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https://gtvault.sharepoint.com/sites/DataAnalyticsforCurveCrashesSpring2022/Shared Documents/General/Crash Data/"/>
    </mc:Choice>
  </mc:AlternateContent>
  <xr:revisionPtr revIDLastSave="873" documentId="8_{1F4A3586-425A-478B-B766-DC03128FE9D1}" xr6:coauthVersionLast="47" xr6:coauthVersionMax="47" xr10:uidLastSave="{2C52BD06-70BA-4C9F-BB81-D88E2686D66C}"/>
  <bookViews>
    <workbookView xWindow="28680" yWindow="-120" windowWidth="29040" windowHeight="15840" firstSheet="3" activeTab="8" xr2:uid="{3C3124EC-E725-40C4-96BA-73CF03F82D96}"/>
  </bookViews>
  <sheets>
    <sheet name="Raw Data" sheetId="1" r:id="rId1"/>
    <sheet name="Formatting Data" sheetId="2" r:id="rId2"/>
    <sheet name="Naive CMFs" sheetId="3" r:id="rId3"/>
    <sheet name="Curve Info" sheetId="6" r:id="rId4"/>
    <sheet name="SPF Coefficients" sheetId="4" r:id="rId5"/>
    <sheet name="Total Crashes EB CMF" sheetId="5" r:id="rId6"/>
    <sheet name="Single Vehicle EB CMF" sheetId="7" r:id="rId7"/>
    <sheet name="Curve Crashes EB CMF" sheetId="8" r:id="rId8"/>
    <sheet name="Wet Road EB CMF" sheetId="9" r:id="rId9"/>
  </sheets>
  <calcPr calcId="191028"/>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140" i="9" l="1"/>
  <c r="AB140" i="9" s="1"/>
  <c r="Z124" i="9"/>
  <c r="AB124" i="9" s="1"/>
  <c r="Z108" i="9"/>
  <c r="AB108" i="9" s="1"/>
  <c r="Z92" i="9"/>
  <c r="AB92" i="9" s="1"/>
  <c r="AO97" i="9"/>
  <c r="AO113" i="9"/>
  <c r="AO117" i="9"/>
  <c r="AO129" i="9"/>
  <c r="AO145" i="9"/>
  <c r="AO149" i="9"/>
  <c r="BD95" i="9"/>
  <c r="BF95" i="9" s="1"/>
  <c r="BD98" i="9"/>
  <c r="BF98" i="9" s="1"/>
  <c r="BD110" i="9"/>
  <c r="BF110" i="9" s="1"/>
  <c r="BD114" i="9"/>
  <c r="BF114" i="9" s="1"/>
  <c r="BD91" i="9"/>
  <c r="BF91" i="9" s="1"/>
  <c r="BD22" i="9"/>
  <c r="BF22" i="9" s="1"/>
  <c r="BD36" i="9"/>
  <c r="BD38" i="9"/>
  <c r="BF38" i="9" s="1"/>
  <c r="BD52" i="9"/>
  <c r="BD54" i="9"/>
  <c r="BF54" i="9" s="1"/>
  <c r="BD68" i="9"/>
  <c r="AO23" i="9"/>
  <c r="AQ23" i="9" s="1"/>
  <c r="AO39" i="9"/>
  <c r="AQ39" i="9" s="1"/>
  <c r="AO55" i="9"/>
  <c r="AQ55" i="9" s="1"/>
  <c r="Z54" i="9"/>
  <c r="Z55" i="9"/>
  <c r="Z45"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Z107" i="8"/>
  <c r="Z91" i="8"/>
  <c r="BD101" i="8"/>
  <c r="BF101" i="8" s="1"/>
  <c r="BD117" i="8"/>
  <c r="BF117" i="8" s="1"/>
  <c r="BD133" i="8"/>
  <c r="BF133" i="8" s="1"/>
  <c r="BD30" i="8"/>
  <c r="BD14" i="8"/>
  <c r="Z22" i="8"/>
  <c r="Z46" i="8"/>
  <c r="Z55" i="8"/>
  <c r="Z71"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Z120" i="7"/>
  <c r="AB120" i="7" s="1"/>
  <c r="Z91" i="7"/>
  <c r="AO132" i="7"/>
  <c r="AO94" i="7"/>
  <c r="BD110" i="7"/>
  <c r="AO61" i="7"/>
  <c r="AO45" i="7"/>
  <c r="AO16" i="7"/>
  <c r="Z62" i="7"/>
  <c r="Z61" i="7"/>
  <c r="AB61" i="7" s="1"/>
  <c r="Z13" i="7"/>
  <c r="AB13" i="7" s="1"/>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4"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Y65" i="5"/>
  <c r="Y66" i="5"/>
  <c r="Y67" i="5"/>
  <c r="Y68" i="5"/>
  <c r="Y69" i="5"/>
  <c r="Y70" i="5"/>
  <c r="Y71" i="5"/>
  <c r="Y72" i="5"/>
  <c r="Y73" i="5"/>
  <c r="Y74" i="5"/>
  <c r="Y75"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BC7" i="5"/>
  <c r="BC8" i="5"/>
  <c r="BC9" i="5"/>
  <c r="BC10" i="5"/>
  <c r="BC11" i="5"/>
  <c r="BC12" i="5"/>
  <c r="BC13" i="5"/>
  <c r="BC14" i="5"/>
  <c r="BC15" i="5"/>
  <c r="BC16" i="5"/>
  <c r="BC17" i="5"/>
  <c r="BC18" i="5"/>
  <c r="BC19" i="5"/>
  <c r="BC20" i="5"/>
  <c r="BC21" i="5"/>
  <c r="BC22" i="5"/>
  <c r="BC23" i="5"/>
  <c r="BC24" i="5"/>
  <c r="BC25" i="5"/>
  <c r="BC26" i="5"/>
  <c r="BC27" i="5"/>
  <c r="BC28" i="5"/>
  <c r="BC29" i="5"/>
  <c r="BC30" i="5"/>
  <c r="BC31" i="5"/>
  <c r="BC32" i="5"/>
  <c r="BC33" i="5"/>
  <c r="BC34" i="5"/>
  <c r="BC35" i="5"/>
  <c r="BC36" i="5"/>
  <c r="BC37" i="5"/>
  <c r="BC38" i="5"/>
  <c r="BC39" i="5"/>
  <c r="BC40" i="5"/>
  <c r="BC41" i="5"/>
  <c r="BC42" i="5"/>
  <c r="BC43" i="5"/>
  <c r="BC44" i="5"/>
  <c r="BC45" i="5"/>
  <c r="BC46" i="5"/>
  <c r="BC47" i="5"/>
  <c r="BC48" i="5"/>
  <c r="BC49" i="5"/>
  <c r="BC50" i="5"/>
  <c r="BC51" i="5"/>
  <c r="BC52" i="5"/>
  <c r="BC53" i="5"/>
  <c r="BC54" i="5"/>
  <c r="BC55" i="5"/>
  <c r="BC56" i="5"/>
  <c r="BC57" i="5"/>
  <c r="BC58" i="5"/>
  <c r="BC59" i="5"/>
  <c r="BC60" i="5"/>
  <c r="BC61" i="5"/>
  <c r="BC62" i="5"/>
  <c r="BC63" i="5"/>
  <c r="BC64" i="5"/>
  <c r="BC65" i="5"/>
  <c r="BC66" i="5"/>
  <c r="BC67" i="5"/>
  <c r="BC68" i="5"/>
  <c r="BC69" i="5"/>
  <c r="BC70" i="5"/>
  <c r="BC71" i="5"/>
  <c r="BC72" i="5"/>
  <c r="BC73" i="5"/>
  <c r="BC74" i="5"/>
  <c r="BC75" i="5"/>
  <c r="BC84" i="5"/>
  <c r="BC85" i="5"/>
  <c r="BC86" i="5"/>
  <c r="BC87" i="5"/>
  <c r="BC88" i="5"/>
  <c r="BC89" i="5"/>
  <c r="BC90" i="5"/>
  <c r="BC91" i="5"/>
  <c r="BC92" i="5"/>
  <c r="BC93" i="5"/>
  <c r="BC94" i="5"/>
  <c r="BC95" i="5"/>
  <c r="BC96" i="5"/>
  <c r="BC97" i="5"/>
  <c r="BC98" i="5"/>
  <c r="BC99" i="5"/>
  <c r="BC100" i="5"/>
  <c r="BC101" i="5"/>
  <c r="BC102" i="5"/>
  <c r="BC103" i="5"/>
  <c r="BC104" i="5"/>
  <c r="BC105" i="5"/>
  <c r="BC106" i="5"/>
  <c r="BC107" i="5"/>
  <c r="BC108" i="5"/>
  <c r="BC109" i="5"/>
  <c r="BC110" i="5"/>
  <c r="BC111" i="5"/>
  <c r="BC112" i="5"/>
  <c r="BC113" i="5"/>
  <c r="BC114" i="5"/>
  <c r="BC115" i="5"/>
  <c r="BC116" i="5"/>
  <c r="BC117" i="5"/>
  <c r="BC118" i="5"/>
  <c r="BC119" i="5"/>
  <c r="BC120" i="5"/>
  <c r="BC121" i="5"/>
  <c r="BC122" i="5"/>
  <c r="BC123" i="5"/>
  <c r="BC124" i="5"/>
  <c r="BC125" i="5"/>
  <c r="BC126" i="5"/>
  <c r="BC127" i="5"/>
  <c r="BC128" i="5"/>
  <c r="BC129" i="5"/>
  <c r="BC130" i="5"/>
  <c r="BC131" i="5"/>
  <c r="BC132" i="5"/>
  <c r="BC133" i="5"/>
  <c r="BC134" i="5"/>
  <c r="BC135" i="5"/>
  <c r="BC136" i="5"/>
  <c r="BC137" i="5"/>
  <c r="BC138" i="5"/>
  <c r="BC139" i="5"/>
  <c r="BC140" i="5"/>
  <c r="BC141" i="5"/>
  <c r="BC142" i="5"/>
  <c r="BC143" i="5"/>
  <c r="BC144" i="5"/>
  <c r="BC145" i="5"/>
  <c r="BC146" i="5"/>
  <c r="BC147" i="5"/>
  <c r="BC148" i="5"/>
  <c r="BC149" i="5"/>
  <c r="BC150" i="5"/>
  <c r="BC151" i="5"/>
  <c r="BC152"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Z115" i="5" s="1"/>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Z137" i="5"/>
  <c r="Z105" i="5"/>
  <c r="Z89" i="5"/>
  <c r="AO138" i="5"/>
  <c r="BD121" i="5"/>
  <c r="BD105" i="5"/>
  <c r="BD92" i="5"/>
  <c r="BD89" i="5"/>
  <c r="J75" i="5"/>
  <c r="AA39" i="9"/>
  <c r="AA46" i="9"/>
  <c r="AA54" i="9"/>
  <c r="AA55" i="9"/>
  <c r="AA62" i="9"/>
  <c r="AA70" i="9"/>
  <c r="AA68" i="9"/>
  <c r="AA60" i="9"/>
  <c r="AA52" i="9"/>
  <c r="AA44" i="9"/>
  <c r="AA36" i="9"/>
  <c r="AA28" i="9"/>
  <c r="AA20" i="9"/>
  <c r="AA12" i="9"/>
  <c r="AZ154" i="9"/>
  <c r="AY154" i="9"/>
  <c r="BE153" i="9"/>
  <c r="AZ153" i="9"/>
  <c r="AY153" i="9"/>
  <c r="BE152" i="9"/>
  <c r="AZ152" i="9"/>
  <c r="AY152" i="9"/>
  <c r="BE151" i="9"/>
  <c r="AZ151" i="9"/>
  <c r="AY151" i="9"/>
  <c r="BE150" i="9"/>
  <c r="AZ150" i="9"/>
  <c r="AY150" i="9"/>
  <c r="BE149" i="9"/>
  <c r="AZ149" i="9"/>
  <c r="AY149" i="9"/>
  <c r="BE148" i="9"/>
  <c r="AZ148" i="9"/>
  <c r="AY148" i="9"/>
  <c r="BE147" i="9"/>
  <c r="AZ147" i="9"/>
  <c r="AY147" i="9"/>
  <c r="BE146" i="9"/>
  <c r="AZ146" i="9"/>
  <c r="AY146" i="9"/>
  <c r="BE145" i="9"/>
  <c r="AZ145" i="9"/>
  <c r="AY145" i="9"/>
  <c r="BE144" i="9"/>
  <c r="AZ144" i="9"/>
  <c r="AY144" i="9"/>
  <c r="BE143" i="9"/>
  <c r="AZ143" i="9"/>
  <c r="AY143" i="9"/>
  <c r="BE142" i="9"/>
  <c r="AZ142" i="9"/>
  <c r="AY142" i="9"/>
  <c r="BE141" i="9"/>
  <c r="AZ141" i="9"/>
  <c r="AY141" i="9"/>
  <c r="BE140" i="9"/>
  <c r="AZ140" i="9"/>
  <c r="AY140" i="9"/>
  <c r="BE139" i="9"/>
  <c r="AZ139" i="9"/>
  <c r="AY139" i="9"/>
  <c r="BE138" i="9"/>
  <c r="AZ138" i="9"/>
  <c r="AY138" i="9"/>
  <c r="BE137" i="9"/>
  <c r="AZ137" i="9"/>
  <c r="AY137" i="9"/>
  <c r="BE136" i="9"/>
  <c r="AZ136" i="9"/>
  <c r="AY136" i="9"/>
  <c r="BE135" i="9"/>
  <c r="AZ135" i="9"/>
  <c r="AY135" i="9"/>
  <c r="BE134" i="9"/>
  <c r="AZ134" i="9"/>
  <c r="AY134" i="9"/>
  <c r="BE133" i="9"/>
  <c r="AZ133" i="9"/>
  <c r="AY133" i="9"/>
  <c r="BE132" i="9"/>
  <c r="AZ132" i="9"/>
  <c r="AY132" i="9"/>
  <c r="BE131" i="9"/>
  <c r="AZ131" i="9"/>
  <c r="AY131" i="9"/>
  <c r="BE130" i="9"/>
  <c r="AZ130" i="9"/>
  <c r="AY130" i="9"/>
  <c r="BE129" i="9"/>
  <c r="AZ129" i="9"/>
  <c r="AY129" i="9"/>
  <c r="BE128" i="9"/>
  <c r="AZ128" i="9"/>
  <c r="AY128" i="9"/>
  <c r="BE127" i="9"/>
  <c r="AZ127" i="9"/>
  <c r="AY127" i="9"/>
  <c r="BE126" i="9"/>
  <c r="AZ126" i="9"/>
  <c r="AY126" i="9"/>
  <c r="BE125" i="9"/>
  <c r="AZ125" i="9"/>
  <c r="AY125" i="9"/>
  <c r="BE124" i="9"/>
  <c r="AZ124" i="9"/>
  <c r="AY124" i="9"/>
  <c r="BE123" i="9"/>
  <c r="AZ123" i="9"/>
  <c r="AY123" i="9"/>
  <c r="BE122" i="9"/>
  <c r="AZ122" i="9"/>
  <c r="AY122" i="9"/>
  <c r="BE121" i="9"/>
  <c r="AZ121" i="9"/>
  <c r="AY121" i="9"/>
  <c r="BE120" i="9"/>
  <c r="AZ120" i="9"/>
  <c r="AY120" i="9"/>
  <c r="BE119" i="9"/>
  <c r="AZ119" i="9"/>
  <c r="AY119" i="9"/>
  <c r="BE118" i="9"/>
  <c r="AZ118" i="9"/>
  <c r="AY118" i="9"/>
  <c r="BE117" i="9"/>
  <c r="AZ117" i="9"/>
  <c r="AY117" i="9"/>
  <c r="BE116" i="9"/>
  <c r="AZ116" i="9"/>
  <c r="AY116" i="9"/>
  <c r="BE115" i="9"/>
  <c r="AZ115" i="9"/>
  <c r="AY115" i="9"/>
  <c r="BE114" i="9"/>
  <c r="AZ114" i="9"/>
  <c r="AY114" i="9"/>
  <c r="BE113" i="9"/>
  <c r="AZ113" i="9"/>
  <c r="AY113" i="9"/>
  <c r="BE112" i="9"/>
  <c r="AZ112" i="9"/>
  <c r="AY112" i="9"/>
  <c r="BE111" i="9"/>
  <c r="AZ111" i="9"/>
  <c r="AY111" i="9"/>
  <c r="BE110" i="9"/>
  <c r="AZ110" i="9"/>
  <c r="AY110" i="9"/>
  <c r="BE109" i="9"/>
  <c r="AZ109" i="9"/>
  <c r="AY109" i="9"/>
  <c r="BE108" i="9"/>
  <c r="AZ108" i="9"/>
  <c r="AY108" i="9"/>
  <c r="BE107" i="9"/>
  <c r="AZ107" i="9"/>
  <c r="AY107" i="9"/>
  <c r="BD106" i="9"/>
  <c r="BF106" i="9" s="1"/>
  <c r="BE106" i="9"/>
  <c r="AZ106" i="9"/>
  <c r="AY106" i="9"/>
  <c r="BE105" i="9"/>
  <c r="AZ105" i="9"/>
  <c r="AY105" i="9"/>
  <c r="BE104" i="9"/>
  <c r="AZ104" i="9"/>
  <c r="AY104" i="9"/>
  <c r="BE103" i="9"/>
  <c r="AZ103" i="9"/>
  <c r="AY103" i="9"/>
  <c r="BD102" i="9"/>
  <c r="BF102" i="9" s="1"/>
  <c r="BE102" i="9"/>
  <c r="AZ102" i="9"/>
  <c r="AY102" i="9"/>
  <c r="BE101" i="9"/>
  <c r="AZ101" i="9"/>
  <c r="AY101" i="9"/>
  <c r="BE100" i="9"/>
  <c r="AZ100" i="9"/>
  <c r="AY100" i="9"/>
  <c r="BD99" i="9"/>
  <c r="BF99" i="9" s="1"/>
  <c r="BE99" i="9"/>
  <c r="AZ99" i="9"/>
  <c r="AY99" i="9"/>
  <c r="BE98" i="9"/>
  <c r="AZ98" i="9"/>
  <c r="AY98" i="9"/>
  <c r="BE97" i="9"/>
  <c r="AZ97" i="9"/>
  <c r="AY97" i="9"/>
  <c r="BE96" i="9"/>
  <c r="AZ96" i="9"/>
  <c r="AY96" i="9"/>
  <c r="BE95" i="9"/>
  <c r="AZ95" i="9"/>
  <c r="AY95" i="9"/>
  <c r="BD94" i="9"/>
  <c r="BF94" i="9" s="1"/>
  <c r="BE94" i="9"/>
  <c r="AZ94" i="9"/>
  <c r="AY94" i="9"/>
  <c r="BE93" i="9"/>
  <c r="AZ93" i="9"/>
  <c r="AY93" i="9"/>
  <c r="BE92" i="9"/>
  <c r="AZ92" i="9"/>
  <c r="AY92" i="9"/>
  <c r="BE91" i="9"/>
  <c r="AZ91" i="9"/>
  <c r="AY91" i="9"/>
  <c r="BD90" i="9"/>
  <c r="BF90" i="9" s="1"/>
  <c r="BE90" i="9"/>
  <c r="AZ90" i="9"/>
  <c r="AY90" i="9"/>
  <c r="BE89" i="9"/>
  <c r="AZ89" i="9"/>
  <c r="AY89" i="9"/>
  <c r="BE88" i="9"/>
  <c r="AZ88" i="9"/>
  <c r="AY88" i="9"/>
  <c r="BD87" i="9"/>
  <c r="BF87" i="9" s="1"/>
  <c r="BE87" i="9"/>
  <c r="AZ87" i="9"/>
  <c r="AY87" i="9"/>
  <c r="BD86" i="9"/>
  <c r="BF86" i="9" s="1"/>
  <c r="BE86" i="9"/>
  <c r="AZ86" i="9"/>
  <c r="AY86" i="9"/>
  <c r="AK154" i="9"/>
  <c r="AJ154" i="9"/>
  <c r="AO153" i="9"/>
  <c r="AP153" i="9"/>
  <c r="AK153" i="9"/>
  <c r="AJ153" i="9"/>
  <c r="AP152" i="9"/>
  <c r="AK152" i="9"/>
  <c r="AJ152" i="9"/>
  <c r="AP151" i="9"/>
  <c r="AK151" i="9"/>
  <c r="AJ151" i="9"/>
  <c r="AP150" i="9"/>
  <c r="AK150" i="9"/>
  <c r="AJ150" i="9"/>
  <c r="AP149" i="9"/>
  <c r="AK149" i="9"/>
  <c r="AJ149" i="9"/>
  <c r="AP148" i="9"/>
  <c r="AK148" i="9"/>
  <c r="AJ148" i="9"/>
  <c r="AP147" i="9"/>
  <c r="AK147" i="9"/>
  <c r="AJ147" i="9"/>
  <c r="AP146" i="9"/>
  <c r="AK146" i="9"/>
  <c r="AJ146" i="9"/>
  <c r="AP145" i="9"/>
  <c r="AK145" i="9"/>
  <c r="AJ145" i="9"/>
  <c r="AP144" i="9"/>
  <c r="AK144" i="9"/>
  <c r="AJ144" i="9"/>
  <c r="AP143" i="9"/>
  <c r="AK143" i="9"/>
  <c r="AJ143" i="9"/>
  <c r="AP142" i="9"/>
  <c r="AK142" i="9"/>
  <c r="AJ142" i="9"/>
  <c r="AO141" i="9"/>
  <c r="AP141" i="9"/>
  <c r="AK141" i="9"/>
  <c r="AJ141" i="9"/>
  <c r="AO140" i="9"/>
  <c r="AQ140" i="9" s="1"/>
  <c r="AP140" i="9"/>
  <c r="AK140" i="9"/>
  <c r="AJ140" i="9"/>
  <c r="AP139" i="9"/>
  <c r="AK139" i="9"/>
  <c r="AJ139" i="9"/>
  <c r="AP138" i="9"/>
  <c r="AK138" i="9"/>
  <c r="AJ138" i="9"/>
  <c r="AO137" i="9"/>
  <c r="AP137" i="9"/>
  <c r="AK137" i="9"/>
  <c r="AJ137" i="9"/>
  <c r="AO136" i="9"/>
  <c r="AQ136" i="9" s="1"/>
  <c r="AP136" i="9"/>
  <c r="AK136" i="9"/>
  <c r="AJ136" i="9"/>
  <c r="AP135" i="9"/>
  <c r="AK135" i="9"/>
  <c r="AJ135" i="9"/>
  <c r="AP134" i="9"/>
  <c r="AK134" i="9"/>
  <c r="AJ134" i="9"/>
  <c r="AO133" i="9"/>
  <c r="AP133" i="9"/>
  <c r="AK133" i="9"/>
  <c r="AJ133" i="9"/>
  <c r="AO132" i="9"/>
  <c r="AQ132" i="9" s="1"/>
  <c r="AP132" i="9"/>
  <c r="AK132" i="9"/>
  <c r="AJ132" i="9"/>
  <c r="AP131" i="9"/>
  <c r="AK131" i="9"/>
  <c r="AJ131" i="9"/>
  <c r="AP130" i="9"/>
  <c r="AK130" i="9"/>
  <c r="AJ130" i="9"/>
  <c r="AP129" i="9"/>
  <c r="AK129" i="9"/>
  <c r="AJ129" i="9"/>
  <c r="AO128" i="9"/>
  <c r="AQ128" i="9" s="1"/>
  <c r="AP128" i="9"/>
  <c r="AK128" i="9"/>
  <c r="AJ128" i="9"/>
  <c r="AP127" i="9"/>
  <c r="AK127" i="9"/>
  <c r="AJ127" i="9"/>
  <c r="AP126" i="9"/>
  <c r="AK126" i="9"/>
  <c r="AJ126" i="9"/>
  <c r="AO125" i="9"/>
  <c r="AP125" i="9"/>
  <c r="AK125" i="9"/>
  <c r="AJ125" i="9"/>
  <c r="AO124" i="9"/>
  <c r="AQ124" i="9" s="1"/>
  <c r="AP124" i="9"/>
  <c r="AK124" i="9"/>
  <c r="AJ124" i="9"/>
  <c r="AP123" i="9"/>
  <c r="AK123" i="9"/>
  <c r="AJ123" i="9"/>
  <c r="AP122" i="9"/>
  <c r="AK122" i="9"/>
  <c r="AJ122" i="9"/>
  <c r="AO121" i="9"/>
  <c r="AP121" i="9"/>
  <c r="AK121" i="9"/>
  <c r="AJ121" i="9"/>
  <c r="AO120" i="9"/>
  <c r="AQ120" i="9" s="1"/>
  <c r="AP120" i="9"/>
  <c r="AK120" i="9"/>
  <c r="AJ120" i="9"/>
  <c r="AP119" i="9"/>
  <c r="AK119" i="9"/>
  <c r="AJ119" i="9"/>
  <c r="AP118" i="9"/>
  <c r="AK118" i="9"/>
  <c r="AJ118" i="9"/>
  <c r="AP117" i="9"/>
  <c r="AK117" i="9"/>
  <c r="AJ117" i="9"/>
  <c r="AO116" i="9"/>
  <c r="AQ116" i="9" s="1"/>
  <c r="AP116" i="9"/>
  <c r="AK116" i="9"/>
  <c r="AJ116" i="9"/>
  <c r="AP115" i="9"/>
  <c r="AK115" i="9"/>
  <c r="AJ115" i="9"/>
  <c r="AP114" i="9"/>
  <c r="AK114" i="9"/>
  <c r="AJ114" i="9"/>
  <c r="AP113" i="9"/>
  <c r="AK113" i="9"/>
  <c r="AJ113" i="9"/>
  <c r="AO112" i="9"/>
  <c r="AQ112" i="9" s="1"/>
  <c r="AP112" i="9"/>
  <c r="AK112" i="9"/>
  <c r="AJ112" i="9"/>
  <c r="AP111" i="9"/>
  <c r="AK111" i="9"/>
  <c r="AJ111" i="9"/>
  <c r="AP110" i="9"/>
  <c r="AK110" i="9"/>
  <c r="AJ110" i="9"/>
  <c r="AO109" i="9"/>
  <c r="AP109" i="9"/>
  <c r="AK109" i="9"/>
  <c r="AJ109" i="9"/>
  <c r="AO108" i="9"/>
  <c r="AQ108" i="9" s="1"/>
  <c r="AP108" i="9"/>
  <c r="AK108" i="9"/>
  <c r="AJ108" i="9"/>
  <c r="AP107" i="9"/>
  <c r="AK107" i="9"/>
  <c r="AJ107" i="9"/>
  <c r="AP106" i="9"/>
  <c r="AK106" i="9"/>
  <c r="AJ106" i="9"/>
  <c r="AO105" i="9"/>
  <c r="AP105" i="9"/>
  <c r="AK105" i="9"/>
  <c r="AJ105" i="9"/>
  <c r="AO104" i="9"/>
  <c r="AQ104" i="9" s="1"/>
  <c r="AP104" i="9"/>
  <c r="AK104" i="9"/>
  <c r="AJ104" i="9"/>
  <c r="AP103" i="9"/>
  <c r="AK103" i="9"/>
  <c r="AJ103" i="9"/>
  <c r="AP102" i="9"/>
  <c r="AK102" i="9"/>
  <c r="AJ102" i="9"/>
  <c r="AO101" i="9"/>
  <c r="AP101" i="9"/>
  <c r="AK101" i="9"/>
  <c r="AJ101" i="9"/>
  <c r="AO100" i="9"/>
  <c r="AQ100" i="9" s="1"/>
  <c r="AP100" i="9"/>
  <c r="AK100" i="9"/>
  <c r="AJ100" i="9"/>
  <c r="AP99" i="9"/>
  <c r="AK99" i="9"/>
  <c r="AJ99" i="9"/>
  <c r="AP98" i="9"/>
  <c r="AK98" i="9"/>
  <c r="AJ98" i="9"/>
  <c r="AP97" i="9"/>
  <c r="AK97" i="9"/>
  <c r="AJ97" i="9"/>
  <c r="AO96" i="9"/>
  <c r="AQ96" i="9" s="1"/>
  <c r="AP96" i="9"/>
  <c r="AK96" i="9"/>
  <c r="AJ96" i="9"/>
  <c r="AP95" i="9"/>
  <c r="AK95" i="9"/>
  <c r="AJ95" i="9"/>
  <c r="AP94" i="9"/>
  <c r="AK94" i="9"/>
  <c r="AJ94" i="9"/>
  <c r="AO93" i="9"/>
  <c r="AP93" i="9"/>
  <c r="AK93" i="9"/>
  <c r="AJ93" i="9"/>
  <c r="AO92" i="9"/>
  <c r="AQ92" i="9" s="1"/>
  <c r="AP92" i="9"/>
  <c r="AK92" i="9"/>
  <c r="AJ92" i="9"/>
  <c r="AP91" i="9"/>
  <c r="AK91" i="9"/>
  <c r="AJ91" i="9"/>
  <c r="AP90" i="9"/>
  <c r="AK90" i="9"/>
  <c r="AJ90" i="9"/>
  <c r="AO89" i="9"/>
  <c r="AP89" i="9"/>
  <c r="AK89" i="9"/>
  <c r="AJ89" i="9"/>
  <c r="AO88" i="9"/>
  <c r="AQ88" i="9" s="1"/>
  <c r="AP88" i="9"/>
  <c r="AK88" i="9"/>
  <c r="AJ88" i="9"/>
  <c r="AP87" i="9"/>
  <c r="AK87" i="9"/>
  <c r="AJ87" i="9"/>
  <c r="AP86" i="9"/>
  <c r="AK86" i="9"/>
  <c r="AJ86" i="9"/>
  <c r="V154" i="9"/>
  <c r="U154" i="9"/>
  <c r="AA153" i="9"/>
  <c r="V153" i="9"/>
  <c r="U153" i="9"/>
  <c r="AA152" i="9"/>
  <c r="V152" i="9"/>
  <c r="U152" i="9"/>
  <c r="AA151" i="9"/>
  <c r="V151" i="9"/>
  <c r="U151" i="9"/>
  <c r="AA150" i="9"/>
  <c r="V150" i="9"/>
  <c r="U150" i="9"/>
  <c r="AA149" i="9"/>
  <c r="V149" i="9"/>
  <c r="U149" i="9"/>
  <c r="AA148" i="9"/>
  <c r="V148" i="9"/>
  <c r="U148" i="9"/>
  <c r="AA147" i="9"/>
  <c r="V147" i="9"/>
  <c r="U147" i="9"/>
  <c r="AA146" i="9"/>
  <c r="V146" i="9"/>
  <c r="U146" i="9"/>
  <c r="AA145" i="9"/>
  <c r="V145" i="9"/>
  <c r="U145" i="9"/>
  <c r="Z144" i="9"/>
  <c r="AB144" i="9" s="1"/>
  <c r="AA144" i="9"/>
  <c r="V144" i="9"/>
  <c r="U144" i="9"/>
  <c r="AA143" i="9"/>
  <c r="V143" i="9"/>
  <c r="U143" i="9"/>
  <c r="AA142" i="9"/>
  <c r="V142" i="9"/>
  <c r="U142" i="9"/>
  <c r="AA141" i="9"/>
  <c r="V141" i="9"/>
  <c r="U141" i="9"/>
  <c r="AA140" i="9"/>
  <c r="V140" i="9"/>
  <c r="U140" i="9"/>
  <c r="AA139" i="9"/>
  <c r="V139" i="9"/>
  <c r="U139" i="9"/>
  <c r="AA138" i="9"/>
  <c r="V138" i="9"/>
  <c r="U138" i="9"/>
  <c r="Z137" i="9"/>
  <c r="AA137" i="9"/>
  <c r="V137" i="9"/>
  <c r="U137" i="9"/>
  <c r="Z136" i="9"/>
  <c r="AB136" i="9" s="1"/>
  <c r="AA136" i="9"/>
  <c r="V136" i="9"/>
  <c r="U136" i="9"/>
  <c r="AA135" i="9"/>
  <c r="V135" i="9"/>
  <c r="U135" i="9"/>
  <c r="AA134" i="9"/>
  <c r="V134" i="9"/>
  <c r="U134" i="9"/>
  <c r="Z133" i="9"/>
  <c r="AA133" i="9"/>
  <c r="V133" i="9"/>
  <c r="U133" i="9"/>
  <c r="Z132" i="9"/>
  <c r="AB132" i="9" s="1"/>
  <c r="AA132" i="9"/>
  <c r="V132" i="9"/>
  <c r="U132" i="9"/>
  <c r="AA131" i="9"/>
  <c r="V131" i="9"/>
  <c r="U131" i="9"/>
  <c r="AA130" i="9"/>
  <c r="V130" i="9"/>
  <c r="U130" i="9"/>
  <c r="Z129" i="9"/>
  <c r="AA129" i="9"/>
  <c r="V129" i="9"/>
  <c r="U129" i="9"/>
  <c r="Z128" i="9"/>
  <c r="AB128" i="9" s="1"/>
  <c r="AA128" i="9"/>
  <c r="V128" i="9"/>
  <c r="U128" i="9"/>
  <c r="AA127" i="9"/>
  <c r="V127" i="9"/>
  <c r="U127" i="9"/>
  <c r="AA126" i="9"/>
  <c r="V126" i="9"/>
  <c r="U126" i="9"/>
  <c r="Z125" i="9"/>
  <c r="AB125" i="9" s="1"/>
  <c r="AA125" i="9"/>
  <c r="V125" i="9"/>
  <c r="U125" i="9"/>
  <c r="AA124" i="9"/>
  <c r="V124" i="9"/>
  <c r="U124" i="9"/>
  <c r="AA123" i="9"/>
  <c r="V123" i="9"/>
  <c r="U123" i="9"/>
  <c r="AA122" i="9"/>
  <c r="V122" i="9"/>
  <c r="U122" i="9"/>
  <c r="Z121" i="9"/>
  <c r="AB121" i="9" s="1"/>
  <c r="AA121" i="9"/>
  <c r="V121" i="9"/>
  <c r="U121" i="9"/>
  <c r="Z120" i="9"/>
  <c r="AB120" i="9" s="1"/>
  <c r="AA120" i="9"/>
  <c r="V120" i="9"/>
  <c r="U120" i="9"/>
  <c r="AA119" i="9"/>
  <c r="V119" i="9"/>
  <c r="U119" i="9"/>
  <c r="AA118" i="9"/>
  <c r="V118" i="9"/>
  <c r="U118" i="9"/>
  <c r="Z117" i="9"/>
  <c r="AB117" i="9" s="1"/>
  <c r="AA117" i="9"/>
  <c r="V117" i="9"/>
  <c r="U117" i="9"/>
  <c r="Z116" i="9"/>
  <c r="AB116" i="9" s="1"/>
  <c r="AA116" i="9"/>
  <c r="V116" i="9"/>
  <c r="U116" i="9"/>
  <c r="AA115" i="9"/>
  <c r="V115" i="9"/>
  <c r="U115" i="9"/>
  <c r="AA114" i="9"/>
  <c r="V114" i="9"/>
  <c r="U114" i="9"/>
  <c r="Z113" i="9"/>
  <c r="AB113" i="9" s="1"/>
  <c r="AA113" i="9"/>
  <c r="V113" i="9"/>
  <c r="U113" i="9"/>
  <c r="Z112" i="9"/>
  <c r="AB112" i="9" s="1"/>
  <c r="AA112" i="9"/>
  <c r="V112" i="9"/>
  <c r="U112" i="9"/>
  <c r="AA111" i="9"/>
  <c r="V111" i="9"/>
  <c r="U111" i="9"/>
  <c r="AA110" i="9"/>
  <c r="V110" i="9"/>
  <c r="U110" i="9"/>
  <c r="Z109" i="9"/>
  <c r="AB109" i="9" s="1"/>
  <c r="AA109" i="9"/>
  <c r="V109" i="9"/>
  <c r="U109" i="9"/>
  <c r="AA108" i="9"/>
  <c r="V108" i="9"/>
  <c r="U108" i="9"/>
  <c r="AA107" i="9"/>
  <c r="V107" i="9"/>
  <c r="U107" i="9"/>
  <c r="AA106" i="9"/>
  <c r="V106" i="9"/>
  <c r="U106" i="9"/>
  <c r="Z105" i="9"/>
  <c r="AB105" i="9" s="1"/>
  <c r="AA105" i="9"/>
  <c r="V105" i="9"/>
  <c r="U105" i="9"/>
  <c r="Z104" i="9"/>
  <c r="AB104" i="9" s="1"/>
  <c r="AA104" i="9"/>
  <c r="V104" i="9"/>
  <c r="U104" i="9"/>
  <c r="AA103" i="9"/>
  <c r="V103" i="9"/>
  <c r="U103" i="9"/>
  <c r="AA102" i="9"/>
  <c r="V102" i="9"/>
  <c r="U102" i="9"/>
  <c r="Z101" i="9"/>
  <c r="AB101" i="9" s="1"/>
  <c r="AA101" i="9"/>
  <c r="V101" i="9"/>
  <c r="U101" i="9"/>
  <c r="Z100" i="9"/>
  <c r="AB100" i="9" s="1"/>
  <c r="AA100" i="9"/>
  <c r="V100" i="9"/>
  <c r="U100" i="9"/>
  <c r="AA99" i="9"/>
  <c r="V99" i="9"/>
  <c r="U99" i="9"/>
  <c r="AA98" i="9"/>
  <c r="V98" i="9"/>
  <c r="U98" i="9"/>
  <c r="Z97" i="9"/>
  <c r="AB97" i="9" s="1"/>
  <c r="AA97" i="9"/>
  <c r="V97" i="9"/>
  <c r="U97" i="9"/>
  <c r="Z96" i="9"/>
  <c r="AB96" i="9" s="1"/>
  <c r="AA96" i="9"/>
  <c r="V96" i="9"/>
  <c r="U96" i="9"/>
  <c r="AA95" i="9"/>
  <c r="V95" i="9"/>
  <c r="U95" i="9"/>
  <c r="AA94" i="9"/>
  <c r="V94" i="9"/>
  <c r="U94" i="9"/>
  <c r="Z93" i="9"/>
  <c r="AB93" i="9" s="1"/>
  <c r="AA93" i="9"/>
  <c r="V93" i="9"/>
  <c r="U93" i="9"/>
  <c r="AA92" i="9"/>
  <c r="V92" i="9"/>
  <c r="U92" i="9"/>
  <c r="AA91" i="9"/>
  <c r="V91" i="9"/>
  <c r="U91" i="9"/>
  <c r="AA90" i="9"/>
  <c r="V90" i="9"/>
  <c r="U90" i="9"/>
  <c r="Z89" i="9"/>
  <c r="AB89" i="9" s="1"/>
  <c r="AA89" i="9"/>
  <c r="V89" i="9"/>
  <c r="U89" i="9"/>
  <c r="Z88" i="9"/>
  <c r="AB88" i="9" s="1"/>
  <c r="AA88" i="9"/>
  <c r="V88" i="9"/>
  <c r="U88" i="9"/>
  <c r="AA87" i="9"/>
  <c r="V87" i="9"/>
  <c r="U87" i="9"/>
  <c r="AA86" i="9"/>
  <c r="V86" i="9"/>
  <c r="U86" i="9"/>
  <c r="AZ76" i="9"/>
  <c r="AY76" i="9"/>
  <c r="BE75" i="9"/>
  <c r="AZ75" i="9"/>
  <c r="AY75" i="9"/>
  <c r="BE74" i="9"/>
  <c r="AZ74" i="9"/>
  <c r="AY74" i="9"/>
  <c r="BE73" i="9"/>
  <c r="AZ73" i="9"/>
  <c r="AY73" i="9"/>
  <c r="BD72" i="9"/>
  <c r="BE72" i="9"/>
  <c r="AZ72" i="9"/>
  <c r="AY72" i="9"/>
  <c r="BE71" i="9"/>
  <c r="AZ71" i="9"/>
  <c r="AY71" i="9"/>
  <c r="BE70" i="9"/>
  <c r="AZ70" i="9"/>
  <c r="AY70" i="9"/>
  <c r="BE69" i="9"/>
  <c r="AZ69" i="9"/>
  <c r="AY69" i="9"/>
  <c r="BE68" i="9"/>
  <c r="AZ68" i="9"/>
  <c r="AY68" i="9"/>
  <c r="BE67" i="9"/>
  <c r="AZ67" i="9"/>
  <c r="AY67" i="9"/>
  <c r="BD66" i="9"/>
  <c r="BF66" i="9" s="1"/>
  <c r="BE66" i="9"/>
  <c r="AZ66" i="9"/>
  <c r="AY66" i="9"/>
  <c r="BE65" i="9"/>
  <c r="AZ65" i="9"/>
  <c r="AY65" i="9"/>
  <c r="BD64" i="9"/>
  <c r="BE64" i="9"/>
  <c r="AZ64" i="9"/>
  <c r="AY64" i="9"/>
  <c r="BE63" i="9"/>
  <c r="AZ63" i="9"/>
  <c r="AY63" i="9"/>
  <c r="BD62" i="9"/>
  <c r="BF62" i="9" s="1"/>
  <c r="BE62" i="9"/>
  <c r="AZ62" i="9"/>
  <c r="AY62" i="9"/>
  <c r="BE61" i="9"/>
  <c r="AZ61" i="9"/>
  <c r="AY61" i="9"/>
  <c r="BD60" i="9"/>
  <c r="BE60" i="9"/>
  <c r="AZ60" i="9"/>
  <c r="AY60" i="9"/>
  <c r="BD59" i="9"/>
  <c r="BF59" i="9" s="1"/>
  <c r="BE59" i="9"/>
  <c r="AZ59" i="9"/>
  <c r="AY59" i="9"/>
  <c r="BD58" i="9"/>
  <c r="BF58" i="9" s="1"/>
  <c r="BE58" i="9"/>
  <c r="AZ58" i="9"/>
  <c r="AY58" i="9"/>
  <c r="BE57" i="9"/>
  <c r="AZ57" i="9"/>
  <c r="AY57" i="9"/>
  <c r="BD56" i="9"/>
  <c r="BE56" i="9"/>
  <c r="AZ56" i="9"/>
  <c r="AY56" i="9"/>
  <c r="BD55" i="9"/>
  <c r="BF55" i="9" s="1"/>
  <c r="BE55" i="9"/>
  <c r="AZ55" i="9"/>
  <c r="AY55" i="9"/>
  <c r="BE54" i="9"/>
  <c r="AZ54" i="9"/>
  <c r="AY54" i="9"/>
  <c r="BE53" i="9"/>
  <c r="AZ53" i="9"/>
  <c r="AY53" i="9"/>
  <c r="BE52" i="9"/>
  <c r="AZ52" i="9"/>
  <c r="AY52" i="9"/>
  <c r="BD51" i="9"/>
  <c r="BF51" i="9" s="1"/>
  <c r="BE51" i="9"/>
  <c r="AZ51" i="9"/>
  <c r="AY51" i="9"/>
  <c r="BD50" i="9"/>
  <c r="BF50" i="9" s="1"/>
  <c r="BE50" i="9"/>
  <c r="AZ50" i="9"/>
  <c r="AY50" i="9"/>
  <c r="BE49" i="9"/>
  <c r="AZ49" i="9"/>
  <c r="AY49" i="9"/>
  <c r="BD48" i="9"/>
  <c r="BE48" i="9"/>
  <c r="AZ48" i="9"/>
  <c r="AY48" i="9"/>
  <c r="BD47" i="9"/>
  <c r="BF47" i="9" s="1"/>
  <c r="BE47" i="9"/>
  <c r="AZ47" i="9"/>
  <c r="AY47" i="9"/>
  <c r="BD46" i="9"/>
  <c r="BF46" i="9" s="1"/>
  <c r="BE46" i="9"/>
  <c r="AZ46" i="9"/>
  <c r="AY46" i="9"/>
  <c r="BE45" i="9"/>
  <c r="AZ45" i="9"/>
  <c r="AY45" i="9"/>
  <c r="BD44" i="9"/>
  <c r="BE44" i="9"/>
  <c r="AZ44" i="9"/>
  <c r="AY44" i="9"/>
  <c r="BD43" i="9"/>
  <c r="BF43" i="9" s="1"/>
  <c r="BE43" i="9"/>
  <c r="AZ43" i="9"/>
  <c r="AY43" i="9"/>
  <c r="BD42" i="9"/>
  <c r="BF42" i="9" s="1"/>
  <c r="BE42" i="9"/>
  <c r="AZ42" i="9"/>
  <c r="AY42" i="9"/>
  <c r="BE41" i="9"/>
  <c r="AZ41" i="9"/>
  <c r="AY41" i="9"/>
  <c r="BD40" i="9"/>
  <c r="BE40" i="9"/>
  <c r="AZ40" i="9"/>
  <c r="AY40" i="9"/>
  <c r="BD39" i="9"/>
  <c r="BF39" i="9" s="1"/>
  <c r="BE39" i="9"/>
  <c r="AZ39" i="9"/>
  <c r="AY39" i="9"/>
  <c r="BE38" i="9"/>
  <c r="AZ38" i="9"/>
  <c r="AY38" i="9"/>
  <c r="BE37" i="9"/>
  <c r="AZ37" i="9"/>
  <c r="AY37" i="9"/>
  <c r="BE36" i="9"/>
  <c r="AZ36" i="9"/>
  <c r="AY36" i="9"/>
  <c r="BD35" i="9"/>
  <c r="BF35" i="9" s="1"/>
  <c r="BE35" i="9"/>
  <c r="AZ35" i="9"/>
  <c r="AY35" i="9"/>
  <c r="BD34" i="9"/>
  <c r="BF34" i="9" s="1"/>
  <c r="BE34" i="9"/>
  <c r="AZ34" i="9"/>
  <c r="AY34" i="9"/>
  <c r="BE33" i="9"/>
  <c r="AZ33" i="9"/>
  <c r="AY33" i="9"/>
  <c r="BD32" i="9"/>
  <c r="BE32" i="9"/>
  <c r="AZ32" i="9"/>
  <c r="AY32" i="9"/>
  <c r="BD31" i="9"/>
  <c r="BF31" i="9" s="1"/>
  <c r="BE31" i="9"/>
  <c r="AZ31" i="9"/>
  <c r="AY31" i="9"/>
  <c r="BD30" i="9"/>
  <c r="BF30" i="9" s="1"/>
  <c r="BE30" i="9"/>
  <c r="AZ30" i="9"/>
  <c r="AY30" i="9"/>
  <c r="BE29" i="9"/>
  <c r="AZ29" i="9"/>
  <c r="AY29" i="9"/>
  <c r="BD28" i="9"/>
  <c r="BE28" i="9"/>
  <c r="AZ28" i="9"/>
  <c r="AY28" i="9"/>
  <c r="BD27" i="9"/>
  <c r="BF27" i="9" s="1"/>
  <c r="BE27" i="9"/>
  <c r="AZ27" i="9"/>
  <c r="AY27" i="9"/>
  <c r="BD26" i="9"/>
  <c r="BF26" i="9" s="1"/>
  <c r="BE26" i="9"/>
  <c r="AZ26" i="9"/>
  <c r="AY26" i="9"/>
  <c r="BE25" i="9"/>
  <c r="AZ25" i="9"/>
  <c r="AY25" i="9"/>
  <c r="BD24" i="9"/>
  <c r="BE24" i="9"/>
  <c r="AZ24" i="9"/>
  <c r="AY24" i="9"/>
  <c r="BD23" i="9"/>
  <c r="BF23" i="9" s="1"/>
  <c r="BE23" i="9"/>
  <c r="AZ23" i="9"/>
  <c r="AY23" i="9"/>
  <c r="BE22" i="9"/>
  <c r="AZ22" i="9"/>
  <c r="AY22" i="9"/>
  <c r="BE21" i="9"/>
  <c r="AZ21" i="9"/>
  <c r="AY21" i="9"/>
  <c r="BD20" i="9"/>
  <c r="BE20" i="9"/>
  <c r="AZ20" i="9"/>
  <c r="AY20" i="9"/>
  <c r="BD19" i="9"/>
  <c r="BF19" i="9" s="1"/>
  <c r="BE19" i="9"/>
  <c r="AZ19" i="9"/>
  <c r="AY19" i="9"/>
  <c r="BD18" i="9"/>
  <c r="BF18" i="9" s="1"/>
  <c r="BE18" i="9"/>
  <c r="AZ18" i="9"/>
  <c r="AY18" i="9"/>
  <c r="BE17" i="9"/>
  <c r="AZ17" i="9"/>
  <c r="AY17" i="9"/>
  <c r="BD16" i="9"/>
  <c r="BE16" i="9"/>
  <c r="AZ16" i="9"/>
  <c r="AY16" i="9"/>
  <c r="BD15" i="9"/>
  <c r="BF15" i="9" s="1"/>
  <c r="BE15" i="9"/>
  <c r="AZ15" i="9"/>
  <c r="AY15" i="9"/>
  <c r="BD14" i="9"/>
  <c r="BF14" i="9" s="1"/>
  <c r="BE14" i="9"/>
  <c r="AZ14" i="9"/>
  <c r="AY14" i="9"/>
  <c r="BE13" i="9"/>
  <c r="AZ13" i="9"/>
  <c r="AY13" i="9"/>
  <c r="BD12" i="9"/>
  <c r="BE12" i="9"/>
  <c r="AZ12" i="9"/>
  <c r="AY12" i="9"/>
  <c r="BD11" i="9"/>
  <c r="BF11" i="9" s="1"/>
  <c r="BE11" i="9"/>
  <c r="AZ11" i="9"/>
  <c r="AY11" i="9"/>
  <c r="BD10" i="9"/>
  <c r="BF10" i="9" s="1"/>
  <c r="BE10" i="9"/>
  <c r="AZ10" i="9"/>
  <c r="AY10" i="9"/>
  <c r="BE9" i="9"/>
  <c r="AZ9" i="9"/>
  <c r="AY9" i="9"/>
  <c r="BD8" i="9"/>
  <c r="BE8" i="9"/>
  <c r="AZ8" i="9"/>
  <c r="AY8" i="9"/>
  <c r="AK76" i="9"/>
  <c r="AJ76" i="9"/>
  <c r="AP75" i="9"/>
  <c r="AK75" i="9"/>
  <c r="AJ75" i="9"/>
  <c r="AP74" i="9"/>
  <c r="AK74" i="9"/>
  <c r="AJ74" i="9"/>
  <c r="AP73" i="9"/>
  <c r="AK73" i="9"/>
  <c r="AJ73" i="9"/>
  <c r="AP72" i="9"/>
  <c r="AK72" i="9"/>
  <c r="AJ72" i="9"/>
  <c r="AP71" i="9"/>
  <c r="AK71" i="9"/>
  <c r="AJ71" i="9"/>
  <c r="AP70" i="9"/>
  <c r="AK70" i="9"/>
  <c r="AJ70" i="9"/>
  <c r="AP69" i="9"/>
  <c r="AK69" i="9"/>
  <c r="AJ69" i="9"/>
  <c r="AP68" i="9"/>
  <c r="AK68" i="9"/>
  <c r="AJ68" i="9"/>
  <c r="AP67" i="9"/>
  <c r="AK67" i="9"/>
  <c r="AJ67" i="9"/>
  <c r="AP66" i="9"/>
  <c r="AK66" i="9"/>
  <c r="AJ66" i="9"/>
  <c r="AP65" i="9"/>
  <c r="AK65" i="9"/>
  <c r="AJ65" i="9"/>
  <c r="AP64" i="9"/>
  <c r="AK64" i="9"/>
  <c r="AJ64" i="9"/>
  <c r="AP63" i="9"/>
  <c r="AK63" i="9"/>
  <c r="AJ63" i="9"/>
  <c r="AP62" i="9"/>
  <c r="AK62" i="9"/>
  <c r="AJ62" i="9"/>
  <c r="AP61" i="9"/>
  <c r="AK61" i="9"/>
  <c r="AJ61" i="9"/>
  <c r="AP60" i="9"/>
  <c r="AK60" i="9"/>
  <c r="AJ60" i="9"/>
  <c r="AO59" i="9"/>
  <c r="AQ59" i="9" s="1"/>
  <c r="AP59" i="9"/>
  <c r="AK59" i="9"/>
  <c r="AJ59" i="9"/>
  <c r="AP58" i="9"/>
  <c r="AK58" i="9"/>
  <c r="AJ58" i="9"/>
  <c r="AP57" i="9"/>
  <c r="AK57" i="9"/>
  <c r="AJ57" i="9"/>
  <c r="AP56" i="9"/>
  <c r="AK56" i="9"/>
  <c r="AJ56" i="9"/>
  <c r="AP55" i="9"/>
  <c r="AK55" i="9"/>
  <c r="AJ55" i="9"/>
  <c r="AP54" i="9"/>
  <c r="AK54" i="9"/>
  <c r="AJ54" i="9"/>
  <c r="AP53" i="9"/>
  <c r="AK53" i="9"/>
  <c r="AJ53" i="9"/>
  <c r="AP52" i="9"/>
  <c r="AK52" i="9"/>
  <c r="AJ52" i="9"/>
  <c r="AO51" i="9"/>
  <c r="AQ51" i="9" s="1"/>
  <c r="AP51" i="9"/>
  <c r="AK51" i="9"/>
  <c r="AJ51" i="9"/>
  <c r="AP50" i="9"/>
  <c r="AK50" i="9"/>
  <c r="AJ50" i="9"/>
  <c r="AP49" i="9"/>
  <c r="AK49" i="9"/>
  <c r="AJ49" i="9"/>
  <c r="AP48" i="9"/>
  <c r="AK48" i="9"/>
  <c r="AJ48" i="9"/>
  <c r="AO47" i="9"/>
  <c r="AQ47" i="9" s="1"/>
  <c r="AP47" i="9"/>
  <c r="AK47" i="9"/>
  <c r="AJ47" i="9"/>
  <c r="AP46" i="9"/>
  <c r="AK46" i="9"/>
  <c r="AJ46" i="9"/>
  <c r="AP45" i="9"/>
  <c r="AK45" i="9"/>
  <c r="AJ45" i="9"/>
  <c r="AP44" i="9"/>
  <c r="AK44" i="9"/>
  <c r="AJ44" i="9"/>
  <c r="AO43" i="9"/>
  <c r="AQ43" i="9" s="1"/>
  <c r="AP43" i="9"/>
  <c r="AK43" i="9"/>
  <c r="AJ43" i="9"/>
  <c r="AP42" i="9"/>
  <c r="AK42" i="9"/>
  <c r="AJ42" i="9"/>
  <c r="AP41" i="9"/>
  <c r="AK41" i="9"/>
  <c r="AJ41" i="9"/>
  <c r="AP40" i="9"/>
  <c r="AK40" i="9"/>
  <c r="AJ40" i="9"/>
  <c r="AP39" i="9"/>
  <c r="AK39" i="9"/>
  <c r="AJ39" i="9"/>
  <c r="AP38" i="9"/>
  <c r="AK38" i="9"/>
  <c r="AJ38" i="9"/>
  <c r="AP37" i="9"/>
  <c r="AK37" i="9"/>
  <c r="AJ37" i="9"/>
  <c r="AP36" i="9"/>
  <c r="AK36" i="9"/>
  <c r="AJ36" i="9"/>
  <c r="AO35" i="9"/>
  <c r="AQ35" i="9" s="1"/>
  <c r="AP35" i="9"/>
  <c r="AK35" i="9"/>
  <c r="AJ35" i="9"/>
  <c r="AP34" i="9"/>
  <c r="AK34" i="9"/>
  <c r="AJ34" i="9"/>
  <c r="AP33" i="9"/>
  <c r="AK33" i="9"/>
  <c r="AJ33" i="9"/>
  <c r="AP32" i="9"/>
  <c r="AK32" i="9"/>
  <c r="AJ32" i="9"/>
  <c r="AO31" i="9"/>
  <c r="AQ31" i="9" s="1"/>
  <c r="AP31" i="9"/>
  <c r="AK31" i="9"/>
  <c r="AJ31" i="9"/>
  <c r="AP30" i="9"/>
  <c r="AK30" i="9"/>
  <c r="AJ30" i="9"/>
  <c r="AP29" i="9"/>
  <c r="AK29" i="9"/>
  <c r="AJ29" i="9"/>
  <c r="AP28" i="9"/>
  <c r="AK28" i="9"/>
  <c r="AJ28" i="9"/>
  <c r="AO27" i="9"/>
  <c r="AQ27" i="9" s="1"/>
  <c r="AP27" i="9"/>
  <c r="AK27" i="9"/>
  <c r="AJ27" i="9"/>
  <c r="AP26" i="9"/>
  <c r="AK26" i="9"/>
  <c r="AJ26" i="9"/>
  <c r="AP25" i="9"/>
  <c r="AK25" i="9"/>
  <c r="AJ25" i="9"/>
  <c r="AP24" i="9"/>
  <c r="AK24" i="9"/>
  <c r="AJ24" i="9"/>
  <c r="AP23" i="9"/>
  <c r="AK23" i="9"/>
  <c r="AJ23" i="9"/>
  <c r="AP22" i="9"/>
  <c r="AK22" i="9"/>
  <c r="AJ22" i="9"/>
  <c r="AP21" i="9"/>
  <c r="AK21" i="9"/>
  <c r="AJ21" i="9"/>
  <c r="AP20" i="9"/>
  <c r="AK20" i="9"/>
  <c r="AJ20" i="9"/>
  <c r="AO19" i="9"/>
  <c r="AQ19" i="9" s="1"/>
  <c r="AP19" i="9"/>
  <c r="AK19" i="9"/>
  <c r="AJ19" i="9"/>
  <c r="AP18" i="9"/>
  <c r="AK18" i="9"/>
  <c r="AJ18" i="9"/>
  <c r="AP17" i="9"/>
  <c r="AK17" i="9"/>
  <c r="AJ17" i="9"/>
  <c r="AP16" i="9"/>
  <c r="AK16" i="9"/>
  <c r="AJ16" i="9"/>
  <c r="AO15" i="9"/>
  <c r="AQ15" i="9" s="1"/>
  <c r="AP15" i="9"/>
  <c r="AK15" i="9"/>
  <c r="AJ15" i="9"/>
  <c r="AP14" i="9"/>
  <c r="AK14" i="9"/>
  <c r="AJ14" i="9"/>
  <c r="AP13" i="9"/>
  <c r="AK13" i="9"/>
  <c r="AJ13" i="9"/>
  <c r="AP12" i="9"/>
  <c r="AK12" i="9"/>
  <c r="AJ12" i="9"/>
  <c r="AO11" i="9"/>
  <c r="AQ11" i="9" s="1"/>
  <c r="AP11" i="9"/>
  <c r="AK11" i="9"/>
  <c r="AJ11" i="9"/>
  <c r="AP10" i="9"/>
  <c r="AK10" i="9"/>
  <c r="AJ10" i="9"/>
  <c r="AP9" i="9"/>
  <c r="AK9" i="9"/>
  <c r="AJ9" i="9"/>
  <c r="AP8" i="9"/>
  <c r="AK8" i="9"/>
  <c r="AJ8" i="9"/>
  <c r="V76" i="9"/>
  <c r="U76" i="9"/>
  <c r="AA75" i="9"/>
  <c r="V75" i="9"/>
  <c r="U75" i="9"/>
  <c r="AA74" i="9"/>
  <c r="V74" i="9"/>
  <c r="U74" i="9"/>
  <c r="Z73" i="9"/>
  <c r="AA73" i="9"/>
  <c r="V73" i="9"/>
  <c r="U73" i="9"/>
  <c r="AA72" i="9"/>
  <c r="V72" i="9"/>
  <c r="U72" i="9"/>
  <c r="V71" i="9"/>
  <c r="U71" i="9"/>
  <c r="V70" i="9"/>
  <c r="U70" i="9"/>
  <c r="AA69" i="9"/>
  <c r="V69" i="9"/>
  <c r="U69" i="9"/>
  <c r="V68" i="9"/>
  <c r="U68" i="9"/>
  <c r="AA67" i="9"/>
  <c r="V67" i="9"/>
  <c r="U67" i="9"/>
  <c r="Z66" i="9"/>
  <c r="AB66" i="9" s="1"/>
  <c r="AA66" i="9"/>
  <c r="V66" i="9"/>
  <c r="U66" i="9"/>
  <c r="AA65" i="9"/>
  <c r="V65" i="9"/>
  <c r="U65" i="9"/>
  <c r="AA64" i="9"/>
  <c r="V64" i="9"/>
  <c r="U64" i="9"/>
  <c r="V63" i="9"/>
  <c r="U63" i="9"/>
  <c r="V62" i="9"/>
  <c r="U62" i="9"/>
  <c r="AA61" i="9"/>
  <c r="V61" i="9"/>
  <c r="U61" i="9"/>
  <c r="V60" i="9"/>
  <c r="U60" i="9"/>
  <c r="AA59" i="9"/>
  <c r="V59" i="9"/>
  <c r="U59" i="9"/>
  <c r="AA58" i="9"/>
  <c r="V58" i="9"/>
  <c r="U58" i="9"/>
  <c r="AA57" i="9"/>
  <c r="V57" i="9"/>
  <c r="U57" i="9"/>
  <c r="AA56" i="9"/>
  <c r="V56" i="9"/>
  <c r="U56" i="9"/>
  <c r="V55" i="9"/>
  <c r="U55" i="9"/>
  <c r="V54" i="9"/>
  <c r="U54" i="9"/>
  <c r="AA53" i="9"/>
  <c r="V53" i="9"/>
  <c r="U53" i="9"/>
  <c r="V52" i="9"/>
  <c r="U52" i="9"/>
  <c r="AA51" i="9"/>
  <c r="V51" i="9"/>
  <c r="U51" i="9"/>
  <c r="AA50" i="9"/>
  <c r="V50" i="9"/>
  <c r="U50" i="9"/>
  <c r="AA49" i="9"/>
  <c r="V49" i="9"/>
  <c r="U49" i="9"/>
  <c r="AA48" i="9"/>
  <c r="V48" i="9"/>
  <c r="U48" i="9"/>
  <c r="AA47" i="9"/>
  <c r="V47" i="9"/>
  <c r="U47" i="9"/>
  <c r="V46" i="9"/>
  <c r="U46" i="9"/>
  <c r="AA45" i="9"/>
  <c r="V45" i="9"/>
  <c r="U45" i="9"/>
  <c r="V44" i="9"/>
  <c r="U44" i="9"/>
  <c r="AA43" i="9"/>
  <c r="V43" i="9"/>
  <c r="U43" i="9"/>
  <c r="AA42" i="9"/>
  <c r="V42" i="9"/>
  <c r="U42" i="9"/>
  <c r="AA41" i="9"/>
  <c r="V41" i="9"/>
  <c r="U41" i="9"/>
  <c r="AA40" i="9"/>
  <c r="V40" i="9"/>
  <c r="U40" i="9"/>
  <c r="V39" i="9"/>
  <c r="U39" i="9"/>
  <c r="AA38" i="9"/>
  <c r="V38" i="9"/>
  <c r="U38" i="9"/>
  <c r="Z37" i="9"/>
  <c r="AA37" i="9"/>
  <c r="V37" i="9"/>
  <c r="U37" i="9"/>
  <c r="V36" i="9"/>
  <c r="U36" i="9"/>
  <c r="AA35" i="9"/>
  <c r="V35" i="9"/>
  <c r="U35" i="9"/>
  <c r="Z34" i="9"/>
  <c r="AA34" i="9"/>
  <c r="V34" i="9"/>
  <c r="U34" i="9"/>
  <c r="AA33" i="9"/>
  <c r="V33" i="9"/>
  <c r="U33" i="9"/>
  <c r="AA32" i="9"/>
  <c r="V32" i="9"/>
  <c r="U32" i="9"/>
  <c r="V31" i="9"/>
  <c r="U31" i="9"/>
  <c r="AA30" i="9"/>
  <c r="V30" i="9"/>
  <c r="U30" i="9"/>
  <c r="AA29" i="9"/>
  <c r="V29" i="9"/>
  <c r="U29" i="9"/>
  <c r="V28" i="9"/>
  <c r="U28" i="9"/>
  <c r="AA27" i="9"/>
  <c r="V27" i="9"/>
  <c r="U27" i="9"/>
  <c r="AA26" i="9"/>
  <c r="V26" i="9"/>
  <c r="U26" i="9"/>
  <c r="Z25" i="9"/>
  <c r="AA25" i="9"/>
  <c r="V25" i="9"/>
  <c r="U25" i="9"/>
  <c r="AA24" i="9"/>
  <c r="V24" i="9"/>
  <c r="U24" i="9"/>
  <c r="AA23" i="9"/>
  <c r="V23" i="9"/>
  <c r="U23" i="9"/>
  <c r="AA22" i="9"/>
  <c r="V22" i="9"/>
  <c r="U22" i="9"/>
  <c r="Z21" i="9"/>
  <c r="AA21" i="9"/>
  <c r="V21" i="9"/>
  <c r="U21" i="9"/>
  <c r="V20" i="9"/>
  <c r="U20" i="9"/>
  <c r="Z19" i="9"/>
  <c r="AA19" i="9"/>
  <c r="V19" i="9"/>
  <c r="U19" i="9"/>
  <c r="AA18" i="9"/>
  <c r="V18" i="9"/>
  <c r="U18" i="9"/>
  <c r="AA17" i="9"/>
  <c r="V17" i="9"/>
  <c r="U17" i="9"/>
  <c r="AA16" i="9"/>
  <c r="V16" i="9"/>
  <c r="U16" i="9"/>
  <c r="Z15" i="9"/>
  <c r="AA15" i="9"/>
  <c r="V15" i="9"/>
  <c r="U15" i="9"/>
  <c r="Z14" i="9"/>
  <c r="AB14" i="9" s="1"/>
  <c r="AA14" i="9"/>
  <c r="V14" i="9"/>
  <c r="U14" i="9"/>
  <c r="AA13" i="9"/>
  <c r="V13" i="9"/>
  <c r="U13" i="9"/>
  <c r="V12" i="9"/>
  <c r="U12" i="9"/>
  <c r="AA11" i="9"/>
  <c r="V11" i="9"/>
  <c r="U11" i="9"/>
  <c r="AA10" i="9"/>
  <c r="V10" i="9"/>
  <c r="U10" i="9"/>
  <c r="AA9" i="9"/>
  <c r="V9" i="9"/>
  <c r="U9" i="9"/>
  <c r="Z8" i="9"/>
  <c r="AB8" i="9" s="1"/>
  <c r="AA8" i="9"/>
  <c r="V8" i="9"/>
  <c r="U8" i="9"/>
  <c r="AA146" i="8"/>
  <c r="AA138" i="8"/>
  <c r="AA130" i="8"/>
  <c r="AA122" i="8"/>
  <c r="AA114" i="8"/>
  <c r="AA106" i="8"/>
  <c r="AA98" i="8"/>
  <c r="AA90" i="8"/>
  <c r="BE14" i="8"/>
  <c r="BE15" i="8"/>
  <c r="BE22" i="8"/>
  <c r="BE30" i="8"/>
  <c r="BE38" i="8"/>
  <c r="BE39" i="8"/>
  <c r="BE46" i="8"/>
  <c r="BE54" i="8"/>
  <c r="BE62" i="8"/>
  <c r="BE70" i="8"/>
  <c r="BE68" i="8"/>
  <c r="BE60" i="8"/>
  <c r="BE52" i="8"/>
  <c r="BE44" i="8"/>
  <c r="BE36" i="8"/>
  <c r="BE28" i="8"/>
  <c r="BE20" i="8"/>
  <c r="BE12" i="8"/>
  <c r="AP55" i="8"/>
  <c r="AP68" i="8"/>
  <c r="AP60" i="8"/>
  <c r="AP52" i="8"/>
  <c r="AP44" i="8"/>
  <c r="AP36" i="8"/>
  <c r="AP28" i="8"/>
  <c r="AP20" i="8"/>
  <c r="AP12" i="8"/>
  <c r="AA60" i="8"/>
  <c r="AA52" i="8"/>
  <c r="AA44" i="8"/>
  <c r="AA36" i="8"/>
  <c r="AA28" i="8"/>
  <c r="AA20" i="8"/>
  <c r="AA12" i="8"/>
  <c r="AZ154" i="8"/>
  <c r="AY154" i="8"/>
  <c r="BE153" i="8"/>
  <c r="AZ153" i="8"/>
  <c r="AY153" i="8"/>
  <c r="BE152" i="8"/>
  <c r="AZ152" i="8"/>
  <c r="AY152" i="8"/>
  <c r="BE151" i="8"/>
  <c r="AZ151" i="8"/>
  <c r="AY151" i="8"/>
  <c r="BE150" i="8"/>
  <c r="AZ150" i="8"/>
  <c r="AY150" i="8"/>
  <c r="BE149" i="8"/>
  <c r="AZ149" i="8"/>
  <c r="AY149" i="8"/>
  <c r="BE148" i="8"/>
  <c r="AZ148" i="8"/>
  <c r="AY148" i="8"/>
  <c r="BE147" i="8"/>
  <c r="AZ147" i="8"/>
  <c r="AY147" i="8"/>
  <c r="BE146" i="8"/>
  <c r="AZ146" i="8"/>
  <c r="AY146" i="8"/>
  <c r="BE145" i="8"/>
  <c r="AZ145" i="8"/>
  <c r="AY145" i="8"/>
  <c r="BE144" i="8"/>
  <c r="AZ144" i="8"/>
  <c r="AY144" i="8"/>
  <c r="BE143" i="8"/>
  <c r="AZ143" i="8"/>
  <c r="AY143" i="8"/>
  <c r="BE142" i="8"/>
  <c r="AZ142" i="8"/>
  <c r="AY142" i="8"/>
  <c r="BE141" i="8"/>
  <c r="AZ141" i="8"/>
  <c r="AY141" i="8"/>
  <c r="BE140" i="8"/>
  <c r="AZ140" i="8"/>
  <c r="AY140" i="8"/>
  <c r="BE139" i="8"/>
  <c r="AZ139" i="8"/>
  <c r="AY139" i="8"/>
  <c r="BE138" i="8"/>
  <c r="AZ138" i="8"/>
  <c r="AY138" i="8"/>
  <c r="BD137" i="8"/>
  <c r="BF137" i="8" s="1"/>
  <c r="BE137" i="8"/>
  <c r="AZ137" i="8"/>
  <c r="AY137" i="8"/>
  <c r="BE136" i="8"/>
  <c r="AZ136" i="8"/>
  <c r="AY136" i="8"/>
  <c r="BE135" i="8"/>
  <c r="AZ135" i="8"/>
  <c r="AY135" i="8"/>
  <c r="BD134" i="8"/>
  <c r="BE134" i="8"/>
  <c r="AZ134" i="8"/>
  <c r="AY134" i="8"/>
  <c r="BE133" i="8"/>
  <c r="AZ133" i="8"/>
  <c r="AY133" i="8"/>
  <c r="BE132" i="8"/>
  <c r="AZ132" i="8"/>
  <c r="AY132" i="8"/>
  <c r="BE131" i="8"/>
  <c r="AZ131" i="8"/>
  <c r="AY131" i="8"/>
  <c r="BE130" i="8"/>
  <c r="AZ130" i="8"/>
  <c r="AY130" i="8"/>
  <c r="BD129" i="8"/>
  <c r="BF129" i="8" s="1"/>
  <c r="BE129" i="8"/>
  <c r="AZ129" i="8"/>
  <c r="AY129" i="8"/>
  <c r="BE128" i="8"/>
  <c r="AZ128" i="8"/>
  <c r="AY128" i="8"/>
  <c r="BE127" i="8"/>
  <c r="AZ127" i="8"/>
  <c r="AY127" i="8"/>
  <c r="BE126" i="8"/>
  <c r="AZ126" i="8"/>
  <c r="AY126" i="8"/>
  <c r="BD125" i="8"/>
  <c r="BF125" i="8" s="1"/>
  <c r="BE125" i="8"/>
  <c r="AZ125" i="8"/>
  <c r="AY125" i="8"/>
  <c r="BE124" i="8"/>
  <c r="AZ124" i="8"/>
  <c r="AY124" i="8"/>
  <c r="BE123" i="8"/>
  <c r="AZ123" i="8"/>
  <c r="AY123" i="8"/>
  <c r="BE122" i="8"/>
  <c r="AZ122" i="8"/>
  <c r="AY122" i="8"/>
  <c r="BD121" i="8"/>
  <c r="BF121" i="8" s="1"/>
  <c r="BE121" i="8"/>
  <c r="AZ121" i="8"/>
  <c r="AY121" i="8"/>
  <c r="BE120" i="8"/>
  <c r="AZ120" i="8"/>
  <c r="AY120" i="8"/>
  <c r="BE119" i="8"/>
  <c r="AZ119" i="8"/>
  <c r="AY119" i="8"/>
  <c r="BE118" i="8"/>
  <c r="AZ118" i="8"/>
  <c r="AY118" i="8"/>
  <c r="BE117" i="8"/>
  <c r="AZ117" i="8"/>
  <c r="AY117" i="8"/>
  <c r="BE116" i="8"/>
  <c r="AZ116" i="8"/>
  <c r="AY116" i="8"/>
  <c r="BE115" i="8"/>
  <c r="AZ115" i="8"/>
  <c r="AY115" i="8"/>
  <c r="BE114" i="8"/>
  <c r="AZ114" i="8"/>
  <c r="AY114" i="8"/>
  <c r="BD113" i="8"/>
  <c r="BF113" i="8" s="1"/>
  <c r="BE113" i="8"/>
  <c r="AZ113" i="8"/>
  <c r="AY113" i="8"/>
  <c r="BE112" i="8"/>
  <c r="AZ112" i="8"/>
  <c r="AY112" i="8"/>
  <c r="BE111" i="8"/>
  <c r="AZ111" i="8"/>
  <c r="AY111" i="8"/>
  <c r="BE110" i="8"/>
  <c r="AZ110" i="8"/>
  <c r="AY110" i="8"/>
  <c r="BD109" i="8"/>
  <c r="BF109" i="8" s="1"/>
  <c r="BE109" i="8"/>
  <c r="AZ109" i="8"/>
  <c r="AY109" i="8"/>
  <c r="BE108" i="8"/>
  <c r="AZ108" i="8"/>
  <c r="AY108" i="8"/>
  <c r="BE107" i="8"/>
  <c r="AZ107" i="8"/>
  <c r="AY107" i="8"/>
  <c r="BE106" i="8"/>
  <c r="AZ106" i="8"/>
  <c r="AY106" i="8"/>
  <c r="BD105" i="8"/>
  <c r="BF105" i="8" s="1"/>
  <c r="BE105" i="8"/>
  <c r="AZ105" i="8"/>
  <c r="AY105" i="8"/>
  <c r="BE104" i="8"/>
  <c r="AZ104" i="8"/>
  <c r="AY104" i="8"/>
  <c r="BE103" i="8"/>
  <c r="AZ103" i="8"/>
  <c r="AY103" i="8"/>
  <c r="BE102" i="8"/>
  <c r="AZ102" i="8"/>
  <c r="AY102" i="8"/>
  <c r="BE101" i="8"/>
  <c r="AZ101" i="8"/>
  <c r="AY101" i="8"/>
  <c r="BE100" i="8"/>
  <c r="AZ100" i="8"/>
  <c r="AY100" i="8"/>
  <c r="BE99" i="8"/>
  <c r="AZ99" i="8"/>
  <c r="AY99" i="8"/>
  <c r="BE98" i="8"/>
  <c r="AZ98" i="8"/>
  <c r="AY98" i="8"/>
  <c r="BD97" i="8"/>
  <c r="BF97" i="8" s="1"/>
  <c r="BE97" i="8"/>
  <c r="AZ97" i="8"/>
  <c r="AY97" i="8"/>
  <c r="BE96" i="8"/>
  <c r="AZ96" i="8"/>
  <c r="AY96" i="8"/>
  <c r="BE95" i="8"/>
  <c r="AZ95" i="8"/>
  <c r="AY95" i="8"/>
  <c r="BD94" i="8"/>
  <c r="BE94" i="8"/>
  <c r="AZ94" i="8"/>
  <c r="AY94" i="8"/>
  <c r="BD93" i="8"/>
  <c r="BF93" i="8" s="1"/>
  <c r="BE93" i="8"/>
  <c r="AZ93" i="8"/>
  <c r="AY93" i="8"/>
  <c r="BE92" i="8"/>
  <c r="AZ92" i="8"/>
  <c r="AY92" i="8"/>
  <c r="BE91" i="8"/>
  <c r="AZ91" i="8"/>
  <c r="AY91" i="8"/>
  <c r="BD90" i="8"/>
  <c r="BE90" i="8"/>
  <c r="AZ90" i="8"/>
  <c r="AY90" i="8"/>
  <c r="BD89" i="8"/>
  <c r="BF89" i="8" s="1"/>
  <c r="BE89" i="8"/>
  <c r="AZ89" i="8"/>
  <c r="AY89" i="8"/>
  <c r="BE88" i="8"/>
  <c r="AZ88" i="8"/>
  <c r="AY88" i="8"/>
  <c r="BE87" i="8"/>
  <c r="AZ87" i="8"/>
  <c r="AY87" i="8"/>
  <c r="BD86" i="8"/>
  <c r="BE86" i="8"/>
  <c r="AZ86" i="8"/>
  <c r="AY86" i="8"/>
  <c r="AK154" i="8"/>
  <c r="AJ154" i="8"/>
  <c r="AP153" i="8"/>
  <c r="AK153" i="8"/>
  <c r="AJ153" i="8"/>
  <c r="AP152" i="8"/>
  <c r="AK152" i="8"/>
  <c r="AJ152" i="8"/>
  <c r="AP151" i="8"/>
  <c r="AK151" i="8"/>
  <c r="AJ151" i="8"/>
  <c r="AP150" i="8"/>
  <c r="AK150" i="8"/>
  <c r="AJ150" i="8"/>
  <c r="AP149" i="8"/>
  <c r="AK149" i="8"/>
  <c r="AJ149" i="8"/>
  <c r="AP148" i="8"/>
  <c r="AK148" i="8"/>
  <c r="AJ148" i="8"/>
  <c r="AP147" i="8"/>
  <c r="AK147" i="8"/>
  <c r="AJ147" i="8"/>
  <c r="AP146" i="8"/>
  <c r="AK146" i="8"/>
  <c r="AJ146" i="8"/>
  <c r="AP145" i="8"/>
  <c r="AK145" i="8"/>
  <c r="AJ145" i="8"/>
  <c r="AP144" i="8"/>
  <c r="AK144" i="8"/>
  <c r="AJ144" i="8"/>
  <c r="AP143" i="8"/>
  <c r="AK143" i="8"/>
  <c r="AJ143" i="8"/>
  <c r="AP142" i="8"/>
  <c r="AK142" i="8"/>
  <c r="AJ142" i="8"/>
  <c r="AP141" i="8"/>
  <c r="AK141" i="8"/>
  <c r="AJ141" i="8"/>
  <c r="AP140" i="8"/>
  <c r="AK140" i="8"/>
  <c r="AJ140" i="8"/>
  <c r="AP139" i="8"/>
  <c r="AK139" i="8"/>
  <c r="AJ139" i="8"/>
  <c r="AP138" i="8"/>
  <c r="AK138" i="8"/>
  <c r="AJ138" i="8"/>
  <c r="AP137" i="8"/>
  <c r="AK137" i="8"/>
  <c r="AJ137" i="8"/>
  <c r="AP136" i="8"/>
  <c r="AK136" i="8"/>
  <c r="AJ136" i="8"/>
  <c r="AP135" i="8"/>
  <c r="AK135" i="8"/>
  <c r="AJ135" i="8"/>
  <c r="AP134" i="8"/>
  <c r="AK134" i="8"/>
  <c r="AJ134" i="8"/>
  <c r="AP133" i="8"/>
  <c r="AK133" i="8"/>
  <c r="AJ133" i="8"/>
  <c r="AP132" i="8"/>
  <c r="AK132" i="8"/>
  <c r="AJ132" i="8"/>
  <c r="AP131" i="8"/>
  <c r="AK131" i="8"/>
  <c r="AJ131" i="8"/>
  <c r="AP130" i="8"/>
  <c r="AK130" i="8"/>
  <c r="AJ130" i="8"/>
  <c r="AP129" i="8"/>
  <c r="AK129" i="8"/>
  <c r="AJ129" i="8"/>
  <c r="AP128" i="8"/>
  <c r="AK128" i="8"/>
  <c r="AJ128" i="8"/>
  <c r="AP127" i="8"/>
  <c r="AK127" i="8"/>
  <c r="AJ127" i="8"/>
  <c r="AP126" i="8"/>
  <c r="AK126" i="8"/>
  <c r="AJ126" i="8"/>
  <c r="AP125" i="8"/>
  <c r="AK125" i="8"/>
  <c r="AJ125" i="8"/>
  <c r="AP124" i="8"/>
  <c r="AK124" i="8"/>
  <c r="AJ124" i="8"/>
  <c r="AP123" i="8"/>
  <c r="AK123" i="8"/>
  <c r="AJ123" i="8"/>
  <c r="AP122" i="8"/>
  <c r="AK122" i="8"/>
  <c r="AJ122" i="8"/>
  <c r="AP121" i="8"/>
  <c r="AK121" i="8"/>
  <c r="AJ121" i="8"/>
  <c r="AP120" i="8"/>
  <c r="AK120" i="8"/>
  <c r="AJ120" i="8"/>
  <c r="AP119" i="8"/>
  <c r="AK119" i="8"/>
  <c r="AJ119" i="8"/>
  <c r="AP118" i="8"/>
  <c r="AK118" i="8"/>
  <c r="AJ118" i="8"/>
  <c r="AP117" i="8"/>
  <c r="AK117" i="8"/>
  <c r="AJ117" i="8"/>
  <c r="AP116" i="8"/>
  <c r="AK116" i="8"/>
  <c r="AJ116" i="8"/>
  <c r="AP115" i="8"/>
  <c r="AK115" i="8"/>
  <c r="AJ115" i="8"/>
  <c r="AP114" i="8"/>
  <c r="AK114" i="8"/>
  <c r="AJ114" i="8"/>
  <c r="AP113" i="8"/>
  <c r="AK113" i="8"/>
  <c r="AJ113" i="8"/>
  <c r="AP112" i="8"/>
  <c r="AK112" i="8"/>
  <c r="AJ112" i="8"/>
  <c r="AP111" i="8"/>
  <c r="AK111" i="8"/>
  <c r="AJ111" i="8"/>
  <c r="AP110" i="8"/>
  <c r="AK110" i="8"/>
  <c r="AJ110" i="8"/>
  <c r="AP109" i="8"/>
  <c r="AK109" i="8"/>
  <c r="AJ109" i="8"/>
  <c r="AP108" i="8"/>
  <c r="AK108" i="8"/>
  <c r="AJ108" i="8"/>
  <c r="AP107" i="8"/>
  <c r="AK107" i="8"/>
  <c r="AJ107" i="8"/>
  <c r="AP106" i="8"/>
  <c r="AK106" i="8"/>
  <c r="AJ106" i="8"/>
  <c r="AP105" i="8"/>
  <c r="AK105" i="8"/>
  <c r="AJ105" i="8"/>
  <c r="AP104" i="8"/>
  <c r="AK104" i="8"/>
  <c r="AJ104" i="8"/>
  <c r="AP103" i="8"/>
  <c r="AK103" i="8"/>
  <c r="AJ103" i="8"/>
  <c r="AP102" i="8"/>
  <c r="AK102" i="8"/>
  <c r="AJ102" i="8"/>
  <c r="AP101" i="8"/>
  <c r="AK101" i="8"/>
  <c r="AJ101" i="8"/>
  <c r="AP100" i="8"/>
  <c r="AK100" i="8"/>
  <c r="AJ100" i="8"/>
  <c r="AP99" i="8"/>
  <c r="AK99" i="8"/>
  <c r="AJ99" i="8"/>
  <c r="AP98" i="8"/>
  <c r="AK98" i="8"/>
  <c r="AJ98" i="8"/>
  <c r="AP97" i="8"/>
  <c r="AK97" i="8"/>
  <c r="AJ97" i="8"/>
  <c r="AP96" i="8"/>
  <c r="AK96" i="8"/>
  <c r="AJ96" i="8"/>
  <c r="AP95" i="8"/>
  <c r="AK95" i="8"/>
  <c r="AJ95" i="8"/>
  <c r="AP94" i="8"/>
  <c r="AK94" i="8"/>
  <c r="AJ94" i="8"/>
  <c r="AP93" i="8"/>
  <c r="AK93" i="8"/>
  <c r="AJ93" i="8"/>
  <c r="AP92" i="8"/>
  <c r="AK92" i="8"/>
  <c r="AJ92" i="8"/>
  <c r="AP91" i="8"/>
  <c r="AK91" i="8"/>
  <c r="AJ91" i="8"/>
  <c r="AP90" i="8"/>
  <c r="AK90" i="8"/>
  <c r="AJ90" i="8"/>
  <c r="AP89" i="8"/>
  <c r="AK89" i="8"/>
  <c r="AJ89" i="8"/>
  <c r="AP88" i="8"/>
  <c r="AK88" i="8"/>
  <c r="AJ88" i="8"/>
  <c r="AP87" i="8"/>
  <c r="AK87" i="8"/>
  <c r="AJ87" i="8"/>
  <c r="AP86" i="8"/>
  <c r="AK86" i="8"/>
  <c r="AJ86" i="8"/>
  <c r="V154" i="8"/>
  <c r="U154" i="8"/>
  <c r="AA153" i="8"/>
  <c r="V153" i="8"/>
  <c r="U153" i="8"/>
  <c r="AA152" i="8"/>
  <c r="V152" i="8"/>
  <c r="U152" i="8"/>
  <c r="AA151" i="8"/>
  <c r="V151" i="8"/>
  <c r="U151" i="8"/>
  <c r="AA150" i="8"/>
  <c r="V150" i="8"/>
  <c r="U150" i="8"/>
  <c r="AA149" i="8"/>
  <c r="V149" i="8"/>
  <c r="U149" i="8"/>
  <c r="AA148" i="8"/>
  <c r="V148" i="8"/>
  <c r="U148" i="8"/>
  <c r="AA147" i="8"/>
  <c r="V147" i="8"/>
  <c r="U147" i="8"/>
  <c r="V146" i="8"/>
  <c r="U146" i="8"/>
  <c r="AA145" i="8"/>
  <c r="V145" i="8"/>
  <c r="U145" i="8"/>
  <c r="AA144" i="8"/>
  <c r="V144" i="8"/>
  <c r="U144" i="8"/>
  <c r="AA143" i="8"/>
  <c r="V143" i="8"/>
  <c r="U143" i="8"/>
  <c r="Z142" i="8"/>
  <c r="AB142" i="8" s="1"/>
  <c r="AA142" i="8"/>
  <c r="V142" i="8"/>
  <c r="U142" i="8"/>
  <c r="Z141" i="8"/>
  <c r="AB141" i="8" s="1"/>
  <c r="AA141" i="8"/>
  <c r="V141" i="8"/>
  <c r="U141" i="8"/>
  <c r="AA140" i="8"/>
  <c r="V140" i="8"/>
  <c r="U140" i="8"/>
  <c r="AA139" i="8"/>
  <c r="V139" i="8"/>
  <c r="U139" i="8"/>
  <c r="V138" i="8"/>
  <c r="U138" i="8"/>
  <c r="AA137" i="8"/>
  <c r="V137" i="8"/>
  <c r="U137" i="8"/>
  <c r="AA136" i="8"/>
  <c r="V136" i="8"/>
  <c r="U136" i="8"/>
  <c r="AA135" i="8"/>
  <c r="V135" i="8"/>
  <c r="U135" i="8"/>
  <c r="AA134" i="8"/>
  <c r="V134" i="8"/>
  <c r="U134" i="8"/>
  <c r="AA133" i="8"/>
  <c r="V133" i="8"/>
  <c r="U133" i="8"/>
  <c r="AA132" i="8"/>
  <c r="V132" i="8"/>
  <c r="U132" i="8"/>
  <c r="AA131" i="8"/>
  <c r="V131" i="8"/>
  <c r="U131" i="8"/>
  <c r="V130" i="8"/>
  <c r="U130" i="8"/>
  <c r="Z129" i="8"/>
  <c r="AA129" i="8"/>
  <c r="V129" i="8"/>
  <c r="U129" i="8"/>
  <c r="Z128" i="8"/>
  <c r="AB128" i="8" s="1"/>
  <c r="AA128" i="8"/>
  <c r="V128" i="8"/>
  <c r="U128" i="8"/>
  <c r="AA127" i="8"/>
  <c r="V127" i="8"/>
  <c r="U127" i="8"/>
  <c r="AA126" i="8"/>
  <c r="V126" i="8"/>
  <c r="U126" i="8"/>
  <c r="Z125" i="8"/>
  <c r="AA125" i="8"/>
  <c r="V125" i="8"/>
  <c r="U125" i="8"/>
  <c r="Z124" i="8"/>
  <c r="AA124" i="8"/>
  <c r="V124" i="8"/>
  <c r="U124" i="8"/>
  <c r="AA123" i="8"/>
  <c r="V123" i="8"/>
  <c r="U123" i="8"/>
  <c r="V122" i="8"/>
  <c r="U122" i="8"/>
  <c r="AA121" i="8"/>
  <c r="V121" i="8"/>
  <c r="U121" i="8"/>
  <c r="AA120" i="8"/>
  <c r="V120" i="8"/>
  <c r="U120" i="8"/>
  <c r="AA119" i="8"/>
  <c r="V119" i="8"/>
  <c r="U119" i="8"/>
  <c r="AA118" i="8"/>
  <c r="V118" i="8"/>
  <c r="U118" i="8"/>
  <c r="AA117" i="8"/>
  <c r="V117" i="8"/>
  <c r="U117" i="8"/>
  <c r="AA116" i="8"/>
  <c r="V116" i="8"/>
  <c r="U116" i="8"/>
  <c r="AA115" i="8"/>
  <c r="V115" i="8"/>
  <c r="U115" i="8"/>
  <c r="V114" i="8"/>
  <c r="U114" i="8"/>
  <c r="AA113" i="8"/>
  <c r="V113" i="8"/>
  <c r="U113" i="8"/>
  <c r="Z112" i="8"/>
  <c r="AA112" i="8"/>
  <c r="V112" i="8"/>
  <c r="U112" i="8"/>
  <c r="Z111" i="8"/>
  <c r="AA111" i="8"/>
  <c r="V111" i="8"/>
  <c r="U111" i="8"/>
  <c r="AA110" i="8"/>
  <c r="V110" i="8"/>
  <c r="U110" i="8"/>
  <c r="AA109" i="8"/>
  <c r="V109" i="8"/>
  <c r="U109" i="8"/>
  <c r="Z108" i="8"/>
  <c r="AB108" i="8" s="1"/>
  <c r="AA108" i="8"/>
  <c r="V108" i="8"/>
  <c r="U108" i="8"/>
  <c r="AA107" i="8"/>
  <c r="V107" i="8"/>
  <c r="U107" i="8"/>
  <c r="V106" i="8"/>
  <c r="U106" i="8"/>
  <c r="AA105" i="8"/>
  <c r="V105" i="8"/>
  <c r="U105" i="8"/>
  <c r="AA104" i="8"/>
  <c r="V104" i="8"/>
  <c r="U104" i="8"/>
  <c r="AA103" i="8"/>
  <c r="V103" i="8"/>
  <c r="U103" i="8"/>
  <c r="AA102" i="8"/>
  <c r="V102" i="8"/>
  <c r="U102" i="8"/>
  <c r="AA101" i="8"/>
  <c r="V101" i="8"/>
  <c r="U101" i="8"/>
  <c r="AA100" i="8"/>
  <c r="V100" i="8"/>
  <c r="U100" i="8"/>
  <c r="AA99" i="8"/>
  <c r="V99" i="8"/>
  <c r="U99" i="8"/>
  <c r="V98" i="8"/>
  <c r="U98" i="8"/>
  <c r="AA97" i="8"/>
  <c r="V97" i="8"/>
  <c r="U97" i="8"/>
  <c r="AA96" i="8"/>
  <c r="V96" i="8"/>
  <c r="U96" i="8"/>
  <c r="Z95" i="8"/>
  <c r="AA95" i="8"/>
  <c r="V95" i="8"/>
  <c r="U95" i="8"/>
  <c r="Z94" i="8"/>
  <c r="AA94" i="8"/>
  <c r="V94" i="8"/>
  <c r="U94" i="8"/>
  <c r="AA93" i="8"/>
  <c r="V93" i="8"/>
  <c r="U93" i="8"/>
  <c r="Z92" i="8"/>
  <c r="AA92" i="8"/>
  <c r="V92" i="8"/>
  <c r="U92" i="8"/>
  <c r="AA91" i="8"/>
  <c r="V91" i="8"/>
  <c r="U91" i="8"/>
  <c r="V90" i="8"/>
  <c r="U90" i="8"/>
  <c r="AA89" i="8"/>
  <c r="V89" i="8"/>
  <c r="U89" i="8"/>
  <c r="AA88" i="8"/>
  <c r="V88" i="8"/>
  <c r="U88" i="8"/>
  <c r="AA87" i="8"/>
  <c r="V87" i="8"/>
  <c r="U87" i="8"/>
  <c r="AA86" i="8"/>
  <c r="V86" i="8"/>
  <c r="U86" i="8"/>
  <c r="AZ76" i="8"/>
  <c r="AY76" i="8"/>
  <c r="BD75" i="8"/>
  <c r="BE75" i="8"/>
  <c r="AZ75" i="8"/>
  <c r="AY75" i="8"/>
  <c r="BE74" i="8"/>
  <c r="AZ74" i="8"/>
  <c r="AY74" i="8"/>
  <c r="BE73" i="8"/>
  <c r="AZ73" i="8"/>
  <c r="AY73" i="8"/>
  <c r="BE72" i="8"/>
  <c r="AZ72" i="8"/>
  <c r="AY72" i="8"/>
  <c r="AZ71" i="8"/>
  <c r="AY71" i="8"/>
  <c r="AZ70" i="8"/>
  <c r="AY70" i="8"/>
  <c r="BE69" i="8"/>
  <c r="AZ69" i="8"/>
  <c r="AY69" i="8"/>
  <c r="AZ68" i="8"/>
  <c r="AY68" i="8"/>
  <c r="BE67" i="8"/>
  <c r="AZ67" i="8"/>
  <c r="AY67" i="8"/>
  <c r="BD66" i="8"/>
  <c r="BE66" i="8"/>
  <c r="AZ66" i="8"/>
  <c r="AY66" i="8"/>
  <c r="BE65" i="8"/>
  <c r="AZ65" i="8"/>
  <c r="AY65" i="8"/>
  <c r="BE64" i="8"/>
  <c r="AZ64" i="8"/>
  <c r="AY64" i="8"/>
  <c r="AZ63" i="8"/>
  <c r="AY63" i="8"/>
  <c r="AZ62" i="8"/>
  <c r="AY62" i="8"/>
  <c r="BE61" i="8"/>
  <c r="AZ61" i="8"/>
  <c r="AY61" i="8"/>
  <c r="AZ60" i="8"/>
  <c r="AY60" i="8"/>
  <c r="BD59" i="8"/>
  <c r="BE59" i="8"/>
  <c r="AZ59" i="8"/>
  <c r="AY59" i="8"/>
  <c r="BE58" i="8"/>
  <c r="AZ58" i="8"/>
  <c r="AY58" i="8"/>
  <c r="BD57" i="8"/>
  <c r="BE57" i="8"/>
  <c r="AZ57" i="8"/>
  <c r="AY57" i="8"/>
  <c r="BE56" i="8"/>
  <c r="AZ56" i="8"/>
  <c r="AY56" i="8"/>
  <c r="AZ55" i="8"/>
  <c r="AY55" i="8"/>
  <c r="AZ54" i="8"/>
  <c r="AY54" i="8"/>
  <c r="BE53" i="8"/>
  <c r="AZ53" i="8"/>
  <c r="AY53" i="8"/>
  <c r="AZ52" i="8"/>
  <c r="AY52" i="8"/>
  <c r="BE51" i="8"/>
  <c r="AZ51" i="8"/>
  <c r="AY51" i="8"/>
  <c r="BD50" i="8"/>
  <c r="BF50" i="8" s="1"/>
  <c r="BE50" i="8"/>
  <c r="AZ50" i="8"/>
  <c r="AY50" i="8"/>
  <c r="BE49" i="8"/>
  <c r="AZ49" i="8"/>
  <c r="AY49" i="8"/>
  <c r="BD48" i="8"/>
  <c r="BE48" i="8"/>
  <c r="AZ48" i="8"/>
  <c r="AY48" i="8"/>
  <c r="AZ47" i="8"/>
  <c r="AY47" i="8"/>
  <c r="AZ46" i="8"/>
  <c r="AY46" i="8"/>
  <c r="BE45" i="8"/>
  <c r="AZ45" i="8"/>
  <c r="AY45" i="8"/>
  <c r="AZ44" i="8"/>
  <c r="AY44" i="8"/>
  <c r="BD43" i="8"/>
  <c r="BF43" i="8" s="1"/>
  <c r="BE43" i="8"/>
  <c r="AZ43" i="8"/>
  <c r="AY43" i="8"/>
  <c r="BE42" i="8"/>
  <c r="AZ42" i="8"/>
  <c r="AY42" i="8"/>
  <c r="BD41" i="8"/>
  <c r="BE41" i="8"/>
  <c r="AZ41" i="8"/>
  <c r="AY41" i="8"/>
  <c r="BE40" i="8"/>
  <c r="AZ40" i="8"/>
  <c r="AY40" i="8"/>
  <c r="BD39" i="8"/>
  <c r="AZ39" i="8"/>
  <c r="AY39" i="8"/>
  <c r="BD38" i="8"/>
  <c r="AZ38" i="8"/>
  <c r="AY38" i="8"/>
  <c r="BE37" i="8"/>
  <c r="AZ37" i="8"/>
  <c r="AY37" i="8"/>
  <c r="AZ36" i="8"/>
  <c r="AY36" i="8"/>
  <c r="BE35" i="8"/>
  <c r="AZ35" i="8"/>
  <c r="AY35" i="8"/>
  <c r="BE34" i="8"/>
  <c r="AZ34" i="8"/>
  <c r="AY34" i="8"/>
  <c r="BE33" i="8"/>
  <c r="AZ33" i="8"/>
  <c r="AY33" i="8"/>
  <c r="BE32" i="8"/>
  <c r="AZ32" i="8"/>
  <c r="AY32" i="8"/>
  <c r="BE31" i="8"/>
  <c r="AZ31" i="8"/>
  <c r="AY31" i="8"/>
  <c r="AZ30" i="8"/>
  <c r="AY30" i="8"/>
  <c r="BE29" i="8"/>
  <c r="AZ29" i="8"/>
  <c r="AY29" i="8"/>
  <c r="AZ28" i="8"/>
  <c r="AY28" i="8"/>
  <c r="BE27" i="8"/>
  <c r="AZ27" i="8"/>
  <c r="AY27" i="8"/>
  <c r="BE26" i="8"/>
  <c r="AZ26" i="8"/>
  <c r="AY26" i="8"/>
  <c r="BE25" i="8"/>
  <c r="AZ25" i="8"/>
  <c r="AY25" i="8"/>
  <c r="BE24" i="8"/>
  <c r="AZ24" i="8"/>
  <c r="AY24" i="8"/>
  <c r="AZ23" i="8"/>
  <c r="AY23" i="8"/>
  <c r="AZ22" i="8"/>
  <c r="AY22" i="8"/>
  <c r="BE21" i="8"/>
  <c r="AZ21" i="8"/>
  <c r="AY21" i="8"/>
  <c r="BD20" i="8"/>
  <c r="AZ20" i="8"/>
  <c r="AY20" i="8"/>
  <c r="BE19" i="8"/>
  <c r="AZ19" i="8"/>
  <c r="AY19" i="8"/>
  <c r="BE18" i="8"/>
  <c r="AZ18" i="8"/>
  <c r="AY18" i="8"/>
  <c r="BE17" i="8"/>
  <c r="AZ17" i="8"/>
  <c r="AY17" i="8"/>
  <c r="BD16" i="8"/>
  <c r="BE16" i="8"/>
  <c r="AZ16" i="8"/>
  <c r="AY16" i="8"/>
  <c r="AZ15" i="8"/>
  <c r="AY15" i="8"/>
  <c r="AZ14" i="8"/>
  <c r="AY14" i="8"/>
  <c r="BE13" i="8"/>
  <c r="AZ13" i="8"/>
  <c r="AY13" i="8"/>
  <c r="BD12" i="8"/>
  <c r="AZ12" i="8"/>
  <c r="AY12" i="8"/>
  <c r="BE11" i="8"/>
  <c r="AZ11" i="8"/>
  <c r="AY11" i="8"/>
  <c r="BE10" i="8"/>
  <c r="AZ10" i="8"/>
  <c r="AY10" i="8"/>
  <c r="BE9" i="8"/>
  <c r="AZ9" i="8"/>
  <c r="AY9" i="8"/>
  <c r="BE8" i="8"/>
  <c r="AZ8" i="8"/>
  <c r="AY8" i="8"/>
  <c r="AK76" i="8"/>
  <c r="AJ76" i="8"/>
  <c r="AP75" i="8"/>
  <c r="AK75" i="8"/>
  <c r="AJ75" i="8"/>
  <c r="AP74" i="8"/>
  <c r="AK74" i="8"/>
  <c r="AJ74" i="8"/>
  <c r="AP73" i="8"/>
  <c r="AK73" i="8"/>
  <c r="AJ73" i="8"/>
  <c r="AP72" i="8"/>
  <c r="AK72" i="8"/>
  <c r="AJ72" i="8"/>
  <c r="AK71" i="8"/>
  <c r="AJ71" i="8"/>
  <c r="AP70" i="8"/>
  <c r="AK70" i="8"/>
  <c r="AJ70" i="8"/>
  <c r="AK69" i="8"/>
  <c r="AJ69" i="8"/>
  <c r="AK68" i="8"/>
  <c r="AJ68" i="8"/>
  <c r="AO67" i="8"/>
  <c r="AP67" i="8"/>
  <c r="AK67" i="8"/>
  <c r="AJ67" i="8"/>
  <c r="AP66" i="8"/>
  <c r="AK66" i="8"/>
  <c r="AJ66" i="8"/>
  <c r="AP65" i="8"/>
  <c r="AK65" i="8"/>
  <c r="AJ65" i="8"/>
  <c r="AO64" i="8"/>
  <c r="AP64" i="8"/>
  <c r="AK64" i="8"/>
  <c r="AJ64" i="8"/>
  <c r="AK63" i="8"/>
  <c r="AJ63" i="8"/>
  <c r="AP62" i="8"/>
  <c r="AK62" i="8"/>
  <c r="AJ62" i="8"/>
  <c r="AK61" i="8"/>
  <c r="AJ61" i="8"/>
  <c r="AK60" i="8"/>
  <c r="AJ60" i="8"/>
  <c r="AO59" i="8"/>
  <c r="AP59" i="8"/>
  <c r="AK59" i="8"/>
  <c r="AJ59" i="8"/>
  <c r="AP58" i="8"/>
  <c r="AK58" i="8"/>
  <c r="AJ58" i="8"/>
  <c r="AO57" i="8"/>
  <c r="AP57" i="8"/>
  <c r="AK57" i="8"/>
  <c r="AJ57" i="8"/>
  <c r="AP56" i="8"/>
  <c r="AK56" i="8"/>
  <c r="AJ56" i="8"/>
  <c r="AK55" i="8"/>
  <c r="AJ55" i="8"/>
  <c r="AP54" i="8"/>
  <c r="AK54" i="8"/>
  <c r="AJ54" i="8"/>
  <c r="AK53" i="8"/>
  <c r="AJ53" i="8"/>
  <c r="AK52" i="8"/>
  <c r="AJ52" i="8"/>
  <c r="AP51" i="8"/>
  <c r="AK51" i="8"/>
  <c r="AJ51" i="8"/>
  <c r="AO50" i="8"/>
  <c r="AQ50" i="8" s="1"/>
  <c r="AP50" i="8"/>
  <c r="AK50" i="8"/>
  <c r="AJ50" i="8"/>
  <c r="AP49" i="8"/>
  <c r="AK49" i="8"/>
  <c r="AJ49" i="8"/>
  <c r="AP48" i="8"/>
  <c r="AK48" i="8"/>
  <c r="AJ48" i="8"/>
  <c r="AK47" i="8"/>
  <c r="AJ47" i="8"/>
  <c r="AP46" i="8"/>
  <c r="AK46" i="8"/>
  <c r="AJ46" i="8"/>
  <c r="AK45" i="8"/>
  <c r="AJ45" i="8"/>
  <c r="AK44" i="8"/>
  <c r="AJ44" i="8"/>
  <c r="AP43" i="8"/>
  <c r="AK43" i="8"/>
  <c r="AJ43" i="8"/>
  <c r="AP42" i="8"/>
  <c r="AK42" i="8"/>
  <c r="AJ42" i="8"/>
  <c r="AP41" i="8"/>
  <c r="AK41" i="8"/>
  <c r="AJ41" i="8"/>
  <c r="AP40" i="8"/>
  <c r="AK40" i="8"/>
  <c r="AJ40" i="8"/>
  <c r="AK39" i="8"/>
  <c r="AJ39" i="8"/>
  <c r="AP38" i="8"/>
  <c r="AK38" i="8"/>
  <c r="AJ38" i="8"/>
  <c r="AK37" i="8"/>
  <c r="AJ37" i="8"/>
  <c r="AK36" i="8"/>
  <c r="AJ36" i="8"/>
  <c r="AP35" i="8"/>
  <c r="AK35" i="8"/>
  <c r="AJ35" i="8"/>
  <c r="AP34" i="8"/>
  <c r="AK34" i="8"/>
  <c r="AJ34" i="8"/>
  <c r="AP33" i="8"/>
  <c r="AK33" i="8"/>
  <c r="AJ33" i="8"/>
  <c r="AP32" i="8"/>
  <c r="AK32" i="8"/>
  <c r="AJ32" i="8"/>
  <c r="AK31" i="8"/>
  <c r="AJ31" i="8"/>
  <c r="AP30" i="8"/>
  <c r="AK30" i="8"/>
  <c r="AJ30" i="8"/>
  <c r="AK29" i="8"/>
  <c r="AJ29" i="8"/>
  <c r="AK28" i="8"/>
  <c r="AJ28" i="8"/>
  <c r="AP27" i="8"/>
  <c r="AK27" i="8"/>
  <c r="AJ27" i="8"/>
  <c r="AP26" i="8"/>
  <c r="AK26" i="8"/>
  <c r="AJ26" i="8"/>
  <c r="AP25" i="8"/>
  <c r="AK25" i="8"/>
  <c r="AJ25" i="8"/>
  <c r="AP24" i="8"/>
  <c r="AK24" i="8"/>
  <c r="AJ24" i="8"/>
  <c r="AK23" i="8"/>
  <c r="AJ23" i="8"/>
  <c r="AP22" i="8"/>
  <c r="AK22" i="8"/>
  <c r="AJ22" i="8"/>
  <c r="AK21" i="8"/>
  <c r="AJ21" i="8"/>
  <c r="AK20" i="8"/>
  <c r="AJ20" i="8"/>
  <c r="AO19" i="8"/>
  <c r="AP19" i="8"/>
  <c r="AK19" i="8"/>
  <c r="AJ19" i="8"/>
  <c r="AP18" i="8"/>
  <c r="AK18" i="8"/>
  <c r="AJ18" i="8"/>
  <c r="AP17" i="8"/>
  <c r="AK17" i="8"/>
  <c r="AJ17" i="8"/>
  <c r="AP16" i="8"/>
  <c r="AK16" i="8"/>
  <c r="AJ16" i="8"/>
  <c r="AK15" i="8"/>
  <c r="AJ15" i="8"/>
  <c r="AP14" i="8"/>
  <c r="AK14" i="8"/>
  <c r="AJ14" i="8"/>
  <c r="AK13" i="8"/>
  <c r="AJ13" i="8"/>
  <c r="AK12" i="8"/>
  <c r="AJ12" i="8"/>
  <c r="AP11" i="8"/>
  <c r="AK11" i="8"/>
  <c r="AJ11" i="8"/>
  <c r="AP10" i="8"/>
  <c r="AK10" i="8"/>
  <c r="AJ10" i="8"/>
  <c r="AP9" i="8"/>
  <c r="AK9" i="8"/>
  <c r="AJ9" i="8"/>
  <c r="AP8" i="8"/>
  <c r="AK8" i="8"/>
  <c r="AJ8" i="8"/>
  <c r="V76" i="8"/>
  <c r="U76" i="8"/>
  <c r="Z75" i="8"/>
  <c r="AA75" i="8"/>
  <c r="V75" i="8"/>
  <c r="U75" i="8"/>
  <c r="AA74" i="8"/>
  <c r="V74" i="8"/>
  <c r="U74" i="8"/>
  <c r="AA73" i="8"/>
  <c r="V73" i="8"/>
  <c r="U73" i="8"/>
  <c r="AA72" i="8"/>
  <c r="V72" i="8"/>
  <c r="U72" i="8"/>
  <c r="AA71" i="8"/>
  <c r="V71" i="8"/>
  <c r="U71" i="8"/>
  <c r="AA70" i="8"/>
  <c r="V70" i="8"/>
  <c r="U70" i="8"/>
  <c r="AA69" i="8"/>
  <c r="V69" i="8"/>
  <c r="U69" i="8"/>
  <c r="AA68" i="8"/>
  <c r="V68" i="8"/>
  <c r="U68" i="8"/>
  <c r="AA67" i="8"/>
  <c r="V67" i="8"/>
  <c r="U67" i="8"/>
  <c r="AA66" i="8"/>
  <c r="V66" i="8"/>
  <c r="U66" i="8"/>
  <c r="AA65" i="8"/>
  <c r="V65" i="8"/>
  <c r="U65" i="8"/>
  <c r="AA64" i="8"/>
  <c r="V64" i="8"/>
  <c r="U64" i="8"/>
  <c r="AA63" i="8"/>
  <c r="V63" i="8"/>
  <c r="U63" i="8"/>
  <c r="AA62" i="8"/>
  <c r="V62" i="8"/>
  <c r="U62" i="8"/>
  <c r="AA61" i="8"/>
  <c r="V61" i="8"/>
  <c r="U61" i="8"/>
  <c r="V60" i="8"/>
  <c r="U60" i="8"/>
  <c r="Z59" i="8"/>
  <c r="AB59" i="8" s="1"/>
  <c r="AA59" i="8"/>
  <c r="V59" i="8"/>
  <c r="U59" i="8"/>
  <c r="AA58" i="8"/>
  <c r="V58" i="8"/>
  <c r="U58" i="8"/>
  <c r="AA57" i="8"/>
  <c r="V57" i="8"/>
  <c r="U57" i="8"/>
  <c r="AA56" i="8"/>
  <c r="Z56" i="8"/>
  <c r="AB56" i="8" s="1"/>
  <c r="V56" i="8"/>
  <c r="U56" i="8"/>
  <c r="AA55" i="8"/>
  <c r="V55" i="8"/>
  <c r="U55" i="8"/>
  <c r="AA54" i="8"/>
  <c r="V54" i="8"/>
  <c r="U54" i="8"/>
  <c r="AA53" i="8"/>
  <c r="V53" i="8"/>
  <c r="U53" i="8"/>
  <c r="V52" i="8"/>
  <c r="U52" i="8"/>
  <c r="AA51" i="8"/>
  <c r="V51" i="8"/>
  <c r="U51" i="8"/>
  <c r="Z50" i="8"/>
  <c r="AA50" i="8"/>
  <c r="V50" i="8"/>
  <c r="U50" i="8"/>
  <c r="AA49" i="8"/>
  <c r="V49" i="8"/>
  <c r="U49" i="8"/>
  <c r="AA48" i="8"/>
  <c r="V48" i="8"/>
  <c r="U48" i="8"/>
  <c r="AA47" i="8"/>
  <c r="V47" i="8"/>
  <c r="U47" i="8"/>
  <c r="AA46" i="8"/>
  <c r="V46" i="8"/>
  <c r="U46" i="8"/>
  <c r="AA45" i="8"/>
  <c r="V45" i="8"/>
  <c r="U45" i="8"/>
  <c r="Z44" i="8"/>
  <c r="V44" i="8"/>
  <c r="U44" i="8"/>
  <c r="AA43" i="8"/>
  <c r="V43" i="8"/>
  <c r="U43" i="8"/>
  <c r="AA42" i="8"/>
  <c r="V42" i="8"/>
  <c r="U42" i="8"/>
  <c r="AA41" i="8"/>
  <c r="V41" i="8"/>
  <c r="U41" i="8"/>
  <c r="AA40" i="8"/>
  <c r="V40" i="8"/>
  <c r="U40" i="8"/>
  <c r="AA39" i="8"/>
  <c r="V39" i="8"/>
  <c r="U39" i="8"/>
  <c r="AA38" i="8"/>
  <c r="V38" i="8"/>
  <c r="U38" i="8"/>
  <c r="AA37" i="8"/>
  <c r="V37" i="8"/>
  <c r="U37" i="8"/>
  <c r="V36" i="8"/>
  <c r="U36" i="8"/>
  <c r="AA35" i="8"/>
  <c r="V35" i="8"/>
  <c r="U35" i="8"/>
  <c r="AA34" i="8"/>
  <c r="V34" i="8"/>
  <c r="U34" i="8"/>
  <c r="AA33" i="8"/>
  <c r="V33" i="8"/>
  <c r="U33" i="8"/>
  <c r="AA32" i="8"/>
  <c r="V32" i="8"/>
  <c r="U32" i="8"/>
  <c r="AA31" i="8"/>
  <c r="V31" i="8"/>
  <c r="U31" i="8"/>
  <c r="AA30" i="8"/>
  <c r="V30" i="8"/>
  <c r="U30" i="8"/>
  <c r="AA29" i="8"/>
  <c r="V29" i="8"/>
  <c r="U29" i="8"/>
  <c r="V28" i="8"/>
  <c r="U28" i="8"/>
  <c r="AA27" i="8"/>
  <c r="V27" i="8"/>
  <c r="U27" i="8"/>
  <c r="Z26" i="8"/>
  <c r="AA26" i="8"/>
  <c r="V26" i="8"/>
  <c r="U26" i="8"/>
  <c r="AA25" i="8"/>
  <c r="V25" i="8"/>
  <c r="U25" i="8"/>
  <c r="AA24" i="8"/>
  <c r="V24" i="8"/>
  <c r="U24" i="8"/>
  <c r="AA23" i="8"/>
  <c r="V23" i="8"/>
  <c r="U23" i="8"/>
  <c r="AA22" i="8"/>
  <c r="V22" i="8"/>
  <c r="U22" i="8"/>
  <c r="Z21" i="8"/>
  <c r="AA21" i="8"/>
  <c r="V21" i="8"/>
  <c r="U21" i="8"/>
  <c r="V20" i="8"/>
  <c r="U20" i="8"/>
  <c r="AA19" i="8"/>
  <c r="V19" i="8"/>
  <c r="U19" i="8"/>
  <c r="AA18" i="8"/>
  <c r="V18" i="8"/>
  <c r="U18" i="8"/>
  <c r="Z17" i="8"/>
  <c r="AB17" i="8" s="1"/>
  <c r="AA17" i="8"/>
  <c r="V17" i="8"/>
  <c r="U17" i="8"/>
  <c r="AA16" i="8"/>
  <c r="V16" i="8"/>
  <c r="U16" i="8"/>
  <c r="AA15" i="8"/>
  <c r="V15" i="8"/>
  <c r="U15" i="8"/>
  <c r="AA14" i="8"/>
  <c r="V14" i="8"/>
  <c r="U14" i="8"/>
  <c r="Z13" i="8"/>
  <c r="AB13" i="8" s="1"/>
  <c r="AA13" i="8"/>
  <c r="V13" i="8"/>
  <c r="U13" i="8"/>
  <c r="V12" i="8"/>
  <c r="U12" i="8"/>
  <c r="AA11" i="8"/>
  <c r="V11" i="8"/>
  <c r="U11" i="8"/>
  <c r="AA10" i="8"/>
  <c r="V10" i="8"/>
  <c r="U10" i="8"/>
  <c r="AA9" i="8"/>
  <c r="V9" i="8"/>
  <c r="U9" i="8"/>
  <c r="AA8" i="8"/>
  <c r="V8" i="8"/>
  <c r="U8" i="8"/>
  <c r="BE99" i="7"/>
  <c r="BE106" i="7"/>
  <c r="BE115" i="7"/>
  <c r="BE122" i="7"/>
  <c r="BE123" i="7"/>
  <c r="BE125" i="7"/>
  <c r="BE146" i="7"/>
  <c r="BE131" i="7"/>
  <c r="BE130" i="7"/>
  <c r="BE98" i="7"/>
  <c r="BE91" i="7"/>
  <c r="BE90" i="7"/>
  <c r="BE147" i="7"/>
  <c r="AP93" i="7"/>
  <c r="AP101" i="7"/>
  <c r="AP116" i="7"/>
  <c r="AP117" i="7"/>
  <c r="AP123" i="7"/>
  <c r="AP125" i="7"/>
  <c r="AP133" i="7"/>
  <c r="AP147" i="7"/>
  <c r="AP149" i="7"/>
  <c r="AP146" i="7"/>
  <c r="AP139" i="7"/>
  <c r="AP138" i="7"/>
  <c r="AP131" i="7"/>
  <c r="AP130" i="7"/>
  <c r="AP122" i="7"/>
  <c r="AP120" i="7"/>
  <c r="AP115" i="7"/>
  <c r="AP114" i="7"/>
  <c r="AP112" i="7"/>
  <c r="AP108" i="7"/>
  <c r="AP107" i="7"/>
  <c r="AP106" i="7"/>
  <c r="AP104" i="7"/>
  <c r="AP100" i="7"/>
  <c r="AP99" i="7"/>
  <c r="AP98" i="7"/>
  <c r="AP96" i="7"/>
  <c r="AP92" i="7"/>
  <c r="AP91" i="7"/>
  <c r="AP90" i="7"/>
  <c r="AP88" i="7"/>
  <c r="AA93" i="7"/>
  <c r="AA101" i="7"/>
  <c r="AA108" i="7"/>
  <c r="AA109" i="7"/>
  <c r="AA117" i="7"/>
  <c r="AA125" i="7"/>
  <c r="AA133" i="7"/>
  <c r="AA141" i="7"/>
  <c r="AA149" i="7"/>
  <c r="AA146" i="7"/>
  <c r="AA139" i="7"/>
  <c r="AA138" i="7"/>
  <c r="AA131" i="7"/>
  <c r="AA130" i="7"/>
  <c r="AA123" i="7"/>
  <c r="AA122" i="7"/>
  <c r="AA114" i="7"/>
  <c r="AA106" i="7"/>
  <c r="AA99" i="7"/>
  <c r="AA98" i="7"/>
  <c r="AA91" i="7"/>
  <c r="AA90" i="7"/>
  <c r="BE13" i="7"/>
  <c r="BE14" i="7"/>
  <c r="BE21" i="7"/>
  <c r="BE22" i="7"/>
  <c r="BE29" i="7"/>
  <c r="BE30" i="7"/>
  <c r="BD31" i="7"/>
  <c r="BE37" i="7"/>
  <c r="BE38" i="7"/>
  <c r="BE45" i="7"/>
  <c r="BE46" i="7"/>
  <c r="BE54" i="7"/>
  <c r="BE60" i="7"/>
  <c r="BE62" i="7"/>
  <c r="BE68" i="7"/>
  <c r="BE70" i="7"/>
  <c r="AP15" i="7"/>
  <c r="AP23" i="7"/>
  <c r="AP39" i="7"/>
  <c r="AP47" i="7"/>
  <c r="AP55" i="7"/>
  <c r="AP63" i="7"/>
  <c r="AP71" i="7"/>
  <c r="AP68" i="7"/>
  <c r="AP60" i="7"/>
  <c r="AP52" i="7"/>
  <c r="AP44" i="7"/>
  <c r="AP36" i="7"/>
  <c r="AP28" i="7"/>
  <c r="AP20" i="7"/>
  <c r="AP12" i="7"/>
  <c r="AA63" i="7"/>
  <c r="AA68" i="7"/>
  <c r="AA60" i="7"/>
  <c r="AA52" i="7"/>
  <c r="AA44" i="7"/>
  <c r="AA36" i="7"/>
  <c r="AA28" i="7"/>
  <c r="AA20" i="7"/>
  <c r="AA12" i="7"/>
  <c r="AZ154" i="7"/>
  <c r="AY154" i="7"/>
  <c r="BE153" i="7"/>
  <c r="AZ153" i="7"/>
  <c r="AY153" i="7"/>
  <c r="BE152" i="7"/>
  <c r="AZ152" i="7"/>
  <c r="AY152" i="7"/>
  <c r="BE151" i="7"/>
  <c r="AZ151" i="7"/>
  <c r="AY151" i="7"/>
  <c r="BE150" i="7"/>
  <c r="AZ150" i="7"/>
  <c r="AY150" i="7"/>
  <c r="AZ149" i="7"/>
  <c r="AY149" i="7"/>
  <c r="BE148" i="7"/>
  <c r="AZ148" i="7"/>
  <c r="AY148" i="7"/>
  <c r="AZ147" i="7"/>
  <c r="AY147" i="7"/>
  <c r="AZ146" i="7"/>
  <c r="AY146" i="7"/>
  <c r="BE145" i="7"/>
  <c r="AZ145" i="7"/>
  <c r="AY145" i="7"/>
  <c r="BD144" i="7"/>
  <c r="BE144" i="7"/>
  <c r="AZ144" i="7"/>
  <c r="AY144" i="7"/>
  <c r="BE143" i="7"/>
  <c r="AZ143" i="7"/>
  <c r="AY143" i="7"/>
  <c r="BE142" i="7"/>
  <c r="AZ142" i="7"/>
  <c r="AY142" i="7"/>
  <c r="AZ141" i="7"/>
  <c r="AY141" i="7"/>
  <c r="BE140" i="7"/>
  <c r="AZ140" i="7"/>
  <c r="AY140" i="7"/>
  <c r="AZ139" i="7"/>
  <c r="AY139" i="7"/>
  <c r="AZ138" i="7"/>
  <c r="AY138" i="7"/>
  <c r="BE137" i="7"/>
  <c r="AZ137" i="7"/>
  <c r="AY137" i="7"/>
  <c r="BD136" i="7"/>
  <c r="BE136" i="7"/>
  <c r="AZ136" i="7"/>
  <c r="AY136" i="7"/>
  <c r="BE135" i="7"/>
  <c r="AZ135" i="7"/>
  <c r="AY135" i="7"/>
  <c r="BE134" i="7"/>
  <c r="AZ134" i="7"/>
  <c r="AY134" i="7"/>
  <c r="AZ133" i="7"/>
  <c r="AY133" i="7"/>
  <c r="BE132" i="7"/>
  <c r="AZ132" i="7"/>
  <c r="AY132" i="7"/>
  <c r="AZ131" i="7"/>
  <c r="AY131" i="7"/>
  <c r="AZ130" i="7"/>
  <c r="AY130" i="7"/>
  <c r="BD129" i="7"/>
  <c r="BE129" i="7"/>
  <c r="AZ129" i="7"/>
  <c r="AY129" i="7"/>
  <c r="BE128" i="7"/>
  <c r="AZ128" i="7"/>
  <c r="AY128" i="7"/>
  <c r="BE127" i="7"/>
  <c r="AZ127" i="7"/>
  <c r="AY127" i="7"/>
  <c r="BE126" i="7"/>
  <c r="AZ126" i="7"/>
  <c r="AY126" i="7"/>
  <c r="AZ125" i="7"/>
  <c r="AY125" i="7"/>
  <c r="BD124" i="7"/>
  <c r="BE124" i="7"/>
  <c r="AZ124" i="7"/>
  <c r="AY124" i="7"/>
  <c r="AZ123" i="7"/>
  <c r="AY123" i="7"/>
  <c r="AZ122" i="7"/>
  <c r="AY122" i="7"/>
  <c r="BD121" i="7"/>
  <c r="BE121" i="7"/>
  <c r="AZ121" i="7"/>
  <c r="AY121" i="7"/>
  <c r="BE120" i="7"/>
  <c r="AZ120" i="7"/>
  <c r="AY120" i="7"/>
  <c r="BD119" i="7"/>
  <c r="BE119" i="7"/>
  <c r="AZ119" i="7"/>
  <c r="AY119" i="7"/>
  <c r="BE118" i="7"/>
  <c r="AZ118" i="7"/>
  <c r="AY118" i="7"/>
  <c r="AZ117" i="7"/>
  <c r="AY117" i="7"/>
  <c r="BE116" i="7"/>
  <c r="AZ116" i="7"/>
  <c r="AY116" i="7"/>
  <c r="AZ115" i="7"/>
  <c r="AY115" i="7"/>
  <c r="AZ114" i="7"/>
  <c r="AY114" i="7"/>
  <c r="BE113" i="7"/>
  <c r="AZ113" i="7"/>
  <c r="AY113" i="7"/>
  <c r="BE112" i="7"/>
  <c r="AZ112" i="7"/>
  <c r="AY112" i="7"/>
  <c r="BE111" i="7"/>
  <c r="AZ111" i="7"/>
  <c r="AY111" i="7"/>
  <c r="BE110" i="7"/>
  <c r="AZ110" i="7"/>
  <c r="AY110" i="7"/>
  <c r="AZ109" i="7"/>
  <c r="AY109" i="7"/>
  <c r="BE108" i="7"/>
  <c r="AZ108" i="7"/>
  <c r="AY108" i="7"/>
  <c r="AZ107" i="7"/>
  <c r="AY107" i="7"/>
  <c r="AZ106" i="7"/>
  <c r="AY106" i="7"/>
  <c r="BE105" i="7"/>
  <c r="AZ105" i="7"/>
  <c r="AY105" i="7"/>
  <c r="BD104" i="7"/>
  <c r="BE104" i="7"/>
  <c r="AZ104" i="7"/>
  <c r="AY104" i="7"/>
  <c r="BE103" i="7"/>
  <c r="AZ103" i="7"/>
  <c r="AY103" i="7"/>
  <c r="BD102" i="7"/>
  <c r="BE102" i="7"/>
  <c r="AZ102" i="7"/>
  <c r="AY102" i="7"/>
  <c r="AZ101" i="7"/>
  <c r="AY101" i="7"/>
  <c r="BD100" i="7"/>
  <c r="BE100" i="7"/>
  <c r="AZ100" i="7"/>
  <c r="AY100" i="7"/>
  <c r="AZ99" i="7"/>
  <c r="AY99" i="7"/>
  <c r="AZ98" i="7"/>
  <c r="AY98" i="7"/>
  <c r="BE97" i="7"/>
  <c r="AZ97" i="7"/>
  <c r="AY97" i="7"/>
  <c r="BE96" i="7"/>
  <c r="AZ96" i="7"/>
  <c r="AY96" i="7"/>
  <c r="BD95" i="7"/>
  <c r="BE95" i="7"/>
  <c r="AZ95" i="7"/>
  <c r="AY95" i="7"/>
  <c r="BE94" i="7"/>
  <c r="AZ94" i="7"/>
  <c r="AY94" i="7"/>
  <c r="BE93" i="7"/>
  <c r="AZ93" i="7"/>
  <c r="AY93" i="7"/>
  <c r="BD92" i="7"/>
  <c r="BE92" i="7"/>
  <c r="AZ92" i="7"/>
  <c r="AY92" i="7"/>
  <c r="AZ91" i="7"/>
  <c r="AY91" i="7"/>
  <c r="AZ90" i="7"/>
  <c r="AY90" i="7"/>
  <c r="BE89" i="7"/>
  <c r="AZ89" i="7"/>
  <c r="AY89" i="7"/>
  <c r="BE88" i="7"/>
  <c r="AZ88" i="7"/>
  <c r="AY88" i="7"/>
  <c r="BE87" i="7"/>
  <c r="AZ87" i="7"/>
  <c r="AY87" i="7"/>
  <c r="BE86" i="7"/>
  <c r="AZ86" i="7"/>
  <c r="AY86" i="7"/>
  <c r="AK154" i="7"/>
  <c r="AJ154" i="7"/>
  <c r="AP153" i="7"/>
  <c r="AK153" i="7"/>
  <c r="AJ153" i="7"/>
  <c r="AP152" i="7"/>
  <c r="AK152" i="7"/>
  <c r="AJ152" i="7"/>
  <c r="AO151" i="7"/>
  <c r="AP151" i="7"/>
  <c r="AK151" i="7"/>
  <c r="AJ151" i="7"/>
  <c r="AP150" i="7"/>
  <c r="AK150" i="7"/>
  <c r="AJ150" i="7"/>
  <c r="AK149" i="7"/>
  <c r="AJ149" i="7"/>
  <c r="AP148" i="7"/>
  <c r="AK148" i="7"/>
  <c r="AJ148" i="7"/>
  <c r="AK147" i="7"/>
  <c r="AJ147" i="7"/>
  <c r="AK146" i="7"/>
  <c r="AJ146" i="7"/>
  <c r="AP145" i="7"/>
  <c r="AK145" i="7"/>
  <c r="AJ145" i="7"/>
  <c r="AP144" i="7"/>
  <c r="AK144" i="7"/>
  <c r="AJ144" i="7"/>
  <c r="AP143" i="7"/>
  <c r="AK143" i="7"/>
  <c r="AJ143" i="7"/>
  <c r="AP142" i="7"/>
  <c r="AK142" i="7"/>
  <c r="AJ142" i="7"/>
  <c r="AK141" i="7"/>
  <c r="AJ141" i="7"/>
  <c r="AP140" i="7"/>
  <c r="AK140" i="7"/>
  <c r="AJ140" i="7"/>
  <c r="AK139" i="7"/>
  <c r="AJ139" i="7"/>
  <c r="AK138" i="7"/>
  <c r="AJ138" i="7"/>
  <c r="AP137" i="7"/>
  <c r="AK137" i="7"/>
  <c r="AJ137" i="7"/>
  <c r="AP136" i="7"/>
  <c r="AK136" i="7"/>
  <c r="AJ136" i="7"/>
  <c r="AP135" i="7"/>
  <c r="AK135" i="7"/>
  <c r="AJ135" i="7"/>
  <c r="AP134" i="7"/>
  <c r="AK134" i="7"/>
  <c r="AJ134" i="7"/>
  <c r="AK133" i="7"/>
  <c r="AJ133" i="7"/>
  <c r="AP132" i="7"/>
  <c r="AK132" i="7"/>
  <c r="AJ132" i="7"/>
  <c r="AK131" i="7"/>
  <c r="AJ131" i="7"/>
  <c r="AK130" i="7"/>
  <c r="AJ130" i="7"/>
  <c r="AP129" i="7"/>
  <c r="AK129" i="7"/>
  <c r="AJ129" i="7"/>
  <c r="AP128" i="7"/>
  <c r="AK128" i="7"/>
  <c r="AJ128" i="7"/>
  <c r="AP127" i="7"/>
  <c r="AK127" i="7"/>
  <c r="AJ127" i="7"/>
  <c r="AP126" i="7"/>
  <c r="AK126" i="7"/>
  <c r="AJ126" i="7"/>
  <c r="AK125" i="7"/>
  <c r="AJ125" i="7"/>
  <c r="AP124" i="7"/>
  <c r="AK124" i="7"/>
  <c r="AJ124" i="7"/>
  <c r="AK123" i="7"/>
  <c r="AJ123" i="7"/>
  <c r="AK122" i="7"/>
  <c r="AJ122" i="7"/>
  <c r="AP121" i="7"/>
  <c r="AK121" i="7"/>
  <c r="AJ121" i="7"/>
  <c r="AK120" i="7"/>
  <c r="AJ120" i="7"/>
  <c r="AP119" i="7"/>
  <c r="AK119" i="7"/>
  <c r="AJ119" i="7"/>
  <c r="AP118" i="7"/>
  <c r="AK118" i="7"/>
  <c r="AJ118" i="7"/>
  <c r="AK117" i="7"/>
  <c r="AJ117" i="7"/>
  <c r="AK116" i="7"/>
  <c r="AJ116" i="7"/>
  <c r="AK115" i="7"/>
  <c r="AJ115" i="7"/>
  <c r="AK114" i="7"/>
  <c r="AJ114" i="7"/>
  <c r="AP113" i="7"/>
  <c r="AK113" i="7"/>
  <c r="AJ113" i="7"/>
  <c r="AK112" i="7"/>
  <c r="AJ112" i="7"/>
  <c r="AP111" i="7"/>
  <c r="AK111" i="7"/>
  <c r="AJ111" i="7"/>
  <c r="AP110" i="7"/>
  <c r="AK110" i="7"/>
  <c r="AJ110" i="7"/>
  <c r="AP109" i="7"/>
  <c r="AK109" i="7"/>
  <c r="AJ109" i="7"/>
  <c r="AK108" i="7"/>
  <c r="AJ108" i="7"/>
  <c r="AK107" i="7"/>
  <c r="AJ107" i="7"/>
  <c r="AK106" i="7"/>
  <c r="AJ106" i="7"/>
  <c r="AP105" i="7"/>
  <c r="AK105" i="7"/>
  <c r="AJ105" i="7"/>
  <c r="AO104" i="7"/>
  <c r="AK104" i="7"/>
  <c r="AJ104" i="7"/>
  <c r="AP103" i="7"/>
  <c r="AK103" i="7"/>
  <c r="AJ103" i="7"/>
  <c r="AP102" i="7"/>
  <c r="AK102" i="7"/>
  <c r="AJ102" i="7"/>
  <c r="AK101" i="7"/>
  <c r="AJ101" i="7"/>
  <c r="AK100" i="7"/>
  <c r="AJ100" i="7"/>
  <c r="AO99" i="7"/>
  <c r="AK99" i="7"/>
  <c r="AJ99" i="7"/>
  <c r="AK98" i="7"/>
  <c r="AJ98" i="7"/>
  <c r="AO97" i="7"/>
  <c r="AP97" i="7"/>
  <c r="AK97" i="7"/>
  <c r="AJ97" i="7"/>
  <c r="AK96" i="7"/>
  <c r="AJ96" i="7"/>
  <c r="AP95" i="7"/>
  <c r="AK95" i="7"/>
  <c r="AJ95" i="7"/>
  <c r="AP94" i="7"/>
  <c r="AK94" i="7"/>
  <c r="AJ94" i="7"/>
  <c r="AK93" i="7"/>
  <c r="AJ93" i="7"/>
  <c r="AK92" i="7"/>
  <c r="AJ92" i="7"/>
  <c r="AK91" i="7"/>
  <c r="AJ91" i="7"/>
  <c r="AK90" i="7"/>
  <c r="AJ90" i="7"/>
  <c r="AP89" i="7"/>
  <c r="AK89" i="7"/>
  <c r="AJ89" i="7"/>
  <c r="AK88" i="7"/>
  <c r="AJ88" i="7"/>
  <c r="AO87" i="7"/>
  <c r="AP87" i="7"/>
  <c r="AK87" i="7"/>
  <c r="AJ87" i="7"/>
  <c r="AP86" i="7"/>
  <c r="AK86" i="7"/>
  <c r="AJ86" i="7"/>
  <c r="V154" i="7"/>
  <c r="U154" i="7"/>
  <c r="AA153" i="7"/>
  <c r="V153" i="7"/>
  <c r="U153" i="7"/>
  <c r="AA152" i="7"/>
  <c r="V152" i="7"/>
  <c r="U152" i="7"/>
  <c r="AA151" i="7"/>
  <c r="V151" i="7"/>
  <c r="U151" i="7"/>
  <c r="AA150" i="7"/>
  <c r="V150" i="7"/>
  <c r="U150" i="7"/>
  <c r="V149" i="7"/>
  <c r="U149" i="7"/>
  <c r="V148" i="7"/>
  <c r="U148" i="7"/>
  <c r="V147" i="7"/>
  <c r="U147" i="7"/>
  <c r="V146" i="7"/>
  <c r="U146" i="7"/>
  <c r="AA145" i="7"/>
  <c r="V145" i="7"/>
  <c r="U145" i="7"/>
  <c r="AA144" i="7"/>
  <c r="V144" i="7"/>
  <c r="U144" i="7"/>
  <c r="AA143" i="7"/>
  <c r="V143" i="7"/>
  <c r="U143" i="7"/>
  <c r="AA142" i="7"/>
  <c r="V142" i="7"/>
  <c r="U142" i="7"/>
  <c r="V141" i="7"/>
  <c r="U141" i="7"/>
  <c r="AA140" i="7"/>
  <c r="V140" i="7"/>
  <c r="U140" i="7"/>
  <c r="V139" i="7"/>
  <c r="U139" i="7"/>
  <c r="V138" i="7"/>
  <c r="U138" i="7"/>
  <c r="AA137" i="7"/>
  <c r="V137" i="7"/>
  <c r="U137" i="7"/>
  <c r="AA136" i="7"/>
  <c r="V136" i="7"/>
  <c r="U136" i="7"/>
  <c r="AA135" i="7"/>
  <c r="V135" i="7"/>
  <c r="U135" i="7"/>
  <c r="AA134" i="7"/>
  <c r="V134" i="7"/>
  <c r="U134" i="7"/>
  <c r="V133" i="7"/>
  <c r="U133" i="7"/>
  <c r="V132" i="7"/>
  <c r="U132" i="7"/>
  <c r="Z131" i="7"/>
  <c r="V131" i="7"/>
  <c r="U131" i="7"/>
  <c r="V130" i="7"/>
  <c r="U130" i="7"/>
  <c r="Z129" i="7"/>
  <c r="AA129" i="7"/>
  <c r="V129" i="7"/>
  <c r="U129" i="7"/>
  <c r="AA128" i="7"/>
  <c r="V128" i="7"/>
  <c r="U128" i="7"/>
  <c r="AA127" i="7"/>
  <c r="V127" i="7"/>
  <c r="U127" i="7"/>
  <c r="Z126" i="7"/>
  <c r="AA126" i="7"/>
  <c r="V126" i="7"/>
  <c r="U126" i="7"/>
  <c r="V125" i="7"/>
  <c r="U125" i="7"/>
  <c r="V124" i="7"/>
  <c r="U124" i="7"/>
  <c r="V123" i="7"/>
  <c r="U123" i="7"/>
  <c r="V122" i="7"/>
  <c r="U122" i="7"/>
  <c r="AA121" i="7"/>
  <c r="V121" i="7"/>
  <c r="U121" i="7"/>
  <c r="AA120" i="7"/>
  <c r="V120" i="7"/>
  <c r="U120" i="7"/>
  <c r="AA119" i="7"/>
  <c r="V119" i="7"/>
  <c r="U119" i="7"/>
  <c r="AA118" i="7"/>
  <c r="V118" i="7"/>
  <c r="U118" i="7"/>
  <c r="V117" i="7"/>
  <c r="U117" i="7"/>
  <c r="V116" i="7"/>
  <c r="U116" i="7"/>
  <c r="V115" i="7"/>
  <c r="U115" i="7"/>
  <c r="V114" i="7"/>
  <c r="U114" i="7"/>
  <c r="AA113" i="7"/>
  <c r="V113" i="7"/>
  <c r="U113" i="7"/>
  <c r="AA112" i="7"/>
  <c r="V112" i="7"/>
  <c r="U112" i="7"/>
  <c r="Z111" i="7"/>
  <c r="AA111" i="7"/>
  <c r="V111" i="7"/>
  <c r="U111" i="7"/>
  <c r="AA110" i="7"/>
  <c r="V110" i="7"/>
  <c r="U110" i="7"/>
  <c r="V109" i="7"/>
  <c r="U109" i="7"/>
  <c r="V108" i="7"/>
  <c r="U108" i="7"/>
  <c r="V107" i="7"/>
  <c r="U107" i="7"/>
  <c r="V106" i="7"/>
  <c r="U106" i="7"/>
  <c r="Z105" i="7"/>
  <c r="AB105" i="7" s="1"/>
  <c r="AA105" i="7"/>
  <c r="V105" i="7"/>
  <c r="U105" i="7"/>
  <c r="AA104" i="7"/>
  <c r="V104" i="7"/>
  <c r="U104" i="7"/>
  <c r="AA103" i="7"/>
  <c r="V103" i="7"/>
  <c r="U103" i="7"/>
  <c r="AA102" i="7"/>
  <c r="V102" i="7"/>
  <c r="U102" i="7"/>
  <c r="V101" i="7"/>
  <c r="U101" i="7"/>
  <c r="V100" i="7"/>
  <c r="U100" i="7"/>
  <c r="V99" i="7"/>
  <c r="U99" i="7"/>
  <c r="V98" i="7"/>
  <c r="U98" i="7"/>
  <c r="AA97" i="7"/>
  <c r="V97" i="7"/>
  <c r="U97" i="7"/>
  <c r="AA96" i="7"/>
  <c r="V96" i="7"/>
  <c r="U96" i="7"/>
  <c r="AA95" i="7"/>
  <c r="V95" i="7"/>
  <c r="U95" i="7"/>
  <c r="AA94" i="7"/>
  <c r="V94" i="7"/>
  <c r="U94" i="7"/>
  <c r="V93" i="7"/>
  <c r="U93" i="7"/>
  <c r="V92" i="7"/>
  <c r="U92" i="7"/>
  <c r="V91" i="7"/>
  <c r="U91" i="7"/>
  <c r="V90" i="7"/>
  <c r="U90" i="7"/>
  <c r="Z89" i="7"/>
  <c r="AB89" i="7" s="1"/>
  <c r="AA89" i="7"/>
  <c r="V89" i="7"/>
  <c r="U89" i="7"/>
  <c r="AA88" i="7"/>
  <c r="V88" i="7"/>
  <c r="U88" i="7"/>
  <c r="AA87" i="7"/>
  <c r="V87" i="7"/>
  <c r="U87" i="7"/>
  <c r="AA86" i="7"/>
  <c r="V86" i="7"/>
  <c r="U86" i="7"/>
  <c r="AZ76" i="7"/>
  <c r="AY76" i="7"/>
  <c r="BE75" i="7"/>
  <c r="AZ75" i="7"/>
  <c r="AY75" i="7"/>
  <c r="BE74" i="7"/>
  <c r="AZ74" i="7"/>
  <c r="AY74" i="7"/>
  <c r="BE73" i="7"/>
  <c r="AZ73" i="7"/>
  <c r="AY73" i="7"/>
  <c r="BD72" i="7"/>
  <c r="BE72" i="7"/>
  <c r="AZ72" i="7"/>
  <c r="AY72" i="7"/>
  <c r="AZ71" i="7"/>
  <c r="AY71" i="7"/>
  <c r="AZ70" i="7"/>
  <c r="AY70" i="7"/>
  <c r="BE69" i="7"/>
  <c r="AZ69" i="7"/>
  <c r="AY69" i="7"/>
  <c r="AZ68" i="7"/>
  <c r="AY68" i="7"/>
  <c r="BE67" i="7"/>
  <c r="AZ67" i="7"/>
  <c r="AY67" i="7"/>
  <c r="BD66" i="7"/>
  <c r="BE66" i="7"/>
  <c r="AZ66" i="7"/>
  <c r="AY66" i="7"/>
  <c r="BE65" i="7"/>
  <c r="AZ65" i="7"/>
  <c r="AY65" i="7"/>
  <c r="BE64" i="7"/>
  <c r="AZ64" i="7"/>
  <c r="AY64" i="7"/>
  <c r="AZ63" i="7"/>
  <c r="AY63" i="7"/>
  <c r="AZ62" i="7"/>
  <c r="AY62" i="7"/>
  <c r="BD61" i="7"/>
  <c r="BE61" i="7"/>
  <c r="AZ61" i="7"/>
  <c r="AY61" i="7"/>
  <c r="AZ60" i="7"/>
  <c r="AY60" i="7"/>
  <c r="BE59" i="7"/>
  <c r="AZ59" i="7"/>
  <c r="AY59" i="7"/>
  <c r="BE58" i="7"/>
  <c r="AZ58" i="7"/>
  <c r="AY58" i="7"/>
  <c r="BE57" i="7"/>
  <c r="AZ57" i="7"/>
  <c r="AY57" i="7"/>
  <c r="BE56" i="7"/>
  <c r="AZ56" i="7"/>
  <c r="AY56" i="7"/>
  <c r="AZ55" i="7"/>
  <c r="AY55" i="7"/>
  <c r="AZ54" i="7"/>
  <c r="AY54" i="7"/>
  <c r="BE53" i="7"/>
  <c r="AZ53" i="7"/>
  <c r="AY53" i="7"/>
  <c r="BE52" i="7"/>
  <c r="AZ52" i="7"/>
  <c r="AY52" i="7"/>
  <c r="BE51" i="7"/>
  <c r="AZ51" i="7"/>
  <c r="AY51" i="7"/>
  <c r="BE50" i="7"/>
  <c r="AZ50" i="7"/>
  <c r="AY50" i="7"/>
  <c r="BE49" i="7"/>
  <c r="AZ49" i="7"/>
  <c r="AY49" i="7"/>
  <c r="BE48" i="7"/>
  <c r="AZ48" i="7"/>
  <c r="AY48" i="7"/>
  <c r="AZ47" i="7"/>
  <c r="AY47" i="7"/>
  <c r="AZ46" i="7"/>
  <c r="AY46" i="7"/>
  <c r="AZ45" i="7"/>
  <c r="AY45" i="7"/>
  <c r="BE44" i="7"/>
  <c r="AZ44" i="7"/>
  <c r="AY44" i="7"/>
  <c r="BD43" i="7"/>
  <c r="BE43" i="7"/>
  <c r="AZ43" i="7"/>
  <c r="AY43" i="7"/>
  <c r="BE42" i="7"/>
  <c r="AZ42" i="7"/>
  <c r="AY42" i="7"/>
  <c r="BE41" i="7"/>
  <c r="AZ41" i="7"/>
  <c r="AY41" i="7"/>
  <c r="BE40" i="7"/>
  <c r="AZ40" i="7"/>
  <c r="AY40" i="7"/>
  <c r="AZ39" i="7"/>
  <c r="AY39" i="7"/>
  <c r="AZ38" i="7"/>
  <c r="AY38" i="7"/>
  <c r="BD37" i="7"/>
  <c r="AZ37" i="7"/>
  <c r="AY37" i="7"/>
  <c r="BE36" i="7"/>
  <c r="AZ36" i="7"/>
  <c r="AY36" i="7"/>
  <c r="BE35" i="7"/>
  <c r="AZ35" i="7"/>
  <c r="AY35" i="7"/>
  <c r="BE34" i="7"/>
  <c r="AZ34" i="7"/>
  <c r="AY34" i="7"/>
  <c r="BE33" i="7"/>
  <c r="AZ33" i="7"/>
  <c r="AY33" i="7"/>
  <c r="BE32" i="7"/>
  <c r="AZ32" i="7"/>
  <c r="AY32" i="7"/>
  <c r="AZ31" i="7"/>
  <c r="AY31" i="7"/>
  <c r="AZ30" i="7"/>
  <c r="AY30" i="7"/>
  <c r="AZ29" i="7"/>
  <c r="AY29" i="7"/>
  <c r="BE28" i="7"/>
  <c r="AZ28" i="7"/>
  <c r="AY28" i="7"/>
  <c r="BD27" i="7"/>
  <c r="BE27" i="7"/>
  <c r="AZ27" i="7"/>
  <c r="AY27" i="7"/>
  <c r="BE26" i="7"/>
  <c r="AZ26" i="7"/>
  <c r="AY26" i="7"/>
  <c r="BE25" i="7"/>
  <c r="AZ25" i="7"/>
  <c r="AY25" i="7"/>
  <c r="BD24" i="7"/>
  <c r="BE24" i="7"/>
  <c r="AZ24" i="7"/>
  <c r="AY24" i="7"/>
  <c r="AZ23" i="7"/>
  <c r="AY23" i="7"/>
  <c r="AZ22" i="7"/>
  <c r="AY22" i="7"/>
  <c r="AZ21" i="7"/>
  <c r="AY21" i="7"/>
  <c r="BE20" i="7"/>
  <c r="AZ20" i="7"/>
  <c r="AY20" i="7"/>
  <c r="BE19" i="7"/>
  <c r="AZ19" i="7"/>
  <c r="AY19" i="7"/>
  <c r="BE18" i="7"/>
  <c r="AZ18" i="7"/>
  <c r="AY18" i="7"/>
  <c r="BE17" i="7"/>
  <c r="AZ17" i="7"/>
  <c r="AY17" i="7"/>
  <c r="BE16" i="7"/>
  <c r="AZ16" i="7"/>
  <c r="AY16" i="7"/>
  <c r="AZ15" i="7"/>
  <c r="AY15" i="7"/>
  <c r="AZ14" i="7"/>
  <c r="AY14" i="7"/>
  <c r="AZ13" i="7"/>
  <c r="AY13" i="7"/>
  <c r="BE12" i="7"/>
  <c r="AZ12" i="7"/>
  <c r="AY12" i="7"/>
  <c r="BE11" i="7"/>
  <c r="AZ11" i="7"/>
  <c r="AY11" i="7"/>
  <c r="BE10" i="7"/>
  <c r="AZ10" i="7"/>
  <c r="AY10" i="7"/>
  <c r="BD9" i="7"/>
  <c r="BE9" i="7"/>
  <c r="AZ9" i="7"/>
  <c r="AY9" i="7"/>
  <c r="BE8" i="7"/>
  <c r="AZ8" i="7"/>
  <c r="AY8" i="7"/>
  <c r="AK76" i="7"/>
  <c r="AJ76" i="7"/>
  <c r="AP75" i="7"/>
  <c r="AK75" i="7"/>
  <c r="AJ75" i="7"/>
  <c r="AP74" i="7"/>
  <c r="AK74" i="7"/>
  <c r="AJ74" i="7"/>
  <c r="AP73" i="7"/>
  <c r="AK73" i="7"/>
  <c r="AJ73" i="7"/>
  <c r="AP72" i="7"/>
  <c r="AK72" i="7"/>
  <c r="AJ72" i="7"/>
  <c r="AK71" i="7"/>
  <c r="AJ71" i="7"/>
  <c r="AO70" i="7"/>
  <c r="AP70" i="7"/>
  <c r="AK70" i="7"/>
  <c r="AJ70" i="7"/>
  <c r="AP69" i="7"/>
  <c r="AK69" i="7"/>
  <c r="AJ69" i="7"/>
  <c r="AK68" i="7"/>
  <c r="AJ68" i="7"/>
  <c r="AP67" i="7"/>
  <c r="AK67" i="7"/>
  <c r="AJ67" i="7"/>
  <c r="AP66" i="7"/>
  <c r="AK66" i="7"/>
  <c r="AJ66" i="7"/>
  <c r="AP65" i="7"/>
  <c r="AK65" i="7"/>
  <c r="AJ65" i="7"/>
  <c r="AP64" i="7"/>
  <c r="AK64" i="7"/>
  <c r="AJ64" i="7"/>
  <c r="AK63" i="7"/>
  <c r="AJ63" i="7"/>
  <c r="AP62" i="7"/>
  <c r="AK62" i="7"/>
  <c r="AJ62" i="7"/>
  <c r="AP61" i="7"/>
  <c r="AK61" i="7"/>
  <c r="AJ61" i="7"/>
  <c r="AK60" i="7"/>
  <c r="AJ60" i="7"/>
  <c r="AP59" i="7"/>
  <c r="AK59" i="7"/>
  <c r="AJ59" i="7"/>
  <c r="AP58" i="7"/>
  <c r="AK58" i="7"/>
  <c r="AJ58" i="7"/>
  <c r="AP57" i="7"/>
  <c r="AK57" i="7"/>
  <c r="AJ57" i="7"/>
  <c r="AP56" i="7"/>
  <c r="AK56" i="7"/>
  <c r="AJ56" i="7"/>
  <c r="AK55" i="7"/>
  <c r="AJ55" i="7"/>
  <c r="AP54" i="7"/>
  <c r="AK54" i="7"/>
  <c r="AJ54" i="7"/>
  <c r="AP53" i="7"/>
  <c r="AK53" i="7"/>
  <c r="AJ53" i="7"/>
  <c r="AK52" i="7"/>
  <c r="AJ52" i="7"/>
  <c r="AP51" i="7"/>
  <c r="AK51" i="7"/>
  <c r="AJ51" i="7"/>
  <c r="AP50" i="7"/>
  <c r="AK50" i="7"/>
  <c r="AJ50" i="7"/>
  <c r="AP49" i="7"/>
  <c r="AK49" i="7"/>
  <c r="AJ49" i="7"/>
  <c r="AP48" i="7"/>
  <c r="AK48" i="7"/>
  <c r="AJ48" i="7"/>
  <c r="AK47" i="7"/>
  <c r="AJ47" i="7"/>
  <c r="AP46" i="7"/>
  <c r="AK46" i="7"/>
  <c r="AJ46" i="7"/>
  <c r="AP45" i="7"/>
  <c r="AK45" i="7"/>
  <c r="AJ45" i="7"/>
  <c r="AK44" i="7"/>
  <c r="AJ44" i="7"/>
  <c r="AP43" i="7"/>
  <c r="AK43" i="7"/>
  <c r="AJ43" i="7"/>
  <c r="AP42" i="7"/>
  <c r="AK42" i="7"/>
  <c r="AJ42" i="7"/>
  <c r="AP41" i="7"/>
  <c r="AK41" i="7"/>
  <c r="AJ41" i="7"/>
  <c r="AP40" i="7"/>
  <c r="AK40" i="7"/>
  <c r="AJ40" i="7"/>
  <c r="AK39" i="7"/>
  <c r="AJ39" i="7"/>
  <c r="AP38" i="7"/>
  <c r="AK38" i="7"/>
  <c r="AJ38" i="7"/>
  <c r="AP37" i="7"/>
  <c r="AK37" i="7"/>
  <c r="AJ37" i="7"/>
  <c r="AK36" i="7"/>
  <c r="AJ36" i="7"/>
  <c r="AP35" i="7"/>
  <c r="AK35" i="7"/>
  <c r="AJ35" i="7"/>
  <c r="AP34" i="7"/>
  <c r="AK34" i="7"/>
  <c r="AJ34" i="7"/>
  <c r="AP33" i="7"/>
  <c r="AK33" i="7"/>
  <c r="AJ33" i="7"/>
  <c r="AP32" i="7"/>
  <c r="AK32" i="7"/>
  <c r="AJ32" i="7"/>
  <c r="AK31" i="7"/>
  <c r="AJ31" i="7"/>
  <c r="AP30" i="7"/>
  <c r="AK30" i="7"/>
  <c r="AJ30" i="7"/>
  <c r="AP29" i="7"/>
  <c r="AK29" i="7"/>
  <c r="AJ29" i="7"/>
  <c r="AK28" i="7"/>
  <c r="AJ28" i="7"/>
  <c r="AP27" i="7"/>
  <c r="AK27" i="7"/>
  <c r="AJ27" i="7"/>
  <c r="AP26" i="7"/>
  <c r="AK26" i="7"/>
  <c r="AJ26" i="7"/>
  <c r="AO25" i="7"/>
  <c r="AP25" i="7"/>
  <c r="AK25" i="7"/>
  <c r="AJ25" i="7"/>
  <c r="AP24" i="7"/>
  <c r="AK24" i="7"/>
  <c r="AJ24" i="7"/>
  <c r="AK23" i="7"/>
  <c r="AJ23" i="7"/>
  <c r="AP22" i="7"/>
  <c r="AK22" i="7"/>
  <c r="AJ22" i="7"/>
  <c r="AP21" i="7"/>
  <c r="AK21" i="7"/>
  <c r="AJ21" i="7"/>
  <c r="AK20" i="7"/>
  <c r="AJ20" i="7"/>
  <c r="AP19" i="7"/>
  <c r="AK19" i="7"/>
  <c r="AJ19" i="7"/>
  <c r="AP18" i="7"/>
  <c r="AK18" i="7"/>
  <c r="AJ18" i="7"/>
  <c r="AP17" i="7"/>
  <c r="AK17" i="7"/>
  <c r="AJ17" i="7"/>
  <c r="AP16" i="7"/>
  <c r="AK16" i="7"/>
  <c r="AJ16" i="7"/>
  <c r="AK15" i="7"/>
  <c r="AJ15" i="7"/>
  <c r="AP14" i="7"/>
  <c r="AK14" i="7"/>
  <c r="AJ14" i="7"/>
  <c r="AP13" i="7"/>
  <c r="AK13" i="7"/>
  <c r="AJ13" i="7"/>
  <c r="AK12" i="7"/>
  <c r="AJ12" i="7"/>
  <c r="AO11" i="7"/>
  <c r="AP11" i="7"/>
  <c r="AK11" i="7"/>
  <c r="AJ11" i="7"/>
  <c r="AK10" i="7"/>
  <c r="AJ10" i="7"/>
  <c r="AP9" i="7"/>
  <c r="AK9" i="7"/>
  <c r="AJ9" i="7"/>
  <c r="AP8" i="7"/>
  <c r="AK8" i="7"/>
  <c r="AJ8" i="7"/>
  <c r="V76" i="7"/>
  <c r="U76" i="7"/>
  <c r="AA75" i="7"/>
  <c r="V75" i="7"/>
  <c r="U75" i="7"/>
  <c r="AA74" i="7"/>
  <c r="V74" i="7"/>
  <c r="U74" i="7"/>
  <c r="AA73" i="7"/>
  <c r="V73" i="7"/>
  <c r="U73" i="7"/>
  <c r="AA72" i="7"/>
  <c r="V72" i="7"/>
  <c r="U72" i="7"/>
  <c r="V71" i="7"/>
  <c r="U71" i="7"/>
  <c r="AA70" i="7"/>
  <c r="V70" i="7"/>
  <c r="U70" i="7"/>
  <c r="AA69" i="7"/>
  <c r="V69" i="7"/>
  <c r="U69" i="7"/>
  <c r="V68" i="7"/>
  <c r="U68" i="7"/>
  <c r="AA67" i="7"/>
  <c r="V67" i="7"/>
  <c r="U67" i="7"/>
  <c r="AA66" i="7"/>
  <c r="V66" i="7"/>
  <c r="U66" i="7"/>
  <c r="AA65" i="7"/>
  <c r="V65" i="7"/>
  <c r="U65" i="7"/>
  <c r="AA64" i="7"/>
  <c r="V64" i="7"/>
  <c r="U64" i="7"/>
  <c r="V63" i="7"/>
  <c r="U63" i="7"/>
  <c r="AA62" i="7"/>
  <c r="V62" i="7"/>
  <c r="U62" i="7"/>
  <c r="AA61" i="7"/>
  <c r="V61" i="7"/>
  <c r="U61" i="7"/>
  <c r="Z60" i="7"/>
  <c r="V60" i="7"/>
  <c r="U60" i="7"/>
  <c r="Z59" i="7"/>
  <c r="AA59" i="7"/>
  <c r="V59" i="7"/>
  <c r="U59" i="7"/>
  <c r="AA58" i="7"/>
  <c r="V58" i="7"/>
  <c r="U58" i="7"/>
  <c r="Z57" i="7"/>
  <c r="AA57" i="7"/>
  <c r="V57" i="7"/>
  <c r="U57" i="7"/>
  <c r="AA56" i="7"/>
  <c r="V56" i="7"/>
  <c r="U56" i="7"/>
  <c r="AA55" i="7"/>
  <c r="V55" i="7"/>
  <c r="U55" i="7"/>
  <c r="AA54" i="7"/>
  <c r="V54" i="7"/>
  <c r="U54" i="7"/>
  <c r="AA53" i="7"/>
  <c r="V53" i="7"/>
  <c r="U53" i="7"/>
  <c r="V52" i="7"/>
  <c r="U52" i="7"/>
  <c r="AA51" i="7"/>
  <c r="V51" i="7"/>
  <c r="U51" i="7"/>
  <c r="AA50" i="7"/>
  <c r="V50" i="7"/>
  <c r="U50" i="7"/>
  <c r="AA49" i="7"/>
  <c r="V49" i="7"/>
  <c r="U49" i="7"/>
  <c r="AA48" i="7"/>
  <c r="V48" i="7"/>
  <c r="U48" i="7"/>
  <c r="V47" i="7"/>
  <c r="U47" i="7"/>
  <c r="AA46" i="7"/>
  <c r="V46" i="7"/>
  <c r="U46" i="7"/>
  <c r="AA45" i="7"/>
  <c r="V45" i="7"/>
  <c r="U45" i="7"/>
  <c r="V44" i="7"/>
  <c r="U44" i="7"/>
  <c r="AA43" i="7"/>
  <c r="V43" i="7"/>
  <c r="U43" i="7"/>
  <c r="AA42" i="7"/>
  <c r="V42" i="7"/>
  <c r="U42" i="7"/>
  <c r="AA41" i="7"/>
  <c r="V41" i="7"/>
  <c r="U41" i="7"/>
  <c r="AA40" i="7"/>
  <c r="V40" i="7"/>
  <c r="U40" i="7"/>
  <c r="V39" i="7"/>
  <c r="U39" i="7"/>
  <c r="AA38" i="7"/>
  <c r="V38" i="7"/>
  <c r="U38" i="7"/>
  <c r="AA37" i="7"/>
  <c r="V37" i="7"/>
  <c r="U37" i="7"/>
  <c r="V36" i="7"/>
  <c r="U36" i="7"/>
  <c r="Z35" i="7"/>
  <c r="AA35" i="7"/>
  <c r="V35" i="7"/>
  <c r="U35" i="7"/>
  <c r="AA34" i="7"/>
  <c r="V34" i="7"/>
  <c r="U34" i="7"/>
  <c r="AA33" i="7"/>
  <c r="V33" i="7"/>
  <c r="U33" i="7"/>
  <c r="AA32" i="7"/>
  <c r="V32" i="7"/>
  <c r="U32" i="7"/>
  <c r="V31" i="7"/>
  <c r="U31" i="7"/>
  <c r="AA30" i="7"/>
  <c r="V30" i="7"/>
  <c r="U30" i="7"/>
  <c r="AA29" i="7"/>
  <c r="V29" i="7"/>
  <c r="U29" i="7"/>
  <c r="Z28" i="7"/>
  <c r="V28" i="7"/>
  <c r="U28" i="7"/>
  <c r="AA27" i="7"/>
  <c r="V27" i="7"/>
  <c r="U27" i="7"/>
  <c r="Z26" i="7"/>
  <c r="AA26" i="7"/>
  <c r="V26" i="7"/>
  <c r="U26" i="7"/>
  <c r="AA25" i="7"/>
  <c r="V25" i="7"/>
  <c r="U25" i="7"/>
  <c r="AA24" i="7"/>
  <c r="V24" i="7"/>
  <c r="U24" i="7"/>
  <c r="V23" i="7"/>
  <c r="U23" i="7"/>
  <c r="AA22" i="7"/>
  <c r="V22" i="7"/>
  <c r="U22" i="7"/>
  <c r="AA21" i="7"/>
  <c r="V21" i="7"/>
  <c r="U21" i="7"/>
  <c r="V20" i="7"/>
  <c r="U20" i="7"/>
  <c r="AA19" i="7"/>
  <c r="V19" i="7"/>
  <c r="U19" i="7"/>
  <c r="AA18" i="7"/>
  <c r="V18" i="7"/>
  <c r="U18" i="7"/>
  <c r="AA17" i="7"/>
  <c r="V17" i="7"/>
  <c r="U17" i="7"/>
  <c r="AA16" i="7"/>
  <c r="V16" i="7"/>
  <c r="U16" i="7"/>
  <c r="V15" i="7"/>
  <c r="U15" i="7"/>
  <c r="AA14" i="7"/>
  <c r="V14" i="7"/>
  <c r="U14" i="7"/>
  <c r="AA13" i="7"/>
  <c r="V13" i="7"/>
  <c r="U13" i="7"/>
  <c r="V12" i="7"/>
  <c r="U12" i="7"/>
  <c r="AA11" i="7"/>
  <c r="V11" i="7"/>
  <c r="U11" i="7"/>
  <c r="AA10" i="7"/>
  <c r="V10" i="7"/>
  <c r="U10" i="7"/>
  <c r="AA9" i="7"/>
  <c r="V9" i="7"/>
  <c r="U9" i="7"/>
  <c r="AA8" i="7"/>
  <c r="V8" i="7"/>
  <c r="U8" i="7"/>
  <c r="BE91" i="5"/>
  <c r="BE99" i="5"/>
  <c r="BE107" i="5"/>
  <c r="BE115" i="5"/>
  <c r="BE131" i="5"/>
  <c r="BE139" i="5"/>
  <c r="BE147" i="5"/>
  <c r="BE149" i="5"/>
  <c r="BE144" i="5"/>
  <c r="BE141" i="5"/>
  <c r="BE136" i="5"/>
  <c r="BE133" i="5"/>
  <c r="BE128" i="5"/>
  <c r="BE125" i="5"/>
  <c r="BE121" i="5"/>
  <c r="BE120" i="5"/>
  <c r="BE117" i="5"/>
  <c r="BE113" i="5"/>
  <c r="BE112" i="5"/>
  <c r="BE109" i="5"/>
  <c r="BE105" i="5"/>
  <c r="BE104" i="5"/>
  <c r="BE101" i="5"/>
  <c r="BE97" i="5"/>
  <c r="BE96" i="5"/>
  <c r="BE93" i="5"/>
  <c r="BE89" i="5"/>
  <c r="BE88" i="5"/>
  <c r="BE85" i="5"/>
  <c r="AP114" i="5"/>
  <c r="AP121" i="5"/>
  <c r="AP122" i="5"/>
  <c r="AP146" i="5"/>
  <c r="AP144" i="5"/>
  <c r="AP136" i="5"/>
  <c r="AP128" i="5"/>
  <c r="AP120" i="5"/>
  <c r="AP112" i="5"/>
  <c r="AP104" i="5"/>
  <c r="AP97" i="5"/>
  <c r="AP96" i="5"/>
  <c r="AP90" i="5"/>
  <c r="AP88" i="5"/>
  <c r="AA89" i="5"/>
  <c r="AA90" i="5"/>
  <c r="AA91" i="5"/>
  <c r="AA98" i="5"/>
  <c r="AA106" i="5"/>
  <c r="AA114" i="5"/>
  <c r="AA121" i="5"/>
  <c r="AA122" i="5"/>
  <c r="Z123" i="5"/>
  <c r="AA129" i="5"/>
  <c r="AA130" i="5"/>
  <c r="AA137" i="5"/>
  <c r="AA138" i="5"/>
  <c r="AA145" i="5"/>
  <c r="AA146" i="5"/>
  <c r="AA144" i="5"/>
  <c r="AA142" i="5"/>
  <c r="AA136" i="5"/>
  <c r="AA134" i="5"/>
  <c r="AA128" i="5"/>
  <c r="AA120" i="5"/>
  <c r="AA112" i="5"/>
  <c r="AA104" i="5"/>
  <c r="AA100" i="5"/>
  <c r="AA96" i="5"/>
  <c r="AA94" i="5"/>
  <c r="AA88" i="5"/>
  <c r="AA86" i="5"/>
  <c r="AA116" i="5"/>
  <c r="AA132" i="5"/>
  <c r="AA148" i="5"/>
  <c r="AZ152" i="5"/>
  <c r="AY152" i="5"/>
  <c r="BE151" i="5"/>
  <c r="AZ151" i="5"/>
  <c r="AY151" i="5"/>
  <c r="BE150" i="5"/>
  <c r="AZ150" i="5"/>
  <c r="AY150" i="5"/>
  <c r="AZ149" i="5"/>
  <c r="AY149" i="5"/>
  <c r="BE148" i="5"/>
  <c r="AZ148" i="5"/>
  <c r="AY148" i="5"/>
  <c r="AZ147" i="5"/>
  <c r="AY147" i="5"/>
  <c r="BE146" i="5"/>
  <c r="AZ146" i="5"/>
  <c r="AY146" i="5"/>
  <c r="BD145" i="5"/>
  <c r="BF145" i="5" s="1"/>
  <c r="BE145" i="5"/>
  <c r="AZ145" i="5"/>
  <c r="AY145" i="5"/>
  <c r="AZ144" i="5"/>
  <c r="AY144" i="5"/>
  <c r="BE143" i="5"/>
  <c r="AZ143" i="5"/>
  <c r="AY143" i="5"/>
  <c r="BE142" i="5"/>
  <c r="AZ142" i="5"/>
  <c r="AY142" i="5"/>
  <c r="BD141" i="5"/>
  <c r="AZ141" i="5"/>
  <c r="AY141" i="5"/>
  <c r="BE140" i="5"/>
  <c r="AZ140" i="5"/>
  <c r="AY140" i="5"/>
  <c r="AZ139" i="5"/>
  <c r="AY139" i="5"/>
  <c r="BE138" i="5"/>
  <c r="AZ138" i="5"/>
  <c r="AY138" i="5"/>
  <c r="BD137" i="5"/>
  <c r="BF137" i="5" s="1"/>
  <c r="BE137" i="5"/>
  <c r="AZ137" i="5"/>
  <c r="AY137" i="5"/>
  <c r="AZ136" i="5"/>
  <c r="AY136" i="5"/>
  <c r="BE135" i="5"/>
  <c r="AZ135" i="5"/>
  <c r="AY135" i="5"/>
  <c r="BE134" i="5"/>
  <c r="AZ134" i="5"/>
  <c r="AY134" i="5"/>
  <c r="BD133" i="5"/>
  <c r="AZ133" i="5"/>
  <c r="AY133" i="5"/>
  <c r="BE132" i="5"/>
  <c r="AZ132" i="5"/>
  <c r="AY132" i="5"/>
  <c r="AZ131" i="5"/>
  <c r="AY131" i="5"/>
  <c r="BE130" i="5"/>
  <c r="AZ130" i="5"/>
  <c r="AY130" i="5"/>
  <c r="BD129" i="5"/>
  <c r="BF129" i="5" s="1"/>
  <c r="BE129" i="5"/>
  <c r="AZ129" i="5"/>
  <c r="AY129" i="5"/>
  <c r="AZ128" i="5"/>
  <c r="AY128" i="5"/>
  <c r="BE127" i="5"/>
  <c r="AZ127" i="5"/>
  <c r="AY127" i="5"/>
  <c r="BE126" i="5"/>
  <c r="AZ126" i="5"/>
  <c r="AY126" i="5"/>
  <c r="BD125" i="5"/>
  <c r="AZ125" i="5"/>
  <c r="AY125" i="5"/>
  <c r="BE124" i="5"/>
  <c r="AZ124" i="5"/>
  <c r="AY124" i="5"/>
  <c r="AZ123" i="5"/>
  <c r="AY123" i="5"/>
  <c r="BE122" i="5"/>
  <c r="AZ122" i="5"/>
  <c r="AY122" i="5"/>
  <c r="AZ121" i="5"/>
  <c r="AY121" i="5"/>
  <c r="AZ120" i="5"/>
  <c r="AY120" i="5"/>
  <c r="BE119" i="5"/>
  <c r="AZ119" i="5"/>
  <c r="AY119" i="5"/>
  <c r="BE118" i="5"/>
  <c r="AZ118" i="5"/>
  <c r="AY118" i="5"/>
  <c r="BD117" i="5"/>
  <c r="AZ117" i="5"/>
  <c r="AY117" i="5"/>
  <c r="BE116" i="5"/>
  <c r="AZ116" i="5"/>
  <c r="AY116" i="5"/>
  <c r="AZ115" i="5"/>
  <c r="AY115" i="5"/>
  <c r="BE114" i="5"/>
  <c r="AZ114" i="5"/>
  <c r="AY114" i="5"/>
  <c r="BD113" i="5"/>
  <c r="AZ113" i="5"/>
  <c r="AY113" i="5"/>
  <c r="AZ112" i="5"/>
  <c r="AY112" i="5"/>
  <c r="BE111" i="5"/>
  <c r="AZ111" i="5"/>
  <c r="AY111" i="5"/>
  <c r="BE110" i="5"/>
  <c r="AZ110" i="5"/>
  <c r="AY110" i="5"/>
  <c r="BD109" i="5"/>
  <c r="AZ109" i="5"/>
  <c r="AY109" i="5"/>
  <c r="BE108" i="5"/>
  <c r="AZ108" i="5"/>
  <c r="AY108" i="5"/>
  <c r="AZ107" i="5"/>
  <c r="AY107" i="5"/>
  <c r="BE106" i="5"/>
  <c r="AZ106" i="5"/>
  <c r="AY106" i="5"/>
  <c r="AZ105" i="5"/>
  <c r="AY105" i="5"/>
  <c r="BD104" i="5"/>
  <c r="AZ104" i="5"/>
  <c r="AY104" i="5"/>
  <c r="BE103" i="5"/>
  <c r="AZ103" i="5"/>
  <c r="AY103" i="5"/>
  <c r="BE102" i="5"/>
  <c r="AZ102" i="5"/>
  <c r="AY102" i="5"/>
  <c r="BD101" i="5"/>
  <c r="AZ101" i="5"/>
  <c r="AY101" i="5"/>
  <c r="BD100" i="5"/>
  <c r="BE100" i="5"/>
  <c r="AZ100" i="5"/>
  <c r="AY100" i="5"/>
  <c r="AZ99" i="5"/>
  <c r="AY99" i="5"/>
  <c r="BE98" i="5"/>
  <c r="AZ98" i="5"/>
  <c r="AY98" i="5"/>
  <c r="BD97" i="5"/>
  <c r="AZ97" i="5"/>
  <c r="AY97" i="5"/>
  <c r="BD96" i="5"/>
  <c r="AZ96" i="5"/>
  <c r="AY96" i="5"/>
  <c r="BE95" i="5"/>
  <c r="AZ95" i="5"/>
  <c r="AY95" i="5"/>
  <c r="BE94" i="5"/>
  <c r="AZ94" i="5"/>
  <c r="AY94" i="5"/>
  <c r="BD93" i="5"/>
  <c r="AZ93" i="5"/>
  <c r="AY93" i="5"/>
  <c r="BE92" i="5"/>
  <c r="AZ92" i="5"/>
  <c r="AY92" i="5"/>
  <c r="AZ91" i="5"/>
  <c r="AY91" i="5"/>
  <c r="BE90" i="5"/>
  <c r="AZ90" i="5"/>
  <c r="AY90" i="5"/>
  <c r="AZ89" i="5"/>
  <c r="AY89" i="5"/>
  <c r="BD88" i="5"/>
  <c r="AZ88" i="5"/>
  <c r="AY88" i="5"/>
  <c r="BE87" i="5"/>
  <c r="AZ87" i="5"/>
  <c r="AY87" i="5"/>
  <c r="BE86" i="5"/>
  <c r="AZ86" i="5"/>
  <c r="AY86" i="5"/>
  <c r="BD85" i="5"/>
  <c r="AZ85" i="5"/>
  <c r="AY85" i="5"/>
  <c r="BD84" i="5"/>
  <c r="BE84" i="5"/>
  <c r="AZ84" i="5"/>
  <c r="AY84" i="5"/>
  <c r="AK152" i="5"/>
  <c r="AJ152" i="5"/>
  <c r="AP151" i="5"/>
  <c r="AK151" i="5"/>
  <c r="AJ151" i="5"/>
  <c r="AP150" i="5"/>
  <c r="AK150" i="5"/>
  <c r="AJ150" i="5"/>
  <c r="AP149" i="5"/>
  <c r="AK149" i="5"/>
  <c r="AJ149" i="5"/>
  <c r="AK148" i="5"/>
  <c r="AJ148" i="5"/>
  <c r="AK147" i="5"/>
  <c r="AJ147" i="5"/>
  <c r="AK146" i="5"/>
  <c r="AJ146" i="5"/>
  <c r="AK145" i="5"/>
  <c r="AJ145" i="5"/>
  <c r="AK144" i="5"/>
  <c r="AJ144" i="5"/>
  <c r="AP143" i="5"/>
  <c r="AK143" i="5"/>
  <c r="AJ143" i="5"/>
  <c r="AO142" i="5"/>
  <c r="AP142" i="5"/>
  <c r="AK142" i="5"/>
  <c r="AJ142" i="5"/>
  <c r="AP141" i="5"/>
  <c r="AK141" i="5"/>
  <c r="AJ141" i="5"/>
  <c r="AK140" i="5"/>
  <c r="AJ140" i="5"/>
  <c r="AK139" i="5"/>
  <c r="AJ139" i="5"/>
  <c r="AP138" i="5"/>
  <c r="AK138" i="5"/>
  <c r="AJ138" i="5"/>
  <c r="AK137" i="5"/>
  <c r="AJ137" i="5"/>
  <c r="AK136" i="5"/>
  <c r="AJ136" i="5"/>
  <c r="AP135" i="5"/>
  <c r="AK135" i="5"/>
  <c r="AJ135" i="5"/>
  <c r="AP134" i="5"/>
  <c r="AK134" i="5"/>
  <c r="AJ134" i="5"/>
  <c r="AP133" i="5"/>
  <c r="AK133" i="5"/>
  <c r="AJ133" i="5"/>
  <c r="AP132" i="5"/>
  <c r="AK132" i="5"/>
  <c r="AJ132" i="5"/>
  <c r="AK131" i="5"/>
  <c r="AJ131" i="5"/>
  <c r="AP130" i="5"/>
  <c r="AK130" i="5"/>
  <c r="AJ130" i="5"/>
  <c r="AP129" i="5"/>
  <c r="AK129" i="5"/>
  <c r="AJ129" i="5"/>
  <c r="AK128" i="5"/>
  <c r="AJ128" i="5"/>
  <c r="AP127" i="5"/>
  <c r="AK127" i="5"/>
  <c r="AJ127" i="5"/>
  <c r="AP126" i="5"/>
  <c r="AK126" i="5"/>
  <c r="AJ126" i="5"/>
  <c r="AP125" i="5"/>
  <c r="AK125" i="5"/>
  <c r="AJ125" i="5"/>
  <c r="AP124" i="5"/>
  <c r="AK124" i="5"/>
  <c r="AJ124" i="5"/>
  <c r="AK123" i="5"/>
  <c r="AJ123" i="5"/>
  <c r="AK122" i="5"/>
  <c r="AJ122" i="5"/>
  <c r="AK121" i="5"/>
  <c r="AJ121" i="5"/>
  <c r="AK120" i="5"/>
  <c r="AJ120" i="5"/>
  <c r="AP119" i="5"/>
  <c r="AK119" i="5"/>
  <c r="AJ119" i="5"/>
  <c r="AP118" i="5"/>
  <c r="AK118" i="5"/>
  <c r="AJ118" i="5"/>
  <c r="AP117" i="5"/>
  <c r="AK117" i="5"/>
  <c r="AJ117" i="5"/>
  <c r="AP116" i="5"/>
  <c r="AK116" i="5"/>
  <c r="AJ116" i="5"/>
  <c r="AK115" i="5"/>
  <c r="AJ115" i="5"/>
  <c r="AO114" i="5"/>
  <c r="AK114" i="5"/>
  <c r="AJ114" i="5"/>
  <c r="AK113" i="5"/>
  <c r="AJ113" i="5"/>
  <c r="AK112" i="5"/>
  <c r="AJ112" i="5"/>
  <c r="AP111" i="5"/>
  <c r="AK111" i="5"/>
  <c r="AJ111" i="5"/>
  <c r="AP110" i="5"/>
  <c r="AK110" i="5"/>
  <c r="AJ110" i="5"/>
  <c r="AP109" i="5"/>
  <c r="AK109" i="5"/>
  <c r="AJ109" i="5"/>
  <c r="AP108" i="5"/>
  <c r="AK108" i="5"/>
  <c r="AJ108" i="5"/>
  <c r="AK107" i="5"/>
  <c r="AJ107" i="5"/>
  <c r="AP106" i="5"/>
  <c r="AK106" i="5"/>
  <c r="AJ106" i="5"/>
  <c r="AK105" i="5"/>
  <c r="AJ105" i="5"/>
  <c r="AK104" i="5"/>
  <c r="AJ104" i="5"/>
  <c r="AP103" i="5"/>
  <c r="AK103" i="5"/>
  <c r="AJ103" i="5"/>
  <c r="AP102" i="5"/>
  <c r="AK102" i="5"/>
  <c r="AJ102" i="5"/>
  <c r="AP101" i="5"/>
  <c r="AK101" i="5"/>
  <c r="AJ101" i="5"/>
  <c r="AP100" i="5"/>
  <c r="AK100" i="5"/>
  <c r="AJ100" i="5"/>
  <c r="AK99" i="5"/>
  <c r="AJ99" i="5"/>
  <c r="AP98" i="5"/>
  <c r="AK98" i="5"/>
  <c r="AJ98" i="5"/>
  <c r="AK97" i="5"/>
  <c r="AJ97" i="5"/>
  <c r="AK96" i="5"/>
  <c r="AJ96" i="5"/>
  <c r="AP95" i="5"/>
  <c r="AK95" i="5"/>
  <c r="AJ95" i="5"/>
  <c r="AP94" i="5"/>
  <c r="AK94" i="5"/>
  <c r="AJ94" i="5"/>
  <c r="AP93" i="5"/>
  <c r="AK93" i="5"/>
  <c r="AJ93" i="5"/>
  <c r="AP92" i="5"/>
  <c r="AK92" i="5"/>
  <c r="AJ92" i="5"/>
  <c r="AK91" i="5"/>
  <c r="AJ91" i="5"/>
  <c r="AK90" i="5"/>
  <c r="AJ90" i="5"/>
  <c r="AK89" i="5"/>
  <c r="AJ89" i="5"/>
  <c r="AK88" i="5"/>
  <c r="AJ88" i="5"/>
  <c r="AP87" i="5"/>
  <c r="AK87" i="5"/>
  <c r="AJ87" i="5"/>
  <c r="AP86" i="5"/>
  <c r="AK86" i="5"/>
  <c r="AJ86" i="5"/>
  <c r="AP85" i="5"/>
  <c r="AK85" i="5"/>
  <c r="AJ85" i="5"/>
  <c r="AP84" i="5"/>
  <c r="AK84" i="5"/>
  <c r="AJ84" i="5"/>
  <c r="V152" i="5"/>
  <c r="U152" i="5"/>
  <c r="Z151" i="5"/>
  <c r="AA151" i="5"/>
  <c r="V151" i="5"/>
  <c r="U151" i="5"/>
  <c r="V150" i="5"/>
  <c r="U150" i="5"/>
  <c r="AA149" i="5"/>
  <c r="V149" i="5"/>
  <c r="U149" i="5"/>
  <c r="V148" i="5"/>
  <c r="U148" i="5"/>
  <c r="AA147" i="5"/>
  <c r="V147" i="5"/>
  <c r="U147" i="5"/>
  <c r="V146" i="5"/>
  <c r="U146" i="5"/>
  <c r="Z145" i="5"/>
  <c r="V145" i="5"/>
  <c r="U145" i="5"/>
  <c r="Z144" i="5"/>
  <c r="V144" i="5"/>
  <c r="U144" i="5"/>
  <c r="AA143" i="5"/>
  <c r="V143" i="5"/>
  <c r="U143" i="5"/>
  <c r="Z142" i="5"/>
  <c r="V142" i="5"/>
  <c r="U142" i="5"/>
  <c r="AA141" i="5"/>
  <c r="V141" i="5"/>
  <c r="U141" i="5"/>
  <c r="Z140" i="5"/>
  <c r="AA140" i="5"/>
  <c r="V140" i="5"/>
  <c r="U140" i="5"/>
  <c r="V139" i="5"/>
  <c r="U139" i="5"/>
  <c r="V138" i="5"/>
  <c r="U138" i="5"/>
  <c r="V137" i="5"/>
  <c r="U137" i="5"/>
  <c r="V136" i="5"/>
  <c r="U136" i="5"/>
  <c r="AA135" i="5"/>
  <c r="V135" i="5"/>
  <c r="U135" i="5"/>
  <c r="Z134" i="5"/>
  <c r="V134" i="5"/>
  <c r="U134" i="5"/>
  <c r="AA133" i="5"/>
  <c r="V133" i="5"/>
  <c r="U133" i="5"/>
  <c r="Z132" i="5"/>
  <c r="V132" i="5"/>
  <c r="U132" i="5"/>
  <c r="V131" i="5"/>
  <c r="U131" i="5"/>
  <c r="V130" i="5"/>
  <c r="U130" i="5"/>
  <c r="V129" i="5"/>
  <c r="U129" i="5"/>
  <c r="V128" i="5"/>
  <c r="U128" i="5"/>
  <c r="Z127" i="5"/>
  <c r="AA127" i="5"/>
  <c r="V127" i="5"/>
  <c r="U127" i="5"/>
  <c r="AA126" i="5"/>
  <c r="V126" i="5"/>
  <c r="U126" i="5"/>
  <c r="Z125" i="5"/>
  <c r="AA125" i="5"/>
  <c r="V125" i="5"/>
  <c r="U125" i="5"/>
  <c r="AA124" i="5"/>
  <c r="V124" i="5"/>
  <c r="U124" i="5"/>
  <c r="V123" i="5"/>
  <c r="U123" i="5"/>
  <c r="Z122" i="5"/>
  <c r="V122" i="5"/>
  <c r="U122" i="5"/>
  <c r="V121" i="5"/>
  <c r="U121" i="5"/>
  <c r="V120" i="5"/>
  <c r="U120" i="5"/>
  <c r="Z119" i="5"/>
  <c r="AA119" i="5"/>
  <c r="V119" i="5"/>
  <c r="U119" i="5"/>
  <c r="AA118" i="5"/>
  <c r="V118" i="5"/>
  <c r="U118" i="5"/>
  <c r="Z117" i="5"/>
  <c r="AA117" i="5"/>
  <c r="V117" i="5"/>
  <c r="U117" i="5"/>
  <c r="Z116" i="5"/>
  <c r="V116" i="5"/>
  <c r="U116" i="5"/>
  <c r="V115" i="5"/>
  <c r="U115" i="5"/>
  <c r="V114" i="5"/>
  <c r="U114" i="5"/>
  <c r="AA113" i="5"/>
  <c r="V113" i="5"/>
  <c r="U113" i="5"/>
  <c r="V112" i="5"/>
  <c r="U112" i="5"/>
  <c r="AA111" i="5"/>
  <c r="V111" i="5"/>
  <c r="U111" i="5"/>
  <c r="AA110" i="5"/>
  <c r="V110" i="5"/>
  <c r="U110" i="5"/>
  <c r="AA109" i="5"/>
  <c r="V109" i="5"/>
  <c r="U109" i="5"/>
  <c r="Z108" i="5"/>
  <c r="AA108" i="5"/>
  <c r="V108" i="5"/>
  <c r="U108" i="5"/>
  <c r="V107" i="5"/>
  <c r="U107" i="5"/>
  <c r="V106" i="5"/>
  <c r="U106" i="5"/>
  <c r="AA105" i="5"/>
  <c r="V105" i="5"/>
  <c r="U105" i="5"/>
  <c r="Z104" i="5"/>
  <c r="V104" i="5"/>
  <c r="U104" i="5"/>
  <c r="AA103" i="5"/>
  <c r="V103" i="5"/>
  <c r="U103" i="5"/>
  <c r="AA102" i="5"/>
  <c r="V102" i="5"/>
  <c r="U102" i="5"/>
  <c r="AA101" i="5"/>
  <c r="V101" i="5"/>
  <c r="U101" i="5"/>
  <c r="V100" i="5"/>
  <c r="U100" i="5"/>
  <c r="V99" i="5"/>
  <c r="U99" i="5"/>
  <c r="V98" i="5"/>
  <c r="U98" i="5"/>
  <c r="Z97" i="5"/>
  <c r="AA97" i="5"/>
  <c r="V97" i="5"/>
  <c r="U97" i="5"/>
  <c r="V96" i="5"/>
  <c r="U96" i="5"/>
  <c r="Z95" i="5"/>
  <c r="AA95" i="5"/>
  <c r="V95" i="5"/>
  <c r="U95" i="5"/>
  <c r="V94" i="5"/>
  <c r="U94" i="5"/>
  <c r="AA93" i="5"/>
  <c r="V93" i="5"/>
  <c r="U93" i="5"/>
  <c r="Z92" i="5"/>
  <c r="AA92" i="5"/>
  <c r="V92" i="5"/>
  <c r="U92" i="5"/>
  <c r="V91" i="5"/>
  <c r="U91" i="5"/>
  <c r="V90" i="5"/>
  <c r="U90" i="5"/>
  <c r="V89" i="5"/>
  <c r="U89" i="5"/>
  <c r="V88" i="5"/>
  <c r="U88" i="5"/>
  <c r="Z87" i="5"/>
  <c r="AA87" i="5"/>
  <c r="V87" i="5"/>
  <c r="U87" i="5"/>
  <c r="Z86" i="5"/>
  <c r="V86" i="5"/>
  <c r="U86" i="5"/>
  <c r="Z85" i="5"/>
  <c r="AA85" i="5"/>
  <c r="V85" i="5"/>
  <c r="U85" i="5"/>
  <c r="AA84" i="5"/>
  <c r="V84" i="5"/>
  <c r="U84" i="5"/>
  <c r="AZ75" i="5"/>
  <c r="AY75" i="5"/>
  <c r="AZ74" i="5"/>
  <c r="AY74" i="5"/>
  <c r="AZ73" i="5"/>
  <c r="AY73" i="5"/>
  <c r="AZ72" i="5"/>
  <c r="AY72" i="5"/>
  <c r="AZ71" i="5"/>
  <c r="AY71" i="5"/>
  <c r="AZ70" i="5"/>
  <c r="AY70" i="5"/>
  <c r="AZ69" i="5"/>
  <c r="AY69" i="5"/>
  <c r="AZ68" i="5"/>
  <c r="AY68" i="5"/>
  <c r="AZ67" i="5"/>
  <c r="AY67" i="5"/>
  <c r="AZ66" i="5"/>
  <c r="AY66" i="5"/>
  <c r="AZ65" i="5"/>
  <c r="AY65" i="5"/>
  <c r="AZ64" i="5"/>
  <c r="AY64" i="5"/>
  <c r="AZ63" i="5"/>
  <c r="AY63" i="5"/>
  <c r="AZ62" i="5"/>
  <c r="AY62" i="5"/>
  <c r="AZ61" i="5"/>
  <c r="AY61" i="5"/>
  <c r="AZ60" i="5"/>
  <c r="AY60" i="5"/>
  <c r="AZ59" i="5"/>
  <c r="AY59" i="5"/>
  <c r="AZ58" i="5"/>
  <c r="AY58" i="5"/>
  <c r="AZ57" i="5"/>
  <c r="AY57" i="5"/>
  <c r="AZ56" i="5"/>
  <c r="AY56" i="5"/>
  <c r="AZ55" i="5"/>
  <c r="AY55" i="5"/>
  <c r="AZ54" i="5"/>
  <c r="AY54" i="5"/>
  <c r="AZ53" i="5"/>
  <c r="AY53" i="5"/>
  <c r="AZ52" i="5"/>
  <c r="AY52" i="5"/>
  <c r="AZ51" i="5"/>
  <c r="AY51" i="5"/>
  <c r="AZ50" i="5"/>
  <c r="AY50" i="5"/>
  <c r="AZ49" i="5"/>
  <c r="AY49" i="5"/>
  <c r="AZ48" i="5"/>
  <c r="AY48" i="5"/>
  <c r="AZ47" i="5"/>
  <c r="AY47" i="5"/>
  <c r="AZ46" i="5"/>
  <c r="AY46" i="5"/>
  <c r="AZ45" i="5"/>
  <c r="AY45" i="5"/>
  <c r="AZ44" i="5"/>
  <c r="AY44" i="5"/>
  <c r="AZ43" i="5"/>
  <c r="AY43" i="5"/>
  <c r="AZ42" i="5"/>
  <c r="AY42" i="5"/>
  <c r="AZ41" i="5"/>
  <c r="AY41" i="5"/>
  <c r="AZ40" i="5"/>
  <c r="AY40" i="5"/>
  <c r="AZ39" i="5"/>
  <c r="AY39" i="5"/>
  <c r="AZ38" i="5"/>
  <c r="AY38" i="5"/>
  <c r="AZ37" i="5"/>
  <c r="AY37" i="5"/>
  <c r="AZ36" i="5"/>
  <c r="AY36" i="5"/>
  <c r="AZ35" i="5"/>
  <c r="AY35" i="5"/>
  <c r="AZ34" i="5"/>
  <c r="AY34" i="5"/>
  <c r="AZ33" i="5"/>
  <c r="AY33" i="5"/>
  <c r="AZ32" i="5"/>
  <c r="AY32" i="5"/>
  <c r="AZ31" i="5"/>
  <c r="AY31" i="5"/>
  <c r="AZ30" i="5"/>
  <c r="AY30" i="5"/>
  <c r="AZ29" i="5"/>
  <c r="AY29" i="5"/>
  <c r="AZ28" i="5"/>
  <c r="AY28" i="5"/>
  <c r="AZ27" i="5"/>
  <c r="AY27" i="5"/>
  <c r="AZ26" i="5"/>
  <c r="AY26" i="5"/>
  <c r="AZ25" i="5"/>
  <c r="AY25" i="5"/>
  <c r="AZ24" i="5"/>
  <c r="AY24" i="5"/>
  <c r="AZ23" i="5"/>
  <c r="AY23" i="5"/>
  <c r="AZ22" i="5"/>
  <c r="AY22" i="5"/>
  <c r="AZ21" i="5"/>
  <c r="AY21" i="5"/>
  <c r="AZ20" i="5"/>
  <c r="AY20" i="5"/>
  <c r="AZ19" i="5"/>
  <c r="AY19" i="5"/>
  <c r="AZ18" i="5"/>
  <c r="AY18" i="5"/>
  <c r="AZ17" i="5"/>
  <c r="AY17" i="5"/>
  <c r="AZ16" i="5"/>
  <c r="AY16" i="5"/>
  <c r="AZ15" i="5"/>
  <c r="AY15" i="5"/>
  <c r="AZ14" i="5"/>
  <c r="AY14" i="5"/>
  <c r="AZ13" i="5"/>
  <c r="AY13" i="5"/>
  <c r="AZ12" i="5"/>
  <c r="AY12" i="5"/>
  <c r="AZ11" i="5"/>
  <c r="AY11" i="5"/>
  <c r="AZ10" i="5"/>
  <c r="AY10" i="5"/>
  <c r="AZ9" i="5"/>
  <c r="AY9" i="5"/>
  <c r="AZ8" i="5"/>
  <c r="AY8" i="5"/>
  <c r="AZ7" i="5"/>
  <c r="AY7" i="5"/>
  <c r="AK75" i="5"/>
  <c r="AJ75" i="5"/>
  <c r="AK74" i="5"/>
  <c r="AJ74" i="5"/>
  <c r="AK73" i="5"/>
  <c r="AJ73" i="5"/>
  <c r="AM72" i="5"/>
  <c r="AK72" i="5"/>
  <c r="AJ72" i="5"/>
  <c r="AK71" i="5"/>
  <c r="AJ71" i="5"/>
  <c r="AK70" i="5"/>
  <c r="AJ70" i="5"/>
  <c r="AK69" i="5"/>
  <c r="AJ69" i="5"/>
  <c r="AK68" i="5"/>
  <c r="AJ68" i="5"/>
  <c r="AK67" i="5"/>
  <c r="AJ67" i="5"/>
  <c r="AK66" i="5"/>
  <c r="AJ66" i="5"/>
  <c r="AK65" i="5"/>
  <c r="AJ65" i="5"/>
  <c r="AK64" i="5"/>
  <c r="AJ64" i="5"/>
  <c r="AK63" i="5"/>
  <c r="AJ63" i="5"/>
  <c r="AK62" i="5"/>
  <c r="AJ62" i="5"/>
  <c r="AK61" i="5"/>
  <c r="AJ61" i="5"/>
  <c r="AK60" i="5"/>
  <c r="AJ60" i="5"/>
  <c r="AK59" i="5"/>
  <c r="AJ59" i="5"/>
  <c r="AK58" i="5"/>
  <c r="AJ58" i="5"/>
  <c r="AK57" i="5"/>
  <c r="AJ57" i="5"/>
  <c r="AM56" i="5"/>
  <c r="AK56" i="5"/>
  <c r="AJ56" i="5"/>
  <c r="AK55" i="5"/>
  <c r="AJ55" i="5"/>
  <c r="AK54" i="5"/>
  <c r="AJ54" i="5"/>
  <c r="AK53" i="5"/>
  <c r="AJ53" i="5"/>
  <c r="AK52" i="5"/>
  <c r="AJ52" i="5"/>
  <c r="AK51" i="5"/>
  <c r="AJ51" i="5"/>
  <c r="AK50" i="5"/>
  <c r="AJ50" i="5"/>
  <c r="AK49" i="5"/>
  <c r="AJ49" i="5"/>
  <c r="AM48" i="5"/>
  <c r="AK48" i="5"/>
  <c r="AJ48" i="5"/>
  <c r="AK47" i="5"/>
  <c r="AJ47" i="5"/>
  <c r="AK46" i="5"/>
  <c r="AJ46" i="5"/>
  <c r="AK45" i="5"/>
  <c r="AJ45" i="5"/>
  <c r="AK44" i="5"/>
  <c r="AJ44" i="5"/>
  <c r="AK43" i="5"/>
  <c r="AJ43" i="5"/>
  <c r="AK42" i="5"/>
  <c r="AJ42" i="5"/>
  <c r="AK41" i="5"/>
  <c r="AJ41" i="5"/>
  <c r="AM40" i="5"/>
  <c r="AK40" i="5"/>
  <c r="AJ40" i="5"/>
  <c r="AK39" i="5"/>
  <c r="AJ39" i="5"/>
  <c r="AK38" i="5"/>
  <c r="AJ38" i="5"/>
  <c r="AK37" i="5"/>
  <c r="AJ37" i="5"/>
  <c r="AK36" i="5"/>
  <c r="AJ36" i="5"/>
  <c r="AK35" i="5"/>
  <c r="AJ35" i="5"/>
  <c r="AK34" i="5"/>
  <c r="AJ34" i="5"/>
  <c r="AK33" i="5"/>
  <c r="AJ33" i="5"/>
  <c r="AM32" i="5"/>
  <c r="AK32" i="5"/>
  <c r="AJ32" i="5"/>
  <c r="AK31" i="5"/>
  <c r="AJ31" i="5"/>
  <c r="AK30" i="5"/>
  <c r="AJ30" i="5"/>
  <c r="AK29" i="5"/>
  <c r="AJ29" i="5"/>
  <c r="AK28" i="5"/>
  <c r="AJ28" i="5"/>
  <c r="AK27" i="5"/>
  <c r="AJ27" i="5"/>
  <c r="AK26" i="5"/>
  <c r="AJ26" i="5"/>
  <c r="AK25" i="5"/>
  <c r="AJ25" i="5"/>
  <c r="AM24" i="5"/>
  <c r="AK24" i="5"/>
  <c r="AJ24" i="5"/>
  <c r="AK23" i="5"/>
  <c r="AJ23" i="5"/>
  <c r="AK22" i="5"/>
  <c r="AJ22" i="5"/>
  <c r="AK21" i="5"/>
  <c r="AJ21" i="5"/>
  <c r="AK20" i="5"/>
  <c r="AJ20" i="5"/>
  <c r="AK19" i="5"/>
  <c r="AJ19" i="5"/>
  <c r="AK18" i="5"/>
  <c r="AJ18" i="5"/>
  <c r="AK17" i="5"/>
  <c r="AJ17" i="5"/>
  <c r="AM16" i="5"/>
  <c r="AK16" i="5"/>
  <c r="AJ16" i="5"/>
  <c r="AK15" i="5"/>
  <c r="AJ15" i="5"/>
  <c r="AK14" i="5"/>
  <c r="AJ14" i="5"/>
  <c r="AK13" i="5"/>
  <c r="AJ13" i="5"/>
  <c r="AK12" i="5"/>
  <c r="AJ12" i="5"/>
  <c r="AK11" i="5"/>
  <c r="AJ11" i="5"/>
  <c r="AK10" i="5"/>
  <c r="AJ10" i="5"/>
  <c r="AK9" i="5"/>
  <c r="AJ9" i="5"/>
  <c r="AM8" i="5"/>
  <c r="AK8" i="5"/>
  <c r="AJ8" i="5"/>
  <c r="AK7" i="5"/>
  <c r="AJ7" i="5"/>
  <c r="V75" i="5"/>
  <c r="U75" i="5"/>
  <c r="V74" i="5"/>
  <c r="U74" i="5"/>
  <c r="V73" i="5"/>
  <c r="U73" i="5"/>
  <c r="V72" i="5"/>
  <c r="U72" i="5"/>
  <c r="V71" i="5"/>
  <c r="U71" i="5"/>
  <c r="V70" i="5"/>
  <c r="U70" i="5"/>
  <c r="V69" i="5"/>
  <c r="U69" i="5"/>
  <c r="V68" i="5"/>
  <c r="U68" i="5"/>
  <c r="V67" i="5"/>
  <c r="U67" i="5"/>
  <c r="V66" i="5"/>
  <c r="U66" i="5"/>
  <c r="V65" i="5"/>
  <c r="U65" i="5"/>
  <c r="V64" i="5"/>
  <c r="U64" i="5"/>
  <c r="V63" i="5"/>
  <c r="U63" i="5"/>
  <c r="V62" i="5"/>
  <c r="U62" i="5"/>
  <c r="V61" i="5"/>
  <c r="U61" i="5"/>
  <c r="V60" i="5"/>
  <c r="U60" i="5"/>
  <c r="V59" i="5"/>
  <c r="U59" i="5"/>
  <c r="V58" i="5"/>
  <c r="U58" i="5"/>
  <c r="V57" i="5"/>
  <c r="U57" i="5"/>
  <c r="V56" i="5"/>
  <c r="U56" i="5"/>
  <c r="V55" i="5"/>
  <c r="U55" i="5"/>
  <c r="W54" i="5"/>
  <c r="V54" i="5"/>
  <c r="U54" i="5"/>
  <c r="V53" i="5"/>
  <c r="U53" i="5"/>
  <c r="V52" i="5"/>
  <c r="U52" i="5"/>
  <c r="W51" i="5"/>
  <c r="V51" i="5"/>
  <c r="U51" i="5"/>
  <c r="V50" i="5"/>
  <c r="U50" i="5"/>
  <c r="V49" i="5"/>
  <c r="U49" i="5"/>
  <c r="X48" i="5"/>
  <c r="V48" i="5"/>
  <c r="U48" i="5"/>
  <c r="V47" i="5"/>
  <c r="U47" i="5"/>
  <c r="V46" i="5"/>
  <c r="U46" i="5"/>
  <c r="X45" i="5"/>
  <c r="V45" i="5"/>
  <c r="U45" i="5"/>
  <c r="V44" i="5"/>
  <c r="U44" i="5"/>
  <c r="V43" i="5"/>
  <c r="U43" i="5"/>
  <c r="V42" i="5"/>
  <c r="U42" i="5"/>
  <c r="V41" i="5"/>
  <c r="U41" i="5"/>
  <c r="V40" i="5"/>
  <c r="U40" i="5"/>
  <c r="V39" i="5"/>
  <c r="U39" i="5"/>
  <c r="V38" i="5"/>
  <c r="U38" i="5"/>
  <c r="V37" i="5"/>
  <c r="U37" i="5"/>
  <c r="V36" i="5"/>
  <c r="U36" i="5"/>
  <c r="V35" i="5"/>
  <c r="U35" i="5"/>
  <c r="V34" i="5"/>
  <c r="U34" i="5"/>
  <c r="V33" i="5"/>
  <c r="U33" i="5"/>
  <c r="V32" i="5"/>
  <c r="U32" i="5"/>
  <c r="V31" i="5"/>
  <c r="U31" i="5"/>
  <c r="V30" i="5"/>
  <c r="U30" i="5"/>
  <c r="V29" i="5"/>
  <c r="U29" i="5"/>
  <c r="V28" i="5"/>
  <c r="U28" i="5"/>
  <c r="V27" i="5"/>
  <c r="U27" i="5"/>
  <c r="V26" i="5"/>
  <c r="U26" i="5"/>
  <c r="V25" i="5"/>
  <c r="U25" i="5"/>
  <c r="V24" i="5"/>
  <c r="U24" i="5"/>
  <c r="V23" i="5"/>
  <c r="U23" i="5"/>
  <c r="V22" i="5"/>
  <c r="U22" i="5"/>
  <c r="X21" i="5"/>
  <c r="V21" i="5"/>
  <c r="U21" i="5"/>
  <c r="V20" i="5"/>
  <c r="U20" i="5"/>
  <c r="V19" i="5"/>
  <c r="U19" i="5"/>
  <c r="W18" i="5"/>
  <c r="V18" i="5"/>
  <c r="U18" i="5"/>
  <c r="V17" i="5"/>
  <c r="U17" i="5"/>
  <c r="V16" i="5"/>
  <c r="U16" i="5"/>
  <c r="V15" i="5"/>
  <c r="U15" i="5"/>
  <c r="V14" i="5"/>
  <c r="U14" i="5"/>
  <c r="V13" i="5"/>
  <c r="U13" i="5"/>
  <c r="V12" i="5"/>
  <c r="U12" i="5"/>
  <c r="V11" i="5"/>
  <c r="U11" i="5"/>
  <c r="V10" i="5"/>
  <c r="U10" i="5"/>
  <c r="V9" i="5"/>
  <c r="U9" i="5"/>
  <c r="V8" i="5"/>
  <c r="U8" i="5"/>
  <c r="X7" i="5"/>
  <c r="V7" i="5"/>
  <c r="U7" i="5"/>
  <c r="N48" i="6" a="1"/>
  <c r="N48" i="6" s="1"/>
  <c r="DM64" i="2" s="1"/>
  <c r="C6" i="6"/>
  <c r="C5" i="6"/>
  <c r="N19" i="6" s="1" a="1"/>
  <c r="N19" i="6" s="1"/>
  <c r="DM303" i="2" s="1"/>
  <c r="C4" i="6"/>
  <c r="C3" i="6"/>
  <c r="C2"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R4" i="4"/>
  <c r="R5" i="4"/>
  <c r="R6" i="4"/>
  <c r="R7" i="4"/>
  <c r="R8" i="4"/>
  <c r="R9" i="4"/>
  <c r="R3" i="4"/>
  <c r="M4" i="4"/>
  <c r="M5" i="4"/>
  <c r="M6" i="4"/>
  <c r="M7" i="4"/>
  <c r="M8" i="4"/>
  <c r="M9" i="4"/>
  <c r="M3" i="4"/>
  <c r="H4" i="4"/>
  <c r="H5" i="4"/>
  <c r="H6" i="4"/>
  <c r="H7" i="4"/>
  <c r="H8" i="4"/>
  <c r="H9" i="4"/>
  <c r="H3" i="4"/>
  <c r="C4" i="4"/>
  <c r="C5" i="4"/>
  <c r="C6" i="4"/>
  <c r="C7" i="4"/>
  <c r="C3" i="4"/>
  <c r="G76" i="9"/>
  <c r="F76" i="9"/>
  <c r="G75" i="9"/>
  <c r="F75" i="9"/>
  <c r="G74" i="9"/>
  <c r="F74" i="9"/>
  <c r="G73" i="9"/>
  <c r="F73" i="9"/>
  <c r="G72" i="9"/>
  <c r="F72" i="9"/>
  <c r="G71" i="9"/>
  <c r="F71" i="9"/>
  <c r="G70" i="9"/>
  <c r="F70" i="9"/>
  <c r="G69" i="9"/>
  <c r="F69" i="9"/>
  <c r="G68" i="9"/>
  <c r="F68" i="9"/>
  <c r="G67" i="9"/>
  <c r="F67" i="9"/>
  <c r="G66" i="9"/>
  <c r="F66" i="9"/>
  <c r="G65" i="9"/>
  <c r="F65" i="9"/>
  <c r="G64" i="9"/>
  <c r="F64" i="9"/>
  <c r="G63" i="9"/>
  <c r="F63" i="9"/>
  <c r="G62" i="9"/>
  <c r="F62" i="9"/>
  <c r="G61" i="9"/>
  <c r="F61" i="9"/>
  <c r="G60" i="9"/>
  <c r="F60" i="9"/>
  <c r="G59" i="9"/>
  <c r="F59" i="9"/>
  <c r="G58" i="9"/>
  <c r="F58" i="9"/>
  <c r="G57" i="9"/>
  <c r="F57" i="9"/>
  <c r="G56" i="9"/>
  <c r="F56" i="9"/>
  <c r="G55" i="9"/>
  <c r="F55" i="9"/>
  <c r="G54" i="9"/>
  <c r="F54" i="9"/>
  <c r="G53" i="9"/>
  <c r="F53" i="9"/>
  <c r="G52" i="9"/>
  <c r="F52" i="9"/>
  <c r="G51" i="9"/>
  <c r="F51" i="9"/>
  <c r="G50" i="9"/>
  <c r="F50" i="9"/>
  <c r="G49" i="9"/>
  <c r="F49" i="9"/>
  <c r="G48" i="9"/>
  <c r="F48" i="9"/>
  <c r="G47" i="9"/>
  <c r="F47" i="9"/>
  <c r="G46" i="9"/>
  <c r="F46" i="9"/>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30" i="9"/>
  <c r="F30" i="9"/>
  <c r="G29" i="9"/>
  <c r="F29" i="9"/>
  <c r="G28" i="9"/>
  <c r="F28" i="9"/>
  <c r="G27" i="9"/>
  <c r="F27" i="9"/>
  <c r="G26" i="9"/>
  <c r="F26" i="9"/>
  <c r="G25" i="9"/>
  <c r="F25" i="9"/>
  <c r="G24" i="9"/>
  <c r="F24" i="9"/>
  <c r="G23" i="9"/>
  <c r="F23" i="9"/>
  <c r="G22" i="9"/>
  <c r="F22" i="9"/>
  <c r="G21" i="9"/>
  <c r="F21" i="9"/>
  <c r="G20" i="9"/>
  <c r="F20" i="9"/>
  <c r="G19" i="9"/>
  <c r="F19" i="9"/>
  <c r="G18" i="9"/>
  <c r="F18" i="9"/>
  <c r="G17" i="9"/>
  <c r="F17" i="9"/>
  <c r="G16" i="9"/>
  <c r="F16" i="9"/>
  <c r="G15" i="9"/>
  <c r="F15" i="9"/>
  <c r="G14" i="9"/>
  <c r="F14" i="9"/>
  <c r="G13" i="9"/>
  <c r="F13" i="9"/>
  <c r="G12" i="9"/>
  <c r="F12" i="9"/>
  <c r="G11" i="9"/>
  <c r="F11" i="9"/>
  <c r="G10" i="9"/>
  <c r="F10" i="9"/>
  <c r="G9" i="9"/>
  <c r="F9" i="9"/>
  <c r="G8" i="9"/>
  <c r="F8" i="9"/>
  <c r="G76" i="8"/>
  <c r="F76" i="8"/>
  <c r="G75" i="8"/>
  <c r="F75" i="8"/>
  <c r="G74" i="8"/>
  <c r="F74" i="8"/>
  <c r="G73" i="8"/>
  <c r="F73" i="8"/>
  <c r="G72" i="8"/>
  <c r="F72" i="8"/>
  <c r="G71" i="8"/>
  <c r="F71" i="8"/>
  <c r="G70" i="8"/>
  <c r="F70" i="8"/>
  <c r="G69" i="8"/>
  <c r="F69" i="8"/>
  <c r="G68" i="8"/>
  <c r="F68" i="8"/>
  <c r="G67" i="8"/>
  <c r="F67" i="8"/>
  <c r="G66" i="8"/>
  <c r="F66" i="8"/>
  <c r="G65" i="8"/>
  <c r="F65" i="8"/>
  <c r="G64" i="8"/>
  <c r="F64" i="8"/>
  <c r="G63" i="8"/>
  <c r="F63" i="8"/>
  <c r="G62" i="8"/>
  <c r="F62" i="8"/>
  <c r="G61" i="8"/>
  <c r="F61" i="8"/>
  <c r="G60" i="8"/>
  <c r="F60" i="8"/>
  <c r="G59" i="8"/>
  <c r="F59" i="8"/>
  <c r="G58" i="8"/>
  <c r="F58" i="8"/>
  <c r="G57" i="8"/>
  <c r="F57" i="8"/>
  <c r="G56" i="8"/>
  <c r="F56" i="8"/>
  <c r="G55" i="8"/>
  <c r="F55" i="8"/>
  <c r="G54" i="8"/>
  <c r="F54" i="8"/>
  <c r="G53" i="8"/>
  <c r="F53" i="8"/>
  <c r="G52" i="8"/>
  <c r="F52" i="8"/>
  <c r="G51" i="8"/>
  <c r="F51" i="8"/>
  <c r="G50" i="8"/>
  <c r="F50" i="8"/>
  <c r="G49" i="8"/>
  <c r="F49" i="8"/>
  <c r="G48" i="8"/>
  <c r="F48" i="8"/>
  <c r="G47" i="8"/>
  <c r="F47" i="8"/>
  <c r="G46" i="8"/>
  <c r="F46" i="8"/>
  <c r="G45" i="8"/>
  <c r="F45" i="8"/>
  <c r="G44" i="8"/>
  <c r="F44" i="8"/>
  <c r="G43" i="8"/>
  <c r="F43" i="8"/>
  <c r="G42" i="8"/>
  <c r="F42" i="8"/>
  <c r="G41" i="8"/>
  <c r="F41" i="8"/>
  <c r="G40" i="8"/>
  <c r="F40" i="8"/>
  <c r="G39" i="8"/>
  <c r="F39" i="8"/>
  <c r="G38" i="8"/>
  <c r="F38" i="8"/>
  <c r="G37" i="8"/>
  <c r="F37" i="8"/>
  <c r="G36" i="8"/>
  <c r="F36" i="8"/>
  <c r="G35" i="8"/>
  <c r="F35" i="8"/>
  <c r="G34" i="8"/>
  <c r="F34" i="8"/>
  <c r="G33" i="8"/>
  <c r="F33" i="8"/>
  <c r="G32" i="8"/>
  <c r="F32" i="8"/>
  <c r="G31" i="8"/>
  <c r="F31" i="8"/>
  <c r="G30" i="8"/>
  <c r="F30" i="8"/>
  <c r="G29" i="8"/>
  <c r="F29" i="8"/>
  <c r="G28" i="8"/>
  <c r="F28" i="8"/>
  <c r="G27" i="8"/>
  <c r="F27" i="8"/>
  <c r="G26" i="8"/>
  <c r="F26" i="8"/>
  <c r="G25" i="8"/>
  <c r="F25" i="8"/>
  <c r="G24" i="8"/>
  <c r="F24" i="8"/>
  <c r="G23" i="8"/>
  <c r="F23" i="8"/>
  <c r="G22" i="8"/>
  <c r="F22" i="8"/>
  <c r="G21" i="8"/>
  <c r="F21" i="8"/>
  <c r="G20" i="8"/>
  <c r="F20" i="8"/>
  <c r="G19" i="8"/>
  <c r="F19" i="8"/>
  <c r="G18" i="8"/>
  <c r="F18" i="8"/>
  <c r="G17" i="8"/>
  <c r="F17" i="8"/>
  <c r="G16" i="8"/>
  <c r="F16" i="8"/>
  <c r="G15" i="8"/>
  <c r="F15" i="8"/>
  <c r="G14" i="8"/>
  <c r="F14" i="8"/>
  <c r="G13" i="8"/>
  <c r="F13" i="8"/>
  <c r="G12" i="8"/>
  <c r="F12" i="8"/>
  <c r="G11" i="8"/>
  <c r="F11" i="8"/>
  <c r="G10" i="8"/>
  <c r="F10" i="8"/>
  <c r="G9" i="8"/>
  <c r="F9" i="8"/>
  <c r="G8" i="8"/>
  <c r="F8" i="8"/>
  <c r="F71" i="7"/>
  <c r="G71" i="7"/>
  <c r="F72" i="7"/>
  <c r="G72" i="7"/>
  <c r="F73" i="7"/>
  <c r="G73" i="7"/>
  <c r="F74" i="7"/>
  <c r="G74" i="7"/>
  <c r="F75" i="7"/>
  <c r="G75" i="7"/>
  <c r="F76" i="7"/>
  <c r="G76" i="7"/>
  <c r="G70" i="7"/>
  <c r="F70" i="7"/>
  <c r="G69" i="7"/>
  <c r="F69" i="7"/>
  <c r="G68" i="7"/>
  <c r="F68" i="7"/>
  <c r="G67" i="7"/>
  <c r="F67" i="7"/>
  <c r="G66" i="7"/>
  <c r="F66" i="7"/>
  <c r="G65" i="7"/>
  <c r="F65" i="7"/>
  <c r="G64" i="7"/>
  <c r="F64" i="7"/>
  <c r="G63" i="7"/>
  <c r="F63" i="7"/>
  <c r="G62" i="7"/>
  <c r="F62" i="7"/>
  <c r="G61" i="7"/>
  <c r="F61" i="7"/>
  <c r="G60" i="7"/>
  <c r="F60" i="7"/>
  <c r="G59" i="7"/>
  <c r="F59" i="7"/>
  <c r="G58" i="7"/>
  <c r="F58" i="7"/>
  <c r="G57" i="7"/>
  <c r="F57" i="7"/>
  <c r="G56" i="7"/>
  <c r="F56" i="7"/>
  <c r="G55" i="7"/>
  <c r="F55" i="7"/>
  <c r="G54" i="7"/>
  <c r="F54" i="7"/>
  <c r="G53" i="7"/>
  <c r="F53" i="7"/>
  <c r="G52" i="7"/>
  <c r="F52" i="7"/>
  <c r="G51" i="7"/>
  <c r="F51" i="7"/>
  <c r="G50" i="7"/>
  <c r="F50" i="7"/>
  <c r="G49" i="7"/>
  <c r="F49" i="7"/>
  <c r="G48" i="7"/>
  <c r="F48" i="7"/>
  <c r="G47" i="7"/>
  <c r="F47" i="7"/>
  <c r="G46" i="7"/>
  <c r="F46" i="7"/>
  <c r="G45" i="7"/>
  <c r="F45" i="7"/>
  <c r="G44" i="7"/>
  <c r="F44" i="7"/>
  <c r="G43" i="7"/>
  <c r="F43" i="7"/>
  <c r="G42" i="7"/>
  <c r="F42" i="7"/>
  <c r="G41" i="7"/>
  <c r="F41" i="7"/>
  <c r="G40" i="7"/>
  <c r="F40" i="7"/>
  <c r="G39" i="7"/>
  <c r="F39" i="7"/>
  <c r="G38" i="7"/>
  <c r="F38" i="7"/>
  <c r="G37" i="7"/>
  <c r="F37" i="7"/>
  <c r="G36" i="7"/>
  <c r="F36" i="7"/>
  <c r="G35" i="7"/>
  <c r="F35" i="7"/>
  <c r="G34" i="7"/>
  <c r="F34" i="7"/>
  <c r="G33" i="7"/>
  <c r="F33" i="7"/>
  <c r="G32" i="7"/>
  <c r="F32" i="7"/>
  <c r="G31" i="7"/>
  <c r="F31" i="7"/>
  <c r="G30" i="7"/>
  <c r="F30" i="7"/>
  <c r="G29" i="7"/>
  <c r="F29" i="7"/>
  <c r="G28" i="7"/>
  <c r="F28" i="7"/>
  <c r="G27" i="7"/>
  <c r="F27" i="7"/>
  <c r="G26" i="7"/>
  <c r="F26" i="7"/>
  <c r="G25" i="7"/>
  <c r="F25" i="7"/>
  <c r="G24" i="7"/>
  <c r="F24" i="7"/>
  <c r="G23" i="7"/>
  <c r="F23" i="7"/>
  <c r="G22" i="7"/>
  <c r="F22" i="7"/>
  <c r="G21" i="7"/>
  <c r="F21" i="7"/>
  <c r="G20" i="7"/>
  <c r="F20" i="7"/>
  <c r="G19" i="7"/>
  <c r="F19" i="7"/>
  <c r="G18" i="7"/>
  <c r="F18" i="7"/>
  <c r="G17" i="7"/>
  <c r="F17" i="7"/>
  <c r="G16" i="7"/>
  <c r="F16" i="7"/>
  <c r="G15" i="7"/>
  <c r="F15" i="7"/>
  <c r="G14" i="7"/>
  <c r="F14" i="7"/>
  <c r="G13" i="7"/>
  <c r="F13" i="7"/>
  <c r="G12" i="7"/>
  <c r="F12" i="7"/>
  <c r="G11" i="7"/>
  <c r="F11" i="7"/>
  <c r="G10" i="7"/>
  <c r="F10" i="7"/>
  <c r="G9" i="7"/>
  <c r="F9" i="7"/>
  <c r="G8" i="7"/>
  <c r="F8" i="7"/>
  <c r="M10" i="6"/>
  <c r="M11" i="6"/>
  <c r="M12" i="6"/>
  <c r="M13" i="6"/>
  <c r="M14" i="6"/>
  <c r="M15" i="6"/>
  <c r="M16" i="6"/>
  <c r="M17" i="6"/>
  <c r="M18" i="6"/>
  <c r="M19" i="6"/>
  <c r="M20" i="6"/>
  <c r="M21" i="6"/>
  <c r="M22" i="6"/>
  <c r="AM20" i="5" s="1"/>
  <c r="M23" i="6"/>
  <c r="M24" i="6"/>
  <c r="M25" i="6"/>
  <c r="M26" i="6"/>
  <c r="M27" i="6"/>
  <c r="M28" i="6"/>
  <c r="M29" i="6"/>
  <c r="M30" i="6"/>
  <c r="M31" i="6"/>
  <c r="M32" i="6"/>
  <c r="M33" i="6"/>
  <c r="M34" i="6"/>
  <c r="M35" i="6"/>
  <c r="M36" i="6"/>
  <c r="M37" i="6"/>
  <c r="M38" i="6"/>
  <c r="AM36" i="5" s="1"/>
  <c r="M39" i="6"/>
  <c r="M40" i="6"/>
  <c r="M41" i="6"/>
  <c r="M42" i="6"/>
  <c r="M43" i="6"/>
  <c r="M44" i="6"/>
  <c r="M45" i="6"/>
  <c r="M46" i="6"/>
  <c r="M47" i="6"/>
  <c r="M48" i="6"/>
  <c r="M49" i="6"/>
  <c r="M50" i="6"/>
  <c r="M51" i="6"/>
  <c r="M52" i="6"/>
  <c r="M53" i="6"/>
  <c r="M54" i="6"/>
  <c r="I52" i="5" s="1"/>
  <c r="M55" i="6"/>
  <c r="M56" i="6"/>
  <c r="M57" i="6"/>
  <c r="M58" i="6"/>
  <c r="M59" i="6"/>
  <c r="M60" i="6"/>
  <c r="M61" i="6"/>
  <c r="M62" i="6"/>
  <c r="M63" i="6"/>
  <c r="M64" i="6"/>
  <c r="M65" i="6"/>
  <c r="M66" i="6"/>
  <c r="M67" i="6"/>
  <c r="M68" i="6"/>
  <c r="M69" i="6"/>
  <c r="M70" i="6"/>
  <c r="X68" i="5" s="1"/>
  <c r="M71" i="6"/>
  <c r="M72" i="6"/>
  <c r="M73" i="6"/>
  <c r="M74" i="6"/>
  <c r="M75" i="6"/>
  <c r="M76" i="6"/>
  <c r="M9" i="6"/>
  <c r="L10" i="6"/>
  <c r="L11" i="6"/>
  <c r="L12" i="6"/>
  <c r="L13" i="6"/>
  <c r="L14" i="6"/>
  <c r="L15" i="6"/>
  <c r="L16" i="6"/>
  <c r="L17" i="6"/>
  <c r="L18" i="6"/>
  <c r="H16" i="5" s="1"/>
  <c r="L19" i="6"/>
  <c r="L20" i="6"/>
  <c r="L21" i="6"/>
  <c r="L22" i="6"/>
  <c r="L23" i="6"/>
  <c r="L24" i="6"/>
  <c r="L25" i="6"/>
  <c r="L26" i="6"/>
  <c r="L27" i="6"/>
  <c r="L28" i="6"/>
  <c r="L29" i="6"/>
  <c r="L30" i="6"/>
  <c r="L31" i="6"/>
  <c r="L32" i="6"/>
  <c r="L33" i="6"/>
  <c r="L34" i="6"/>
  <c r="H32" i="5" s="1"/>
  <c r="L35" i="6"/>
  <c r="L36" i="6"/>
  <c r="L37" i="6"/>
  <c r="L38" i="6"/>
  <c r="L39" i="6"/>
  <c r="L40" i="6"/>
  <c r="L41" i="6"/>
  <c r="L42" i="6"/>
  <c r="L43" i="6"/>
  <c r="L44" i="6"/>
  <c r="L45" i="6"/>
  <c r="L46" i="6"/>
  <c r="L47" i="6"/>
  <c r="L48" i="6"/>
  <c r="L49" i="6"/>
  <c r="L50" i="6"/>
  <c r="H48" i="5" s="1"/>
  <c r="L51" i="6"/>
  <c r="L52" i="6"/>
  <c r="L53" i="6"/>
  <c r="L54" i="6"/>
  <c r="L55" i="6"/>
  <c r="L56" i="6"/>
  <c r="L57" i="6"/>
  <c r="L58" i="6"/>
  <c r="L59" i="6"/>
  <c r="L60" i="6"/>
  <c r="L61" i="6"/>
  <c r="L62" i="6"/>
  <c r="L63" i="6"/>
  <c r="L64" i="6"/>
  <c r="L65" i="6"/>
  <c r="L66" i="6"/>
  <c r="H64" i="5" s="1"/>
  <c r="L67" i="6"/>
  <c r="L68" i="6"/>
  <c r="L69" i="6"/>
  <c r="L70" i="6"/>
  <c r="L71" i="6"/>
  <c r="L72" i="6"/>
  <c r="L73" i="6"/>
  <c r="L74" i="6"/>
  <c r="L75" i="6"/>
  <c r="L76" i="6"/>
  <c r="L9" i="6"/>
  <c r="J10" i="6"/>
  <c r="I8" i="5" s="1"/>
  <c r="J11" i="6"/>
  <c r="I9" i="5" s="1"/>
  <c r="J12" i="6"/>
  <c r="X10" i="5" s="1"/>
  <c r="J13" i="6"/>
  <c r="BB11" i="5" s="1"/>
  <c r="BD11" i="5" s="1"/>
  <c r="J14" i="6"/>
  <c r="I12" i="5" s="1"/>
  <c r="J15" i="6"/>
  <c r="X13" i="5" s="1"/>
  <c r="J16" i="6"/>
  <c r="W14" i="5" s="1"/>
  <c r="J17" i="6"/>
  <c r="BB15" i="5" s="1"/>
  <c r="BD15" i="5" s="1"/>
  <c r="J18" i="6"/>
  <c r="X16" i="5" s="1"/>
  <c r="Z16" i="5" s="1"/>
  <c r="J19" i="6"/>
  <c r="X17" i="5" s="1"/>
  <c r="J20" i="6"/>
  <c r="H18" i="5" s="1"/>
  <c r="J21" i="6"/>
  <c r="BB19" i="5" s="1"/>
  <c r="J22" i="6"/>
  <c r="H20" i="5" s="1"/>
  <c r="J23" i="6"/>
  <c r="BB21" i="5" s="1"/>
  <c r="J24" i="6"/>
  <c r="I22" i="5" s="1"/>
  <c r="J25" i="6"/>
  <c r="BB23" i="5" s="1"/>
  <c r="BD23" i="5" s="1"/>
  <c r="J26" i="6"/>
  <c r="X24" i="5" s="1"/>
  <c r="J27" i="6"/>
  <c r="I25" i="5" s="1"/>
  <c r="J28" i="6"/>
  <c r="BB26" i="5" s="1"/>
  <c r="BD26" i="5" s="1"/>
  <c r="J29" i="6"/>
  <c r="BB27" i="5" s="1"/>
  <c r="BD27" i="5" s="1"/>
  <c r="J30" i="6"/>
  <c r="I28" i="5" s="1"/>
  <c r="J31" i="6"/>
  <c r="X29" i="5" s="1"/>
  <c r="Z29" i="5" s="1"/>
  <c r="J32" i="6"/>
  <c r="X30" i="5" s="1"/>
  <c r="J33" i="6"/>
  <c r="BB31" i="5" s="1"/>
  <c r="BD31" i="5" s="1"/>
  <c r="J34" i="6"/>
  <c r="X32" i="5" s="1"/>
  <c r="Z32" i="5" s="1"/>
  <c r="J35" i="6"/>
  <c r="X33" i="5" s="1"/>
  <c r="J36" i="6"/>
  <c r="H34" i="5" s="1"/>
  <c r="J37" i="6"/>
  <c r="BB35" i="5" s="1"/>
  <c r="J38" i="6"/>
  <c r="X36" i="5" s="1"/>
  <c r="J39" i="6"/>
  <c r="BB37" i="5" s="1"/>
  <c r="J40" i="6"/>
  <c r="I38" i="5" s="1"/>
  <c r="J41" i="6"/>
  <c r="BB39" i="5" s="1"/>
  <c r="BD39" i="5" s="1"/>
  <c r="J42" i="6"/>
  <c r="I40" i="5" s="1"/>
  <c r="J43" i="6"/>
  <c r="I41" i="5" s="1"/>
  <c r="J44" i="6"/>
  <c r="W42" i="5" s="1"/>
  <c r="J45" i="6"/>
  <c r="BB43" i="5" s="1"/>
  <c r="BD43" i="5" s="1"/>
  <c r="J46" i="6"/>
  <c r="X44" i="5" s="1"/>
  <c r="J47" i="6"/>
  <c r="I45" i="5" s="1"/>
  <c r="J48" i="6"/>
  <c r="BB46" i="5" s="1"/>
  <c r="J49" i="6"/>
  <c r="BB47" i="5" s="1"/>
  <c r="BD47" i="5" s="1"/>
  <c r="J50" i="6"/>
  <c r="I48" i="5" s="1"/>
  <c r="J51" i="6"/>
  <c r="BB49" i="5" s="1"/>
  <c r="BD49" i="5" s="1"/>
  <c r="J52" i="6"/>
  <c r="H50" i="5" s="1"/>
  <c r="J53" i="6"/>
  <c r="BB51" i="5" s="1"/>
  <c r="J54" i="6"/>
  <c r="H52" i="5" s="1"/>
  <c r="J55" i="6"/>
  <c r="X53" i="5" s="1"/>
  <c r="J56" i="6"/>
  <c r="I54" i="5" s="1"/>
  <c r="J57" i="6"/>
  <c r="BB55" i="5" s="1"/>
  <c r="BD55" i="5" s="1"/>
  <c r="J58" i="6"/>
  <c r="X56" i="5" s="1"/>
  <c r="J59" i="6"/>
  <c r="I57" i="5" s="1"/>
  <c r="J60" i="6"/>
  <c r="BB58" i="5" s="1"/>
  <c r="J61" i="6"/>
  <c r="BB59" i="5" s="1"/>
  <c r="BD59" i="5" s="1"/>
  <c r="J62" i="6"/>
  <c r="AM60" i="5" s="1"/>
  <c r="J63" i="6"/>
  <c r="X61" i="5" s="1"/>
  <c r="J64" i="6"/>
  <c r="X62" i="5" s="1"/>
  <c r="J65" i="6"/>
  <c r="BB63" i="5" s="1"/>
  <c r="BD63" i="5" s="1"/>
  <c r="J66" i="6"/>
  <c r="X64" i="5" s="1"/>
  <c r="Z64" i="5" s="1"/>
  <c r="J67" i="6"/>
  <c r="W65" i="5" s="1"/>
  <c r="J68" i="6"/>
  <c r="H66" i="5" s="1"/>
  <c r="J69" i="6"/>
  <c r="BB67" i="5" s="1"/>
  <c r="J70" i="6"/>
  <c r="H68" i="5" s="1"/>
  <c r="J71" i="6"/>
  <c r="H69" i="5" s="1"/>
  <c r="J72" i="6"/>
  <c r="I70" i="5" s="1"/>
  <c r="J73" i="6"/>
  <c r="BB71" i="5" s="1"/>
  <c r="BD71" i="5" s="1"/>
  <c r="J74" i="6"/>
  <c r="I72" i="5" s="1"/>
  <c r="J75" i="6"/>
  <c r="X73" i="5" s="1"/>
  <c r="J76" i="6"/>
  <c r="BB74" i="5" s="1"/>
  <c r="J9" i="6"/>
  <c r="BB7" i="5" s="1"/>
  <c r="BD7" i="5" s="1"/>
  <c r="F7"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55" i="5"/>
  <c r="G55" i="5"/>
  <c r="F56" i="5"/>
  <c r="G56" i="5"/>
  <c r="F57" i="5"/>
  <c r="G57" i="5"/>
  <c r="F58" i="5"/>
  <c r="G58" i="5"/>
  <c r="F59" i="5"/>
  <c r="G59" i="5"/>
  <c r="F60" i="5"/>
  <c r="G60" i="5"/>
  <c r="F61" i="5"/>
  <c r="G61" i="5"/>
  <c r="F62" i="5"/>
  <c r="G62" i="5"/>
  <c r="F63" i="5"/>
  <c r="G63" i="5"/>
  <c r="F64" i="5"/>
  <c r="G64" i="5"/>
  <c r="F65" i="5"/>
  <c r="G65" i="5"/>
  <c r="F66" i="5"/>
  <c r="G66" i="5"/>
  <c r="F67" i="5"/>
  <c r="G67" i="5"/>
  <c r="F68" i="5"/>
  <c r="G68" i="5"/>
  <c r="F69" i="5"/>
  <c r="G69" i="5"/>
  <c r="F70" i="5"/>
  <c r="G70" i="5"/>
  <c r="F71" i="5"/>
  <c r="G71" i="5"/>
  <c r="F72" i="5"/>
  <c r="G72" i="5"/>
  <c r="F73" i="5"/>
  <c r="G73" i="5"/>
  <c r="F74" i="5"/>
  <c r="G74" i="5"/>
  <c r="F75" i="5"/>
  <c r="G75" i="5"/>
  <c r="AK40" i="3"/>
  <c r="AJ40" i="3"/>
  <c r="AM3" i="3" s="1"/>
  <c r="AK39" i="3"/>
  <c r="AJ39" i="3"/>
  <c r="AK38" i="3"/>
  <c r="AJ38" i="3"/>
  <c r="AK37" i="3"/>
  <c r="AJ37" i="3"/>
  <c r="AK36" i="3"/>
  <c r="AJ36" i="3"/>
  <c r="AK35" i="3"/>
  <c r="AJ35" i="3"/>
  <c r="AK34" i="3"/>
  <c r="AJ34" i="3"/>
  <c r="AK33" i="3"/>
  <c r="AJ33" i="3"/>
  <c r="AK32" i="3"/>
  <c r="AJ32" i="3"/>
  <c r="AK31" i="3"/>
  <c r="AJ31" i="3"/>
  <c r="AK30" i="3"/>
  <c r="AJ30" i="3"/>
  <c r="AK29" i="3"/>
  <c r="AL29" i="3" s="1"/>
  <c r="AJ29" i="3"/>
  <c r="AK28" i="3"/>
  <c r="AJ28" i="3"/>
  <c r="AK27" i="3"/>
  <c r="AJ27" i="3"/>
  <c r="AK26" i="3"/>
  <c r="AJ26" i="3"/>
  <c r="AK25" i="3"/>
  <c r="AJ25" i="3"/>
  <c r="AK24" i="3"/>
  <c r="AJ24" i="3"/>
  <c r="AK23" i="3"/>
  <c r="AJ23" i="3"/>
  <c r="AK22" i="3"/>
  <c r="AJ22" i="3"/>
  <c r="AK21" i="3"/>
  <c r="AJ21" i="3"/>
  <c r="AK20" i="3"/>
  <c r="AJ20" i="3"/>
  <c r="AK19" i="3"/>
  <c r="AJ19" i="3"/>
  <c r="AK18" i="3"/>
  <c r="AJ18" i="3"/>
  <c r="AK17" i="3"/>
  <c r="AJ17" i="3"/>
  <c r="AK16" i="3"/>
  <c r="AJ16" i="3"/>
  <c r="AK15" i="3"/>
  <c r="AJ15" i="3"/>
  <c r="AK14" i="3"/>
  <c r="AJ14" i="3"/>
  <c r="AK13" i="3"/>
  <c r="AJ13" i="3"/>
  <c r="AK12" i="3"/>
  <c r="AJ12" i="3"/>
  <c r="AK11" i="3"/>
  <c r="AJ11" i="3"/>
  <c r="AK10" i="3"/>
  <c r="AJ10" i="3"/>
  <c r="AK9" i="3"/>
  <c r="AJ9" i="3"/>
  <c r="AK8" i="3"/>
  <c r="AJ8" i="3"/>
  <c r="AK7" i="3"/>
  <c r="AJ7" i="3"/>
  <c r="AK6" i="3"/>
  <c r="AJ6" i="3"/>
  <c r="AA65" i="3"/>
  <c r="Z65" i="3"/>
  <c r="AA64" i="3"/>
  <c r="Z64" i="3"/>
  <c r="AA63" i="3"/>
  <c r="Z63" i="3"/>
  <c r="AA62" i="3"/>
  <c r="Z62" i="3"/>
  <c r="AA61" i="3"/>
  <c r="Z61" i="3"/>
  <c r="AA60" i="3"/>
  <c r="Z60" i="3"/>
  <c r="AA59" i="3"/>
  <c r="Z59" i="3"/>
  <c r="AA58" i="3"/>
  <c r="Z58" i="3"/>
  <c r="AA57" i="3"/>
  <c r="Z57" i="3"/>
  <c r="AA56" i="3"/>
  <c r="Z56" i="3"/>
  <c r="AA55" i="3"/>
  <c r="Z55" i="3"/>
  <c r="AA54" i="3"/>
  <c r="Z54" i="3"/>
  <c r="AA53" i="3"/>
  <c r="Z53" i="3"/>
  <c r="AA52" i="3"/>
  <c r="Z52" i="3"/>
  <c r="AA51" i="3"/>
  <c r="Z51" i="3"/>
  <c r="AA50" i="3"/>
  <c r="Z50" i="3"/>
  <c r="AA49" i="3"/>
  <c r="Z49" i="3"/>
  <c r="AA48" i="3"/>
  <c r="Z48" i="3"/>
  <c r="AA47" i="3"/>
  <c r="Z47" i="3"/>
  <c r="AA46" i="3"/>
  <c r="Z46" i="3"/>
  <c r="AA45" i="3"/>
  <c r="Z45" i="3"/>
  <c r="AA44" i="3"/>
  <c r="Z44" i="3"/>
  <c r="AA43" i="3"/>
  <c r="Z43" i="3"/>
  <c r="AA42" i="3"/>
  <c r="Z42" i="3"/>
  <c r="AA41" i="3"/>
  <c r="Z41" i="3"/>
  <c r="AA40" i="3"/>
  <c r="AB40" i="3" s="1"/>
  <c r="Z40" i="3"/>
  <c r="AA39" i="3"/>
  <c r="Z39" i="3"/>
  <c r="AA38" i="3"/>
  <c r="Z38" i="3"/>
  <c r="AA37" i="3"/>
  <c r="Z37" i="3"/>
  <c r="AA36" i="3"/>
  <c r="Z36" i="3"/>
  <c r="AA35" i="3"/>
  <c r="AB35" i="3" s="1"/>
  <c r="Z35" i="3"/>
  <c r="AA34" i="3"/>
  <c r="Z34" i="3"/>
  <c r="AA33" i="3"/>
  <c r="Z33" i="3"/>
  <c r="AA32" i="3"/>
  <c r="Z32" i="3"/>
  <c r="AA31" i="3"/>
  <c r="Z31" i="3"/>
  <c r="AA30" i="3"/>
  <c r="Z30" i="3"/>
  <c r="AA29" i="3"/>
  <c r="Z29" i="3"/>
  <c r="AA28" i="3"/>
  <c r="Z28" i="3"/>
  <c r="AA27" i="3"/>
  <c r="Z27" i="3"/>
  <c r="AA26" i="3"/>
  <c r="Z26" i="3"/>
  <c r="AA25" i="3"/>
  <c r="Z25" i="3"/>
  <c r="AB25" i="3" s="1"/>
  <c r="AA24" i="3"/>
  <c r="Z24" i="3"/>
  <c r="AA23" i="3"/>
  <c r="Z23" i="3"/>
  <c r="AA22" i="3"/>
  <c r="Z22" i="3"/>
  <c r="AA21" i="3"/>
  <c r="Z21" i="3"/>
  <c r="AA20" i="3"/>
  <c r="Z20" i="3"/>
  <c r="AA19" i="3"/>
  <c r="Z19" i="3"/>
  <c r="AA18" i="3"/>
  <c r="Z18" i="3"/>
  <c r="AA17" i="3"/>
  <c r="Z17" i="3"/>
  <c r="AA16" i="3"/>
  <c r="Z16" i="3"/>
  <c r="AA15" i="3"/>
  <c r="Z15" i="3"/>
  <c r="AA14" i="3"/>
  <c r="Z14" i="3"/>
  <c r="AA13" i="3"/>
  <c r="Z13" i="3"/>
  <c r="AA12" i="3"/>
  <c r="Z12" i="3"/>
  <c r="AA11" i="3"/>
  <c r="Z11" i="3"/>
  <c r="AA10" i="3"/>
  <c r="Z10" i="3"/>
  <c r="AA9" i="3"/>
  <c r="Z9" i="3"/>
  <c r="AA8" i="3"/>
  <c r="Z8" i="3"/>
  <c r="AA7" i="3"/>
  <c r="Z7" i="3"/>
  <c r="AA6" i="3"/>
  <c r="Z6" i="3"/>
  <c r="Q68" i="3"/>
  <c r="P68" i="3"/>
  <c r="S3" i="3" s="1"/>
  <c r="Q67" i="3"/>
  <c r="P67" i="3"/>
  <c r="Q66" i="3"/>
  <c r="P66" i="3"/>
  <c r="Q65" i="3"/>
  <c r="P65" i="3"/>
  <c r="Q64" i="3"/>
  <c r="R64" i="3" s="1"/>
  <c r="P64" i="3"/>
  <c r="Q63" i="3"/>
  <c r="P63" i="3"/>
  <c r="Q62" i="3"/>
  <c r="P62" i="3"/>
  <c r="Q61" i="3"/>
  <c r="P61" i="3"/>
  <c r="Q60" i="3"/>
  <c r="P60" i="3"/>
  <c r="Q59" i="3"/>
  <c r="P59" i="3"/>
  <c r="Q58" i="3"/>
  <c r="R58" i="3" s="1"/>
  <c r="P58" i="3"/>
  <c r="Q57" i="3"/>
  <c r="P57" i="3"/>
  <c r="Q56" i="3"/>
  <c r="P56" i="3"/>
  <c r="Q55" i="3"/>
  <c r="P55" i="3"/>
  <c r="Q54" i="3"/>
  <c r="P54" i="3"/>
  <c r="Q53" i="3"/>
  <c r="R53" i="3" s="1"/>
  <c r="P53" i="3"/>
  <c r="Q52" i="3"/>
  <c r="P52" i="3"/>
  <c r="Q51" i="3"/>
  <c r="P51" i="3"/>
  <c r="Q50" i="3"/>
  <c r="P50" i="3"/>
  <c r="Q49" i="3"/>
  <c r="P49" i="3"/>
  <c r="Q48" i="3"/>
  <c r="R48" i="3" s="1"/>
  <c r="P48" i="3"/>
  <c r="Q47" i="3"/>
  <c r="P47" i="3"/>
  <c r="Q46" i="3"/>
  <c r="P46" i="3"/>
  <c r="Q45" i="3"/>
  <c r="P45" i="3"/>
  <c r="Q44" i="3"/>
  <c r="P44" i="3"/>
  <c r="Q43" i="3"/>
  <c r="R43" i="3" s="1"/>
  <c r="P43" i="3"/>
  <c r="Q42" i="3"/>
  <c r="P42" i="3"/>
  <c r="Q41" i="3"/>
  <c r="P41" i="3"/>
  <c r="Q40" i="3"/>
  <c r="R40" i="3" s="1"/>
  <c r="P40" i="3"/>
  <c r="Q39" i="3"/>
  <c r="P39" i="3"/>
  <c r="Q38" i="3"/>
  <c r="P38" i="3"/>
  <c r="Q37" i="3"/>
  <c r="R37" i="3" s="1"/>
  <c r="P37" i="3"/>
  <c r="Q36" i="3"/>
  <c r="P36" i="3"/>
  <c r="Q35" i="3"/>
  <c r="P35" i="3"/>
  <c r="Q34" i="3"/>
  <c r="P34" i="3"/>
  <c r="Q33" i="3"/>
  <c r="P33" i="3"/>
  <c r="Q32" i="3"/>
  <c r="P32" i="3"/>
  <c r="Q31" i="3"/>
  <c r="P31" i="3"/>
  <c r="Q30" i="3"/>
  <c r="P30" i="3"/>
  <c r="Q29" i="3"/>
  <c r="P29" i="3"/>
  <c r="Q28" i="3"/>
  <c r="P28" i="3"/>
  <c r="Q27" i="3"/>
  <c r="P27" i="3"/>
  <c r="Q26" i="3"/>
  <c r="P26" i="3"/>
  <c r="Q25" i="3"/>
  <c r="P25" i="3"/>
  <c r="Q24" i="3"/>
  <c r="P24" i="3"/>
  <c r="Q23" i="3"/>
  <c r="P23" i="3"/>
  <c r="Q22" i="3"/>
  <c r="P22" i="3"/>
  <c r="Q21" i="3"/>
  <c r="P21" i="3"/>
  <c r="Q20" i="3"/>
  <c r="P20" i="3"/>
  <c r="Q19" i="3"/>
  <c r="P19" i="3"/>
  <c r="Q18" i="3"/>
  <c r="P18" i="3"/>
  <c r="Q17" i="3"/>
  <c r="R17" i="3" s="1"/>
  <c r="P17" i="3"/>
  <c r="Q16" i="3"/>
  <c r="R16" i="3" s="1"/>
  <c r="P16" i="3"/>
  <c r="Q15" i="3"/>
  <c r="P15" i="3"/>
  <c r="Q14" i="3"/>
  <c r="P14" i="3"/>
  <c r="Q13" i="3"/>
  <c r="P13" i="3"/>
  <c r="Q12" i="3"/>
  <c r="P12" i="3"/>
  <c r="Q11" i="3"/>
  <c r="P11" i="3"/>
  <c r="Q10" i="3"/>
  <c r="P10" i="3"/>
  <c r="Q9" i="3"/>
  <c r="P9" i="3"/>
  <c r="Q8" i="3"/>
  <c r="P8" i="3"/>
  <c r="Q7" i="3"/>
  <c r="P7" i="3"/>
  <c r="Q6" i="3"/>
  <c r="R6" i="3" s="1"/>
  <c r="P6" i="3"/>
  <c r="G7" i="3"/>
  <c r="G8" i="3"/>
  <c r="G9" i="3"/>
  <c r="G10" i="3"/>
  <c r="G11" i="3"/>
  <c r="G12" i="3"/>
  <c r="G13" i="3"/>
  <c r="G14" i="3"/>
  <c r="G15" i="3"/>
  <c r="G16" i="3"/>
  <c r="H16" i="3" s="1"/>
  <c r="G17" i="3"/>
  <c r="H17" i="3" s="1"/>
  <c r="G18" i="3"/>
  <c r="H18" i="3" s="1"/>
  <c r="G19" i="3"/>
  <c r="G20" i="3"/>
  <c r="G21" i="3"/>
  <c r="G22" i="3"/>
  <c r="G23" i="3"/>
  <c r="G24" i="3"/>
  <c r="G25" i="3"/>
  <c r="G26" i="3"/>
  <c r="G27" i="3"/>
  <c r="G28" i="3"/>
  <c r="G29" i="3"/>
  <c r="H29" i="3" s="1"/>
  <c r="G30" i="3"/>
  <c r="G31" i="3"/>
  <c r="H31" i="3" s="1"/>
  <c r="G32" i="3"/>
  <c r="G33" i="3"/>
  <c r="G34" i="3"/>
  <c r="G35" i="3"/>
  <c r="H35" i="3" s="1"/>
  <c r="G36" i="3"/>
  <c r="G37" i="3"/>
  <c r="G38" i="3"/>
  <c r="G39" i="3"/>
  <c r="G40" i="3"/>
  <c r="H40" i="3" s="1"/>
  <c r="G41" i="3"/>
  <c r="G42" i="3"/>
  <c r="H42" i="3" s="1"/>
  <c r="G43" i="3"/>
  <c r="H43" i="3" s="1"/>
  <c r="G44" i="3"/>
  <c r="G45" i="3"/>
  <c r="H45" i="3" s="1"/>
  <c r="G46" i="3"/>
  <c r="G47" i="3"/>
  <c r="H47" i="3" s="1"/>
  <c r="G48" i="3"/>
  <c r="H48" i="3" s="1"/>
  <c r="G49" i="3"/>
  <c r="G50" i="3"/>
  <c r="G51" i="3"/>
  <c r="G52" i="3"/>
  <c r="G53" i="3"/>
  <c r="G54" i="3"/>
  <c r="G55" i="3"/>
  <c r="G56" i="3"/>
  <c r="G57" i="3"/>
  <c r="G58" i="3"/>
  <c r="H58" i="3" s="1"/>
  <c r="G59" i="3"/>
  <c r="G60" i="3"/>
  <c r="G61" i="3"/>
  <c r="G62" i="3"/>
  <c r="G63" i="3"/>
  <c r="G64" i="3"/>
  <c r="H64" i="3" s="1"/>
  <c r="G65" i="3"/>
  <c r="G66" i="3"/>
  <c r="G67" i="3"/>
  <c r="G68" i="3"/>
  <c r="G69" i="3"/>
  <c r="G70" i="3"/>
  <c r="H70" i="3" s="1"/>
  <c r="G71" i="3"/>
  <c r="G72" i="3"/>
  <c r="G73" i="3"/>
  <c r="G74" i="3"/>
  <c r="G6" i="3"/>
  <c r="H6" i="3" s="1"/>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6" i="3"/>
  <c r="DS1" i="2"/>
  <c r="Z68" i="8" l="1"/>
  <c r="BD37" i="5"/>
  <c r="BD21" i="5"/>
  <c r="BD67" i="5"/>
  <c r="BD51" i="5"/>
  <c r="BD35" i="5"/>
  <c r="BD19" i="5"/>
  <c r="Z44" i="5"/>
  <c r="BD118" i="9"/>
  <c r="BF118" i="9" s="1"/>
  <c r="BD122" i="9"/>
  <c r="BF122" i="9" s="1"/>
  <c r="BD126" i="9"/>
  <c r="BF126" i="9" s="1"/>
  <c r="BD130" i="9"/>
  <c r="BF130" i="9" s="1"/>
  <c r="BD134" i="9"/>
  <c r="BF134" i="9" s="1"/>
  <c r="BD138" i="9"/>
  <c r="BF138" i="9" s="1"/>
  <c r="BD103" i="9"/>
  <c r="BF103" i="9" s="1"/>
  <c r="BD107" i="9"/>
  <c r="BF107" i="9" s="1"/>
  <c r="BD111" i="9"/>
  <c r="BF111" i="9" s="1"/>
  <c r="BD115" i="9"/>
  <c r="BF115" i="9" s="1"/>
  <c r="BD119" i="9"/>
  <c r="BF119" i="9" s="1"/>
  <c r="BD123" i="9"/>
  <c r="BF123" i="9" s="1"/>
  <c r="BD127" i="9"/>
  <c r="BF127" i="9" s="1"/>
  <c r="BD131" i="9"/>
  <c r="BF131" i="9" s="1"/>
  <c r="BD135" i="9"/>
  <c r="BF135" i="9" s="1"/>
  <c r="BD139" i="9"/>
  <c r="BF139" i="9" s="1"/>
  <c r="BD142" i="9"/>
  <c r="BF142" i="9" s="1"/>
  <c r="BD143" i="9"/>
  <c r="BD147" i="9"/>
  <c r="BF147" i="9" s="1"/>
  <c r="BD151" i="9"/>
  <c r="BF151" i="9" s="1"/>
  <c r="BD146" i="9"/>
  <c r="BF146" i="9" s="1"/>
  <c r="BD88" i="9"/>
  <c r="BF88" i="9" s="1"/>
  <c r="BD92" i="9"/>
  <c r="BF92" i="9" s="1"/>
  <c r="BD96" i="9"/>
  <c r="BF96" i="9" s="1"/>
  <c r="BD100" i="9"/>
  <c r="BF100" i="9" s="1"/>
  <c r="BD104" i="9"/>
  <c r="BF104" i="9" s="1"/>
  <c r="BD108" i="9"/>
  <c r="BF108" i="9" s="1"/>
  <c r="BD112" i="9"/>
  <c r="BF112" i="9" s="1"/>
  <c r="BD116" i="9"/>
  <c r="BF116" i="9" s="1"/>
  <c r="BD120" i="9"/>
  <c r="BF120" i="9" s="1"/>
  <c r="BD124" i="9"/>
  <c r="BF124" i="9" s="1"/>
  <c r="BD128" i="9"/>
  <c r="BF128" i="9" s="1"/>
  <c r="BD132" i="9"/>
  <c r="BF132" i="9" s="1"/>
  <c r="BD136" i="9"/>
  <c r="BF136" i="9" s="1"/>
  <c r="BD140" i="9"/>
  <c r="BF140" i="9" s="1"/>
  <c r="BD144" i="9"/>
  <c r="BF144" i="9" s="1"/>
  <c r="BD148" i="9"/>
  <c r="BF148" i="9" s="1"/>
  <c r="BD89" i="9"/>
  <c r="BF89" i="9" s="1"/>
  <c r="BD93" i="9"/>
  <c r="BF93" i="9" s="1"/>
  <c r="BD97" i="9"/>
  <c r="BF97" i="9" s="1"/>
  <c r="BD101" i="9"/>
  <c r="BF101" i="9" s="1"/>
  <c r="BD105" i="9"/>
  <c r="BF105" i="9" s="1"/>
  <c r="BD109" i="9"/>
  <c r="BF109" i="9" s="1"/>
  <c r="BD113" i="9"/>
  <c r="BF113" i="9" s="1"/>
  <c r="BD117" i="9"/>
  <c r="BF117" i="9" s="1"/>
  <c r="BD121" i="9"/>
  <c r="BF121" i="9" s="1"/>
  <c r="BD125" i="9"/>
  <c r="BF125" i="9" s="1"/>
  <c r="BD129" i="9"/>
  <c r="BF129" i="9" s="1"/>
  <c r="BD133" i="9"/>
  <c r="BF133" i="9" s="1"/>
  <c r="BD137" i="9"/>
  <c r="BF137" i="9" s="1"/>
  <c r="BD141" i="9"/>
  <c r="BF141" i="9" s="1"/>
  <c r="BD145" i="9"/>
  <c r="BF145" i="9" s="1"/>
  <c r="BD149" i="9"/>
  <c r="BF149" i="9" s="1"/>
  <c r="BD153" i="9"/>
  <c r="BF153" i="9" s="1"/>
  <c r="BD150" i="9"/>
  <c r="BF150" i="9" s="1"/>
  <c r="BD152" i="9"/>
  <c r="BF152" i="9" s="1"/>
  <c r="AO144" i="9"/>
  <c r="AQ144" i="9" s="1"/>
  <c r="AO86" i="9"/>
  <c r="AQ86" i="9" s="1"/>
  <c r="AO90" i="9"/>
  <c r="AQ90" i="9" s="1"/>
  <c r="AO94" i="9"/>
  <c r="AO98" i="9"/>
  <c r="AQ98" i="9" s="1"/>
  <c r="AO102" i="9"/>
  <c r="AO106" i="9"/>
  <c r="AO110" i="9"/>
  <c r="AQ110" i="9" s="1"/>
  <c r="AO114" i="9"/>
  <c r="AQ114" i="9" s="1"/>
  <c r="AO118" i="9"/>
  <c r="AQ118" i="9" s="1"/>
  <c r="AO122" i="9"/>
  <c r="AQ122" i="9" s="1"/>
  <c r="AO126" i="9"/>
  <c r="AQ126" i="9" s="1"/>
  <c r="AO130" i="9"/>
  <c r="AQ130" i="9" s="1"/>
  <c r="AO134" i="9"/>
  <c r="AQ134" i="9" s="1"/>
  <c r="AO138" i="9"/>
  <c r="AQ138" i="9" s="1"/>
  <c r="AO142" i="9"/>
  <c r="AQ142" i="9" s="1"/>
  <c r="AO146" i="9"/>
  <c r="AQ146" i="9" s="1"/>
  <c r="AO87" i="9"/>
  <c r="AQ87" i="9" s="1"/>
  <c r="AO91" i="9"/>
  <c r="AQ91" i="9" s="1"/>
  <c r="AO95" i="9"/>
  <c r="AQ95" i="9" s="1"/>
  <c r="AO99" i="9"/>
  <c r="AQ99" i="9" s="1"/>
  <c r="AO103" i="9"/>
  <c r="AQ103" i="9" s="1"/>
  <c r="AO107" i="9"/>
  <c r="AQ107" i="9" s="1"/>
  <c r="AO111" i="9"/>
  <c r="AQ111" i="9" s="1"/>
  <c r="AO115" i="9"/>
  <c r="AQ115" i="9" s="1"/>
  <c r="AO119" i="9"/>
  <c r="AQ119" i="9" s="1"/>
  <c r="AO123" i="9"/>
  <c r="AQ123" i="9" s="1"/>
  <c r="AO127" i="9"/>
  <c r="AQ127" i="9" s="1"/>
  <c r="AO131" i="9"/>
  <c r="AQ131" i="9" s="1"/>
  <c r="AO135" i="9"/>
  <c r="AQ135" i="9" s="1"/>
  <c r="AO139" i="9"/>
  <c r="AQ139" i="9" s="1"/>
  <c r="AO143" i="9"/>
  <c r="AQ143" i="9" s="1"/>
  <c r="AO147" i="9"/>
  <c r="AQ147" i="9" s="1"/>
  <c r="AO148" i="9"/>
  <c r="AQ148" i="9" s="1"/>
  <c r="AO150" i="9"/>
  <c r="AQ150" i="9" s="1"/>
  <c r="AO151" i="9"/>
  <c r="AQ151" i="9" s="1"/>
  <c r="AO152" i="9"/>
  <c r="AQ152" i="9" s="1"/>
  <c r="Z141" i="9"/>
  <c r="Z87" i="9"/>
  <c r="AB87" i="9" s="1"/>
  <c r="Z91" i="9"/>
  <c r="AB91" i="9" s="1"/>
  <c r="Z95" i="9"/>
  <c r="AB95" i="9" s="1"/>
  <c r="Z99" i="9"/>
  <c r="AB99" i="9" s="1"/>
  <c r="Z103" i="9"/>
  <c r="AB103" i="9" s="1"/>
  <c r="Z107" i="9"/>
  <c r="AB107" i="9" s="1"/>
  <c r="Z111" i="9"/>
  <c r="AB111" i="9" s="1"/>
  <c r="Z115" i="9"/>
  <c r="AB115" i="9" s="1"/>
  <c r="Z119" i="9"/>
  <c r="AB119" i="9" s="1"/>
  <c r="Z123" i="9"/>
  <c r="AB123" i="9" s="1"/>
  <c r="Z127" i="9"/>
  <c r="AB127" i="9" s="1"/>
  <c r="Z131" i="9"/>
  <c r="AB131" i="9" s="1"/>
  <c r="Z135" i="9"/>
  <c r="AB135" i="9" s="1"/>
  <c r="Z139" i="9"/>
  <c r="AB139" i="9" s="1"/>
  <c r="Z143" i="9"/>
  <c r="AB143" i="9" s="1"/>
  <c r="Z148" i="9"/>
  <c r="AB148" i="9" s="1"/>
  <c r="Z145" i="9"/>
  <c r="AB145" i="9" s="1"/>
  <c r="Z86" i="9"/>
  <c r="AB86" i="9" s="1"/>
  <c r="Z90" i="9"/>
  <c r="AB90" i="9" s="1"/>
  <c r="Z94" i="9"/>
  <c r="AB94" i="9" s="1"/>
  <c r="Z98" i="9"/>
  <c r="AB98" i="9" s="1"/>
  <c r="Z102" i="9"/>
  <c r="AB102" i="9" s="1"/>
  <c r="Z106" i="9"/>
  <c r="AB106" i="9" s="1"/>
  <c r="Z110" i="9"/>
  <c r="AB110" i="9" s="1"/>
  <c r="Z114" i="9"/>
  <c r="AB114" i="9" s="1"/>
  <c r="Z118" i="9"/>
  <c r="AB118" i="9" s="1"/>
  <c r="Z122" i="9"/>
  <c r="AB122" i="9" s="1"/>
  <c r="Z126" i="9"/>
  <c r="AB126" i="9" s="1"/>
  <c r="Z130" i="9"/>
  <c r="AB130" i="9" s="1"/>
  <c r="Z134" i="9"/>
  <c r="AB134" i="9" s="1"/>
  <c r="Z138" i="9"/>
  <c r="AB138" i="9" s="1"/>
  <c r="Z142" i="9"/>
  <c r="AB142" i="9" s="1"/>
  <c r="Z146" i="9"/>
  <c r="Z150" i="9"/>
  <c r="AB150" i="9" s="1"/>
  <c r="Z147" i="9"/>
  <c r="AB147" i="9" s="1"/>
  <c r="Z149" i="9"/>
  <c r="Z151" i="9"/>
  <c r="Z152" i="9"/>
  <c r="AB152" i="9" s="1"/>
  <c r="Z153" i="9"/>
  <c r="AB153" i="9" s="1"/>
  <c r="BD63" i="9"/>
  <c r="BF63" i="9" s="1"/>
  <c r="BD67" i="9"/>
  <c r="BF67" i="9" s="1"/>
  <c r="BD71" i="9"/>
  <c r="BF71" i="9" s="1"/>
  <c r="BD75" i="9"/>
  <c r="BF75" i="9" s="1"/>
  <c r="BD9" i="9"/>
  <c r="BF9" i="9" s="1"/>
  <c r="BD13" i="9"/>
  <c r="BF13" i="9" s="1"/>
  <c r="BD17" i="9"/>
  <c r="BF17" i="9" s="1"/>
  <c r="BD21" i="9"/>
  <c r="BF21" i="9" s="1"/>
  <c r="BD25" i="9"/>
  <c r="BF25" i="9" s="1"/>
  <c r="BD29" i="9"/>
  <c r="BF29" i="9" s="1"/>
  <c r="BD33" i="9"/>
  <c r="BF33" i="9" s="1"/>
  <c r="BD37" i="9"/>
  <c r="BF37" i="9" s="1"/>
  <c r="BD41" i="9"/>
  <c r="BF41" i="9" s="1"/>
  <c r="BD45" i="9"/>
  <c r="BF45" i="9" s="1"/>
  <c r="BD49" i="9"/>
  <c r="BF49" i="9" s="1"/>
  <c r="BD53" i="9"/>
  <c r="BF53" i="9" s="1"/>
  <c r="BD57" i="9"/>
  <c r="BF57" i="9" s="1"/>
  <c r="BD61" i="9"/>
  <c r="BF61" i="9" s="1"/>
  <c r="BD65" i="9"/>
  <c r="BF65" i="9" s="1"/>
  <c r="BD69" i="9"/>
  <c r="BF69" i="9" s="1"/>
  <c r="BD73" i="9"/>
  <c r="BF73" i="9" s="1"/>
  <c r="BD70" i="9"/>
  <c r="BF70" i="9" s="1"/>
  <c r="BD74" i="9"/>
  <c r="BF74" i="9" s="1"/>
  <c r="AO63" i="9"/>
  <c r="AQ63" i="9" s="1"/>
  <c r="AO10" i="9"/>
  <c r="AQ10" i="9" s="1"/>
  <c r="AO14" i="9"/>
  <c r="AQ14" i="9" s="1"/>
  <c r="AO18" i="9"/>
  <c r="AQ18" i="9" s="1"/>
  <c r="AO22" i="9"/>
  <c r="AQ22" i="9" s="1"/>
  <c r="AO26" i="9"/>
  <c r="AQ26" i="9" s="1"/>
  <c r="AO30" i="9"/>
  <c r="AQ30" i="9" s="1"/>
  <c r="AO34" i="9"/>
  <c r="AQ34" i="9" s="1"/>
  <c r="AO38" i="9"/>
  <c r="AQ38" i="9" s="1"/>
  <c r="AO42" i="9"/>
  <c r="AQ42" i="9" s="1"/>
  <c r="AO46" i="9"/>
  <c r="AQ46" i="9" s="1"/>
  <c r="AO50" i="9"/>
  <c r="AQ50" i="9" s="1"/>
  <c r="AO54" i="9"/>
  <c r="AQ54" i="9" s="1"/>
  <c r="AO58" i="9"/>
  <c r="AQ58" i="9" s="1"/>
  <c r="AO62" i="9"/>
  <c r="AQ62" i="9" s="1"/>
  <c r="AO66" i="9"/>
  <c r="AQ66" i="9" s="1"/>
  <c r="AO67" i="9"/>
  <c r="AQ67" i="9" s="1"/>
  <c r="AO70" i="9"/>
  <c r="AQ70" i="9" s="1"/>
  <c r="AO71" i="9"/>
  <c r="AQ71" i="9" s="1"/>
  <c r="AO8" i="9"/>
  <c r="AQ8" i="9" s="1"/>
  <c r="AO12" i="9"/>
  <c r="AO16" i="9"/>
  <c r="AQ16" i="9" s="1"/>
  <c r="AO20" i="9"/>
  <c r="AQ20" i="9" s="1"/>
  <c r="AO24" i="9"/>
  <c r="AQ24" i="9" s="1"/>
  <c r="AO28" i="9"/>
  <c r="AQ28" i="9" s="1"/>
  <c r="AO32" i="9"/>
  <c r="AQ32" i="9" s="1"/>
  <c r="AO36" i="9"/>
  <c r="AQ36" i="9" s="1"/>
  <c r="AO9" i="9"/>
  <c r="AQ9" i="9" s="1"/>
  <c r="AO13" i="9"/>
  <c r="AQ13" i="9" s="1"/>
  <c r="AO17" i="9"/>
  <c r="AQ17" i="9" s="1"/>
  <c r="AO21" i="9"/>
  <c r="AQ21" i="9" s="1"/>
  <c r="AO25" i="9"/>
  <c r="AQ25" i="9" s="1"/>
  <c r="AO29" i="9"/>
  <c r="AQ29" i="9" s="1"/>
  <c r="AO33" i="9"/>
  <c r="AQ33" i="9" s="1"/>
  <c r="AO37" i="9"/>
  <c r="AQ37" i="9" s="1"/>
  <c r="AO41" i="9"/>
  <c r="AQ41" i="9" s="1"/>
  <c r="AO45" i="9"/>
  <c r="AQ45" i="9" s="1"/>
  <c r="AO49" i="9"/>
  <c r="AQ49" i="9" s="1"/>
  <c r="AO53" i="9"/>
  <c r="AQ53" i="9" s="1"/>
  <c r="AO57" i="9"/>
  <c r="AQ57" i="9" s="1"/>
  <c r="AO61" i="9"/>
  <c r="AQ61" i="9" s="1"/>
  <c r="AO65" i="9"/>
  <c r="AQ65" i="9" s="1"/>
  <c r="AO69" i="9"/>
  <c r="AQ69" i="9" s="1"/>
  <c r="AO73" i="9"/>
  <c r="AQ73" i="9" s="1"/>
  <c r="AO74" i="9"/>
  <c r="AO75" i="9"/>
  <c r="AQ75" i="9" s="1"/>
  <c r="AO40" i="9"/>
  <c r="AQ40" i="9" s="1"/>
  <c r="AO44" i="9"/>
  <c r="AQ44" i="9" s="1"/>
  <c r="AO48" i="9"/>
  <c r="AQ48" i="9" s="1"/>
  <c r="AO52" i="9"/>
  <c r="AO56" i="9"/>
  <c r="AO60" i="9"/>
  <c r="AQ60" i="9" s="1"/>
  <c r="AO64" i="9"/>
  <c r="AQ64" i="9" s="1"/>
  <c r="AO68" i="9"/>
  <c r="AQ68" i="9" s="1"/>
  <c r="AO72" i="9"/>
  <c r="AQ72" i="9" s="1"/>
  <c r="Z52" i="9"/>
  <c r="AB52" i="9" s="1"/>
  <c r="Z11" i="9"/>
  <c r="AB11" i="9" s="1"/>
  <c r="Z24" i="9"/>
  <c r="AB24" i="9" s="1"/>
  <c r="Z9" i="9"/>
  <c r="AB9" i="9" s="1"/>
  <c r="Z22" i="9"/>
  <c r="AB22" i="9" s="1"/>
  <c r="Z26" i="9"/>
  <c r="Z67" i="9"/>
  <c r="Z18" i="9"/>
  <c r="AB18" i="9" s="1"/>
  <c r="Z33" i="9"/>
  <c r="Z53" i="9"/>
  <c r="AB53" i="9" s="1"/>
  <c r="Z35" i="9"/>
  <c r="AB35" i="9" s="1"/>
  <c r="Z46" i="9"/>
  <c r="AB46" i="9" s="1"/>
  <c r="Z69" i="9"/>
  <c r="AB69" i="9" s="1"/>
  <c r="Z74" i="9"/>
  <c r="AB74" i="9" s="1"/>
  <c r="Z65" i="9"/>
  <c r="AB65" i="9" s="1"/>
  <c r="Z42" i="9"/>
  <c r="AB42" i="9" s="1"/>
  <c r="Z13" i="9"/>
  <c r="AB13" i="9" s="1"/>
  <c r="Z17" i="9"/>
  <c r="AB17" i="9" s="1"/>
  <c r="Z30" i="9"/>
  <c r="AB30" i="9" s="1"/>
  <c r="Z62" i="9"/>
  <c r="AB62" i="9" s="1"/>
  <c r="Z72" i="9"/>
  <c r="AB72" i="9" s="1"/>
  <c r="Z40" i="9"/>
  <c r="AB40" i="9" s="1"/>
  <c r="Z10" i="9"/>
  <c r="AB10" i="9" s="1"/>
  <c r="Z23" i="9"/>
  <c r="AB23" i="9" s="1"/>
  <c r="Z27" i="9"/>
  <c r="AB27" i="9" s="1"/>
  <c r="Z32" i="9"/>
  <c r="AB32" i="9" s="1"/>
  <c r="Z64" i="9"/>
  <c r="AB64" i="9" s="1"/>
  <c r="Z41" i="9"/>
  <c r="Z50" i="9"/>
  <c r="AB50" i="9" s="1"/>
  <c r="Z59" i="9"/>
  <c r="AB59" i="9" s="1"/>
  <c r="Z60" i="9"/>
  <c r="AB60" i="9" s="1"/>
  <c r="Z68" i="9"/>
  <c r="AB68" i="9" s="1"/>
  <c r="Z71" i="9"/>
  <c r="Z51" i="9"/>
  <c r="AB51" i="9" s="1"/>
  <c r="Z56" i="9"/>
  <c r="AB56" i="9" s="1"/>
  <c r="Z70" i="9"/>
  <c r="AB70" i="9" s="1"/>
  <c r="Z12" i="9"/>
  <c r="AB12" i="9" s="1"/>
  <c r="Z16" i="9"/>
  <c r="AB16" i="9" s="1"/>
  <c r="Z29" i="9"/>
  <c r="AB29" i="9" s="1"/>
  <c r="Z38" i="9"/>
  <c r="AB38" i="9" s="1"/>
  <c r="Z63" i="9"/>
  <c r="Z61" i="9"/>
  <c r="AB61" i="9" s="1"/>
  <c r="Z75" i="9"/>
  <c r="AB75" i="9" s="1"/>
  <c r="Z20" i="9"/>
  <c r="Z39" i="9"/>
  <c r="AB39" i="9" s="1"/>
  <c r="Z43" i="9"/>
  <c r="AB43" i="9" s="1"/>
  <c r="Z48" i="9"/>
  <c r="AB48" i="9" s="1"/>
  <c r="Z57" i="9"/>
  <c r="AB57" i="9" s="1"/>
  <c r="Z28" i="9"/>
  <c r="AB28" i="9" s="1"/>
  <c r="Z47" i="9"/>
  <c r="AB47" i="9" s="1"/>
  <c r="Z36" i="9"/>
  <c r="AB36" i="9" s="1"/>
  <c r="Z49" i="9"/>
  <c r="AB49" i="9" s="1"/>
  <c r="Z58" i="9"/>
  <c r="AB58" i="9" s="1"/>
  <c r="Z44" i="9"/>
  <c r="AB44" i="9" s="1"/>
  <c r="Z31" i="9"/>
  <c r="AQ89" i="9"/>
  <c r="AQ93" i="9"/>
  <c r="AQ97" i="9"/>
  <c r="AQ101" i="9"/>
  <c r="AQ105" i="9"/>
  <c r="AQ109" i="9"/>
  <c r="AQ113" i="9"/>
  <c r="AQ117" i="9"/>
  <c r="AQ121" i="9"/>
  <c r="AQ125" i="9"/>
  <c r="AQ133" i="9"/>
  <c r="AQ141" i="9"/>
  <c r="AQ153" i="9"/>
  <c r="AQ137" i="9"/>
  <c r="AQ145" i="9"/>
  <c r="AQ129" i="9"/>
  <c r="AQ149" i="9"/>
  <c r="AB15" i="9"/>
  <c r="AB19" i="9"/>
  <c r="AB26" i="9"/>
  <c r="AB67" i="9"/>
  <c r="AB34" i="9"/>
  <c r="AA31" i="9"/>
  <c r="AA71" i="9"/>
  <c r="AB54" i="9"/>
  <c r="AA63" i="9"/>
  <c r="AB55" i="9"/>
  <c r="AB20" i="9"/>
  <c r="BF143" i="9"/>
  <c r="BA154" i="9"/>
  <c r="BB154" i="9"/>
  <c r="BD154" i="9" s="1"/>
  <c r="AQ106" i="9"/>
  <c r="AQ94" i="9"/>
  <c r="AQ102" i="9"/>
  <c r="AL154" i="9"/>
  <c r="AP154" i="9" s="1"/>
  <c r="AM154" i="9"/>
  <c r="AO154" i="9" s="1"/>
  <c r="AQ154" i="9" s="1"/>
  <c r="AB146" i="9"/>
  <c r="AB151" i="9"/>
  <c r="AB129" i="9"/>
  <c r="AB133" i="9"/>
  <c r="AB137" i="9"/>
  <c r="AB141" i="9"/>
  <c r="AB149" i="9"/>
  <c r="W154" i="9"/>
  <c r="AA154" i="9" s="1"/>
  <c r="X154" i="9"/>
  <c r="Z154" i="9" s="1"/>
  <c r="AB154" i="9" s="1"/>
  <c r="BF8" i="9"/>
  <c r="BF12" i="9"/>
  <c r="BF16" i="9"/>
  <c r="BF20" i="9"/>
  <c r="BF24" i="9"/>
  <c r="BF28" i="9"/>
  <c r="BF32" i="9"/>
  <c r="BF36" i="9"/>
  <c r="BF40" i="9"/>
  <c r="BF44" i="9"/>
  <c r="BF48" i="9"/>
  <c r="BF52" i="9"/>
  <c r="BF56" i="9"/>
  <c r="BF60" i="9"/>
  <c r="BF64" i="9"/>
  <c r="BF68" i="9"/>
  <c r="BF72" i="9"/>
  <c r="BA76" i="9"/>
  <c r="BB76" i="9"/>
  <c r="BD76" i="9" s="1"/>
  <c r="AQ12" i="9"/>
  <c r="AQ52" i="9"/>
  <c r="AQ56" i="9"/>
  <c r="AQ74" i="9"/>
  <c r="AL76" i="9"/>
  <c r="AP76" i="9" s="1"/>
  <c r="AM76" i="9"/>
  <c r="AO76" i="9" s="1"/>
  <c r="AB21" i="9"/>
  <c r="AB25" i="9"/>
  <c r="AB33" i="9"/>
  <c r="AB37" i="9"/>
  <c r="AB41" i="9"/>
  <c r="AB45" i="9"/>
  <c r="AB73" i="9"/>
  <c r="W76" i="9"/>
  <c r="AA76" i="9" s="1"/>
  <c r="X76" i="9"/>
  <c r="Z76" i="9" s="1"/>
  <c r="AB76" i="9" s="1"/>
  <c r="BD87" i="8"/>
  <c r="BF87" i="8" s="1"/>
  <c r="BD91" i="8"/>
  <c r="BF91" i="8" s="1"/>
  <c r="BD95" i="8"/>
  <c r="BF95" i="8" s="1"/>
  <c r="BD99" i="8"/>
  <c r="BF99" i="8" s="1"/>
  <c r="BD103" i="8"/>
  <c r="BF103" i="8" s="1"/>
  <c r="BD107" i="8"/>
  <c r="BF107" i="8" s="1"/>
  <c r="BD111" i="8"/>
  <c r="BF111" i="8" s="1"/>
  <c r="BD115" i="8"/>
  <c r="BF115" i="8" s="1"/>
  <c r="BD119" i="8"/>
  <c r="BF119" i="8" s="1"/>
  <c r="BD123" i="8"/>
  <c r="BF123" i="8" s="1"/>
  <c r="BD127" i="8"/>
  <c r="BF127" i="8" s="1"/>
  <c r="BD131" i="8"/>
  <c r="BF131" i="8" s="1"/>
  <c r="BD135" i="8"/>
  <c r="BF135" i="8" s="1"/>
  <c r="BD139" i="8"/>
  <c r="BF139" i="8" s="1"/>
  <c r="BD143" i="8"/>
  <c r="BF143" i="8" s="1"/>
  <c r="BD141" i="8"/>
  <c r="BF141" i="8" s="1"/>
  <c r="BD145" i="8"/>
  <c r="BF145" i="8" s="1"/>
  <c r="BD149" i="8"/>
  <c r="BF149" i="8" s="1"/>
  <c r="BD98" i="8"/>
  <c r="BD102" i="8"/>
  <c r="BF102" i="8" s="1"/>
  <c r="BD106" i="8"/>
  <c r="BD110" i="8"/>
  <c r="BF110" i="8" s="1"/>
  <c r="BD114" i="8"/>
  <c r="BD118" i="8"/>
  <c r="BF118" i="8" s="1"/>
  <c r="BD122" i="8"/>
  <c r="BF122" i="8" s="1"/>
  <c r="BD126" i="8"/>
  <c r="BF126" i="8" s="1"/>
  <c r="BD130" i="8"/>
  <c r="BF130" i="8" s="1"/>
  <c r="BD138" i="8"/>
  <c r="BF138" i="8" s="1"/>
  <c r="BD142" i="8"/>
  <c r="BF142" i="8" s="1"/>
  <c r="BD147" i="8"/>
  <c r="BF147" i="8" s="1"/>
  <c r="BD146" i="8"/>
  <c r="BF146" i="8" s="1"/>
  <c r="BD88" i="8"/>
  <c r="BF88" i="8" s="1"/>
  <c r="BD92" i="8"/>
  <c r="BF92" i="8" s="1"/>
  <c r="BD96" i="8"/>
  <c r="BF96" i="8" s="1"/>
  <c r="BD100" i="8"/>
  <c r="BF100" i="8" s="1"/>
  <c r="BD104" i="8"/>
  <c r="BF104" i="8" s="1"/>
  <c r="BD108" i="8"/>
  <c r="BF108" i="8" s="1"/>
  <c r="BD112" i="8"/>
  <c r="BF112" i="8" s="1"/>
  <c r="BD116" i="8"/>
  <c r="BF116" i="8" s="1"/>
  <c r="BD120" i="8"/>
  <c r="BF120" i="8" s="1"/>
  <c r="BD124" i="8"/>
  <c r="BF124" i="8" s="1"/>
  <c r="BD128" i="8"/>
  <c r="BF128" i="8" s="1"/>
  <c r="BD132" i="8"/>
  <c r="BF132" i="8" s="1"/>
  <c r="BD136" i="8"/>
  <c r="BF136" i="8" s="1"/>
  <c r="BD140" i="8"/>
  <c r="BF140" i="8" s="1"/>
  <c r="BD144" i="8"/>
  <c r="BF144" i="8" s="1"/>
  <c r="BD148" i="8"/>
  <c r="BF148" i="8" s="1"/>
  <c r="BD152" i="8"/>
  <c r="BF152" i="8" s="1"/>
  <c r="BD153" i="8"/>
  <c r="BF153" i="8" s="1"/>
  <c r="BD150" i="8"/>
  <c r="BF150" i="8" s="1"/>
  <c r="BD151" i="8"/>
  <c r="BF151" i="8" s="1"/>
  <c r="AO89" i="8"/>
  <c r="AQ89" i="8" s="1"/>
  <c r="AO93" i="8"/>
  <c r="AQ93" i="8" s="1"/>
  <c r="AO97" i="8"/>
  <c r="AQ97" i="8" s="1"/>
  <c r="AO101" i="8"/>
  <c r="AQ101" i="8" s="1"/>
  <c r="AO105" i="8"/>
  <c r="AQ105" i="8" s="1"/>
  <c r="AO109" i="8"/>
  <c r="AQ109" i="8" s="1"/>
  <c r="AO113" i="8"/>
  <c r="AQ113" i="8" s="1"/>
  <c r="AO117" i="8"/>
  <c r="AQ117" i="8" s="1"/>
  <c r="AO121" i="8"/>
  <c r="AQ121" i="8" s="1"/>
  <c r="AO125" i="8"/>
  <c r="AQ125" i="8" s="1"/>
  <c r="AO129" i="8"/>
  <c r="AQ129" i="8" s="1"/>
  <c r="AO133" i="8"/>
  <c r="AQ133" i="8" s="1"/>
  <c r="AO137" i="8"/>
  <c r="AQ137" i="8" s="1"/>
  <c r="AO141" i="8"/>
  <c r="AQ141" i="8" s="1"/>
  <c r="AO145" i="8"/>
  <c r="AQ145" i="8" s="1"/>
  <c r="AO149" i="8"/>
  <c r="AQ149" i="8" s="1"/>
  <c r="AO153" i="8"/>
  <c r="AO87" i="8"/>
  <c r="AQ87" i="8" s="1"/>
  <c r="AO91" i="8"/>
  <c r="AQ91" i="8" s="1"/>
  <c r="AO95" i="8"/>
  <c r="AQ95" i="8" s="1"/>
  <c r="AO99" i="8"/>
  <c r="AQ99" i="8" s="1"/>
  <c r="AO103" i="8"/>
  <c r="AQ103" i="8" s="1"/>
  <c r="AO107" i="8"/>
  <c r="AQ107" i="8" s="1"/>
  <c r="AO111" i="8"/>
  <c r="AQ111" i="8" s="1"/>
  <c r="AO115" i="8"/>
  <c r="AQ115" i="8" s="1"/>
  <c r="AO119" i="8"/>
  <c r="AQ119" i="8" s="1"/>
  <c r="AO123" i="8"/>
  <c r="AQ123" i="8" s="1"/>
  <c r="AO127" i="8"/>
  <c r="AQ127" i="8" s="1"/>
  <c r="AO131" i="8"/>
  <c r="AQ131" i="8" s="1"/>
  <c r="AO135" i="8"/>
  <c r="AQ135" i="8" s="1"/>
  <c r="AO139" i="8"/>
  <c r="AQ139" i="8" s="1"/>
  <c r="AO143" i="8"/>
  <c r="AQ143" i="8" s="1"/>
  <c r="AO147" i="8"/>
  <c r="AQ147" i="8" s="1"/>
  <c r="AO151" i="8"/>
  <c r="AO88" i="8"/>
  <c r="AQ88" i="8" s="1"/>
  <c r="AO92" i="8"/>
  <c r="AQ92" i="8" s="1"/>
  <c r="AO96" i="8"/>
  <c r="AO100" i="8"/>
  <c r="AO104" i="8"/>
  <c r="AO108" i="8"/>
  <c r="AQ108" i="8" s="1"/>
  <c r="AO112" i="8"/>
  <c r="AQ112" i="8" s="1"/>
  <c r="AO116" i="8"/>
  <c r="AQ116" i="8" s="1"/>
  <c r="AO120" i="8"/>
  <c r="AQ120" i="8" s="1"/>
  <c r="AO124" i="8"/>
  <c r="AQ124" i="8" s="1"/>
  <c r="AO128" i="8"/>
  <c r="AQ128" i="8" s="1"/>
  <c r="AO132" i="8"/>
  <c r="AQ132" i="8" s="1"/>
  <c r="AO136" i="8"/>
  <c r="AQ136" i="8" s="1"/>
  <c r="AO140" i="8"/>
  <c r="AQ140" i="8" s="1"/>
  <c r="AO144" i="8"/>
  <c r="AQ144" i="8" s="1"/>
  <c r="AO148" i="8"/>
  <c r="AQ148" i="8" s="1"/>
  <c r="AO152" i="8"/>
  <c r="AQ152" i="8" s="1"/>
  <c r="AO86" i="8"/>
  <c r="AQ86" i="8" s="1"/>
  <c r="AO90" i="8"/>
  <c r="AQ90" i="8" s="1"/>
  <c r="AO94" i="8"/>
  <c r="AQ94" i="8" s="1"/>
  <c r="AO98" i="8"/>
  <c r="AQ98" i="8" s="1"/>
  <c r="AO102" i="8"/>
  <c r="AQ102" i="8" s="1"/>
  <c r="AO106" i="8"/>
  <c r="AQ106" i="8" s="1"/>
  <c r="AO110" i="8"/>
  <c r="AQ110" i="8" s="1"/>
  <c r="AO114" i="8"/>
  <c r="AQ114" i="8" s="1"/>
  <c r="AO118" i="8"/>
  <c r="AQ118" i="8" s="1"/>
  <c r="AO122" i="8"/>
  <c r="AQ122" i="8" s="1"/>
  <c r="AO126" i="8"/>
  <c r="AQ126" i="8" s="1"/>
  <c r="AO130" i="8"/>
  <c r="AQ130" i="8" s="1"/>
  <c r="AO134" i="8"/>
  <c r="AQ134" i="8" s="1"/>
  <c r="AO138" i="8"/>
  <c r="AQ138" i="8" s="1"/>
  <c r="AO142" i="8"/>
  <c r="AQ142" i="8" s="1"/>
  <c r="AO146" i="8"/>
  <c r="AQ146" i="8" s="1"/>
  <c r="AO150" i="8"/>
  <c r="AQ150" i="8" s="1"/>
  <c r="Z96" i="8"/>
  <c r="Z88" i="8"/>
  <c r="Z101" i="8"/>
  <c r="AB101" i="8" s="1"/>
  <c r="Z105" i="8"/>
  <c r="AB105" i="8" s="1"/>
  <c r="Z118" i="8"/>
  <c r="Z131" i="8"/>
  <c r="AB131" i="8" s="1"/>
  <c r="Z135" i="8"/>
  <c r="AB135" i="8" s="1"/>
  <c r="Z148" i="8"/>
  <c r="AB148" i="8" s="1"/>
  <c r="Z90" i="8"/>
  <c r="Z145" i="8"/>
  <c r="AB145" i="8" s="1"/>
  <c r="Z152" i="8"/>
  <c r="Z93" i="8"/>
  <c r="Z97" i="8"/>
  <c r="Z110" i="8"/>
  <c r="AB110" i="8" s="1"/>
  <c r="Z123" i="8"/>
  <c r="AB123" i="8" s="1"/>
  <c r="Z127" i="8"/>
  <c r="AB127" i="8" s="1"/>
  <c r="Z140" i="8"/>
  <c r="AB140" i="8" s="1"/>
  <c r="Z144" i="8"/>
  <c r="Z109" i="8"/>
  <c r="AB109" i="8" s="1"/>
  <c r="Z89" i="8"/>
  <c r="AB89" i="8" s="1"/>
  <c r="Z102" i="8"/>
  <c r="Z115" i="8"/>
  <c r="AB115" i="8" s="1"/>
  <c r="Z119" i="8"/>
  <c r="AB119" i="8" s="1"/>
  <c r="Z132" i="8"/>
  <c r="AB132" i="8" s="1"/>
  <c r="Z136" i="8"/>
  <c r="AB136" i="8" s="1"/>
  <c r="Z149" i="8"/>
  <c r="AB149" i="8" s="1"/>
  <c r="Z153" i="8"/>
  <c r="AB153" i="8" s="1"/>
  <c r="Z98" i="8"/>
  <c r="AB98" i="8" s="1"/>
  <c r="Z106" i="8"/>
  <c r="AB106" i="8" s="1"/>
  <c r="Z86" i="8"/>
  <c r="AB86" i="8" s="1"/>
  <c r="Z99" i="8"/>
  <c r="AB99" i="8" s="1"/>
  <c r="Z103" i="8"/>
  <c r="AB103" i="8" s="1"/>
  <c r="Z116" i="8"/>
  <c r="AB116" i="8" s="1"/>
  <c r="Z120" i="8"/>
  <c r="AB120" i="8" s="1"/>
  <c r="Z133" i="8"/>
  <c r="AB133" i="8" s="1"/>
  <c r="Z137" i="8"/>
  <c r="AB137" i="8" s="1"/>
  <c r="Z150" i="8"/>
  <c r="AB150" i="8" s="1"/>
  <c r="Z114" i="8"/>
  <c r="AB114" i="8" s="1"/>
  <c r="Z122" i="8"/>
  <c r="AB122" i="8" s="1"/>
  <c r="Z87" i="8"/>
  <c r="AB87" i="8" s="1"/>
  <c r="Z100" i="8"/>
  <c r="AB100" i="8" s="1"/>
  <c r="Z104" i="8"/>
  <c r="AB104" i="8" s="1"/>
  <c r="Z117" i="8"/>
  <c r="Z121" i="8"/>
  <c r="AB121" i="8" s="1"/>
  <c r="Z134" i="8"/>
  <c r="AB134" i="8" s="1"/>
  <c r="Z147" i="8"/>
  <c r="Z151" i="8"/>
  <c r="AB151" i="8" s="1"/>
  <c r="Z130" i="8"/>
  <c r="AB130" i="8" s="1"/>
  <c r="Z113" i="8"/>
  <c r="AB113" i="8" s="1"/>
  <c r="Z126" i="8"/>
  <c r="AB126" i="8" s="1"/>
  <c r="Z139" i="8"/>
  <c r="AB139" i="8" s="1"/>
  <c r="Z143" i="8"/>
  <c r="AB143" i="8" s="1"/>
  <c r="Z138" i="8"/>
  <c r="AB138" i="8" s="1"/>
  <c r="Z146" i="8"/>
  <c r="AB146" i="8" s="1"/>
  <c r="BD8" i="8"/>
  <c r="BF8" i="8" s="1"/>
  <c r="BD64" i="8"/>
  <c r="BF64" i="8" s="1"/>
  <c r="BD32" i="8"/>
  <c r="BF32" i="8" s="1"/>
  <c r="BD45" i="8"/>
  <c r="BD52" i="8"/>
  <c r="BD21" i="8"/>
  <c r="BD44" i="8"/>
  <c r="BF44" i="8" s="1"/>
  <c r="BD18" i="8"/>
  <c r="BF18" i="8" s="1"/>
  <c r="BD27" i="8"/>
  <c r="BF27" i="8" s="1"/>
  <c r="BD36" i="8"/>
  <c r="BD54" i="8"/>
  <c r="BD68" i="8"/>
  <c r="BD73" i="8"/>
  <c r="BF73" i="8" s="1"/>
  <c r="BD10" i="8"/>
  <c r="BF10" i="8" s="1"/>
  <c r="BD28" i="8"/>
  <c r="BF28" i="8" s="1"/>
  <c r="BD33" i="8"/>
  <c r="BF33" i="8" s="1"/>
  <c r="BD60" i="8"/>
  <c r="BF60" i="8" s="1"/>
  <c r="BD70" i="8"/>
  <c r="BF70" i="8" s="1"/>
  <c r="BD61" i="8"/>
  <c r="BF61" i="8" s="1"/>
  <c r="BD71" i="8"/>
  <c r="BD17" i="8"/>
  <c r="BF17" i="8" s="1"/>
  <c r="BD26" i="8"/>
  <c r="BD62" i="8"/>
  <c r="BF62" i="8" s="1"/>
  <c r="BD63" i="8"/>
  <c r="BD35" i="8"/>
  <c r="BF35" i="8" s="1"/>
  <c r="BD53" i="8"/>
  <c r="BF53" i="8" s="1"/>
  <c r="BD13" i="8"/>
  <c r="BF13" i="8" s="1"/>
  <c r="BD22" i="8"/>
  <c r="BF22" i="8" s="1"/>
  <c r="BD40" i="8"/>
  <c r="BF40" i="8" s="1"/>
  <c r="BD49" i="8"/>
  <c r="BF49" i="8" s="1"/>
  <c r="BD58" i="8"/>
  <c r="BF58" i="8" s="1"/>
  <c r="BD67" i="8"/>
  <c r="BF67" i="8" s="1"/>
  <c r="BD72" i="8"/>
  <c r="BF72" i="8" s="1"/>
  <c r="BD55" i="8"/>
  <c r="BD9" i="8"/>
  <c r="BF9" i="8" s="1"/>
  <c r="BD47" i="8"/>
  <c r="BD15" i="8"/>
  <c r="BF15" i="8" s="1"/>
  <c r="BD19" i="8"/>
  <c r="BD24" i="8"/>
  <c r="BF24" i="8" s="1"/>
  <c r="BD37" i="8"/>
  <c r="BF37" i="8" s="1"/>
  <c r="BD46" i="8"/>
  <c r="BF46" i="8" s="1"/>
  <c r="BD31" i="8"/>
  <c r="BD69" i="8"/>
  <c r="BF69" i="8" s="1"/>
  <c r="BD42" i="8"/>
  <c r="BF42" i="8" s="1"/>
  <c r="BD51" i="8"/>
  <c r="BF51" i="8" s="1"/>
  <c r="BD56" i="8"/>
  <c r="BF56" i="8" s="1"/>
  <c r="BD65" i="8"/>
  <c r="BF65" i="8" s="1"/>
  <c r="BD74" i="8"/>
  <c r="BF74" i="8" s="1"/>
  <c r="BD23" i="8"/>
  <c r="BD11" i="8"/>
  <c r="BF11" i="8" s="1"/>
  <c r="BD29" i="8"/>
  <c r="BF29" i="8" s="1"/>
  <c r="BD25" i="8"/>
  <c r="BD34" i="8"/>
  <c r="BF34" i="8" s="1"/>
  <c r="AO26" i="8"/>
  <c r="AO17" i="8"/>
  <c r="AO9" i="8"/>
  <c r="AO42" i="8"/>
  <c r="AQ42" i="8" s="1"/>
  <c r="AO48" i="8"/>
  <c r="AO20" i="8"/>
  <c r="AQ20" i="8" s="1"/>
  <c r="AO25" i="8"/>
  <c r="AQ25" i="8" s="1"/>
  <c r="AO69" i="8"/>
  <c r="AO10" i="8"/>
  <c r="AQ10" i="8" s="1"/>
  <c r="AO43" i="8"/>
  <c r="AQ43" i="8" s="1"/>
  <c r="AO34" i="8"/>
  <c r="AQ34" i="8" s="1"/>
  <c r="AO16" i="8"/>
  <c r="AQ16" i="8" s="1"/>
  <c r="AO30" i="8"/>
  <c r="AQ30" i="8" s="1"/>
  <c r="AO49" i="8"/>
  <c r="AQ49" i="8" s="1"/>
  <c r="AO58" i="8"/>
  <c r="AQ58" i="8" s="1"/>
  <c r="AO13" i="8"/>
  <c r="AO8" i="8"/>
  <c r="AQ8" i="8" s="1"/>
  <c r="AO22" i="8"/>
  <c r="AQ22" i="8" s="1"/>
  <c r="AO36" i="8"/>
  <c r="AQ36" i="8" s="1"/>
  <c r="AO60" i="8"/>
  <c r="AQ60" i="8" s="1"/>
  <c r="AO18" i="8"/>
  <c r="AQ18" i="8" s="1"/>
  <c r="AO51" i="8"/>
  <c r="AQ51" i="8" s="1"/>
  <c r="AO56" i="8"/>
  <c r="AO70" i="8"/>
  <c r="AQ70" i="8" s="1"/>
  <c r="AO52" i="8"/>
  <c r="AQ52" i="8" s="1"/>
  <c r="AO72" i="8"/>
  <c r="AQ72" i="8" s="1"/>
  <c r="AO44" i="8"/>
  <c r="AQ44" i="8" s="1"/>
  <c r="AO63" i="8"/>
  <c r="AQ63" i="8" s="1"/>
  <c r="AO11" i="8"/>
  <c r="AQ11" i="8" s="1"/>
  <c r="AO40" i="8"/>
  <c r="AQ40" i="8" s="1"/>
  <c r="AO54" i="8"/>
  <c r="AQ54" i="8" s="1"/>
  <c r="AO35" i="8"/>
  <c r="AQ35" i="8" s="1"/>
  <c r="AO68" i="8"/>
  <c r="AO73" i="8"/>
  <c r="AQ73" i="8" s="1"/>
  <c r="AO21" i="8"/>
  <c r="AO47" i="8"/>
  <c r="AQ47" i="8" s="1"/>
  <c r="AO39" i="8"/>
  <c r="AQ39" i="8" s="1"/>
  <c r="AO12" i="8"/>
  <c r="AQ12" i="8" s="1"/>
  <c r="AO55" i="8"/>
  <c r="AO29" i="8"/>
  <c r="AO31" i="8"/>
  <c r="AO41" i="8"/>
  <c r="AQ41" i="8" s="1"/>
  <c r="AO23" i="8"/>
  <c r="AO32" i="8"/>
  <c r="AQ32" i="8" s="1"/>
  <c r="AO46" i="8"/>
  <c r="AQ46" i="8" s="1"/>
  <c r="AO74" i="8"/>
  <c r="AQ74" i="8" s="1"/>
  <c r="AO37" i="8"/>
  <c r="AO15" i="8"/>
  <c r="AO27" i="8"/>
  <c r="AQ27" i="8" s="1"/>
  <c r="AO65" i="8"/>
  <c r="AQ65" i="8" s="1"/>
  <c r="AO45" i="8"/>
  <c r="AO14" i="8"/>
  <c r="AQ14" i="8" s="1"/>
  <c r="AO28" i="8"/>
  <c r="AQ28" i="8" s="1"/>
  <c r="AO33" i="8"/>
  <c r="AQ33" i="8" s="1"/>
  <c r="AO75" i="8"/>
  <c r="AQ75" i="8" s="1"/>
  <c r="AO53" i="8"/>
  <c r="AO24" i="8"/>
  <c r="AQ24" i="8" s="1"/>
  <c r="AO38" i="8"/>
  <c r="AQ38" i="8" s="1"/>
  <c r="AO66" i="8"/>
  <c r="AQ66" i="8" s="1"/>
  <c r="AO61" i="8"/>
  <c r="AO62" i="8"/>
  <c r="AQ62" i="8" s="1"/>
  <c r="AO71" i="8"/>
  <c r="AQ71" i="8" s="1"/>
  <c r="Z14" i="8"/>
  <c r="Z18" i="8"/>
  <c r="Z47" i="8"/>
  <c r="Z51" i="8"/>
  <c r="AB51" i="8" s="1"/>
  <c r="Z60" i="8"/>
  <c r="AB60" i="8" s="1"/>
  <c r="Z62" i="8"/>
  <c r="AB62" i="8" s="1"/>
  <c r="Z66" i="8"/>
  <c r="Z29" i="8"/>
  <c r="AB29" i="8" s="1"/>
  <c r="Z33" i="8"/>
  <c r="AB33" i="8" s="1"/>
  <c r="Z31" i="8"/>
  <c r="Z35" i="8"/>
  <c r="AB35" i="8" s="1"/>
  <c r="Z64" i="8"/>
  <c r="AB64" i="8" s="1"/>
  <c r="Z15" i="8"/>
  <c r="AB15" i="8" s="1"/>
  <c r="Z28" i="8"/>
  <c r="AB28" i="8" s="1"/>
  <c r="Z61" i="8"/>
  <c r="AB61" i="8" s="1"/>
  <c r="Z20" i="8"/>
  <c r="AB20" i="8" s="1"/>
  <c r="Z24" i="8"/>
  <c r="AB24" i="8" s="1"/>
  <c r="Z53" i="8"/>
  <c r="AB53" i="8" s="1"/>
  <c r="Z57" i="8"/>
  <c r="AB57" i="8" s="1"/>
  <c r="Z69" i="8"/>
  <c r="AB69" i="8" s="1"/>
  <c r="Z16" i="8"/>
  <c r="AB16" i="8" s="1"/>
  <c r="Z45" i="8"/>
  <c r="AB45" i="8" s="1"/>
  <c r="Z54" i="8"/>
  <c r="AB54" i="8" s="1"/>
  <c r="Z58" i="8"/>
  <c r="AB58" i="8" s="1"/>
  <c r="Z70" i="8"/>
  <c r="AB70" i="8" s="1"/>
  <c r="Z38" i="8"/>
  <c r="Z42" i="8"/>
  <c r="AB42" i="8" s="1"/>
  <c r="Z10" i="8"/>
  <c r="AB10" i="8" s="1"/>
  <c r="Z39" i="8"/>
  <c r="AB39" i="8" s="1"/>
  <c r="Z43" i="8"/>
  <c r="AB43" i="8" s="1"/>
  <c r="Z72" i="8"/>
  <c r="AB72" i="8" s="1"/>
  <c r="Z23" i="8"/>
  <c r="AB23" i="8" s="1"/>
  <c r="Z27" i="8"/>
  <c r="AB27" i="8" s="1"/>
  <c r="Z52" i="8"/>
  <c r="Z19" i="8"/>
  <c r="AB19" i="8" s="1"/>
  <c r="Z48" i="8"/>
  <c r="AB48" i="8" s="1"/>
  <c r="Z11" i="8"/>
  <c r="AB11" i="8" s="1"/>
  <c r="Z36" i="8"/>
  <c r="AB36" i="8" s="1"/>
  <c r="Z40" i="8"/>
  <c r="AB40" i="8" s="1"/>
  <c r="Z32" i="8"/>
  <c r="AB32" i="8" s="1"/>
  <c r="Z65" i="8"/>
  <c r="AB65" i="8" s="1"/>
  <c r="Z73" i="8"/>
  <c r="AB73" i="8" s="1"/>
  <c r="Z12" i="8"/>
  <c r="AB12" i="8" s="1"/>
  <c r="Z49" i="8"/>
  <c r="AB49" i="8" s="1"/>
  <c r="Z8" i="8"/>
  <c r="AB8" i="8" s="1"/>
  <c r="Z37" i="8"/>
  <c r="AB37" i="8" s="1"/>
  <c r="Z41" i="8"/>
  <c r="AB41" i="8" s="1"/>
  <c r="Z74" i="8"/>
  <c r="AB74" i="8" s="1"/>
  <c r="Z25" i="8"/>
  <c r="AB25" i="8" s="1"/>
  <c r="Z9" i="8"/>
  <c r="AB9" i="8" s="1"/>
  <c r="Z30" i="8"/>
  <c r="AB30" i="8" s="1"/>
  <c r="Z34" i="8"/>
  <c r="AB34" i="8" s="1"/>
  <c r="Z63" i="8"/>
  <c r="AB63" i="8" s="1"/>
  <c r="Z67" i="8"/>
  <c r="AB67" i="8" s="1"/>
  <c r="AQ153" i="8"/>
  <c r="AQ151" i="8"/>
  <c r="AB118" i="8"/>
  <c r="AB152" i="8"/>
  <c r="AB91" i="8"/>
  <c r="AB95" i="8"/>
  <c r="AB107" i="8"/>
  <c r="AB111" i="8"/>
  <c r="BF48" i="8"/>
  <c r="BF31" i="8"/>
  <c r="BF19" i="8"/>
  <c r="BF39" i="8"/>
  <c r="BE23" i="8"/>
  <c r="BF16" i="8"/>
  <c r="BF66" i="8"/>
  <c r="BF54" i="8"/>
  <c r="BE71" i="8"/>
  <c r="BF38" i="8"/>
  <c r="BE63" i="8"/>
  <c r="BF30" i="8"/>
  <c r="BE55" i="8"/>
  <c r="BF26" i="8"/>
  <c r="BE47" i="8"/>
  <c r="BF47" i="8" s="1"/>
  <c r="BF59" i="8"/>
  <c r="BF14" i="8"/>
  <c r="BF12" i="8"/>
  <c r="BF20" i="8"/>
  <c r="BF36" i="8"/>
  <c r="BF52" i="8"/>
  <c r="BF68" i="8"/>
  <c r="BF21" i="8"/>
  <c r="BF25" i="8"/>
  <c r="BF41" i="8"/>
  <c r="BF45" i="8"/>
  <c r="BF57" i="8"/>
  <c r="AQ26" i="8"/>
  <c r="AP47" i="8"/>
  <c r="AP39" i="8"/>
  <c r="AP31" i="8"/>
  <c r="AP71" i="8"/>
  <c r="AP23" i="8"/>
  <c r="AP63" i="8"/>
  <c r="AP15" i="8"/>
  <c r="AQ15" i="8" s="1"/>
  <c r="AP13" i="8"/>
  <c r="AP21" i="8"/>
  <c r="AQ21" i="8" s="1"/>
  <c r="AP29" i="8"/>
  <c r="AP37" i="8"/>
  <c r="AQ37" i="8" s="1"/>
  <c r="AP45" i="8"/>
  <c r="AP53" i="8"/>
  <c r="AP61" i="8"/>
  <c r="AP69" i="8"/>
  <c r="AQ9" i="8"/>
  <c r="AQ17" i="8"/>
  <c r="AQ57" i="8"/>
  <c r="AQ19" i="8"/>
  <c r="AQ55" i="8"/>
  <c r="AQ59" i="8"/>
  <c r="AQ67" i="8"/>
  <c r="AB21" i="8"/>
  <c r="AB66" i="8"/>
  <c r="AB14" i="8"/>
  <c r="AB47" i="8"/>
  <c r="AB71" i="8"/>
  <c r="AB31" i="8"/>
  <c r="AB52" i="8"/>
  <c r="AB44" i="8"/>
  <c r="AB68" i="8"/>
  <c r="BF86" i="8"/>
  <c r="BF90" i="8"/>
  <c r="BF94" i="8"/>
  <c r="BF98" i="8"/>
  <c r="BF106" i="8"/>
  <c r="BF114" i="8"/>
  <c r="BF134" i="8"/>
  <c r="BA154" i="8"/>
  <c r="BB154" i="8"/>
  <c r="BD154" i="8" s="1"/>
  <c r="AQ96" i="8"/>
  <c r="AQ100" i="8"/>
  <c r="AQ104" i="8"/>
  <c r="AL154" i="8"/>
  <c r="AM154" i="8"/>
  <c r="AO154" i="8" s="1"/>
  <c r="AB93" i="8"/>
  <c r="AB97" i="8"/>
  <c r="AB129" i="8"/>
  <c r="AB147" i="8"/>
  <c r="AB90" i="8"/>
  <c r="AB94" i="8"/>
  <c r="AB112" i="8"/>
  <c r="AB144" i="8"/>
  <c r="AB102" i="8"/>
  <c r="AB117" i="8"/>
  <c r="AB124" i="8"/>
  <c r="AB88" i="8"/>
  <c r="AB92" i="8"/>
  <c r="AB96" i="8"/>
  <c r="AB125" i="8"/>
  <c r="W154" i="8"/>
  <c r="AA154" i="8" s="1"/>
  <c r="X154" i="8"/>
  <c r="Z154" i="8" s="1"/>
  <c r="BF75" i="8"/>
  <c r="BA76" i="8"/>
  <c r="BE76" i="8" s="1"/>
  <c r="BB76" i="8"/>
  <c r="BD76" i="8" s="1"/>
  <c r="AQ48" i="8"/>
  <c r="AQ56" i="8"/>
  <c r="AQ64" i="8"/>
  <c r="AQ68" i="8"/>
  <c r="AL76" i="8"/>
  <c r="AM76" i="8"/>
  <c r="AO76" i="8" s="1"/>
  <c r="AB55" i="8"/>
  <c r="AB18" i="8"/>
  <c r="AB22" i="8"/>
  <c r="AB26" i="8"/>
  <c r="AB38" i="8"/>
  <c r="AB46" i="8"/>
  <c r="AB50" i="8"/>
  <c r="AB75" i="8"/>
  <c r="W76" i="8"/>
  <c r="X76" i="8"/>
  <c r="Z76" i="8" s="1"/>
  <c r="BD134" i="7"/>
  <c r="BF134" i="7" s="1"/>
  <c r="BD151" i="7"/>
  <c r="BF151" i="7" s="1"/>
  <c r="BD103" i="7"/>
  <c r="BF103" i="7" s="1"/>
  <c r="BD137" i="7"/>
  <c r="BD88" i="7"/>
  <c r="BD152" i="7"/>
  <c r="BD114" i="7"/>
  <c r="BD141" i="7"/>
  <c r="BD99" i="7"/>
  <c r="BD89" i="7"/>
  <c r="BF89" i="7" s="1"/>
  <c r="BD139" i="7"/>
  <c r="BF139" i="7" s="1"/>
  <c r="BD105" i="7"/>
  <c r="BD120" i="7"/>
  <c r="BF120" i="7" s="1"/>
  <c r="BD135" i="7"/>
  <c r="BD140" i="7"/>
  <c r="BF140" i="7" s="1"/>
  <c r="BD97" i="7"/>
  <c r="BF97" i="7" s="1"/>
  <c r="BD138" i="7"/>
  <c r="BD96" i="7"/>
  <c r="BF96" i="7" s="1"/>
  <c r="BD90" i="7"/>
  <c r="BF90" i="7" s="1"/>
  <c r="BD87" i="7"/>
  <c r="BD112" i="7"/>
  <c r="BD127" i="7"/>
  <c r="BD132" i="7"/>
  <c r="BD142" i="7"/>
  <c r="BD122" i="7"/>
  <c r="BF122" i="7" s="1"/>
  <c r="BD117" i="7"/>
  <c r="BD115" i="7"/>
  <c r="BF115" i="7" s="1"/>
  <c r="BD108" i="7"/>
  <c r="BD118" i="7"/>
  <c r="BF118" i="7" s="1"/>
  <c r="BD130" i="7"/>
  <c r="BF130" i="7" s="1"/>
  <c r="BD113" i="7"/>
  <c r="BF113" i="7" s="1"/>
  <c r="BD128" i="7"/>
  <c r="BF128" i="7" s="1"/>
  <c r="BD143" i="7"/>
  <c r="BF143" i="7" s="1"/>
  <c r="BD148" i="7"/>
  <c r="BF148" i="7" s="1"/>
  <c r="BD109" i="7"/>
  <c r="BF109" i="7" s="1"/>
  <c r="BD94" i="7"/>
  <c r="BF94" i="7" s="1"/>
  <c r="BD149" i="7"/>
  <c r="BD107" i="7"/>
  <c r="BD153" i="7"/>
  <c r="BD147" i="7"/>
  <c r="BD146" i="7"/>
  <c r="BD101" i="7"/>
  <c r="BF101" i="7" s="1"/>
  <c r="BD150" i="7"/>
  <c r="BF150" i="7" s="1"/>
  <c r="BD98" i="7"/>
  <c r="BD86" i="7"/>
  <c r="BF86" i="7" s="1"/>
  <c r="BD133" i="7"/>
  <c r="BF133" i="7" s="1"/>
  <c r="BD93" i="7"/>
  <c r="BF93" i="7" s="1"/>
  <c r="BD111" i="7"/>
  <c r="BF111" i="7" s="1"/>
  <c r="BD116" i="7"/>
  <c r="BF116" i="7" s="1"/>
  <c r="BD126" i="7"/>
  <c r="BF126" i="7" s="1"/>
  <c r="BD145" i="7"/>
  <c r="BF145" i="7" s="1"/>
  <c r="BD131" i="7"/>
  <c r="BD91" i="7"/>
  <c r="BF91" i="7" s="1"/>
  <c r="AO118" i="7"/>
  <c r="AQ118" i="7" s="1"/>
  <c r="AO142" i="7"/>
  <c r="AQ142" i="7" s="1"/>
  <c r="AO125" i="7"/>
  <c r="AQ125" i="7" s="1"/>
  <c r="AO88" i="7"/>
  <c r="AQ88" i="7" s="1"/>
  <c r="AO134" i="7"/>
  <c r="AQ134" i="7" s="1"/>
  <c r="AO148" i="7"/>
  <c r="AQ148" i="7" s="1"/>
  <c r="AO144" i="7"/>
  <c r="AQ144" i="7" s="1"/>
  <c r="AO116" i="7"/>
  <c r="AO86" i="7"/>
  <c r="AQ86" i="7" s="1"/>
  <c r="AO111" i="7"/>
  <c r="AQ111" i="7" s="1"/>
  <c r="AO121" i="7"/>
  <c r="AQ121" i="7" s="1"/>
  <c r="AO143" i="7"/>
  <c r="AO135" i="7"/>
  <c r="AQ135" i="7" s="1"/>
  <c r="AO91" i="7"/>
  <c r="AQ91" i="7" s="1"/>
  <c r="AO96" i="7"/>
  <c r="AO131" i="7"/>
  <c r="AQ131" i="7" s="1"/>
  <c r="AO145" i="7"/>
  <c r="AQ145" i="7" s="1"/>
  <c r="AO119" i="7"/>
  <c r="AO95" i="7"/>
  <c r="AO105" i="7"/>
  <c r="AQ105" i="7" s="1"/>
  <c r="AO126" i="7"/>
  <c r="AO108" i="7"/>
  <c r="AO123" i="7"/>
  <c r="AQ123" i="7" s="1"/>
  <c r="AO103" i="7"/>
  <c r="AQ103" i="7" s="1"/>
  <c r="AO137" i="7"/>
  <c r="AO147" i="7"/>
  <c r="AQ147" i="7" s="1"/>
  <c r="AO122" i="7"/>
  <c r="AQ122" i="7" s="1"/>
  <c r="AO113" i="7"/>
  <c r="AQ113" i="7" s="1"/>
  <c r="AO128" i="7"/>
  <c r="AQ128" i="7" s="1"/>
  <c r="AO152" i="7"/>
  <c r="AQ152" i="7" s="1"/>
  <c r="AO98" i="7"/>
  <c r="AO130" i="7"/>
  <c r="AQ130" i="7" s="1"/>
  <c r="AO117" i="7"/>
  <c r="AQ117" i="7" s="1"/>
  <c r="AO124" i="7"/>
  <c r="AQ124" i="7" s="1"/>
  <c r="AO89" i="7"/>
  <c r="AQ89" i="7" s="1"/>
  <c r="AO129" i="7"/>
  <c r="AQ129" i="7" s="1"/>
  <c r="AO139" i="7"/>
  <c r="AQ139" i="7" s="1"/>
  <c r="AO138" i="7"/>
  <c r="AQ138" i="7" s="1"/>
  <c r="AO109" i="7"/>
  <c r="AQ109" i="7" s="1"/>
  <c r="AO100" i="7"/>
  <c r="AO110" i="7"/>
  <c r="AQ110" i="7" s="1"/>
  <c r="AO115" i="7"/>
  <c r="AQ115" i="7" s="1"/>
  <c r="AO120" i="7"/>
  <c r="AQ120" i="7" s="1"/>
  <c r="AO153" i="7"/>
  <c r="AO101" i="7"/>
  <c r="AQ101" i="7" s="1"/>
  <c r="AO106" i="7"/>
  <c r="AQ106" i="7" s="1"/>
  <c r="AO146" i="7"/>
  <c r="AQ146" i="7" s="1"/>
  <c r="AO93" i="7"/>
  <c r="AQ93" i="7" s="1"/>
  <c r="AO140" i="7"/>
  <c r="AQ140" i="7" s="1"/>
  <c r="AO149" i="7"/>
  <c r="AQ149" i="7" s="1"/>
  <c r="AO150" i="7"/>
  <c r="AQ150" i="7" s="1"/>
  <c r="AO102" i="7"/>
  <c r="AQ102" i="7" s="1"/>
  <c r="AO107" i="7"/>
  <c r="AQ107" i="7" s="1"/>
  <c r="AO136" i="7"/>
  <c r="AO114" i="7"/>
  <c r="AQ114" i="7" s="1"/>
  <c r="AO141" i="7"/>
  <c r="AO92" i="7"/>
  <c r="AQ92" i="7" s="1"/>
  <c r="AO112" i="7"/>
  <c r="AO127" i="7"/>
  <c r="AQ127" i="7" s="1"/>
  <c r="AO90" i="7"/>
  <c r="AQ90" i="7" s="1"/>
  <c r="AO133" i="7"/>
  <c r="AQ133" i="7" s="1"/>
  <c r="Z145" i="7"/>
  <c r="AB145" i="7" s="1"/>
  <c r="Z136" i="7"/>
  <c r="AB136" i="7" s="1"/>
  <c r="Z94" i="7"/>
  <c r="Z151" i="7"/>
  <c r="AB151" i="7" s="1"/>
  <c r="Z112" i="7"/>
  <c r="AB112" i="7" s="1"/>
  <c r="Z87" i="7"/>
  <c r="AB87" i="7" s="1"/>
  <c r="Z118" i="7"/>
  <c r="Z143" i="7"/>
  <c r="Z153" i="7"/>
  <c r="AB153" i="7" s="1"/>
  <c r="Z128" i="7"/>
  <c r="AB128" i="7" s="1"/>
  <c r="Z88" i="7"/>
  <c r="AB88" i="7" s="1"/>
  <c r="Z119" i="7"/>
  <c r="AB119" i="7" s="1"/>
  <c r="Z130" i="7"/>
  <c r="AB130" i="7" s="1"/>
  <c r="Z132" i="7"/>
  <c r="Z138" i="7"/>
  <c r="AB138" i="7" s="1"/>
  <c r="Z124" i="7"/>
  <c r="Z86" i="7"/>
  <c r="AB86" i="7" s="1"/>
  <c r="Z117" i="7"/>
  <c r="AB117" i="7" s="1"/>
  <c r="Z121" i="7"/>
  <c r="AB121" i="7" s="1"/>
  <c r="Z142" i="7"/>
  <c r="AB142" i="7" s="1"/>
  <c r="Z152" i="7"/>
  <c r="AB152" i="7" s="1"/>
  <c r="Z98" i="7"/>
  <c r="Z96" i="7"/>
  <c r="AB96" i="7" s="1"/>
  <c r="Z127" i="7"/>
  <c r="AB127" i="7" s="1"/>
  <c r="Z116" i="7"/>
  <c r="Z102" i="7"/>
  <c r="AB102" i="7" s="1"/>
  <c r="Z137" i="7"/>
  <c r="AB137" i="7" s="1"/>
  <c r="Z146" i="7"/>
  <c r="AB146" i="7" s="1"/>
  <c r="Z109" i="7"/>
  <c r="AB109" i="7" s="1"/>
  <c r="Z106" i="7"/>
  <c r="AB106" i="7" s="1"/>
  <c r="Z147" i="7"/>
  <c r="Z107" i="7"/>
  <c r="Z149" i="7"/>
  <c r="AB149" i="7" s="1"/>
  <c r="Z97" i="7"/>
  <c r="AB97" i="7" s="1"/>
  <c r="Z108" i="7"/>
  <c r="AB108" i="7" s="1"/>
  <c r="Z123" i="7"/>
  <c r="Z101" i="7"/>
  <c r="AB101" i="7" s="1"/>
  <c r="Z103" i="7"/>
  <c r="AB103" i="7" s="1"/>
  <c r="Z134" i="7"/>
  <c r="Z114" i="7"/>
  <c r="AB114" i="7" s="1"/>
  <c r="Z148" i="7"/>
  <c r="Z113" i="7"/>
  <c r="AB113" i="7" s="1"/>
  <c r="Z139" i="7"/>
  <c r="AB139" i="7" s="1"/>
  <c r="Z115" i="7"/>
  <c r="Z141" i="7"/>
  <c r="AB141" i="7" s="1"/>
  <c r="Z100" i="7"/>
  <c r="Z144" i="7"/>
  <c r="AB144" i="7" s="1"/>
  <c r="Z150" i="7"/>
  <c r="AB150" i="7" s="1"/>
  <c r="Z93" i="7"/>
  <c r="AB93" i="7" s="1"/>
  <c r="Z122" i="7"/>
  <c r="AB122" i="7" s="1"/>
  <c r="Z140" i="7"/>
  <c r="AB140" i="7" s="1"/>
  <c r="Z99" i="7"/>
  <c r="Z104" i="7"/>
  <c r="AB104" i="7" s="1"/>
  <c r="Z135" i="7"/>
  <c r="AB135" i="7" s="1"/>
  <c r="Z133" i="7"/>
  <c r="Z92" i="7"/>
  <c r="Z110" i="7"/>
  <c r="AB110" i="7" s="1"/>
  <c r="Z95" i="7"/>
  <c r="Z90" i="7"/>
  <c r="Z125" i="7"/>
  <c r="AB125" i="7" s="1"/>
  <c r="BD67" i="7"/>
  <c r="BD30" i="7"/>
  <c r="BF30" i="7" s="1"/>
  <c r="BD59" i="7"/>
  <c r="BF59" i="7" s="1"/>
  <c r="BD42" i="7"/>
  <c r="BF42" i="7" s="1"/>
  <c r="BD29" i="7"/>
  <c r="BF29" i="7" s="1"/>
  <c r="BD54" i="7"/>
  <c r="BF54" i="7" s="1"/>
  <c r="BD10" i="7"/>
  <c r="BD47" i="7"/>
  <c r="BD17" i="7"/>
  <c r="BF17" i="7" s="1"/>
  <c r="BD51" i="7"/>
  <c r="BF51" i="7" s="1"/>
  <c r="BD8" i="7"/>
  <c r="BD12" i="7"/>
  <c r="BD75" i="7"/>
  <c r="BD57" i="7"/>
  <c r="BF57" i="7" s="1"/>
  <c r="BD53" i="7"/>
  <c r="BF53" i="7" s="1"/>
  <c r="BD58" i="7"/>
  <c r="BF58" i="7" s="1"/>
  <c r="BD55" i="7"/>
  <c r="BF55" i="7" s="1"/>
  <c r="BD68" i="7"/>
  <c r="BF68" i="7" s="1"/>
  <c r="BD73" i="7"/>
  <c r="BF73" i="7" s="1"/>
  <c r="BD28" i="7"/>
  <c r="BF28" i="7" s="1"/>
  <c r="BD25" i="7"/>
  <c r="BF25" i="7" s="1"/>
  <c r="BD40" i="7"/>
  <c r="BF40" i="7" s="1"/>
  <c r="BD64" i="7"/>
  <c r="BF64" i="7" s="1"/>
  <c r="BD52" i="7"/>
  <c r="BF52" i="7" s="1"/>
  <c r="BD23" i="7"/>
  <c r="BD22" i="7"/>
  <c r="BF22" i="7" s="1"/>
  <c r="BD16" i="7"/>
  <c r="BF16" i="7" s="1"/>
  <c r="BD35" i="7"/>
  <c r="BD45" i="7"/>
  <c r="BF45" i="7" s="1"/>
  <c r="BD50" i="7"/>
  <c r="BF50" i="7" s="1"/>
  <c r="BD46" i="7"/>
  <c r="BF46" i="7" s="1"/>
  <c r="BD49" i="7"/>
  <c r="BF49" i="7" s="1"/>
  <c r="BD11" i="7"/>
  <c r="BD69" i="7"/>
  <c r="BF69" i="7" s="1"/>
  <c r="BD74" i="7"/>
  <c r="BF74" i="7" s="1"/>
  <c r="BD21" i="7"/>
  <c r="BF21" i="7" s="1"/>
  <c r="BD26" i="7"/>
  <c r="BF26" i="7" s="1"/>
  <c r="BD41" i="7"/>
  <c r="BF41" i="7" s="1"/>
  <c r="BD60" i="7"/>
  <c r="BD65" i="7"/>
  <c r="BF65" i="7" s="1"/>
  <c r="BD20" i="7"/>
  <c r="BF20" i="7" s="1"/>
  <c r="BD56" i="7"/>
  <c r="BF56" i="7" s="1"/>
  <c r="BD71" i="7"/>
  <c r="BF71" i="7" s="1"/>
  <c r="BD44" i="7"/>
  <c r="BF44" i="7" s="1"/>
  <c r="BD15" i="7"/>
  <c r="BD32" i="7"/>
  <c r="BF32" i="7" s="1"/>
  <c r="BD70" i="7"/>
  <c r="BF70" i="7" s="1"/>
  <c r="BD39" i="7"/>
  <c r="BD14" i="7"/>
  <c r="BF14" i="7" s="1"/>
  <c r="BD38" i="7"/>
  <c r="BF38" i="7" s="1"/>
  <c r="BD63" i="7"/>
  <c r="BF63" i="7" s="1"/>
  <c r="BD19" i="7"/>
  <c r="BF19" i="7" s="1"/>
  <c r="BD34" i="7"/>
  <c r="BF34" i="7" s="1"/>
  <c r="BD13" i="7"/>
  <c r="BF13" i="7" s="1"/>
  <c r="BD18" i="7"/>
  <c r="BD33" i="7"/>
  <c r="BF33" i="7" s="1"/>
  <c r="BD48" i="7"/>
  <c r="BF48" i="7" s="1"/>
  <c r="BD62" i="7"/>
  <c r="BF62" i="7" s="1"/>
  <c r="BD36" i="7"/>
  <c r="BF36" i="7" s="1"/>
  <c r="AO34" i="7"/>
  <c r="AQ34" i="7" s="1"/>
  <c r="AO42" i="7"/>
  <c r="AO18" i="7"/>
  <c r="AO27" i="7"/>
  <c r="AQ27" i="7" s="1"/>
  <c r="AO32" i="7"/>
  <c r="AQ32" i="7" s="1"/>
  <c r="AO54" i="7"/>
  <c r="AQ54" i="7" s="1"/>
  <c r="AO9" i="7"/>
  <c r="AQ9" i="7" s="1"/>
  <c r="AO14" i="7"/>
  <c r="AQ14" i="7" s="1"/>
  <c r="AO37" i="7"/>
  <c r="AQ37" i="7" s="1"/>
  <c r="AO50" i="7"/>
  <c r="AQ50" i="7" s="1"/>
  <c r="AO59" i="7"/>
  <c r="AQ59" i="7" s="1"/>
  <c r="AO64" i="7"/>
  <c r="AO73" i="7"/>
  <c r="AQ73" i="7" s="1"/>
  <c r="AO12" i="7"/>
  <c r="AQ12" i="7" s="1"/>
  <c r="AO68" i="7"/>
  <c r="AO19" i="7"/>
  <c r="AQ19" i="7" s="1"/>
  <c r="AO24" i="7"/>
  <c r="AQ24" i="7" s="1"/>
  <c r="AO33" i="7"/>
  <c r="AO69" i="7"/>
  <c r="AQ69" i="7" s="1"/>
  <c r="AO20" i="7"/>
  <c r="AQ20" i="7" s="1"/>
  <c r="AO55" i="7"/>
  <c r="AO29" i="7"/>
  <c r="AQ29" i="7" s="1"/>
  <c r="AO38" i="7"/>
  <c r="AQ38" i="7" s="1"/>
  <c r="AO47" i="7"/>
  <c r="AQ47" i="7" s="1"/>
  <c r="AO51" i="7"/>
  <c r="AQ51" i="7" s="1"/>
  <c r="AO56" i="7"/>
  <c r="AQ56" i="7" s="1"/>
  <c r="AO65" i="7"/>
  <c r="AQ65" i="7" s="1"/>
  <c r="AO74" i="7"/>
  <c r="AQ74" i="7" s="1"/>
  <c r="AO28" i="7"/>
  <c r="AO36" i="7"/>
  <c r="AQ36" i="7" s="1"/>
  <c r="AO39" i="7"/>
  <c r="AQ39" i="7" s="1"/>
  <c r="AO43" i="7"/>
  <c r="AQ43" i="7" s="1"/>
  <c r="AO31" i="7"/>
  <c r="AO21" i="7"/>
  <c r="AQ21" i="7" s="1"/>
  <c r="AO30" i="7"/>
  <c r="AQ30" i="7" s="1"/>
  <c r="AO48" i="7"/>
  <c r="AQ48" i="7" s="1"/>
  <c r="AO57" i="7"/>
  <c r="AO66" i="7"/>
  <c r="AQ66" i="7" s="1"/>
  <c r="AO75" i="7"/>
  <c r="AQ75" i="7" s="1"/>
  <c r="AO44" i="7"/>
  <c r="AQ44" i="7" s="1"/>
  <c r="AO23" i="7"/>
  <c r="AQ23" i="7" s="1"/>
  <c r="AO17" i="7"/>
  <c r="AQ17" i="7" s="1"/>
  <c r="AO26" i="7"/>
  <c r="AQ26" i="7" s="1"/>
  <c r="AO35" i="7"/>
  <c r="AQ35" i="7" s="1"/>
  <c r="AO53" i="7"/>
  <c r="AQ53" i="7" s="1"/>
  <c r="AO62" i="7"/>
  <c r="AQ62" i="7" s="1"/>
  <c r="AO52" i="7"/>
  <c r="AQ52" i="7" s="1"/>
  <c r="AO15" i="7"/>
  <c r="AQ15" i="7" s="1"/>
  <c r="AO40" i="7"/>
  <c r="AQ40" i="7" s="1"/>
  <c r="AO8" i="7"/>
  <c r="AQ8" i="7" s="1"/>
  <c r="AO13" i="7"/>
  <c r="AQ13" i="7" s="1"/>
  <c r="AO22" i="7"/>
  <c r="AQ22" i="7" s="1"/>
  <c r="AO49" i="7"/>
  <c r="AO58" i="7"/>
  <c r="AQ58" i="7" s="1"/>
  <c r="AO67" i="7"/>
  <c r="AQ67" i="7" s="1"/>
  <c r="AO72" i="7"/>
  <c r="AQ72" i="7" s="1"/>
  <c r="AO60" i="7"/>
  <c r="AQ60" i="7" s="1"/>
  <c r="AO10" i="7"/>
  <c r="AO71" i="7"/>
  <c r="AO41" i="7"/>
  <c r="AQ41" i="7" s="1"/>
  <c r="AO46" i="7"/>
  <c r="AQ46" i="7" s="1"/>
  <c r="AO63" i="7"/>
  <c r="AQ63" i="7" s="1"/>
  <c r="Z24" i="7"/>
  <c r="Z52" i="7"/>
  <c r="Z65" i="7"/>
  <c r="Z44" i="7"/>
  <c r="Z50" i="7"/>
  <c r="AB50" i="7" s="1"/>
  <c r="Z63" i="7"/>
  <c r="AB63" i="7" s="1"/>
  <c r="Z37" i="7"/>
  <c r="AB37" i="7" s="1"/>
  <c r="Z25" i="7"/>
  <c r="AB25" i="7" s="1"/>
  <c r="Z74" i="7"/>
  <c r="AB74" i="7" s="1"/>
  <c r="Z27" i="7"/>
  <c r="AB27" i="7" s="1"/>
  <c r="Z75" i="7"/>
  <c r="AB75" i="7" s="1"/>
  <c r="Z19" i="7"/>
  <c r="AB19" i="7" s="1"/>
  <c r="Z67" i="7"/>
  <c r="AB67" i="7" s="1"/>
  <c r="Z72" i="7"/>
  <c r="AB72" i="7" s="1"/>
  <c r="Z33" i="7"/>
  <c r="AB33" i="7" s="1"/>
  <c r="Z46" i="7"/>
  <c r="AB46" i="7" s="1"/>
  <c r="Z64" i="7"/>
  <c r="AB64" i="7" s="1"/>
  <c r="Z38" i="7"/>
  <c r="AB38" i="7" s="1"/>
  <c r="Z73" i="7"/>
  <c r="AB73" i="7" s="1"/>
  <c r="Z9" i="7"/>
  <c r="AB9" i="7" s="1"/>
  <c r="Z22" i="7"/>
  <c r="AB22" i="7" s="1"/>
  <c r="Z40" i="7"/>
  <c r="Z53" i="7"/>
  <c r="AB53" i="7" s="1"/>
  <c r="Z70" i="7"/>
  <c r="AB70" i="7" s="1"/>
  <c r="Z18" i="7"/>
  <c r="AB18" i="7" s="1"/>
  <c r="Z49" i="7"/>
  <c r="AB49" i="7" s="1"/>
  <c r="Z66" i="7"/>
  <c r="AB66" i="7" s="1"/>
  <c r="Z36" i="7"/>
  <c r="AB36" i="7" s="1"/>
  <c r="Z71" i="7"/>
  <c r="Z14" i="7"/>
  <c r="AB14" i="7" s="1"/>
  <c r="Z32" i="7"/>
  <c r="AB32" i="7" s="1"/>
  <c r="Z45" i="7"/>
  <c r="AB45" i="7" s="1"/>
  <c r="Z58" i="7"/>
  <c r="AB58" i="7" s="1"/>
  <c r="Z10" i="7"/>
  <c r="AB10" i="7" s="1"/>
  <c r="Z41" i="7"/>
  <c r="AB41" i="7" s="1"/>
  <c r="Z54" i="7"/>
  <c r="AB54" i="7" s="1"/>
  <c r="Z55" i="7"/>
  <c r="AB55" i="7" s="1"/>
  <c r="Z47" i="7"/>
  <c r="Z39" i="7"/>
  <c r="Z31" i="7"/>
  <c r="Z11" i="7"/>
  <c r="AB11" i="7" s="1"/>
  <c r="Z20" i="7"/>
  <c r="AB20" i="7" s="1"/>
  <c r="Z42" i="7"/>
  <c r="AB42" i="7" s="1"/>
  <c r="Z68" i="7"/>
  <c r="AB68" i="7" s="1"/>
  <c r="Z23" i="7"/>
  <c r="Z16" i="7"/>
  <c r="AB16" i="7" s="1"/>
  <c r="Z29" i="7"/>
  <c r="AB29" i="7" s="1"/>
  <c r="Z51" i="7"/>
  <c r="AB51" i="7" s="1"/>
  <c r="Z15" i="7"/>
  <c r="Z12" i="7"/>
  <c r="AB12" i="7" s="1"/>
  <c r="Z34" i="7"/>
  <c r="AB34" i="7" s="1"/>
  <c r="Z56" i="7"/>
  <c r="AB56" i="7" s="1"/>
  <c r="Z8" i="7"/>
  <c r="AB8" i="7" s="1"/>
  <c r="Z21" i="7"/>
  <c r="Z43" i="7"/>
  <c r="AB43" i="7" s="1"/>
  <c r="Z69" i="7"/>
  <c r="AB69" i="7" s="1"/>
  <c r="Z17" i="7"/>
  <c r="AB17" i="7" s="1"/>
  <c r="Z30" i="7"/>
  <c r="AB30" i="7" s="1"/>
  <c r="Z48" i="7"/>
  <c r="AB48" i="7" s="1"/>
  <c r="BF135" i="7"/>
  <c r="BD123" i="7"/>
  <c r="BF123" i="7" s="1"/>
  <c r="BD125" i="7"/>
  <c r="BF125" i="7" s="1"/>
  <c r="BE117" i="7"/>
  <c r="BE149" i="7"/>
  <c r="BE109" i="7"/>
  <c r="BE141" i="7"/>
  <c r="BF141" i="7" s="1"/>
  <c r="BD106" i="7"/>
  <c r="BF106" i="7" s="1"/>
  <c r="BE107" i="7"/>
  <c r="BF107" i="7" s="1"/>
  <c r="BE101" i="7"/>
  <c r="BE133" i="7"/>
  <c r="BE114" i="7"/>
  <c r="BF114" i="7" s="1"/>
  <c r="BE139" i="7"/>
  <c r="BE138" i="7"/>
  <c r="BF98" i="7"/>
  <c r="BF100" i="7"/>
  <c r="BF104" i="7"/>
  <c r="BF132" i="7"/>
  <c r="BF136" i="7"/>
  <c r="BF105" i="7"/>
  <c r="BB154" i="7"/>
  <c r="BD154" i="7" s="1"/>
  <c r="BF110" i="7"/>
  <c r="BF142" i="7"/>
  <c r="AQ87" i="7"/>
  <c r="AQ97" i="7"/>
  <c r="AQ137" i="7"/>
  <c r="AQ119" i="7"/>
  <c r="AQ143" i="7"/>
  <c r="AQ126" i="7"/>
  <c r="AQ132" i="7"/>
  <c r="AQ136" i="7"/>
  <c r="AP141" i="7"/>
  <c r="AQ95" i="7"/>
  <c r="AQ94" i="7"/>
  <c r="AQ153" i="7"/>
  <c r="AQ98" i="7"/>
  <c r="AQ99" i="7"/>
  <c r="AQ96" i="7"/>
  <c r="AQ100" i="7"/>
  <c r="AQ104" i="7"/>
  <c r="AQ108" i="7"/>
  <c r="AQ112" i="7"/>
  <c r="AQ116" i="7"/>
  <c r="AB143" i="7"/>
  <c r="AB129" i="7"/>
  <c r="AB111" i="7"/>
  <c r="AB133" i="7"/>
  <c r="AB95" i="7"/>
  <c r="AA100" i="7"/>
  <c r="AA132" i="7"/>
  <c r="AA92" i="7"/>
  <c r="AA124" i="7"/>
  <c r="AA116" i="7"/>
  <c r="AA148" i="7"/>
  <c r="AA107" i="7"/>
  <c r="AA115" i="7"/>
  <c r="AA147" i="7"/>
  <c r="AB91" i="7"/>
  <c r="AB99" i="7"/>
  <c r="AB123" i="7"/>
  <c r="AB131" i="7"/>
  <c r="BF27" i="7"/>
  <c r="BF18" i="7"/>
  <c r="BF9" i="7"/>
  <c r="BF10" i="7"/>
  <c r="BF11" i="7"/>
  <c r="BF61" i="7"/>
  <c r="BF66" i="7"/>
  <c r="BE55" i="7"/>
  <c r="BE63" i="7"/>
  <c r="BE71" i="7"/>
  <c r="BE15" i="7"/>
  <c r="BE23" i="7"/>
  <c r="BE31" i="7"/>
  <c r="BF31" i="7" s="1"/>
  <c r="BE39" i="7"/>
  <c r="BE47" i="7"/>
  <c r="BF47" i="7" s="1"/>
  <c r="BF37" i="7"/>
  <c r="AQ70" i="7"/>
  <c r="AQ42" i="7"/>
  <c r="AP31" i="7"/>
  <c r="AQ18" i="7"/>
  <c r="AQ25" i="7"/>
  <c r="AQ33" i="7"/>
  <c r="AQ45" i="7"/>
  <c r="AQ49" i="7"/>
  <c r="AQ57" i="7"/>
  <c r="AQ61" i="7"/>
  <c r="AP10" i="7"/>
  <c r="AA47" i="7"/>
  <c r="AB59" i="7"/>
  <c r="AA39" i="7"/>
  <c r="AA31" i="7"/>
  <c r="AA23" i="7"/>
  <c r="AB23" i="7" s="1"/>
  <c r="AB35" i="7"/>
  <c r="AA15" i="7"/>
  <c r="AB65" i="7"/>
  <c r="AB57" i="7"/>
  <c r="AB21" i="7"/>
  <c r="AA71" i="7"/>
  <c r="AB26" i="7"/>
  <c r="AB62" i="7"/>
  <c r="BF129" i="7"/>
  <c r="BF147" i="7"/>
  <c r="BF108" i="7"/>
  <c r="BF87" i="7"/>
  <c r="BF119" i="7"/>
  <c r="BF112" i="7"/>
  <c r="BF137" i="7"/>
  <c r="BF144" i="7"/>
  <c r="BF95" i="7"/>
  <c r="BF102" i="7"/>
  <c r="BF127" i="7"/>
  <c r="BF88" i="7"/>
  <c r="BF152" i="7"/>
  <c r="BF99" i="7"/>
  <c r="BF131" i="7"/>
  <c r="BF92" i="7"/>
  <c r="BF124" i="7"/>
  <c r="BF149" i="7"/>
  <c r="BF121" i="7"/>
  <c r="BF153" i="7"/>
  <c r="BF146" i="7"/>
  <c r="BA154" i="7"/>
  <c r="BE154" i="7" s="1"/>
  <c r="AQ151" i="7"/>
  <c r="AL154" i="7"/>
  <c r="AM154" i="7"/>
  <c r="AO154" i="7" s="1"/>
  <c r="AB90" i="7"/>
  <c r="AB94" i="7"/>
  <c r="AB98" i="7"/>
  <c r="AB118" i="7"/>
  <c r="AB126" i="7"/>
  <c r="AB134" i="7"/>
  <c r="W154" i="7"/>
  <c r="X154" i="7"/>
  <c r="Z154" i="7" s="1"/>
  <c r="BF8" i="7"/>
  <c r="BF12" i="7"/>
  <c r="BF24" i="7"/>
  <c r="BF60" i="7"/>
  <c r="BF72" i="7"/>
  <c r="BF35" i="7"/>
  <c r="BF43" i="7"/>
  <c r="BF67" i="7"/>
  <c r="BF75" i="7"/>
  <c r="BA76" i="7"/>
  <c r="BB76" i="7"/>
  <c r="BD76" i="7" s="1"/>
  <c r="AQ28" i="7"/>
  <c r="AQ68" i="7"/>
  <c r="AQ64" i="7"/>
  <c r="AQ16" i="7"/>
  <c r="AQ11" i="7"/>
  <c r="AQ55" i="7"/>
  <c r="AQ71" i="7"/>
  <c r="AL76" i="7"/>
  <c r="AM76" i="7"/>
  <c r="AO76" i="7" s="1"/>
  <c r="AB24" i="7"/>
  <c r="AB28" i="7"/>
  <c r="AB40" i="7"/>
  <c r="AB44" i="7"/>
  <c r="AB52" i="7"/>
  <c r="AB60" i="7"/>
  <c r="W76" i="7"/>
  <c r="X76" i="7"/>
  <c r="Z76" i="7" s="1"/>
  <c r="BE123" i="5"/>
  <c r="BF85" i="5"/>
  <c r="BF89" i="5"/>
  <c r="BF93" i="5"/>
  <c r="BF97" i="5"/>
  <c r="BF101" i="5"/>
  <c r="BF105" i="5"/>
  <c r="BF109" i="5"/>
  <c r="BF113" i="5"/>
  <c r="BF117" i="5"/>
  <c r="BF121" i="5"/>
  <c r="BF125" i="5"/>
  <c r="BF133" i="5"/>
  <c r="BF141" i="5"/>
  <c r="BD149" i="5"/>
  <c r="BF149" i="5" s="1"/>
  <c r="BD87" i="5"/>
  <c r="BF87" i="5" s="1"/>
  <c r="BD91" i="5"/>
  <c r="BF91" i="5" s="1"/>
  <c r="BD95" i="5"/>
  <c r="BF95" i="5" s="1"/>
  <c r="BD99" i="5"/>
  <c r="BF99" i="5" s="1"/>
  <c r="BD103" i="5"/>
  <c r="BF103" i="5" s="1"/>
  <c r="BD107" i="5"/>
  <c r="BF107" i="5" s="1"/>
  <c r="BD111" i="5"/>
  <c r="BF111" i="5" s="1"/>
  <c r="BD115" i="5"/>
  <c r="BF115" i="5" s="1"/>
  <c r="BD119" i="5"/>
  <c r="BF119" i="5" s="1"/>
  <c r="BD108" i="5"/>
  <c r="BF108" i="5" s="1"/>
  <c r="BD112" i="5"/>
  <c r="BD116" i="5"/>
  <c r="BF116" i="5" s="1"/>
  <c r="BD120" i="5"/>
  <c r="BF120" i="5" s="1"/>
  <c r="BD124" i="5"/>
  <c r="BF124" i="5" s="1"/>
  <c r="BD128" i="5"/>
  <c r="BF128" i="5" s="1"/>
  <c r="BD132" i="5"/>
  <c r="BF132" i="5" s="1"/>
  <c r="BD136" i="5"/>
  <c r="BF136" i="5" s="1"/>
  <c r="BD140" i="5"/>
  <c r="BF140" i="5" s="1"/>
  <c r="BD144" i="5"/>
  <c r="BF144" i="5" s="1"/>
  <c r="BD148" i="5"/>
  <c r="BF148" i="5" s="1"/>
  <c r="BD86" i="5"/>
  <c r="BF86" i="5" s="1"/>
  <c r="BD90" i="5"/>
  <c r="BF90" i="5" s="1"/>
  <c r="BD94" i="5"/>
  <c r="BF94" i="5" s="1"/>
  <c r="BD98" i="5"/>
  <c r="BF98" i="5" s="1"/>
  <c r="BD102" i="5"/>
  <c r="BF102" i="5" s="1"/>
  <c r="BD106" i="5"/>
  <c r="BF106" i="5" s="1"/>
  <c r="BD110" i="5"/>
  <c r="BF110" i="5" s="1"/>
  <c r="BD114" i="5"/>
  <c r="BF114" i="5" s="1"/>
  <c r="BD118" i="5"/>
  <c r="BF118" i="5" s="1"/>
  <c r="BD122" i="5"/>
  <c r="BF122" i="5" s="1"/>
  <c r="BD126" i="5"/>
  <c r="BF126" i="5" s="1"/>
  <c r="BD130" i="5"/>
  <c r="BF130" i="5" s="1"/>
  <c r="BD134" i="5"/>
  <c r="BF134" i="5" s="1"/>
  <c r="BD138" i="5"/>
  <c r="BF138" i="5" s="1"/>
  <c r="BD142" i="5"/>
  <c r="BF142" i="5" s="1"/>
  <c r="BD146" i="5"/>
  <c r="BF146" i="5" s="1"/>
  <c r="BD150" i="5"/>
  <c r="BF150" i="5" s="1"/>
  <c r="BD123" i="5"/>
  <c r="BF123" i="5" s="1"/>
  <c r="BD127" i="5"/>
  <c r="BF127" i="5" s="1"/>
  <c r="BD131" i="5"/>
  <c r="BF131" i="5" s="1"/>
  <c r="BD135" i="5"/>
  <c r="BF135" i="5" s="1"/>
  <c r="BD139" i="5"/>
  <c r="BF139" i="5" s="1"/>
  <c r="BD143" i="5"/>
  <c r="BF143" i="5" s="1"/>
  <c r="BD147" i="5"/>
  <c r="BF147" i="5" s="1"/>
  <c r="BD151" i="5"/>
  <c r="BF151" i="5" s="1"/>
  <c r="AO94" i="5"/>
  <c r="AO130" i="5"/>
  <c r="AQ130" i="5" s="1"/>
  <c r="AO122" i="5"/>
  <c r="AQ122" i="5" s="1"/>
  <c r="AO102" i="5"/>
  <c r="AQ102" i="5" s="1"/>
  <c r="AP99" i="5"/>
  <c r="AO121" i="5"/>
  <c r="AQ121" i="5" s="1"/>
  <c r="AP145" i="5"/>
  <c r="AP113" i="5"/>
  <c r="AP89" i="5"/>
  <c r="AP105" i="5"/>
  <c r="AP137" i="5"/>
  <c r="AO126" i="5"/>
  <c r="AQ126" i="5" s="1"/>
  <c r="AO90" i="5"/>
  <c r="AQ90" i="5" s="1"/>
  <c r="AO86" i="5"/>
  <c r="AQ86" i="5" s="1"/>
  <c r="AO118" i="5"/>
  <c r="AQ118" i="5" s="1"/>
  <c r="AO110" i="5"/>
  <c r="AQ110" i="5" s="1"/>
  <c r="AO106" i="5"/>
  <c r="AQ106" i="5" s="1"/>
  <c r="AO134" i="5"/>
  <c r="AQ134" i="5" s="1"/>
  <c r="AO98" i="5"/>
  <c r="AQ98" i="5" s="1"/>
  <c r="AP91" i="5"/>
  <c r="AP147" i="5"/>
  <c r="AP139" i="5"/>
  <c r="AP131" i="5"/>
  <c r="AP148" i="5"/>
  <c r="AP123" i="5"/>
  <c r="AP140" i="5"/>
  <c r="AP115" i="5"/>
  <c r="AP107" i="5"/>
  <c r="AQ138" i="5"/>
  <c r="AQ114" i="5"/>
  <c r="AQ142" i="5"/>
  <c r="AQ94" i="5"/>
  <c r="AO84" i="5"/>
  <c r="AQ84" i="5" s="1"/>
  <c r="AO88" i="5"/>
  <c r="AQ88" i="5" s="1"/>
  <c r="AO92" i="5"/>
  <c r="AQ92" i="5" s="1"/>
  <c r="AO96" i="5"/>
  <c r="AQ96" i="5" s="1"/>
  <c r="AO100" i="5"/>
  <c r="AQ100" i="5" s="1"/>
  <c r="AO104" i="5"/>
  <c r="AQ104" i="5" s="1"/>
  <c r="AO108" i="5"/>
  <c r="AQ108" i="5" s="1"/>
  <c r="AO112" i="5"/>
  <c r="AQ112" i="5" s="1"/>
  <c r="AO116" i="5"/>
  <c r="AQ116" i="5" s="1"/>
  <c r="AO120" i="5"/>
  <c r="AQ120" i="5" s="1"/>
  <c r="AO124" i="5"/>
  <c r="AQ124" i="5" s="1"/>
  <c r="AO128" i="5"/>
  <c r="AQ128" i="5" s="1"/>
  <c r="AO132" i="5"/>
  <c r="AQ132" i="5" s="1"/>
  <c r="AO136" i="5"/>
  <c r="AQ136" i="5" s="1"/>
  <c r="AO140" i="5"/>
  <c r="AO144" i="5"/>
  <c r="AQ144" i="5" s="1"/>
  <c r="AO148" i="5"/>
  <c r="AO146" i="5"/>
  <c r="AQ146" i="5" s="1"/>
  <c r="AO87" i="5"/>
  <c r="AQ87" i="5" s="1"/>
  <c r="AO91" i="5"/>
  <c r="AO95" i="5"/>
  <c r="AQ95" i="5" s="1"/>
  <c r="AO99" i="5"/>
  <c r="AQ99" i="5" s="1"/>
  <c r="AO103" i="5"/>
  <c r="AQ103" i="5" s="1"/>
  <c r="AO107" i="5"/>
  <c r="AQ107" i="5" s="1"/>
  <c r="AO111" i="5"/>
  <c r="AQ111" i="5" s="1"/>
  <c r="AO115" i="5"/>
  <c r="AO119" i="5"/>
  <c r="AQ119" i="5" s="1"/>
  <c r="AO123" i="5"/>
  <c r="AQ123" i="5" s="1"/>
  <c r="AO127" i="5"/>
  <c r="AQ127" i="5" s="1"/>
  <c r="AO131" i="5"/>
  <c r="AQ131" i="5" s="1"/>
  <c r="AO135" i="5"/>
  <c r="AQ135" i="5" s="1"/>
  <c r="AO139" i="5"/>
  <c r="AQ139" i="5" s="1"/>
  <c r="AO143" i="5"/>
  <c r="AQ143" i="5" s="1"/>
  <c r="AO147" i="5"/>
  <c r="AO85" i="5"/>
  <c r="AQ85" i="5" s="1"/>
  <c r="AO89" i="5"/>
  <c r="AQ89" i="5" s="1"/>
  <c r="AO93" i="5"/>
  <c r="AQ93" i="5" s="1"/>
  <c r="AO97" i="5"/>
  <c r="AQ97" i="5" s="1"/>
  <c r="AO101" i="5"/>
  <c r="AQ101" i="5" s="1"/>
  <c r="AO105" i="5"/>
  <c r="AQ105" i="5" s="1"/>
  <c r="AO109" i="5"/>
  <c r="AQ109" i="5" s="1"/>
  <c r="AO113" i="5"/>
  <c r="AQ113" i="5" s="1"/>
  <c r="AO117" i="5"/>
  <c r="AQ117" i="5" s="1"/>
  <c r="AO125" i="5"/>
  <c r="AQ125" i="5" s="1"/>
  <c r="AO129" i="5"/>
  <c r="AQ129" i="5" s="1"/>
  <c r="AO133" i="5"/>
  <c r="AQ133" i="5" s="1"/>
  <c r="AO137" i="5"/>
  <c r="AQ137" i="5" s="1"/>
  <c r="AO141" i="5"/>
  <c r="AQ141" i="5" s="1"/>
  <c r="AO145" i="5"/>
  <c r="AQ145" i="5" s="1"/>
  <c r="AO149" i="5"/>
  <c r="AQ149" i="5" s="1"/>
  <c r="AO150" i="5"/>
  <c r="AQ150" i="5" s="1"/>
  <c r="AO151" i="5"/>
  <c r="AQ151" i="5" s="1"/>
  <c r="Z148" i="5"/>
  <c r="AB148" i="5" s="1"/>
  <c r="Z88" i="5"/>
  <c r="AB88" i="5" s="1"/>
  <c r="Z93" i="5"/>
  <c r="AB93" i="5" s="1"/>
  <c r="Z103" i="5"/>
  <c r="AB103" i="5" s="1"/>
  <c r="Z118" i="5"/>
  <c r="AB118" i="5" s="1"/>
  <c r="Z84" i="5"/>
  <c r="AB84" i="5" s="1"/>
  <c r="Z128" i="5"/>
  <c r="AB128" i="5" s="1"/>
  <c r="Z150" i="5"/>
  <c r="Z114" i="5"/>
  <c r="AB114" i="5" s="1"/>
  <c r="Z94" i="5"/>
  <c r="AB94" i="5" s="1"/>
  <c r="Z109" i="5"/>
  <c r="Z124" i="5"/>
  <c r="AB124" i="5" s="1"/>
  <c r="Z149" i="5"/>
  <c r="AB149" i="5" s="1"/>
  <c r="Z147" i="5"/>
  <c r="AB147" i="5" s="1"/>
  <c r="Z146" i="5"/>
  <c r="AB146" i="5" s="1"/>
  <c r="Z107" i="5"/>
  <c r="Z100" i="5"/>
  <c r="AB100" i="5" s="1"/>
  <c r="Z129" i="5"/>
  <c r="AB129" i="5" s="1"/>
  <c r="Z106" i="5"/>
  <c r="AB106" i="5" s="1"/>
  <c r="Z143" i="5"/>
  <c r="AB143" i="5" s="1"/>
  <c r="Z120" i="5"/>
  <c r="AB120" i="5" s="1"/>
  <c r="Z139" i="5"/>
  <c r="AB139" i="5" s="1"/>
  <c r="Z99" i="5"/>
  <c r="AB99" i="5" s="1"/>
  <c r="Z133" i="5"/>
  <c r="Z91" i="5"/>
  <c r="AB91" i="5" s="1"/>
  <c r="Z130" i="5"/>
  <c r="AB130" i="5" s="1"/>
  <c r="Z135" i="5"/>
  <c r="AB135" i="5" s="1"/>
  <c r="Z102" i="5"/>
  <c r="AB102" i="5" s="1"/>
  <c r="Z138" i="5"/>
  <c r="AB138" i="5" s="1"/>
  <c r="Z98" i="5"/>
  <c r="AB98" i="5" s="1"/>
  <c r="Z113" i="5"/>
  <c r="AB113" i="5" s="1"/>
  <c r="Z101" i="5"/>
  <c r="AB101" i="5" s="1"/>
  <c r="Z96" i="5"/>
  <c r="AB96" i="5" s="1"/>
  <c r="Z111" i="5"/>
  <c r="AB111" i="5" s="1"/>
  <c r="Z121" i="5"/>
  <c r="AB121" i="5" s="1"/>
  <c r="Z141" i="5"/>
  <c r="AB141" i="5" s="1"/>
  <c r="Z110" i="5"/>
  <c r="AB110" i="5" s="1"/>
  <c r="Z126" i="5"/>
  <c r="AB126" i="5" s="1"/>
  <c r="Z136" i="5"/>
  <c r="AB136" i="5" s="1"/>
  <c r="Z131" i="5"/>
  <c r="Z90" i="5"/>
  <c r="AB90" i="5" s="1"/>
  <c r="Z112" i="5"/>
  <c r="AB112" i="5" s="1"/>
  <c r="AA139" i="5"/>
  <c r="AA131" i="5"/>
  <c r="AA123" i="5"/>
  <c r="AB123" i="5" s="1"/>
  <c r="AA115" i="5"/>
  <c r="AB115" i="5" s="1"/>
  <c r="AA107" i="5"/>
  <c r="AA99" i="5"/>
  <c r="AB87" i="5"/>
  <c r="AB95" i="5"/>
  <c r="AA150" i="5"/>
  <c r="AB150" i="5" s="1"/>
  <c r="AB119" i="5"/>
  <c r="AB127" i="5"/>
  <c r="AB131" i="5"/>
  <c r="AB86" i="5"/>
  <c r="AB122" i="5"/>
  <c r="AB134" i="5"/>
  <c r="AB142" i="5"/>
  <c r="AB151" i="5"/>
  <c r="AB89" i="5"/>
  <c r="BF84" i="5"/>
  <c r="BF88" i="5"/>
  <c r="BF92" i="5"/>
  <c r="BF96" i="5"/>
  <c r="BF100" i="5"/>
  <c r="BF104" i="5"/>
  <c r="BF112" i="5"/>
  <c r="BA152" i="5"/>
  <c r="BB152" i="5"/>
  <c r="BD152" i="5" s="1"/>
  <c r="AL152" i="5"/>
  <c r="AM152" i="5"/>
  <c r="AO152" i="5" s="1"/>
  <c r="AB108" i="5"/>
  <c r="AB132" i="5"/>
  <c r="AB140" i="5"/>
  <c r="AB144" i="5"/>
  <c r="AB92" i="5"/>
  <c r="AB104" i="5"/>
  <c r="AB116" i="5"/>
  <c r="AB133" i="5"/>
  <c r="AB137" i="5"/>
  <c r="AB145" i="5"/>
  <c r="AB85" i="5"/>
  <c r="AB125" i="5"/>
  <c r="AB117" i="5"/>
  <c r="AB109" i="5"/>
  <c r="AB105" i="5"/>
  <c r="AB97" i="5"/>
  <c r="W152" i="5"/>
  <c r="X152" i="5"/>
  <c r="Z152" i="5" s="1"/>
  <c r="Z61" i="5"/>
  <c r="AC3" i="3"/>
  <c r="H65" i="5"/>
  <c r="H49" i="5"/>
  <c r="H33" i="5"/>
  <c r="H17" i="5"/>
  <c r="I69" i="5"/>
  <c r="I53" i="5"/>
  <c r="I37" i="5"/>
  <c r="I21" i="5"/>
  <c r="W7" i="5"/>
  <c r="AA7" i="5" s="1"/>
  <c r="X14" i="5"/>
  <c r="W21" i="5"/>
  <c r="AA21" i="5" s="1"/>
  <c r="X39" i="5"/>
  <c r="X42" i="5"/>
  <c r="W45" i="5"/>
  <c r="AA45" i="5" s="1"/>
  <c r="W48" i="5"/>
  <c r="AA48" i="5" s="1"/>
  <c r="X65" i="5"/>
  <c r="W68" i="5"/>
  <c r="AA68" i="5" s="1"/>
  <c r="AL8" i="5"/>
  <c r="AP8" i="5" s="1"/>
  <c r="AL12" i="5"/>
  <c r="AL16" i="5"/>
  <c r="AP16" i="5" s="1"/>
  <c r="AL20" i="5"/>
  <c r="AP20" i="5" s="1"/>
  <c r="AL24" i="5"/>
  <c r="AP24" i="5" s="1"/>
  <c r="AL28" i="5"/>
  <c r="AP28" i="5" s="1"/>
  <c r="AL32" i="5"/>
  <c r="AP32" i="5" s="1"/>
  <c r="AL36" i="5"/>
  <c r="AP36" i="5" s="1"/>
  <c r="AL40" i="5"/>
  <c r="AP40" i="5" s="1"/>
  <c r="AL44" i="5"/>
  <c r="AP44" i="5" s="1"/>
  <c r="AL48" i="5"/>
  <c r="AP48" i="5" s="1"/>
  <c r="AL52" i="5"/>
  <c r="AL56" i="5"/>
  <c r="AP56" i="5" s="1"/>
  <c r="AL60" i="5"/>
  <c r="AP60" i="5" s="1"/>
  <c r="AL64" i="5"/>
  <c r="AL68" i="5"/>
  <c r="AP68" i="5" s="1"/>
  <c r="AL72" i="5"/>
  <c r="AP72" i="5" s="1"/>
  <c r="AA18" i="5"/>
  <c r="AM12" i="5"/>
  <c r="AO12" i="5" s="1"/>
  <c r="AM28" i="5"/>
  <c r="AM44" i="5"/>
  <c r="AM64" i="5"/>
  <c r="AM68" i="5"/>
  <c r="H63" i="5"/>
  <c r="H47" i="5"/>
  <c r="H31" i="5"/>
  <c r="H15" i="5"/>
  <c r="I67" i="5"/>
  <c r="I51" i="5"/>
  <c r="I35" i="5"/>
  <c r="I19" i="5"/>
  <c r="W11" i="5"/>
  <c r="X18" i="5"/>
  <c r="W28" i="5"/>
  <c r="X51" i="5"/>
  <c r="Z51" i="5" s="1"/>
  <c r="X54" i="5"/>
  <c r="W57" i="5"/>
  <c r="W60" i="5"/>
  <c r="AA60" i="5" s="1"/>
  <c r="W71" i="5"/>
  <c r="AA71" i="5" s="1"/>
  <c r="BA8" i="5"/>
  <c r="BA12" i="5"/>
  <c r="BA16" i="5"/>
  <c r="BA20" i="5"/>
  <c r="BA24" i="5"/>
  <c r="BA28" i="5"/>
  <c r="BE28" i="5" s="1"/>
  <c r="BA32" i="5"/>
  <c r="BE32" i="5" s="1"/>
  <c r="BA36" i="5"/>
  <c r="BA40" i="5"/>
  <c r="BA44" i="5"/>
  <c r="BA48" i="5"/>
  <c r="BE48" i="5" s="1"/>
  <c r="BA52" i="5"/>
  <c r="BE52" i="5" s="1"/>
  <c r="BA56" i="5"/>
  <c r="BA60" i="5"/>
  <c r="BA64" i="5"/>
  <c r="BE64" i="5" s="1"/>
  <c r="BA68" i="5"/>
  <c r="BE68" i="5" s="1"/>
  <c r="BA72" i="5"/>
  <c r="I3" i="3"/>
  <c r="H62" i="5"/>
  <c r="H46" i="5"/>
  <c r="H30" i="5"/>
  <c r="H14" i="5"/>
  <c r="I66" i="5"/>
  <c r="I50" i="5"/>
  <c r="I34" i="5"/>
  <c r="I18" i="5"/>
  <c r="X11" i="5"/>
  <c r="Z11" i="5" s="1"/>
  <c r="X28" i="5"/>
  <c r="W31" i="5"/>
  <c r="AA31" i="5" s="1"/>
  <c r="W34" i="5"/>
  <c r="X57" i="5"/>
  <c r="X60" i="5"/>
  <c r="W63" i="5"/>
  <c r="X71" i="5"/>
  <c r="BB8" i="5"/>
  <c r="BD8" i="5" s="1"/>
  <c r="BB12" i="5"/>
  <c r="BD12" i="5" s="1"/>
  <c r="BB16" i="5"/>
  <c r="BD16" i="5" s="1"/>
  <c r="BB20" i="5"/>
  <c r="BD20" i="5" s="1"/>
  <c r="BB24" i="5"/>
  <c r="BD24" i="5" s="1"/>
  <c r="BB28" i="5"/>
  <c r="BB32" i="5"/>
  <c r="BB36" i="5"/>
  <c r="BB40" i="5"/>
  <c r="BD40" i="5" s="1"/>
  <c r="BB44" i="5"/>
  <c r="BD44" i="5" s="1"/>
  <c r="BB48" i="5"/>
  <c r="BB52" i="5"/>
  <c r="BB56" i="5"/>
  <c r="BB60" i="5"/>
  <c r="BB64" i="5"/>
  <c r="BB68" i="5"/>
  <c r="BB72" i="5"/>
  <c r="H61" i="5"/>
  <c r="H45" i="5"/>
  <c r="H29" i="5"/>
  <c r="H13" i="5"/>
  <c r="I65" i="5"/>
  <c r="I49" i="5"/>
  <c r="I33" i="5"/>
  <c r="I17" i="5"/>
  <c r="K17" i="5" s="1"/>
  <c r="W8" i="5"/>
  <c r="AA8" i="5" s="1"/>
  <c r="W15" i="5"/>
  <c r="AA15" i="5" s="1"/>
  <c r="W22" i="5"/>
  <c r="W25" i="5"/>
  <c r="AA25" i="5" s="1"/>
  <c r="X31" i="5"/>
  <c r="X34" i="5"/>
  <c r="W37" i="5"/>
  <c r="W40" i="5"/>
  <c r="X63" i="5"/>
  <c r="W66" i="5"/>
  <c r="W74" i="5"/>
  <c r="AA74" i="5" s="1"/>
  <c r="AL9" i="5"/>
  <c r="AP9" i="5" s="1"/>
  <c r="AL13" i="5"/>
  <c r="AL17" i="5"/>
  <c r="AL21" i="5"/>
  <c r="AL25" i="5"/>
  <c r="AP25" i="5" s="1"/>
  <c r="AL29" i="5"/>
  <c r="AP29" i="5" s="1"/>
  <c r="AL33" i="5"/>
  <c r="AL37" i="5"/>
  <c r="AL41" i="5"/>
  <c r="AP41" i="5" s="1"/>
  <c r="AL45" i="5"/>
  <c r="AP45" i="5" s="1"/>
  <c r="AL49" i="5"/>
  <c r="AL53" i="5"/>
  <c r="AL57" i="5"/>
  <c r="AL61" i="5"/>
  <c r="AL65" i="5"/>
  <c r="AL69" i="5"/>
  <c r="AP69" i="5" s="1"/>
  <c r="AL73" i="5"/>
  <c r="AP73" i="5" s="1"/>
  <c r="H60" i="5"/>
  <c r="H44" i="5"/>
  <c r="H28" i="5"/>
  <c r="H12" i="5"/>
  <c r="I64" i="5"/>
  <c r="K64" i="5" s="1"/>
  <c r="I32" i="5"/>
  <c r="I16" i="5"/>
  <c r="X8" i="5"/>
  <c r="X15" i="5"/>
  <c r="X22" i="5"/>
  <c r="X25" i="5"/>
  <c r="X37" i="5"/>
  <c r="X40" i="5"/>
  <c r="W43" i="5"/>
  <c r="W46" i="5"/>
  <c r="X66" i="5"/>
  <c r="X74" i="5"/>
  <c r="AM9" i="5"/>
  <c r="AO9" i="5" s="1"/>
  <c r="AM13" i="5"/>
  <c r="AO13" i="5" s="1"/>
  <c r="AM17" i="5"/>
  <c r="AO17" i="5" s="1"/>
  <c r="AM21" i="5"/>
  <c r="AO21" i="5" s="1"/>
  <c r="AM25" i="5"/>
  <c r="AO25" i="5" s="1"/>
  <c r="AM29" i="5"/>
  <c r="AO29" i="5" s="1"/>
  <c r="AM33" i="5"/>
  <c r="AO33" i="5" s="1"/>
  <c r="AM37" i="5"/>
  <c r="AO37" i="5" s="1"/>
  <c r="AM41" i="5"/>
  <c r="AO41" i="5" s="1"/>
  <c r="AM45" i="5"/>
  <c r="AO45" i="5" s="1"/>
  <c r="AM49" i="5"/>
  <c r="AO49" i="5" s="1"/>
  <c r="AM53" i="5"/>
  <c r="AO53" i="5" s="1"/>
  <c r="AM57" i="5"/>
  <c r="AO57" i="5" s="1"/>
  <c r="AM61" i="5"/>
  <c r="AO61" i="5" s="1"/>
  <c r="AM65" i="5"/>
  <c r="AO65" i="5" s="1"/>
  <c r="AM69" i="5"/>
  <c r="AO69" i="5" s="1"/>
  <c r="AM73" i="5"/>
  <c r="AO73" i="5" s="1"/>
  <c r="I68" i="5"/>
  <c r="H7" i="5"/>
  <c r="H59" i="5"/>
  <c r="H43" i="5"/>
  <c r="H27" i="5"/>
  <c r="H11" i="5"/>
  <c r="I63" i="5"/>
  <c r="I47" i="5"/>
  <c r="I31" i="5"/>
  <c r="I15" i="5"/>
  <c r="W12" i="5"/>
  <c r="AA12" i="5" s="1"/>
  <c r="W19" i="5"/>
  <c r="X43" i="5"/>
  <c r="X46" i="5"/>
  <c r="W49" i="5"/>
  <c r="W52" i="5"/>
  <c r="W69" i="5"/>
  <c r="BA9" i="5"/>
  <c r="BA13" i="5"/>
  <c r="BE13" i="5" s="1"/>
  <c r="BA17" i="5"/>
  <c r="BE17" i="5" s="1"/>
  <c r="BA21" i="5"/>
  <c r="BE21" i="5" s="1"/>
  <c r="BA25" i="5"/>
  <c r="BA29" i="5"/>
  <c r="BA33" i="5"/>
  <c r="BA37" i="5"/>
  <c r="BE37" i="5" s="1"/>
  <c r="BA41" i="5"/>
  <c r="BE41" i="5" s="1"/>
  <c r="BA45" i="5"/>
  <c r="BE45" i="5" s="1"/>
  <c r="BA49" i="5"/>
  <c r="BE49" i="5" s="1"/>
  <c r="BA53" i="5"/>
  <c r="BA57" i="5"/>
  <c r="BE57" i="5" s="1"/>
  <c r="BA61" i="5"/>
  <c r="BA65" i="5"/>
  <c r="BA69" i="5"/>
  <c r="BA73" i="5"/>
  <c r="BE73" i="5" s="1"/>
  <c r="H74" i="5"/>
  <c r="H58" i="5"/>
  <c r="H42" i="5"/>
  <c r="H26" i="5"/>
  <c r="H10" i="5"/>
  <c r="I62" i="5"/>
  <c r="I46" i="5"/>
  <c r="I30" i="5"/>
  <c r="I14" i="5"/>
  <c r="X12" i="5"/>
  <c r="X19" i="5"/>
  <c r="Z19" i="5" s="1"/>
  <c r="X49" i="5"/>
  <c r="X52" i="5"/>
  <c r="W55" i="5"/>
  <c r="W58" i="5"/>
  <c r="X69" i="5"/>
  <c r="Z69" i="5" s="1"/>
  <c r="BB9" i="5"/>
  <c r="BD9" i="5" s="1"/>
  <c r="BB13" i="5"/>
  <c r="BD13" i="5" s="1"/>
  <c r="BB17" i="5"/>
  <c r="BD17" i="5" s="1"/>
  <c r="BF17" i="5" s="1"/>
  <c r="BB25" i="5"/>
  <c r="BD25" i="5" s="1"/>
  <c r="BB29" i="5"/>
  <c r="BD29" i="5" s="1"/>
  <c r="BB33" i="5"/>
  <c r="BD33" i="5" s="1"/>
  <c r="BB41" i="5"/>
  <c r="BD41" i="5" s="1"/>
  <c r="BB45" i="5"/>
  <c r="BD45" i="5" s="1"/>
  <c r="BF45" i="5" s="1"/>
  <c r="BB53" i="5"/>
  <c r="BD53" i="5" s="1"/>
  <c r="BB57" i="5"/>
  <c r="BD57" i="5" s="1"/>
  <c r="BB61" i="5"/>
  <c r="BD61" i="5" s="1"/>
  <c r="BB65" i="5"/>
  <c r="BD65" i="5" s="1"/>
  <c r="BB69" i="5"/>
  <c r="BD69" i="5" s="1"/>
  <c r="BB73" i="5"/>
  <c r="K21" i="5"/>
  <c r="H73" i="5"/>
  <c r="H57" i="5"/>
  <c r="H41" i="5"/>
  <c r="H25" i="5"/>
  <c r="H9" i="5"/>
  <c r="I61" i="5"/>
  <c r="I29" i="5"/>
  <c r="I13" i="5"/>
  <c r="W16" i="5"/>
  <c r="AA16" i="5" s="1"/>
  <c r="AB16" i="5" s="1"/>
  <c r="W26" i="5"/>
  <c r="W29" i="5"/>
  <c r="AA29" i="5" s="1"/>
  <c r="AB29" i="5" s="1"/>
  <c r="W32" i="5"/>
  <c r="AA32" i="5" s="1"/>
  <c r="AB32" i="5" s="1"/>
  <c r="X55" i="5"/>
  <c r="X58" i="5"/>
  <c r="W61" i="5"/>
  <c r="AA61" i="5" s="1"/>
  <c r="W72" i="5"/>
  <c r="AA72" i="5" s="1"/>
  <c r="AL10" i="5"/>
  <c r="AP10" i="5" s="1"/>
  <c r="AL14" i="5"/>
  <c r="AL18" i="5"/>
  <c r="AL22" i="5"/>
  <c r="AP22" i="5" s="1"/>
  <c r="AL26" i="5"/>
  <c r="AL30" i="5"/>
  <c r="AL34" i="5"/>
  <c r="AL38" i="5"/>
  <c r="AP38" i="5" s="1"/>
  <c r="AL42" i="5"/>
  <c r="AP42" i="5" s="1"/>
  <c r="AL46" i="5"/>
  <c r="AL50" i="5"/>
  <c r="AP50" i="5" s="1"/>
  <c r="AL54" i="5"/>
  <c r="AL58" i="5"/>
  <c r="AL62" i="5"/>
  <c r="AL66" i="5"/>
  <c r="AL70" i="5"/>
  <c r="AP70" i="5" s="1"/>
  <c r="AL74" i="5"/>
  <c r="AP74" i="5" s="1"/>
  <c r="I20" i="5"/>
  <c r="H72" i="5"/>
  <c r="H56" i="5"/>
  <c r="H40" i="5"/>
  <c r="H24" i="5"/>
  <c r="H8" i="5"/>
  <c r="I60" i="5"/>
  <c r="I44" i="5"/>
  <c r="W9" i="5"/>
  <c r="X26" i="5"/>
  <c r="Z26" i="5" s="1"/>
  <c r="W35" i="5"/>
  <c r="W38" i="5"/>
  <c r="W64" i="5"/>
  <c r="AA64" i="5" s="1"/>
  <c r="AB64" i="5" s="1"/>
  <c r="X72" i="5"/>
  <c r="Z72" i="5" s="1"/>
  <c r="AM10" i="5"/>
  <c r="AO10" i="5" s="1"/>
  <c r="AM14" i="5"/>
  <c r="AO14" i="5" s="1"/>
  <c r="AM18" i="5"/>
  <c r="AO18" i="5" s="1"/>
  <c r="AM22" i="5"/>
  <c r="AO22" i="5" s="1"/>
  <c r="AM26" i="5"/>
  <c r="AO26" i="5" s="1"/>
  <c r="AM30" i="5"/>
  <c r="AO30" i="5" s="1"/>
  <c r="AM34" i="5"/>
  <c r="AO34" i="5" s="1"/>
  <c r="AM38" i="5"/>
  <c r="AO38" i="5" s="1"/>
  <c r="AM42" i="5"/>
  <c r="AO42" i="5" s="1"/>
  <c r="AM46" i="5"/>
  <c r="AO46" i="5" s="1"/>
  <c r="AM50" i="5"/>
  <c r="AO50" i="5" s="1"/>
  <c r="AM54" i="5"/>
  <c r="AO54" i="5" s="1"/>
  <c r="AM58" i="5"/>
  <c r="AO58" i="5" s="1"/>
  <c r="AM62" i="5"/>
  <c r="AO62" i="5" s="1"/>
  <c r="AM66" i="5"/>
  <c r="AO66" i="5" s="1"/>
  <c r="AM70" i="5"/>
  <c r="AO70" i="5" s="1"/>
  <c r="AM74" i="5"/>
  <c r="AO74" i="5" s="1"/>
  <c r="AQ74" i="5" s="1"/>
  <c r="I36" i="5"/>
  <c r="K36" i="5" s="1"/>
  <c r="AM52" i="5"/>
  <c r="H71" i="5"/>
  <c r="H55" i="5"/>
  <c r="H39" i="5"/>
  <c r="H23" i="5"/>
  <c r="I7" i="5"/>
  <c r="I59" i="5"/>
  <c r="I43" i="5"/>
  <c r="I27" i="5"/>
  <c r="I11" i="5"/>
  <c r="X9" i="5"/>
  <c r="Z9" i="5" s="1"/>
  <c r="W20" i="5"/>
  <c r="W23" i="5"/>
  <c r="AA23" i="5" s="1"/>
  <c r="X35" i="5"/>
  <c r="Z35" i="5" s="1"/>
  <c r="X38" i="5"/>
  <c r="Z38" i="5" s="1"/>
  <c r="W41" i="5"/>
  <c r="AA41" i="5" s="1"/>
  <c r="W44" i="5"/>
  <c r="AA44" i="5" s="1"/>
  <c r="AB44" i="5" s="1"/>
  <c r="W67" i="5"/>
  <c r="AA67" i="5" s="1"/>
  <c r="BA10" i="5"/>
  <c r="BE10" i="5" s="1"/>
  <c r="BA14" i="5"/>
  <c r="BA18" i="5"/>
  <c r="BA22" i="5"/>
  <c r="BA26" i="5"/>
  <c r="BE26" i="5" s="1"/>
  <c r="BF26" i="5" s="1"/>
  <c r="BA30" i="5"/>
  <c r="BA34" i="5"/>
  <c r="BE34" i="5" s="1"/>
  <c r="BA38" i="5"/>
  <c r="BE38" i="5" s="1"/>
  <c r="BA42" i="5"/>
  <c r="BE42" i="5" s="1"/>
  <c r="BA46" i="5"/>
  <c r="BE46" i="5" s="1"/>
  <c r="BA50" i="5"/>
  <c r="BA54" i="5"/>
  <c r="BA58" i="5"/>
  <c r="BE58" i="5" s="1"/>
  <c r="BA62" i="5"/>
  <c r="BA66" i="5"/>
  <c r="BA70" i="5"/>
  <c r="BA74" i="5"/>
  <c r="BE74" i="5" s="1"/>
  <c r="H66" i="3"/>
  <c r="N18" i="6" a="1"/>
  <c r="N18" i="6" s="1"/>
  <c r="H70" i="5"/>
  <c r="H54" i="5"/>
  <c r="H38" i="5"/>
  <c r="H22" i="5"/>
  <c r="I74" i="5"/>
  <c r="I58" i="5"/>
  <c r="I42" i="5"/>
  <c r="I26" i="5"/>
  <c r="I10" i="5"/>
  <c r="W13" i="5"/>
  <c r="AA13" i="5" s="1"/>
  <c r="X20" i="5"/>
  <c r="Z20" i="5" s="1"/>
  <c r="X23" i="5"/>
  <c r="Z23" i="5" s="1"/>
  <c r="X41" i="5"/>
  <c r="Z41" i="5" s="1"/>
  <c r="AB41" i="5" s="1"/>
  <c r="W47" i="5"/>
  <c r="W50" i="5"/>
  <c r="X67" i="5"/>
  <c r="Z67" i="5" s="1"/>
  <c r="BB10" i="5"/>
  <c r="BD10" i="5" s="1"/>
  <c r="BB14" i="5"/>
  <c r="BD14" i="5" s="1"/>
  <c r="BB18" i="5"/>
  <c r="BD18" i="5" s="1"/>
  <c r="BB22" i="5"/>
  <c r="BD22" i="5" s="1"/>
  <c r="BB30" i="5"/>
  <c r="BD30" i="5" s="1"/>
  <c r="BB34" i="5"/>
  <c r="BB38" i="5"/>
  <c r="BB42" i="5"/>
  <c r="BB50" i="5"/>
  <c r="BD50" i="5" s="1"/>
  <c r="BB54" i="5"/>
  <c r="BD54" i="5" s="1"/>
  <c r="BB62" i="5"/>
  <c r="BB66" i="5"/>
  <c r="BB70" i="5"/>
  <c r="H53" i="5"/>
  <c r="H37" i="5"/>
  <c r="H21" i="5"/>
  <c r="I73" i="5"/>
  <c r="X47" i="5"/>
  <c r="X50" i="5"/>
  <c r="W53" i="5"/>
  <c r="AA53" i="5" s="1"/>
  <c r="W56" i="5"/>
  <c r="AA56" i="5" s="1"/>
  <c r="W70" i="5"/>
  <c r="AA70" i="5" s="1"/>
  <c r="AL7" i="5"/>
  <c r="AP7" i="5" s="1"/>
  <c r="AL11" i="5"/>
  <c r="AL15" i="5"/>
  <c r="AP15" i="5" s="1"/>
  <c r="AL19" i="5"/>
  <c r="AP19" i="5" s="1"/>
  <c r="AL23" i="5"/>
  <c r="AP23" i="5" s="1"/>
  <c r="AL27" i="5"/>
  <c r="AL31" i="5"/>
  <c r="AP31" i="5" s="1"/>
  <c r="AL35" i="5"/>
  <c r="AL39" i="5"/>
  <c r="AL43" i="5"/>
  <c r="AL47" i="5"/>
  <c r="AL51" i="5"/>
  <c r="AP51" i="5" s="1"/>
  <c r="AL55" i="5"/>
  <c r="AL59" i="5"/>
  <c r="AP59" i="5" s="1"/>
  <c r="AL63" i="5"/>
  <c r="AP63" i="5" s="1"/>
  <c r="AL67" i="5"/>
  <c r="AP67" i="5" s="1"/>
  <c r="AL71" i="5"/>
  <c r="AP71" i="5" s="1"/>
  <c r="H36" i="5"/>
  <c r="I56" i="5"/>
  <c r="I24" i="5"/>
  <c r="L24" i="5" s="1"/>
  <c r="W10" i="5"/>
  <c r="AA10" i="5" s="1"/>
  <c r="W17" i="5"/>
  <c r="AA17" i="5" s="1"/>
  <c r="W30" i="5"/>
  <c r="AA30" i="5" s="1"/>
  <c r="W59" i="5"/>
  <c r="W62" i="5"/>
  <c r="AA62" i="5" s="1"/>
  <c r="X70" i="5"/>
  <c r="AM7" i="5"/>
  <c r="AM11" i="5"/>
  <c r="AO11" i="5" s="1"/>
  <c r="AM15" i="5"/>
  <c r="AM19" i="5"/>
  <c r="AM23" i="5"/>
  <c r="AO23" i="5" s="1"/>
  <c r="AQ23" i="5" s="1"/>
  <c r="AM27" i="5"/>
  <c r="AM31" i="5"/>
  <c r="AM35" i="5"/>
  <c r="AM39" i="5"/>
  <c r="AO39" i="5" s="1"/>
  <c r="AM43" i="5"/>
  <c r="AO43" i="5" s="1"/>
  <c r="AM47" i="5"/>
  <c r="AM51" i="5"/>
  <c r="AM55" i="5"/>
  <c r="AM59" i="5"/>
  <c r="AO59" i="5" s="1"/>
  <c r="AQ59" i="5" s="1"/>
  <c r="AM63" i="5"/>
  <c r="AM67" i="5"/>
  <c r="AM71" i="5"/>
  <c r="H67" i="5"/>
  <c r="H51" i="5"/>
  <c r="H35" i="5"/>
  <c r="H19" i="5"/>
  <c r="I71" i="5"/>
  <c r="I55" i="5"/>
  <c r="I39" i="5"/>
  <c r="I23" i="5"/>
  <c r="K23" i="5" s="1"/>
  <c r="W24" i="5"/>
  <c r="AA24" i="5" s="1"/>
  <c r="W27" i="5"/>
  <c r="W33" i="5"/>
  <c r="AA33" i="5" s="1"/>
  <c r="W36" i="5"/>
  <c r="AA36" i="5" s="1"/>
  <c r="X59" i="5"/>
  <c r="W73" i="5"/>
  <c r="AA73" i="5" s="1"/>
  <c r="BA7" i="5"/>
  <c r="BE7" i="5" s="1"/>
  <c r="BA11" i="5"/>
  <c r="BE11" i="5" s="1"/>
  <c r="BA15" i="5"/>
  <c r="BE15" i="5" s="1"/>
  <c r="BF15" i="5" s="1"/>
  <c r="BA19" i="5"/>
  <c r="BE19" i="5" s="1"/>
  <c r="BF19" i="5" s="1"/>
  <c r="BA23" i="5"/>
  <c r="BE23" i="5" s="1"/>
  <c r="BF23" i="5" s="1"/>
  <c r="BA27" i="5"/>
  <c r="BE27" i="5" s="1"/>
  <c r="BA31" i="5"/>
  <c r="BE31" i="5" s="1"/>
  <c r="BA35" i="5"/>
  <c r="BE35" i="5" s="1"/>
  <c r="BA39" i="5"/>
  <c r="BE39" i="5" s="1"/>
  <c r="BA43" i="5"/>
  <c r="BE43" i="5" s="1"/>
  <c r="BF43" i="5" s="1"/>
  <c r="BA47" i="5"/>
  <c r="BE47" i="5" s="1"/>
  <c r="BF47" i="5" s="1"/>
  <c r="BA51" i="5"/>
  <c r="BE51" i="5" s="1"/>
  <c r="BF51" i="5" s="1"/>
  <c r="BA55" i="5"/>
  <c r="BE55" i="5" s="1"/>
  <c r="BA59" i="5"/>
  <c r="BE59" i="5" s="1"/>
  <c r="BA63" i="5"/>
  <c r="BE63" i="5" s="1"/>
  <c r="BA67" i="5"/>
  <c r="BE67" i="5" s="1"/>
  <c r="BF67" i="5" s="1"/>
  <c r="BA71" i="5"/>
  <c r="BE71" i="5" s="1"/>
  <c r="N61" i="6" a="1"/>
  <c r="N61" i="6" s="1"/>
  <c r="DM158" i="2" s="1"/>
  <c r="X27" i="5"/>
  <c r="W39" i="5"/>
  <c r="AA39" i="5" s="1"/>
  <c r="BD28" i="5"/>
  <c r="BF28" i="5" s="1"/>
  <c r="BD32" i="5"/>
  <c r="BF32" i="5" s="1"/>
  <c r="BD36" i="5"/>
  <c r="BD48" i="5"/>
  <c r="BF48" i="5" s="1"/>
  <c r="BD52" i="5"/>
  <c r="BF52" i="5" s="1"/>
  <c r="BD56" i="5"/>
  <c r="BD60" i="5"/>
  <c r="BD64" i="5"/>
  <c r="BF64" i="5" s="1"/>
  <c r="BD68" i="5"/>
  <c r="BF68" i="5" s="1"/>
  <c r="BD72" i="5"/>
  <c r="BD73" i="5"/>
  <c r="BF73" i="5" s="1"/>
  <c r="BD34" i="5"/>
  <c r="BF34" i="5" s="1"/>
  <c r="BD38" i="5"/>
  <c r="BD42" i="5"/>
  <c r="BF42" i="5" s="1"/>
  <c r="BD46" i="5"/>
  <c r="BF46" i="5" s="1"/>
  <c r="BD58" i="5"/>
  <c r="BD62" i="5"/>
  <c r="BD66" i="5"/>
  <c r="BD70" i="5"/>
  <c r="BD74" i="5"/>
  <c r="BF74" i="5" s="1"/>
  <c r="BF7" i="5"/>
  <c r="BF11" i="5"/>
  <c r="BF27" i="5"/>
  <c r="BF31" i="5"/>
  <c r="BF35" i="5"/>
  <c r="BF39" i="5"/>
  <c r="BF55" i="5"/>
  <c r="BF59" i="5"/>
  <c r="BF63" i="5"/>
  <c r="BF71" i="5"/>
  <c r="BF21" i="5"/>
  <c r="BF37" i="5"/>
  <c r="BF41" i="5"/>
  <c r="BF49" i="5"/>
  <c r="BF57" i="5"/>
  <c r="AO7" i="5"/>
  <c r="AQ7" i="5" s="1"/>
  <c r="AO15" i="5"/>
  <c r="AQ15" i="5" s="1"/>
  <c r="AO19" i="5"/>
  <c r="AO27" i="5"/>
  <c r="AO31" i="5"/>
  <c r="AQ31" i="5" s="1"/>
  <c r="AO35" i="5"/>
  <c r="AO47" i="5"/>
  <c r="AO51" i="5"/>
  <c r="AQ51" i="5" s="1"/>
  <c r="AO55" i="5"/>
  <c r="AO63" i="5"/>
  <c r="AQ63" i="5" s="1"/>
  <c r="AO67" i="5"/>
  <c r="AQ67" i="5" s="1"/>
  <c r="AO71" i="5"/>
  <c r="AQ71" i="5" s="1"/>
  <c r="AO8" i="5"/>
  <c r="AQ8" i="5" s="1"/>
  <c r="AO16" i="5"/>
  <c r="AO20" i="5"/>
  <c r="AQ20" i="5" s="1"/>
  <c r="AO24" i="5"/>
  <c r="AQ24" i="5" s="1"/>
  <c r="AO28" i="5"/>
  <c r="AQ28" i="5" s="1"/>
  <c r="AO32" i="5"/>
  <c r="AQ32" i="5" s="1"/>
  <c r="AO36" i="5"/>
  <c r="AQ36" i="5" s="1"/>
  <c r="AO40" i="5"/>
  <c r="AQ40" i="5" s="1"/>
  <c r="AO44" i="5"/>
  <c r="AQ44" i="5" s="1"/>
  <c r="AO48" i="5"/>
  <c r="AQ48" i="5" s="1"/>
  <c r="AO52" i="5"/>
  <c r="AO56" i="5"/>
  <c r="AQ56" i="5" s="1"/>
  <c r="AO60" i="5"/>
  <c r="AQ60" i="5" s="1"/>
  <c r="AO64" i="5"/>
  <c r="AO68" i="5"/>
  <c r="AQ68" i="5" s="1"/>
  <c r="AO72" i="5"/>
  <c r="AQ72" i="5" s="1"/>
  <c r="AQ69" i="5"/>
  <c r="AQ73" i="5"/>
  <c r="Z7" i="5"/>
  <c r="AB7" i="5" s="1"/>
  <c r="Z21" i="5"/>
  <c r="Z45" i="5"/>
  <c r="AB45" i="5" s="1"/>
  <c r="Z48" i="5"/>
  <c r="AB48" i="5" s="1"/>
  <c r="Z18" i="5"/>
  <c r="AB18" i="5" s="1"/>
  <c r="Z28" i="5"/>
  <c r="Z57" i="5"/>
  <c r="Z55" i="5"/>
  <c r="Z58" i="5"/>
  <c r="Z68" i="5"/>
  <c r="AB68" i="5" s="1"/>
  <c r="Z60" i="5"/>
  <c r="AB60" i="5" s="1"/>
  <c r="Z13" i="5"/>
  <c r="Z47" i="5"/>
  <c r="Z50" i="5"/>
  <c r="Z17" i="5"/>
  <c r="AB17" i="5" s="1"/>
  <c r="Z53" i="5"/>
  <c r="AB53" i="5" s="1"/>
  <c r="Z56" i="5"/>
  <c r="Z70" i="5"/>
  <c r="AB70" i="5" s="1"/>
  <c r="Z10" i="5"/>
  <c r="Z27" i="5"/>
  <c r="Z30" i="5"/>
  <c r="AB30" i="5" s="1"/>
  <c r="Z62" i="5"/>
  <c r="AB62" i="5" s="1"/>
  <c r="Z24" i="5"/>
  <c r="Z33" i="5"/>
  <c r="AB33" i="5" s="1"/>
  <c r="Z36" i="5"/>
  <c r="Z73" i="5"/>
  <c r="AB73" i="5" s="1"/>
  <c r="Z14" i="5"/>
  <c r="Z39" i="5"/>
  <c r="AB39" i="5" s="1"/>
  <c r="Z42" i="5"/>
  <c r="Z54" i="5"/>
  <c r="Z71" i="5"/>
  <c r="AB71" i="5" s="1"/>
  <c r="Z15" i="5"/>
  <c r="AB15" i="5" s="1"/>
  <c r="Z25" i="5"/>
  <c r="AB25" i="5" s="1"/>
  <c r="Z31" i="5"/>
  <c r="AB31" i="5" s="1"/>
  <c r="Z34" i="5"/>
  <c r="Z63" i="5"/>
  <c r="Z8" i="5"/>
  <c r="Z22" i="5"/>
  <c r="Z37" i="5"/>
  <c r="Z40" i="5"/>
  <c r="Z66" i="5"/>
  <c r="Z74" i="5"/>
  <c r="AB74" i="5" s="1"/>
  <c r="Z43" i="5"/>
  <c r="Z46" i="5"/>
  <c r="Z12" i="5"/>
  <c r="AB12" i="5" s="1"/>
  <c r="Z49" i="5"/>
  <c r="Z52" i="5"/>
  <c r="AB21" i="5"/>
  <c r="DM298" i="2"/>
  <c r="DM299" i="2"/>
  <c r="DM300" i="2"/>
  <c r="DM301" i="2"/>
  <c r="DM302" i="2"/>
  <c r="N47" i="6" a="1"/>
  <c r="N47" i="6" s="1"/>
  <c r="N33" i="6" a="1"/>
  <c r="N33" i="6" s="1"/>
  <c r="H21" i="3"/>
  <c r="H20" i="3"/>
  <c r="H19" i="8"/>
  <c r="DM65" i="2"/>
  <c r="H69" i="3"/>
  <c r="N20" i="6" a="1"/>
  <c r="N20" i="6" s="1"/>
  <c r="DM159" i="2"/>
  <c r="N76" i="6" a="1"/>
  <c r="N76" i="6" s="1"/>
  <c r="N75" i="6" a="1"/>
  <c r="N75" i="6" s="1"/>
  <c r="AL22" i="3"/>
  <c r="AL38" i="3"/>
  <c r="N62" i="6" a="1"/>
  <c r="N62" i="6" s="1"/>
  <c r="H54" i="9"/>
  <c r="N74" i="6" a="1"/>
  <c r="N74" i="6" s="1"/>
  <c r="N60" i="6" a="1"/>
  <c r="N60" i="6" s="1"/>
  <c r="N46" i="6" a="1"/>
  <c r="N46" i="6" s="1"/>
  <c r="DM56" i="2" s="1"/>
  <c r="N32" i="6" a="1"/>
  <c r="N32" i="6" s="1"/>
  <c r="DM11" i="2" s="1"/>
  <c r="N59" i="6" a="1"/>
  <c r="N59" i="6" s="1"/>
  <c r="N45" i="6" a="1"/>
  <c r="N45" i="6" s="1"/>
  <c r="DM55" i="2" s="1"/>
  <c r="N31" i="6" a="1"/>
  <c r="N31" i="6" s="1"/>
  <c r="N17" i="6" a="1"/>
  <c r="N17" i="6" s="1"/>
  <c r="N73" i="6" a="1"/>
  <c r="N73" i="6" s="1"/>
  <c r="DM233" i="2" s="1"/>
  <c r="N58" i="6" a="1"/>
  <c r="N58" i="6" s="1"/>
  <c r="N44" i="6" a="1"/>
  <c r="N44" i="6" s="1"/>
  <c r="N30" i="6" a="1"/>
  <c r="N30" i="6" s="1"/>
  <c r="DM8" i="2" s="1"/>
  <c r="N16" i="6" a="1"/>
  <c r="N16" i="6" s="1"/>
  <c r="N72" i="6" a="1"/>
  <c r="N72" i="6" s="1"/>
  <c r="N43" i="6" a="1"/>
  <c r="N43" i="6" s="1"/>
  <c r="DM41" i="2" s="1"/>
  <c r="N29" i="6" a="1"/>
  <c r="N29" i="6" s="1"/>
  <c r="DM7" i="2" s="1"/>
  <c r="N15" i="6" a="1"/>
  <c r="N15" i="6" s="1"/>
  <c r="N71" i="6" a="1"/>
  <c r="N71" i="6" s="1"/>
  <c r="N57" i="6" a="1"/>
  <c r="N57" i="6" s="1"/>
  <c r="N42" i="6" a="1"/>
  <c r="N42" i="6" s="1"/>
  <c r="N28" i="6" a="1"/>
  <c r="N28" i="6" s="1"/>
  <c r="DM6" i="2" s="1"/>
  <c r="N14" i="6" a="1"/>
  <c r="N14" i="6" s="1"/>
  <c r="N70" i="6" a="1"/>
  <c r="N70" i="6" s="1"/>
  <c r="N56" i="6" a="1"/>
  <c r="N56" i="6" s="1"/>
  <c r="N27" i="6" a="1"/>
  <c r="N27" i="6" s="1"/>
  <c r="DM5" i="2" s="1"/>
  <c r="N13" i="6" a="1"/>
  <c r="N13" i="6" s="1"/>
  <c r="DM272" i="2" s="1"/>
  <c r="N69" i="6" a="1"/>
  <c r="N69" i="6" s="1"/>
  <c r="N55" i="6" a="1"/>
  <c r="N55" i="6" s="1"/>
  <c r="N41" i="6" a="1"/>
  <c r="N41" i="6" s="1"/>
  <c r="N26" i="6" a="1"/>
  <c r="N26" i="6" s="1"/>
  <c r="N12" i="6" a="1"/>
  <c r="N12" i="6" s="1"/>
  <c r="H31" i="7"/>
  <c r="N68" i="6" a="1"/>
  <c r="N68" i="6" s="1"/>
  <c r="N54" i="6" a="1"/>
  <c r="N54" i="6" s="1"/>
  <c r="N40" i="6" a="1"/>
  <c r="N40" i="6" s="1"/>
  <c r="N11" i="6" a="1"/>
  <c r="N11" i="6" s="1"/>
  <c r="N67" i="6" a="1"/>
  <c r="N67" i="6" s="1"/>
  <c r="DM195" i="2" s="1"/>
  <c r="N53" i="6" a="1"/>
  <c r="N53" i="6" s="1"/>
  <c r="N39" i="6" a="1"/>
  <c r="N39" i="6" s="1"/>
  <c r="N25" i="6" a="1"/>
  <c r="N25" i="6" s="1"/>
  <c r="DM2" i="2" s="1"/>
  <c r="N10" i="6" a="1"/>
  <c r="N10" i="6" s="1"/>
  <c r="N66" i="6" a="1"/>
  <c r="N66" i="6" s="1"/>
  <c r="N52" i="6" a="1"/>
  <c r="N52" i="6" s="1"/>
  <c r="N38" i="6" a="1"/>
  <c r="N38" i="6" s="1"/>
  <c r="DM26" i="2" s="1"/>
  <c r="N24" i="6" a="1"/>
  <c r="N24" i="6" s="1"/>
  <c r="N51" i="6" a="1"/>
  <c r="N51" i="6" s="1"/>
  <c r="N37" i="6" a="1"/>
  <c r="N37" i="6" s="1"/>
  <c r="N23" i="6" a="1"/>
  <c r="N23" i="6" s="1"/>
  <c r="N65" i="6" a="1"/>
  <c r="N65" i="6" s="1"/>
  <c r="DM189" i="2" s="1"/>
  <c r="N50" i="6" a="1"/>
  <c r="N50" i="6" s="1"/>
  <c r="N36" i="6" a="1"/>
  <c r="N36" i="6" s="1"/>
  <c r="N22" i="6" a="1"/>
  <c r="N22" i="6" s="1"/>
  <c r="N64" i="6" a="1"/>
  <c r="N64" i="6" s="1"/>
  <c r="DM188" i="2" s="1"/>
  <c r="N35" i="6" a="1"/>
  <c r="N35" i="6" s="1"/>
  <c r="DM16" i="2" s="1"/>
  <c r="N21" i="6" a="1"/>
  <c r="N21" i="6" s="1"/>
  <c r="N9" i="6" a="1"/>
  <c r="N9" i="6" s="1"/>
  <c r="DM257" i="2" s="1"/>
  <c r="N63" i="6" a="1"/>
  <c r="N63" i="6" s="1"/>
  <c r="N49" i="6" a="1"/>
  <c r="N49" i="6" s="1"/>
  <c r="N34" i="6" a="1"/>
  <c r="N34" i="6" s="1"/>
  <c r="DM15" i="2" s="1"/>
  <c r="H65" i="7"/>
  <c r="H49" i="7"/>
  <c r="H33" i="7"/>
  <c r="H56" i="9"/>
  <c r="I67" i="7"/>
  <c r="K67" i="7" s="1"/>
  <c r="I48" i="7"/>
  <c r="K48" i="7" s="1"/>
  <c r="K40" i="5"/>
  <c r="K8" i="5"/>
  <c r="I66" i="7"/>
  <c r="K66" i="7" s="1"/>
  <c r="K33" i="5"/>
  <c r="I61" i="8"/>
  <c r="K61" i="8" s="1"/>
  <c r="I45" i="8"/>
  <c r="K45" i="8" s="1"/>
  <c r="H8" i="7"/>
  <c r="I28" i="9"/>
  <c r="K28" i="9" s="1"/>
  <c r="I58" i="9"/>
  <c r="K58" i="9" s="1"/>
  <c r="H20" i="7"/>
  <c r="I17" i="8"/>
  <c r="K17" i="8" s="1"/>
  <c r="I63" i="8"/>
  <c r="K63" i="8" s="1"/>
  <c r="I47" i="9"/>
  <c r="K47" i="9" s="1"/>
  <c r="I15" i="7"/>
  <c r="I13" i="8"/>
  <c r="K13" i="8" s="1"/>
  <c r="H68" i="7"/>
  <c r="H52" i="7"/>
  <c r="H36" i="7"/>
  <c r="H65" i="3"/>
  <c r="H63" i="3"/>
  <c r="H53" i="3"/>
  <c r="H52" i="3"/>
  <c r="H49" i="3"/>
  <c r="H37" i="3"/>
  <c r="H36" i="3"/>
  <c r="H33" i="3"/>
  <c r="H32" i="3"/>
  <c r="H15" i="3"/>
  <c r="AB36" i="3"/>
  <c r="AB43" i="3"/>
  <c r="AB52" i="3"/>
  <c r="AL17" i="3"/>
  <c r="I50" i="7"/>
  <c r="K50" i="7" s="1"/>
  <c r="K49" i="5"/>
  <c r="H32" i="8"/>
  <c r="H30" i="7"/>
  <c r="H16" i="7"/>
  <c r="H14" i="7"/>
  <c r="H17" i="8"/>
  <c r="H56" i="8"/>
  <c r="H53" i="7"/>
  <c r="H40" i="9"/>
  <c r="H38" i="9"/>
  <c r="H37" i="8"/>
  <c r="H24" i="9"/>
  <c r="H23" i="9"/>
  <c r="H22" i="9"/>
  <c r="H12" i="7"/>
  <c r="K72" i="5"/>
  <c r="I72" i="9"/>
  <c r="K72" i="9" s="1"/>
  <c r="I70" i="7"/>
  <c r="K70" i="7" s="1"/>
  <c r="I63" i="7"/>
  <c r="K63" i="7" s="1"/>
  <c r="I56" i="9"/>
  <c r="K56" i="9" s="1"/>
  <c r="I55" i="9"/>
  <c r="K55" i="9" s="1"/>
  <c r="I54" i="7"/>
  <c r="K47" i="5"/>
  <c r="I47" i="8"/>
  <c r="K47" i="8" s="1"/>
  <c r="I38" i="7"/>
  <c r="K38" i="7" s="1"/>
  <c r="I31" i="9"/>
  <c r="K31" i="9" s="1"/>
  <c r="I24" i="9"/>
  <c r="K24" i="9" s="1"/>
  <c r="K22" i="5"/>
  <c r="I22" i="7"/>
  <c r="K22" i="7" s="1"/>
  <c r="K14" i="5"/>
  <c r="I9" i="9"/>
  <c r="K9" i="9" s="1"/>
  <c r="I48" i="8"/>
  <c r="K48" i="8" s="1"/>
  <c r="H68" i="9"/>
  <c r="H20" i="8"/>
  <c r="K46" i="5"/>
  <c r="I20" i="8"/>
  <c r="K20" i="8" s="1"/>
  <c r="I52" i="7"/>
  <c r="K52" i="7" s="1"/>
  <c r="I51" i="7"/>
  <c r="K51" i="7" s="1"/>
  <c r="I15" i="8"/>
  <c r="K15" i="8" s="1"/>
  <c r="I60" i="9"/>
  <c r="K60" i="9" s="1"/>
  <c r="H52" i="8"/>
  <c r="I12" i="9"/>
  <c r="K12" i="9" s="1"/>
  <c r="I75" i="9"/>
  <c r="K75" i="9" s="1"/>
  <c r="I60" i="8"/>
  <c r="K60" i="8" s="1"/>
  <c r="H65" i="8"/>
  <c r="I42" i="9"/>
  <c r="K42" i="9" s="1"/>
  <c r="K15" i="5"/>
  <c r="H63" i="7"/>
  <c r="H57" i="9"/>
  <c r="H25" i="9"/>
  <c r="K69" i="5"/>
  <c r="H62" i="7"/>
  <c r="I72" i="7"/>
  <c r="I24" i="7"/>
  <c r="K24" i="7" s="1"/>
  <c r="K67" i="5"/>
  <c r="I16" i="7"/>
  <c r="K16" i="7" s="1"/>
  <c r="I71" i="7"/>
  <c r="K71" i="7" s="1"/>
  <c r="H72" i="8"/>
  <c r="H47" i="7"/>
  <c r="H15" i="7"/>
  <c r="K18" i="5"/>
  <c r="K53" i="5"/>
  <c r="H48" i="7"/>
  <c r="I44" i="9"/>
  <c r="K44" i="9" s="1"/>
  <c r="I36" i="7"/>
  <c r="K36" i="7" s="1"/>
  <c r="I16" i="8"/>
  <c r="K16" i="8" s="1"/>
  <c r="H36" i="9"/>
  <c r="I12" i="8"/>
  <c r="K12" i="8" s="1"/>
  <c r="H44" i="7"/>
  <c r="H67" i="9"/>
  <c r="H35" i="8"/>
  <c r="H19" i="9"/>
  <c r="I20" i="7"/>
  <c r="K20" i="7" s="1"/>
  <c r="H49" i="8"/>
  <c r="H41" i="9"/>
  <c r="I18" i="7"/>
  <c r="K18" i="7" s="1"/>
  <c r="I64" i="8"/>
  <c r="K64" i="8" s="1"/>
  <c r="H48" i="8"/>
  <c r="I40" i="7"/>
  <c r="K40" i="7" s="1"/>
  <c r="H40" i="8"/>
  <c r="H54" i="8"/>
  <c r="H46" i="7"/>
  <c r="I52" i="8"/>
  <c r="K52" i="8" s="1"/>
  <c r="H36" i="8"/>
  <c r="H71" i="9"/>
  <c r="H68" i="8"/>
  <c r="H52" i="9"/>
  <c r="K35" i="5"/>
  <c r="H20" i="9"/>
  <c r="I8" i="8"/>
  <c r="K8" i="8" s="1"/>
  <c r="K19" i="5"/>
  <c r="H59" i="9"/>
  <c r="H28" i="7"/>
  <c r="H51" i="7"/>
  <c r="I47" i="7"/>
  <c r="K47" i="7" s="1"/>
  <c r="H73" i="9"/>
  <c r="H9" i="9"/>
  <c r="I56" i="7"/>
  <c r="K56" i="7" s="1"/>
  <c r="H39" i="7"/>
  <c r="H21" i="7"/>
  <c r="H24" i="8"/>
  <c r="H72" i="9"/>
  <c r="H70" i="8"/>
  <c r="H38" i="8"/>
  <c r="H22" i="8"/>
  <c r="K51" i="5"/>
  <c r="I40" i="9"/>
  <c r="K40" i="9" s="1"/>
  <c r="H53" i="8"/>
  <c r="I33" i="8"/>
  <c r="K33" i="8" s="1"/>
  <c r="I49" i="8"/>
  <c r="K49" i="8" s="1"/>
  <c r="H33" i="8"/>
  <c r="H70" i="9"/>
  <c r="H27" i="8"/>
  <c r="I27" i="7"/>
  <c r="K27" i="7" s="1"/>
  <c r="I27" i="8"/>
  <c r="K27" i="8" s="1"/>
  <c r="K54" i="5"/>
  <c r="H35" i="9"/>
  <c r="H74" i="9"/>
  <c r="H74" i="8"/>
  <c r="I74" i="7"/>
  <c r="K74" i="7" s="1"/>
  <c r="K73" i="5"/>
  <c r="I74" i="8"/>
  <c r="K74" i="8" s="1"/>
  <c r="H74" i="7"/>
  <c r="I55" i="7"/>
  <c r="K55" i="7" s="1"/>
  <c r="H27" i="9"/>
  <c r="H27" i="7"/>
  <c r="H55" i="8"/>
  <c r="I55" i="8"/>
  <c r="K55" i="8" s="1"/>
  <c r="I69" i="7"/>
  <c r="K69" i="7" s="1"/>
  <c r="K68" i="5"/>
  <c r="I69" i="8"/>
  <c r="K69" i="8" s="1"/>
  <c r="I69" i="9"/>
  <c r="K69" i="9" s="1"/>
  <c r="H69" i="9"/>
  <c r="H43" i="8"/>
  <c r="I43" i="7"/>
  <c r="K43" i="7" s="1"/>
  <c r="I43" i="8"/>
  <c r="K43" i="8" s="1"/>
  <c r="H26" i="9"/>
  <c r="H26" i="8"/>
  <c r="I26" i="7"/>
  <c r="K26" i="7" s="1"/>
  <c r="K25" i="5"/>
  <c r="H26" i="7"/>
  <c r="I26" i="8"/>
  <c r="K26" i="8" s="1"/>
  <c r="H60" i="7"/>
  <c r="H59" i="7"/>
  <c r="H23" i="8"/>
  <c r="I23" i="8"/>
  <c r="K23" i="8" s="1"/>
  <c r="H23" i="7"/>
  <c r="I37" i="7"/>
  <c r="K37" i="7" s="1"/>
  <c r="I37" i="8"/>
  <c r="K37" i="8" s="1"/>
  <c r="I37" i="9"/>
  <c r="K37" i="9" s="1"/>
  <c r="H37" i="9"/>
  <c r="I65" i="9"/>
  <c r="K65" i="9" s="1"/>
  <c r="I65" i="7"/>
  <c r="K65" i="7" s="1"/>
  <c r="I17" i="9"/>
  <c r="K17" i="9" s="1"/>
  <c r="I17" i="7"/>
  <c r="K17" i="7" s="1"/>
  <c r="K16" i="5"/>
  <c r="I39" i="7"/>
  <c r="K39" i="7" s="1"/>
  <c r="H69" i="8"/>
  <c r="I35" i="8"/>
  <c r="K35" i="8" s="1"/>
  <c r="I35" i="9"/>
  <c r="K35" i="9" s="1"/>
  <c r="I39" i="9"/>
  <c r="K39" i="9" s="1"/>
  <c r="I50" i="8"/>
  <c r="K50" i="8" s="1"/>
  <c r="H50" i="7"/>
  <c r="I50" i="9"/>
  <c r="K50" i="9" s="1"/>
  <c r="H50" i="9"/>
  <c r="H50" i="8"/>
  <c r="H17" i="7"/>
  <c r="I64" i="9"/>
  <c r="K64" i="9" s="1"/>
  <c r="H64" i="9"/>
  <c r="I48" i="9"/>
  <c r="K48" i="9" s="1"/>
  <c r="H48" i="9"/>
  <c r="I32" i="9"/>
  <c r="K32" i="9" s="1"/>
  <c r="H32" i="9"/>
  <c r="I16" i="9"/>
  <c r="K16" i="9" s="1"/>
  <c r="H16" i="9"/>
  <c r="K65" i="5"/>
  <c r="H75" i="7"/>
  <c r="H43" i="7"/>
  <c r="I32" i="7"/>
  <c r="K32" i="7" s="1"/>
  <c r="H64" i="8"/>
  <c r="H43" i="9"/>
  <c r="I27" i="9"/>
  <c r="K27" i="9" s="1"/>
  <c r="I11" i="9"/>
  <c r="K11" i="9" s="1"/>
  <c r="H11" i="9"/>
  <c r="H11" i="8"/>
  <c r="I11" i="7"/>
  <c r="K11" i="7" s="1"/>
  <c r="I11" i="8"/>
  <c r="K11" i="8" s="1"/>
  <c r="K26" i="5"/>
  <c r="H58" i="9"/>
  <c r="H58" i="8"/>
  <c r="I58" i="7"/>
  <c r="K58" i="7" s="1"/>
  <c r="K57" i="5"/>
  <c r="H58" i="7"/>
  <c r="I58" i="8"/>
  <c r="K58" i="8" s="1"/>
  <c r="H71" i="8"/>
  <c r="I71" i="8"/>
  <c r="K71" i="8" s="1"/>
  <c r="I21" i="7"/>
  <c r="K21" i="7" s="1"/>
  <c r="K20" i="5"/>
  <c r="I21" i="8"/>
  <c r="K21" i="8" s="1"/>
  <c r="I21" i="9"/>
  <c r="K21" i="9" s="1"/>
  <c r="H21" i="9"/>
  <c r="I33" i="9"/>
  <c r="K33" i="9" s="1"/>
  <c r="I33" i="7"/>
  <c r="K33" i="7" s="1"/>
  <c r="K32" i="5"/>
  <c r="I19" i="8"/>
  <c r="K19" i="8" s="1"/>
  <c r="I19" i="9"/>
  <c r="K19" i="9" s="1"/>
  <c r="K38" i="5"/>
  <c r="I35" i="7"/>
  <c r="K35" i="7" s="1"/>
  <c r="H21" i="8"/>
  <c r="I34" i="7"/>
  <c r="K34" i="7" s="1"/>
  <c r="I36" i="8"/>
  <c r="K36" i="8" s="1"/>
  <c r="I74" i="9"/>
  <c r="K74" i="9" s="1"/>
  <c r="H63" i="9"/>
  <c r="H63" i="8"/>
  <c r="H47" i="9"/>
  <c r="H47" i="8"/>
  <c r="L47" i="8" s="1"/>
  <c r="M47" i="8" s="1"/>
  <c r="H31" i="9"/>
  <c r="H31" i="8"/>
  <c r="H15" i="9"/>
  <c r="H15" i="8"/>
  <c r="K63" i="5"/>
  <c r="K34" i="5"/>
  <c r="H71" i="7"/>
  <c r="I68" i="7"/>
  <c r="K68" i="7" s="1"/>
  <c r="I31" i="7"/>
  <c r="K31" i="7" s="1"/>
  <c r="I32" i="8"/>
  <c r="K32" i="8" s="1"/>
  <c r="I71" i="9"/>
  <c r="K71" i="9" s="1"/>
  <c r="I26" i="9"/>
  <c r="K26" i="9" s="1"/>
  <c r="H39" i="8"/>
  <c r="I39" i="8"/>
  <c r="K39" i="8" s="1"/>
  <c r="H19" i="7"/>
  <c r="K42" i="5"/>
  <c r="I51" i="8"/>
  <c r="K51" i="8" s="1"/>
  <c r="I51" i="9"/>
  <c r="K51" i="9" s="1"/>
  <c r="I18" i="8"/>
  <c r="K18" i="8" s="1"/>
  <c r="H18" i="7"/>
  <c r="I18" i="9"/>
  <c r="K18" i="9" s="1"/>
  <c r="H18" i="9"/>
  <c r="H18" i="8"/>
  <c r="H11" i="7"/>
  <c r="I62" i="9"/>
  <c r="K62" i="9" s="1"/>
  <c r="H62" i="9"/>
  <c r="I62" i="7"/>
  <c r="K62" i="7" s="1"/>
  <c r="K61" i="5"/>
  <c r="H62" i="8"/>
  <c r="I62" i="8"/>
  <c r="K62" i="8" s="1"/>
  <c r="I46" i="9"/>
  <c r="K46" i="9" s="1"/>
  <c r="H46" i="9"/>
  <c r="H46" i="8"/>
  <c r="I46" i="7"/>
  <c r="K46" i="7" s="1"/>
  <c r="I46" i="8"/>
  <c r="K46" i="8" s="1"/>
  <c r="I30" i="9"/>
  <c r="K30" i="9" s="1"/>
  <c r="H30" i="9"/>
  <c r="I30" i="7"/>
  <c r="K30" i="7" s="1"/>
  <c r="K29" i="5"/>
  <c r="H30" i="8"/>
  <c r="I30" i="8"/>
  <c r="K30" i="8" s="1"/>
  <c r="I14" i="9"/>
  <c r="K14" i="9" s="1"/>
  <c r="H14" i="9"/>
  <c r="H14" i="8"/>
  <c r="I14" i="7"/>
  <c r="K13" i="5"/>
  <c r="I14" i="8"/>
  <c r="K14" i="8" s="1"/>
  <c r="K62" i="5"/>
  <c r="H69" i="7"/>
  <c r="H37" i="7"/>
  <c r="I23" i="7"/>
  <c r="K23" i="7" s="1"/>
  <c r="I31" i="8"/>
  <c r="K31" i="8" s="1"/>
  <c r="H16" i="8"/>
  <c r="H39" i="9"/>
  <c r="I63" i="9"/>
  <c r="K63" i="9" s="1"/>
  <c r="H59" i="8"/>
  <c r="I59" i="7"/>
  <c r="K59" i="7" s="1"/>
  <c r="I59" i="8"/>
  <c r="K59" i="8" s="1"/>
  <c r="I10" i="9"/>
  <c r="K10" i="9" s="1"/>
  <c r="H10" i="9"/>
  <c r="H10" i="8"/>
  <c r="I10" i="7"/>
  <c r="K10" i="7" s="1"/>
  <c r="K9" i="5"/>
  <c r="I10" i="8"/>
  <c r="K10" i="8" s="1"/>
  <c r="H10" i="7"/>
  <c r="H55" i="9"/>
  <c r="I67" i="8"/>
  <c r="K67" i="8" s="1"/>
  <c r="I67" i="9"/>
  <c r="K67" i="9" s="1"/>
  <c r="I34" i="8"/>
  <c r="K34" i="8" s="1"/>
  <c r="H34" i="7"/>
  <c r="I34" i="9"/>
  <c r="K34" i="9" s="1"/>
  <c r="H34" i="9"/>
  <c r="H34" i="8"/>
  <c r="I44" i="8"/>
  <c r="K44" i="8" s="1"/>
  <c r="K66" i="5"/>
  <c r="I61" i="9"/>
  <c r="K61" i="9" s="1"/>
  <c r="H61" i="9"/>
  <c r="H61" i="8"/>
  <c r="I61" i="7"/>
  <c r="K61" i="7" s="1"/>
  <c r="K60" i="5"/>
  <c r="H61" i="7"/>
  <c r="I45" i="9"/>
  <c r="K45" i="9" s="1"/>
  <c r="H45" i="9"/>
  <c r="H45" i="8"/>
  <c r="I45" i="7"/>
  <c r="K45" i="7" s="1"/>
  <c r="K44" i="5"/>
  <c r="H45" i="7"/>
  <c r="I29" i="9"/>
  <c r="K29" i="9" s="1"/>
  <c r="H29" i="9"/>
  <c r="H29" i="8"/>
  <c r="I29" i="7"/>
  <c r="K29" i="7" s="1"/>
  <c r="K28" i="5"/>
  <c r="H29" i="7"/>
  <c r="I13" i="9"/>
  <c r="K13" i="9" s="1"/>
  <c r="H13" i="9"/>
  <c r="H13" i="8"/>
  <c r="I13" i="7"/>
  <c r="K13" i="7" s="1"/>
  <c r="K12" i="5"/>
  <c r="H13" i="7"/>
  <c r="I73" i="7"/>
  <c r="K73" i="7" s="1"/>
  <c r="I73" i="9"/>
  <c r="K73" i="9" s="1"/>
  <c r="I57" i="7"/>
  <c r="K57" i="7" s="1"/>
  <c r="I57" i="9"/>
  <c r="K57" i="9" s="1"/>
  <c r="I41" i="7"/>
  <c r="K41" i="7" s="1"/>
  <c r="I41" i="9"/>
  <c r="I25" i="7"/>
  <c r="K25" i="7" s="1"/>
  <c r="I25" i="9"/>
  <c r="K25" i="9" s="1"/>
  <c r="I9" i="7"/>
  <c r="K9" i="7" s="1"/>
  <c r="K58" i="5"/>
  <c r="K31" i="5"/>
  <c r="H67" i="7"/>
  <c r="H35" i="7"/>
  <c r="I68" i="8"/>
  <c r="K68" i="8" s="1"/>
  <c r="I29" i="8"/>
  <c r="K29" i="8" s="1"/>
  <c r="I23" i="9"/>
  <c r="K23" i="9" s="1"/>
  <c r="H75" i="8"/>
  <c r="I75" i="7"/>
  <c r="K75" i="7" s="1"/>
  <c r="I75" i="8"/>
  <c r="K75" i="8" s="1"/>
  <c r="H42" i="9"/>
  <c r="H42" i="8"/>
  <c r="I42" i="7"/>
  <c r="K42" i="7" s="1"/>
  <c r="K41" i="5"/>
  <c r="I42" i="8"/>
  <c r="K42" i="8" s="1"/>
  <c r="H42" i="7"/>
  <c r="H55" i="7"/>
  <c r="K74" i="5"/>
  <c r="I43" i="9"/>
  <c r="K43" i="9" s="1"/>
  <c r="I53" i="7"/>
  <c r="K53" i="7" s="1"/>
  <c r="K52" i="5"/>
  <c r="I53" i="8"/>
  <c r="K53" i="8" s="1"/>
  <c r="I53" i="9"/>
  <c r="K53" i="9" s="1"/>
  <c r="H53" i="9"/>
  <c r="I49" i="9"/>
  <c r="K49" i="9" s="1"/>
  <c r="I49" i="7"/>
  <c r="K49" i="7" s="1"/>
  <c r="K48" i="5"/>
  <c r="I66" i="8"/>
  <c r="H66" i="7"/>
  <c r="I66" i="9"/>
  <c r="K66" i="9" s="1"/>
  <c r="H66" i="9"/>
  <c r="H66" i="8"/>
  <c r="H67" i="8"/>
  <c r="H51" i="9"/>
  <c r="I8" i="9"/>
  <c r="H8" i="8"/>
  <c r="H8" i="9"/>
  <c r="I8" i="7"/>
  <c r="K8" i="7" s="1"/>
  <c r="K7" i="5"/>
  <c r="H60" i="9"/>
  <c r="H60" i="8"/>
  <c r="I60" i="7"/>
  <c r="K60" i="7" s="1"/>
  <c r="K59" i="5"/>
  <c r="H44" i="9"/>
  <c r="H44" i="8"/>
  <c r="I44" i="7"/>
  <c r="K44" i="7" s="1"/>
  <c r="K43" i="5"/>
  <c r="H28" i="9"/>
  <c r="H28" i="8"/>
  <c r="I28" i="7"/>
  <c r="K28" i="7" s="1"/>
  <c r="K27" i="5"/>
  <c r="H12" i="9"/>
  <c r="H12" i="8"/>
  <c r="I12" i="7"/>
  <c r="K12" i="7" s="1"/>
  <c r="I72" i="8"/>
  <c r="K72" i="8" s="1"/>
  <c r="I56" i="8"/>
  <c r="K56" i="8" s="1"/>
  <c r="I40" i="8"/>
  <c r="K40" i="8" s="1"/>
  <c r="I24" i="8"/>
  <c r="K24" i="8" s="1"/>
  <c r="K56" i="5"/>
  <c r="K30" i="5"/>
  <c r="H64" i="7"/>
  <c r="H32" i="7"/>
  <c r="I64" i="7"/>
  <c r="K64" i="7" s="1"/>
  <c r="I19" i="7"/>
  <c r="K19" i="7" s="1"/>
  <c r="I65" i="8"/>
  <c r="K65" i="8" s="1"/>
  <c r="I28" i="8"/>
  <c r="K28" i="8" s="1"/>
  <c r="H51" i="8"/>
  <c r="H75" i="9"/>
  <c r="I59" i="9"/>
  <c r="K59" i="9" s="1"/>
  <c r="I15" i="9"/>
  <c r="K15" i="9" s="1"/>
  <c r="I54" i="9"/>
  <c r="K54" i="9" s="1"/>
  <c r="I22" i="9"/>
  <c r="K22" i="9" s="1"/>
  <c r="L40" i="5"/>
  <c r="L8" i="5"/>
  <c r="H73" i="7"/>
  <c r="H57" i="7"/>
  <c r="H41" i="7"/>
  <c r="H25" i="7"/>
  <c r="H9" i="7"/>
  <c r="H65" i="9"/>
  <c r="H49" i="9"/>
  <c r="H33" i="9"/>
  <c r="H17" i="9"/>
  <c r="I70" i="9"/>
  <c r="K70" i="9" s="1"/>
  <c r="I38" i="9"/>
  <c r="K38" i="9" s="1"/>
  <c r="H72" i="7"/>
  <c r="H56" i="7"/>
  <c r="H40" i="7"/>
  <c r="L40" i="7" s="1"/>
  <c r="H24" i="7"/>
  <c r="L24" i="7" s="1"/>
  <c r="I73" i="8"/>
  <c r="K73" i="8" s="1"/>
  <c r="I57" i="8"/>
  <c r="K57" i="8" s="1"/>
  <c r="I41" i="8"/>
  <c r="K41" i="8" s="1"/>
  <c r="I25" i="8"/>
  <c r="K25" i="8" s="1"/>
  <c r="I9" i="8"/>
  <c r="K9" i="8" s="1"/>
  <c r="I68" i="9"/>
  <c r="K68" i="9" s="1"/>
  <c r="I52" i="9"/>
  <c r="K52" i="9" s="1"/>
  <c r="I36" i="9"/>
  <c r="K36" i="9" s="1"/>
  <c r="I20" i="9"/>
  <c r="L37" i="5"/>
  <c r="L21" i="5"/>
  <c r="H70" i="7"/>
  <c r="H54" i="7"/>
  <c r="L54" i="7" s="1"/>
  <c r="H38" i="7"/>
  <c r="H22" i="7"/>
  <c r="I70" i="8"/>
  <c r="K70" i="8" s="1"/>
  <c r="I54" i="8"/>
  <c r="K54" i="8" s="1"/>
  <c r="I38" i="8"/>
  <c r="K38" i="8" s="1"/>
  <c r="I22" i="8"/>
  <c r="K22" i="8" s="1"/>
  <c r="K71" i="5"/>
  <c r="K55" i="5"/>
  <c r="K39" i="5"/>
  <c r="H73" i="8"/>
  <c r="H57" i="8"/>
  <c r="H41" i="8"/>
  <c r="H25" i="8"/>
  <c r="H9" i="8"/>
  <c r="K72" i="7"/>
  <c r="K54" i="7"/>
  <c r="K15" i="7"/>
  <c r="K37" i="5"/>
  <c r="AL6" i="3"/>
  <c r="AL31" i="3"/>
  <c r="AL35" i="3"/>
  <c r="AL16" i="3"/>
  <c r="AL40" i="3"/>
  <c r="AL18" i="3"/>
  <c r="AL34" i="3"/>
  <c r="AL12" i="3"/>
  <c r="AL27" i="3"/>
  <c r="AL19" i="3"/>
  <c r="AL28" i="3"/>
  <c r="AL9" i="3"/>
  <c r="AL32" i="3"/>
  <c r="AL7" i="3"/>
  <c r="AL25" i="3"/>
  <c r="AL36" i="3"/>
  <c r="AL21" i="3"/>
  <c r="AL37" i="3"/>
  <c r="AL14" i="3"/>
  <c r="AL23" i="3"/>
  <c r="AL8" i="3"/>
  <c r="AL24" i="3"/>
  <c r="AL10" i="3"/>
  <c r="AL33" i="3"/>
  <c r="AL13" i="3"/>
  <c r="AL30" i="3"/>
  <c r="AL15" i="3"/>
  <c r="AL26" i="3"/>
  <c r="AL20" i="3"/>
  <c r="AL39" i="3"/>
  <c r="AL11" i="3"/>
  <c r="AB64" i="3"/>
  <c r="AB6" i="3"/>
  <c r="AB16" i="3"/>
  <c r="AB48" i="3"/>
  <c r="AB18" i="3"/>
  <c r="AB42" i="3"/>
  <c r="AB58" i="3"/>
  <c r="AB45" i="3"/>
  <c r="AB31" i="3"/>
  <c r="AB29" i="3"/>
  <c r="AB17" i="3"/>
  <c r="AB47" i="3"/>
  <c r="AB41" i="3"/>
  <c r="AB13" i="3"/>
  <c r="AB30" i="3"/>
  <c r="AB53" i="3"/>
  <c r="AB21" i="3"/>
  <c r="AB22" i="3"/>
  <c r="AB37" i="3"/>
  <c r="AB61" i="3"/>
  <c r="AB63" i="3"/>
  <c r="AB15" i="3"/>
  <c r="AB46" i="3"/>
  <c r="AB39" i="3"/>
  <c r="AB55" i="3"/>
  <c r="AB56" i="3"/>
  <c r="AB26" i="3"/>
  <c r="AB65" i="3"/>
  <c r="AB19" i="3"/>
  <c r="AB27" i="3"/>
  <c r="AB50" i="3"/>
  <c r="AB54" i="3"/>
  <c r="AB32" i="3"/>
  <c r="AB49" i="3"/>
  <c r="AB12" i="3"/>
  <c r="AB23" i="3"/>
  <c r="AB24" i="3"/>
  <c r="AB10" i="3"/>
  <c r="AB57" i="3"/>
  <c r="AB20" i="3"/>
  <c r="AB28" i="3"/>
  <c r="AB51" i="3"/>
  <c r="AB59" i="3"/>
  <c r="AB7" i="3"/>
  <c r="AB9" i="3"/>
  <c r="AB11" i="3"/>
  <c r="AB44" i="3"/>
  <c r="AB62" i="3"/>
  <c r="AB8" i="3"/>
  <c r="AB60" i="3"/>
  <c r="AB38" i="3"/>
  <c r="AB33" i="3"/>
  <c r="AB34" i="3"/>
  <c r="AB14" i="3"/>
  <c r="H68" i="3"/>
  <c r="H67" i="3"/>
  <c r="H51" i="3"/>
  <c r="H19" i="3"/>
  <c r="H50" i="3"/>
  <c r="H34" i="3"/>
  <c r="H30" i="3"/>
  <c r="H61" i="3"/>
  <c r="H13" i="3"/>
  <c r="H60" i="3"/>
  <c r="H12" i="3"/>
  <c r="H27" i="3"/>
  <c r="R49" i="3"/>
  <c r="H74" i="3"/>
  <c r="H26" i="3"/>
  <c r="H73" i="3"/>
  <c r="H25" i="3"/>
  <c r="R10" i="3"/>
  <c r="R50" i="3"/>
  <c r="H56" i="3"/>
  <c r="H8" i="3"/>
  <c r="H55" i="3"/>
  <c r="H23" i="3"/>
  <c r="H54" i="3"/>
  <c r="H38" i="3"/>
  <c r="H22" i="3"/>
  <c r="H46" i="3"/>
  <c r="H28" i="3"/>
  <c r="R41" i="3"/>
  <c r="H10" i="3"/>
  <c r="H57" i="3"/>
  <c r="R18" i="3"/>
  <c r="R42" i="3"/>
  <c r="H7" i="3"/>
  <c r="H62" i="3"/>
  <c r="H14" i="3"/>
  <c r="H44" i="3"/>
  <c r="H59" i="3"/>
  <c r="H11" i="3"/>
  <c r="H41" i="3"/>
  <c r="H9" i="3"/>
  <c r="H72" i="3"/>
  <c r="H24" i="3"/>
  <c r="H71" i="3"/>
  <c r="H39" i="3"/>
  <c r="R35" i="3"/>
  <c r="R28" i="3"/>
  <c r="R59" i="3"/>
  <c r="R36" i="3"/>
  <c r="R29" i="3"/>
  <c r="R47" i="3"/>
  <c r="R27" i="3"/>
  <c r="R12" i="3"/>
  <c r="R11" i="3"/>
  <c r="R45" i="3"/>
  <c r="R19" i="3"/>
  <c r="R67" i="3"/>
  <c r="R20" i="3"/>
  <c r="R21" i="3"/>
  <c r="R31" i="3"/>
  <c r="R52" i="3"/>
  <c r="R60" i="3"/>
  <c r="R14" i="3"/>
  <c r="R30" i="3"/>
  <c r="R15" i="3"/>
  <c r="R54" i="3"/>
  <c r="R8" i="3"/>
  <c r="R32" i="3"/>
  <c r="R55" i="3"/>
  <c r="R25" i="3"/>
  <c r="R33" i="3"/>
  <c r="R56" i="3"/>
  <c r="R38" i="3"/>
  <c r="R13" i="3"/>
  <c r="R68" i="3"/>
  <c r="R22" i="3"/>
  <c r="R61" i="3"/>
  <c r="R7" i="3"/>
  <c r="R23" i="3"/>
  <c r="R62" i="3"/>
  <c r="R24" i="3"/>
  <c r="R63" i="3"/>
  <c r="R9" i="3"/>
  <c r="R26" i="3"/>
  <c r="R34" i="3"/>
  <c r="R57" i="3"/>
  <c r="R65" i="3"/>
  <c r="R44" i="3"/>
  <c r="R39" i="3"/>
  <c r="R66" i="3"/>
  <c r="R46" i="3"/>
  <c r="R51" i="3"/>
  <c r="AQ61" i="8" l="1"/>
  <c r="AQ45" i="8"/>
  <c r="AB132" i="7"/>
  <c r="AB39" i="7"/>
  <c r="AB107" i="5"/>
  <c r="BF13" i="5"/>
  <c r="AQ70" i="5"/>
  <c r="AQ19" i="5"/>
  <c r="AB63" i="9"/>
  <c r="AB71" i="9"/>
  <c r="AB31" i="9"/>
  <c r="BE154" i="9"/>
  <c r="BF154" i="9"/>
  <c r="BG82" i="9" s="1"/>
  <c r="BG83" i="9" s="1"/>
  <c r="D83" i="9" s="1"/>
  <c r="BE76" i="9"/>
  <c r="BF76" i="9" s="1"/>
  <c r="AQ76" i="9"/>
  <c r="AR4" i="9" s="1"/>
  <c r="AR5" i="9" s="1"/>
  <c r="C82" i="9" s="1"/>
  <c r="AR82" i="9"/>
  <c r="AR83" i="9" s="1"/>
  <c r="C83" i="9" s="1"/>
  <c r="AC82" i="9"/>
  <c r="AC83" i="9" s="1"/>
  <c r="B83" i="9" s="1"/>
  <c r="AC4" i="9"/>
  <c r="AC5" i="9" s="1"/>
  <c r="B82" i="9" s="1"/>
  <c r="BF71" i="8"/>
  <c r="BF23" i="8"/>
  <c r="BF55" i="8"/>
  <c r="BF63" i="8"/>
  <c r="AQ13" i="8"/>
  <c r="AQ69" i="8"/>
  <c r="AQ53" i="8"/>
  <c r="AQ29" i="8"/>
  <c r="AQ23" i="8"/>
  <c r="AQ31" i="8"/>
  <c r="BF76" i="8"/>
  <c r="BG4" i="8" s="1"/>
  <c r="BG5" i="8" s="1"/>
  <c r="D82" i="8" s="1"/>
  <c r="BE154" i="8"/>
  <c r="BF154" i="8" s="1"/>
  <c r="AP154" i="8"/>
  <c r="AQ154" i="8" s="1"/>
  <c r="AB154" i="8"/>
  <c r="AP76" i="8"/>
  <c r="AQ76" i="8" s="1"/>
  <c r="AA76" i="8"/>
  <c r="AB76" i="8" s="1"/>
  <c r="L45" i="8"/>
  <c r="L12" i="8"/>
  <c r="BF138" i="7"/>
  <c r="BF117" i="7"/>
  <c r="BF154" i="7"/>
  <c r="BG82" i="7" s="1"/>
  <c r="BG83" i="7" s="1"/>
  <c r="D83" i="7" s="1"/>
  <c r="AQ141" i="7"/>
  <c r="AB124" i="7"/>
  <c r="AB147" i="7"/>
  <c r="AB115" i="7"/>
  <c r="AB107" i="7"/>
  <c r="AB100" i="7"/>
  <c r="AB148" i="7"/>
  <c r="AB116" i="7"/>
  <c r="AB92" i="7"/>
  <c r="BF39" i="7"/>
  <c r="BF23" i="7"/>
  <c r="BF15" i="7"/>
  <c r="AQ31" i="7"/>
  <c r="AQ10" i="7"/>
  <c r="AB31" i="7"/>
  <c r="AB71" i="7"/>
  <c r="AB47" i="7"/>
  <c r="AB15" i="7"/>
  <c r="AA76" i="7"/>
  <c r="AB76" i="7" s="1"/>
  <c r="AP154" i="7"/>
  <c r="AQ154" i="7" s="1"/>
  <c r="AA154" i="7"/>
  <c r="AB154" i="7" s="1"/>
  <c r="BE76" i="7"/>
  <c r="BF76" i="7" s="1"/>
  <c r="AP76" i="7"/>
  <c r="AQ76" i="7" s="1"/>
  <c r="L72" i="7"/>
  <c r="L67" i="7"/>
  <c r="AQ91" i="5"/>
  <c r="AQ147" i="5"/>
  <c r="AQ148" i="5"/>
  <c r="AQ140" i="5"/>
  <c r="AQ115" i="5"/>
  <c r="AP152" i="5"/>
  <c r="AQ152" i="5" s="1"/>
  <c r="AR80" i="5" s="1"/>
  <c r="AR81" i="5" s="1"/>
  <c r="C82" i="5" s="1"/>
  <c r="AA152" i="5"/>
  <c r="BE152" i="5"/>
  <c r="BF152" i="5" s="1"/>
  <c r="AB152" i="5"/>
  <c r="AQ11" i="5"/>
  <c r="BF44" i="5"/>
  <c r="AB11" i="5"/>
  <c r="BF50" i="5"/>
  <c r="AQ39" i="5"/>
  <c r="AQ10" i="5"/>
  <c r="BE9" i="5"/>
  <c r="BF9" i="5" s="1"/>
  <c r="AA28" i="5"/>
  <c r="AB10" i="5"/>
  <c r="BF58" i="5"/>
  <c r="AP11" i="5"/>
  <c r="BE50" i="5"/>
  <c r="AB72" i="5"/>
  <c r="AP66" i="5"/>
  <c r="AQ66" i="5" s="1"/>
  <c r="AA58" i="5"/>
  <c r="BE69" i="5"/>
  <c r="BF69" i="5" s="1"/>
  <c r="AA69" i="5"/>
  <c r="AB69" i="5" s="1"/>
  <c r="AQ13" i="5"/>
  <c r="AP21" i="5"/>
  <c r="AQ21" i="5" s="1"/>
  <c r="BE44" i="5"/>
  <c r="BE54" i="5"/>
  <c r="BF54" i="5" s="1"/>
  <c r="AP12" i="5"/>
  <c r="AQ12" i="5" s="1"/>
  <c r="L48" i="7"/>
  <c r="K24" i="5"/>
  <c r="AA20" i="5"/>
  <c r="AP62" i="5"/>
  <c r="AQ62" i="5" s="1"/>
  <c r="AA55" i="5"/>
  <c r="AB55" i="5" s="1"/>
  <c r="BE65" i="5"/>
  <c r="BF65" i="5" s="1"/>
  <c r="AA52" i="5"/>
  <c r="AB52" i="5" s="1"/>
  <c r="AQ9" i="5"/>
  <c r="AP17" i="5"/>
  <c r="AQ17" i="5" s="1"/>
  <c r="BE40" i="5"/>
  <c r="BF40" i="5" s="1"/>
  <c r="AA11" i="5"/>
  <c r="AB56" i="5"/>
  <c r="AB9" i="5"/>
  <c r="AA38" i="5"/>
  <c r="AB38" i="5" s="1"/>
  <c r="AP58" i="5"/>
  <c r="BE61" i="5"/>
  <c r="BF61" i="5" s="1"/>
  <c r="AA49" i="5"/>
  <c r="AP13" i="5"/>
  <c r="BE36" i="5"/>
  <c r="BF36" i="5" s="1"/>
  <c r="AP64" i="5"/>
  <c r="AA65" i="5"/>
  <c r="Z65" i="5"/>
  <c r="AB65" i="5" s="1"/>
  <c r="AB49" i="5"/>
  <c r="AB54" i="5"/>
  <c r="AQ58" i="5"/>
  <c r="AA35" i="5"/>
  <c r="AB35" i="5" s="1"/>
  <c r="AP54" i="5"/>
  <c r="H75" i="5"/>
  <c r="BF66" i="5"/>
  <c r="AQ27" i="5"/>
  <c r="AQ54" i="5"/>
  <c r="BE53" i="5"/>
  <c r="BF53" i="5" s="1"/>
  <c r="AQ61" i="5"/>
  <c r="AA46" i="5"/>
  <c r="AB28" i="5"/>
  <c r="AB46" i="5"/>
  <c r="AB50" i="5"/>
  <c r="AM75" i="5"/>
  <c r="AO75" i="5" s="1"/>
  <c r="BF38" i="5"/>
  <c r="AP55" i="5"/>
  <c r="BF18" i="5"/>
  <c r="BE30" i="5"/>
  <c r="BF30" i="5" s="1"/>
  <c r="AQ50" i="5"/>
  <c r="AA9" i="5"/>
  <c r="AP46" i="5"/>
  <c r="AQ46" i="5" s="1"/>
  <c r="AA26" i="5"/>
  <c r="AB26" i="5" s="1"/>
  <c r="AA19" i="5"/>
  <c r="AB19" i="5" s="1"/>
  <c r="AQ57" i="5"/>
  <c r="AA43" i="5"/>
  <c r="AB43" i="5" s="1"/>
  <c r="AP65" i="5"/>
  <c r="AQ65" i="5" s="1"/>
  <c r="AA66" i="5"/>
  <c r="AB66" i="5" s="1"/>
  <c r="BE24" i="5"/>
  <c r="BF24" i="5" s="1"/>
  <c r="AP52" i="5"/>
  <c r="AQ52" i="5" s="1"/>
  <c r="AB61" i="5"/>
  <c r="AL75" i="5"/>
  <c r="AQ16" i="5"/>
  <c r="BF14" i="5"/>
  <c r="AP61" i="5"/>
  <c r="BE20" i="5"/>
  <c r="BF20" i="5" s="1"/>
  <c r="AB13" i="5"/>
  <c r="AP47" i="5"/>
  <c r="AQ47" i="5" s="1"/>
  <c r="BF10" i="5"/>
  <c r="BE22" i="5"/>
  <c r="BF22" i="5" s="1"/>
  <c r="AQ42" i="5"/>
  <c r="AP57" i="5"/>
  <c r="AA40" i="5"/>
  <c r="AB40" i="5" s="1"/>
  <c r="BE16" i="5"/>
  <c r="BF16" i="5" s="1"/>
  <c r="AA14" i="5"/>
  <c r="AB14" i="5" s="1"/>
  <c r="X75" i="5"/>
  <c r="Z75" i="5" s="1"/>
  <c r="AP43" i="5"/>
  <c r="AQ43" i="5" s="1"/>
  <c r="AB67" i="5"/>
  <c r="BE18" i="5"/>
  <c r="AQ38" i="5"/>
  <c r="AP34" i="5"/>
  <c r="AQ34" i="5" s="1"/>
  <c r="AQ45" i="5"/>
  <c r="AP53" i="5"/>
  <c r="AQ53" i="5" s="1"/>
  <c r="AA37" i="5"/>
  <c r="AB37" i="5" s="1"/>
  <c r="BE12" i="5"/>
  <c r="BF12" i="5" s="1"/>
  <c r="W75" i="5"/>
  <c r="AB36" i="5"/>
  <c r="BF72" i="5"/>
  <c r="AP39" i="5"/>
  <c r="AA50" i="5"/>
  <c r="BE14" i="5"/>
  <c r="AP30" i="5"/>
  <c r="BE33" i="5"/>
  <c r="BF33" i="5" s="1"/>
  <c r="AQ41" i="5"/>
  <c r="AP49" i="5"/>
  <c r="AQ49" i="5" s="1"/>
  <c r="AA63" i="5"/>
  <c r="BE72" i="5"/>
  <c r="BE8" i="5"/>
  <c r="BF8" i="5" s="1"/>
  <c r="AQ64" i="5"/>
  <c r="BB75" i="5"/>
  <c r="BD75" i="5" s="1"/>
  <c r="AA59" i="5"/>
  <c r="Z59" i="5"/>
  <c r="AB59" i="5" s="1"/>
  <c r="AP35" i="5"/>
  <c r="AQ35" i="5" s="1"/>
  <c r="AA47" i="5"/>
  <c r="AB47" i="5" s="1"/>
  <c r="AQ30" i="5"/>
  <c r="AP26" i="5"/>
  <c r="BE29" i="5"/>
  <c r="BF29" i="5" s="1"/>
  <c r="AB24" i="5"/>
  <c r="AB58" i="5"/>
  <c r="BA75" i="5"/>
  <c r="BE75" i="5" s="1"/>
  <c r="BE70" i="5"/>
  <c r="BF70" i="5" s="1"/>
  <c r="AQ26" i="5"/>
  <c r="BE25" i="5"/>
  <c r="BF25" i="5" s="1"/>
  <c r="AA54" i="5"/>
  <c r="I75" i="5"/>
  <c r="AB8" i="5"/>
  <c r="AP27" i="5"/>
  <c r="AB23" i="5"/>
  <c r="BE66" i="5"/>
  <c r="AQ22" i="5"/>
  <c r="AP18" i="5"/>
  <c r="AQ18" i="5" s="1"/>
  <c r="AQ29" i="5"/>
  <c r="AP37" i="5"/>
  <c r="AQ37" i="5" s="1"/>
  <c r="AA22" i="5"/>
  <c r="AB22" i="5" s="1"/>
  <c r="AA34" i="5"/>
  <c r="AB34" i="5" s="1"/>
  <c r="BE60" i="5"/>
  <c r="BF60" i="5" s="1"/>
  <c r="AA57" i="5"/>
  <c r="AB57" i="5" s="1"/>
  <c r="BF62" i="5"/>
  <c r="AB63" i="5"/>
  <c r="AQ55" i="5"/>
  <c r="AA27" i="5"/>
  <c r="AB27" i="5" s="1"/>
  <c r="AB20" i="5"/>
  <c r="BE62" i="5"/>
  <c r="AA51" i="5"/>
  <c r="AB51" i="5" s="1"/>
  <c r="AP14" i="5"/>
  <c r="AQ14" i="5" s="1"/>
  <c r="AQ25" i="5"/>
  <c r="AP33" i="5"/>
  <c r="AQ33" i="5" s="1"/>
  <c r="BE56" i="5"/>
  <c r="BF56" i="5" s="1"/>
  <c r="AA42" i="5"/>
  <c r="AB42" i="5" s="1"/>
  <c r="AP75" i="5"/>
  <c r="AA75" i="5"/>
  <c r="L69" i="5"/>
  <c r="M69" i="5" s="1"/>
  <c r="L45" i="5"/>
  <c r="DM190" i="2"/>
  <c r="DM191" i="2"/>
  <c r="DM192" i="2"/>
  <c r="DM193" i="2"/>
  <c r="DM194" i="2"/>
  <c r="DM186" i="2"/>
  <c r="DM187" i="2"/>
  <c r="DM185" i="2"/>
  <c r="DM183" i="2"/>
  <c r="DM184" i="2"/>
  <c r="DM258" i="2"/>
  <c r="DM259" i="2"/>
  <c r="DM260" i="2"/>
  <c r="DM261" i="2"/>
  <c r="DM210" i="2"/>
  <c r="DM211" i="2"/>
  <c r="DM212" i="2"/>
  <c r="DM213" i="2"/>
  <c r="DM297" i="2"/>
  <c r="DM296" i="2"/>
  <c r="DM292" i="2"/>
  <c r="DM293" i="2"/>
  <c r="DM294" i="2"/>
  <c r="DM295" i="2"/>
  <c r="DM306" i="2"/>
  <c r="DM307" i="2"/>
  <c r="DM27" i="2"/>
  <c r="DM28" i="2"/>
  <c r="DM29" i="2"/>
  <c r="DM30" i="2"/>
  <c r="DM224" i="2"/>
  <c r="DM225" i="2"/>
  <c r="DM226" i="2"/>
  <c r="DM227" i="2"/>
  <c r="DM10" i="2"/>
  <c r="DM9" i="2"/>
  <c r="DM82" i="2"/>
  <c r="DM83" i="2"/>
  <c r="DM84" i="2"/>
  <c r="DM85" i="2"/>
  <c r="DM282" i="2"/>
  <c r="DM283" i="2"/>
  <c r="DM273" i="2"/>
  <c r="DM274" i="2"/>
  <c r="DM275" i="2"/>
  <c r="DM281" i="2"/>
  <c r="DM276" i="2"/>
  <c r="DM277" i="2"/>
  <c r="DM278" i="2"/>
  <c r="DM280" i="2"/>
  <c r="DM279" i="2"/>
  <c r="DM144" i="2"/>
  <c r="DM145" i="2"/>
  <c r="DM146" i="2"/>
  <c r="DM147" i="2"/>
  <c r="DM148" i="2"/>
  <c r="DM149" i="2"/>
  <c r="DM150" i="2"/>
  <c r="DM151" i="2"/>
  <c r="DM74" i="2"/>
  <c r="DM75" i="2"/>
  <c r="DM73" i="2"/>
  <c r="DM66" i="2"/>
  <c r="DM67" i="2"/>
  <c r="DM68" i="2"/>
  <c r="DM69" i="2"/>
  <c r="DM70" i="2"/>
  <c r="DM71" i="2"/>
  <c r="DM72" i="2"/>
  <c r="DM308" i="2"/>
  <c r="DM309" i="2"/>
  <c r="DM310" i="2"/>
  <c r="DM265" i="2"/>
  <c r="DM264" i="2"/>
  <c r="DM262" i="2"/>
  <c r="DM263" i="2"/>
  <c r="DM37" i="2"/>
  <c r="DM38" i="2"/>
  <c r="DM39" i="2"/>
  <c r="DM40" i="2"/>
  <c r="DM90" i="2"/>
  <c r="DM106" i="2"/>
  <c r="DM122" i="2"/>
  <c r="DM138" i="2"/>
  <c r="DM91" i="2"/>
  <c r="DM107" i="2"/>
  <c r="DM123" i="2"/>
  <c r="DM139" i="2"/>
  <c r="DM92" i="2"/>
  <c r="DM108" i="2"/>
  <c r="DM124" i="2"/>
  <c r="DM140" i="2"/>
  <c r="DM121" i="2"/>
  <c r="DM93" i="2"/>
  <c r="DM109" i="2"/>
  <c r="DM125" i="2"/>
  <c r="DM141" i="2"/>
  <c r="DM94" i="2"/>
  <c r="DM110" i="2"/>
  <c r="DM126" i="2"/>
  <c r="DM142" i="2"/>
  <c r="DM95" i="2"/>
  <c r="DM111" i="2"/>
  <c r="DM127" i="2"/>
  <c r="DM143" i="2"/>
  <c r="DM96" i="2"/>
  <c r="DM112" i="2"/>
  <c r="DM128" i="2"/>
  <c r="DM105" i="2"/>
  <c r="DM97" i="2"/>
  <c r="DM113" i="2"/>
  <c r="DM129" i="2"/>
  <c r="DM98" i="2"/>
  <c r="DM114" i="2"/>
  <c r="DM130" i="2"/>
  <c r="DM89" i="2"/>
  <c r="DM99" i="2"/>
  <c r="DM115" i="2"/>
  <c r="DM131" i="2"/>
  <c r="DM137" i="2"/>
  <c r="DM100" i="2"/>
  <c r="DM116" i="2"/>
  <c r="DM132" i="2"/>
  <c r="DM101" i="2"/>
  <c r="DM117" i="2"/>
  <c r="DM133" i="2"/>
  <c r="DM86" i="2"/>
  <c r="DM102" i="2"/>
  <c r="DM118" i="2"/>
  <c r="DM134" i="2"/>
  <c r="DM87" i="2"/>
  <c r="DM103" i="2"/>
  <c r="DM119" i="2"/>
  <c r="DM135" i="2"/>
  <c r="DM88" i="2"/>
  <c r="DM104" i="2"/>
  <c r="DM120" i="2"/>
  <c r="DM136" i="2"/>
  <c r="L47" i="5"/>
  <c r="M47" i="5" s="1"/>
  <c r="DM17" i="2"/>
  <c r="DM18" i="2"/>
  <c r="DM31" i="2"/>
  <c r="DM32" i="2"/>
  <c r="DM33" i="2"/>
  <c r="DM218" i="2"/>
  <c r="DM217" i="2"/>
  <c r="DM219" i="2"/>
  <c r="DM220" i="2"/>
  <c r="DM221" i="2"/>
  <c r="DM222" i="2"/>
  <c r="DM223" i="2"/>
  <c r="DM214" i="2"/>
  <c r="DM216" i="2"/>
  <c r="DM215" i="2"/>
  <c r="DM76" i="2"/>
  <c r="DM77" i="2"/>
  <c r="DM204" i="2"/>
  <c r="DM205" i="2"/>
  <c r="DM206" i="2"/>
  <c r="DM207" i="2"/>
  <c r="DM228" i="2"/>
  <c r="DM229" i="2"/>
  <c r="DM154" i="2"/>
  <c r="DM155" i="2"/>
  <c r="DM156" i="2"/>
  <c r="DM157" i="2"/>
  <c r="DM153" i="2"/>
  <c r="DM152" i="2"/>
  <c r="DM170" i="2"/>
  <c r="DM171" i="2"/>
  <c r="DM172" i="2"/>
  <c r="DM173" i="2"/>
  <c r="DM174" i="2"/>
  <c r="DM175" i="2"/>
  <c r="DM160" i="2"/>
  <c r="DM176" i="2"/>
  <c r="DM161" i="2"/>
  <c r="DM177" i="2"/>
  <c r="DM169" i="2"/>
  <c r="DM162" i="2"/>
  <c r="DM178" i="2"/>
  <c r="DM163" i="2"/>
  <c r="DM179" i="2"/>
  <c r="DM164" i="2"/>
  <c r="DM180" i="2"/>
  <c r="DM165" i="2"/>
  <c r="DM181" i="2"/>
  <c r="DM166" i="2"/>
  <c r="DM182" i="2"/>
  <c r="DM168" i="2"/>
  <c r="DM167" i="2"/>
  <c r="DM12" i="2"/>
  <c r="DM13" i="2"/>
  <c r="DM14" i="2"/>
  <c r="DM304" i="2"/>
  <c r="DM305" i="2"/>
  <c r="L15" i="8"/>
  <c r="DM196" i="2"/>
  <c r="DM197" i="2"/>
  <c r="DM198" i="2"/>
  <c r="DM199" i="2"/>
  <c r="DM284" i="2"/>
  <c r="DM285" i="2"/>
  <c r="DM286" i="2"/>
  <c r="DM234" i="2"/>
  <c r="DM250" i="2"/>
  <c r="DM235" i="2"/>
  <c r="DM251" i="2"/>
  <c r="DM236" i="2"/>
  <c r="DM237" i="2"/>
  <c r="DM238" i="2"/>
  <c r="DM239" i="2"/>
  <c r="DM240" i="2"/>
  <c r="DM241" i="2"/>
  <c r="DM249" i="2"/>
  <c r="DM242" i="2"/>
  <c r="DM243" i="2"/>
  <c r="DM244" i="2"/>
  <c r="DM245" i="2"/>
  <c r="DM246" i="2"/>
  <c r="DM248" i="2"/>
  <c r="DM247" i="2"/>
  <c r="DM312" i="2"/>
  <c r="DM311" i="2"/>
  <c r="DM58" i="2"/>
  <c r="DM59" i="2"/>
  <c r="DM60" i="2"/>
  <c r="DM61" i="2"/>
  <c r="DM62" i="2"/>
  <c r="DM63" i="2"/>
  <c r="DM57" i="2"/>
  <c r="N2" i="6"/>
  <c r="DM25" i="2"/>
  <c r="DM19" i="2"/>
  <c r="DM20" i="2"/>
  <c r="DM21" i="2"/>
  <c r="DM22" i="2"/>
  <c r="DM23" i="2"/>
  <c r="DM24" i="2"/>
  <c r="N3" i="6"/>
  <c r="DM266" i="2"/>
  <c r="DM267" i="2"/>
  <c r="DM268" i="2"/>
  <c r="DM269" i="2"/>
  <c r="DM270" i="2"/>
  <c r="DM271" i="2"/>
  <c r="DM252" i="2"/>
  <c r="DM253" i="2"/>
  <c r="DM78" i="2"/>
  <c r="DM79" i="2"/>
  <c r="DM3" i="2"/>
  <c r="DM4" i="2"/>
  <c r="DM230" i="2"/>
  <c r="DM231" i="2"/>
  <c r="DM232" i="2"/>
  <c r="DM254" i="2"/>
  <c r="DM255" i="2"/>
  <c r="DM256" i="2"/>
  <c r="DM314" i="2"/>
  <c r="DM313" i="2"/>
  <c r="DM34" i="2"/>
  <c r="DM35" i="2"/>
  <c r="DM36" i="2"/>
  <c r="DM287" i="2"/>
  <c r="DM288" i="2"/>
  <c r="DM289" i="2"/>
  <c r="DM290" i="2"/>
  <c r="DM291" i="2"/>
  <c r="DM208" i="2"/>
  <c r="DM209" i="2"/>
  <c r="DM80" i="2"/>
  <c r="DM81" i="2"/>
  <c r="DM202" i="2"/>
  <c r="DM203" i="2"/>
  <c r="DM201" i="2"/>
  <c r="DM200" i="2"/>
  <c r="DM42" i="2"/>
  <c r="DM43" i="2"/>
  <c r="DM44" i="2"/>
  <c r="DM45" i="2"/>
  <c r="DM46" i="2"/>
  <c r="DM47" i="2"/>
  <c r="DM48" i="2"/>
  <c r="DM49" i="2"/>
  <c r="DM50" i="2"/>
  <c r="DM51" i="2"/>
  <c r="DM52" i="2"/>
  <c r="DM53" i="2"/>
  <c r="DM54" i="2"/>
  <c r="N1" i="6"/>
  <c r="L56" i="9"/>
  <c r="M56" i="9" s="1"/>
  <c r="M67" i="7"/>
  <c r="L56" i="7"/>
  <c r="L52" i="7"/>
  <c r="M52" i="7" s="1"/>
  <c r="M45" i="8"/>
  <c r="L55" i="8"/>
  <c r="M55" i="8" s="1"/>
  <c r="L66" i="7"/>
  <c r="L55" i="9"/>
  <c r="M55" i="9" s="1"/>
  <c r="L16" i="7"/>
  <c r="M16" i="7" s="1"/>
  <c r="L50" i="7"/>
  <c r="M50" i="7" s="1"/>
  <c r="L49" i="5"/>
  <c r="M49" i="5" s="1"/>
  <c r="L38" i="7"/>
  <c r="M38" i="7" s="1"/>
  <c r="L33" i="5"/>
  <c r="M33" i="5" s="1"/>
  <c r="L17" i="5"/>
  <c r="M17" i="5" s="1"/>
  <c r="L31" i="9"/>
  <c r="M31" i="9" s="1"/>
  <c r="L28" i="9"/>
  <c r="M28" i="9" s="1"/>
  <c r="L33" i="8"/>
  <c r="M33" i="8" s="1"/>
  <c r="M24" i="5"/>
  <c r="M40" i="5"/>
  <c r="L14" i="5"/>
  <c r="M14" i="5" s="1"/>
  <c r="L61" i="8"/>
  <c r="M61" i="8" s="1"/>
  <c r="L12" i="9"/>
  <c r="M12" i="9" s="1"/>
  <c r="L69" i="9"/>
  <c r="M69" i="9" s="1"/>
  <c r="L49" i="8"/>
  <c r="M49" i="8" s="1"/>
  <c r="L53" i="5"/>
  <c r="M53" i="5" s="1"/>
  <c r="L67" i="8"/>
  <c r="L51" i="7"/>
  <c r="M51" i="7" s="1"/>
  <c r="L53" i="9"/>
  <c r="M53" i="9" s="1"/>
  <c r="L70" i="7"/>
  <c r="M70" i="7" s="1"/>
  <c r="L33" i="7"/>
  <c r="M33" i="7" s="1"/>
  <c r="L72" i="9"/>
  <c r="M72" i="9" s="1"/>
  <c r="L40" i="9"/>
  <c r="M40" i="9" s="1"/>
  <c r="L51" i="5"/>
  <c r="M51" i="5" s="1"/>
  <c r="L45" i="9"/>
  <c r="M45" i="9" s="1"/>
  <c r="L63" i="8"/>
  <c r="M63" i="8" s="1"/>
  <c r="L24" i="9"/>
  <c r="M24" i="9" s="1"/>
  <c r="L58" i="9"/>
  <c r="M58" i="9" s="1"/>
  <c r="L9" i="9"/>
  <c r="M9" i="9" s="1"/>
  <c r="L33" i="9"/>
  <c r="M33" i="9" s="1"/>
  <c r="L61" i="7"/>
  <c r="M61" i="7" s="1"/>
  <c r="L30" i="9"/>
  <c r="M30" i="9" s="1"/>
  <c r="L18" i="9"/>
  <c r="M18" i="9" s="1"/>
  <c r="L48" i="8"/>
  <c r="M48" i="8" s="1"/>
  <c r="L25" i="9"/>
  <c r="M25" i="9" s="1"/>
  <c r="L17" i="8"/>
  <c r="M17" i="8" s="1"/>
  <c r="L20" i="8"/>
  <c r="M20" i="8" s="1"/>
  <c r="L8" i="8"/>
  <c r="M8" i="8" s="1"/>
  <c r="L37" i="8"/>
  <c r="M37" i="8" s="1"/>
  <c r="M8" i="5"/>
  <c r="L29" i="9"/>
  <c r="M29" i="9" s="1"/>
  <c r="L46" i="9"/>
  <c r="M46" i="9" s="1"/>
  <c r="L63" i="7"/>
  <c r="M63" i="7" s="1"/>
  <c r="L19" i="5"/>
  <c r="M19" i="5" s="1"/>
  <c r="L72" i="5"/>
  <c r="M72" i="5" s="1"/>
  <c r="L46" i="5"/>
  <c r="M46" i="5" s="1"/>
  <c r="L44" i="9"/>
  <c r="M44" i="9" s="1"/>
  <c r="L23" i="8"/>
  <c r="M23" i="8" s="1"/>
  <c r="L49" i="9"/>
  <c r="M49" i="9" s="1"/>
  <c r="L65" i="5"/>
  <c r="M65" i="5" s="1"/>
  <c r="L15" i="5"/>
  <c r="M15" i="5" s="1"/>
  <c r="L39" i="9"/>
  <c r="M39" i="9" s="1"/>
  <c r="L39" i="8"/>
  <c r="M39" i="8" s="1"/>
  <c r="L41" i="5"/>
  <c r="M41" i="5" s="1"/>
  <c r="L13" i="8"/>
  <c r="M13" i="8" s="1"/>
  <c r="L16" i="8"/>
  <c r="M16" i="8" s="1"/>
  <c r="L37" i="9"/>
  <c r="M37" i="9" s="1"/>
  <c r="L47" i="9"/>
  <c r="M47" i="9" s="1"/>
  <c r="L64" i="8"/>
  <c r="M64" i="8" s="1"/>
  <c r="L9" i="5"/>
  <c r="M9" i="5" s="1"/>
  <c r="L58" i="7"/>
  <c r="M58" i="7" s="1"/>
  <c r="L11" i="9"/>
  <c r="M11" i="9" s="1"/>
  <c r="L64" i="9"/>
  <c r="M64" i="9" s="1"/>
  <c r="L54" i="5"/>
  <c r="M54" i="5" s="1"/>
  <c r="M21" i="5"/>
  <c r="L57" i="5"/>
  <c r="M57" i="5" s="1"/>
  <c r="L10" i="7"/>
  <c r="M10" i="7" s="1"/>
  <c r="L50" i="8"/>
  <c r="M50" i="8" s="1"/>
  <c r="L57" i="9"/>
  <c r="M57" i="9" s="1"/>
  <c r="L44" i="5"/>
  <c r="M44" i="5" s="1"/>
  <c r="L45" i="7"/>
  <c r="M45" i="7" s="1"/>
  <c r="L32" i="9"/>
  <c r="M32" i="9" s="1"/>
  <c r="L13" i="9"/>
  <c r="M13" i="9" s="1"/>
  <c r="L60" i="5"/>
  <c r="M60" i="5" s="1"/>
  <c r="L65" i="7"/>
  <c r="M65" i="7" s="1"/>
  <c r="L18" i="7"/>
  <c r="M18" i="7" s="1"/>
  <c r="L22" i="5"/>
  <c r="M22" i="5" s="1"/>
  <c r="L41" i="8"/>
  <c r="M41" i="8" s="1"/>
  <c r="L61" i="9"/>
  <c r="M61" i="9" s="1"/>
  <c r="L29" i="5"/>
  <c r="M29" i="5" s="1"/>
  <c r="L73" i="5"/>
  <c r="M73" i="5" s="1"/>
  <c r="L9" i="8"/>
  <c r="M9" i="8" s="1"/>
  <c r="L22" i="7"/>
  <c r="M22" i="7" s="1"/>
  <c r="L10" i="9"/>
  <c r="M10" i="9" s="1"/>
  <c r="L74" i="7"/>
  <c r="M74" i="7" s="1"/>
  <c r="M48" i="7"/>
  <c r="L56" i="8"/>
  <c r="M56" i="8" s="1"/>
  <c r="L66" i="9"/>
  <c r="M66" i="9" s="1"/>
  <c r="L34" i="9"/>
  <c r="M34" i="9" s="1"/>
  <c r="L14" i="9"/>
  <c r="M14" i="9" s="1"/>
  <c r="L7" i="5"/>
  <c r="M7" i="5" s="1"/>
  <c r="L69" i="8"/>
  <c r="M69" i="8" s="1"/>
  <c r="L62" i="9"/>
  <c r="M62" i="9" s="1"/>
  <c r="L48" i="9"/>
  <c r="M48" i="9" s="1"/>
  <c r="L15" i="7"/>
  <c r="M15" i="7" s="1"/>
  <c r="K20" i="9"/>
  <c r="L20" i="9"/>
  <c r="L63" i="9"/>
  <c r="M63" i="9" s="1"/>
  <c r="L43" i="9"/>
  <c r="M43" i="9" s="1"/>
  <c r="L27" i="9"/>
  <c r="M27" i="9" s="1"/>
  <c r="L19" i="9"/>
  <c r="M19" i="9" s="1"/>
  <c r="L67" i="9"/>
  <c r="M67" i="9" s="1"/>
  <c r="L29" i="8"/>
  <c r="M29" i="8" s="1"/>
  <c r="L26" i="8"/>
  <c r="M26" i="8" s="1"/>
  <c r="L24" i="8"/>
  <c r="M24" i="8" s="1"/>
  <c r="L40" i="8"/>
  <c r="M40" i="8" s="1"/>
  <c r="L72" i="8"/>
  <c r="M72" i="8" s="1"/>
  <c r="L52" i="8"/>
  <c r="M52" i="8" s="1"/>
  <c r="M72" i="7"/>
  <c r="H76" i="7"/>
  <c r="L59" i="7"/>
  <c r="M59" i="7" s="1"/>
  <c r="L47" i="7"/>
  <c r="M47" i="7" s="1"/>
  <c r="K11" i="5"/>
  <c r="L11" i="5"/>
  <c r="K10" i="5"/>
  <c r="L10" i="5"/>
  <c r="K70" i="5"/>
  <c r="L70" i="5"/>
  <c r="L42" i="5"/>
  <c r="M42" i="5" s="1"/>
  <c r="L74" i="5"/>
  <c r="M74" i="5" s="1"/>
  <c r="K50" i="5"/>
  <c r="L50" i="5"/>
  <c r="L30" i="5"/>
  <c r="M30" i="5" s="1"/>
  <c r="L62" i="5"/>
  <c r="M62" i="5" s="1"/>
  <c r="M54" i="7"/>
  <c r="H76" i="9"/>
  <c r="L27" i="5"/>
  <c r="M27" i="5" s="1"/>
  <c r="L49" i="7"/>
  <c r="M49" i="7" s="1"/>
  <c r="L56" i="5"/>
  <c r="M56" i="5" s="1"/>
  <c r="L58" i="5"/>
  <c r="M58" i="5" s="1"/>
  <c r="L73" i="9"/>
  <c r="M73" i="9" s="1"/>
  <c r="L20" i="7"/>
  <c r="M20" i="7" s="1"/>
  <c r="I76" i="8"/>
  <c r="K76" i="8" s="1"/>
  <c r="L16" i="5"/>
  <c r="M16" i="5" s="1"/>
  <c r="L17" i="9"/>
  <c r="M17" i="9" s="1"/>
  <c r="L63" i="5"/>
  <c r="M63" i="5" s="1"/>
  <c r="L32" i="5"/>
  <c r="M32" i="5" s="1"/>
  <c r="L60" i="8"/>
  <c r="M60" i="8" s="1"/>
  <c r="L55" i="7"/>
  <c r="M55" i="7" s="1"/>
  <c r="L12" i="5"/>
  <c r="M12" i="5" s="1"/>
  <c r="L21" i="8"/>
  <c r="M21" i="8" s="1"/>
  <c r="L43" i="5"/>
  <c r="M43" i="5" s="1"/>
  <c r="L17" i="7"/>
  <c r="M17" i="7" s="1"/>
  <c r="I76" i="7"/>
  <c r="L35" i="5"/>
  <c r="M35" i="5" s="1"/>
  <c r="L67" i="5"/>
  <c r="M67" i="5" s="1"/>
  <c r="L31" i="8"/>
  <c r="M31" i="8" s="1"/>
  <c r="L21" i="9"/>
  <c r="M21" i="9" s="1"/>
  <c r="L48" i="5"/>
  <c r="M48" i="5" s="1"/>
  <c r="L75" i="9"/>
  <c r="M75" i="9" s="1"/>
  <c r="L13" i="7"/>
  <c r="M13" i="7" s="1"/>
  <c r="L68" i="9"/>
  <c r="M68" i="9" s="1"/>
  <c r="L26" i="9"/>
  <c r="M26" i="9" s="1"/>
  <c r="L12" i="7"/>
  <c r="M12" i="7" s="1"/>
  <c r="L18" i="5"/>
  <c r="M18" i="5" s="1"/>
  <c r="H76" i="8"/>
  <c r="L8" i="7"/>
  <c r="M8" i="7" s="1"/>
  <c r="L9" i="7"/>
  <c r="M9" i="7" s="1"/>
  <c r="L42" i="9"/>
  <c r="M42" i="9" s="1"/>
  <c r="L71" i="7"/>
  <c r="M71" i="7" s="1"/>
  <c r="L71" i="8"/>
  <c r="M71" i="8" s="1"/>
  <c r="L55" i="5"/>
  <c r="M55" i="5" s="1"/>
  <c r="L60" i="9"/>
  <c r="M60" i="9" s="1"/>
  <c r="L36" i="7"/>
  <c r="M36" i="7" s="1"/>
  <c r="L34" i="8"/>
  <c r="M34" i="8" s="1"/>
  <c r="M37" i="5"/>
  <c r="L64" i="5"/>
  <c r="M64" i="5" s="1"/>
  <c r="L65" i="9"/>
  <c r="M65" i="9" s="1"/>
  <c r="L51" i="8"/>
  <c r="M51" i="8" s="1"/>
  <c r="L30" i="7"/>
  <c r="M30" i="7" s="1"/>
  <c r="L27" i="8"/>
  <c r="M27" i="8" s="1"/>
  <c r="L11" i="8"/>
  <c r="M11" i="8" s="1"/>
  <c r="M24" i="7"/>
  <c r="L36" i="8"/>
  <c r="M36" i="8" s="1"/>
  <c r="L32" i="8"/>
  <c r="M32" i="8" s="1"/>
  <c r="L10" i="8"/>
  <c r="M10" i="8" s="1"/>
  <c r="L18" i="8"/>
  <c r="M18" i="8" s="1"/>
  <c r="L34" i="7"/>
  <c r="M34" i="7" s="1"/>
  <c r="L31" i="7"/>
  <c r="M31" i="7" s="1"/>
  <c r="L75" i="8"/>
  <c r="M75" i="8" s="1"/>
  <c r="L36" i="9"/>
  <c r="M36" i="9" s="1"/>
  <c r="L68" i="7"/>
  <c r="M68" i="7" s="1"/>
  <c r="L66" i="5"/>
  <c r="M66" i="5" s="1"/>
  <c r="L57" i="7"/>
  <c r="M57" i="7" s="1"/>
  <c r="L35" i="8"/>
  <c r="M35" i="8" s="1"/>
  <c r="L27" i="7"/>
  <c r="M27" i="7" s="1"/>
  <c r="L52" i="9"/>
  <c r="M52" i="9" s="1"/>
  <c r="L43" i="8"/>
  <c r="M43" i="8" s="1"/>
  <c r="L35" i="7"/>
  <c r="M35" i="7" s="1"/>
  <c r="L38" i="8"/>
  <c r="M38" i="8" s="1"/>
  <c r="L74" i="9"/>
  <c r="M74" i="9" s="1"/>
  <c r="L62" i="8"/>
  <c r="M62" i="8" s="1"/>
  <c r="M40" i="7"/>
  <c r="M66" i="7"/>
  <c r="L54" i="8"/>
  <c r="M54" i="8" s="1"/>
  <c r="L73" i="7"/>
  <c r="M73" i="7" s="1"/>
  <c r="L51" i="9"/>
  <c r="M51" i="9" s="1"/>
  <c r="L19" i="7"/>
  <c r="M19" i="7" s="1"/>
  <c r="L13" i="5"/>
  <c r="M13" i="5" s="1"/>
  <c r="L70" i="8"/>
  <c r="M70" i="8" s="1"/>
  <c r="L23" i="9"/>
  <c r="M23" i="9" s="1"/>
  <c r="L28" i="8"/>
  <c r="M28" i="8" s="1"/>
  <c r="L42" i="7"/>
  <c r="M42" i="7" s="1"/>
  <c r="L59" i="8"/>
  <c r="M59" i="8" s="1"/>
  <c r="L50" i="9"/>
  <c r="M50" i="9" s="1"/>
  <c r="L60" i="7"/>
  <c r="M60" i="7" s="1"/>
  <c r="L69" i="7"/>
  <c r="M69" i="7" s="1"/>
  <c r="L74" i="8"/>
  <c r="M74" i="8" s="1"/>
  <c r="L28" i="7"/>
  <c r="M28" i="7" s="1"/>
  <c r="L41" i="9"/>
  <c r="K41" i="9"/>
  <c r="M56" i="7"/>
  <c r="L23" i="7"/>
  <c r="M23" i="7" s="1"/>
  <c r="L46" i="8"/>
  <c r="M46" i="8" s="1"/>
  <c r="L46" i="7"/>
  <c r="M46" i="7" s="1"/>
  <c r="L68" i="8"/>
  <c r="M68" i="8" s="1"/>
  <c r="L14" i="7"/>
  <c r="K14" i="7"/>
  <c r="L73" i="8"/>
  <c r="M73" i="8" s="1"/>
  <c r="K75" i="5"/>
  <c r="L61" i="5"/>
  <c r="M61" i="5" s="1"/>
  <c r="L75" i="7"/>
  <c r="M75" i="7" s="1"/>
  <c r="L59" i="9"/>
  <c r="M59" i="9" s="1"/>
  <c r="L23" i="5"/>
  <c r="M23" i="5" s="1"/>
  <c r="L34" i="5"/>
  <c r="M34" i="5" s="1"/>
  <c r="L19" i="8"/>
  <c r="M19" i="8" s="1"/>
  <c r="L66" i="8"/>
  <c r="K66" i="8"/>
  <c r="L20" i="5"/>
  <c r="M20" i="5" s="1"/>
  <c r="L59" i="5"/>
  <c r="M59" i="5" s="1"/>
  <c r="L22" i="9"/>
  <c r="M22" i="9" s="1"/>
  <c r="L25" i="7"/>
  <c r="M25" i="7" s="1"/>
  <c r="L53" i="8"/>
  <c r="M53" i="8" s="1"/>
  <c r="L57" i="8"/>
  <c r="M57" i="8" s="1"/>
  <c r="L8" i="9"/>
  <c r="K8" i="9"/>
  <c r="L14" i="8"/>
  <c r="M14" i="8" s="1"/>
  <c r="L32" i="7"/>
  <c r="M32" i="7" s="1"/>
  <c r="L43" i="7"/>
  <c r="M43" i="7" s="1"/>
  <c r="L31" i="5"/>
  <c r="M31" i="5" s="1"/>
  <c r="K45" i="5"/>
  <c r="M45" i="5" s="1"/>
  <c r="M67" i="8"/>
  <c r="L39" i="5"/>
  <c r="M39" i="5" s="1"/>
  <c r="L30" i="8"/>
  <c r="M30" i="8" s="1"/>
  <c r="L58" i="8"/>
  <c r="M58" i="8" s="1"/>
  <c r="L26" i="5"/>
  <c r="M26" i="5" s="1"/>
  <c r="L25" i="5"/>
  <c r="M25" i="5" s="1"/>
  <c r="L36" i="5"/>
  <c r="M36" i="5" s="1"/>
  <c r="L35" i="9"/>
  <c r="M35" i="9" s="1"/>
  <c r="L62" i="7"/>
  <c r="M62" i="7" s="1"/>
  <c r="L37" i="7"/>
  <c r="M37" i="7" s="1"/>
  <c r="L38" i="9"/>
  <c r="M38" i="9" s="1"/>
  <c r="L28" i="5"/>
  <c r="M28" i="5" s="1"/>
  <c r="L22" i="8"/>
  <c r="M22" i="8" s="1"/>
  <c r="L54" i="9"/>
  <c r="M54" i="9" s="1"/>
  <c r="L41" i="7"/>
  <c r="M41" i="7" s="1"/>
  <c r="I76" i="9"/>
  <c r="K76" i="9" s="1"/>
  <c r="L11" i="7"/>
  <c r="M11" i="7" s="1"/>
  <c r="L52" i="5"/>
  <c r="M52" i="5" s="1"/>
  <c r="L26" i="7"/>
  <c r="M26" i="7" s="1"/>
  <c r="L44" i="7"/>
  <c r="M44" i="7" s="1"/>
  <c r="L39" i="7"/>
  <c r="M39" i="7" s="1"/>
  <c r="L25" i="8"/>
  <c r="M25" i="8" s="1"/>
  <c r="L65" i="8"/>
  <c r="M65" i="8" s="1"/>
  <c r="L70" i="9"/>
  <c r="M70" i="9" s="1"/>
  <c r="L15" i="9"/>
  <c r="M15" i="9" s="1"/>
  <c r="L21" i="7"/>
  <c r="M21" i="7" s="1"/>
  <c r="L64" i="7"/>
  <c r="M64" i="7" s="1"/>
  <c r="L71" i="9"/>
  <c r="M71" i="9" s="1"/>
  <c r="L38" i="5"/>
  <c r="M38" i="5" s="1"/>
  <c r="L53" i="7"/>
  <c r="M53" i="7" s="1"/>
  <c r="M15" i="8"/>
  <c r="M12" i="8"/>
  <c r="L71" i="5"/>
  <c r="M71" i="5" s="1"/>
  <c r="L44" i="8"/>
  <c r="M44" i="8" s="1"/>
  <c r="L42" i="8"/>
  <c r="M42" i="8" s="1"/>
  <c r="L29" i="7"/>
  <c r="M29" i="7" s="1"/>
  <c r="L68" i="5"/>
  <c r="M68" i="5" s="1"/>
  <c r="L16" i="9"/>
  <c r="M16" i="9" s="1"/>
  <c r="B2" i="2"/>
  <c r="C2" i="2"/>
  <c r="D2" i="2"/>
  <c r="E2" i="2" s="1"/>
  <c r="F2" i="2" s="1" a="1"/>
  <c r="F2" i="2" s="1"/>
  <c r="I2" i="2"/>
  <c r="J2" i="2"/>
  <c r="K2" i="2"/>
  <c r="L2" i="2"/>
  <c r="M2" i="2"/>
  <c r="N2" i="2"/>
  <c r="O2" i="2"/>
  <c r="P2" i="2"/>
  <c r="Q2" i="2"/>
  <c r="R2" i="2"/>
  <c r="S2" i="2"/>
  <c r="T2" i="2"/>
  <c r="U2" i="2"/>
  <c r="V2" i="2" s="1"/>
  <c r="W2" i="2"/>
  <c r="X2" i="2"/>
  <c r="Y2" i="2"/>
  <c r="Z2" i="2"/>
  <c r="AA2" i="2"/>
  <c r="AB2" i="2"/>
  <c r="AD2" i="2"/>
  <c r="AC2" i="2" s="1"/>
  <c r="AE2" i="2"/>
  <c r="AF2" i="2"/>
  <c r="AG2" i="2"/>
  <c r="AH2" i="2"/>
  <c r="AI2" i="2"/>
  <c r="AJ2" i="2"/>
  <c r="AK2" i="2"/>
  <c r="AL2" i="2"/>
  <c r="AM2" i="2"/>
  <c r="AN2" i="2"/>
  <c r="AO2" i="2"/>
  <c r="AP2" i="2"/>
  <c r="AQ2" i="2"/>
  <c r="AR2" i="2"/>
  <c r="AS2" i="2"/>
  <c r="AT2" i="2"/>
  <c r="AU2" i="2"/>
  <c r="AV2" i="2"/>
  <c r="AW2" i="2"/>
  <c r="AX2" i="2"/>
  <c r="AY2" i="2"/>
  <c r="AZ2" i="2"/>
  <c r="BA2" i="2"/>
  <c r="BB2" i="2"/>
  <c r="BC2" i="2"/>
  <c r="BD2" i="2"/>
  <c r="BE2" i="2"/>
  <c r="BF2" i="2"/>
  <c r="BG2" i="2"/>
  <c r="BH2" i="2"/>
  <c r="BI2" i="2"/>
  <c r="BJ2" i="2"/>
  <c r="BK2" i="2"/>
  <c r="BL2" i="2"/>
  <c r="BM2" i="2"/>
  <c r="BN2" i="2"/>
  <c r="BO2" i="2"/>
  <c r="BP2" i="2"/>
  <c r="BQ2" i="2"/>
  <c r="BR2" i="2"/>
  <c r="BS2" i="2"/>
  <c r="BT2" i="2"/>
  <c r="BU2" i="2"/>
  <c r="BV2" i="2"/>
  <c r="BW2" i="2"/>
  <c r="BX2" i="2"/>
  <c r="BY2" i="2"/>
  <c r="BZ2" i="2"/>
  <c r="CA2" i="2"/>
  <c r="CB2" i="2"/>
  <c r="CC2" i="2"/>
  <c r="CD2" i="2"/>
  <c r="CE2" i="2"/>
  <c r="CF2" i="2"/>
  <c r="CG2" i="2"/>
  <c r="CH2" i="2"/>
  <c r="CI2" i="2"/>
  <c r="CJ2" i="2"/>
  <c r="CK2" i="2"/>
  <c r="CL2" i="2"/>
  <c r="CM2" i="2"/>
  <c r="CN2" i="2"/>
  <c r="CO2" i="2"/>
  <c r="CP2" i="2"/>
  <c r="CQ2" i="2"/>
  <c r="CR2" i="2"/>
  <c r="CS2" i="2"/>
  <c r="CT2" i="2"/>
  <c r="CU2" i="2"/>
  <c r="CV2" i="2"/>
  <c r="CW2" i="2"/>
  <c r="CX2" i="2"/>
  <c r="CY2" i="2"/>
  <c r="CZ2" i="2"/>
  <c r="DA2" i="2"/>
  <c r="DB2" i="2"/>
  <c r="DC2" i="2"/>
  <c r="DD2" i="2"/>
  <c r="DE2" i="2"/>
  <c r="DF2" i="2"/>
  <c r="DG2" i="2"/>
  <c r="DH2" i="2"/>
  <c r="DI2" i="2"/>
  <c r="DJ2" i="2"/>
  <c r="DK2" i="2"/>
  <c r="DU2" i="2"/>
  <c r="DN2" i="2" s="1"/>
  <c r="DV2" i="2"/>
  <c r="DW2" i="2"/>
  <c r="DX2" i="2"/>
  <c r="DY2" i="2"/>
  <c r="DZ2" i="2"/>
  <c r="EA2" i="2"/>
  <c r="DO2" i="2" s="1"/>
  <c r="EB2" i="2"/>
  <c r="EC2" i="2"/>
  <c r="ED2" i="2"/>
  <c r="EE2" i="2"/>
  <c r="EF2" i="2"/>
  <c r="EG2" i="2"/>
  <c r="EH2" i="2"/>
  <c r="EI2" i="2"/>
  <c r="EJ2" i="2"/>
  <c r="EK2" i="2"/>
  <c r="EL2" i="2"/>
  <c r="EM2" i="2"/>
  <c r="B3" i="2"/>
  <c r="C3" i="2"/>
  <c r="D3" i="2"/>
  <c r="E3" i="2" s="1"/>
  <c r="F3" i="2" s="1" a="1"/>
  <c r="F3" i="2" s="1"/>
  <c r="I3" i="2"/>
  <c r="J3" i="2"/>
  <c r="K3" i="2"/>
  <c r="L3" i="2"/>
  <c r="M3" i="2"/>
  <c r="N3" i="2"/>
  <c r="O3" i="2"/>
  <c r="P3" i="2"/>
  <c r="Q3" i="2"/>
  <c r="R3" i="2"/>
  <c r="S3" i="2"/>
  <c r="T3" i="2"/>
  <c r="U3" i="2"/>
  <c r="V3" i="2" s="1"/>
  <c r="W3" i="2"/>
  <c r="X3" i="2"/>
  <c r="Y3" i="2"/>
  <c r="Z3" i="2"/>
  <c r="AA3" i="2"/>
  <c r="AB3" i="2"/>
  <c r="AD3" i="2"/>
  <c r="AC3" i="2" s="1"/>
  <c r="AE3" i="2"/>
  <c r="AF3" i="2"/>
  <c r="AG3" i="2"/>
  <c r="AH3" i="2"/>
  <c r="AI3" i="2"/>
  <c r="AJ3" i="2"/>
  <c r="AK3" i="2"/>
  <c r="AL3" i="2"/>
  <c r="AM3" i="2"/>
  <c r="AN3" i="2"/>
  <c r="AO3" i="2"/>
  <c r="AP3" i="2"/>
  <c r="AQ3" i="2"/>
  <c r="AR3" i="2"/>
  <c r="AS3" i="2"/>
  <c r="AT3" i="2"/>
  <c r="AU3" i="2"/>
  <c r="AV3" i="2"/>
  <c r="AW3" i="2"/>
  <c r="AX3" i="2"/>
  <c r="AY3" i="2"/>
  <c r="AZ3" i="2"/>
  <c r="BA3" i="2"/>
  <c r="BB3" i="2"/>
  <c r="BC3" i="2"/>
  <c r="BD3" i="2"/>
  <c r="BE3" i="2"/>
  <c r="BF3" i="2"/>
  <c r="BG3" i="2"/>
  <c r="BH3" i="2"/>
  <c r="BI3" i="2"/>
  <c r="BJ3" i="2"/>
  <c r="BK3" i="2"/>
  <c r="BL3" i="2"/>
  <c r="BM3" i="2"/>
  <c r="BN3" i="2"/>
  <c r="BO3" i="2"/>
  <c r="BP3" i="2"/>
  <c r="BQ3" i="2"/>
  <c r="BR3" i="2"/>
  <c r="BS3" i="2"/>
  <c r="BT3" i="2"/>
  <c r="BU3" i="2"/>
  <c r="BV3" i="2"/>
  <c r="BW3" i="2"/>
  <c r="BX3" i="2"/>
  <c r="BY3" i="2"/>
  <c r="BZ3" i="2"/>
  <c r="CA3" i="2"/>
  <c r="CB3" i="2"/>
  <c r="CC3" i="2"/>
  <c r="CD3" i="2"/>
  <c r="CE3" i="2"/>
  <c r="CF3" i="2"/>
  <c r="CG3" i="2"/>
  <c r="CH3" i="2"/>
  <c r="CI3" i="2"/>
  <c r="CJ3" i="2"/>
  <c r="CK3" i="2"/>
  <c r="CL3" i="2"/>
  <c r="CM3" i="2"/>
  <c r="CN3" i="2"/>
  <c r="CO3" i="2"/>
  <c r="CP3" i="2"/>
  <c r="CQ3" i="2"/>
  <c r="CR3" i="2"/>
  <c r="CS3" i="2"/>
  <c r="CT3" i="2"/>
  <c r="CU3" i="2"/>
  <c r="CV3" i="2"/>
  <c r="CW3" i="2"/>
  <c r="CX3" i="2"/>
  <c r="CY3" i="2"/>
  <c r="CZ3" i="2"/>
  <c r="DA3" i="2"/>
  <c r="DB3" i="2"/>
  <c r="DC3" i="2"/>
  <c r="DD3" i="2"/>
  <c r="DE3" i="2"/>
  <c r="DF3" i="2"/>
  <c r="DG3" i="2"/>
  <c r="DH3" i="2"/>
  <c r="DI3" i="2"/>
  <c r="DJ3" i="2"/>
  <c r="DK3" i="2"/>
  <c r="DU3" i="2"/>
  <c r="DN3" i="2" s="1"/>
  <c r="DV3" i="2"/>
  <c r="DW3" i="2"/>
  <c r="DX3" i="2"/>
  <c r="DY3" i="2"/>
  <c r="DZ3" i="2"/>
  <c r="EA3" i="2"/>
  <c r="EB3" i="2"/>
  <c r="EC3" i="2"/>
  <c r="ED3" i="2"/>
  <c r="EE3" i="2"/>
  <c r="EF3" i="2"/>
  <c r="EG3" i="2"/>
  <c r="EH3" i="2"/>
  <c r="EI3" i="2"/>
  <c r="EJ3" i="2"/>
  <c r="EK3" i="2"/>
  <c r="EL3" i="2"/>
  <c r="EM3" i="2"/>
  <c r="B4" i="2"/>
  <c r="C4" i="2"/>
  <c r="D4" i="2"/>
  <c r="E4" i="2" s="1"/>
  <c r="F4" i="2" s="1" a="1"/>
  <c r="F4" i="2" s="1"/>
  <c r="I4" i="2"/>
  <c r="J4" i="2"/>
  <c r="K4" i="2"/>
  <c r="L4" i="2"/>
  <c r="M4" i="2"/>
  <c r="N4" i="2"/>
  <c r="O4" i="2"/>
  <c r="P4" i="2"/>
  <c r="Q4" i="2"/>
  <c r="R4" i="2"/>
  <c r="S4" i="2"/>
  <c r="T4" i="2"/>
  <c r="U4" i="2"/>
  <c r="V4" i="2" s="1"/>
  <c r="W4" i="2"/>
  <c r="X4" i="2"/>
  <c r="Y4" i="2"/>
  <c r="Z4" i="2"/>
  <c r="AA4" i="2"/>
  <c r="AB4" i="2"/>
  <c r="AD4" i="2"/>
  <c r="AC4" i="2" s="1"/>
  <c r="AE4" i="2"/>
  <c r="AF4" i="2"/>
  <c r="AG4" i="2"/>
  <c r="AH4" i="2"/>
  <c r="AI4" i="2"/>
  <c r="AJ4" i="2"/>
  <c r="AK4" i="2"/>
  <c r="AL4" i="2"/>
  <c r="AM4" i="2"/>
  <c r="AN4" i="2"/>
  <c r="AO4" i="2"/>
  <c r="AP4" i="2"/>
  <c r="AQ4" i="2"/>
  <c r="AR4" i="2"/>
  <c r="AS4" i="2"/>
  <c r="AT4" i="2"/>
  <c r="AU4" i="2"/>
  <c r="AV4" i="2"/>
  <c r="AW4" i="2"/>
  <c r="AX4" i="2"/>
  <c r="AY4" i="2"/>
  <c r="AZ4" i="2"/>
  <c r="BA4" i="2"/>
  <c r="BB4" i="2"/>
  <c r="BC4" i="2"/>
  <c r="BD4" i="2"/>
  <c r="BE4" i="2"/>
  <c r="BF4" i="2"/>
  <c r="BG4" i="2"/>
  <c r="BH4" i="2"/>
  <c r="BI4" i="2"/>
  <c r="BJ4" i="2"/>
  <c r="BK4" i="2"/>
  <c r="BL4" i="2"/>
  <c r="BM4" i="2"/>
  <c r="BN4" i="2"/>
  <c r="BO4" i="2"/>
  <c r="BP4" i="2"/>
  <c r="BQ4" i="2"/>
  <c r="BR4" i="2"/>
  <c r="BS4" i="2"/>
  <c r="BT4" i="2"/>
  <c r="BU4" i="2"/>
  <c r="BV4" i="2"/>
  <c r="BW4" i="2"/>
  <c r="BX4" i="2"/>
  <c r="BY4" i="2"/>
  <c r="BZ4" i="2"/>
  <c r="CA4" i="2"/>
  <c r="CB4" i="2"/>
  <c r="CC4" i="2"/>
  <c r="CD4" i="2"/>
  <c r="CE4" i="2"/>
  <c r="CF4" i="2"/>
  <c r="CG4" i="2"/>
  <c r="CH4" i="2"/>
  <c r="CI4" i="2"/>
  <c r="CJ4" i="2"/>
  <c r="CK4" i="2"/>
  <c r="CL4" i="2"/>
  <c r="CM4" i="2"/>
  <c r="CN4" i="2"/>
  <c r="CO4" i="2"/>
  <c r="CP4" i="2"/>
  <c r="CQ4" i="2"/>
  <c r="CR4" i="2"/>
  <c r="CS4" i="2"/>
  <c r="CT4" i="2"/>
  <c r="CU4" i="2"/>
  <c r="CV4" i="2"/>
  <c r="CW4" i="2"/>
  <c r="CX4" i="2"/>
  <c r="CY4" i="2"/>
  <c r="CZ4" i="2"/>
  <c r="DA4" i="2"/>
  <c r="DB4" i="2"/>
  <c r="DC4" i="2"/>
  <c r="DD4" i="2"/>
  <c r="DE4" i="2"/>
  <c r="DF4" i="2"/>
  <c r="DG4" i="2"/>
  <c r="DH4" i="2"/>
  <c r="DI4" i="2"/>
  <c r="DJ4" i="2"/>
  <c r="DK4" i="2"/>
  <c r="DU4" i="2"/>
  <c r="DV4" i="2"/>
  <c r="DW4" i="2"/>
  <c r="DX4" i="2"/>
  <c r="DY4" i="2"/>
  <c r="DZ4" i="2"/>
  <c r="EA4" i="2"/>
  <c r="DO4" i="2" s="1"/>
  <c r="EB4" i="2"/>
  <c r="EC4" i="2"/>
  <c r="ED4" i="2"/>
  <c r="EE4" i="2"/>
  <c r="EF4" i="2"/>
  <c r="EG4" i="2"/>
  <c r="EH4" i="2"/>
  <c r="EI4" i="2"/>
  <c r="EJ4" i="2"/>
  <c r="EK4" i="2"/>
  <c r="EL4" i="2"/>
  <c r="EM4" i="2"/>
  <c r="B5" i="2"/>
  <c r="C5" i="2"/>
  <c r="D5" i="2"/>
  <c r="E5" i="2" s="1"/>
  <c r="F5" i="2" s="1" a="1"/>
  <c r="F5" i="2" s="1"/>
  <c r="I5" i="2"/>
  <c r="J5" i="2"/>
  <c r="K5" i="2"/>
  <c r="L5" i="2"/>
  <c r="M5" i="2"/>
  <c r="N5" i="2"/>
  <c r="O5" i="2"/>
  <c r="P5" i="2"/>
  <c r="Q5" i="2"/>
  <c r="R5" i="2"/>
  <c r="S5" i="2"/>
  <c r="T5" i="2"/>
  <c r="U5" i="2"/>
  <c r="V5" i="2" s="1"/>
  <c r="W5" i="2"/>
  <c r="X5" i="2"/>
  <c r="Y5" i="2"/>
  <c r="Z5" i="2"/>
  <c r="AA5" i="2"/>
  <c r="AB5" i="2"/>
  <c r="AD5" i="2"/>
  <c r="AC5" i="2" s="1"/>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A5" i="2"/>
  <c r="CB5" i="2"/>
  <c r="CC5" i="2"/>
  <c r="CD5" i="2"/>
  <c r="CE5" i="2"/>
  <c r="CF5" i="2"/>
  <c r="CG5" i="2"/>
  <c r="CH5" i="2"/>
  <c r="CI5" i="2"/>
  <c r="CJ5" i="2"/>
  <c r="CK5" i="2"/>
  <c r="CL5" i="2"/>
  <c r="CM5" i="2"/>
  <c r="CN5" i="2"/>
  <c r="CO5" i="2"/>
  <c r="CP5" i="2"/>
  <c r="CQ5" i="2"/>
  <c r="CR5" i="2"/>
  <c r="CS5" i="2"/>
  <c r="CT5" i="2"/>
  <c r="CU5" i="2"/>
  <c r="CV5" i="2"/>
  <c r="CW5" i="2"/>
  <c r="CX5" i="2"/>
  <c r="CY5" i="2"/>
  <c r="CZ5" i="2"/>
  <c r="DA5" i="2"/>
  <c r="DB5" i="2"/>
  <c r="DC5" i="2"/>
  <c r="DD5" i="2"/>
  <c r="DE5" i="2"/>
  <c r="DF5" i="2"/>
  <c r="DG5" i="2"/>
  <c r="DH5" i="2"/>
  <c r="DI5" i="2"/>
  <c r="DJ5" i="2"/>
  <c r="DK5" i="2"/>
  <c r="DU5" i="2"/>
  <c r="DV5" i="2"/>
  <c r="DW5" i="2"/>
  <c r="DX5" i="2"/>
  <c r="DY5" i="2"/>
  <c r="DZ5" i="2"/>
  <c r="EA5" i="2"/>
  <c r="EB5" i="2"/>
  <c r="EC5" i="2"/>
  <c r="ED5" i="2"/>
  <c r="EE5" i="2"/>
  <c r="EF5" i="2"/>
  <c r="EG5" i="2"/>
  <c r="EH5" i="2"/>
  <c r="EI5" i="2"/>
  <c r="EJ5" i="2"/>
  <c r="EK5" i="2"/>
  <c r="EL5" i="2"/>
  <c r="EM5" i="2"/>
  <c r="B6" i="2"/>
  <c r="C6" i="2"/>
  <c r="D6" i="2"/>
  <c r="E6" i="2" s="1"/>
  <c r="F6" i="2" s="1" a="1"/>
  <c r="F6" i="2" s="1"/>
  <c r="I6" i="2"/>
  <c r="J6" i="2"/>
  <c r="K6" i="2"/>
  <c r="L6" i="2"/>
  <c r="M6" i="2"/>
  <c r="N6" i="2"/>
  <c r="O6" i="2"/>
  <c r="P6" i="2"/>
  <c r="Q6" i="2"/>
  <c r="R6" i="2"/>
  <c r="S6" i="2"/>
  <c r="T6" i="2"/>
  <c r="U6" i="2"/>
  <c r="V6" i="2" s="1"/>
  <c r="W6" i="2"/>
  <c r="X6" i="2"/>
  <c r="Y6" i="2"/>
  <c r="Z6" i="2"/>
  <c r="AA6" i="2"/>
  <c r="AB6" i="2"/>
  <c r="AD6" i="2"/>
  <c r="AC6" i="2" s="1"/>
  <c r="AE6" i="2"/>
  <c r="AF6" i="2"/>
  <c r="AG6" i="2"/>
  <c r="AH6" i="2"/>
  <c r="AI6" i="2"/>
  <c r="AJ6" i="2"/>
  <c r="AK6" i="2"/>
  <c r="AL6" i="2"/>
  <c r="AM6" i="2"/>
  <c r="AN6" i="2"/>
  <c r="AO6" i="2"/>
  <c r="AP6" i="2"/>
  <c r="AQ6" i="2"/>
  <c r="AR6" i="2"/>
  <c r="AS6" i="2"/>
  <c r="AT6" i="2"/>
  <c r="AU6" i="2"/>
  <c r="AV6" i="2"/>
  <c r="AW6" i="2"/>
  <c r="AX6" i="2"/>
  <c r="AY6" i="2"/>
  <c r="AZ6" i="2"/>
  <c r="BA6" i="2"/>
  <c r="BB6" i="2"/>
  <c r="BC6" i="2"/>
  <c r="BD6" i="2"/>
  <c r="BE6" i="2"/>
  <c r="BF6" i="2"/>
  <c r="BG6" i="2"/>
  <c r="BH6" i="2"/>
  <c r="BI6" i="2"/>
  <c r="BJ6" i="2"/>
  <c r="BK6" i="2"/>
  <c r="BL6" i="2"/>
  <c r="BM6" i="2"/>
  <c r="BN6" i="2"/>
  <c r="BO6" i="2"/>
  <c r="BP6" i="2"/>
  <c r="BQ6" i="2"/>
  <c r="BR6" i="2"/>
  <c r="BS6" i="2"/>
  <c r="BT6" i="2"/>
  <c r="BU6" i="2"/>
  <c r="BV6" i="2"/>
  <c r="BW6" i="2"/>
  <c r="BX6" i="2"/>
  <c r="BY6" i="2"/>
  <c r="BZ6" i="2"/>
  <c r="CA6" i="2"/>
  <c r="CB6" i="2"/>
  <c r="CC6" i="2"/>
  <c r="CD6" i="2"/>
  <c r="CE6" i="2"/>
  <c r="CF6" i="2"/>
  <c r="CG6" i="2"/>
  <c r="CH6" i="2"/>
  <c r="CI6" i="2"/>
  <c r="CJ6" i="2"/>
  <c r="CK6" i="2"/>
  <c r="CL6" i="2"/>
  <c r="CM6" i="2"/>
  <c r="CN6" i="2"/>
  <c r="CO6" i="2"/>
  <c r="CP6" i="2"/>
  <c r="CQ6" i="2"/>
  <c r="CR6" i="2"/>
  <c r="CS6" i="2"/>
  <c r="CT6" i="2"/>
  <c r="CU6" i="2"/>
  <c r="CV6" i="2"/>
  <c r="CW6" i="2"/>
  <c r="CX6" i="2"/>
  <c r="CY6" i="2"/>
  <c r="CZ6" i="2"/>
  <c r="DA6" i="2"/>
  <c r="DB6" i="2"/>
  <c r="DC6" i="2"/>
  <c r="DD6" i="2"/>
  <c r="DE6" i="2"/>
  <c r="DF6" i="2"/>
  <c r="DG6" i="2"/>
  <c r="DH6" i="2"/>
  <c r="DI6" i="2"/>
  <c r="DJ6" i="2"/>
  <c r="DK6" i="2"/>
  <c r="DU6" i="2"/>
  <c r="DV6" i="2"/>
  <c r="DW6" i="2"/>
  <c r="DX6" i="2"/>
  <c r="DY6" i="2"/>
  <c r="DZ6" i="2"/>
  <c r="EA6" i="2"/>
  <c r="EB6" i="2"/>
  <c r="EC6" i="2"/>
  <c r="ED6" i="2"/>
  <c r="EE6" i="2"/>
  <c r="EF6" i="2"/>
  <c r="EG6" i="2"/>
  <c r="EH6" i="2"/>
  <c r="EI6" i="2"/>
  <c r="EJ6" i="2"/>
  <c r="EK6" i="2"/>
  <c r="EL6" i="2"/>
  <c r="EM6" i="2"/>
  <c r="B7" i="2"/>
  <c r="C7" i="2"/>
  <c r="D7" i="2"/>
  <c r="E7" i="2" s="1"/>
  <c r="F7" i="2" s="1" a="1"/>
  <c r="F7" i="2" s="1"/>
  <c r="I7" i="2"/>
  <c r="J7" i="2"/>
  <c r="K7" i="2"/>
  <c r="L7" i="2"/>
  <c r="M7" i="2"/>
  <c r="N7" i="2"/>
  <c r="O7" i="2"/>
  <c r="P7" i="2"/>
  <c r="Q7" i="2"/>
  <c r="R7" i="2"/>
  <c r="S7" i="2"/>
  <c r="T7" i="2"/>
  <c r="U7" i="2"/>
  <c r="V7" i="2" s="1"/>
  <c r="W7" i="2"/>
  <c r="X7" i="2"/>
  <c r="Y7" i="2"/>
  <c r="Z7" i="2"/>
  <c r="AA7" i="2"/>
  <c r="AB7" i="2"/>
  <c r="AD7" i="2"/>
  <c r="AC7" i="2" s="1"/>
  <c r="AE7" i="2"/>
  <c r="AF7" i="2"/>
  <c r="AG7" i="2"/>
  <c r="AH7" i="2"/>
  <c r="AI7" i="2"/>
  <c r="AJ7" i="2"/>
  <c r="AK7" i="2"/>
  <c r="AL7" i="2"/>
  <c r="AM7" i="2"/>
  <c r="AN7" i="2"/>
  <c r="AO7" i="2"/>
  <c r="AP7" i="2"/>
  <c r="AQ7" i="2"/>
  <c r="AR7" i="2"/>
  <c r="AS7" i="2"/>
  <c r="AT7" i="2"/>
  <c r="AU7" i="2"/>
  <c r="AV7" i="2"/>
  <c r="AW7" i="2"/>
  <c r="AX7" i="2"/>
  <c r="AY7" i="2"/>
  <c r="AZ7" i="2"/>
  <c r="BA7" i="2"/>
  <c r="BB7" i="2"/>
  <c r="BC7" i="2"/>
  <c r="BD7" i="2"/>
  <c r="BE7" i="2"/>
  <c r="BF7" i="2"/>
  <c r="BG7" i="2"/>
  <c r="BH7" i="2"/>
  <c r="BI7" i="2"/>
  <c r="BJ7" i="2"/>
  <c r="BK7" i="2"/>
  <c r="BL7" i="2"/>
  <c r="BM7" i="2"/>
  <c r="BN7" i="2"/>
  <c r="BO7" i="2"/>
  <c r="BP7" i="2"/>
  <c r="BQ7" i="2"/>
  <c r="BR7" i="2"/>
  <c r="BS7" i="2"/>
  <c r="BT7" i="2"/>
  <c r="BU7" i="2"/>
  <c r="BV7" i="2"/>
  <c r="BW7" i="2"/>
  <c r="BX7" i="2"/>
  <c r="BY7" i="2"/>
  <c r="BZ7" i="2"/>
  <c r="CA7" i="2"/>
  <c r="CB7" i="2"/>
  <c r="CC7" i="2"/>
  <c r="CD7" i="2"/>
  <c r="CE7" i="2"/>
  <c r="CF7" i="2"/>
  <c r="CG7" i="2"/>
  <c r="CH7" i="2"/>
  <c r="CI7" i="2"/>
  <c r="CJ7" i="2"/>
  <c r="CK7" i="2"/>
  <c r="CL7" i="2"/>
  <c r="CM7" i="2"/>
  <c r="CN7" i="2"/>
  <c r="CO7" i="2"/>
  <c r="CP7" i="2"/>
  <c r="CQ7" i="2"/>
  <c r="CR7" i="2"/>
  <c r="CS7" i="2"/>
  <c r="CT7" i="2"/>
  <c r="CU7" i="2"/>
  <c r="CV7" i="2"/>
  <c r="CW7" i="2"/>
  <c r="CX7" i="2"/>
  <c r="CY7" i="2"/>
  <c r="CZ7" i="2"/>
  <c r="DA7" i="2"/>
  <c r="DB7" i="2"/>
  <c r="DC7" i="2"/>
  <c r="DD7" i="2"/>
  <c r="DE7" i="2"/>
  <c r="DF7" i="2"/>
  <c r="DG7" i="2"/>
  <c r="DH7" i="2"/>
  <c r="DI7" i="2"/>
  <c r="DJ7" i="2"/>
  <c r="DK7" i="2"/>
  <c r="DU7" i="2"/>
  <c r="DV7" i="2"/>
  <c r="DW7" i="2"/>
  <c r="DX7" i="2"/>
  <c r="DY7" i="2"/>
  <c r="DZ7" i="2"/>
  <c r="EA7" i="2"/>
  <c r="EB7" i="2"/>
  <c r="EC7" i="2"/>
  <c r="ED7" i="2"/>
  <c r="EE7" i="2"/>
  <c r="EF7" i="2"/>
  <c r="EG7" i="2"/>
  <c r="EH7" i="2"/>
  <c r="EI7" i="2"/>
  <c r="EJ7" i="2"/>
  <c r="EK7" i="2"/>
  <c r="EL7" i="2"/>
  <c r="EM7" i="2"/>
  <c r="B8" i="2"/>
  <c r="C8" i="2"/>
  <c r="D8" i="2"/>
  <c r="E8" i="2" s="1"/>
  <c r="F8" i="2" s="1" a="1"/>
  <c r="F8" i="2" s="1"/>
  <c r="I8" i="2"/>
  <c r="J8" i="2"/>
  <c r="K8" i="2"/>
  <c r="L8" i="2"/>
  <c r="M8" i="2"/>
  <c r="N8" i="2"/>
  <c r="O8" i="2"/>
  <c r="P8" i="2"/>
  <c r="Q8" i="2"/>
  <c r="R8" i="2"/>
  <c r="S8" i="2"/>
  <c r="T8" i="2"/>
  <c r="U8" i="2"/>
  <c r="V8" i="2" s="1"/>
  <c r="W8" i="2"/>
  <c r="X8" i="2"/>
  <c r="Y8" i="2"/>
  <c r="Z8" i="2"/>
  <c r="AA8" i="2"/>
  <c r="AB8" i="2"/>
  <c r="AD8" i="2"/>
  <c r="AC8" i="2" s="1"/>
  <c r="AE8" i="2"/>
  <c r="AF8" i="2"/>
  <c r="AG8" i="2"/>
  <c r="AH8" i="2"/>
  <c r="AI8" i="2"/>
  <c r="AJ8" i="2"/>
  <c r="AK8" i="2"/>
  <c r="AL8" i="2"/>
  <c r="AM8" i="2"/>
  <c r="AN8" i="2"/>
  <c r="AO8" i="2"/>
  <c r="AP8" i="2"/>
  <c r="AQ8" i="2"/>
  <c r="AR8" i="2"/>
  <c r="AS8" i="2"/>
  <c r="AT8" i="2"/>
  <c r="AU8" i="2"/>
  <c r="AV8" i="2"/>
  <c r="AW8" i="2"/>
  <c r="AX8" i="2"/>
  <c r="AY8" i="2"/>
  <c r="AZ8" i="2"/>
  <c r="BA8" i="2"/>
  <c r="BB8" i="2"/>
  <c r="BC8" i="2"/>
  <c r="BD8" i="2"/>
  <c r="BE8" i="2"/>
  <c r="BF8" i="2"/>
  <c r="BG8" i="2"/>
  <c r="BH8" i="2"/>
  <c r="BI8" i="2"/>
  <c r="BJ8" i="2"/>
  <c r="BK8" i="2"/>
  <c r="BL8" i="2"/>
  <c r="BM8" i="2"/>
  <c r="BN8" i="2"/>
  <c r="BO8" i="2"/>
  <c r="BP8" i="2"/>
  <c r="BQ8" i="2"/>
  <c r="BR8" i="2"/>
  <c r="BS8" i="2"/>
  <c r="BT8" i="2"/>
  <c r="BU8" i="2"/>
  <c r="BV8" i="2"/>
  <c r="BW8" i="2"/>
  <c r="BX8" i="2"/>
  <c r="BY8" i="2"/>
  <c r="BZ8" i="2"/>
  <c r="CA8" i="2"/>
  <c r="CB8" i="2"/>
  <c r="CC8" i="2"/>
  <c r="CD8" i="2"/>
  <c r="CE8" i="2"/>
  <c r="CF8" i="2"/>
  <c r="CG8" i="2"/>
  <c r="CH8" i="2"/>
  <c r="CI8" i="2"/>
  <c r="CJ8" i="2"/>
  <c r="CK8" i="2"/>
  <c r="CL8" i="2"/>
  <c r="CM8" i="2"/>
  <c r="CN8" i="2"/>
  <c r="CO8" i="2"/>
  <c r="CP8" i="2"/>
  <c r="CQ8" i="2"/>
  <c r="CR8" i="2"/>
  <c r="CS8" i="2"/>
  <c r="CT8" i="2"/>
  <c r="CU8" i="2"/>
  <c r="CV8" i="2"/>
  <c r="CW8" i="2"/>
  <c r="CX8" i="2"/>
  <c r="CY8" i="2"/>
  <c r="CZ8" i="2"/>
  <c r="DA8" i="2"/>
  <c r="DB8" i="2"/>
  <c r="DC8" i="2"/>
  <c r="DD8" i="2"/>
  <c r="DE8" i="2"/>
  <c r="DF8" i="2"/>
  <c r="DG8" i="2"/>
  <c r="DH8" i="2"/>
  <c r="DI8" i="2"/>
  <c r="DJ8" i="2"/>
  <c r="DK8" i="2"/>
  <c r="DU8" i="2"/>
  <c r="DN8" i="2" s="1"/>
  <c r="DV8" i="2"/>
  <c r="DW8" i="2"/>
  <c r="DX8" i="2"/>
  <c r="DY8" i="2"/>
  <c r="DZ8" i="2"/>
  <c r="EA8" i="2"/>
  <c r="EB8" i="2"/>
  <c r="EC8" i="2"/>
  <c r="ED8" i="2"/>
  <c r="EE8" i="2"/>
  <c r="EF8" i="2"/>
  <c r="EG8" i="2"/>
  <c r="EH8" i="2"/>
  <c r="EI8" i="2"/>
  <c r="EJ8" i="2"/>
  <c r="EK8" i="2"/>
  <c r="EL8" i="2"/>
  <c r="EM8" i="2"/>
  <c r="B9" i="2"/>
  <c r="C9" i="2"/>
  <c r="D9" i="2"/>
  <c r="E9" i="2" s="1"/>
  <c r="F9" i="2" s="1" a="1"/>
  <c r="F9" i="2" s="1"/>
  <c r="I9" i="2"/>
  <c r="J9" i="2"/>
  <c r="K9" i="2"/>
  <c r="L9" i="2"/>
  <c r="M9" i="2"/>
  <c r="N9" i="2"/>
  <c r="O9" i="2"/>
  <c r="P9" i="2"/>
  <c r="Q9" i="2"/>
  <c r="R9" i="2"/>
  <c r="S9" i="2"/>
  <c r="T9" i="2"/>
  <c r="U9" i="2"/>
  <c r="V9" i="2" s="1"/>
  <c r="W9" i="2"/>
  <c r="X9" i="2"/>
  <c r="Y9" i="2"/>
  <c r="Z9" i="2"/>
  <c r="AA9" i="2"/>
  <c r="AB9" i="2"/>
  <c r="AD9" i="2"/>
  <c r="AC9" i="2" s="1"/>
  <c r="AE9" i="2"/>
  <c r="AF9" i="2"/>
  <c r="AG9" i="2"/>
  <c r="AH9" i="2"/>
  <c r="AI9" i="2"/>
  <c r="AJ9" i="2"/>
  <c r="AK9" i="2"/>
  <c r="AL9" i="2"/>
  <c r="AM9" i="2"/>
  <c r="AN9" i="2"/>
  <c r="AO9" i="2"/>
  <c r="AP9" i="2"/>
  <c r="AQ9" i="2"/>
  <c r="AR9" i="2"/>
  <c r="AS9" i="2"/>
  <c r="AT9" i="2"/>
  <c r="AU9" i="2"/>
  <c r="AV9" i="2"/>
  <c r="AW9" i="2"/>
  <c r="AX9" i="2"/>
  <c r="AY9" i="2"/>
  <c r="AZ9" i="2"/>
  <c r="BA9" i="2"/>
  <c r="BB9" i="2"/>
  <c r="BC9" i="2"/>
  <c r="BD9" i="2"/>
  <c r="BE9" i="2"/>
  <c r="BF9" i="2"/>
  <c r="BG9" i="2"/>
  <c r="BH9" i="2"/>
  <c r="BI9" i="2"/>
  <c r="BJ9" i="2"/>
  <c r="BK9" i="2"/>
  <c r="BL9" i="2"/>
  <c r="BM9" i="2"/>
  <c r="BN9" i="2"/>
  <c r="BO9" i="2"/>
  <c r="BP9" i="2"/>
  <c r="BQ9" i="2"/>
  <c r="BR9" i="2"/>
  <c r="BS9" i="2"/>
  <c r="BT9" i="2"/>
  <c r="BU9" i="2"/>
  <c r="BV9" i="2"/>
  <c r="BW9" i="2"/>
  <c r="BX9" i="2"/>
  <c r="BY9" i="2"/>
  <c r="BZ9" i="2"/>
  <c r="CA9" i="2"/>
  <c r="CB9" i="2"/>
  <c r="CC9" i="2"/>
  <c r="CD9" i="2"/>
  <c r="CE9" i="2"/>
  <c r="CF9" i="2"/>
  <c r="CG9" i="2"/>
  <c r="CH9" i="2"/>
  <c r="CI9" i="2"/>
  <c r="CJ9" i="2"/>
  <c r="CK9" i="2"/>
  <c r="CL9" i="2"/>
  <c r="CM9" i="2"/>
  <c r="CN9" i="2"/>
  <c r="CO9" i="2"/>
  <c r="CP9" i="2"/>
  <c r="CQ9" i="2"/>
  <c r="CR9" i="2"/>
  <c r="CS9" i="2"/>
  <c r="CT9" i="2"/>
  <c r="CU9" i="2"/>
  <c r="CV9" i="2"/>
  <c r="CW9" i="2"/>
  <c r="CX9" i="2"/>
  <c r="CY9" i="2"/>
  <c r="CZ9" i="2"/>
  <c r="DA9" i="2"/>
  <c r="DB9" i="2"/>
  <c r="DC9" i="2"/>
  <c r="DD9" i="2"/>
  <c r="DE9" i="2"/>
  <c r="DF9" i="2"/>
  <c r="DG9" i="2"/>
  <c r="DH9" i="2"/>
  <c r="DI9" i="2"/>
  <c r="DJ9" i="2"/>
  <c r="DK9" i="2"/>
  <c r="DU9" i="2"/>
  <c r="DN9" i="2" s="1"/>
  <c r="DV9" i="2"/>
  <c r="DW9" i="2"/>
  <c r="DX9" i="2"/>
  <c r="DY9" i="2"/>
  <c r="DZ9" i="2"/>
  <c r="EA9" i="2"/>
  <c r="DO9" i="2" s="1"/>
  <c r="EB9" i="2"/>
  <c r="EC9" i="2"/>
  <c r="ED9" i="2"/>
  <c r="EE9" i="2"/>
  <c r="EF9" i="2"/>
  <c r="EG9" i="2"/>
  <c r="EH9" i="2"/>
  <c r="EI9" i="2"/>
  <c r="EJ9" i="2"/>
  <c r="EK9" i="2"/>
  <c r="EL9" i="2"/>
  <c r="EM9" i="2"/>
  <c r="B10" i="2"/>
  <c r="C10" i="2"/>
  <c r="D10" i="2"/>
  <c r="E10" i="2" s="1"/>
  <c r="F10" i="2" s="1" a="1"/>
  <c r="F10" i="2" s="1"/>
  <c r="I10" i="2"/>
  <c r="J10" i="2"/>
  <c r="K10" i="2"/>
  <c r="L10" i="2"/>
  <c r="M10" i="2"/>
  <c r="N10" i="2"/>
  <c r="O10" i="2"/>
  <c r="P10" i="2"/>
  <c r="Q10" i="2"/>
  <c r="R10" i="2"/>
  <c r="S10" i="2"/>
  <c r="T10" i="2"/>
  <c r="U10" i="2"/>
  <c r="V10" i="2" s="1"/>
  <c r="W10" i="2"/>
  <c r="X10" i="2"/>
  <c r="Y10" i="2"/>
  <c r="Z10" i="2"/>
  <c r="AA10" i="2"/>
  <c r="AB10" i="2"/>
  <c r="AD10" i="2"/>
  <c r="AC10" i="2" s="1"/>
  <c r="AE10" i="2"/>
  <c r="AF10" i="2"/>
  <c r="AG10" i="2"/>
  <c r="AH10" i="2"/>
  <c r="AI10" i="2"/>
  <c r="AJ10" i="2"/>
  <c r="AK10" i="2"/>
  <c r="AL10" i="2"/>
  <c r="AM10" i="2"/>
  <c r="AN10" i="2"/>
  <c r="AO10" i="2"/>
  <c r="AP10" i="2"/>
  <c r="AQ10" i="2"/>
  <c r="AR10" i="2"/>
  <c r="AS10" i="2"/>
  <c r="AT10" i="2"/>
  <c r="AU10" i="2"/>
  <c r="AV10" i="2"/>
  <c r="AW10" i="2"/>
  <c r="AX10" i="2"/>
  <c r="AY10" i="2"/>
  <c r="AZ10" i="2"/>
  <c r="BA10" i="2"/>
  <c r="BB10" i="2"/>
  <c r="BC10" i="2"/>
  <c r="BD10" i="2"/>
  <c r="BE10" i="2"/>
  <c r="BF10" i="2"/>
  <c r="BG10" i="2"/>
  <c r="BH10" i="2"/>
  <c r="BI10" i="2"/>
  <c r="BJ10" i="2"/>
  <c r="BK10" i="2"/>
  <c r="BL10" i="2"/>
  <c r="BM10" i="2"/>
  <c r="BN10" i="2"/>
  <c r="BO10" i="2"/>
  <c r="BP10" i="2"/>
  <c r="BQ10" i="2"/>
  <c r="BR10" i="2"/>
  <c r="BS10" i="2"/>
  <c r="BT10" i="2"/>
  <c r="BU10" i="2"/>
  <c r="BV10" i="2"/>
  <c r="BW10" i="2"/>
  <c r="BX10" i="2"/>
  <c r="BY10" i="2"/>
  <c r="BZ10" i="2"/>
  <c r="CA10" i="2"/>
  <c r="CB10" i="2"/>
  <c r="CC10" i="2"/>
  <c r="CD10" i="2"/>
  <c r="CE10" i="2"/>
  <c r="CF10" i="2"/>
  <c r="CG10" i="2"/>
  <c r="CH10" i="2"/>
  <c r="CI10" i="2"/>
  <c r="CJ10" i="2"/>
  <c r="CK10" i="2"/>
  <c r="CL10" i="2"/>
  <c r="CM10" i="2"/>
  <c r="CN10" i="2"/>
  <c r="CO10" i="2"/>
  <c r="CP10" i="2"/>
  <c r="CQ10" i="2"/>
  <c r="CR10" i="2"/>
  <c r="CS10" i="2"/>
  <c r="CT10" i="2"/>
  <c r="CU10" i="2"/>
  <c r="CV10" i="2"/>
  <c r="CW10" i="2"/>
  <c r="CX10" i="2"/>
  <c r="CY10" i="2"/>
  <c r="CZ10" i="2"/>
  <c r="DA10" i="2"/>
  <c r="DB10" i="2"/>
  <c r="DC10" i="2"/>
  <c r="DD10" i="2"/>
  <c r="DE10" i="2"/>
  <c r="DF10" i="2"/>
  <c r="DG10" i="2"/>
  <c r="DH10" i="2"/>
  <c r="DI10" i="2"/>
  <c r="DJ10" i="2"/>
  <c r="DK10" i="2"/>
  <c r="DU10" i="2"/>
  <c r="DV10" i="2"/>
  <c r="DW10" i="2"/>
  <c r="DX10" i="2"/>
  <c r="DY10" i="2"/>
  <c r="DZ10" i="2"/>
  <c r="EA10" i="2"/>
  <c r="EB10" i="2"/>
  <c r="EC10" i="2"/>
  <c r="ED10" i="2"/>
  <c r="EE10" i="2"/>
  <c r="EF10" i="2"/>
  <c r="EG10" i="2"/>
  <c r="EH10" i="2"/>
  <c r="EI10" i="2"/>
  <c r="EJ10" i="2"/>
  <c r="EK10" i="2"/>
  <c r="EL10" i="2"/>
  <c r="EM10" i="2"/>
  <c r="B11" i="2"/>
  <c r="C11" i="2"/>
  <c r="D11" i="2"/>
  <c r="E11" i="2" s="1"/>
  <c r="F11" i="2" s="1" a="1"/>
  <c r="F11" i="2" s="1"/>
  <c r="I11" i="2"/>
  <c r="J11" i="2"/>
  <c r="K11" i="2"/>
  <c r="L11" i="2"/>
  <c r="M11" i="2"/>
  <c r="N11" i="2"/>
  <c r="O11" i="2"/>
  <c r="P11" i="2"/>
  <c r="Q11" i="2"/>
  <c r="R11" i="2"/>
  <c r="S11" i="2"/>
  <c r="T11" i="2"/>
  <c r="U11" i="2"/>
  <c r="V11" i="2" s="1"/>
  <c r="W11" i="2"/>
  <c r="X11" i="2"/>
  <c r="Y11" i="2"/>
  <c r="Z11" i="2"/>
  <c r="AA11" i="2"/>
  <c r="AB11" i="2"/>
  <c r="AD11" i="2"/>
  <c r="AC11" i="2" s="1"/>
  <c r="AE11" i="2"/>
  <c r="AF11" i="2"/>
  <c r="AG11" i="2"/>
  <c r="AH11" i="2"/>
  <c r="AI11" i="2"/>
  <c r="AJ11" i="2"/>
  <c r="AK11" i="2"/>
  <c r="AL11" i="2"/>
  <c r="AM11" i="2"/>
  <c r="AN11" i="2"/>
  <c r="AO11" i="2"/>
  <c r="AP11" i="2"/>
  <c r="AQ11" i="2"/>
  <c r="AR11" i="2"/>
  <c r="AS11" i="2"/>
  <c r="AT11" i="2"/>
  <c r="AU11" i="2"/>
  <c r="AV11" i="2"/>
  <c r="AW11" i="2"/>
  <c r="AX11" i="2"/>
  <c r="AY11"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BY11" i="2"/>
  <c r="BZ11" i="2"/>
  <c r="CA11" i="2"/>
  <c r="CB11" i="2"/>
  <c r="CC11" i="2"/>
  <c r="CD11" i="2"/>
  <c r="CE11" i="2"/>
  <c r="CF11" i="2"/>
  <c r="CG11" i="2"/>
  <c r="CH11" i="2"/>
  <c r="CI11" i="2"/>
  <c r="CJ11" i="2"/>
  <c r="CK11" i="2"/>
  <c r="CL11" i="2"/>
  <c r="CM11" i="2"/>
  <c r="CN11" i="2"/>
  <c r="CO11" i="2"/>
  <c r="CP11" i="2"/>
  <c r="CQ11" i="2"/>
  <c r="CR11" i="2"/>
  <c r="CS11" i="2"/>
  <c r="CT11" i="2"/>
  <c r="CU11" i="2"/>
  <c r="CV11" i="2"/>
  <c r="CW11" i="2"/>
  <c r="CX11" i="2"/>
  <c r="CY11" i="2"/>
  <c r="CZ11" i="2"/>
  <c r="DA11" i="2"/>
  <c r="DB11" i="2"/>
  <c r="DC11" i="2"/>
  <c r="DD11" i="2"/>
  <c r="DE11" i="2"/>
  <c r="DF11" i="2"/>
  <c r="DG11" i="2"/>
  <c r="DH11" i="2"/>
  <c r="DI11" i="2"/>
  <c r="DJ11" i="2"/>
  <c r="DK11" i="2"/>
  <c r="DU11" i="2"/>
  <c r="DN11" i="2" s="1"/>
  <c r="DV11" i="2"/>
  <c r="DW11" i="2"/>
  <c r="DX11" i="2"/>
  <c r="DY11" i="2"/>
  <c r="DZ11" i="2"/>
  <c r="EA11" i="2"/>
  <c r="EB11" i="2"/>
  <c r="EC11" i="2"/>
  <c r="ED11" i="2"/>
  <c r="EE11" i="2"/>
  <c r="EF11" i="2"/>
  <c r="EG11" i="2"/>
  <c r="EH11" i="2"/>
  <c r="EI11" i="2"/>
  <c r="EJ11" i="2"/>
  <c r="EK11" i="2"/>
  <c r="EL11" i="2"/>
  <c r="EM11" i="2"/>
  <c r="B12" i="2"/>
  <c r="C12" i="2"/>
  <c r="D12" i="2"/>
  <c r="E12" i="2" s="1"/>
  <c r="F12" i="2" s="1" a="1"/>
  <c r="F12" i="2" s="1"/>
  <c r="I12" i="2"/>
  <c r="J12" i="2"/>
  <c r="K12" i="2"/>
  <c r="L12" i="2"/>
  <c r="M12" i="2"/>
  <c r="N12" i="2"/>
  <c r="O12" i="2"/>
  <c r="P12" i="2"/>
  <c r="Q12" i="2"/>
  <c r="R12" i="2"/>
  <c r="S12" i="2"/>
  <c r="T12" i="2"/>
  <c r="U12" i="2"/>
  <c r="V12" i="2" s="1"/>
  <c r="W12" i="2"/>
  <c r="X12" i="2"/>
  <c r="Y12" i="2"/>
  <c r="Z12" i="2"/>
  <c r="AA12" i="2"/>
  <c r="AB12" i="2"/>
  <c r="AD12" i="2"/>
  <c r="AC12" i="2" s="1"/>
  <c r="AE12" i="2"/>
  <c r="AF12" i="2"/>
  <c r="AG12" i="2"/>
  <c r="AH12" i="2"/>
  <c r="AI12" i="2"/>
  <c r="AJ12" i="2"/>
  <c r="AK12" i="2"/>
  <c r="AL12" i="2"/>
  <c r="AM12" i="2"/>
  <c r="AN12" i="2"/>
  <c r="AO12" i="2"/>
  <c r="AP12" i="2"/>
  <c r="AQ12" i="2"/>
  <c r="AR12" i="2"/>
  <c r="AS12" i="2"/>
  <c r="AT12" i="2"/>
  <c r="AU12" i="2"/>
  <c r="AV12" i="2"/>
  <c r="AW12" i="2"/>
  <c r="AX12" i="2"/>
  <c r="AY12"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BY12" i="2"/>
  <c r="BZ12" i="2"/>
  <c r="CA12" i="2"/>
  <c r="CB12" i="2"/>
  <c r="CC12" i="2"/>
  <c r="CD12" i="2"/>
  <c r="CE12" i="2"/>
  <c r="CF12" i="2"/>
  <c r="CG12" i="2"/>
  <c r="CH12" i="2"/>
  <c r="CI12" i="2"/>
  <c r="CJ12" i="2"/>
  <c r="CK12" i="2"/>
  <c r="CL12" i="2"/>
  <c r="CM12" i="2"/>
  <c r="CN12" i="2"/>
  <c r="CO12" i="2"/>
  <c r="CP12" i="2"/>
  <c r="CQ12" i="2"/>
  <c r="CR12" i="2"/>
  <c r="CS12" i="2"/>
  <c r="CT12" i="2"/>
  <c r="CU12" i="2"/>
  <c r="CV12" i="2"/>
  <c r="CW12" i="2"/>
  <c r="CX12" i="2"/>
  <c r="CY12" i="2"/>
  <c r="CZ12" i="2"/>
  <c r="DA12" i="2"/>
  <c r="DB12" i="2"/>
  <c r="DC12" i="2"/>
  <c r="DD12" i="2"/>
  <c r="DE12" i="2"/>
  <c r="DF12" i="2"/>
  <c r="DG12" i="2"/>
  <c r="DH12" i="2"/>
  <c r="DI12" i="2"/>
  <c r="DJ12" i="2"/>
  <c r="DK12" i="2"/>
  <c r="DU12" i="2"/>
  <c r="DN12" i="2" s="1"/>
  <c r="DV12" i="2"/>
  <c r="DW12" i="2"/>
  <c r="DX12" i="2"/>
  <c r="DY12" i="2"/>
  <c r="DZ12" i="2"/>
  <c r="EA12" i="2"/>
  <c r="EB12" i="2"/>
  <c r="EC12" i="2"/>
  <c r="ED12" i="2"/>
  <c r="EE12" i="2"/>
  <c r="EF12" i="2"/>
  <c r="EG12" i="2"/>
  <c r="EH12" i="2"/>
  <c r="EI12" i="2"/>
  <c r="EJ12" i="2"/>
  <c r="EK12" i="2"/>
  <c r="EL12" i="2"/>
  <c r="EM12" i="2"/>
  <c r="B13" i="2"/>
  <c r="C13" i="2"/>
  <c r="D13" i="2"/>
  <c r="E13" i="2" s="1"/>
  <c r="F13" i="2" s="1" a="1"/>
  <c r="F13" i="2" s="1"/>
  <c r="I13" i="2"/>
  <c r="J13" i="2"/>
  <c r="K13" i="2"/>
  <c r="L13" i="2"/>
  <c r="M13" i="2"/>
  <c r="N13" i="2"/>
  <c r="O13" i="2"/>
  <c r="P13" i="2"/>
  <c r="Q13" i="2"/>
  <c r="R13" i="2"/>
  <c r="S13" i="2"/>
  <c r="T13" i="2"/>
  <c r="U13" i="2"/>
  <c r="V13" i="2" s="1"/>
  <c r="W13" i="2"/>
  <c r="X13" i="2"/>
  <c r="Y13" i="2"/>
  <c r="Z13" i="2"/>
  <c r="AA13" i="2"/>
  <c r="AB13" i="2"/>
  <c r="AD13" i="2"/>
  <c r="AC13" i="2" s="1"/>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K13" i="2"/>
  <c r="BL13" i="2"/>
  <c r="BM13" i="2"/>
  <c r="BN13" i="2"/>
  <c r="BO13" i="2"/>
  <c r="BP13" i="2"/>
  <c r="BQ13" i="2"/>
  <c r="BR13" i="2"/>
  <c r="BS13" i="2"/>
  <c r="BT13" i="2"/>
  <c r="BU13" i="2"/>
  <c r="BV13" i="2"/>
  <c r="BW13" i="2"/>
  <c r="BX13" i="2"/>
  <c r="BY13" i="2"/>
  <c r="BZ13" i="2"/>
  <c r="CA13" i="2"/>
  <c r="CB13" i="2"/>
  <c r="CC13" i="2"/>
  <c r="CD13" i="2"/>
  <c r="CE13" i="2"/>
  <c r="CF13" i="2"/>
  <c r="CG13" i="2"/>
  <c r="CH13" i="2"/>
  <c r="CI13" i="2"/>
  <c r="CJ13" i="2"/>
  <c r="CK13" i="2"/>
  <c r="CL13" i="2"/>
  <c r="CM13" i="2"/>
  <c r="CN13" i="2"/>
  <c r="CO13" i="2"/>
  <c r="CP13" i="2"/>
  <c r="CQ13" i="2"/>
  <c r="CR13" i="2"/>
  <c r="CS13" i="2"/>
  <c r="CT13" i="2"/>
  <c r="CU13" i="2"/>
  <c r="CV13" i="2"/>
  <c r="CW13" i="2"/>
  <c r="CX13" i="2"/>
  <c r="CY13" i="2"/>
  <c r="CZ13" i="2"/>
  <c r="DA13" i="2"/>
  <c r="DB13" i="2"/>
  <c r="DC13" i="2"/>
  <c r="DD13" i="2"/>
  <c r="DE13" i="2"/>
  <c r="DF13" i="2"/>
  <c r="DG13" i="2"/>
  <c r="DH13" i="2"/>
  <c r="DI13" i="2"/>
  <c r="DJ13" i="2"/>
  <c r="DK13" i="2"/>
  <c r="DU13" i="2"/>
  <c r="DV13" i="2"/>
  <c r="DW13" i="2"/>
  <c r="DX13" i="2"/>
  <c r="DY13" i="2"/>
  <c r="DZ13" i="2"/>
  <c r="EA13" i="2"/>
  <c r="EB13" i="2"/>
  <c r="EC13" i="2"/>
  <c r="ED13" i="2"/>
  <c r="EE13" i="2"/>
  <c r="EF13" i="2"/>
  <c r="EG13" i="2"/>
  <c r="EH13" i="2"/>
  <c r="EI13" i="2"/>
  <c r="EJ13" i="2"/>
  <c r="EK13" i="2"/>
  <c r="EL13" i="2"/>
  <c r="EM13" i="2"/>
  <c r="B14" i="2"/>
  <c r="C14" i="2"/>
  <c r="D14" i="2"/>
  <c r="E14" i="2" s="1"/>
  <c r="F14" i="2" s="1" a="1"/>
  <c r="F14" i="2" s="1"/>
  <c r="I14" i="2"/>
  <c r="J14" i="2"/>
  <c r="K14" i="2"/>
  <c r="L14" i="2"/>
  <c r="M14" i="2"/>
  <c r="N14" i="2"/>
  <c r="O14" i="2"/>
  <c r="P14" i="2"/>
  <c r="Q14" i="2"/>
  <c r="R14" i="2"/>
  <c r="S14" i="2"/>
  <c r="T14" i="2"/>
  <c r="U14" i="2"/>
  <c r="V14" i="2" s="1"/>
  <c r="W14" i="2"/>
  <c r="X14" i="2"/>
  <c r="Y14" i="2"/>
  <c r="Z14" i="2"/>
  <c r="AA14" i="2"/>
  <c r="AB14" i="2"/>
  <c r="AD14" i="2"/>
  <c r="AC14" i="2" s="1"/>
  <c r="AE14" i="2"/>
  <c r="AF14" i="2"/>
  <c r="AG14" i="2"/>
  <c r="AH14" i="2"/>
  <c r="AI14" i="2"/>
  <c r="AJ14" i="2"/>
  <c r="AK14" i="2"/>
  <c r="AL14" i="2"/>
  <c r="AM14" i="2"/>
  <c r="AN14" i="2"/>
  <c r="AO14" i="2"/>
  <c r="AP14" i="2"/>
  <c r="AQ14" i="2"/>
  <c r="AR14" i="2"/>
  <c r="AS14" i="2"/>
  <c r="AT14" i="2"/>
  <c r="AU14" i="2"/>
  <c r="AV14" i="2"/>
  <c r="AW14" i="2"/>
  <c r="AX14" i="2"/>
  <c r="AY14" i="2"/>
  <c r="AZ14" i="2"/>
  <c r="BA14" i="2"/>
  <c r="BB14" i="2"/>
  <c r="BC14" i="2"/>
  <c r="BD14" i="2"/>
  <c r="BE14" i="2"/>
  <c r="BF14" i="2"/>
  <c r="BG14" i="2"/>
  <c r="BH14" i="2"/>
  <c r="BI14" i="2"/>
  <c r="BJ14" i="2"/>
  <c r="BK14" i="2"/>
  <c r="BL14" i="2"/>
  <c r="BM14" i="2"/>
  <c r="BN14" i="2"/>
  <c r="BO14" i="2"/>
  <c r="BP14" i="2"/>
  <c r="BQ14" i="2"/>
  <c r="BR14" i="2"/>
  <c r="BS14" i="2"/>
  <c r="BT14" i="2"/>
  <c r="BU14" i="2"/>
  <c r="BV14" i="2"/>
  <c r="BW14" i="2"/>
  <c r="BX14" i="2"/>
  <c r="BY14" i="2"/>
  <c r="BZ14" i="2"/>
  <c r="CA14" i="2"/>
  <c r="CB14" i="2"/>
  <c r="CC14" i="2"/>
  <c r="CD14" i="2"/>
  <c r="CE14" i="2"/>
  <c r="CF14" i="2"/>
  <c r="CG14" i="2"/>
  <c r="CH14" i="2"/>
  <c r="CI14" i="2"/>
  <c r="CJ14" i="2"/>
  <c r="CK14" i="2"/>
  <c r="CL14" i="2"/>
  <c r="CM14" i="2"/>
  <c r="CN14" i="2"/>
  <c r="CO14" i="2"/>
  <c r="CP14" i="2"/>
  <c r="CQ14" i="2"/>
  <c r="CR14" i="2"/>
  <c r="CS14" i="2"/>
  <c r="CT14" i="2"/>
  <c r="CU14" i="2"/>
  <c r="CV14" i="2"/>
  <c r="CW14" i="2"/>
  <c r="CX14" i="2"/>
  <c r="CY14" i="2"/>
  <c r="CZ14" i="2"/>
  <c r="DA14" i="2"/>
  <c r="DB14" i="2"/>
  <c r="DC14" i="2"/>
  <c r="DD14" i="2"/>
  <c r="DE14" i="2"/>
  <c r="DF14" i="2"/>
  <c r="DG14" i="2"/>
  <c r="DH14" i="2"/>
  <c r="DI14" i="2"/>
  <c r="DJ14" i="2"/>
  <c r="DK14" i="2"/>
  <c r="DU14" i="2"/>
  <c r="DN14" i="2" s="1"/>
  <c r="DV14" i="2"/>
  <c r="DW14" i="2"/>
  <c r="DX14" i="2"/>
  <c r="DY14" i="2"/>
  <c r="DZ14" i="2"/>
  <c r="EA14" i="2"/>
  <c r="EB14" i="2"/>
  <c r="EC14" i="2"/>
  <c r="ED14" i="2"/>
  <c r="EE14" i="2"/>
  <c r="EF14" i="2"/>
  <c r="EG14" i="2"/>
  <c r="EH14" i="2"/>
  <c r="EI14" i="2"/>
  <c r="EJ14" i="2"/>
  <c r="EK14" i="2"/>
  <c r="EL14" i="2"/>
  <c r="EM14" i="2"/>
  <c r="B15" i="2"/>
  <c r="C15" i="2"/>
  <c r="D15" i="2"/>
  <c r="E15" i="2" s="1"/>
  <c r="F15" i="2" s="1" a="1"/>
  <c r="F15" i="2" s="1"/>
  <c r="I15" i="2"/>
  <c r="J15" i="2"/>
  <c r="K15" i="2"/>
  <c r="L15" i="2"/>
  <c r="M15" i="2"/>
  <c r="N15" i="2"/>
  <c r="O15" i="2"/>
  <c r="P15" i="2"/>
  <c r="Q15" i="2"/>
  <c r="R15" i="2"/>
  <c r="S15" i="2"/>
  <c r="T15" i="2"/>
  <c r="U15" i="2"/>
  <c r="V15" i="2" s="1"/>
  <c r="W15" i="2"/>
  <c r="X15" i="2"/>
  <c r="Y15" i="2"/>
  <c r="Z15" i="2"/>
  <c r="AA15" i="2"/>
  <c r="AB15" i="2"/>
  <c r="AD15" i="2"/>
  <c r="AC15" i="2" s="1"/>
  <c r="AE15" i="2"/>
  <c r="AF15" i="2"/>
  <c r="AG15" i="2"/>
  <c r="AH15" i="2"/>
  <c r="AI15" i="2"/>
  <c r="AJ15" i="2"/>
  <c r="AK15" i="2"/>
  <c r="AL15" i="2"/>
  <c r="AM15" i="2"/>
  <c r="AN15" i="2"/>
  <c r="AO15" i="2"/>
  <c r="AP15" i="2"/>
  <c r="AQ15" i="2"/>
  <c r="AR15" i="2"/>
  <c r="AS15" i="2"/>
  <c r="AT15" i="2"/>
  <c r="AU15" i="2"/>
  <c r="AV15" i="2"/>
  <c r="AW15" i="2"/>
  <c r="AX15" i="2"/>
  <c r="AY15"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BY15" i="2"/>
  <c r="BZ15" i="2"/>
  <c r="CA15" i="2"/>
  <c r="CB15" i="2"/>
  <c r="CC15" i="2"/>
  <c r="CD15" i="2"/>
  <c r="CE15" i="2"/>
  <c r="CF15" i="2"/>
  <c r="CG15" i="2"/>
  <c r="CH15" i="2"/>
  <c r="CI15" i="2"/>
  <c r="CJ15" i="2"/>
  <c r="CK15" i="2"/>
  <c r="CL15" i="2"/>
  <c r="CM15" i="2"/>
  <c r="CN15" i="2"/>
  <c r="CO15" i="2"/>
  <c r="CP15" i="2"/>
  <c r="CQ15" i="2"/>
  <c r="CR15" i="2"/>
  <c r="CS15" i="2"/>
  <c r="CT15" i="2"/>
  <c r="CU15" i="2"/>
  <c r="CV15" i="2"/>
  <c r="CW15" i="2"/>
  <c r="CX15" i="2"/>
  <c r="CY15" i="2"/>
  <c r="CZ15" i="2"/>
  <c r="DA15" i="2"/>
  <c r="DB15" i="2"/>
  <c r="DC15" i="2"/>
  <c r="DD15" i="2"/>
  <c r="DE15" i="2"/>
  <c r="DF15" i="2"/>
  <c r="DG15" i="2"/>
  <c r="DH15" i="2"/>
  <c r="DI15" i="2"/>
  <c r="DJ15" i="2"/>
  <c r="DK15" i="2"/>
  <c r="DU15" i="2"/>
  <c r="DV15" i="2"/>
  <c r="DW15" i="2"/>
  <c r="DX15" i="2"/>
  <c r="DY15" i="2"/>
  <c r="DZ15" i="2"/>
  <c r="EA15" i="2"/>
  <c r="EB15" i="2"/>
  <c r="EC15" i="2"/>
  <c r="ED15" i="2"/>
  <c r="EE15" i="2"/>
  <c r="EF15" i="2"/>
  <c r="EG15" i="2"/>
  <c r="EH15" i="2"/>
  <c r="EI15" i="2"/>
  <c r="EJ15" i="2"/>
  <c r="EK15" i="2"/>
  <c r="EL15" i="2"/>
  <c r="EM15" i="2"/>
  <c r="B16" i="2"/>
  <c r="C16" i="2"/>
  <c r="D16" i="2"/>
  <c r="E16" i="2" s="1"/>
  <c r="F16" i="2" s="1" a="1"/>
  <c r="F16" i="2" s="1"/>
  <c r="I16" i="2"/>
  <c r="J16" i="2"/>
  <c r="K16" i="2"/>
  <c r="L16" i="2"/>
  <c r="M16" i="2"/>
  <c r="N16" i="2"/>
  <c r="O16" i="2"/>
  <c r="P16" i="2"/>
  <c r="Q16" i="2"/>
  <c r="R16" i="2"/>
  <c r="S16" i="2"/>
  <c r="T16" i="2"/>
  <c r="U16" i="2"/>
  <c r="V16" i="2" s="1"/>
  <c r="W16" i="2"/>
  <c r="X16" i="2"/>
  <c r="Y16" i="2"/>
  <c r="Z16" i="2"/>
  <c r="AA16" i="2"/>
  <c r="AB16" i="2"/>
  <c r="AD16" i="2"/>
  <c r="AC16" i="2" s="1"/>
  <c r="AE16" i="2"/>
  <c r="AF16" i="2"/>
  <c r="AG16" i="2"/>
  <c r="AH16" i="2"/>
  <c r="AI16" i="2"/>
  <c r="AJ16" i="2"/>
  <c r="AK16" i="2"/>
  <c r="AL16" i="2"/>
  <c r="AM16" i="2"/>
  <c r="AN16" i="2"/>
  <c r="AO16" i="2"/>
  <c r="AP16" i="2"/>
  <c r="AQ16" i="2"/>
  <c r="AR16" i="2"/>
  <c r="AS16" i="2"/>
  <c r="AT16" i="2"/>
  <c r="AU16" i="2"/>
  <c r="AV16" i="2"/>
  <c r="AW16" i="2"/>
  <c r="AX16" i="2"/>
  <c r="AY16"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BY16" i="2"/>
  <c r="BZ16" i="2"/>
  <c r="CA16" i="2"/>
  <c r="CB16" i="2"/>
  <c r="CC16" i="2"/>
  <c r="CD16" i="2"/>
  <c r="CE16" i="2"/>
  <c r="CF16" i="2"/>
  <c r="CG16" i="2"/>
  <c r="CH16" i="2"/>
  <c r="CI16" i="2"/>
  <c r="CJ16" i="2"/>
  <c r="CK16" i="2"/>
  <c r="CL16" i="2"/>
  <c r="CM16" i="2"/>
  <c r="CN16" i="2"/>
  <c r="CO16" i="2"/>
  <c r="CP16" i="2"/>
  <c r="CQ16" i="2"/>
  <c r="CR16" i="2"/>
  <c r="CS16" i="2"/>
  <c r="CT16" i="2"/>
  <c r="CU16" i="2"/>
  <c r="CV16" i="2"/>
  <c r="CW16" i="2"/>
  <c r="CX16" i="2"/>
  <c r="CY16" i="2"/>
  <c r="CZ16" i="2"/>
  <c r="DA16" i="2"/>
  <c r="DB16" i="2"/>
  <c r="DC16" i="2"/>
  <c r="DD16" i="2"/>
  <c r="DE16" i="2"/>
  <c r="DF16" i="2"/>
  <c r="DG16" i="2"/>
  <c r="DH16" i="2"/>
  <c r="DI16" i="2"/>
  <c r="DJ16" i="2"/>
  <c r="DK16" i="2"/>
  <c r="DU16" i="2"/>
  <c r="DV16" i="2"/>
  <c r="DW16" i="2"/>
  <c r="DX16" i="2"/>
  <c r="DY16" i="2"/>
  <c r="DZ16" i="2"/>
  <c r="EA16" i="2"/>
  <c r="EB16" i="2"/>
  <c r="EC16" i="2"/>
  <c r="ED16" i="2"/>
  <c r="EE16" i="2"/>
  <c r="EF16" i="2"/>
  <c r="EG16" i="2"/>
  <c r="EH16" i="2"/>
  <c r="EI16" i="2"/>
  <c r="EJ16" i="2"/>
  <c r="EK16" i="2"/>
  <c r="EL16" i="2"/>
  <c r="EM16" i="2"/>
  <c r="B17" i="2"/>
  <c r="C17" i="2"/>
  <c r="D17" i="2"/>
  <c r="E17" i="2" s="1"/>
  <c r="F17" i="2" s="1" a="1"/>
  <c r="F17" i="2" s="1"/>
  <c r="I17" i="2"/>
  <c r="J17" i="2"/>
  <c r="K17" i="2"/>
  <c r="L17" i="2"/>
  <c r="M17" i="2"/>
  <c r="N17" i="2"/>
  <c r="O17" i="2"/>
  <c r="P17" i="2"/>
  <c r="Q17" i="2"/>
  <c r="R17" i="2"/>
  <c r="S17" i="2"/>
  <c r="T17" i="2"/>
  <c r="U17" i="2"/>
  <c r="V17" i="2" s="1"/>
  <c r="W17" i="2"/>
  <c r="X17" i="2"/>
  <c r="Y17" i="2"/>
  <c r="Z17" i="2"/>
  <c r="AA17" i="2"/>
  <c r="AB17" i="2"/>
  <c r="AD17" i="2"/>
  <c r="AC17" i="2" s="1"/>
  <c r="AE17" i="2"/>
  <c r="AF17" i="2"/>
  <c r="AG17" i="2"/>
  <c r="AH17" i="2"/>
  <c r="AI17" i="2"/>
  <c r="AJ17" i="2"/>
  <c r="AK17" i="2"/>
  <c r="AL17" i="2"/>
  <c r="AM17" i="2"/>
  <c r="AN17" i="2"/>
  <c r="AO17" i="2"/>
  <c r="AP17" i="2"/>
  <c r="AQ17" i="2"/>
  <c r="AR17" i="2"/>
  <c r="AS17" i="2"/>
  <c r="AT17" i="2"/>
  <c r="AU17" i="2"/>
  <c r="AV17" i="2"/>
  <c r="AW17" i="2"/>
  <c r="AX17" i="2"/>
  <c r="AY17" i="2"/>
  <c r="AZ17" i="2"/>
  <c r="BA17" i="2"/>
  <c r="BB17" i="2"/>
  <c r="BC17" i="2"/>
  <c r="BD17" i="2"/>
  <c r="BE17" i="2"/>
  <c r="BF17" i="2"/>
  <c r="BG17" i="2"/>
  <c r="BH17" i="2"/>
  <c r="BI17" i="2"/>
  <c r="BJ17" i="2"/>
  <c r="BK17" i="2"/>
  <c r="BL17" i="2"/>
  <c r="BM17" i="2"/>
  <c r="BN17" i="2"/>
  <c r="BO17" i="2"/>
  <c r="BP17" i="2"/>
  <c r="BQ17" i="2"/>
  <c r="BR17" i="2"/>
  <c r="BS17" i="2"/>
  <c r="BT17" i="2"/>
  <c r="BU17" i="2"/>
  <c r="BV17" i="2"/>
  <c r="BW17" i="2"/>
  <c r="BX17" i="2"/>
  <c r="BY17" i="2"/>
  <c r="BZ17" i="2"/>
  <c r="CA17" i="2"/>
  <c r="CB17" i="2"/>
  <c r="CC17" i="2"/>
  <c r="CD17" i="2"/>
  <c r="CE17" i="2"/>
  <c r="CF17" i="2"/>
  <c r="CG17" i="2"/>
  <c r="CH17" i="2"/>
  <c r="CI17" i="2"/>
  <c r="CJ17" i="2"/>
  <c r="CK17" i="2"/>
  <c r="CL17" i="2"/>
  <c r="CM17" i="2"/>
  <c r="CN17" i="2"/>
  <c r="CO17" i="2"/>
  <c r="CP17" i="2"/>
  <c r="CQ17" i="2"/>
  <c r="CR17" i="2"/>
  <c r="CS17" i="2"/>
  <c r="CT17" i="2"/>
  <c r="CU17" i="2"/>
  <c r="CV17" i="2"/>
  <c r="CW17" i="2"/>
  <c r="CX17" i="2"/>
  <c r="CY17" i="2"/>
  <c r="CZ17" i="2"/>
  <c r="DA17" i="2"/>
  <c r="DB17" i="2"/>
  <c r="DC17" i="2"/>
  <c r="DD17" i="2"/>
  <c r="DE17" i="2"/>
  <c r="DF17" i="2"/>
  <c r="DG17" i="2"/>
  <c r="DH17" i="2"/>
  <c r="DI17" i="2"/>
  <c r="DJ17" i="2"/>
  <c r="DK17" i="2"/>
  <c r="DU17" i="2"/>
  <c r="DV17" i="2"/>
  <c r="DW17" i="2"/>
  <c r="DX17" i="2"/>
  <c r="DY17" i="2"/>
  <c r="DZ17" i="2"/>
  <c r="EA17" i="2"/>
  <c r="DO17" i="2" s="1"/>
  <c r="EB17" i="2"/>
  <c r="EC17" i="2"/>
  <c r="ED17" i="2"/>
  <c r="EE17" i="2"/>
  <c r="EF17" i="2"/>
  <c r="EG17" i="2"/>
  <c r="EH17" i="2"/>
  <c r="EI17" i="2"/>
  <c r="EJ17" i="2"/>
  <c r="EK17" i="2"/>
  <c r="EL17" i="2"/>
  <c r="EM17" i="2"/>
  <c r="B18" i="2"/>
  <c r="C18" i="2"/>
  <c r="D18" i="2"/>
  <c r="E18" i="2" s="1"/>
  <c r="F18" i="2" s="1" a="1"/>
  <c r="F18" i="2" s="1"/>
  <c r="I18" i="2"/>
  <c r="J18" i="2"/>
  <c r="K18" i="2"/>
  <c r="L18" i="2"/>
  <c r="M18" i="2"/>
  <c r="N18" i="2"/>
  <c r="O18" i="2"/>
  <c r="P18" i="2"/>
  <c r="Q18" i="2"/>
  <c r="R18" i="2"/>
  <c r="S18" i="2"/>
  <c r="T18" i="2"/>
  <c r="U18" i="2"/>
  <c r="V18" i="2" s="1"/>
  <c r="W18" i="2"/>
  <c r="X18" i="2"/>
  <c r="Y18" i="2"/>
  <c r="Z18" i="2"/>
  <c r="AA18" i="2"/>
  <c r="AB18" i="2"/>
  <c r="AD18" i="2"/>
  <c r="AC18" i="2" s="1"/>
  <c r="AE18" i="2"/>
  <c r="AF18" i="2"/>
  <c r="AG18" i="2"/>
  <c r="AH18" i="2"/>
  <c r="AI18" i="2"/>
  <c r="AJ18" i="2"/>
  <c r="AK18" i="2"/>
  <c r="AL18" i="2"/>
  <c r="AM18" i="2"/>
  <c r="AN18" i="2"/>
  <c r="AO18" i="2"/>
  <c r="AP18" i="2"/>
  <c r="AQ18" i="2"/>
  <c r="AR18" i="2"/>
  <c r="AS18" i="2"/>
  <c r="AT18" i="2"/>
  <c r="AU18" i="2"/>
  <c r="AV18" i="2"/>
  <c r="AW18" i="2"/>
  <c r="AX18" i="2"/>
  <c r="AY18"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BY18" i="2"/>
  <c r="BZ18" i="2"/>
  <c r="CA18" i="2"/>
  <c r="CB18" i="2"/>
  <c r="CC18" i="2"/>
  <c r="CD18" i="2"/>
  <c r="CE18" i="2"/>
  <c r="CF18" i="2"/>
  <c r="CG18" i="2"/>
  <c r="CH18" i="2"/>
  <c r="CI18" i="2"/>
  <c r="CJ18" i="2"/>
  <c r="CK18" i="2"/>
  <c r="CL18" i="2"/>
  <c r="CM18" i="2"/>
  <c r="CN18" i="2"/>
  <c r="CO18" i="2"/>
  <c r="CP18" i="2"/>
  <c r="CQ18" i="2"/>
  <c r="CR18" i="2"/>
  <c r="CS18" i="2"/>
  <c r="CT18" i="2"/>
  <c r="CU18" i="2"/>
  <c r="CV18" i="2"/>
  <c r="CW18" i="2"/>
  <c r="CX18" i="2"/>
  <c r="CY18" i="2"/>
  <c r="CZ18" i="2"/>
  <c r="DA18" i="2"/>
  <c r="DB18" i="2"/>
  <c r="DC18" i="2"/>
  <c r="DD18" i="2"/>
  <c r="DE18" i="2"/>
  <c r="DF18" i="2"/>
  <c r="DG18" i="2"/>
  <c r="DH18" i="2"/>
  <c r="DI18" i="2"/>
  <c r="DJ18" i="2"/>
  <c r="DK18" i="2"/>
  <c r="DU18" i="2"/>
  <c r="DN18" i="2" s="1"/>
  <c r="DV18" i="2"/>
  <c r="DW18" i="2"/>
  <c r="DX18" i="2"/>
  <c r="DY18" i="2"/>
  <c r="DZ18" i="2"/>
  <c r="EA18" i="2"/>
  <c r="DO18" i="2" s="1"/>
  <c r="DP18" i="2" s="1"/>
  <c r="DQ18" i="2" s="1"/>
  <c r="EB18" i="2"/>
  <c r="EC18" i="2"/>
  <c r="ED18" i="2"/>
  <c r="EE18" i="2"/>
  <c r="EF18" i="2"/>
  <c r="EG18" i="2"/>
  <c r="EH18" i="2"/>
  <c r="EI18" i="2"/>
  <c r="EJ18" i="2"/>
  <c r="EK18" i="2"/>
  <c r="EL18" i="2"/>
  <c r="EM18" i="2"/>
  <c r="B19" i="2"/>
  <c r="C19" i="2"/>
  <c r="D19" i="2"/>
  <c r="E19" i="2" s="1"/>
  <c r="F19" i="2" s="1" a="1"/>
  <c r="F19" i="2" s="1"/>
  <c r="I19" i="2"/>
  <c r="J19" i="2"/>
  <c r="K19" i="2"/>
  <c r="L19" i="2"/>
  <c r="M19" i="2"/>
  <c r="N19" i="2"/>
  <c r="O19" i="2"/>
  <c r="P19" i="2"/>
  <c r="Q19" i="2"/>
  <c r="R19" i="2"/>
  <c r="S19" i="2"/>
  <c r="T19" i="2"/>
  <c r="U19" i="2"/>
  <c r="V19" i="2" s="1"/>
  <c r="W19" i="2"/>
  <c r="X19" i="2"/>
  <c r="Y19" i="2"/>
  <c r="Z19" i="2"/>
  <c r="AA19" i="2"/>
  <c r="AB19" i="2"/>
  <c r="AD19" i="2"/>
  <c r="AC19" i="2" s="1"/>
  <c r="AE19" i="2"/>
  <c r="AF19" i="2"/>
  <c r="AG19" i="2"/>
  <c r="AH19" i="2"/>
  <c r="AI19" i="2"/>
  <c r="AJ19" i="2"/>
  <c r="AK19" i="2"/>
  <c r="AL19" i="2"/>
  <c r="AM19" i="2"/>
  <c r="AN19" i="2"/>
  <c r="AO19" i="2"/>
  <c r="AP19" i="2"/>
  <c r="AQ19" i="2"/>
  <c r="AR19" i="2"/>
  <c r="AS19" i="2"/>
  <c r="AT19" i="2"/>
  <c r="AU19" i="2"/>
  <c r="AV19" i="2"/>
  <c r="AW19" i="2"/>
  <c r="AX19" i="2"/>
  <c r="AY19" i="2"/>
  <c r="AZ19" i="2"/>
  <c r="BA19" i="2"/>
  <c r="BB19" i="2"/>
  <c r="BC19" i="2"/>
  <c r="BD19" i="2"/>
  <c r="BE19" i="2"/>
  <c r="BF19" i="2"/>
  <c r="BG19" i="2"/>
  <c r="BH19" i="2"/>
  <c r="BI19" i="2"/>
  <c r="BJ19" i="2"/>
  <c r="BK19" i="2"/>
  <c r="BL19" i="2"/>
  <c r="BM19" i="2"/>
  <c r="BN19" i="2"/>
  <c r="BO19" i="2"/>
  <c r="BP19" i="2"/>
  <c r="BQ19" i="2"/>
  <c r="BR19" i="2"/>
  <c r="BS19" i="2"/>
  <c r="BT19" i="2"/>
  <c r="BU19" i="2"/>
  <c r="BV19" i="2"/>
  <c r="BW19" i="2"/>
  <c r="BX19" i="2"/>
  <c r="BY19" i="2"/>
  <c r="BZ19" i="2"/>
  <c r="CA19" i="2"/>
  <c r="CB19" i="2"/>
  <c r="CC19" i="2"/>
  <c r="CD19" i="2"/>
  <c r="CE19" i="2"/>
  <c r="CF19" i="2"/>
  <c r="CG19" i="2"/>
  <c r="CH19" i="2"/>
  <c r="CI19" i="2"/>
  <c r="CJ19" i="2"/>
  <c r="CK19" i="2"/>
  <c r="CL19" i="2"/>
  <c r="CM19" i="2"/>
  <c r="CN19" i="2"/>
  <c r="CO19" i="2"/>
  <c r="CP19" i="2"/>
  <c r="CQ19" i="2"/>
  <c r="CR19" i="2"/>
  <c r="CS19" i="2"/>
  <c r="CT19" i="2"/>
  <c r="CU19" i="2"/>
  <c r="CV19" i="2"/>
  <c r="CW19" i="2"/>
  <c r="CX19" i="2"/>
  <c r="CY19" i="2"/>
  <c r="CZ19" i="2"/>
  <c r="DA19" i="2"/>
  <c r="DB19" i="2"/>
  <c r="DC19" i="2"/>
  <c r="DD19" i="2"/>
  <c r="DE19" i="2"/>
  <c r="DF19" i="2"/>
  <c r="DG19" i="2"/>
  <c r="DH19" i="2"/>
  <c r="DI19" i="2"/>
  <c r="DJ19" i="2"/>
  <c r="DK19" i="2"/>
  <c r="DU19" i="2"/>
  <c r="DN19" i="2" s="1"/>
  <c r="DV19" i="2"/>
  <c r="DW19" i="2"/>
  <c r="DX19" i="2"/>
  <c r="DY19" i="2"/>
  <c r="DZ19" i="2"/>
  <c r="EA19" i="2"/>
  <c r="EB19" i="2"/>
  <c r="EC19" i="2"/>
  <c r="ED19" i="2"/>
  <c r="EE19" i="2"/>
  <c r="EF19" i="2"/>
  <c r="EG19" i="2"/>
  <c r="EH19" i="2"/>
  <c r="EI19" i="2"/>
  <c r="EJ19" i="2"/>
  <c r="EK19" i="2"/>
  <c r="EL19" i="2"/>
  <c r="EM19" i="2"/>
  <c r="B20" i="2"/>
  <c r="C20" i="2"/>
  <c r="D20" i="2"/>
  <c r="E20" i="2" s="1"/>
  <c r="F20" i="2" s="1" a="1"/>
  <c r="F20" i="2" s="1"/>
  <c r="I20" i="2"/>
  <c r="J20" i="2"/>
  <c r="K20" i="2"/>
  <c r="L20" i="2"/>
  <c r="M20" i="2"/>
  <c r="N20" i="2"/>
  <c r="O20" i="2"/>
  <c r="P20" i="2"/>
  <c r="Q20" i="2"/>
  <c r="R20" i="2"/>
  <c r="S20" i="2"/>
  <c r="T20" i="2"/>
  <c r="U20" i="2"/>
  <c r="V20" i="2" s="1"/>
  <c r="W20" i="2"/>
  <c r="X20" i="2"/>
  <c r="Y20" i="2"/>
  <c r="Z20" i="2"/>
  <c r="AA20" i="2"/>
  <c r="AB20" i="2"/>
  <c r="AD20" i="2"/>
  <c r="AC20" i="2" s="1"/>
  <c r="AE20" i="2"/>
  <c r="AF20" i="2"/>
  <c r="AG20" i="2"/>
  <c r="AH20" i="2"/>
  <c r="AI20" i="2"/>
  <c r="AJ20" i="2"/>
  <c r="AK20" i="2"/>
  <c r="AL20" i="2"/>
  <c r="AM20" i="2"/>
  <c r="AN20" i="2"/>
  <c r="AO20" i="2"/>
  <c r="AP20" i="2"/>
  <c r="AQ20" i="2"/>
  <c r="AR20" i="2"/>
  <c r="AS20" i="2"/>
  <c r="AT20" i="2"/>
  <c r="AU20" i="2"/>
  <c r="AV20" i="2"/>
  <c r="AW20" i="2"/>
  <c r="AX20" i="2"/>
  <c r="AY20" i="2"/>
  <c r="AZ20" i="2"/>
  <c r="BA20" i="2"/>
  <c r="BB20" i="2"/>
  <c r="BC20" i="2"/>
  <c r="BD20" i="2"/>
  <c r="BE20" i="2"/>
  <c r="BF20" i="2"/>
  <c r="BG20" i="2"/>
  <c r="BH20" i="2"/>
  <c r="BI20" i="2"/>
  <c r="BJ20" i="2"/>
  <c r="BK20" i="2"/>
  <c r="BL20" i="2"/>
  <c r="BM20" i="2"/>
  <c r="BN20" i="2"/>
  <c r="BO20" i="2"/>
  <c r="BP20" i="2"/>
  <c r="BQ20" i="2"/>
  <c r="BR20" i="2"/>
  <c r="BS20" i="2"/>
  <c r="BT20" i="2"/>
  <c r="BU20" i="2"/>
  <c r="BV20" i="2"/>
  <c r="BW20" i="2"/>
  <c r="BX20" i="2"/>
  <c r="BY20" i="2"/>
  <c r="BZ20" i="2"/>
  <c r="CA20" i="2"/>
  <c r="CB20" i="2"/>
  <c r="CC20" i="2"/>
  <c r="CD20" i="2"/>
  <c r="CE20" i="2"/>
  <c r="CF20" i="2"/>
  <c r="CG20" i="2"/>
  <c r="CH20" i="2"/>
  <c r="CI20" i="2"/>
  <c r="CJ20" i="2"/>
  <c r="CK20" i="2"/>
  <c r="CL20" i="2"/>
  <c r="CM20" i="2"/>
  <c r="CN20" i="2"/>
  <c r="CO20" i="2"/>
  <c r="CP20" i="2"/>
  <c r="CQ20" i="2"/>
  <c r="CR20" i="2"/>
  <c r="CS20" i="2"/>
  <c r="CT20" i="2"/>
  <c r="CU20" i="2"/>
  <c r="CV20" i="2"/>
  <c r="CW20" i="2"/>
  <c r="CX20" i="2"/>
  <c r="CY20" i="2"/>
  <c r="CZ20" i="2"/>
  <c r="DA20" i="2"/>
  <c r="DB20" i="2"/>
  <c r="DC20" i="2"/>
  <c r="DD20" i="2"/>
  <c r="DE20" i="2"/>
  <c r="DF20" i="2"/>
  <c r="DG20" i="2"/>
  <c r="DH20" i="2"/>
  <c r="DI20" i="2"/>
  <c r="DJ20" i="2"/>
  <c r="DK20" i="2"/>
  <c r="DU20" i="2"/>
  <c r="DN20" i="2" s="1"/>
  <c r="DV20" i="2"/>
  <c r="DW20" i="2"/>
  <c r="DX20" i="2"/>
  <c r="DY20" i="2"/>
  <c r="DZ20" i="2"/>
  <c r="EA20" i="2"/>
  <c r="DO20" i="2" s="1"/>
  <c r="EB20" i="2"/>
  <c r="EC20" i="2"/>
  <c r="ED20" i="2"/>
  <c r="EE20" i="2"/>
  <c r="EF20" i="2"/>
  <c r="EG20" i="2"/>
  <c r="EH20" i="2"/>
  <c r="EI20" i="2"/>
  <c r="EJ20" i="2"/>
  <c r="EK20" i="2"/>
  <c r="EL20" i="2"/>
  <c r="EM20" i="2"/>
  <c r="B21" i="2"/>
  <c r="C21" i="2"/>
  <c r="D21" i="2"/>
  <c r="E21" i="2" s="1"/>
  <c r="F21" i="2" s="1" a="1"/>
  <c r="F21" i="2" s="1"/>
  <c r="I21" i="2"/>
  <c r="J21" i="2"/>
  <c r="K21" i="2"/>
  <c r="L21" i="2"/>
  <c r="M21" i="2"/>
  <c r="N21" i="2"/>
  <c r="O21" i="2"/>
  <c r="P21" i="2"/>
  <c r="Q21" i="2"/>
  <c r="R21" i="2"/>
  <c r="S21" i="2"/>
  <c r="T21" i="2"/>
  <c r="U21" i="2"/>
  <c r="V21" i="2" s="1"/>
  <c r="W21" i="2"/>
  <c r="X21" i="2"/>
  <c r="Y21" i="2"/>
  <c r="Z21" i="2"/>
  <c r="AA21" i="2"/>
  <c r="AB21" i="2"/>
  <c r="AD21" i="2"/>
  <c r="AC21" i="2" s="1"/>
  <c r="AE21" i="2"/>
  <c r="AF21" i="2"/>
  <c r="AG21" i="2"/>
  <c r="AH21" i="2"/>
  <c r="AI21" i="2"/>
  <c r="AJ21" i="2"/>
  <c r="AK21" i="2"/>
  <c r="AL21" i="2"/>
  <c r="AM21" i="2"/>
  <c r="AN21" i="2"/>
  <c r="AO21" i="2"/>
  <c r="AP21" i="2"/>
  <c r="AQ21" i="2"/>
  <c r="AR21" i="2"/>
  <c r="AS21" i="2"/>
  <c r="AT21" i="2"/>
  <c r="AU21" i="2"/>
  <c r="AV21" i="2"/>
  <c r="AW21" i="2"/>
  <c r="AX21" i="2"/>
  <c r="AY21"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BY21" i="2"/>
  <c r="BZ21" i="2"/>
  <c r="CA21" i="2"/>
  <c r="CB21" i="2"/>
  <c r="CC21" i="2"/>
  <c r="CD21" i="2"/>
  <c r="CE21" i="2"/>
  <c r="CF21" i="2"/>
  <c r="CG21" i="2"/>
  <c r="CH21" i="2"/>
  <c r="CI21" i="2"/>
  <c r="CJ21" i="2"/>
  <c r="CK21" i="2"/>
  <c r="CL21" i="2"/>
  <c r="CM21" i="2"/>
  <c r="CN21" i="2"/>
  <c r="CO21" i="2"/>
  <c r="CP21" i="2"/>
  <c r="CQ21" i="2"/>
  <c r="CR21" i="2"/>
  <c r="CS21" i="2"/>
  <c r="CT21" i="2"/>
  <c r="CU21" i="2"/>
  <c r="CV21" i="2"/>
  <c r="CW21" i="2"/>
  <c r="CX21" i="2"/>
  <c r="CY21" i="2"/>
  <c r="CZ21" i="2"/>
  <c r="DA21" i="2"/>
  <c r="DB21" i="2"/>
  <c r="DC21" i="2"/>
  <c r="DD21" i="2"/>
  <c r="DE21" i="2"/>
  <c r="DF21" i="2"/>
  <c r="DG21" i="2"/>
  <c r="DH21" i="2"/>
  <c r="DI21" i="2"/>
  <c r="DJ21" i="2"/>
  <c r="DK21" i="2"/>
  <c r="DU21" i="2"/>
  <c r="DV21" i="2"/>
  <c r="DW21" i="2"/>
  <c r="DX21" i="2"/>
  <c r="DY21" i="2"/>
  <c r="DZ21" i="2"/>
  <c r="EA21" i="2"/>
  <c r="EB21" i="2"/>
  <c r="EC21" i="2"/>
  <c r="ED21" i="2"/>
  <c r="EE21" i="2"/>
  <c r="EF21" i="2"/>
  <c r="EG21" i="2"/>
  <c r="EH21" i="2"/>
  <c r="EI21" i="2"/>
  <c r="EJ21" i="2"/>
  <c r="EK21" i="2"/>
  <c r="EL21" i="2"/>
  <c r="EM21" i="2"/>
  <c r="B22" i="2"/>
  <c r="C22" i="2"/>
  <c r="D22" i="2"/>
  <c r="E22" i="2" s="1"/>
  <c r="F22" i="2" s="1" a="1"/>
  <c r="F22" i="2" s="1"/>
  <c r="I22" i="2"/>
  <c r="J22" i="2"/>
  <c r="K22" i="2"/>
  <c r="L22" i="2"/>
  <c r="M22" i="2"/>
  <c r="N22" i="2"/>
  <c r="O22" i="2"/>
  <c r="P22" i="2"/>
  <c r="Q22" i="2"/>
  <c r="R22" i="2"/>
  <c r="S22" i="2"/>
  <c r="T22" i="2"/>
  <c r="U22" i="2"/>
  <c r="V22" i="2" s="1"/>
  <c r="W22" i="2"/>
  <c r="X22" i="2"/>
  <c r="Y22" i="2"/>
  <c r="Z22" i="2"/>
  <c r="AA22" i="2"/>
  <c r="AB22" i="2"/>
  <c r="AD22" i="2"/>
  <c r="AC22" i="2" s="1"/>
  <c r="AE22" i="2"/>
  <c r="AF22" i="2"/>
  <c r="AG22" i="2"/>
  <c r="AH22" i="2"/>
  <c r="AI22" i="2"/>
  <c r="AJ22" i="2"/>
  <c r="AK22" i="2"/>
  <c r="AL22" i="2"/>
  <c r="AM22" i="2"/>
  <c r="AN22" i="2"/>
  <c r="AO22" i="2"/>
  <c r="AP22" i="2"/>
  <c r="AQ22" i="2"/>
  <c r="AR22" i="2"/>
  <c r="AS22" i="2"/>
  <c r="AT22" i="2"/>
  <c r="AU22" i="2"/>
  <c r="AV22" i="2"/>
  <c r="AW22" i="2"/>
  <c r="AX22" i="2"/>
  <c r="AY22" i="2"/>
  <c r="AZ22" i="2"/>
  <c r="BA22" i="2"/>
  <c r="BB22" i="2"/>
  <c r="BC22" i="2"/>
  <c r="BD22" i="2"/>
  <c r="BE22" i="2"/>
  <c r="BF22" i="2"/>
  <c r="BG22" i="2"/>
  <c r="BH22" i="2"/>
  <c r="BI22" i="2"/>
  <c r="BJ22" i="2"/>
  <c r="BK22" i="2"/>
  <c r="BL22" i="2"/>
  <c r="BM22" i="2"/>
  <c r="BN22" i="2"/>
  <c r="BO22" i="2"/>
  <c r="BP22" i="2"/>
  <c r="BQ22" i="2"/>
  <c r="BR22" i="2"/>
  <c r="BS22" i="2"/>
  <c r="BT22" i="2"/>
  <c r="BU22" i="2"/>
  <c r="BV22" i="2"/>
  <c r="BW22" i="2"/>
  <c r="BX22" i="2"/>
  <c r="BY22" i="2"/>
  <c r="BZ22" i="2"/>
  <c r="CA22" i="2"/>
  <c r="CB22" i="2"/>
  <c r="CC22" i="2"/>
  <c r="CD22" i="2"/>
  <c r="CE22" i="2"/>
  <c r="CF22" i="2"/>
  <c r="CG22" i="2"/>
  <c r="CH22" i="2"/>
  <c r="CI22" i="2"/>
  <c r="CJ22" i="2"/>
  <c r="CK22" i="2"/>
  <c r="CL22" i="2"/>
  <c r="CM22" i="2"/>
  <c r="CN22" i="2"/>
  <c r="CO22" i="2"/>
  <c r="CP22" i="2"/>
  <c r="CQ22" i="2"/>
  <c r="CR22" i="2"/>
  <c r="CS22" i="2"/>
  <c r="CT22" i="2"/>
  <c r="CU22" i="2"/>
  <c r="CV22" i="2"/>
  <c r="CW22" i="2"/>
  <c r="CX22" i="2"/>
  <c r="CY22" i="2"/>
  <c r="CZ22" i="2"/>
  <c r="DA22" i="2"/>
  <c r="DB22" i="2"/>
  <c r="DC22" i="2"/>
  <c r="DD22" i="2"/>
  <c r="DE22" i="2"/>
  <c r="DF22" i="2"/>
  <c r="DG22" i="2"/>
  <c r="DH22" i="2"/>
  <c r="DI22" i="2"/>
  <c r="DJ22" i="2"/>
  <c r="DK22" i="2"/>
  <c r="DU22" i="2"/>
  <c r="DV22" i="2"/>
  <c r="DW22" i="2"/>
  <c r="DX22" i="2"/>
  <c r="DY22" i="2"/>
  <c r="DZ22" i="2"/>
  <c r="EA22" i="2"/>
  <c r="EB22" i="2"/>
  <c r="EC22" i="2"/>
  <c r="ED22" i="2"/>
  <c r="EE22" i="2"/>
  <c r="EF22" i="2"/>
  <c r="EG22" i="2"/>
  <c r="EH22" i="2"/>
  <c r="EI22" i="2"/>
  <c r="EJ22" i="2"/>
  <c r="EK22" i="2"/>
  <c r="EL22" i="2"/>
  <c r="EM22" i="2"/>
  <c r="B23" i="2"/>
  <c r="C23" i="2"/>
  <c r="D23" i="2"/>
  <c r="E23" i="2" s="1"/>
  <c r="F23" i="2" s="1" a="1"/>
  <c r="F23" i="2" s="1"/>
  <c r="I23" i="2"/>
  <c r="J23" i="2"/>
  <c r="K23" i="2"/>
  <c r="L23" i="2"/>
  <c r="M23" i="2"/>
  <c r="N23" i="2"/>
  <c r="O23" i="2"/>
  <c r="P23" i="2"/>
  <c r="Q23" i="2"/>
  <c r="R23" i="2"/>
  <c r="S23" i="2"/>
  <c r="T23" i="2"/>
  <c r="U23" i="2"/>
  <c r="V23" i="2" s="1"/>
  <c r="W23" i="2"/>
  <c r="X23" i="2"/>
  <c r="Y23" i="2"/>
  <c r="Z23" i="2"/>
  <c r="AA23" i="2"/>
  <c r="AB23" i="2"/>
  <c r="AD23" i="2"/>
  <c r="AC23" i="2" s="1"/>
  <c r="AE23" i="2"/>
  <c r="AF23" i="2"/>
  <c r="AG23" i="2"/>
  <c r="AH23" i="2"/>
  <c r="AI23" i="2"/>
  <c r="AJ23" i="2"/>
  <c r="AK23" i="2"/>
  <c r="AL23" i="2"/>
  <c r="AM23" i="2"/>
  <c r="AN23" i="2"/>
  <c r="AO23" i="2"/>
  <c r="AP23" i="2"/>
  <c r="AQ23" i="2"/>
  <c r="AR23" i="2"/>
  <c r="AS23" i="2"/>
  <c r="AT23" i="2"/>
  <c r="AU23" i="2"/>
  <c r="AV23" i="2"/>
  <c r="AW23" i="2"/>
  <c r="AX23" i="2"/>
  <c r="AY23"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BY23" i="2"/>
  <c r="BZ23" i="2"/>
  <c r="CA23" i="2"/>
  <c r="CB23" i="2"/>
  <c r="CC23" i="2"/>
  <c r="CD23" i="2"/>
  <c r="CE23" i="2"/>
  <c r="CF23" i="2"/>
  <c r="CG23" i="2"/>
  <c r="CH23" i="2"/>
  <c r="CI23" i="2"/>
  <c r="CJ23" i="2"/>
  <c r="CK23" i="2"/>
  <c r="CL23" i="2"/>
  <c r="CM23" i="2"/>
  <c r="CN23" i="2"/>
  <c r="CO23" i="2"/>
  <c r="CP23" i="2"/>
  <c r="CQ23" i="2"/>
  <c r="CR23" i="2"/>
  <c r="CS23" i="2"/>
  <c r="CT23" i="2"/>
  <c r="CU23" i="2"/>
  <c r="CV23" i="2"/>
  <c r="CW23" i="2"/>
  <c r="CX23" i="2"/>
  <c r="CY23" i="2"/>
  <c r="CZ23" i="2"/>
  <c r="DA23" i="2"/>
  <c r="DB23" i="2"/>
  <c r="DC23" i="2"/>
  <c r="DD23" i="2"/>
  <c r="DE23" i="2"/>
  <c r="DF23" i="2"/>
  <c r="DG23" i="2"/>
  <c r="DH23" i="2"/>
  <c r="DI23" i="2"/>
  <c r="DJ23" i="2"/>
  <c r="DK23" i="2"/>
  <c r="DU23" i="2"/>
  <c r="DV23" i="2"/>
  <c r="DW23" i="2"/>
  <c r="DX23" i="2"/>
  <c r="DY23" i="2"/>
  <c r="DZ23" i="2"/>
  <c r="EA23" i="2"/>
  <c r="EB23" i="2"/>
  <c r="EC23" i="2"/>
  <c r="ED23" i="2"/>
  <c r="EE23" i="2"/>
  <c r="EF23" i="2"/>
  <c r="EG23" i="2"/>
  <c r="EH23" i="2"/>
  <c r="EI23" i="2"/>
  <c r="EJ23" i="2"/>
  <c r="EK23" i="2"/>
  <c r="EL23" i="2"/>
  <c r="EM23" i="2"/>
  <c r="B24" i="2"/>
  <c r="C24" i="2"/>
  <c r="D24" i="2"/>
  <c r="E24" i="2" s="1"/>
  <c r="F24" i="2" s="1" a="1"/>
  <c r="F24" i="2" s="1"/>
  <c r="I24" i="2"/>
  <c r="J24" i="2"/>
  <c r="K24" i="2"/>
  <c r="L24" i="2"/>
  <c r="M24" i="2"/>
  <c r="N24" i="2"/>
  <c r="O24" i="2"/>
  <c r="P24" i="2"/>
  <c r="Q24" i="2"/>
  <c r="R24" i="2"/>
  <c r="S24" i="2"/>
  <c r="T24" i="2"/>
  <c r="U24" i="2"/>
  <c r="V24" i="2" s="1"/>
  <c r="W24" i="2"/>
  <c r="X24" i="2"/>
  <c r="Y24" i="2"/>
  <c r="Z24" i="2"/>
  <c r="AA24" i="2"/>
  <c r="AB24" i="2"/>
  <c r="AD24" i="2"/>
  <c r="AC24" i="2" s="1"/>
  <c r="AE24" i="2"/>
  <c r="AF24" i="2"/>
  <c r="AG24" i="2"/>
  <c r="AH24" i="2"/>
  <c r="AI24" i="2"/>
  <c r="AJ24" i="2"/>
  <c r="AK24" i="2"/>
  <c r="AL24" i="2"/>
  <c r="AM24" i="2"/>
  <c r="AN24" i="2"/>
  <c r="AO24" i="2"/>
  <c r="AP24" i="2"/>
  <c r="AQ24" i="2"/>
  <c r="AR24" i="2"/>
  <c r="AS24" i="2"/>
  <c r="AT24" i="2"/>
  <c r="AU24" i="2"/>
  <c r="AV24" i="2"/>
  <c r="AW24" i="2"/>
  <c r="AX24" i="2"/>
  <c r="AY24" i="2"/>
  <c r="AZ24" i="2"/>
  <c r="BA24" i="2"/>
  <c r="BB24" i="2"/>
  <c r="BC24" i="2"/>
  <c r="BD24" i="2"/>
  <c r="BE24" i="2"/>
  <c r="BF24" i="2"/>
  <c r="BG24" i="2"/>
  <c r="BH24" i="2"/>
  <c r="BI24" i="2"/>
  <c r="BJ24" i="2"/>
  <c r="BK24" i="2"/>
  <c r="BL24" i="2"/>
  <c r="BM24" i="2"/>
  <c r="BN24" i="2"/>
  <c r="BO24" i="2"/>
  <c r="BP24" i="2"/>
  <c r="BQ24" i="2"/>
  <c r="BR24" i="2"/>
  <c r="BS24" i="2"/>
  <c r="BT24" i="2"/>
  <c r="BU24" i="2"/>
  <c r="BV24" i="2"/>
  <c r="BW24" i="2"/>
  <c r="BX24" i="2"/>
  <c r="BY24" i="2"/>
  <c r="BZ24" i="2"/>
  <c r="CA24" i="2"/>
  <c r="CB24" i="2"/>
  <c r="CC24" i="2"/>
  <c r="CD24" i="2"/>
  <c r="CE24" i="2"/>
  <c r="CF24" i="2"/>
  <c r="CG24" i="2"/>
  <c r="CH24" i="2"/>
  <c r="CI24" i="2"/>
  <c r="CJ24" i="2"/>
  <c r="CK24" i="2"/>
  <c r="CL24" i="2"/>
  <c r="CM24" i="2"/>
  <c r="CN24" i="2"/>
  <c r="CO24" i="2"/>
  <c r="CP24" i="2"/>
  <c r="CQ24" i="2"/>
  <c r="CR24" i="2"/>
  <c r="CS24" i="2"/>
  <c r="CT24" i="2"/>
  <c r="CU24" i="2"/>
  <c r="CV24" i="2"/>
  <c r="CW24" i="2"/>
  <c r="CX24" i="2"/>
  <c r="CY24" i="2"/>
  <c r="CZ24" i="2"/>
  <c r="DA24" i="2"/>
  <c r="DB24" i="2"/>
  <c r="DC24" i="2"/>
  <c r="DD24" i="2"/>
  <c r="DE24" i="2"/>
  <c r="DF24" i="2"/>
  <c r="DG24" i="2"/>
  <c r="DH24" i="2"/>
  <c r="DI24" i="2"/>
  <c r="DJ24" i="2"/>
  <c r="DK24" i="2"/>
  <c r="DU24" i="2"/>
  <c r="DN24" i="2" s="1"/>
  <c r="DV24" i="2"/>
  <c r="DW24" i="2"/>
  <c r="DX24" i="2"/>
  <c r="DY24" i="2"/>
  <c r="DZ24" i="2"/>
  <c r="EA24" i="2"/>
  <c r="EB24" i="2"/>
  <c r="EC24" i="2"/>
  <c r="ED24" i="2"/>
  <c r="EE24" i="2"/>
  <c r="EF24" i="2"/>
  <c r="EG24" i="2"/>
  <c r="EH24" i="2"/>
  <c r="EI24" i="2"/>
  <c r="EJ24" i="2"/>
  <c r="EK24" i="2"/>
  <c r="EL24" i="2"/>
  <c r="EM24" i="2"/>
  <c r="B25" i="2"/>
  <c r="C25" i="2"/>
  <c r="D25" i="2"/>
  <c r="E25" i="2" s="1"/>
  <c r="F25" i="2" s="1" a="1"/>
  <c r="F25" i="2" s="1"/>
  <c r="I25" i="2"/>
  <c r="J25" i="2"/>
  <c r="K25" i="2"/>
  <c r="L25" i="2"/>
  <c r="M25" i="2"/>
  <c r="N25" i="2"/>
  <c r="O25" i="2"/>
  <c r="P25" i="2"/>
  <c r="Q25" i="2"/>
  <c r="R25" i="2"/>
  <c r="S25" i="2"/>
  <c r="T25" i="2"/>
  <c r="U25" i="2"/>
  <c r="V25" i="2" s="1"/>
  <c r="W25" i="2"/>
  <c r="X25" i="2"/>
  <c r="Y25" i="2"/>
  <c r="Z25" i="2"/>
  <c r="AA25" i="2"/>
  <c r="AB25" i="2"/>
  <c r="AD25" i="2"/>
  <c r="AC25" i="2" s="1"/>
  <c r="AE25" i="2"/>
  <c r="AF25" i="2"/>
  <c r="AG25" i="2"/>
  <c r="AH25" i="2"/>
  <c r="AI25" i="2"/>
  <c r="AJ25" i="2"/>
  <c r="AK25" i="2"/>
  <c r="AL25" i="2"/>
  <c r="AM25" i="2"/>
  <c r="AN25" i="2"/>
  <c r="AO25" i="2"/>
  <c r="AP25" i="2"/>
  <c r="AQ25" i="2"/>
  <c r="AR25" i="2"/>
  <c r="AS25" i="2"/>
  <c r="AT25" i="2"/>
  <c r="AU25" i="2"/>
  <c r="AV25" i="2"/>
  <c r="AW25" i="2"/>
  <c r="AX25" i="2"/>
  <c r="AY25"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BY25" i="2"/>
  <c r="BZ25" i="2"/>
  <c r="CA25" i="2"/>
  <c r="CB25" i="2"/>
  <c r="CC25" i="2"/>
  <c r="CD25" i="2"/>
  <c r="CE25" i="2"/>
  <c r="CF25" i="2"/>
  <c r="CG25" i="2"/>
  <c r="CH25" i="2"/>
  <c r="CI25" i="2"/>
  <c r="CJ25" i="2"/>
  <c r="CK25" i="2"/>
  <c r="CL25" i="2"/>
  <c r="CM25" i="2"/>
  <c r="CN25" i="2"/>
  <c r="CO25" i="2"/>
  <c r="CP25" i="2"/>
  <c r="CQ25" i="2"/>
  <c r="CR25" i="2"/>
  <c r="CS25" i="2"/>
  <c r="CT25" i="2"/>
  <c r="CU25" i="2"/>
  <c r="CV25" i="2"/>
  <c r="CW25" i="2"/>
  <c r="CX25" i="2"/>
  <c r="CY25" i="2"/>
  <c r="CZ25" i="2"/>
  <c r="DA25" i="2"/>
  <c r="DB25" i="2"/>
  <c r="DC25" i="2"/>
  <c r="DD25" i="2"/>
  <c r="DE25" i="2"/>
  <c r="DF25" i="2"/>
  <c r="DG25" i="2"/>
  <c r="DH25" i="2"/>
  <c r="DI25" i="2"/>
  <c r="DJ25" i="2"/>
  <c r="DK25" i="2"/>
  <c r="DU25" i="2"/>
  <c r="DN25" i="2" s="1"/>
  <c r="DV25" i="2"/>
  <c r="DW25" i="2"/>
  <c r="DX25" i="2"/>
  <c r="DY25" i="2"/>
  <c r="DZ25" i="2"/>
  <c r="EA25" i="2"/>
  <c r="DO25" i="2" s="1"/>
  <c r="EB25" i="2"/>
  <c r="EC25" i="2"/>
  <c r="ED25" i="2"/>
  <c r="EE25" i="2"/>
  <c r="EF25" i="2"/>
  <c r="EG25" i="2"/>
  <c r="EH25" i="2"/>
  <c r="EI25" i="2"/>
  <c r="EJ25" i="2"/>
  <c r="EK25" i="2"/>
  <c r="EL25" i="2"/>
  <c r="EM25" i="2"/>
  <c r="B26" i="2"/>
  <c r="C26" i="2"/>
  <c r="D26" i="2"/>
  <c r="E26" i="2" s="1"/>
  <c r="F26" i="2" s="1" a="1"/>
  <c r="F26" i="2" s="1"/>
  <c r="I26" i="2"/>
  <c r="J26" i="2"/>
  <c r="K26" i="2"/>
  <c r="L26" i="2"/>
  <c r="M26" i="2"/>
  <c r="N26" i="2"/>
  <c r="O26" i="2"/>
  <c r="P26" i="2"/>
  <c r="Q26" i="2"/>
  <c r="R26" i="2"/>
  <c r="S26" i="2"/>
  <c r="T26" i="2"/>
  <c r="U26" i="2"/>
  <c r="V26" i="2" s="1"/>
  <c r="W26" i="2"/>
  <c r="X26" i="2"/>
  <c r="Y26" i="2"/>
  <c r="Z26" i="2"/>
  <c r="AA26" i="2"/>
  <c r="AB26" i="2"/>
  <c r="AD26" i="2"/>
  <c r="AC26" i="2" s="1"/>
  <c r="AE26" i="2"/>
  <c r="AF26" i="2"/>
  <c r="AG26" i="2"/>
  <c r="AH26" i="2"/>
  <c r="AI26" i="2"/>
  <c r="AJ26" i="2"/>
  <c r="AK26" i="2"/>
  <c r="AL26" i="2"/>
  <c r="AM26" i="2"/>
  <c r="AN26" i="2"/>
  <c r="AO26" i="2"/>
  <c r="AP26" i="2"/>
  <c r="AQ26" i="2"/>
  <c r="AR26" i="2"/>
  <c r="AS26" i="2"/>
  <c r="AT26" i="2"/>
  <c r="AU26" i="2"/>
  <c r="AV26" i="2"/>
  <c r="AW26" i="2"/>
  <c r="AX26" i="2"/>
  <c r="AY26" i="2"/>
  <c r="AZ26" i="2"/>
  <c r="BA26" i="2"/>
  <c r="BB26" i="2"/>
  <c r="BC26" i="2"/>
  <c r="BD26" i="2"/>
  <c r="BE26" i="2"/>
  <c r="BF26" i="2"/>
  <c r="BG26" i="2"/>
  <c r="BH26" i="2"/>
  <c r="BI26" i="2"/>
  <c r="BJ26" i="2"/>
  <c r="BK26" i="2"/>
  <c r="BL26" i="2"/>
  <c r="BM26" i="2"/>
  <c r="BN26" i="2"/>
  <c r="BO26" i="2"/>
  <c r="BP26" i="2"/>
  <c r="BQ26" i="2"/>
  <c r="BR26" i="2"/>
  <c r="BS26" i="2"/>
  <c r="BT26" i="2"/>
  <c r="BU26" i="2"/>
  <c r="BV26" i="2"/>
  <c r="BW26" i="2"/>
  <c r="BX26" i="2"/>
  <c r="BY26" i="2"/>
  <c r="BZ26" i="2"/>
  <c r="CA26" i="2"/>
  <c r="CB26" i="2"/>
  <c r="CC26" i="2"/>
  <c r="CD26" i="2"/>
  <c r="CE26" i="2"/>
  <c r="CF26" i="2"/>
  <c r="CG26" i="2"/>
  <c r="CH26" i="2"/>
  <c r="CI26" i="2"/>
  <c r="CJ26" i="2"/>
  <c r="CK26" i="2"/>
  <c r="CL26" i="2"/>
  <c r="CM26" i="2"/>
  <c r="CN26" i="2"/>
  <c r="CO26" i="2"/>
  <c r="CP26" i="2"/>
  <c r="CQ26" i="2"/>
  <c r="CR26" i="2"/>
  <c r="CS26" i="2"/>
  <c r="CT26" i="2"/>
  <c r="CU26" i="2"/>
  <c r="CV26" i="2"/>
  <c r="CW26" i="2"/>
  <c r="CX26" i="2"/>
  <c r="CY26" i="2"/>
  <c r="CZ26" i="2"/>
  <c r="DA26" i="2"/>
  <c r="DB26" i="2"/>
  <c r="DC26" i="2"/>
  <c r="DD26" i="2"/>
  <c r="DE26" i="2"/>
  <c r="DF26" i="2"/>
  <c r="DG26" i="2"/>
  <c r="DH26" i="2"/>
  <c r="DI26" i="2"/>
  <c r="DJ26" i="2"/>
  <c r="DK26" i="2"/>
  <c r="DS26" i="2"/>
  <c r="DT26" i="2"/>
  <c r="DU26" i="2"/>
  <c r="DN26" i="2" s="1"/>
  <c r="DV26" i="2"/>
  <c r="DW26" i="2"/>
  <c r="DX26" i="2"/>
  <c r="DY26" i="2"/>
  <c r="DZ26" i="2"/>
  <c r="EA26" i="2"/>
  <c r="EB26" i="2"/>
  <c r="EC26" i="2"/>
  <c r="ED26" i="2"/>
  <c r="EE26" i="2"/>
  <c r="EF26" i="2"/>
  <c r="EG26" i="2"/>
  <c r="EH26" i="2"/>
  <c r="EI26" i="2"/>
  <c r="EJ26" i="2"/>
  <c r="EK26" i="2"/>
  <c r="EL26" i="2"/>
  <c r="EM26" i="2"/>
  <c r="B27" i="2"/>
  <c r="C27" i="2"/>
  <c r="D27" i="2"/>
  <c r="E27" i="2" s="1"/>
  <c r="F27" i="2" s="1" a="1"/>
  <c r="F27" i="2" s="1"/>
  <c r="I27" i="2"/>
  <c r="J27" i="2"/>
  <c r="K27" i="2"/>
  <c r="L27" i="2"/>
  <c r="M27" i="2"/>
  <c r="N27" i="2"/>
  <c r="O27" i="2"/>
  <c r="P27" i="2"/>
  <c r="Q27" i="2"/>
  <c r="R27" i="2"/>
  <c r="S27" i="2"/>
  <c r="T27" i="2"/>
  <c r="U27" i="2"/>
  <c r="V27" i="2" s="1"/>
  <c r="W27" i="2"/>
  <c r="X27" i="2"/>
  <c r="Y27" i="2"/>
  <c r="Z27" i="2"/>
  <c r="AA27" i="2"/>
  <c r="AB27" i="2"/>
  <c r="AD27" i="2"/>
  <c r="AC27" i="2" s="1"/>
  <c r="AE27" i="2"/>
  <c r="AF27" i="2"/>
  <c r="AG27" i="2"/>
  <c r="AH27" i="2"/>
  <c r="AI27" i="2"/>
  <c r="AJ27" i="2"/>
  <c r="AK27" i="2"/>
  <c r="AL27" i="2"/>
  <c r="AM27" i="2"/>
  <c r="AN27" i="2"/>
  <c r="AO27" i="2"/>
  <c r="AP27" i="2"/>
  <c r="AQ27" i="2"/>
  <c r="AR27" i="2"/>
  <c r="AS27" i="2"/>
  <c r="AT27" i="2"/>
  <c r="AU27" i="2"/>
  <c r="AV27" i="2"/>
  <c r="AW27" i="2"/>
  <c r="AX27" i="2"/>
  <c r="AY27" i="2"/>
  <c r="AZ27" i="2"/>
  <c r="BA27" i="2"/>
  <c r="BB27" i="2"/>
  <c r="BC27" i="2"/>
  <c r="BD27" i="2"/>
  <c r="BE27" i="2"/>
  <c r="BF27" i="2"/>
  <c r="BG27" i="2"/>
  <c r="BH27" i="2"/>
  <c r="BI27" i="2"/>
  <c r="BJ27" i="2"/>
  <c r="BK27" i="2"/>
  <c r="BL27" i="2"/>
  <c r="BM27" i="2"/>
  <c r="BN27" i="2"/>
  <c r="BO27" i="2"/>
  <c r="BP27" i="2"/>
  <c r="BQ27" i="2"/>
  <c r="BR27" i="2"/>
  <c r="BS27" i="2"/>
  <c r="BT27" i="2"/>
  <c r="BU27" i="2"/>
  <c r="BV27" i="2"/>
  <c r="BW27" i="2"/>
  <c r="BX27" i="2"/>
  <c r="BY27" i="2"/>
  <c r="BZ27" i="2"/>
  <c r="CA27" i="2"/>
  <c r="CB27" i="2"/>
  <c r="CC27" i="2"/>
  <c r="CD27" i="2"/>
  <c r="CE27" i="2"/>
  <c r="CF27" i="2"/>
  <c r="CG27" i="2"/>
  <c r="CH27" i="2"/>
  <c r="CI27" i="2"/>
  <c r="CJ27" i="2"/>
  <c r="CK27" i="2"/>
  <c r="CL27" i="2"/>
  <c r="CM27" i="2"/>
  <c r="CN27" i="2"/>
  <c r="CO27" i="2"/>
  <c r="CP27" i="2"/>
  <c r="CQ27" i="2"/>
  <c r="CR27" i="2"/>
  <c r="CS27" i="2"/>
  <c r="CT27" i="2"/>
  <c r="CU27" i="2"/>
  <c r="CV27" i="2"/>
  <c r="CW27" i="2"/>
  <c r="CX27" i="2"/>
  <c r="CY27" i="2"/>
  <c r="CZ27" i="2"/>
  <c r="DA27" i="2"/>
  <c r="DB27" i="2"/>
  <c r="DC27" i="2"/>
  <c r="DD27" i="2"/>
  <c r="DE27" i="2"/>
  <c r="DF27" i="2"/>
  <c r="DG27" i="2"/>
  <c r="DH27" i="2"/>
  <c r="DI27" i="2"/>
  <c r="DJ27" i="2"/>
  <c r="DK27" i="2"/>
  <c r="DS27" i="2"/>
  <c r="DT27" i="2"/>
  <c r="DU27" i="2"/>
  <c r="DV27" i="2"/>
  <c r="DW27" i="2"/>
  <c r="DX27" i="2"/>
  <c r="DY27" i="2"/>
  <c r="DZ27" i="2"/>
  <c r="EA27" i="2"/>
  <c r="EB27" i="2"/>
  <c r="EC27" i="2"/>
  <c r="ED27" i="2"/>
  <c r="EE27" i="2"/>
  <c r="EF27" i="2"/>
  <c r="EG27" i="2"/>
  <c r="EH27" i="2"/>
  <c r="EI27" i="2"/>
  <c r="EJ27" i="2"/>
  <c r="EK27" i="2"/>
  <c r="EL27" i="2"/>
  <c r="EM27" i="2"/>
  <c r="B28" i="2"/>
  <c r="C28" i="2"/>
  <c r="D28" i="2"/>
  <c r="E28" i="2" s="1"/>
  <c r="F28" i="2" s="1" a="1"/>
  <c r="F28" i="2" s="1"/>
  <c r="I28" i="2"/>
  <c r="J28" i="2"/>
  <c r="K28" i="2"/>
  <c r="L28" i="2"/>
  <c r="M28" i="2"/>
  <c r="N28" i="2"/>
  <c r="O28" i="2"/>
  <c r="P28" i="2"/>
  <c r="Q28" i="2"/>
  <c r="R28" i="2"/>
  <c r="S28" i="2"/>
  <c r="T28" i="2"/>
  <c r="U28" i="2"/>
  <c r="V28" i="2" s="1"/>
  <c r="W28" i="2"/>
  <c r="X28" i="2"/>
  <c r="Y28" i="2"/>
  <c r="Z28" i="2"/>
  <c r="AA28" i="2"/>
  <c r="AB28" i="2"/>
  <c r="AD28" i="2"/>
  <c r="AC28" i="2" s="1"/>
  <c r="AE28" i="2"/>
  <c r="AF28" i="2"/>
  <c r="AG28" i="2"/>
  <c r="AH28" i="2"/>
  <c r="AI28" i="2"/>
  <c r="AJ28" i="2"/>
  <c r="AK28" i="2"/>
  <c r="AL28" i="2"/>
  <c r="AM28" i="2"/>
  <c r="AN28" i="2"/>
  <c r="AO28" i="2"/>
  <c r="AP28" i="2"/>
  <c r="AQ28" i="2"/>
  <c r="AR28" i="2"/>
  <c r="AS28" i="2"/>
  <c r="AT28" i="2"/>
  <c r="AU28" i="2"/>
  <c r="AV28" i="2"/>
  <c r="AW28" i="2"/>
  <c r="AX28" i="2"/>
  <c r="AY28"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BY28" i="2"/>
  <c r="BZ28" i="2"/>
  <c r="CA28" i="2"/>
  <c r="CB28" i="2"/>
  <c r="CC28" i="2"/>
  <c r="CD28" i="2"/>
  <c r="CE28" i="2"/>
  <c r="CF28" i="2"/>
  <c r="CG28" i="2"/>
  <c r="CH28" i="2"/>
  <c r="CI28" i="2"/>
  <c r="CJ28" i="2"/>
  <c r="CK28" i="2"/>
  <c r="CL28" i="2"/>
  <c r="CM28" i="2"/>
  <c r="CN28" i="2"/>
  <c r="CO28" i="2"/>
  <c r="CP28" i="2"/>
  <c r="CQ28" i="2"/>
  <c r="CR28" i="2"/>
  <c r="CS28" i="2"/>
  <c r="CT28" i="2"/>
  <c r="CU28" i="2"/>
  <c r="CV28" i="2"/>
  <c r="CW28" i="2"/>
  <c r="CX28" i="2"/>
  <c r="CY28" i="2"/>
  <c r="CZ28" i="2"/>
  <c r="DA28" i="2"/>
  <c r="DB28" i="2"/>
  <c r="DC28" i="2"/>
  <c r="DD28" i="2"/>
  <c r="DE28" i="2"/>
  <c r="DF28" i="2"/>
  <c r="DG28" i="2"/>
  <c r="DH28" i="2"/>
  <c r="DI28" i="2"/>
  <c r="DJ28" i="2"/>
  <c r="DK28" i="2"/>
  <c r="DS28" i="2"/>
  <c r="DT28" i="2"/>
  <c r="DU28" i="2"/>
  <c r="DV28" i="2"/>
  <c r="DW28" i="2"/>
  <c r="DX28" i="2"/>
  <c r="DY28" i="2"/>
  <c r="DZ28" i="2"/>
  <c r="EA28" i="2"/>
  <c r="EB28" i="2"/>
  <c r="EC28" i="2"/>
  <c r="ED28" i="2"/>
  <c r="EE28" i="2"/>
  <c r="EF28" i="2"/>
  <c r="EG28" i="2"/>
  <c r="EH28" i="2"/>
  <c r="EI28" i="2"/>
  <c r="EJ28" i="2"/>
  <c r="EK28" i="2"/>
  <c r="EL28" i="2"/>
  <c r="EM28" i="2"/>
  <c r="B29" i="2"/>
  <c r="C29" i="2"/>
  <c r="D29" i="2"/>
  <c r="E29" i="2" s="1"/>
  <c r="F29" i="2" s="1" a="1"/>
  <c r="F29" i="2" s="1"/>
  <c r="I29" i="2"/>
  <c r="J29" i="2"/>
  <c r="K29" i="2"/>
  <c r="L29" i="2"/>
  <c r="M29" i="2"/>
  <c r="N29" i="2"/>
  <c r="O29" i="2"/>
  <c r="P29" i="2"/>
  <c r="Q29" i="2"/>
  <c r="R29" i="2"/>
  <c r="S29" i="2"/>
  <c r="T29" i="2"/>
  <c r="U29" i="2"/>
  <c r="V29" i="2" s="1"/>
  <c r="W29" i="2"/>
  <c r="X29" i="2"/>
  <c r="Y29" i="2"/>
  <c r="Z29" i="2"/>
  <c r="AA29" i="2"/>
  <c r="AB29" i="2"/>
  <c r="AD29" i="2"/>
  <c r="AC29" i="2" s="1"/>
  <c r="AE29" i="2"/>
  <c r="AF29" i="2"/>
  <c r="AG29" i="2"/>
  <c r="AH29" i="2"/>
  <c r="AI29" i="2"/>
  <c r="AJ29" i="2"/>
  <c r="AK29" i="2"/>
  <c r="AL29" i="2"/>
  <c r="AM29" i="2"/>
  <c r="AN29" i="2"/>
  <c r="AO29" i="2"/>
  <c r="AP29" i="2"/>
  <c r="AQ29" i="2"/>
  <c r="AR29" i="2"/>
  <c r="AS29" i="2"/>
  <c r="AT29" i="2"/>
  <c r="AU29" i="2"/>
  <c r="AV29" i="2"/>
  <c r="AW29" i="2"/>
  <c r="AX29" i="2"/>
  <c r="AY29" i="2"/>
  <c r="AZ29" i="2"/>
  <c r="BA29" i="2"/>
  <c r="BB29" i="2"/>
  <c r="BC29" i="2"/>
  <c r="BD29" i="2"/>
  <c r="BE29" i="2"/>
  <c r="BF29" i="2"/>
  <c r="BG29" i="2"/>
  <c r="BH29" i="2"/>
  <c r="BI29" i="2"/>
  <c r="BJ29" i="2"/>
  <c r="BK29" i="2"/>
  <c r="BL29" i="2"/>
  <c r="BM29" i="2"/>
  <c r="BN29" i="2"/>
  <c r="BO29" i="2"/>
  <c r="BP29" i="2"/>
  <c r="BQ29" i="2"/>
  <c r="BR29" i="2"/>
  <c r="BS29" i="2"/>
  <c r="BT29" i="2"/>
  <c r="BU29" i="2"/>
  <c r="BV29" i="2"/>
  <c r="BW29" i="2"/>
  <c r="BX29" i="2"/>
  <c r="BY29" i="2"/>
  <c r="BZ29" i="2"/>
  <c r="CA29" i="2"/>
  <c r="CB29" i="2"/>
  <c r="CC29" i="2"/>
  <c r="CD29" i="2"/>
  <c r="CE29" i="2"/>
  <c r="CF29" i="2"/>
  <c r="CG29" i="2"/>
  <c r="CH29" i="2"/>
  <c r="CI29" i="2"/>
  <c r="CJ29" i="2"/>
  <c r="CK29" i="2"/>
  <c r="CL29" i="2"/>
  <c r="CM29" i="2"/>
  <c r="CN29" i="2"/>
  <c r="CO29" i="2"/>
  <c r="CP29" i="2"/>
  <c r="CQ29" i="2"/>
  <c r="CR29" i="2"/>
  <c r="CS29" i="2"/>
  <c r="CT29" i="2"/>
  <c r="CU29" i="2"/>
  <c r="CV29" i="2"/>
  <c r="CW29" i="2"/>
  <c r="CX29" i="2"/>
  <c r="CY29" i="2"/>
  <c r="CZ29" i="2"/>
  <c r="DA29" i="2"/>
  <c r="DB29" i="2"/>
  <c r="DC29" i="2"/>
  <c r="DD29" i="2"/>
  <c r="DE29" i="2"/>
  <c r="DF29" i="2"/>
  <c r="DG29" i="2"/>
  <c r="DH29" i="2"/>
  <c r="DI29" i="2"/>
  <c r="DJ29" i="2"/>
  <c r="DK29" i="2"/>
  <c r="DS29" i="2"/>
  <c r="DT29" i="2"/>
  <c r="DU29" i="2"/>
  <c r="DV29" i="2"/>
  <c r="DW29" i="2"/>
  <c r="DX29" i="2"/>
  <c r="DY29" i="2"/>
  <c r="DZ29" i="2"/>
  <c r="EA29" i="2"/>
  <c r="EB29" i="2"/>
  <c r="EC29" i="2"/>
  <c r="ED29" i="2"/>
  <c r="EE29" i="2"/>
  <c r="EF29" i="2"/>
  <c r="EG29" i="2"/>
  <c r="EH29" i="2"/>
  <c r="EI29" i="2"/>
  <c r="EJ29" i="2"/>
  <c r="EK29" i="2"/>
  <c r="EL29" i="2"/>
  <c r="EM29" i="2"/>
  <c r="B30" i="2"/>
  <c r="C30" i="2"/>
  <c r="D30" i="2"/>
  <c r="E30" i="2" s="1"/>
  <c r="F30" i="2" s="1" a="1"/>
  <c r="F30" i="2" s="1"/>
  <c r="I30" i="2"/>
  <c r="J30" i="2"/>
  <c r="K30" i="2"/>
  <c r="L30" i="2"/>
  <c r="M30" i="2"/>
  <c r="N30" i="2"/>
  <c r="O30" i="2"/>
  <c r="P30" i="2"/>
  <c r="Q30" i="2"/>
  <c r="R30" i="2"/>
  <c r="S30" i="2"/>
  <c r="T30" i="2"/>
  <c r="U30" i="2"/>
  <c r="V30" i="2" s="1"/>
  <c r="W30" i="2"/>
  <c r="X30" i="2"/>
  <c r="Y30" i="2"/>
  <c r="Z30" i="2"/>
  <c r="AA30" i="2"/>
  <c r="AB30" i="2"/>
  <c r="AD30" i="2"/>
  <c r="AC30" i="2" s="1"/>
  <c r="AE30" i="2"/>
  <c r="AF30" i="2"/>
  <c r="AG30" i="2"/>
  <c r="AH30" i="2"/>
  <c r="AI30" i="2"/>
  <c r="AJ30" i="2"/>
  <c r="AK30" i="2"/>
  <c r="AL30" i="2"/>
  <c r="AM30" i="2"/>
  <c r="AN30" i="2"/>
  <c r="AO30" i="2"/>
  <c r="AP30" i="2"/>
  <c r="AQ30" i="2"/>
  <c r="AR30" i="2"/>
  <c r="AS30" i="2"/>
  <c r="AT30" i="2"/>
  <c r="AU30" i="2"/>
  <c r="AV30" i="2"/>
  <c r="AW30" i="2"/>
  <c r="AX30" i="2"/>
  <c r="AY30"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BY30" i="2"/>
  <c r="BZ30" i="2"/>
  <c r="CA30" i="2"/>
  <c r="CB30" i="2"/>
  <c r="CC30" i="2"/>
  <c r="CD30" i="2"/>
  <c r="CE30" i="2"/>
  <c r="CF30" i="2"/>
  <c r="CG30" i="2"/>
  <c r="CH30" i="2"/>
  <c r="CI30" i="2"/>
  <c r="CJ30" i="2"/>
  <c r="CK30" i="2"/>
  <c r="CL30" i="2"/>
  <c r="CM30" i="2"/>
  <c r="CN30" i="2"/>
  <c r="CO30" i="2"/>
  <c r="CP30" i="2"/>
  <c r="CQ30" i="2"/>
  <c r="CR30" i="2"/>
  <c r="CS30" i="2"/>
  <c r="CT30" i="2"/>
  <c r="CU30" i="2"/>
  <c r="CV30" i="2"/>
  <c r="CW30" i="2"/>
  <c r="CX30" i="2"/>
  <c r="CY30" i="2"/>
  <c r="CZ30" i="2"/>
  <c r="DA30" i="2"/>
  <c r="DB30" i="2"/>
  <c r="DC30" i="2"/>
  <c r="DD30" i="2"/>
  <c r="DE30" i="2"/>
  <c r="DF30" i="2"/>
  <c r="DG30" i="2"/>
  <c r="DH30" i="2"/>
  <c r="DI30" i="2"/>
  <c r="DJ30" i="2"/>
  <c r="DK30" i="2"/>
  <c r="DS30" i="2"/>
  <c r="DT30" i="2"/>
  <c r="DU30" i="2"/>
  <c r="DN30" i="2" s="1"/>
  <c r="DV30" i="2"/>
  <c r="DW30" i="2"/>
  <c r="DX30" i="2"/>
  <c r="DY30" i="2"/>
  <c r="DZ30" i="2"/>
  <c r="EA30" i="2"/>
  <c r="DO30" i="2" s="1"/>
  <c r="EB30" i="2"/>
  <c r="EC30" i="2"/>
  <c r="ED30" i="2"/>
  <c r="EE30" i="2"/>
  <c r="EF30" i="2"/>
  <c r="EG30" i="2"/>
  <c r="EH30" i="2"/>
  <c r="EI30" i="2"/>
  <c r="EJ30" i="2"/>
  <c r="EK30" i="2"/>
  <c r="EL30" i="2"/>
  <c r="EM30" i="2"/>
  <c r="B31" i="2"/>
  <c r="C31" i="2"/>
  <c r="D31" i="2"/>
  <c r="E31" i="2" s="1"/>
  <c r="F31" i="2" s="1" a="1"/>
  <c r="F31" i="2" s="1"/>
  <c r="I31" i="2"/>
  <c r="J31" i="2"/>
  <c r="K31" i="2"/>
  <c r="L31" i="2"/>
  <c r="M31" i="2"/>
  <c r="N31" i="2"/>
  <c r="O31" i="2"/>
  <c r="P31" i="2"/>
  <c r="Q31" i="2"/>
  <c r="R31" i="2"/>
  <c r="S31" i="2"/>
  <c r="T31" i="2"/>
  <c r="U31" i="2"/>
  <c r="V31" i="2" s="1"/>
  <c r="W31" i="2"/>
  <c r="X31" i="2"/>
  <c r="Y31" i="2"/>
  <c r="Z31" i="2"/>
  <c r="AA31" i="2"/>
  <c r="AB31" i="2"/>
  <c r="AD31" i="2"/>
  <c r="AC31" i="2" s="1"/>
  <c r="AE31" i="2"/>
  <c r="AF31" i="2"/>
  <c r="AG31" i="2"/>
  <c r="AH31" i="2"/>
  <c r="AI31" i="2"/>
  <c r="AJ31" i="2"/>
  <c r="AK31" i="2"/>
  <c r="AL31" i="2"/>
  <c r="AM31" i="2"/>
  <c r="AN31" i="2"/>
  <c r="AO31" i="2"/>
  <c r="AP31" i="2"/>
  <c r="AQ31" i="2"/>
  <c r="AR31" i="2"/>
  <c r="AS31" i="2"/>
  <c r="AT31" i="2"/>
  <c r="AU31" i="2"/>
  <c r="AV31" i="2"/>
  <c r="AW31" i="2"/>
  <c r="AX31" i="2"/>
  <c r="AY31"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BY31" i="2"/>
  <c r="BZ31" i="2"/>
  <c r="CA31" i="2"/>
  <c r="CB31" i="2"/>
  <c r="CC31" i="2"/>
  <c r="CD31" i="2"/>
  <c r="CE31" i="2"/>
  <c r="CF31" i="2"/>
  <c r="CG31" i="2"/>
  <c r="CH31" i="2"/>
  <c r="CI31" i="2"/>
  <c r="CJ31" i="2"/>
  <c r="CK31" i="2"/>
  <c r="CL31" i="2"/>
  <c r="CM31" i="2"/>
  <c r="CN31" i="2"/>
  <c r="CO31" i="2"/>
  <c r="CP31" i="2"/>
  <c r="CQ31" i="2"/>
  <c r="CR31" i="2"/>
  <c r="CS31" i="2"/>
  <c r="CT31" i="2"/>
  <c r="CU31" i="2"/>
  <c r="CV31" i="2"/>
  <c r="CW31" i="2"/>
  <c r="CX31" i="2"/>
  <c r="CY31" i="2"/>
  <c r="CZ31" i="2"/>
  <c r="DA31" i="2"/>
  <c r="DB31" i="2"/>
  <c r="DC31" i="2"/>
  <c r="DD31" i="2"/>
  <c r="DE31" i="2"/>
  <c r="DF31" i="2"/>
  <c r="DG31" i="2"/>
  <c r="DH31" i="2"/>
  <c r="DI31" i="2"/>
  <c r="DJ31" i="2"/>
  <c r="DK31" i="2"/>
  <c r="DS31" i="2"/>
  <c r="DT31" i="2"/>
  <c r="DU31" i="2"/>
  <c r="DN31" i="2" s="1"/>
  <c r="DV31" i="2"/>
  <c r="DW31" i="2"/>
  <c r="DX31" i="2"/>
  <c r="DY31" i="2"/>
  <c r="DZ31" i="2"/>
  <c r="EA31" i="2"/>
  <c r="EB31" i="2"/>
  <c r="EC31" i="2"/>
  <c r="ED31" i="2"/>
  <c r="EE31" i="2"/>
  <c r="EF31" i="2"/>
  <c r="EG31" i="2"/>
  <c r="EH31" i="2"/>
  <c r="EI31" i="2"/>
  <c r="EJ31" i="2"/>
  <c r="EK31" i="2"/>
  <c r="EL31" i="2"/>
  <c r="EM31" i="2"/>
  <c r="B32" i="2"/>
  <c r="C32" i="2"/>
  <c r="D32" i="2"/>
  <c r="E32" i="2" s="1"/>
  <c r="F32" i="2" s="1" a="1"/>
  <c r="F32" i="2" s="1"/>
  <c r="I32" i="2"/>
  <c r="J32" i="2"/>
  <c r="K32" i="2"/>
  <c r="L32" i="2"/>
  <c r="M32" i="2"/>
  <c r="N32" i="2"/>
  <c r="O32" i="2"/>
  <c r="P32" i="2"/>
  <c r="Q32" i="2"/>
  <c r="R32" i="2"/>
  <c r="S32" i="2"/>
  <c r="T32" i="2"/>
  <c r="U32" i="2"/>
  <c r="V32" i="2" s="1"/>
  <c r="W32" i="2"/>
  <c r="X32" i="2"/>
  <c r="Y32" i="2"/>
  <c r="Z32" i="2"/>
  <c r="AA32" i="2"/>
  <c r="AB32" i="2"/>
  <c r="AD32" i="2"/>
  <c r="AC32" i="2" s="1"/>
  <c r="AE32" i="2"/>
  <c r="AF32" i="2"/>
  <c r="AG32" i="2"/>
  <c r="AH32" i="2"/>
  <c r="AI32" i="2"/>
  <c r="AJ32" i="2"/>
  <c r="AK32" i="2"/>
  <c r="AL32" i="2"/>
  <c r="AM32" i="2"/>
  <c r="AN32" i="2"/>
  <c r="AO32" i="2"/>
  <c r="AP32" i="2"/>
  <c r="AQ32" i="2"/>
  <c r="AR32" i="2"/>
  <c r="AS32" i="2"/>
  <c r="AT32" i="2"/>
  <c r="AU32" i="2"/>
  <c r="AV32" i="2"/>
  <c r="AW32" i="2"/>
  <c r="AX32" i="2"/>
  <c r="AY32" i="2"/>
  <c r="AZ32" i="2"/>
  <c r="BA32" i="2"/>
  <c r="BB32" i="2"/>
  <c r="BC32" i="2"/>
  <c r="BD32" i="2"/>
  <c r="BE32" i="2"/>
  <c r="BF32" i="2"/>
  <c r="BG32" i="2"/>
  <c r="BH32" i="2"/>
  <c r="BI32" i="2"/>
  <c r="BJ32" i="2"/>
  <c r="BK32" i="2"/>
  <c r="BL32" i="2"/>
  <c r="BM32" i="2"/>
  <c r="BN32" i="2"/>
  <c r="BO32" i="2"/>
  <c r="BP32" i="2"/>
  <c r="BQ32" i="2"/>
  <c r="BR32" i="2"/>
  <c r="BS32" i="2"/>
  <c r="BT32" i="2"/>
  <c r="BU32" i="2"/>
  <c r="BV32" i="2"/>
  <c r="BW32" i="2"/>
  <c r="BX32" i="2"/>
  <c r="BY32" i="2"/>
  <c r="BZ32" i="2"/>
  <c r="CA32" i="2"/>
  <c r="CB32" i="2"/>
  <c r="CC32" i="2"/>
  <c r="CD32" i="2"/>
  <c r="CE32" i="2"/>
  <c r="CF32" i="2"/>
  <c r="CG32" i="2"/>
  <c r="CH32" i="2"/>
  <c r="CI32" i="2"/>
  <c r="CJ32" i="2"/>
  <c r="CK32" i="2"/>
  <c r="CL32" i="2"/>
  <c r="CM32" i="2"/>
  <c r="CN32" i="2"/>
  <c r="CO32" i="2"/>
  <c r="CP32" i="2"/>
  <c r="CQ32" i="2"/>
  <c r="CR32" i="2"/>
  <c r="CS32" i="2"/>
  <c r="CT32" i="2"/>
  <c r="CU32" i="2"/>
  <c r="CV32" i="2"/>
  <c r="CW32" i="2"/>
  <c r="CX32" i="2"/>
  <c r="CY32" i="2"/>
  <c r="CZ32" i="2"/>
  <c r="DA32" i="2"/>
  <c r="DB32" i="2"/>
  <c r="DC32" i="2"/>
  <c r="DD32" i="2"/>
  <c r="DE32" i="2"/>
  <c r="DF32" i="2"/>
  <c r="DG32" i="2"/>
  <c r="DH32" i="2"/>
  <c r="DI32" i="2"/>
  <c r="DJ32" i="2"/>
  <c r="DK32" i="2"/>
  <c r="DS32" i="2"/>
  <c r="DT32" i="2"/>
  <c r="DU32" i="2"/>
  <c r="DV32" i="2"/>
  <c r="DW32" i="2"/>
  <c r="DX32" i="2"/>
  <c r="DY32" i="2"/>
  <c r="DZ32" i="2"/>
  <c r="EA32" i="2"/>
  <c r="DO32" i="2" s="1"/>
  <c r="EB32" i="2"/>
  <c r="EC32" i="2"/>
  <c r="ED32" i="2"/>
  <c r="EE32" i="2"/>
  <c r="EF32" i="2"/>
  <c r="EG32" i="2"/>
  <c r="EH32" i="2"/>
  <c r="EI32" i="2"/>
  <c r="EJ32" i="2"/>
  <c r="EK32" i="2"/>
  <c r="EL32" i="2"/>
  <c r="EM32" i="2"/>
  <c r="B33" i="2"/>
  <c r="C33" i="2"/>
  <c r="D33" i="2"/>
  <c r="E33" i="2" s="1"/>
  <c r="F33" i="2" s="1" a="1"/>
  <c r="F33" i="2" s="1"/>
  <c r="I33" i="2"/>
  <c r="J33" i="2"/>
  <c r="K33" i="2"/>
  <c r="L33" i="2"/>
  <c r="M33" i="2"/>
  <c r="N33" i="2"/>
  <c r="O33" i="2"/>
  <c r="P33" i="2"/>
  <c r="Q33" i="2"/>
  <c r="R33" i="2"/>
  <c r="S33" i="2"/>
  <c r="T33" i="2"/>
  <c r="U33" i="2"/>
  <c r="V33" i="2" s="1"/>
  <c r="W33" i="2"/>
  <c r="X33" i="2"/>
  <c r="Y33" i="2"/>
  <c r="Z33" i="2"/>
  <c r="AA33" i="2"/>
  <c r="AB33" i="2"/>
  <c r="AD33" i="2"/>
  <c r="AC33" i="2" s="1"/>
  <c r="AE33" i="2"/>
  <c r="AF33" i="2"/>
  <c r="AG33" i="2"/>
  <c r="AH33" i="2"/>
  <c r="AI33" i="2"/>
  <c r="AJ33" i="2"/>
  <c r="AK33" i="2"/>
  <c r="AL33" i="2"/>
  <c r="AM33" i="2"/>
  <c r="AN33" i="2"/>
  <c r="AO33" i="2"/>
  <c r="AP33" i="2"/>
  <c r="AQ33" i="2"/>
  <c r="AR33" i="2"/>
  <c r="AS33" i="2"/>
  <c r="AT33" i="2"/>
  <c r="AU33" i="2"/>
  <c r="AV33" i="2"/>
  <c r="AW33" i="2"/>
  <c r="AX33" i="2"/>
  <c r="AY33" i="2"/>
  <c r="AZ33" i="2"/>
  <c r="BA33" i="2"/>
  <c r="BB33" i="2"/>
  <c r="BC33" i="2"/>
  <c r="BD33" i="2"/>
  <c r="BE33" i="2"/>
  <c r="BF33" i="2"/>
  <c r="BG33" i="2"/>
  <c r="BH33" i="2"/>
  <c r="BI33" i="2"/>
  <c r="BJ33" i="2"/>
  <c r="BK33" i="2"/>
  <c r="BL33" i="2"/>
  <c r="BM33" i="2"/>
  <c r="BN33" i="2"/>
  <c r="BO33" i="2"/>
  <c r="BP33" i="2"/>
  <c r="BQ33" i="2"/>
  <c r="BR33" i="2"/>
  <c r="BS33" i="2"/>
  <c r="BT33" i="2"/>
  <c r="BU33" i="2"/>
  <c r="BV33" i="2"/>
  <c r="BW33" i="2"/>
  <c r="BX33" i="2"/>
  <c r="BY33" i="2"/>
  <c r="BZ33" i="2"/>
  <c r="CA33" i="2"/>
  <c r="CB33" i="2"/>
  <c r="CC33" i="2"/>
  <c r="CD33" i="2"/>
  <c r="CE33" i="2"/>
  <c r="CF33" i="2"/>
  <c r="CG33" i="2"/>
  <c r="CH33" i="2"/>
  <c r="CI33" i="2"/>
  <c r="CJ33" i="2"/>
  <c r="CK33" i="2"/>
  <c r="CL33" i="2"/>
  <c r="CM33" i="2"/>
  <c r="CN33" i="2"/>
  <c r="CO33" i="2"/>
  <c r="CP33" i="2"/>
  <c r="CQ33" i="2"/>
  <c r="CR33" i="2"/>
  <c r="CS33" i="2"/>
  <c r="CT33" i="2"/>
  <c r="CU33" i="2"/>
  <c r="CV33" i="2"/>
  <c r="CW33" i="2"/>
  <c r="CX33" i="2"/>
  <c r="CY33" i="2"/>
  <c r="CZ33" i="2"/>
  <c r="DA33" i="2"/>
  <c r="DB33" i="2"/>
  <c r="DC33" i="2"/>
  <c r="DD33" i="2"/>
  <c r="DE33" i="2"/>
  <c r="DF33" i="2"/>
  <c r="DG33" i="2"/>
  <c r="DH33" i="2"/>
  <c r="DI33" i="2"/>
  <c r="DJ33" i="2"/>
  <c r="DK33" i="2"/>
  <c r="DS33" i="2"/>
  <c r="DT33" i="2"/>
  <c r="DU33" i="2"/>
  <c r="DV33" i="2"/>
  <c r="DW33" i="2"/>
  <c r="DX33" i="2"/>
  <c r="DY33" i="2"/>
  <c r="DZ33" i="2"/>
  <c r="EA33" i="2"/>
  <c r="DO33" i="2" s="1"/>
  <c r="EB33" i="2"/>
  <c r="EC33" i="2"/>
  <c r="ED33" i="2"/>
  <c r="EE33" i="2"/>
  <c r="EF33" i="2"/>
  <c r="EG33" i="2"/>
  <c r="EH33" i="2"/>
  <c r="EI33" i="2"/>
  <c r="EJ33" i="2"/>
  <c r="EK33" i="2"/>
  <c r="EL33" i="2"/>
  <c r="EM33" i="2"/>
  <c r="B34" i="2"/>
  <c r="C34" i="2"/>
  <c r="D34" i="2"/>
  <c r="E34" i="2" s="1"/>
  <c r="F34" i="2" s="1" a="1"/>
  <c r="F34" i="2" s="1"/>
  <c r="I34" i="2"/>
  <c r="J34" i="2"/>
  <c r="K34" i="2"/>
  <c r="L34" i="2"/>
  <c r="M34" i="2"/>
  <c r="N34" i="2"/>
  <c r="O34" i="2"/>
  <c r="P34" i="2"/>
  <c r="Q34" i="2"/>
  <c r="R34" i="2"/>
  <c r="S34" i="2"/>
  <c r="T34" i="2"/>
  <c r="U34" i="2"/>
  <c r="V34" i="2" s="1"/>
  <c r="W34" i="2"/>
  <c r="X34" i="2"/>
  <c r="Y34" i="2"/>
  <c r="Z34" i="2"/>
  <c r="AA34" i="2"/>
  <c r="AB34" i="2"/>
  <c r="AD34" i="2"/>
  <c r="AC34" i="2" s="1"/>
  <c r="AE34" i="2"/>
  <c r="AF34" i="2"/>
  <c r="AG34" i="2"/>
  <c r="AH34" i="2"/>
  <c r="AI34" i="2"/>
  <c r="AJ34" i="2"/>
  <c r="AK34" i="2"/>
  <c r="AL34" i="2"/>
  <c r="AM34" i="2"/>
  <c r="AN34" i="2"/>
  <c r="AO34" i="2"/>
  <c r="AP34" i="2"/>
  <c r="AQ34" i="2"/>
  <c r="AR34" i="2"/>
  <c r="AS34" i="2"/>
  <c r="AT34" i="2"/>
  <c r="AU34" i="2"/>
  <c r="AV34" i="2"/>
  <c r="AW34" i="2"/>
  <c r="AX34" i="2"/>
  <c r="AY34" i="2"/>
  <c r="AZ34" i="2"/>
  <c r="BA34" i="2"/>
  <c r="BB34" i="2"/>
  <c r="BC34" i="2"/>
  <c r="BD34" i="2"/>
  <c r="BE34" i="2"/>
  <c r="BF34" i="2"/>
  <c r="BG34" i="2"/>
  <c r="BH34" i="2"/>
  <c r="BI34" i="2"/>
  <c r="BJ34" i="2"/>
  <c r="BK34" i="2"/>
  <c r="BL34" i="2"/>
  <c r="BM34" i="2"/>
  <c r="BN34" i="2"/>
  <c r="BO34" i="2"/>
  <c r="BP34" i="2"/>
  <c r="BQ34" i="2"/>
  <c r="BR34" i="2"/>
  <c r="BS34" i="2"/>
  <c r="BT34" i="2"/>
  <c r="BU34" i="2"/>
  <c r="BV34" i="2"/>
  <c r="BW34" i="2"/>
  <c r="BX34" i="2"/>
  <c r="BY34" i="2"/>
  <c r="BZ34" i="2"/>
  <c r="CA34" i="2"/>
  <c r="CB34" i="2"/>
  <c r="CC34" i="2"/>
  <c r="CD34" i="2"/>
  <c r="CE34" i="2"/>
  <c r="CF34" i="2"/>
  <c r="CG34" i="2"/>
  <c r="CH34" i="2"/>
  <c r="CI34" i="2"/>
  <c r="CJ34" i="2"/>
  <c r="CK34" i="2"/>
  <c r="CL34" i="2"/>
  <c r="CM34" i="2"/>
  <c r="CN34" i="2"/>
  <c r="CO34" i="2"/>
  <c r="CP34" i="2"/>
  <c r="CQ34" i="2"/>
  <c r="CR34" i="2"/>
  <c r="CS34" i="2"/>
  <c r="CT34" i="2"/>
  <c r="CU34" i="2"/>
  <c r="CV34" i="2"/>
  <c r="CW34" i="2"/>
  <c r="CX34" i="2"/>
  <c r="CY34" i="2"/>
  <c r="CZ34" i="2"/>
  <c r="DA34" i="2"/>
  <c r="DB34" i="2"/>
  <c r="DC34" i="2"/>
  <c r="DD34" i="2"/>
  <c r="DE34" i="2"/>
  <c r="DF34" i="2"/>
  <c r="DG34" i="2"/>
  <c r="DH34" i="2"/>
  <c r="DI34" i="2"/>
  <c r="DJ34" i="2"/>
  <c r="DK34" i="2"/>
  <c r="DS34" i="2"/>
  <c r="DT34" i="2"/>
  <c r="DU34" i="2"/>
  <c r="DV34" i="2"/>
  <c r="DW34" i="2"/>
  <c r="DX34" i="2"/>
  <c r="DY34" i="2"/>
  <c r="DZ34" i="2"/>
  <c r="EA34" i="2"/>
  <c r="EB34" i="2"/>
  <c r="EC34" i="2"/>
  <c r="ED34" i="2"/>
  <c r="EE34" i="2"/>
  <c r="EF34" i="2"/>
  <c r="EG34" i="2"/>
  <c r="EH34" i="2"/>
  <c r="EI34" i="2"/>
  <c r="EJ34" i="2"/>
  <c r="EK34" i="2"/>
  <c r="EL34" i="2"/>
  <c r="EM34" i="2"/>
  <c r="B35" i="2"/>
  <c r="C35" i="2"/>
  <c r="D35" i="2"/>
  <c r="E35" i="2" s="1"/>
  <c r="F35" i="2" s="1" a="1"/>
  <c r="F35" i="2" s="1"/>
  <c r="I35" i="2"/>
  <c r="J35" i="2"/>
  <c r="K35" i="2"/>
  <c r="L35" i="2"/>
  <c r="M35" i="2"/>
  <c r="N35" i="2"/>
  <c r="O35" i="2"/>
  <c r="P35" i="2"/>
  <c r="Q35" i="2"/>
  <c r="R35" i="2"/>
  <c r="S35" i="2"/>
  <c r="T35" i="2"/>
  <c r="U35" i="2"/>
  <c r="V35" i="2" s="1"/>
  <c r="W35" i="2"/>
  <c r="X35" i="2"/>
  <c r="Y35" i="2"/>
  <c r="Z35" i="2"/>
  <c r="AA35" i="2"/>
  <c r="AB35" i="2"/>
  <c r="AD35" i="2"/>
  <c r="AC35" i="2" s="1"/>
  <c r="AE35" i="2"/>
  <c r="AF35" i="2"/>
  <c r="AG35" i="2"/>
  <c r="AH35" i="2"/>
  <c r="AI35" i="2"/>
  <c r="AJ35" i="2"/>
  <c r="AK35" i="2"/>
  <c r="AL35" i="2"/>
  <c r="AM35" i="2"/>
  <c r="AN35" i="2"/>
  <c r="AO35" i="2"/>
  <c r="AP35" i="2"/>
  <c r="AQ35" i="2"/>
  <c r="AR35" i="2"/>
  <c r="AS35" i="2"/>
  <c r="AT35" i="2"/>
  <c r="AU35" i="2"/>
  <c r="AV35" i="2"/>
  <c r="AW35" i="2"/>
  <c r="AX35" i="2"/>
  <c r="AY35" i="2"/>
  <c r="AZ35" i="2"/>
  <c r="BA35" i="2"/>
  <c r="BB35" i="2"/>
  <c r="BC35" i="2"/>
  <c r="BD35" i="2"/>
  <c r="BE35" i="2"/>
  <c r="BF35" i="2"/>
  <c r="BG35" i="2"/>
  <c r="BH35" i="2"/>
  <c r="BI35" i="2"/>
  <c r="BJ35" i="2"/>
  <c r="BK35" i="2"/>
  <c r="BL35" i="2"/>
  <c r="BM35" i="2"/>
  <c r="BN35" i="2"/>
  <c r="BO35" i="2"/>
  <c r="BP35" i="2"/>
  <c r="BQ35" i="2"/>
  <c r="BR35" i="2"/>
  <c r="BS35" i="2"/>
  <c r="BT35" i="2"/>
  <c r="BU35" i="2"/>
  <c r="BV35" i="2"/>
  <c r="BW35" i="2"/>
  <c r="BX35" i="2"/>
  <c r="BY35" i="2"/>
  <c r="BZ35" i="2"/>
  <c r="CA35" i="2"/>
  <c r="CB35" i="2"/>
  <c r="CC35" i="2"/>
  <c r="CD35" i="2"/>
  <c r="CE35" i="2"/>
  <c r="CF35" i="2"/>
  <c r="CG35" i="2"/>
  <c r="CH35" i="2"/>
  <c r="CI35" i="2"/>
  <c r="CJ35" i="2"/>
  <c r="CK35" i="2"/>
  <c r="CL35" i="2"/>
  <c r="CM35" i="2"/>
  <c r="CN35" i="2"/>
  <c r="CO35" i="2"/>
  <c r="CP35" i="2"/>
  <c r="CQ35" i="2"/>
  <c r="CR35" i="2"/>
  <c r="CS35" i="2"/>
  <c r="CT35" i="2"/>
  <c r="CU35" i="2"/>
  <c r="CV35" i="2"/>
  <c r="CW35" i="2"/>
  <c r="CX35" i="2"/>
  <c r="CY35" i="2"/>
  <c r="CZ35" i="2"/>
  <c r="DA35" i="2"/>
  <c r="DB35" i="2"/>
  <c r="DC35" i="2"/>
  <c r="DD35" i="2"/>
  <c r="DE35" i="2"/>
  <c r="DF35" i="2"/>
  <c r="DG35" i="2"/>
  <c r="DH35" i="2"/>
  <c r="DI35" i="2"/>
  <c r="DJ35" i="2"/>
  <c r="DK35" i="2"/>
  <c r="DS35" i="2"/>
  <c r="DT35" i="2"/>
  <c r="DU35" i="2"/>
  <c r="DV35" i="2"/>
  <c r="DW35" i="2"/>
  <c r="DX35" i="2"/>
  <c r="DY35" i="2"/>
  <c r="DZ35" i="2"/>
  <c r="EA35" i="2"/>
  <c r="EB35" i="2"/>
  <c r="EC35" i="2"/>
  <c r="ED35" i="2"/>
  <c r="EE35" i="2"/>
  <c r="EF35" i="2"/>
  <c r="EG35" i="2"/>
  <c r="EH35" i="2"/>
  <c r="EI35" i="2"/>
  <c r="EJ35" i="2"/>
  <c r="EK35" i="2"/>
  <c r="EL35" i="2"/>
  <c r="EM35" i="2"/>
  <c r="B36" i="2"/>
  <c r="C36" i="2"/>
  <c r="D36" i="2"/>
  <c r="E36" i="2" s="1"/>
  <c r="F36" i="2" s="1" a="1"/>
  <c r="F36" i="2" s="1"/>
  <c r="I36" i="2"/>
  <c r="J36" i="2"/>
  <c r="K36" i="2"/>
  <c r="L36" i="2"/>
  <c r="M36" i="2"/>
  <c r="N36" i="2"/>
  <c r="O36" i="2"/>
  <c r="P36" i="2"/>
  <c r="Q36" i="2"/>
  <c r="R36" i="2"/>
  <c r="S36" i="2"/>
  <c r="T36" i="2"/>
  <c r="U36" i="2"/>
  <c r="V36" i="2" s="1"/>
  <c r="W36" i="2"/>
  <c r="X36" i="2"/>
  <c r="Y36" i="2"/>
  <c r="Z36" i="2"/>
  <c r="AA36" i="2"/>
  <c r="AB36" i="2"/>
  <c r="AD36" i="2"/>
  <c r="AC36" i="2" s="1"/>
  <c r="AE36" i="2"/>
  <c r="AF36" i="2"/>
  <c r="AG36" i="2"/>
  <c r="AH36" i="2"/>
  <c r="AI36" i="2"/>
  <c r="AJ36" i="2"/>
  <c r="AK36" i="2"/>
  <c r="AL36" i="2"/>
  <c r="AM36" i="2"/>
  <c r="AN36" i="2"/>
  <c r="AO36" i="2"/>
  <c r="AP36" i="2"/>
  <c r="AQ36" i="2"/>
  <c r="AR36" i="2"/>
  <c r="AS36" i="2"/>
  <c r="AT36" i="2"/>
  <c r="AU36" i="2"/>
  <c r="AV36" i="2"/>
  <c r="AW36" i="2"/>
  <c r="AX36" i="2"/>
  <c r="AY36" i="2"/>
  <c r="AZ36" i="2"/>
  <c r="BA36" i="2"/>
  <c r="BB36" i="2"/>
  <c r="BC36" i="2"/>
  <c r="BD36" i="2"/>
  <c r="BE36" i="2"/>
  <c r="BF36" i="2"/>
  <c r="BG36" i="2"/>
  <c r="BH36" i="2"/>
  <c r="BI36" i="2"/>
  <c r="BJ36" i="2"/>
  <c r="BK36" i="2"/>
  <c r="BL36" i="2"/>
  <c r="BM36" i="2"/>
  <c r="BN36" i="2"/>
  <c r="BO36" i="2"/>
  <c r="BP36" i="2"/>
  <c r="BQ36" i="2"/>
  <c r="BR36" i="2"/>
  <c r="BS36" i="2"/>
  <c r="BT36" i="2"/>
  <c r="BU36" i="2"/>
  <c r="BV36" i="2"/>
  <c r="BW36" i="2"/>
  <c r="BX36" i="2"/>
  <c r="BY36" i="2"/>
  <c r="BZ36" i="2"/>
  <c r="CA36" i="2"/>
  <c r="CB36" i="2"/>
  <c r="CC36" i="2"/>
  <c r="CD36" i="2"/>
  <c r="CE36" i="2"/>
  <c r="CF36" i="2"/>
  <c r="CG36" i="2"/>
  <c r="CH36" i="2"/>
  <c r="CI36" i="2"/>
  <c r="CJ36" i="2"/>
  <c r="CK36" i="2"/>
  <c r="CL36" i="2"/>
  <c r="CM36" i="2"/>
  <c r="CN36" i="2"/>
  <c r="CO36" i="2"/>
  <c r="CP36" i="2"/>
  <c r="CQ36" i="2"/>
  <c r="CR36" i="2"/>
  <c r="CS36" i="2"/>
  <c r="CT36" i="2"/>
  <c r="CU36" i="2"/>
  <c r="CV36" i="2"/>
  <c r="CW36" i="2"/>
  <c r="CX36" i="2"/>
  <c r="CY36" i="2"/>
  <c r="CZ36" i="2"/>
  <c r="DA36" i="2"/>
  <c r="DB36" i="2"/>
  <c r="DC36" i="2"/>
  <c r="DD36" i="2"/>
  <c r="DE36" i="2"/>
  <c r="DF36" i="2"/>
  <c r="DG36" i="2"/>
  <c r="DH36" i="2"/>
  <c r="DI36" i="2"/>
  <c r="DJ36" i="2"/>
  <c r="DK36" i="2"/>
  <c r="DS36" i="2"/>
  <c r="DT36" i="2"/>
  <c r="DU36" i="2"/>
  <c r="DN36" i="2" s="1"/>
  <c r="DV36" i="2"/>
  <c r="DW36" i="2"/>
  <c r="DX36" i="2"/>
  <c r="DY36" i="2"/>
  <c r="DZ36" i="2"/>
  <c r="EA36" i="2"/>
  <c r="EB36" i="2"/>
  <c r="EC36" i="2"/>
  <c r="ED36" i="2"/>
  <c r="EE36" i="2"/>
  <c r="EF36" i="2"/>
  <c r="EG36" i="2"/>
  <c r="EH36" i="2"/>
  <c r="EI36" i="2"/>
  <c r="EJ36" i="2"/>
  <c r="EK36" i="2"/>
  <c r="EL36" i="2"/>
  <c r="EM36" i="2"/>
  <c r="B37" i="2"/>
  <c r="C37" i="2"/>
  <c r="D37" i="2"/>
  <c r="E37" i="2" s="1"/>
  <c r="F37" i="2" s="1" a="1"/>
  <c r="F37" i="2" s="1"/>
  <c r="I37" i="2"/>
  <c r="J37" i="2"/>
  <c r="K37" i="2"/>
  <c r="L37" i="2"/>
  <c r="M37" i="2"/>
  <c r="N37" i="2"/>
  <c r="O37" i="2"/>
  <c r="P37" i="2"/>
  <c r="Q37" i="2"/>
  <c r="R37" i="2"/>
  <c r="S37" i="2"/>
  <c r="T37" i="2"/>
  <c r="U37" i="2"/>
  <c r="V37" i="2" s="1"/>
  <c r="W37" i="2"/>
  <c r="X37" i="2"/>
  <c r="Y37" i="2"/>
  <c r="Z37" i="2"/>
  <c r="AA37" i="2"/>
  <c r="AB37" i="2"/>
  <c r="AD37" i="2"/>
  <c r="AC37" i="2" s="1"/>
  <c r="AE37" i="2"/>
  <c r="AF37" i="2"/>
  <c r="AG37" i="2"/>
  <c r="AH37" i="2"/>
  <c r="AI37" i="2"/>
  <c r="AJ37" i="2"/>
  <c r="AK37" i="2"/>
  <c r="AL37" i="2"/>
  <c r="AM37" i="2"/>
  <c r="AN37" i="2"/>
  <c r="AO37" i="2"/>
  <c r="AP37" i="2"/>
  <c r="AQ37" i="2"/>
  <c r="AR37" i="2"/>
  <c r="AS37" i="2"/>
  <c r="AT37" i="2"/>
  <c r="AU37" i="2"/>
  <c r="AV37" i="2"/>
  <c r="AW37" i="2"/>
  <c r="AX37" i="2"/>
  <c r="AY37"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BY37" i="2"/>
  <c r="BZ37" i="2"/>
  <c r="CA37" i="2"/>
  <c r="CB37" i="2"/>
  <c r="CC37" i="2"/>
  <c r="CD37" i="2"/>
  <c r="CE37" i="2"/>
  <c r="CF37" i="2"/>
  <c r="CG37" i="2"/>
  <c r="CH37" i="2"/>
  <c r="CI37" i="2"/>
  <c r="CJ37" i="2"/>
  <c r="CK37" i="2"/>
  <c r="CL37" i="2"/>
  <c r="CM37" i="2"/>
  <c r="CN37" i="2"/>
  <c r="CO37" i="2"/>
  <c r="CP37" i="2"/>
  <c r="CQ37" i="2"/>
  <c r="CR37" i="2"/>
  <c r="CS37" i="2"/>
  <c r="CT37" i="2"/>
  <c r="CU37" i="2"/>
  <c r="CV37" i="2"/>
  <c r="CW37" i="2"/>
  <c r="CX37" i="2"/>
  <c r="CY37" i="2"/>
  <c r="CZ37" i="2"/>
  <c r="DA37" i="2"/>
  <c r="DB37" i="2"/>
  <c r="DC37" i="2"/>
  <c r="DD37" i="2"/>
  <c r="DE37" i="2"/>
  <c r="DF37" i="2"/>
  <c r="DG37" i="2"/>
  <c r="DH37" i="2"/>
  <c r="DI37" i="2"/>
  <c r="DJ37" i="2"/>
  <c r="DK37" i="2"/>
  <c r="DS37" i="2"/>
  <c r="DT37" i="2"/>
  <c r="DU37" i="2"/>
  <c r="DV37" i="2"/>
  <c r="DW37" i="2"/>
  <c r="DX37" i="2"/>
  <c r="DY37" i="2"/>
  <c r="DZ37" i="2"/>
  <c r="EA37" i="2"/>
  <c r="EB37" i="2"/>
  <c r="EC37" i="2"/>
  <c r="ED37" i="2"/>
  <c r="EE37" i="2"/>
  <c r="EF37" i="2"/>
  <c r="EG37" i="2"/>
  <c r="EH37" i="2"/>
  <c r="EI37" i="2"/>
  <c r="EJ37" i="2"/>
  <c r="EK37" i="2"/>
  <c r="EL37" i="2"/>
  <c r="EM37" i="2"/>
  <c r="B38" i="2"/>
  <c r="C38" i="2"/>
  <c r="D38" i="2"/>
  <c r="E38" i="2" s="1"/>
  <c r="F38" i="2" s="1" a="1"/>
  <c r="F38" i="2" s="1"/>
  <c r="I38" i="2"/>
  <c r="J38" i="2"/>
  <c r="K38" i="2"/>
  <c r="L38" i="2"/>
  <c r="M38" i="2"/>
  <c r="N38" i="2"/>
  <c r="O38" i="2"/>
  <c r="P38" i="2"/>
  <c r="Q38" i="2"/>
  <c r="R38" i="2"/>
  <c r="S38" i="2"/>
  <c r="T38" i="2"/>
  <c r="U38" i="2"/>
  <c r="V38" i="2" s="1"/>
  <c r="W38" i="2"/>
  <c r="X38" i="2"/>
  <c r="Y38" i="2"/>
  <c r="Z38" i="2"/>
  <c r="AA38" i="2"/>
  <c r="AB38" i="2"/>
  <c r="AD38" i="2"/>
  <c r="AC38" i="2" s="1"/>
  <c r="AE38" i="2"/>
  <c r="AF38" i="2"/>
  <c r="AG38" i="2"/>
  <c r="AH38" i="2"/>
  <c r="AI38" i="2"/>
  <c r="AJ38" i="2"/>
  <c r="AK38" i="2"/>
  <c r="AL38" i="2"/>
  <c r="AM38" i="2"/>
  <c r="AN38" i="2"/>
  <c r="AO38" i="2"/>
  <c r="AP38" i="2"/>
  <c r="AQ38" i="2"/>
  <c r="AR38" i="2"/>
  <c r="AS38" i="2"/>
  <c r="AT38" i="2"/>
  <c r="AU38" i="2"/>
  <c r="AV38" i="2"/>
  <c r="AW38" i="2"/>
  <c r="AX38" i="2"/>
  <c r="AY38" i="2"/>
  <c r="AZ38" i="2"/>
  <c r="BA38" i="2"/>
  <c r="BB38" i="2"/>
  <c r="BC38" i="2"/>
  <c r="BD38" i="2"/>
  <c r="BE38" i="2"/>
  <c r="BF38" i="2"/>
  <c r="BG38" i="2"/>
  <c r="BH38" i="2"/>
  <c r="BI38" i="2"/>
  <c r="BJ38" i="2"/>
  <c r="BK38" i="2"/>
  <c r="BL38" i="2"/>
  <c r="BM38" i="2"/>
  <c r="BN38" i="2"/>
  <c r="BO38" i="2"/>
  <c r="BP38" i="2"/>
  <c r="BQ38" i="2"/>
  <c r="BR38" i="2"/>
  <c r="BS38" i="2"/>
  <c r="BT38" i="2"/>
  <c r="BU38" i="2"/>
  <c r="BV38" i="2"/>
  <c r="BW38" i="2"/>
  <c r="BX38" i="2"/>
  <c r="BY38" i="2"/>
  <c r="BZ38" i="2"/>
  <c r="CA38" i="2"/>
  <c r="CB38" i="2"/>
  <c r="CC38" i="2"/>
  <c r="CD38" i="2"/>
  <c r="CE38" i="2"/>
  <c r="CF38" i="2"/>
  <c r="CG38" i="2"/>
  <c r="CH38" i="2"/>
  <c r="CI38" i="2"/>
  <c r="CJ38" i="2"/>
  <c r="CK38" i="2"/>
  <c r="CL38" i="2"/>
  <c r="CM38" i="2"/>
  <c r="CN38" i="2"/>
  <c r="CO38" i="2"/>
  <c r="CP38" i="2"/>
  <c r="CQ38" i="2"/>
  <c r="CR38" i="2"/>
  <c r="CS38" i="2"/>
  <c r="CT38" i="2"/>
  <c r="CU38" i="2"/>
  <c r="CV38" i="2"/>
  <c r="CW38" i="2"/>
  <c r="CX38" i="2"/>
  <c r="CY38" i="2"/>
  <c r="CZ38" i="2"/>
  <c r="DA38" i="2"/>
  <c r="DB38" i="2"/>
  <c r="DC38" i="2"/>
  <c r="DD38" i="2"/>
  <c r="DE38" i="2"/>
  <c r="DF38" i="2"/>
  <c r="DG38" i="2"/>
  <c r="DH38" i="2"/>
  <c r="DI38" i="2"/>
  <c r="DJ38" i="2"/>
  <c r="DK38" i="2"/>
  <c r="DS38" i="2"/>
  <c r="DT38" i="2"/>
  <c r="DU38" i="2"/>
  <c r="DV38" i="2"/>
  <c r="DW38" i="2"/>
  <c r="DX38" i="2"/>
  <c r="DY38" i="2"/>
  <c r="DZ38" i="2"/>
  <c r="EA38" i="2"/>
  <c r="EB38" i="2"/>
  <c r="EC38" i="2"/>
  <c r="ED38" i="2"/>
  <c r="EE38" i="2"/>
  <c r="EF38" i="2"/>
  <c r="EG38" i="2"/>
  <c r="EH38" i="2"/>
  <c r="EI38" i="2"/>
  <c r="EJ38" i="2"/>
  <c r="EK38" i="2"/>
  <c r="EL38" i="2"/>
  <c r="EM38" i="2"/>
  <c r="B39" i="2"/>
  <c r="C39" i="2"/>
  <c r="D39" i="2"/>
  <c r="E39" i="2" s="1"/>
  <c r="F39" i="2" s="1" a="1"/>
  <c r="F39" i="2" s="1"/>
  <c r="I39" i="2"/>
  <c r="J39" i="2"/>
  <c r="K39" i="2"/>
  <c r="L39" i="2"/>
  <c r="M39" i="2"/>
  <c r="N39" i="2"/>
  <c r="O39" i="2"/>
  <c r="P39" i="2"/>
  <c r="Q39" i="2"/>
  <c r="R39" i="2"/>
  <c r="S39" i="2"/>
  <c r="T39" i="2"/>
  <c r="U39" i="2"/>
  <c r="V39" i="2" s="1"/>
  <c r="W39" i="2"/>
  <c r="X39" i="2"/>
  <c r="Y39" i="2"/>
  <c r="Z39" i="2"/>
  <c r="AA39" i="2"/>
  <c r="AB39" i="2"/>
  <c r="AD39" i="2"/>
  <c r="AC39" i="2" s="1"/>
  <c r="AE39" i="2"/>
  <c r="AF39" i="2"/>
  <c r="AG39" i="2"/>
  <c r="AH39" i="2"/>
  <c r="AI39" i="2"/>
  <c r="AJ39" i="2"/>
  <c r="AK39" i="2"/>
  <c r="AL39" i="2"/>
  <c r="AM39" i="2"/>
  <c r="AN39" i="2"/>
  <c r="AO39" i="2"/>
  <c r="AP39" i="2"/>
  <c r="AQ39" i="2"/>
  <c r="AR39" i="2"/>
  <c r="AS39" i="2"/>
  <c r="AT39" i="2"/>
  <c r="AU39" i="2"/>
  <c r="AV39" i="2"/>
  <c r="AW39" i="2"/>
  <c r="AX39" i="2"/>
  <c r="AY39" i="2"/>
  <c r="AZ39" i="2"/>
  <c r="BA39" i="2"/>
  <c r="BB39" i="2"/>
  <c r="BC39" i="2"/>
  <c r="BD39" i="2"/>
  <c r="BE39" i="2"/>
  <c r="BF39" i="2"/>
  <c r="BG39" i="2"/>
  <c r="BH39" i="2"/>
  <c r="BI39" i="2"/>
  <c r="BJ39" i="2"/>
  <c r="BK39" i="2"/>
  <c r="BL39" i="2"/>
  <c r="BM39" i="2"/>
  <c r="BN39" i="2"/>
  <c r="BO39" i="2"/>
  <c r="BP39" i="2"/>
  <c r="BQ39" i="2"/>
  <c r="BR39" i="2"/>
  <c r="BS39" i="2"/>
  <c r="BT39" i="2"/>
  <c r="BU39" i="2"/>
  <c r="BV39" i="2"/>
  <c r="BW39" i="2"/>
  <c r="BX39" i="2"/>
  <c r="BY39" i="2"/>
  <c r="BZ39" i="2"/>
  <c r="CA39" i="2"/>
  <c r="CB39" i="2"/>
  <c r="CC39" i="2"/>
  <c r="CD39" i="2"/>
  <c r="CE39" i="2"/>
  <c r="CF39" i="2"/>
  <c r="CG39" i="2"/>
  <c r="CH39" i="2"/>
  <c r="CI39" i="2"/>
  <c r="CJ39" i="2"/>
  <c r="CK39" i="2"/>
  <c r="CL39" i="2"/>
  <c r="CM39" i="2"/>
  <c r="CN39" i="2"/>
  <c r="CO39" i="2"/>
  <c r="CP39" i="2"/>
  <c r="CQ39" i="2"/>
  <c r="CR39" i="2"/>
  <c r="CS39" i="2"/>
  <c r="CT39" i="2"/>
  <c r="CU39" i="2"/>
  <c r="CV39" i="2"/>
  <c r="CW39" i="2"/>
  <c r="CX39" i="2"/>
  <c r="CY39" i="2"/>
  <c r="CZ39" i="2"/>
  <c r="DA39" i="2"/>
  <c r="DB39" i="2"/>
  <c r="DC39" i="2"/>
  <c r="DD39" i="2"/>
  <c r="DE39" i="2"/>
  <c r="DF39" i="2"/>
  <c r="DG39" i="2"/>
  <c r="DH39" i="2"/>
  <c r="DI39" i="2"/>
  <c r="DJ39" i="2"/>
  <c r="DK39" i="2"/>
  <c r="DS39" i="2"/>
  <c r="DT39" i="2"/>
  <c r="DU39" i="2"/>
  <c r="DN39" i="2" s="1"/>
  <c r="DV39" i="2"/>
  <c r="DW39" i="2"/>
  <c r="DX39" i="2"/>
  <c r="DY39" i="2"/>
  <c r="DZ39" i="2"/>
  <c r="EA39" i="2"/>
  <c r="EB39" i="2"/>
  <c r="EC39" i="2"/>
  <c r="ED39" i="2"/>
  <c r="EE39" i="2"/>
  <c r="EF39" i="2"/>
  <c r="EG39" i="2"/>
  <c r="EH39" i="2"/>
  <c r="EI39" i="2"/>
  <c r="EJ39" i="2"/>
  <c r="EK39" i="2"/>
  <c r="EL39" i="2"/>
  <c r="EM39" i="2"/>
  <c r="B40" i="2"/>
  <c r="C40" i="2"/>
  <c r="D40" i="2"/>
  <c r="E40" i="2" s="1"/>
  <c r="F40" i="2" s="1" a="1"/>
  <c r="F40" i="2" s="1"/>
  <c r="I40" i="2"/>
  <c r="J40" i="2"/>
  <c r="K40" i="2"/>
  <c r="L40" i="2"/>
  <c r="M40" i="2"/>
  <c r="N40" i="2"/>
  <c r="O40" i="2"/>
  <c r="P40" i="2"/>
  <c r="Q40" i="2"/>
  <c r="R40" i="2"/>
  <c r="S40" i="2"/>
  <c r="T40" i="2"/>
  <c r="U40" i="2"/>
  <c r="V40" i="2" s="1"/>
  <c r="W40" i="2"/>
  <c r="X40" i="2"/>
  <c r="Y40" i="2"/>
  <c r="Z40" i="2"/>
  <c r="AA40" i="2"/>
  <c r="AB40" i="2"/>
  <c r="AD40" i="2"/>
  <c r="AC40" i="2" s="1"/>
  <c r="AE40" i="2"/>
  <c r="AF40" i="2"/>
  <c r="AG40" i="2"/>
  <c r="AH40" i="2"/>
  <c r="AI40" i="2"/>
  <c r="AJ40" i="2"/>
  <c r="AK40" i="2"/>
  <c r="AL40" i="2"/>
  <c r="AM40" i="2"/>
  <c r="AN40" i="2"/>
  <c r="AO40" i="2"/>
  <c r="AP40" i="2"/>
  <c r="AQ40" i="2"/>
  <c r="AR40" i="2"/>
  <c r="AS40" i="2"/>
  <c r="AT40" i="2"/>
  <c r="AU40" i="2"/>
  <c r="AV40" i="2"/>
  <c r="AW40" i="2"/>
  <c r="AX40" i="2"/>
  <c r="AY40" i="2"/>
  <c r="AZ40" i="2"/>
  <c r="BA40" i="2"/>
  <c r="BB40" i="2"/>
  <c r="BC40" i="2"/>
  <c r="BD40" i="2"/>
  <c r="BE40" i="2"/>
  <c r="BF40" i="2"/>
  <c r="BG40" i="2"/>
  <c r="BH40" i="2"/>
  <c r="BI40" i="2"/>
  <c r="BJ40" i="2"/>
  <c r="BK40" i="2"/>
  <c r="BL40" i="2"/>
  <c r="BM40" i="2"/>
  <c r="BN40" i="2"/>
  <c r="BO40" i="2"/>
  <c r="BP40" i="2"/>
  <c r="BQ40" i="2"/>
  <c r="BR40" i="2"/>
  <c r="BS40" i="2"/>
  <c r="BT40" i="2"/>
  <c r="BU40" i="2"/>
  <c r="BV40" i="2"/>
  <c r="BW40" i="2"/>
  <c r="BX40" i="2"/>
  <c r="BY40" i="2"/>
  <c r="BZ40" i="2"/>
  <c r="CA40" i="2"/>
  <c r="CB40" i="2"/>
  <c r="CC40" i="2"/>
  <c r="CD40" i="2"/>
  <c r="CE40" i="2"/>
  <c r="CF40" i="2"/>
  <c r="CG40" i="2"/>
  <c r="CH40" i="2"/>
  <c r="CI40" i="2"/>
  <c r="CJ40" i="2"/>
  <c r="CK40" i="2"/>
  <c r="CL40" i="2"/>
  <c r="CM40" i="2"/>
  <c r="CN40" i="2"/>
  <c r="CO40" i="2"/>
  <c r="CP40" i="2"/>
  <c r="CQ40" i="2"/>
  <c r="CR40" i="2"/>
  <c r="CS40" i="2"/>
  <c r="CT40" i="2"/>
  <c r="CU40" i="2"/>
  <c r="CV40" i="2"/>
  <c r="CW40" i="2"/>
  <c r="CX40" i="2"/>
  <c r="CY40" i="2"/>
  <c r="CZ40" i="2"/>
  <c r="DA40" i="2"/>
  <c r="DB40" i="2"/>
  <c r="DC40" i="2"/>
  <c r="DD40" i="2"/>
  <c r="DE40" i="2"/>
  <c r="DF40" i="2"/>
  <c r="DG40" i="2"/>
  <c r="DH40" i="2"/>
  <c r="DI40" i="2"/>
  <c r="DJ40" i="2"/>
  <c r="DK40" i="2"/>
  <c r="DS40" i="2"/>
  <c r="DT40" i="2"/>
  <c r="DU40" i="2"/>
  <c r="DV40" i="2"/>
  <c r="DW40" i="2"/>
  <c r="DX40" i="2"/>
  <c r="DY40" i="2"/>
  <c r="DZ40" i="2"/>
  <c r="EA40" i="2"/>
  <c r="EB40" i="2"/>
  <c r="EC40" i="2"/>
  <c r="ED40" i="2"/>
  <c r="EE40" i="2"/>
  <c r="EF40" i="2"/>
  <c r="EG40" i="2"/>
  <c r="EH40" i="2"/>
  <c r="EI40" i="2"/>
  <c r="EJ40" i="2"/>
  <c r="EK40" i="2"/>
  <c r="EL40" i="2"/>
  <c r="EM40" i="2"/>
  <c r="B41" i="2"/>
  <c r="C41" i="2"/>
  <c r="D41" i="2"/>
  <c r="E41" i="2" s="1"/>
  <c r="F41" i="2" s="1" a="1"/>
  <c r="F41" i="2" s="1"/>
  <c r="I41" i="2"/>
  <c r="J41" i="2"/>
  <c r="K41" i="2"/>
  <c r="L41" i="2"/>
  <c r="M41" i="2"/>
  <c r="N41" i="2"/>
  <c r="O41" i="2"/>
  <c r="P41" i="2"/>
  <c r="Q41" i="2"/>
  <c r="R41" i="2"/>
  <c r="S41" i="2"/>
  <c r="T41" i="2"/>
  <c r="U41" i="2"/>
  <c r="V41" i="2" s="1"/>
  <c r="W41" i="2"/>
  <c r="X41" i="2"/>
  <c r="Y41" i="2"/>
  <c r="Z41" i="2"/>
  <c r="AA41" i="2"/>
  <c r="AB41" i="2"/>
  <c r="AD41" i="2"/>
  <c r="AC41" i="2" s="1"/>
  <c r="AE41" i="2"/>
  <c r="AF41" i="2"/>
  <c r="AG41" i="2"/>
  <c r="AH41" i="2"/>
  <c r="AI41" i="2"/>
  <c r="AJ41" i="2"/>
  <c r="AK41" i="2"/>
  <c r="AL41" i="2"/>
  <c r="AM41" i="2"/>
  <c r="AN41" i="2"/>
  <c r="AO41" i="2"/>
  <c r="AP41" i="2"/>
  <c r="AQ41" i="2"/>
  <c r="AR41" i="2"/>
  <c r="AS41" i="2"/>
  <c r="AT41" i="2"/>
  <c r="AU41" i="2"/>
  <c r="AV41" i="2"/>
  <c r="AW41" i="2"/>
  <c r="AX41" i="2"/>
  <c r="AY41" i="2"/>
  <c r="AZ41" i="2"/>
  <c r="BA41" i="2"/>
  <c r="BB41" i="2"/>
  <c r="BC41" i="2"/>
  <c r="BD41" i="2"/>
  <c r="BE41" i="2"/>
  <c r="BF41" i="2"/>
  <c r="BG41" i="2"/>
  <c r="BH41" i="2"/>
  <c r="BI41" i="2"/>
  <c r="BJ41" i="2"/>
  <c r="BK41" i="2"/>
  <c r="BL41" i="2"/>
  <c r="BM41" i="2"/>
  <c r="BN41" i="2"/>
  <c r="BO41" i="2"/>
  <c r="BP41" i="2"/>
  <c r="BQ41" i="2"/>
  <c r="BR41" i="2"/>
  <c r="BS41" i="2"/>
  <c r="BT41" i="2"/>
  <c r="BU41" i="2"/>
  <c r="BV41" i="2"/>
  <c r="BW41" i="2"/>
  <c r="BX41" i="2"/>
  <c r="BY41" i="2"/>
  <c r="BZ41" i="2"/>
  <c r="CA41" i="2"/>
  <c r="CB41" i="2"/>
  <c r="CC41" i="2"/>
  <c r="CD41" i="2"/>
  <c r="CE41" i="2"/>
  <c r="CF41" i="2"/>
  <c r="CG41" i="2"/>
  <c r="CH41" i="2"/>
  <c r="CI41" i="2"/>
  <c r="CJ41" i="2"/>
  <c r="CK41" i="2"/>
  <c r="CL41" i="2"/>
  <c r="CM41" i="2"/>
  <c r="CN41" i="2"/>
  <c r="CO41" i="2"/>
  <c r="CP41" i="2"/>
  <c r="CQ41" i="2"/>
  <c r="CR41" i="2"/>
  <c r="CS41" i="2"/>
  <c r="CT41" i="2"/>
  <c r="CU41" i="2"/>
  <c r="CV41" i="2"/>
  <c r="CW41" i="2"/>
  <c r="CX41" i="2"/>
  <c r="CY41" i="2"/>
  <c r="CZ41" i="2"/>
  <c r="DA41" i="2"/>
  <c r="DB41" i="2"/>
  <c r="DC41" i="2"/>
  <c r="DD41" i="2"/>
  <c r="DE41" i="2"/>
  <c r="DF41" i="2"/>
  <c r="DG41" i="2"/>
  <c r="DH41" i="2"/>
  <c r="DI41" i="2"/>
  <c r="DJ41" i="2"/>
  <c r="DK41" i="2"/>
  <c r="DS41" i="2"/>
  <c r="DT41" i="2"/>
  <c r="DU41" i="2"/>
  <c r="DV41" i="2"/>
  <c r="DW41" i="2"/>
  <c r="DX41" i="2"/>
  <c r="DY41" i="2"/>
  <c r="DZ41" i="2"/>
  <c r="EA41" i="2"/>
  <c r="DO41" i="2" s="1"/>
  <c r="EB41" i="2"/>
  <c r="EC41" i="2"/>
  <c r="ED41" i="2"/>
  <c r="EE41" i="2"/>
  <c r="EF41" i="2"/>
  <c r="EG41" i="2"/>
  <c r="EH41" i="2"/>
  <c r="EI41" i="2"/>
  <c r="EJ41" i="2"/>
  <c r="EK41" i="2"/>
  <c r="EL41" i="2"/>
  <c r="EM41" i="2"/>
  <c r="B42" i="2"/>
  <c r="C42" i="2"/>
  <c r="D42" i="2"/>
  <c r="E42" i="2" s="1"/>
  <c r="F42" i="2" s="1" a="1"/>
  <c r="F42" i="2" s="1"/>
  <c r="I42" i="2"/>
  <c r="J42" i="2"/>
  <c r="K42" i="2"/>
  <c r="L42" i="2"/>
  <c r="M42" i="2"/>
  <c r="N42" i="2"/>
  <c r="O42" i="2"/>
  <c r="P42" i="2"/>
  <c r="Q42" i="2"/>
  <c r="R42" i="2"/>
  <c r="S42" i="2"/>
  <c r="T42" i="2"/>
  <c r="U42" i="2"/>
  <c r="V42" i="2" s="1"/>
  <c r="W42" i="2"/>
  <c r="X42" i="2"/>
  <c r="Y42" i="2"/>
  <c r="Z42" i="2"/>
  <c r="AA42" i="2"/>
  <c r="AB42" i="2"/>
  <c r="AD42" i="2"/>
  <c r="AC42" i="2" s="1"/>
  <c r="AE42" i="2"/>
  <c r="AF42" i="2"/>
  <c r="AG42" i="2"/>
  <c r="AH42" i="2"/>
  <c r="AI42" i="2"/>
  <c r="AJ42" i="2"/>
  <c r="AK42" i="2"/>
  <c r="AL42" i="2"/>
  <c r="AM42" i="2"/>
  <c r="AN42" i="2"/>
  <c r="AO42" i="2"/>
  <c r="AP42" i="2"/>
  <c r="AQ42" i="2"/>
  <c r="AR42" i="2"/>
  <c r="AS42" i="2"/>
  <c r="AT42" i="2"/>
  <c r="AU42" i="2"/>
  <c r="AV42" i="2"/>
  <c r="AW42" i="2"/>
  <c r="AX42" i="2"/>
  <c r="AY42" i="2"/>
  <c r="AZ42" i="2"/>
  <c r="BA42" i="2"/>
  <c r="BB42" i="2"/>
  <c r="BC42" i="2"/>
  <c r="BD42" i="2"/>
  <c r="BE42" i="2"/>
  <c r="BF42" i="2"/>
  <c r="BG42" i="2"/>
  <c r="BH42" i="2"/>
  <c r="BI42" i="2"/>
  <c r="BJ42" i="2"/>
  <c r="BK42" i="2"/>
  <c r="BL42" i="2"/>
  <c r="BM42" i="2"/>
  <c r="BN42" i="2"/>
  <c r="BO42" i="2"/>
  <c r="BP42" i="2"/>
  <c r="BQ42" i="2"/>
  <c r="BR42" i="2"/>
  <c r="BS42" i="2"/>
  <c r="BT42" i="2"/>
  <c r="BU42" i="2"/>
  <c r="BV42" i="2"/>
  <c r="BW42" i="2"/>
  <c r="BX42" i="2"/>
  <c r="BY42" i="2"/>
  <c r="BZ42" i="2"/>
  <c r="CA42" i="2"/>
  <c r="CB42" i="2"/>
  <c r="CC42" i="2"/>
  <c r="CD42" i="2"/>
  <c r="CE42" i="2"/>
  <c r="CF42" i="2"/>
  <c r="CG42" i="2"/>
  <c r="CH42" i="2"/>
  <c r="CI42" i="2"/>
  <c r="CJ42" i="2"/>
  <c r="CK42" i="2"/>
  <c r="CL42" i="2"/>
  <c r="CM42" i="2"/>
  <c r="CN42" i="2"/>
  <c r="CO42" i="2"/>
  <c r="CP42" i="2"/>
  <c r="CQ42" i="2"/>
  <c r="CR42" i="2"/>
  <c r="CS42" i="2"/>
  <c r="CT42" i="2"/>
  <c r="CU42" i="2"/>
  <c r="CV42" i="2"/>
  <c r="CW42" i="2"/>
  <c r="CX42" i="2"/>
  <c r="CY42" i="2"/>
  <c r="CZ42" i="2"/>
  <c r="DA42" i="2"/>
  <c r="DB42" i="2"/>
  <c r="DC42" i="2"/>
  <c r="DD42" i="2"/>
  <c r="DE42" i="2"/>
  <c r="DF42" i="2"/>
  <c r="DG42" i="2"/>
  <c r="DH42" i="2"/>
  <c r="DI42" i="2"/>
  <c r="DJ42" i="2"/>
  <c r="DK42" i="2"/>
  <c r="DS42" i="2"/>
  <c r="DT42" i="2"/>
  <c r="DU42" i="2"/>
  <c r="DV42" i="2"/>
  <c r="DW42" i="2"/>
  <c r="DX42" i="2"/>
  <c r="DY42" i="2"/>
  <c r="DZ42" i="2"/>
  <c r="EA42" i="2"/>
  <c r="EB42" i="2"/>
  <c r="EC42" i="2"/>
  <c r="ED42" i="2"/>
  <c r="EE42" i="2"/>
  <c r="EF42" i="2"/>
  <c r="EG42" i="2"/>
  <c r="EH42" i="2"/>
  <c r="EI42" i="2"/>
  <c r="EJ42" i="2"/>
  <c r="EK42" i="2"/>
  <c r="EL42" i="2"/>
  <c r="EM42" i="2"/>
  <c r="B43" i="2"/>
  <c r="C43" i="2"/>
  <c r="D43" i="2"/>
  <c r="E43" i="2" s="1"/>
  <c r="F43" i="2" s="1" a="1"/>
  <c r="F43" i="2" s="1"/>
  <c r="I43" i="2"/>
  <c r="J43" i="2"/>
  <c r="K43" i="2"/>
  <c r="L43" i="2"/>
  <c r="M43" i="2"/>
  <c r="N43" i="2"/>
  <c r="O43" i="2"/>
  <c r="P43" i="2"/>
  <c r="Q43" i="2"/>
  <c r="R43" i="2"/>
  <c r="S43" i="2"/>
  <c r="T43" i="2"/>
  <c r="U43" i="2"/>
  <c r="V43" i="2" s="1"/>
  <c r="W43" i="2"/>
  <c r="X43" i="2"/>
  <c r="Y43" i="2"/>
  <c r="Z43" i="2"/>
  <c r="AA43" i="2"/>
  <c r="AB43" i="2"/>
  <c r="AD43" i="2"/>
  <c r="AC43" i="2" s="1"/>
  <c r="AE43" i="2"/>
  <c r="AF43" i="2"/>
  <c r="AG43" i="2"/>
  <c r="AH43" i="2"/>
  <c r="AI43" i="2"/>
  <c r="AJ43" i="2"/>
  <c r="AK43" i="2"/>
  <c r="AL43" i="2"/>
  <c r="AM43" i="2"/>
  <c r="AN43" i="2"/>
  <c r="AO43" i="2"/>
  <c r="AP43" i="2"/>
  <c r="AQ43" i="2"/>
  <c r="AR43" i="2"/>
  <c r="AS43" i="2"/>
  <c r="AT43" i="2"/>
  <c r="AU43" i="2"/>
  <c r="AV43" i="2"/>
  <c r="AW43" i="2"/>
  <c r="AX43" i="2"/>
  <c r="AY43" i="2"/>
  <c r="AZ43" i="2"/>
  <c r="BA43" i="2"/>
  <c r="BB43" i="2"/>
  <c r="BC43" i="2"/>
  <c r="BD43" i="2"/>
  <c r="BE43" i="2"/>
  <c r="BF43" i="2"/>
  <c r="BG43" i="2"/>
  <c r="BH43" i="2"/>
  <c r="BI43" i="2"/>
  <c r="BJ43" i="2"/>
  <c r="BK43" i="2"/>
  <c r="BL43" i="2"/>
  <c r="BM43" i="2"/>
  <c r="BN43" i="2"/>
  <c r="BO43" i="2"/>
  <c r="BP43" i="2"/>
  <c r="BQ43" i="2"/>
  <c r="BR43" i="2"/>
  <c r="BS43" i="2"/>
  <c r="BT43" i="2"/>
  <c r="BU43" i="2"/>
  <c r="BV43" i="2"/>
  <c r="BW43" i="2"/>
  <c r="BX43" i="2"/>
  <c r="BY43" i="2"/>
  <c r="BZ43" i="2"/>
  <c r="CA43" i="2"/>
  <c r="CB43" i="2"/>
  <c r="CC43" i="2"/>
  <c r="CD43" i="2"/>
  <c r="CE43" i="2"/>
  <c r="CF43" i="2"/>
  <c r="CG43" i="2"/>
  <c r="CH43" i="2"/>
  <c r="CI43" i="2"/>
  <c r="CJ43" i="2"/>
  <c r="CK43" i="2"/>
  <c r="CL43" i="2"/>
  <c r="CM43" i="2"/>
  <c r="CN43" i="2"/>
  <c r="CO43" i="2"/>
  <c r="CP43" i="2"/>
  <c r="CQ43" i="2"/>
  <c r="CR43" i="2"/>
  <c r="CS43" i="2"/>
  <c r="CT43" i="2"/>
  <c r="CU43" i="2"/>
  <c r="CV43" i="2"/>
  <c r="CW43" i="2"/>
  <c r="CX43" i="2"/>
  <c r="CY43" i="2"/>
  <c r="CZ43" i="2"/>
  <c r="DA43" i="2"/>
  <c r="DB43" i="2"/>
  <c r="DC43" i="2"/>
  <c r="DD43" i="2"/>
  <c r="DE43" i="2"/>
  <c r="DF43" i="2"/>
  <c r="DG43" i="2"/>
  <c r="DH43" i="2"/>
  <c r="DI43" i="2"/>
  <c r="DJ43" i="2"/>
  <c r="DK43" i="2"/>
  <c r="DS43" i="2"/>
  <c r="DT43" i="2"/>
  <c r="DU43" i="2"/>
  <c r="DV43" i="2"/>
  <c r="DW43" i="2"/>
  <c r="DX43" i="2"/>
  <c r="DY43" i="2"/>
  <c r="DZ43" i="2"/>
  <c r="EA43" i="2"/>
  <c r="EB43" i="2"/>
  <c r="EC43" i="2"/>
  <c r="ED43" i="2"/>
  <c r="EE43" i="2"/>
  <c r="EF43" i="2"/>
  <c r="EG43" i="2"/>
  <c r="EH43" i="2"/>
  <c r="EI43" i="2"/>
  <c r="EJ43" i="2"/>
  <c r="EK43" i="2"/>
  <c r="EL43" i="2"/>
  <c r="EM43" i="2"/>
  <c r="B44" i="2"/>
  <c r="C44" i="2"/>
  <c r="D44" i="2"/>
  <c r="E44" i="2" s="1"/>
  <c r="F44" i="2" s="1" a="1"/>
  <c r="F44" i="2" s="1"/>
  <c r="I44" i="2"/>
  <c r="J44" i="2"/>
  <c r="K44" i="2"/>
  <c r="L44" i="2"/>
  <c r="M44" i="2"/>
  <c r="N44" i="2"/>
  <c r="O44" i="2"/>
  <c r="P44" i="2"/>
  <c r="Q44" i="2"/>
  <c r="R44" i="2"/>
  <c r="S44" i="2"/>
  <c r="T44" i="2"/>
  <c r="U44" i="2"/>
  <c r="V44" i="2" s="1"/>
  <c r="W44" i="2"/>
  <c r="X44" i="2"/>
  <c r="Y44" i="2"/>
  <c r="Z44" i="2"/>
  <c r="AA44" i="2"/>
  <c r="AB44" i="2"/>
  <c r="AD44" i="2"/>
  <c r="AC44" i="2" s="1"/>
  <c r="AE44" i="2"/>
  <c r="AF44" i="2"/>
  <c r="AG44" i="2"/>
  <c r="AH44" i="2"/>
  <c r="AI44" i="2"/>
  <c r="AJ44" i="2"/>
  <c r="AK44" i="2"/>
  <c r="AL44" i="2"/>
  <c r="AM44" i="2"/>
  <c r="AN44" i="2"/>
  <c r="AO44" i="2"/>
  <c r="AP44" i="2"/>
  <c r="AQ44" i="2"/>
  <c r="AR44" i="2"/>
  <c r="AS44" i="2"/>
  <c r="AT44" i="2"/>
  <c r="AU44" i="2"/>
  <c r="AV44" i="2"/>
  <c r="AW44" i="2"/>
  <c r="AX44" i="2"/>
  <c r="AY44" i="2"/>
  <c r="AZ44" i="2"/>
  <c r="BA44" i="2"/>
  <c r="BB44" i="2"/>
  <c r="BC44" i="2"/>
  <c r="BD44" i="2"/>
  <c r="BE44" i="2"/>
  <c r="BF44" i="2"/>
  <c r="BG44" i="2"/>
  <c r="BH44" i="2"/>
  <c r="BI44" i="2"/>
  <c r="BJ44" i="2"/>
  <c r="BK44" i="2"/>
  <c r="BL44" i="2"/>
  <c r="BM44" i="2"/>
  <c r="BN44" i="2"/>
  <c r="BO44" i="2"/>
  <c r="BP44" i="2"/>
  <c r="BQ44" i="2"/>
  <c r="BR44" i="2"/>
  <c r="BS44" i="2"/>
  <c r="BT44" i="2"/>
  <c r="BU44" i="2"/>
  <c r="BV44" i="2"/>
  <c r="BW44" i="2"/>
  <c r="BX44" i="2"/>
  <c r="BY44" i="2"/>
  <c r="BZ44" i="2"/>
  <c r="CA44" i="2"/>
  <c r="CB44" i="2"/>
  <c r="CC44" i="2"/>
  <c r="CD44" i="2"/>
  <c r="CE44" i="2"/>
  <c r="CF44" i="2"/>
  <c r="CG44" i="2"/>
  <c r="CH44" i="2"/>
  <c r="CI44" i="2"/>
  <c r="CJ44" i="2"/>
  <c r="CK44" i="2"/>
  <c r="CL44" i="2"/>
  <c r="CM44" i="2"/>
  <c r="CN44" i="2"/>
  <c r="CO44" i="2"/>
  <c r="CP44" i="2"/>
  <c r="CQ44" i="2"/>
  <c r="CR44" i="2"/>
  <c r="CS44" i="2"/>
  <c r="CT44" i="2"/>
  <c r="CU44" i="2"/>
  <c r="CV44" i="2"/>
  <c r="CW44" i="2"/>
  <c r="CX44" i="2"/>
  <c r="CY44" i="2"/>
  <c r="CZ44" i="2"/>
  <c r="DA44" i="2"/>
  <c r="DB44" i="2"/>
  <c r="DC44" i="2"/>
  <c r="DD44" i="2"/>
  <c r="DE44" i="2"/>
  <c r="DF44" i="2"/>
  <c r="DG44" i="2"/>
  <c r="DH44" i="2"/>
  <c r="DI44" i="2"/>
  <c r="DJ44" i="2"/>
  <c r="DK44" i="2"/>
  <c r="DS44" i="2"/>
  <c r="DT44" i="2"/>
  <c r="DU44" i="2"/>
  <c r="DV44" i="2"/>
  <c r="DW44" i="2"/>
  <c r="DX44" i="2"/>
  <c r="DY44" i="2"/>
  <c r="DZ44" i="2"/>
  <c r="EA44" i="2"/>
  <c r="EB44" i="2"/>
  <c r="EC44" i="2"/>
  <c r="ED44" i="2"/>
  <c r="EE44" i="2"/>
  <c r="EF44" i="2"/>
  <c r="EG44" i="2"/>
  <c r="EH44" i="2"/>
  <c r="EI44" i="2"/>
  <c r="EJ44" i="2"/>
  <c r="EK44" i="2"/>
  <c r="EL44" i="2"/>
  <c r="EM44" i="2"/>
  <c r="B45" i="2"/>
  <c r="C45" i="2"/>
  <c r="D45" i="2"/>
  <c r="E45" i="2" s="1"/>
  <c r="F45" i="2" s="1" a="1"/>
  <c r="F45" i="2" s="1"/>
  <c r="I45" i="2"/>
  <c r="J45" i="2"/>
  <c r="K45" i="2"/>
  <c r="L45" i="2"/>
  <c r="M45" i="2"/>
  <c r="N45" i="2"/>
  <c r="O45" i="2"/>
  <c r="P45" i="2"/>
  <c r="Q45" i="2"/>
  <c r="R45" i="2"/>
  <c r="S45" i="2"/>
  <c r="T45" i="2"/>
  <c r="U45" i="2"/>
  <c r="V45" i="2" s="1"/>
  <c r="W45" i="2"/>
  <c r="X45" i="2"/>
  <c r="Y45" i="2"/>
  <c r="Z45" i="2"/>
  <c r="AA45" i="2"/>
  <c r="AB45" i="2"/>
  <c r="AD45" i="2"/>
  <c r="AC45" i="2" s="1"/>
  <c r="AE45" i="2"/>
  <c r="AF45" i="2"/>
  <c r="AG45" i="2"/>
  <c r="AH45" i="2"/>
  <c r="AI45" i="2"/>
  <c r="AJ45" i="2"/>
  <c r="AK45" i="2"/>
  <c r="AL45" i="2"/>
  <c r="AM45" i="2"/>
  <c r="AN45" i="2"/>
  <c r="AO45" i="2"/>
  <c r="AP45" i="2"/>
  <c r="AQ45" i="2"/>
  <c r="AR45" i="2"/>
  <c r="AS45" i="2"/>
  <c r="AT45" i="2"/>
  <c r="AU45" i="2"/>
  <c r="AV45" i="2"/>
  <c r="AW45" i="2"/>
  <c r="AX45" i="2"/>
  <c r="AY45" i="2"/>
  <c r="AZ45" i="2"/>
  <c r="BA45" i="2"/>
  <c r="BB45" i="2"/>
  <c r="BC45" i="2"/>
  <c r="BD45" i="2"/>
  <c r="BE45" i="2"/>
  <c r="BF45" i="2"/>
  <c r="BG45" i="2"/>
  <c r="BH45" i="2"/>
  <c r="BI45" i="2"/>
  <c r="BJ45" i="2"/>
  <c r="BK45" i="2"/>
  <c r="BL45" i="2"/>
  <c r="BM45" i="2"/>
  <c r="BN45" i="2"/>
  <c r="BO45" i="2"/>
  <c r="BP45" i="2"/>
  <c r="BQ45" i="2"/>
  <c r="BR45" i="2"/>
  <c r="BS45" i="2"/>
  <c r="BT45" i="2"/>
  <c r="BU45" i="2"/>
  <c r="BV45" i="2"/>
  <c r="BW45" i="2"/>
  <c r="BX45" i="2"/>
  <c r="BY45" i="2"/>
  <c r="BZ45" i="2"/>
  <c r="CA45" i="2"/>
  <c r="CB45" i="2"/>
  <c r="CC45" i="2"/>
  <c r="CD45" i="2"/>
  <c r="CE45" i="2"/>
  <c r="CF45" i="2"/>
  <c r="CG45" i="2"/>
  <c r="CH45" i="2"/>
  <c r="CI45" i="2"/>
  <c r="CJ45" i="2"/>
  <c r="CK45" i="2"/>
  <c r="CL45" i="2"/>
  <c r="CM45" i="2"/>
  <c r="CN45" i="2"/>
  <c r="CO45" i="2"/>
  <c r="CP45" i="2"/>
  <c r="CQ45" i="2"/>
  <c r="CR45" i="2"/>
  <c r="CS45" i="2"/>
  <c r="CT45" i="2"/>
  <c r="CU45" i="2"/>
  <c r="CV45" i="2"/>
  <c r="CW45" i="2"/>
  <c r="CX45" i="2"/>
  <c r="CY45" i="2"/>
  <c r="CZ45" i="2"/>
  <c r="DA45" i="2"/>
  <c r="DB45" i="2"/>
  <c r="DC45" i="2"/>
  <c r="DD45" i="2"/>
  <c r="DE45" i="2"/>
  <c r="DF45" i="2"/>
  <c r="DG45" i="2"/>
  <c r="DH45" i="2"/>
  <c r="DI45" i="2"/>
  <c r="DJ45" i="2"/>
  <c r="DK45" i="2"/>
  <c r="DS45" i="2"/>
  <c r="DT45" i="2"/>
  <c r="DU45" i="2"/>
  <c r="DV45" i="2"/>
  <c r="DW45" i="2"/>
  <c r="DX45" i="2"/>
  <c r="DY45" i="2"/>
  <c r="DZ45" i="2"/>
  <c r="EA45" i="2"/>
  <c r="EB45" i="2"/>
  <c r="EC45" i="2"/>
  <c r="ED45" i="2"/>
  <c r="EE45" i="2"/>
  <c r="EF45" i="2"/>
  <c r="EG45" i="2"/>
  <c r="EH45" i="2"/>
  <c r="EI45" i="2"/>
  <c r="EJ45" i="2"/>
  <c r="EK45" i="2"/>
  <c r="EL45" i="2"/>
  <c r="EM45" i="2"/>
  <c r="B46" i="2"/>
  <c r="C46" i="2"/>
  <c r="D46" i="2"/>
  <c r="E46" i="2" s="1"/>
  <c r="F46" i="2" s="1" a="1"/>
  <c r="F46" i="2" s="1"/>
  <c r="I46" i="2"/>
  <c r="J46" i="2"/>
  <c r="K46" i="2"/>
  <c r="L46" i="2"/>
  <c r="M46" i="2"/>
  <c r="N46" i="2"/>
  <c r="O46" i="2"/>
  <c r="P46" i="2"/>
  <c r="Q46" i="2"/>
  <c r="R46" i="2"/>
  <c r="S46" i="2"/>
  <c r="T46" i="2"/>
  <c r="U46" i="2"/>
  <c r="V46" i="2" s="1"/>
  <c r="W46" i="2"/>
  <c r="X46" i="2"/>
  <c r="Y46" i="2"/>
  <c r="Z46" i="2"/>
  <c r="AA46" i="2"/>
  <c r="AB46" i="2"/>
  <c r="AD46" i="2"/>
  <c r="AC46" i="2" s="1"/>
  <c r="AE46" i="2"/>
  <c r="AF46" i="2"/>
  <c r="AG46" i="2"/>
  <c r="AH46" i="2"/>
  <c r="AI46" i="2"/>
  <c r="AJ46" i="2"/>
  <c r="AK46" i="2"/>
  <c r="AL46" i="2"/>
  <c r="AM46" i="2"/>
  <c r="AN46" i="2"/>
  <c r="AO46" i="2"/>
  <c r="AP46" i="2"/>
  <c r="AQ46" i="2"/>
  <c r="AR46" i="2"/>
  <c r="AS46" i="2"/>
  <c r="AT46" i="2"/>
  <c r="AU46" i="2"/>
  <c r="AV46" i="2"/>
  <c r="AW46" i="2"/>
  <c r="AX46" i="2"/>
  <c r="AY46" i="2"/>
  <c r="AZ46" i="2"/>
  <c r="BA46" i="2"/>
  <c r="BB46" i="2"/>
  <c r="BC46" i="2"/>
  <c r="BD46" i="2"/>
  <c r="BE46" i="2"/>
  <c r="BF46" i="2"/>
  <c r="BG46" i="2"/>
  <c r="BH46" i="2"/>
  <c r="BI46" i="2"/>
  <c r="BJ46" i="2"/>
  <c r="BK46" i="2"/>
  <c r="BL46" i="2"/>
  <c r="BM46" i="2"/>
  <c r="BN46" i="2"/>
  <c r="BO46" i="2"/>
  <c r="BP46" i="2"/>
  <c r="BQ46" i="2"/>
  <c r="BR46" i="2"/>
  <c r="BS46" i="2"/>
  <c r="BT46" i="2"/>
  <c r="BU46" i="2"/>
  <c r="BV46" i="2"/>
  <c r="BW46" i="2"/>
  <c r="BX46" i="2"/>
  <c r="BY46" i="2"/>
  <c r="BZ46" i="2"/>
  <c r="CA46" i="2"/>
  <c r="CB46" i="2"/>
  <c r="CC46" i="2"/>
  <c r="CD46" i="2"/>
  <c r="CE46" i="2"/>
  <c r="CF46" i="2"/>
  <c r="CG46" i="2"/>
  <c r="CH46" i="2"/>
  <c r="CI46" i="2"/>
  <c r="CJ46" i="2"/>
  <c r="CK46" i="2"/>
  <c r="CL46" i="2"/>
  <c r="CM46" i="2"/>
  <c r="CN46" i="2"/>
  <c r="CO46" i="2"/>
  <c r="CP46" i="2"/>
  <c r="CQ46" i="2"/>
  <c r="CR46" i="2"/>
  <c r="CS46" i="2"/>
  <c r="CT46" i="2"/>
  <c r="CU46" i="2"/>
  <c r="CV46" i="2"/>
  <c r="CW46" i="2"/>
  <c r="CX46" i="2"/>
  <c r="CY46" i="2"/>
  <c r="CZ46" i="2"/>
  <c r="DA46" i="2"/>
  <c r="DB46" i="2"/>
  <c r="DC46" i="2"/>
  <c r="DD46" i="2"/>
  <c r="DE46" i="2"/>
  <c r="DF46" i="2"/>
  <c r="DG46" i="2"/>
  <c r="DH46" i="2"/>
  <c r="DI46" i="2"/>
  <c r="DJ46" i="2"/>
  <c r="DK46" i="2"/>
  <c r="DS46" i="2"/>
  <c r="DT46" i="2"/>
  <c r="DU46" i="2"/>
  <c r="DN46" i="2" s="1"/>
  <c r="DV46" i="2"/>
  <c r="DW46" i="2"/>
  <c r="DX46" i="2"/>
  <c r="DY46" i="2"/>
  <c r="DZ46" i="2"/>
  <c r="EA46" i="2"/>
  <c r="DO46" i="2" s="1"/>
  <c r="EB46" i="2"/>
  <c r="EC46" i="2"/>
  <c r="ED46" i="2"/>
  <c r="EE46" i="2"/>
  <c r="EF46" i="2"/>
  <c r="EG46" i="2"/>
  <c r="EH46" i="2"/>
  <c r="EI46" i="2"/>
  <c r="EJ46" i="2"/>
  <c r="EK46" i="2"/>
  <c r="EL46" i="2"/>
  <c r="EM46" i="2"/>
  <c r="B47" i="2"/>
  <c r="C47" i="2"/>
  <c r="D47" i="2"/>
  <c r="E47" i="2" s="1"/>
  <c r="F47" i="2" s="1" a="1"/>
  <c r="F47" i="2" s="1"/>
  <c r="I47" i="2"/>
  <c r="J47" i="2"/>
  <c r="K47" i="2"/>
  <c r="L47" i="2"/>
  <c r="M47" i="2"/>
  <c r="N47" i="2"/>
  <c r="O47" i="2"/>
  <c r="P47" i="2"/>
  <c r="Q47" i="2"/>
  <c r="R47" i="2"/>
  <c r="S47" i="2"/>
  <c r="T47" i="2"/>
  <c r="U47" i="2"/>
  <c r="V47" i="2" s="1"/>
  <c r="W47" i="2"/>
  <c r="X47" i="2"/>
  <c r="Y47" i="2"/>
  <c r="Z47" i="2"/>
  <c r="AA47" i="2"/>
  <c r="AB47" i="2"/>
  <c r="AD47" i="2"/>
  <c r="AC47" i="2" s="1"/>
  <c r="AE47" i="2"/>
  <c r="AF47" i="2"/>
  <c r="AG47" i="2"/>
  <c r="AH47" i="2"/>
  <c r="AI47" i="2"/>
  <c r="AJ47" i="2"/>
  <c r="AK47" i="2"/>
  <c r="AL47" i="2"/>
  <c r="AM47" i="2"/>
  <c r="AN47" i="2"/>
  <c r="AO47" i="2"/>
  <c r="AP47" i="2"/>
  <c r="AQ47" i="2"/>
  <c r="AR47" i="2"/>
  <c r="AS47" i="2"/>
  <c r="AT47" i="2"/>
  <c r="AU47" i="2"/>
  <c r="AV47" i="2"/>
  <c r="AW47" i="2"/>
  <c r="AX47" i="2"/>
  <c r="AY47" i="2"/>
  <c r="AZ47" i="2"/>
  <c r="BA47" i="2"/>
  <c r="BB47" i="2"/>
  <c r="BC47" i="2"/>
  <c r="BD47" i="2"/>
  <c r="BE47" i="2"/>
  <c r="BF47" i="2"/>
  <c r="BG47" i="2"/>
  <c r="BH47" i="2"/>
  <c r="BI47" i="2"/>
  <c r="BJ47" i="2"/>
  <c r="BK47" i="2"/>
  <c r="BL47" i="2"/>
  <c r="BM47" i="2"/>
  <c r="BN47" i="2"/>
  <c r="BO47" i="2"/>
  <c r="BP47" i="2"/>
  <c r="BQ47" i="2"/>
  <c r="BR47" i="2"/>
  <c r="BS47" i="2"/>
  <c r="BT47" i="2"/>
  <c r="BU47" i="2"/>
  <c r="BV47" i="2"/>
  <c r="BW47" i="2"/>
  <c r="BX47" i="2"/>
  <c r="BY47" i="2"/>
  <c r="BZ47" i="2"/>
  <c r="CA47" i="2"/>
  <c r="CB47" i="2"/>
  <c r="CC47" i="2"/>
  <c r="CD47" i="2"/>
  <c r="CE47" i="2"/>
  <c r="CF47" i="2"/>
  <c r="CG47" i="2"/>
  <c r="CH47" i="2"/>
  <c r="CI47" i="2"/>
  <c r="CJ47" i="2"/>
  <c r="CK47" i="2"/>
  <c r="CL47" i="2"/>
  <c r="CM47" i="2"/>
  <c r="CN47" i="2"/>
  <c r="CO47" i="2"/>
  <c r="CP47" i="2"/>
  <c r="CQ47" i="2"/>
  <c r="CR47" i="2"/>
  <c r="CS47" i="2"/>
  <c r="CT47" i="2"/>
  <c r="CU47" i="2"/>
  <c r="CV47" i="2"/>
  <c r="CW47" i="2"/>
  <c r="CX47" i="2"/>
  <c r="CY47" i="2"/>
  <c r="CZ47" i="2"/>
  <c r="DA47" i="2"/>
  <c r="DB47" i="2"/>
  <c r="DC47" i="2"/>
  <c r="DD47" i="2"/>
  <c r="DE47" i="2"/>
  <c r="DF47" i="2"/>
  <c r="DG47" i="2"/>
  <c r="DH47" i="2"/>
  <c r="DI47" i="2"/>
  <c r="DJ47" i="2"/>
  <c r="DK47" i="2"/>
  <c r="DS47" i="2"/>
  <c r="DT47" i="2"/>
  <c r="DU47" i="2"/>
  <c r="DN47" i="2" s="1"/>
  <c r="DV47" i="2"/>
  <c r="DW47" i="2"/>
  <c r="DX47" i="2"/>
  <c r="DY47" i="2"/>
  <c r="DZ47" i="2"/>
  <c r="EA47" i="2"/>
  <c r="EB47" i="2"/>
  <c r="EC47" i="2"/>
  <c r="ED47" i="2"/>
  <c r="EE47" i="2"/>
  <c r="EF47" i="2"/>
  <c r="EG47" i="2"/>
  <c r="EH47" i="2"/>
  <c r="EI47" i="2"/>
  <c r="EJ47" i="2"/>
  <c r="EK47" i="2"/>
  <c r="EL47" i="2"/>
  <c r="EM47" i="2"/>
  <c r="B48" i="2"/>
  <c r="C48" i="2"/>
  <c r="D48" i="2"/>
  <c r="E48" i="2" s="1"/>
  <c r="F48" i="2" s="1" a="1"/>
  <c r="F48" i="2" s="1"/>
  <c r="I48" i="2"/>
  <c r="J48" i="2"/>
  <c r="K48" i="2"/>
  <c r="L48" i="2"/>
  <c r="M48" i="2"/>
  <c r="N48" i="2"/>
  <c r="O48" i="2"/>
  <c r="P48" i="2"/>
  <c r="Q48" i="2"/>
  <c r="R48" i="2"/>
  <c r="S48" i="2"/>
  <c r="T48" i="2"/>
  <c r="U48" i="2"/>
  <c r="V48" i="2" s="1"/>
  <c r="W48" i="2"/>
  <c r="X48" i="2"/>
  <c r="Y48" i="2"/>
  <c r="Z48" i="2"/>
  <c r="AA48" i="2"/>
  <c r="AB48" i="2"/>
  <c r="AD48" i="2"/>
  <c r="AC48" i="2" s="1"/>
  <c r="AE48" i="2"/>
  <c r="AF48" i="2"/>
  <c r="AG48" i="2"/>
  <c r="AH48" i="2"/>
  <c r="AI48" i="2"/>
  <c r="AJ48" i="2"/>
  <c r="AK48" i="2"/>
  <c r="AL48" i="2"/>
  <c r="AM48" i="2"/>
  <c r="AN48" i="2"/>
  <c r="AO48" i="2"/>
  <c r="AP48" i="2"/>
  <c r="AQ48" i="2"/>
  <c r="AR48" i="2"/>
  <c r="AS48" i="2"/>
  <c r="AT48" i="2"/>
  <c r="AU48" i="2"/>
  <c r="AV48" i="2"/>
  <c r="AW48" i="2"/>
  <c r="AX48" i="2"/>
  <c r="AY48" i="2"/>
  <c r="AZ48" i="2"/>
  <c r="BA48" i="2"/>
  <c r="BB48" i="2"/>
  <c r="BC48" i="2"/>
  <c r="BD48" i="2"/>
  <c r="BE48" i="2"/>
  <c r="BF48" i="2"/>
  <c r="BG48" i="2"/>
  <c r="BH48" i="2"/>
  <c r="BI48" i="2"/>
  <c r="BJ48" i="2"/>
  <c r="BK48" i="2"/>
  <c r="BL48" i="2"/>
  <c r="BM48" i="2"/>
  <c r="BN48" i="2"/>
  <c r="BO48" i="2"/>
  <c r="BP48" i="2"/>
  <c r="BQ48" i="2"/>
  <c r="BR48" i="2"/>
  <c r="BS48" i="2"/>
  <c r="BT48" i="2"/>
  <c r="BU48" i="2"/>
  <c r="BV48" i="2"/>
  <c r="BW48" i="2"/>
  <c r="BX48" i="2"/>
  <c r="BY48" i="2"/>
  <c r="BZ48" i="2"/>
  <c r="CA48" i="2"/>
  <c r="CB48" i="2"/>
  <c r="CC48" i="2"/>
  <c r="CD48" i="2"/>
  <c r="CE48" i="2"/>
  <c r="CF48" i="2"/>
  <c r="CG48" i="2"/>
  <c r="CH48" i="2"/>
  <c r="CI48" i="2"/>
  <c r="CJ48" i="2"/>
  <c r="CK48" i="2"/>
  <c r="CL48" i="2"/>
  <c r="CM48" i="2"/>
  <c r="CN48" i="2"/>
  <c r="CO48" i="2"/>
  <c r="CP48" i="2"/>
  <c r="CQ48" i="2"/>
  <c r="CR48" i="2"/>
  <c r="CS48" i="2"/>
  <c r="CT48" i="2"/>
  <c r="CU48" i="2"/>
  <c r="CV48" i="2"/>
  <c r="CW48" i="2"/>
  <c r="CX48" i="2"/>
  <c r="CY48" i="2"/>
  <c r="CZ48" i="2"/>
  <c r="DA48" i="2"/>
  <c r="DB48" i="2"/>
  <c r="DC48" i="2"/>
  <c r="DD48" i="2"/>
  <c r="DE48" i="2"/>
  <c r="DF48" i="2"/>
  <c r="DG48" i="2"/>
  <c r="DH48" i="2"/>
  <c r="DI48" i="2"/>
  <c r="DJ48" i="2"/>
  <c r="DK48" i="2"/>
  <c r="DS48" i="2"/>
  <c r="DT48" i="2"/>
  <c r="DU48" i="2"/>
  <c r="DV48" i="2"/>
  <c r="DW48" i="2"/>
  <c r="DX48" i="2"/>
  <c r="DY48" i="2"/>
  <c r="DZ48" i="2"/>
  <c r="EA48" i="2"/>
  <c r="DO48" i="2" s="1"/>
  <c r="EB48" i="2"/>
  <c r="EC48" i="2"/>
  <c r="ED48" i="2"/>
  <c r="EE48" i="2"/>
  <c r="EF48" i="2"/>
  <c r="EG48" i="2"/>
  <c r="EH48" i="2"/>
  <c r="EI48" i="2"/>
  <c r="EJ48" i="2"/>
  <c r="EK48" i="2"/>
  <c r="EL48" i="2"/>
  <c r="EM48" i="2"/>
  <c r="B49" i="2"/>
  <c r="C49" i="2"/>
  <c r="D49" i="2"/>
  <c r="E49" i="2" s="1"/>
  <c r="F49" i="2" s="1" a="1"/>
  <c r="F49" i="2" s="1"/>
  <c r="I49" i="2"/>
  <c r="J49" i="2"/>
  <c r="K49" i="2"/>
  <c r="L49" i="2"/>
  <c r="M49" i="2"/>
  <c r="N49" i="2"/>
  <c r="O49" i="2"/>
  <c r="P49" i="2"/>
  <c r="Q49" i="2"/>
  <c r="R49" i="2"/>
  <c r="S49" i="2"/>
  <c r="T49" i="2"/>
  <c r="U49" i="2"/>
  <c r="V49" i="2" s="1"/>
  <c r="W49" i="2"/>
  <c r="X49" i="2"/>
  <c r="Y49" i="2"/>
  <c r="Z49" i="2"/>
  <c r="AA49" i="2"/>
  <c r="AB49" i="2"/>
  <c r="AD49" i="2"/>
  <c r="AC49" i="2" s="1"/>
  <c r="AE49" i="2"/>
  <c r="AF49" i="2"/>
  <c r="AG49" i="2"/>
  <c r="AH49" i="2"/>
  <c r="AI49" i="2"/>
  <c r="AJ49" i="2"/>
  <c r="AK49" i="2"/>
  <c r="AL49" i="2"/>
  <c r="AM49" i="2"/>
  <c r="AN49" i="2"/>
  <c r="AO49" i="2"/>
  <c r="AP49" i="2"/>
  <c r="AQ49" i="2"/>
  <c r="AR49" i="2"/>
  <c r="AS49" i="2"/>
  <c r="AT49" i="2"/>
  <c r="AU49" i="2"/>
  <c r="AV49" i="2"/>
  <c r="AW49" i="2"/>
  <c r="AX49" i="2"/>
  <c r="AY49" i="2"/>
  <c r="AZ49" i="2"/>
  <c r="BA49" i="2"/>
  <c r="BB49" i="2"/>
  <c r="BC49" i="2"/>
  <c r="BD49" i="2"/>
  <c r="BE49" i="2"/>
  <c r="BF49" i="2"/>
  <c r="BG49" i="2"/>
  <c r="BH49" i="2"/>
  <c r="BI49" i="2"/>
  <c r="BJ49" i="2"/>
  <c r="BK49" i="2"/>
  <c r="BL49" i="2"/>
  <c r="BM49" i="2"/>
  <c r="BN49" i="2"/>
  <c r="BO49" i="2"/>
  <c r="BP49" i="2"/>
  <c r="BQ49" i="2"/>
  <c r="BR49" i="2"/>
  <c r="BS49" i="2"/>
  <c r="BT49" i="2"/>
  <c r="BU49" i="2"/>
  <c r="BV49" i="2"/>
  <c r="BW49" i="2"/>
  <c r="BX49" i="2"/>
  <c r="BY49" i="2"/>
  <c r="BZ49" i="2"/>
  <c r="CA49" i="2"/>
  <c r="CB49" i="2"/>
  <c r="CC49" i="2"/>
  <c r="CD49" i="2"/>
  <c r="CE49" i="2"/>
  <c r="CF49" i="2"/>
  <c r="CG49" i="2"/>
  <c r="CH49" i="2"/>
  <c r="CI49" i="2"/>
  <c r="CJ49" i="2"/>
  <c r="CK49" i="2"/>
  <c r="CL49" i="2"/>
  <c r="CM49" i="2"/>
  <c r="CN49" i="2"/>
  <c r="CO49" i="2"/>
  <c r="CP49" i="2"/>
  <c r="CQ49" i="2"/>
  <c r="CR49" i="2"/>
  <c r="CS49" i="2"/>
  <c r="CT49" i="2"/>
  <c r="CU49" i="2"/>
  <c r="CV49" i="2"/>
  <c r="CW49" i="2"/>
  <c r="CX49" i="2"/>
  <c r="CY49" i="2"/>
  <c r="CZ49" i="2"/>
  <c r="DA49" i="2"/>
  <c r="DB49" i="2"/>
  <c r="DC49" i="2"/>
  <c r="DD49" i="2"/>
  <c r="DE49" i="2"/>
  <c r="DF49" i="2"/>
  <c r="DG49" i="2"/>
  <c r="DH49" i="2"/>
  <c r="DI49" i="2"/>
  <c r="DJ49" i="2"/>
  <c r="DK49" i="2"/>
  <c r="DS49" i="2"/>
  <c r="DT49" i="2"/>
  <c r="DU49" i="2"/>
  <c r="DV49" i="2"/>
  <c r="DW49" i="2"/>
  <c r="DX49" i="2"/>
  <c r="DY49" i="2"/>
  <c r="DZ49" i="2"/>
  <c r="EA49" i="2"/>
  <c r="DO49" i="2" s="1"/>
  <c r="EB49" i="2"/>
  <c r="EC49" i="2"/>
  <c r="ED49" i="2"/>
  <c r="EE49" i="2"/>
  <c r="EF49" i="2"/>
  <c r="EG49" i="2"/>
  <c r="EH49" i="2"/>
  <c r="EI49" i="2"/>
  <c r="EJ49" i="2"/>
  <c r="EK49" i="2"/>
  <c r="EL49" i="2"/>
  <c r="EM49" i="2"/>
  <c r="B50" i="2"/>
  <c r="C50" i="2"/>
  <c r="D50" i="2"/>
  <c r="E50" i="2" s="1"/>
  <c r="F50" i="2" s="1" a="1"/>
  <c r="F50" i="2" s="1"/>
  <c r="I50" i="2"/>
  <c r="J50" i="2"/>
  <c r="K50" i="2"/>
  <c r="L50" i="2"/>
  <c r="M50" i="2"/>
  <c r="N50" i="2"/>
  <c r="O50" i="2"/>
  <c r="P50" i="2"/>
  <c r="Q50" i="2"/>
  <c r="R50" i="2"/>
  <c r="S50" i="2"/>
  <c r="T50" i="2"/>
  <c r="U50" i="2"/>
  <c r="V50" i="2" s="1"/>
  <c r="W50" i="2"/>
  <c r="X50" i="2"/>
  <c r="Y50" i="2"/>
  <c r="Z50" i="2"/>
  <c r="AA50" i="2"/>
  <c r="AB50" i="2"/>
  <c r="AD50" i="2"/>
  <c r="AC50" i="2" s="1"/>
  <c r="AE50" i="2"/>
  <c r="AF50" i="2"/>
  <c r="AG50" i="2"/>
  <c r="AH50" i="2"/>
  <c r="AI50" i="2"/>
  <c r="AJ50" i="2"/>
  <c r="AK50" i="2"/>
  <c r="AL50" i="2"/>
  <c r="AM50" i="2"/>
  <c r="AN50" i="2"/>
  <c r="AO50" i="2"/>
  <c r="AP50" i="2"/>
  <c r="AQ50" i="2"/>
  <c r="AR50" i="2"/>
  <c r="AS50" i="2"/>
  <c r="AT50" i="2"/>
  <c r="AU50" i="2"/>
  <c r="AV50" i="2"/>
  <c r="AW50" i="2"/>
  <c r="AX50" i="2"/>
  <c r="AY50" i="2"/>
  <c r="AZ50" i="2"/>
  <c r="BA50" i="2"/>
  <c r="BB50" i="2"/>
  <c r="BC50" i="2"/>
  <c r="BD50" i="2"/>
  <c r="BE50" i="2"/>
  <c r="BF50" i="2"/>
  <c r="BG50" i="2"/>
  <c r="BH50" i="2"/>
  <c r="BI50" i="2"/>
  <c r="BJ50" i="2"/>
  <c r="BK50" i="2"/>
  <c r="BL50" i="2"/>
  <c r="BM50" i="2"/>
  <c r="BN50" i="2"/>
  <c r="BO50" i="2"/>
  <c r="BP50" i="2"/>
  <c r="BQ50" i="2"/>
  <c r="BR50" i="2"/>
  <c r="BS50" i="2"/>
  <c r="BT50" i="2"/>
  <c r="BU50" i="2"/>
  <c r="BV50" i="2"/>
  <c r="BW50" i="2"/>
  <c r="BX50" i="2"/>
  <c r="BY50" i="2"/>
  <c r="BZ50" i="2"/>
  <c r="CA50" i="2"/>
  <c r="CB50" i="2"/>
  <c r="CC50" i="2"/>
  <c r="CD50" i="2"/>
  <c r="CE50" i="2"/>
  <c r="CF50" i="2"/>
  <c r="CG50" i="2"/>
  <c r="CH50" i="2"/>
  <c r="CI50" i="2"/>
  <c r="CJ50" i="2"/>
  <c r="CK50" i="2"/>
  <c r="CL50" i="2"/>
  <c r="CM50" i="2"/>
  <c r="CN50" i="2"/>
  <c r="CO50" i="2"/>
  <c r="CP50" i="2"/>
  <c r="CQ50" i="2"/>
  <c r="CR50" i="2"/>
  <c r="CS50" i="2"/>
  <c r="CT50" i="2"/>
  <c r="CU50" i="2"/>
  <c r="CV50" i="2"/>
  <c r="CW50" i="2"/>
  <c r="CX50" i="2"/>
  <c r="CY50" i="2"/>
  <c r="CZ50" i="2"/>
  <c r="DA50" i="2"/>
  <c r="DB50" i="2"/>
  <c r="DC50" i="2"/>
  <c r="DD50" i="2"/>
  <c r="DE50" i="2"/>
  <c r="DF50" i="2"/>
  <c r="DG50" i="2"/>
  <c r="DH50" i="2"/>
  <c r="DI50" i="2"/>
  <c r="DJ50" i="2"/>
  <c r="DK50" i="2"/>
  <c r="DS50" i="2"/>
  <c r="DT50" i="2"/>
  <c r="DU50" i="2"/>
  <c r="DV50" i="2"/>
  <c r="DW50" i="2"/>
  <c r="DX50" i="2"/>
  <c r="DY50" i="2"/>
  <c r="DZ50" i="2"/>
  <c r="EA50" i="2"/>
  <c r="EB50" i="2"/>
  <c r="EC50" i="2"/>
  <c r="ED50" i="2"/>
  <c r="EE50" i="2"/>
  <c r="EF50" i="2"/>
  <c r="EG50" i="2"/>
  <c r="EH50" i="2"/>
  <c r="EI50" i="2"/>
  <c r="EJ50" i="2"/>
  <c r="EK50" i="2"/>
  <c r="EL50" i="2"/>
  <c r="EM50" i="2"/>
  <c r="B51" i="2"/>
  <c r="C51" i="2"/>
  <c r="D51" i="2"/>
  <c r="E51" i="2" s="1"/>
  <c r="F51" i="2" s="1" a="1"/>
  <c r="F51" i="2" s="1"/>
  <c r="I51" i="2"/>
  <c r="J51" i="2"/>
  <c r="K51" i="2"/>
  <c r="L51" i="2"/>
  <c r="M51" i="2"/>
  <c r="N51" i="2"/>
  <c r="O51" i="2"/>
  <c r="P51" i="2"/>
  <c r="Q51" i="2"/>
  <c r="R51" i="2"/>
  <c r="S51" i="2"/>
  <c r="T51" i="2"/>
  <c r="U51" i="2"/>
  <c r="V51" i="2" s="1"/>
  <c r="W51" i="2"/>
  <c r="X51" i="2"/>
  <c r="Y51" i="2"/>
  <c r="Z51" i="2"/>
  <c r="AA51" i="2"/>
  <c r="AB51" i="2"/>
  <c r="AD51" i="2"/>
  <c r="AC51" i="2" s="1"/>
  <c r="AE51" i="2"/>
  <c r="AF51" i="2"/>
  <c r="AG51" i="2"/>
  <c r="AH51" i="2"/>
  <c r="AI51" i="2"/>
  <c r="AJ51" i="2"/>
  <c r="AK51" i="2"/>
  <c r="AL51" i="2"/>
  <c r="AM51" i="2"/>
  <c r="AN51" i="2"/>
  <c r="AO51" i="2"/>
  <c r="AP51" i="2"/>
  <c r="AQ51" i="2"/>
  <c r="AR51" i="2"/>
  <c r="AS51" i="2"/>
  <c r="AT51" i="2"/>
  <c r="AU51" i="2"/>
  <c r="AV51" i="2"/>
  <c r="AW51" i="2"/>
  <c r="AX51" i="2"/>
  <c r="AY51" i="2"/>
  <c r="AZ51" i="2"/>
  <c r="BA51" i="2"/>
  <c r="BB51" i="2"/>
  <c r="BC51" i="2"/>
  <c r="BD51" i="2"/>
  <c r="BE51" i="2"/>
  <c r="BF51" i="2"/>
  <c r="BG51" i="2"/>
  <c r="BH51" i="2"/>
  <c r="BI51" i="2"/>
  <c r="BJ51" i="2"/>
  <c r="BK51" i="2"/>
  <c r="BL51" i="2"/>
  <c r="BM51" i="2"/>
  <c r="BN51" i="2"/>
  <c r="BO51" i="2"/>
  <c r="BP51" i="2"/>
  <c r="BQ51" i="2"/>
  <c r="BR51" i="2"/>
  <c r="BS51" i="2"/>
  <c r="BT51" i="2"/>
  <c r="BU51" i="2"/>
  <c r="BV51" i="2"/>
  <c r="BW51" i="2"/>
  <c r="BX51" i="2"/>
  <c r="BY51" i="2"/>
  <c r="BZ51" i="2"/>
  <c r="CA51" i="2"/>
  <c r="CB51" i="2"/>
  <c r="CC51" i="2"/>
  <c r="CD51" i="2"/>
  <c r="CE51" i="2"/>
  <c r="CF51" i="2"/>
  <c r="CG51" i="2"/>
  <c r="CH51" i="2"/>
  <c r="CI51" i="2"/>
  <c r="CJ51" i="2"/>
  <c r="CK51" i="2"/>
  <c r="CL51" i="2"/>
  <c r="CM51" i="2"/>
  <c r="CN51" i="2"/>
  <c r="CO51" i="2"/>
  <c r="CP51" i="2"/>
  <c r="CQ51" i="2"/>
  <c r="CR51" i="2"/>
  <c r="CS51" i="2"/>
  <c r="CT51" i="2"/>
  <c r="CU51" i="2"/>
  <c r="CV51" i="2"/>
  <c r="CW51" i="2"/>
  <c r="CX51" i="2"/>
  <c r="CY51" i="2"/>
  <c r="CZ51" i="2"/>
  <c r="DA51" i="2"/>
  <c r="DB51" i="2"/>
  <c r="DC51" i="2"/>
  <c r="DD51" i="2"/>
  <c r="DE51" i="2"/>
  <c r="DF51" i="2"/>
  <c r="DG51" i="2"/>
  <c r="DH51" i="2"/>
  <c r="DI51" i="2"/>
  <c r="DJ51" i="2"/>
  <c r="DK51" i="2"/>
  <c r="DS51" i="2"/>
  <c r="DT51" i="2"/>
  <c r="DU51" i="2"/>
  <c r="DV51" i="2"/>
  <c r="DW51" i="2"/>
  <c r="DX51" i="2"/>
  <c r="DY51" i="2"/>
  <c r="DZ51" i="2"/>
  <c r="EA51" i="2"/>
  <c r="EB51" i="2"/>
  <c r="EC51" i="2"/>
  <c r="ED51" i="2"/>
  <c r="EE51" i="2"/>
  <c r="EF51" i="2"/>
  <c r="EG51" i="2"/>
  <c r="EH51" i="2"/>
  <c r="EI51" i="2"/>
  <c r="EJ51" i="2"/>
  <c r="EK51" i="2"/>
  <c r="EL51" i="2"/>
  <c r="EM51" i="2"/>
  <c r="B52" i="2"/>
  <c r="C52" i="2"/>
  <c r="D52" i="2"/>
  <c r="E52" i="2" s="1"/>
  <c r="F52" i="2" s="1" a="1"/>
  <c r="F52" i="2" s="1"/>
  <c r="I52" i="2"/>
  <c r="J52" i="2"/>
  <c r="K52" i="2"/>
  <c r="L52" i="2"/>
  <c r="M52" i="2"/>
  <c r="N52" i="2"/>
  <c r="O52" i="2"/>
  <c r="P52" i="2"/>
  <c r="Q52" i="2"/>
  <c r="R52" i="2"/>
  <c r="S52" i="2"/>
  <c r="T52" i="2"/>
  <c r="U52" i="2"/>
  <c r="V52" i="2" s="1"/>
  <c r="W52" i="2"/>
  <c r="X52" i="2"/>
  <c r="Y52" i="2"/>
  <c r="Z52" i="2"/>
  <c r="AA52" i="2"/>
  <c r="AB52" i="2"/>
  <c r="AD52" i="2"/>
  <c r="AC52" i="2" s="1"/>
  <c r="AE52" i="2"/>
  <c r="AF52" i="2"/>
  <c r="AG52" i="2"/>
  <c r="AH52" i="2"/>
  <c r="AI52" i="2"/>
  <c r="AJ52" i="2"/>
  <c r="AK52" i="2"/>
  <c r="AL52" i="2"/>
  <c r="AM52" i="2"/>
  <c r="AN52" i="2"/>
  <c r="AO52" i="2"/>
  <c r="AP52" i="2"/>
  <c r="AQ52" i="2"/>
  <c r="AR52" i="2"/>
  <c r="AS52" i="2"/>
  <c r="AT52" i="2"/>
  <c r="AU52" i="2"/>
  <c r="AV52" i="2"/>
  <c r="AW52" i="2"/>
  <c r="AX52" i="2"/>
  <c r="AY52" i="2"/>
  <c r="AZ52" i="2"/>
  <c r="BA52" i="2"/>
  <c r="BB52" i="2"/>
  <c r="BC52" i="2"/>
  <c r="BD52" i="2"/>
  <c r="BE52" i="2"/>
  <c r="BF52" i="2"/>
  <c r="BG52" i="2"/>
  <c r="BH52" i="2"/>
  <c r="BI52" i="2"/>
  <c r="BJ52" i="2"/>
  <c r="BK52" i="2"/>
  <c r="BL52" i="2"/>
  <c r="BM52" i="2"/>
  <c r="BN52" i="2"/>
  <c r="BO52" i="2"/>
  <c r="BP52" i="2"/>
  <c r="BQ52" i="2"/>
  <c r="BR52" i="2"/>
  <c r="BS52" i="2"/>
  <c r="BT52" i="2"/>
  <c r="BU52" i="2"/>
  <c r="BV52" i="2"/>
  <c r="BW52" i="2"/>
  <c r="BX52" i="2"/>
  <c r="BY52" i="2"/>
  <c r="BZ52" i="2"/>
  <c r="CA52" i="2"/>
  <c r="CB52" i="2"/>
  <c r="CC52" i="2"/>
  <c r="CD52" i="2"/>
  <c r="CE52" i="2"/>
  <c r="CF52" i="2"/>
  <c r="CG52" i="2"/>
  <c r="CH52" i="2"/>
  <c r="CI52" i="2"/>
  <c r="CJ52" i="2"/>
  <c r="CK52" i="2"/>
  <c r="CL52" i="2"/>
  <c r="CM52" i="2"/>
  <c r="CN52" i="2"/>
  <c r="CO52" i="2"/>
  <c r="CP52" i="2"/>
  <c r="CQ52" i="2"/>
  <c r="CR52" i="2"/>
  <c r="CS52" i="2"/>
  <c r="CT52" i="2"/>
  <c r="CU52" i="2"/>
  <c r="CV52" i="2"/>
  <c r="CW52" i="2"/>
  <c r="CX52" i="2"/>
  <c r="CY52" i="2"/>
  <c r="CZ52" i="2"/>
  <c r="DA52" i="2"/>
  <c r="DB52" i="2"/>
  <c r="DC52" i="2"/>
  <c r="DD52" i="2"/>
  <c r="DE52" i="2"/>
  <c r="DF52" i="2"/>
  <c r="DG52" i="2"/>
  <c r="DH52" i="2"/>
  <c r="DI52" i="2"/>
  <c r="DJ52" i="2"/>
  <c r="DK52" i="2"/>
  <c r="DS52" i="2"/>
  <c r="DT52" i="2"/>
  <c r="DU52" i="2"/>
  <c r="DN52" i="2" s="1"/>
  <c r="DV52" i="2"/>
  <c r="DW52" i="2"/>
  <c r="DX52" i="2"/>
  <c r="DY52" i="2"/>
  <c r="DZ52" i="2"/>
  <c r="EA52" i="2"/>
  <c r="EB52" i="2"/>
  <c r="EC52" i="2"/>
  <c r="ED52" i="2"/>
  <c r="EE52" i="2"/>
  <c r="EF52" i="2"/>
  <c r="EG52" i="2"/>
  <c r="EH52" i="2"/>
  <c r="EI52" i="2"/>
  <c r="EJ52" i="2"/>
  <c r="EK52" i="2"/>
  <c r="EL52" i="2"/>
  <c r="EM52" i="2"/>
  <c r="B53" i="2"/>
  <c r="C53" i="2"/>
  <c r="D53" i="2"/>
  <c r="E53" i="2" s="1"/>
  <c r="F53" i="2" s="1" a="1"/>
  <c r="F53" i="2" s="1"/>
  <c r="I53" i="2"/>
  <c r="J53" i="2"/>
  <c r="K53" i="2"/>
  <c r="L53" i="2"/>
  <c r="M53" i="2"/>
  <c r="N53" i="2"/>
  <c r="O53" i="2"/>
  <c r="P53" i="2"/>
  <c r="Q53" i="2"/>
  <c r="R53" i="2"/>
  <c r="S53" i="2"/>
  <c r="T53" i="2"/>
  <c r="U53" i="2"/>
  <c r="V53" i="2" s="1"/>
  <c r="W53" i="2"/>
  <c r="X53" i="2"/>
  <c r="Y53" i="2"/>
  <c r="Z53" i="2"/>
  <c r="AA53" i="2"/>
  <c r="AB53" i="2"/>
  <c r="AD53" i="2"/>
  <c r="AC53" i="2" s="1"/>
  <c r="AE53" i="2"/>
  <c r="AF53" i="2"/>
  <c r="AG53" i="2"/>
  <c r="AH53" i="2"/>
  <c r="AI53" i="2"/>
  <c r="AJ53" i="2"/>
  <c r="AK53" i="2"/>
  <c r="AL53" i="2"/>
  <c r="AM53" i="2"/>
  <c r="AN53" i="2"/>
  <c r="AO53" i="2"/>
  <c r="AP53" i="2"/>
  <c r="AQ53" i="2"/>
  <c r="AR53" i="2"/>
  <c r="AS53" i="2"/>
  <c r="AT53" i="2"/>
  <c r="AU53" i="2"/>
  <c r="AV53" i="2"/>
  <c r="AW53" i="2"/>
  <c r="AX53" i="2"/>
  <c r="AY53" i="2"/>
  <c r="AZ53" i="2"/>
  <c r="BA53" i="2"/>
  <c r="BB53" i="2"/>
  <c r="BC53" i="2"/>
  <c r="BD53" i="2"/>
  <c r="BE53" i="2"/>
  <c r="BF53" i="2"/>
  <c r="BG53" i="2"/>
  <c r="BH53" i="2"/>
  <c r="BI53" i="2"/>
  <c r="BJ53" i="2"/>
  <c r="BK53" i="2"/>
  <c r="BL53" i="2"/>
  <c r="BM53" i="2"/>
  <c r="BN53" i="2"/>
  <c r="BO53" i="2"/>
  <c r="BP53" i="2"/>
  <c r="BQ53" i="2"/>
  <c r="BR53" i="2"/>
  <c r="BS53" i="2"/>
  <c r="BT53" i="2"/>
  <c r="BU53" i="2"/>
  <c r="BV53" i="2"/>
  <c r="BW53" i="2"/>
  <c r="BX53" i="2"/>
  <c r="BY53" i="2"/>
  <c r="BZ53" i="2"/>
  <c r="CA53" i="2"/>
  <c r="CB53" i="2"/>
  <c r="CC53" i="2"/>
  <c r="CD53" i="2"/>
  <c r="CE53" i="2"/>
  <c r="CF53" i="2"/>
  <c r="CG53" i="2"/>
  <c r="CH53" i="2"/>
  <c r="CI53" i="2"/>
  <c r="CJ53" i="2"/>
  <c r="CK53" i="2"/>
  <c r="CL53" i="2"/>
  <c r="CM53" i="2"/>
  <c r="CN53" i="2"/>
  <c r="CO53" i="2"/>
  <c r="CP53" i="2"/>
  <c r="CQ53" i="2"/>
  <c r="CR53" i="2"/>
  <c r="CS53" i="2"/>
  <c r="CT53" i="2"/>
  <c r="CU53" i="2"/>
  <c r="CV53" i="2"/>
  <c r="CW53" i="2"/>
  <c r="CX53" i="2"/>
  <c r="CY53" i="2"/>
  <c r="CZ53" i="2"/>
  <c r="DA53" i="2"/>
  <c r="DB53" i="2"/>
  <c r="DC53" i="2"/>
  <c r="DD53" i="2"/>
  <c r="DE53" i="2"/>
  <c r="DF53" i="2"/>
  <c r="DG53" i="2"/>
  <c r="DH53" i="2"/>
  <c r="DI53" i="2"/>
  <c r="DJ53" i="2"/>
  <c r="DK53" i="2"/>
  <c r="DS53" i="2"/>
  <c r="DT53" i="2"/>
  <c r="DU53" i="2"/>
  <c r="DV53" i="2"/>
  <c r="DW53" i="2"/>
  <c r="DX53" i="2"/>
  <c r="DY53" i="2"/>
  <c r="DZ53" i="2"/>
  <c r="EA53" i="2"/>
  <c r="EB53" i="2"/>
  <c r="EC53" i="2"/>
  <c r="ED53" i="2"/>
  <c r="EE53" i="2"/>
  <c r="EF53" i="2"/>
  <c r="EG53" i="2"/>
  <c r="EH53" i="2"/>
  <c r="EI53" i="2"/>
  <c r="EJ53" i="2"/>
  <c r="EK53" i="2"/>
  <c r="EL53" i="2"/>
  <c r="EM53" i="2"/>
  <c r="B54" i="2"/>
  <c r="C54" i="2"/>
  <c r="D54" i="2"/>
  <c r="E54" i="2" s="1"/>
  <c r="F54" i="2" s="1" a="1"/>
  <c r="F54" i="2" s="1"/>
  <c r="I54" i="2"/>
  <c r="J54" i="2"/>
  <c r="K54" i="2"/>
  <c r="L54" i="2"/>
  <c r="M54" i="2"/>
  <c r="N54" i="2"/>
  <c r="O54" i="2"/>
  <c r="P54" i="2"/>
  <c r="Q54" i="2"/>
  <c r="R54" i="2"/>
  <c r="S54" i="2"/>
  <c r="T54" i="2"/>
  <c r="U54" i="2"/>
  <c r="V54" i="2" s="1"/>
  <c r="W54" i="2"/>
  <c r="X54" i="2"/>
  <c r="Y54" i="2"/>
  <c r="Z54" i="2"/>
  <c r="AA54" i="2"/>
  <c r="AB54" i="2"/>
  <c r="AD54" i="2"/>
  <c r="AC54" i="2" s="1"/>
  <c r="AE54" i="2"/>
  <c r="AF54" i="2"/>
  <c r="AG54" i="2"/>
  <c r="AH54" i="2"/>
  <c r="AI54" i="2"/>
  <c r="AJ54" i="2"/>
  <c r="AK54" i="2"/>
  <c r="AL54" i="2"/>
  <c r="AM54" i="2"/>
  <c r="AN54" i="2"/>
  <c r="AO54" i="2"/>
  <c r="AP54" i="2"/>
  <c r="AQ54" i="2"/>
  <c r="AR54" i="2"/>
  <c r="AS54" i="2"/>
  <c r="AT54" i="2"/>
  <c r="AU54" i="2"/>
  <c r="AV54" i="2"/>
  <c r="AW54" i="2"/>
  <c r="AX54" i="2"/>
  <c r="AY54" i="2"/>
  <c r="AZ54" i="2"/>
  <c r="BA54" i="2"/>
  <c r="BB54" i="2"/>
  <c r="BC54" i="2"/>
  <c r="BD54" i="2"/>
  <c r="BE54" i="2"/>
  <c r="BF54" i="2"/>
  <c r="BG54" i="2"/>
  <c r="BH54" i="2"/>
  <c r="BI54" i="2"/>
  <c r="BJ54" i="2"/>
  <c r="BK54" i="2"/>
  <c r="BL54" i="2"/>
  <c r="BM54" i="2"/>
  <c r="BN54" i="2"/>
  <c r="BO54" i="2"/>
  <c r="BP54" i="2"/>
  <c r="BQ54" i="2"/>
  <c r="BR54" i="2"/>
  <c r="BS54" i="2"/>
  <c r="BT54" i="2"/>
  <c r="BU54" i="2"/>
  <c r="BV54" i="2"/>
  <c r="BW54" i="2"/>
  <c r="BX54" i="2"/>
  <c r="BY54" i="2"/>
  <c r="BZ54" i="2"/>
  <c r="CA54" i="2"/>
  <c r="CB54" i="2"/>
  <c r="CC54" i="2"/>
  <c r="CD54" i="2"/>
  <c r="CE54" i="2"/>
  <c r="CF54" i="2"/>
  <c r="CG54" i="2"/>
  <c r="CH54" i="2"/>
  <c r="CI54" i="2"/>
  <c r="CJ54" i="2"/>
  <c r="CK54" i="2"/>
  <c r="CL54" i="2"/>
  <c r="CM54" i="2"/>
  <c r="CN54" i="2"/>
  <c r="CO54" i="2"/>
  <c r="CP54" i="2"/>
  <c r="CQ54" i="2"/>
  <c r="CR54" i="2"/>
  <c r="CS54" i="2"/>
  <c r="CT54" i="2"/>
  <c r="CU54" i="2"/>
  <c r="CV54" i="2"/>
  <c r="CW54" i="2"/>
  <c r="CX54" i="2"/>
  <c r="CY54" i="2"/>
  <c r="CZ54" i="2"/>
  <c r="DA54" i="2"/>
  <c r="DB54" i="2"/>
  <c r="DC54" i="2"/>
  <c r="DD54" i="2"/>
  <c r="DE54" i="2"/>
  <c r="DF54" i="2"/>
  <c r="DG54" i="2"/>
  <c r="DH54" i="2"/>
  <c r="DI54" i="2"/>
  <c r="DJ54" i="2"/>
  <c r="DK54" i="2"/>
  <c r="DS54" i="2"/>
  <c r="DT54" i="2"/>
  <c r="DU54" i="2"/>
  <c r="DV54" i="2"/>
  <c r="DW54" i="2"/>
  <c r="DX54" i="2"/>
  <c r="DY54" i="2"/>
  <c r="DZ54" i="2"/>
  <c r="EA54" i="2"/>
  <c r="EB54" i="2"/>
  <c r="EC54" i="2"/>
  <c r="ED54" i="2"/>
  <c r="EE54" i="2"/>
  <c r="EF54" i="2"/>
  <c r="EG54" i="2"/>
  <c r="EH54" i="2"/>
  <c r="EI54" i="2"/>
  <c r="EJ54" i="2"/>
  <c r="EK54" i="2"/>
  <c r="EL54" i="2"/>
  <c r="EM54" i="2"/>
  <c r="B55" i="2"/>
  <c r="C55" i="2"/>
  <c r="D55" i="2"/>
  <c r="E55" i="2" s="1"/>
  <c r="F55" i="2" s="1" a="1"/>
  <c r="F55" i="2" s="1"/>
  <c r="I55" i="2"/>
  <c r="J55" i="2"/>
  <c r="K55" i="2"/>
  <c r="L55" i="2"/>
  <c r="M55" i="2"/>
  <c r="N55" i="2"/>
  <c r="O55" i="2"/>
  <c r="P55" i="2"/>
  <c r="Q55" i="2"/>
  <c r="R55" i="2"/>
  <c r="S55" i="2"/>
  <c r="T55" i="2"/>
  <c r="U55" i="2"/>
  <c r="V55" i="2" s="1"/>
  <c r="W55" i="2"/>
  <c r="X55" i="2"/>
  <c r="Y55" i="2"/>
  <c r="Z55" i="2"/>
  <c r="AA55" i="2"/>
  <c r="AB55" i="2"/>
  <c r="AD55" i="2"/>
  <c r="AC55" i="2" s="1"/>
  <c r="AE55" i="2"/>
  <c r="AF55" i="2"/>
  <c r="AG55" i="2"/>
  <c r="AH55" i="2"/>
  <c r="AI55" i="2"/>
  <c r="AJ55" i="2"/>
  <c r="AK55" i="2"/>
  <c r="AL55" i="2"/>
  <c r="AM55" i="2"/>
  <c r="AN55" i="2"/>
  <c r="AO55" i="2"/>
  <c r="AP55" i="2"/>
  <c r="AQ55" i="2"/>
  <c r="AR55" i="2"/>
  <c r="AS55" i="2"/>
  <c r="AT55" i="2"/>
  <c r="AU55" i="2"/>
  <c r="AV55" i="2"/>
  <c r="AW55" i="2"/>
  <c r="AX55" i="2"/>
  <c r="AY55" i="2"/>
  <c r="AZ55" i="2"/>
  <c r="BA55" i="2"/>
  <c r="BB55" i="2"/>
  <c r="BC55" i="2"/>
  <c r="BD55" i="2"/>
  <c r="BE55" i="2"/>
  <c r="BF55" i="2"/>
  <c r="BG55" i="2"/>
  <c r="BH55" i="2"/>
  <c r="BI55" i="2"/>
  <c r="BJ55" i="2"/>
  <c r="BK55" i="2"/>
  <c r="BL55" i="2"/>
  <c r="BM55" i="2"/>
  <c r="BN55" i="2"/>
  <c r="BO55" i="2"/>
  <c r="BP55" i="2"/>
  <c r="BQ55" i="2"/>
  <c r="BR55" i="2"/>
  <c r="BS55" i="2"/>
  <c r="BT55" i="2"/>
  <c r="BU55" i="2"/>
  <c r="BV55" i="2"/>
  <c r="BW55" i="2"/>
  <c r="BX55" i="2"/>
  <c r="BY55" i="2"/>
  <c r="BZ55" i="2"/>
  <c r="CA55" i="2"/>
  <c r="CB55" i="2"/>
  <c r="CC55" i="2"/>
  <c r="CD55" i="2"/>
  <c r="CE55" i="2"/>
  <c r="CF55" i="2"/>
  <c r="CG55" i="2"/>
  <c r="CH55" i="2"/>
  <c r="CI55" i="2"/>
  <c r="CJ55" i="2"/>
  <c r="CK55" i="2"/>
  <c r="CL55" i="2"/>
  <c r="CM55" i="2"/>
  <c r="CN55" i="2"/>
  <c r="CO55" i="2"/>
  <c r="CP55" i="2"/>
  <c r="CQ55" i="2"/>
  <c r="CR55" i="2"/>
  <c r="CS55" i="2"/>
  <c r="CT55" i="2"/>
  <c r="CU55" i="2"/>
  <c r="CV55" i="2"/>
  <c r="CW55" i="2"/>
  <c r="CX55" i="2"/>
  <c r="CY55" i="2"/>
  <c r="CZ55" i="2"/>
  <c r="DA55" i="2"/>
  <c r="DB55" i="2"/>
  <c r="DC55" i="2"/>
  <c r="DD55" i="2"/>
  <c r="DE55" i="2"/>
  <c r="DF55" i="2"/>
  <c r="DG55" i="2"/>
  <c r="DH55" i="2"/>
  <c r="DI55" i="2"/>
  <c r="DJ55" i="2"/>
  <c r="DK55" i="2"/>
  <c r="DS55" i="2"/>
  <c r="DT55" i="2"/>
  <c r="DU55" i="2"/>
  <c r="DN55" i="2" s="1"/>
  <c r="DV55" i="2"/>
  <c r="DW55" i="2"/>
  <c r="DX55" i="2"/>
  <c r="DY55" i="2"/>
  <c r="DZ55" i="2"/>
  <c r="EA55" i="2"/>
  <c r="EB55" i="2"/>
  <c r="EC55" i="2"/>
  <c r="ED55" i="2"/>
  <c r="EE55" i="2"/>
  <c r="EF55" i="2"/>
  <c r="EG55" i="2"/>
  <c r="EH55" i="2"/>
  <c r="EI55" i="2"/>
  <c r="EJ55" i="2"/>
  <c r="EK55" i="2"/>
  <c r="EL55" i="2"/>
  <c r="EM55" i="2"/>
  <c r="B56" i="2"/>
  <c r="C56" i="2"/>
  <c r="D56" i="2"/>
  <c r="E56" i="2" s="1"/>
  <c r="F56" i="2" s="1" a="1"/>
  <c r="F56" i="2" s="1"/>
  <c r="I56" i="2"/>
  <c r="J56" i="2"/>
  <c r="K56" i="2"/>
  <c r="L56" i="2"/>
  <c r="M56" i="2"/>
  <c r="N56" i="2"/>
  <c r="O56" i="2"/>
  <c r="P56" i="2"/>
  <c r="Q56" i="2"/>
  <c r="R56" i="2"/>
  <c r="S56" i="2"/>
  <c r="T56" i="2"/>
  <c r="U56" i="2"/>
  <c r="V56" i="2" s="1"/>
  <c r="W56" i="2"/>
  <c r="X56" i="2"/>
  <c r="Y56" i="2"/>
  <c r="Z56" i="2"/>
  <c r="AA56" i="2"/>
  <c r="AB56" i="2"/>
  <c r="AD56" i="2"/>
  <c r="AC56" i="2" s="1"/>
  <c r="AE56" i="2"/>
  <c r="AF56" i="2"/>
  <c r="AG56" i="2"/>
  <c r="AH56" i="2"/>
  <c r="AI56" i="2"/>
  <c r="AJ56" i="2"/>
  <c r="AK56" i="2"/>
  <c r="AL56" i="2"/>
  <c r="AM56" i="2"/>
  <c r="AN56" i="2"/>
  <c r="AO56" i="2"/>
  <c r="AP56" i="2"/>
  <c r="AQ56" i="2"/>
  <c r="AR56" i="2"/>
  <c r="AS56" i="2"/>
  <c r="AT56" i="2"/>
  <c r="AU56" i="2"/>
  <c r="AV56" i="2"/>
  <c r="AW56" i="2"/>
  <c r="AX56" i="2"/>
  <c r="AY56" i="2"/>
  <c r="AZ56" i="2"/>
  <c r="BA56" i="2"/>
  <c r="BB56" i="2"/>
  <c r="BC56" i="2"/>
  <c r="BD56" i="2"/>
  <c r="BE56" i="2"/>
  <c r="BF56" i="2"/>
  <c r="BG56" i="2"/>
  <c r="BH56" i="2"/>
  <c r="BI56" i="2"/>
  <c r="BJ56" i="2"/>
  <c r="BK56" i="2"/>
  <c r="BL56" i="2"/>
  <c r="BM56" i="2"/>
  <c r="BN56" i="2"/>
  <c r="BO56" i="2"/>
  <c r="BP56" i="2"/>
  <c r="BQ56" i="2"/>
  <c r="BR56" i="2"/>
  <c r="BS56" i="2"/>
  <c r="BT56" i="2"/>
  <c r="BU56" i="2"/>
  <c r="BV56" i="2"/>
  <c r="BW56" i="2"/>
  <c r="BX56" i="2"/>
  <c r="BY56" i="2"/>
  <c r="BZ56" i="2"/>
  <c r="CA56" i="2"/>
  <c r="CB56" i="2"/>
  <c r="CC56" i="2"/>
  <c r="CD56" i="2"/>
  <c r="CE56" i="2"/>
  <c r="CF56" i="2"/>
  <c r="CG56" i="2"/>
  <c r="CH56" i="2"/>
  <c r="CI56" i="2"/>
  <c r="CJ56" i="2"/>
  <c r="CK56" i="2"/>
  <c r="CL56" i="2"/>
  <c r="CM56" i="2"/>
  <c r="CN56" i="2"/>
  <c r="CO56" i="2"/>
  <c r="CP56" i="2"/>
  <c r="CQ56" i="2"/>
  <c r="CR56" i="2"/>
  <c r="CS56" i="2"/>
  <c r="CT56" i="2"/>
  <c r="CU56" i="2"/>
  <c r="CV56" i="2"/>
  <c r="CW56" i="2"/>
  <c r="CX56" i="2"/>
  <c r="CY56" i="2"/>
  <c r="CZ56" i="2"/>
  <c r="DA56" i="2"/>
  <c r="DB56" i="2"/>
  <c r="DC56" i="2"/>
  <c r="DD56" i="2"/>
  <c r="DE56" i="2"/>
  <c r="DF56" i="2"/>
  <c r="DG56" i="2"/>
  <c r="DH56" i="2"/>
  <c r="DI56" i="2"/>
  <c r="DJ56" i="2"/>
  <c r="DK56" i="2"/>
  <c r="DS56" i="2"/>
  <c r="DT56" i="2"/>
  <c r="DU56" i="2"/>
  <c r="DV56" i="2"/>
  <c r="DW56" i="2"/>
  <c r="DX56" i="2"/>
  <c r="DY56" i="2"/>
  <c r="DZ56" i="2"/>
  <c r="EA56" i="2"/>
  <c r="EB56" i="2"/>
  <c r="EC56" i="2"/>
  <c r="ED56" i="2"/>
  <c r="EE56" i="2"/>
  <c r="EF56" i="2"/>
  <c r="EG56" i="2"/>
  <c r="EH56" i="2"/>
  <c r="EI56" i="2"/>
  <c r="EJ56" i="2"/>
  <c r="EK56" i="2"/>
  <c r="EL56" i="2"/>
  <c r="EM56" i="2"/>
  <c r="B57" i="2"/>
  <c r="C57" i="2"/>
  <c r="D57" i="2"/>
  <c r="E57" i="2" s="1"/>
  <c r="F57" i="2" s="1" a="1"/>
  <c r="F57" i="2" s="1"/>
  <c r="I57" i="2"/>
  <c r="J57" i="2"/>
  <c r="K57" i="2"/>
  <c r="L57" i="2"/>
  <c r="M57" i="2"/>
  <c r="N57" i="2"/>
  <c r="O57" i="2"/>
  <c r="P57" i="2"/>
  <c r="Q57" i="2"/>
  <c r="R57" i="2"/>
  <c r="S57" i="2"/>
  <c r="T57" i="2"/>
  <c r="U57" i="2"/>
  <c r="V57" i="2" s="1"/>
  <c r="W57" i="2"/>
  <c r="X57" i="2"/>
  <c r="Y57" i="2"/>
  <c r="Z57" i="2"/>
  <c r="AA57" i="2"/>
  <c r="AB57" i="2"/>
  <c r="AD57" i="2"/>
  <c r="AC57" i="2" s="1"/>
  <c r="AE57" i="2"/>
  <c r="AF57" i="2"/>
  <c r="AG57" i="2"/>
  <c r="AH57" i="2"/>
  <c r="AI57" i="2"/>
  <c r="AJ57" i="2"/>
  <c r="AK57" i="2"/>
  <c r="AL57" i="2"/>
  <c r="AM57" i="2"/>
  <c r="AN57" i="2"/>
  <c r="AO57" i="2"/>
  <c r="AP57" i="2"/>
  <c r="AQ57" i="2"/>
  <c r="AR57" i="2"/>
  <c r="AS57" i="2"/>
  <c r="AT57" i="2"/>
  <c r="AU57" i="2"/>
  <c r="AV57" i="2"/>
  <c r="AW57" i="2"/>
  <c r="AX57" i="2"/>
  <c r="AY57" i="2"/>
  <c r="AZ57" i="2"/>
  <c r="BA57" i="2"/>
  <c r="BB57" i="2"/>
  <c r="BC57" i="2"/>
  <c r="BD57" i="2"/>
  <c r="BE57" i="2"/>
  <c r="BF57" i="2"/>
  <c r="BG57" i="2"/>
  <c r="BH57" i="2"/>
  <c r="BI57" i="2"/>
  <c r="BJ57" i="2"/>
  <c r="BK57" i="2"/>
  <c r="BL57" i="2"/>
  <c r="BM57" i="2"/>
  <c r="BN57" i="2"/>
  <c r="BO57" i="2"/>
  <c r="BP57" i="2"/>
  <c r="BQ57" i="2"/>
  <c r="BR57" i="2"/>
  <c r="BS57" i="2"/>
  <c r="BT57" i="2"/>
  <c r="BU57" i="2"/>
  <c r="BV57" i="2"/>
  <c r="BW57" i="2"/>
  <c r="BX57" i="2"/>
  <c r="BY57" i="2"/>
  <c r="BZ57" i="2"/>
  <c r="CA57" i="2"/>
  <c r="CB57" i="2"/>
  <c r="CC57" i="2"/>
  <c r="CD57" i="2"/>
  <c r="CE57" i="2"/>
  <c r="CF57" i="2"/>
  <c r="CG57" i="2"/>
  <c r="CH57" i="2"/>
  <c r="CI57" i="2"/>
  <c r="CJ57" i="2"/>
  <c r="CK57" i="2"/>
  <c r="CL57" i="2"/>
  <c r="CM57" i="2"/>
  <c r="CN57" i="2"/>
  <c r="CO57" i="2"/>
  <c r="CP57" i="2"/>
  <c r="CQ57" i="2"/>
  <c r="CR57" i="2"/>
  <c r="CS57" i="2"/>
  <c r="CT57" i="2"/>
  <c r="CU57" i="2"/>
  <c r="CV57" i="2"/>
  <c r="CW57" i="2"/>
  <c r="CX57" i="2"/>
  <c r="CY57" i="2"/>
  <c r="CZ57" i="2"/>
  <c r="DA57" i="2"/>
  <c r="DB57" i="2"/>
  <c r="DC57" i="2"/>
  <c r="DD57" i="2"/>
  <c r="DE57" i="2"/>
  <c r="DF57" i="2"/>
  <c r="DG57" i="2"/>
  <c r="DH57" i="2"/>
  <c r="DI57" i="2"/>
  <c r="DJ57" i="2"/>
  <c r="DK57" i="2"/>
  <c r="DS57" i="2"/>
  <c r="DT57" i="2"/>
  <c r="DU57" i="2"/>
  <c r="DV57" i="2"/>
  <c r="DW57" i="2"/>
  <c r="DX57" i="2"/>
  <c r="DY57" i="2"/>
  <c r="DZ57" i="2"/>
  <c r="EA57" i="2"/>
  <c r="DO57" i="2" s="1"/>
  <c r="EB57" i="2"/>
  <c r="EC57" i="2"/>
  <c r="ED57" i="2"/>
  <c r="EE57" i="2"/>
  <c r="EF57" i="2"/>
  <c r="EG57" i="2"/>
  <c r="EH57" i="2"/>
  <c r="EI57" i="2"/>
  <c r="EJ57" i="2"/>
  <c r="EK57" i="2"/>
  <c r="EL57" i="2"/>
  <c r="EM57" i="2"/>
  <c r="B58" i="2"/>
  <c r="C58" i="2"/>
  <c r="D58" i="2"/>
  <c r="E58" i="2" s="1"/>
  <c r="F58" i="2" s="1" a="1"/>
  <c r="F58" i="2" s="1"/>
  <c r="I58" i="2"/>
  <c r="J58" i="2"/>
  <c r="K58" i="2"/>
  <c r="L58" i="2"/>
  <c r="M58" i="2"/>
  <c r="N58" i="2"/>
  <c r="O58" i="2"/>
  <c r="P58" i="2"/>
  <c r="Q58" i="2"/>
  <c r="R58" i="2"/>
  <c r="S58" i="2"/>
  <c r="T58" i="2"/>
  <c r="U58" i="2"/>
  <c r="V58" i="2" s="1"/>
  <c r="W58" i="2"/>
  <c r="X58" i="2"/>
  <c r="Y58" i="2"/>
  <c r="Z58" i="2"/>
  <c r="AA58" i="2"/>
  <c r="AB58" i="2"/>
  <c r="AD58" i="2"/>
  <c r="AC58" i="2" s="1"/>
  <c r="AE58" i="2"/>
  <c r="AF58" i="2"/>
  <c r="AG58" i="2"/>
  <c r="AH58" i="2"/>
  <c r="AI58" i="2"/>
  <c r="AJ58" i="2"/>
  <c r="AK58" i="2"/>
  <c r="AL58" i="2"/>
  <c r="AM58" i="2"/>
  <c r="AN58" i="2"/>
  <c r="AO58" i="2"/>
  <c r="AP58" i="2"/>
  <c r="AQ58" i="2"/>
  <c r="AR58" i="2"/>
  <c r="AS58" i="2"/>
  <c r="AT58" i="2"/>
  <c r="AU58" i="2"/>
  <c r="AV58" i="2"/>
  <c r="AW58" i="2"/>
  <c r="AX58" i="2"/>
  <c r="AY58" i="2"/>
  <c r="AZ58" i="2"/>
  <c r="BA58" i="2"/>
  <c r="BB58" i="2"/>
  <c r="BC58" i="2"/>
  <c r="BD58" i="2"/>
  <c r="BE58" i="2"/>
  <c r="BF58" i="2"/>
  <c r="BG58" i="2"/>
  <c r="BH58" i="2"/>
  <c r="BI58" i="2"/>
  <c r="BJ58" i="2"/>
  <c r="BK58" i="2"/>
  <c r="BL58" i="2"/>
  <c r="BM58" i="2"/>
  <c r="BN58" i="2"/>
  <c r="BO58" i="2"/>
  <c r="BP58" i="2"/>
  <c r="BQ58" i="2"/>
  <c r="BR58" i="2"/>
  <c r="BS58" i="2"/>
  <c r="BT58" i="2"/>
  <c r="BU58" i="2"/>
  <c r="BV58" i="2"/>
  <c r="BW58" i="2"/>
  <c r="BX58" i="2"/>
  <c r="BY58" i="2"/>
  <c r="BZ58" i="2"/>
  <c r="CA58" i="2"/>
  <c r="CB58" i="2"/>
  <c r="CC58" i="2"/>
  <c r="CD58" i="2"/>
  <c r="CE58" i="2"/>
  <c r="CF58" i="2"/>
  <c r="CG58" i="2"/>
  <c r="CH58" i="2"/>
  <c r="CI58" i="2"/>
  <c r="CJ58" i="2"/>
  <c r="CK58" i="2"/>
  <c r="CL58" i="2"/>
  <c r="CM58" i="2"/>
  <c r="CN58" i="2"/>
  <c r="CO58" i="2"/>
  <c r="CP58" i="2"/>
  <c r="CQ58" i="2"/>
  <c r="CR58" i="2"/>
  <c r="CS58" i="2"/>
  <c r="CT58" i="2"/>
  <c r="CU58" i="2"/>
  <c r="CV58" i="2"/>
  <c r="CW58" i="2"/>
  <c r="CX58" i="2"/>
  <c r="CY58" i="2"/>
  <c r="CZ58" i="2"/>
  <c r="DA58" i="2"/>
  <c r="DB58" i="2"/>
  <c r="DC58" i="2"/>
  <c r="DD58" i="2"/>
  <c r="DE58" i="2"/>
  <c r="DF58" i="2"/>
  <c r="DG58" i="2"/>
  <c r="DH58" i="2"/>
  <c r="DI58" i="2"/>
  <c r="DJ58" i="2"/>
  <c r="DK58" i="2"/>
  <c r="DS58" i="2"/>
  <c r="DT58" i="2"/>
  <c r="DU58" i="2"/>
  <c r="DN58" i="2" s="1"/>
  <c r="DV58" i="2"/>
  <c r="DW58" i="2"/>
  <c r="DX58" i="2"/>
  <c r="DY58" i="2"/>
  <c r="DZ58" i="2"/>
  <c r="EA58" i="2"/>
  <c r="EB58" i="2"/>
  <c r="EC58" i="2"/>
  <c r="ED58" i="2"/>
  <c r="EE58" i="2"/>
  <c r="EF58" i="2"/>
  <c r="EG58" i="2"/>
  <c r="EH58" i="2"/>
  <c r="EI58" i="2"/>
  <c r="EJ58" i="2"/>
  <c r="EK58" i="2"/>
  <c r="EL58" i="2"/>
  <c r="EM58" i="2"/>
  <c r="B59" i="2"/>
  <c r="C59" i="2"/>
  <c r="D59" i="2"/>
  <c r="E59" i="2" s="1"/>
  <c r="F59" i="2" s="1" a="1"/>
  <c r="F59" i="2" s="1"/>
  <c r="I59" i="2"/>
  <c r="J59" i="2"/>
  <c r="K59" i="2"/>
  <c r="L59" i="2"/>
  <c r="M59" i="2"/>
  <c r="N59" i="2"/>
  <c r="O59" i="2"/>
  <c r="P59" i="2"/>
  <c r="Q59" i="2"/>
  <c r="R59" i="2"/>
  <c r="S59" i="2"/>
  <c r="T59" i="2"/>
  <c r="U59" i="2"/>
  <c r="V59" i="2" s="1"/>
  <c r="W59" i="2"/>
  <c r="X59" i="2"/>
  <c r="Y59" i="2"/>
  <c r="Z59" i="2"/>
  <c r="AA59" i="2"/>
  <c r="AB59" i="2"/>
  <c r="AD59" i="2"/>
  <c r="AC59" i="2" s="1"/>
  <c r="AE59" i="2"/>
  <c r="AF59" i="2"/>
  <c r="AG59" i="2"/>
  <c r="AH59" i="2"/>
  <c r="AI59" i="2"/>
  <c r="AJ59" i="2"/>
  <c r="AK59" i="2"/>
  <c r="AL59" i="2"/>
  <c r="AM59" i="2"/>
  <c r="AN59" i="2"/>
  <c r="AO59" i="2"/>
  <c r="AP59" i="2"/>
  <c r="AQ59" i="2"/>
  <c r="AR59" i="2"/>
  <c r="AS59" i="2"/>
  <c r="AT59" i="2"/>
  <c r="AU59" i="2"/>
  <c r="AV59" i="2"/>
  <c r="AW59" i="2"/>
  <c r="AX59" i="2"/>
  <c r="AY59" i="2"/>
  <c r="AZ59" i="2"/>
  <c r="BA59" i="2"/>
  <c r="BB59" i="2"/>
  <c r="BC59" i="2"/>
  <c r="BD59" i="2"/>
  <c r="BE59" i="2"/>
  <c r="BF59" i="2"/>
  <c r="BG59" i="2"/>
  <c r="BH59" i="2"/>
  <c r="BI59" i="2"/>
  <c r="BJ59" i="2"/>
  <c r="BK59" i="2"/>
  <c r="BL59" i="2"/>
  <c r="BM59" i="2"/>
  <c r="BN59" i="2"/>
  <c r="BO59" i="2"/>
  <c r="BP59" i="2"/>
  <c r="BQ59" i="2"/>
  <c r="BR59" i="2"/>
  <c r="BS59" i="2"/>
  <c r="BT59" i="2"/>
  <c r="BU59" i="2"/>
  <c r="BV59" i="2"/>
  <c r="BW59" i="2"/>
  <c r="BX59" i="2"/>
  <c r="BY59" i="2"/>
  <c r="BZ59" i="2"/>
  <c r="CA59" i="2"/>
  <c r="CB59" i="2"/>
  <c r="CC59" i="2"/>
  <c r="CD59" i="2"/>
  <c r="CE59" i="2"/>
  <c r="CF59" i="2"/>
  <c r="CG59" i="2"/>
  <c r="CH59" i="2"/>
  <c r="CI59" i="2"/>
  <c r="CJ59" i="2"/>
  <c r="CK59" i="2"/>
  <c r="CL59" i="2"/>
  <c r="CM59" i="2"/>
  <c r="CN59" i="2"/>
  <c r="CO59" i="2"/>
  <c r="CP59" i="2"/>
  <c r="CQ59" i="2"/>
  <c r="CR59" i="2"/>
  <c r="CS59" i="2"/>
  <c r="CT59" i="2"/>
  <c r="CU59" i="2"/>
  <c r="CV59" i="2"/>
  <c r="CW59" i="2"/>
  <c r="CX59" i="2"/>
  <c r="CY59" i="2"/>
  <c r="CZ59" i="2"/>
  <c r="DA59" i="2"/>
  <c r="DB59" i="2"/>
  <c r="DC59" i="2"/>
  <c r="DD59" i="2"/>
  <c r="DE59" i="2"/>
  <c r="DF59" i="2"/>
  <c r="DG59" i="2"/>
  <c r="DH59" i="2"/>
  <c r="DI59" i="2"/>
  <c r="DJ59" i="2"/>
  <c r="DK59" i="2"/>
  <c r="DS59" i="2"/>
  <c r="DT59" i="2"/>
  <c r="DU59" i="2"/>
  <c r="DV59" i="2"/>
  <c r="DW59" i="2"/>
  <c r="DX59" i="2"/>
  <c r="DY59" i="2"/>
  <c r="DZ59" i="2"/>
  <c r="EA59" i="2"/>
  <c r="EB59" i="2"/>
  <c r="EC59" i="2"/>
  <c r="ED59" i="2"/>
  <c r="EE59" i="2"/>
  <c r="EF59" i="2"/>
  <c r="EG59" i="2"/>
  <c r="EH59" i="2"/>
  <c r="EI59" i="2"/>
  <c r="EJ59" i="2"/>
  <c r="EK59" i="2"/>
  <c r="EL59" i="2"/>
  <c r="EM59" i="2"/>
  <c r="B60" i="2"/>
  <c r="C60" i="2"/>
  <c r="D60" i="2"/>
  <c r="E60" i="2" s="1"/>
  <c r="F60" i="2" s="1" a="1"/>
  <c r="F60" i="2" s="1"/>
  <c r="I60" i="2"/>
  <c r="J60" i="2"/>
  <c r="K60" i="2"/>
  <c r="L60" i="2"/>
  <c r="M60" i="2"/>
  <c r="N60" i="2"/>
  <c r="O60" i="2"/>
  <c r="P60" i="2"/>
  <c r="Q60" i="2"/>
  <c r="R60" i="2"/>
  <c r="S60" i="2"/>
  <c r="T60" i="2"/>
  <c r="U60" i="2"/>
  <c r="V60" i="2" s="1"/>
  <c r="W60" i="2"/>
  <c r="X60" i="2"/>
  <c r="Y60" i="2"/>
  <c r="Z60" i="2"/>
  <c r="AA60" i="2"/>
  <c r="AB60" i="2"/>
  <c r="AD60" i="2"/>
  <c r="AC60" i="2" s="1"/>
  <c r="AE60" i="2"/>
  <c r="AF60" i="2"/>
  <c r="AG60" i="2"/>
  <c r="AH60" i="2"/>
  <c r="AI60" i="2"/>
  <c r="AJ60" i="2"/>
  <c r="AK60" i="2"/>
  <c r="AL60" i="2"/>
  <c r="AM60" i="2"/>
  <c r="AN60" i="2"/>
  <c r="AO60" i="2"/>
  <c r="AP60" i="2"/>
  <c r="AQ60" i="2"/>
  <c r="AR60" i="2"/>
  <c r="AS60" i="2"/>
  <c r="AT60" i="2"/>
  <c r="AU60" i="2"/>
  <c r="AV60" i="2"/>
  <c r="AW60" i="2"/>
  <c r="AX60" i="2"/>
  <c r="AY60" i="2"/>
  <c r="AZ60" i="2"/>
  <c r="BA60" i="2"/>
  <c r="BB60" i="2"/>
  <c r="BC60" i="2"/>
  <c r="BD60" i="2"/>
  <c r="BE60" i="2"/>
  <c r="BF60" i="2"/>
  <c r="BG60" i="2"/>
  <c r="BH60" i="2"/>
  <c r="BI60" i="2"/>
  <c r="BJ60" i="2"/>
  <c r="BK60" i="2"/>
  <c r="BL60" i="2"/>
  <c r="BM60" i="2"/>
  <c r="BN60" i="2"/>
  <c r="BO60" i="2"/>
  <c r="BP60" i="2"/>
  <c r="BQ60" i="2"/>
  <c r="BR60" i="2"/>
  <c r="BS60" i="2"/>
  <c r="BT60" i="2"/>
  <c r="BU60" i="2"/>
  <c r="BV60" i="2"/>
  <c r="BW60" i="2"/>
  <c r="BX60" i="2"/>
  <c r="BY60" i="2"/>
  <c r="BZ60" i="2"/>
  <c r="CA60" i="2"/>
  <c r="CB60" i="2"/>
  <c r="CC60" i="2"/>
  <c r="CD60" i="2"/>
  <c r="CE60" i="2"/>
  <c r="CF60" i="2"/>
  <c r="CG60" i="2"/>
  <c r="CH60" i="2"/>
  <c r="CI60" i="2"/>
  <c r="CJ60" i="2"/>
  <c r="CK60" i="2"/>
  <c r="CL60" i="2"/>
  <c r="CM60" i="2"/>
  <c r="CN60" i="2"/>
  <c r="CO60" i="2"/>
  <c r="CP60" i="2"/>
  <c r="CQ60" i="2"/>
  <c r="CR60" i="2"/>
  <c r="CS60" i="2"/>
  <c r="CT60" i="2"/>
  <c r="CU60" i="2"/>
  <c r="CV60" i="2"/>
  <c r="CW60" i="2"/>
  <c r="CX60" i="2"/>
  <c r="CY60" i="2"/>
  <c r="CZ60" i="2"/>
  <c r="DA60" i="2"/>
  <c r="DB60" i="2"/>
  <c r="DC60" i="2"/>
  <c r="DD60" i="2"/>
  <c r="DE60" i="2"/>
  <c r="DF60" i="2"/>
  <c r="DG60" i="2"/>
  <c r="DH60" i="2"/>
  <c r="DI60" i="2"/>
  <c r="DJ60" i="2"/>
  <c r="DK60" i="2"/>
  <c r="DS60" i="2"/>
  <c r="DT60" i="2"/>
  <c r="DU60" i="2"/>
  <c r="DV60" i="2"/>
  <c r="DW60" i="2"/>
  <c r="DX60" i="2"/>
  <c r="DY60" i="2"/>
  <c r="DZ60" i="2"/>
  <c r="EA60" i="2"/>
  <c r="EB60" i="2"/>
  <c r="EC60" i="2"/>
  <c r="ED60" i="2"/>
  <c r="EE60" i="2"/>
  <c r="EF60" i="2"/>
  <c r="EG60" i="2"/>
  <c r="EH60" i="2"/>
  <c r="EI60" i="2"/>
  <c r="EJ60" i="2"/>
  <c r="EK60" i="2"/>
  <c r="EL60" i="2"/>
  <c r="EM60" i="2"/>
  <c r="B61" i="2"/>
  <c r="C61" i="2"/>
  <c r="D61" i="2"/>
  <c r="E61" i="2" s="1"/>
  <c r="F61" i="2" s="1" a="1"/>
  <c r="F61" i="2" s="1"/>
  <c r="I61" i="2"/>
  <c r="J61" i="2"/>
  <c r="K61" i="2"/>
  <c r="L61" i="2"/>
  <c r="M61" i="2"/>
  <c r="N61" i="2"/>
  <c r="O61" i="2"/>
  <c r="P61" i="2"/>
  <c r="Q61" i="2"/>
  <c r="R61" i="2"/>
  <c r="S61" i="2"/>
  <c r="T61" i="2"/>
  <c r="U61" i="2"/>
  <c r="V61" i="2" s="1"/>
  <c r="W61" i="2"/>
  <c r="X61" i="2"/>
  <c r="Y61" i="2"/>
  <c r="Z61" i="2"/>
  <c r="AA61" i="2"/>
  <c r="AB61" i="2"/>
  <c r="AD61" i="2"/>
  <c r="AC61" i="2" s="1"/>
  <c r="AE61" i="2"/>
  <c r="AF61" i="2"/>
  <c r="AG61" i="2"/>
  <c r="AH61" i="2"/>
  <c r="AI61" i="2"/>
  <c r="AJ61" i="2"/>
  <c r="AK61" i="2"/>
  <c r="AL61" i="2"/>
  <c r="AM61" i="2"/>
  <c r="AN61" i="2"/>
  <c r="AO61" i="2"/>
  <c r="AP61" i="2"/>
  <c r="AQ61" i="2"/>
  <c r="AR61" i="2"/>
  <c r="AS61" i="2"/>
  <c r="AT61" i="2"/>
  <c r="AU61" i="2"/>
  <c r="AV61" i="2"/>
  <c r="AW61" i="2"/>
  <c r="AX61" i="2"/>
  <c r="AY61" i="2"/>
  <c r="AZ61" i="2"/>
  <c r="BA61" i="2"/>
  <c r="BB61" i="2"/>
  <c r="BC61" i="2"/>
  <c r="BD61" i="2"/>
  <c r="BE61" i="2"/>
  <c r="BF61" i="2"/>
  <c r="BG61" i="2"/>
  <c r="BH61" i="2"/>
  <c r="BI61" i="2"/>
  <c r="BJ61" i="2"/>
  <c r="BK61" i="2"/>
  <c r="BL61" i="2"/>
  <c r="BM61" i="2"/>
  <c r="BN61" i="2"/>
  <c r="BO61" i="2"/>
  <c r="BP61" i="2"/>
  <c r="BQ61" i="2"/>
  <c r="BR61" i="2"/>
  <c r="BS61" i="2"/>
  <c r="BT61" i="2"/>
  <c r="BU61" i="2"/>
  <c r="BV61" i="2"/>
  <c r="BW61" i="2"/>
  <c r="BX61" i="2"/>
  <c r="BY61" i="2"/>
  <c r="BZ61" i="2"/>
  <c r="CA61" i="2"/>
  <c r="CB61" i="2"/>
  <c r="CC61" i="2"/>
  <c r="CD61" i="2"/>
  <c r="CE61" i="2"/>
  <c r="CF61" i="2"/>
  <c r="CG61" i="2"/>
  <c r="CH61" i="2"/>
  <c r="CI61" i="2"/>
  <c r="CJ61" i="2"/>
  <c r="CK61" i="2"/>
  <c r="CL61" i="2"/>
  <c r="CM61" i="2"/>
  <c r="CN61" i="2"/>
  <c r="CO61" i="2"/>
  <c r="CP61" i="2"/>
  <c r="CQ61" i="2"/>
  <c r="CR61" i="2"/>
  <c r="CS61" i="2"/>
  <c r="CT61" i="2"/>
  <c r="CU61" i="2"/>
  <c r="CV61" i="2"/>
  <c r="CW61" i="2"/>
  <c r="CX61" i="2"/>
  <c r="CY61" i="2"/>
  <c r="CZ61" i="2"/>
  <c r="DA61" i="2"/>
  <c r="DB61" i="2"/>
  <c r="DC61" i="2"/>
  <c r="DD61" i="2"/>
  <c r="DE61" i="2"/>
  <c r="DF61" i="2"/>
  <c r="DG61" i="2"/>
  <c r="DH61" i="2"/>
  <c r="DI61" i="2"/>
  <c r="DJ61" i="2"/>
  <c r="DK61" i="2"/>
  <c r="DS61" i="2"/>
  <c r="DT61" i="2"/>
  <c r="DU61" i="2"/>
  <c r="DV61" i="2"/>
  <c r="DW61" i="2"/>
  <c r="DX61" i="2"/>
  <c r="DY61" i="2"/>
  <c r="DZ61" i="2"/>
  <c r="EA61" i="2"/>
  <c r="EB61" i="2"/>
  <c r="EC61" i="2"/>
  <c r="ED61" i="2"/>
  <c r="EE61" i="2"/>
  <c r="EF61" i="2"/>
  <c r="EG61" i="2"/>
  <c r="EH61" i="2"/>
  <c r="EI61" i="2"/>
  <c r="EJ61" i="2"/>
  <c r="EK61" i="2"/>
  <c r="EL61" i="2"/>
  <c r="EM61" i="2"/>
  <c r="B62" i="2"/>
  <c r="C62" i="2"/>
  <c r="D62" i="2"/>
  <c r="E62" i="2" s="1"/>
  <c r="F62" i="2" s="1" a="1"/>
  <c r="F62" i="2" s="1"/>
  <c r="I62" i="2"/>
  <c r="J62" i="2"/>
  <c r="K62" i="2"/>
  <c r="L62" i="2"/>
  <c r="M62" i="2"/>
  <c r="N62" i="2"/>
  <c r="O62" i="2"/>
  <c r="P62" i="2"/>
  <c r="Q62" i="2"/>
  <c r="R62" i="2"/>
  <c r="S62" i="2"/>
  <c r="T62" i="2"/>
  <c r="U62" i="2"/>
  <c r="V62" i="2" s="1"/>
  <c r="W62" i="2"/>
  <c r="X62" i="2"/>
  <c r="Y62" i="2"/>
  <c r="Z62" i="2"/>
  <c r="AA62" i="2"/>
  <c r="AB62" i="2"/>
  <c r="AD62" i="2"/>
  <c r="AC62" i="2" s="1"/>
  <c r="AE62" i="2"/>
  <c r="AF62" i="2"/>
  <c r="AG62" i="2"/>
  <c r="AH62" i="2"/>
  <c r="AI62" i="2"/>
  <c r="AJ62" i="2"/>
  <c r="AK62" i="2"/>
  <c r="AL62" i="2"/>
  <c r="AM62" i="2"/>
  <c r="AN62" i="2"/>
  <c r="AO62" i="2"/>
  <c r="AP62" i="2"/>
  <c r="AQ62" i="2"/>
  <c r="AR62" i="2"/>
  <c r="AS62" i="2"/>
  <c r="AT62" i="2"/>
  <c r="AU62" i="2"/>
  <c r="AV62" i="2"/>
  <c r="AW62" i="2"/>
  <c r="AX62" i="2"/>
  <c r="AY62" i="2"/>
  <c r="AZ62" i="2"/>
  <c r="BA62" i="2"/>
  <c r="BB62" i="2"/>
  <c r="BC62" i="2"/>
  <c r="BD62" i="2"/>
  <c r="BE62" i="2"/>
  <c r="BF62" i="2"/>
  <c r="BG62" i="2"/>
  <c r="BH62" i="2"/>
  <c r="BI62" i="2"/>
  <c r="BJ62" i="2"/>
  <c r="BK62" i="2"/>
  <c r="BL62" i="2"/>
  <c r="BM62" i="2"/>
  <c r="BN62" i="2"/>
  <c r="BO62" i="2"/>
  <c r="BP62" i="2"/>
  <c r="BQ62" i="2"/>
  <c r="BR62" i="2"/>
  <c r="BS62" i="2"/>
  <c r="BT62" i="2"/>
  <c r="BU62" i="2"/>
  <c r="BV62" i="2"/>
  <c r="BW62" i="2"/>
  <c r="BX62" i="2"/>
  <c r="BY62" i="2"/>
  <c r="BZ62" i="2"/>
  <c r="CA62" i="2"/>
  <c r="CB62" i="2"/>
  <c r="CC62" i="2"/>
  <c r="CD62" i="2"/>
  <c r="CE62" i="2"/>
  <c r="CF62" i="2"/>
  <c r="CG62" i="2"/>
  <c r="CH62" i="2"/>
  <c r="CI62" i="2"/>
  <c r="CJ62" i="2"/>
  <c r="CK62" i="2"/>
  <c r="CL62" i="2"/>
  <c r="CM62" i="2"/>
  <c r="CN62" i="2"/>
  <c r="CO62" i="2"/>
  <c r="CP62" i="2"/>
  <c r="CQ62" i="2"/>
  <c r="CR62" i="2"/>
  <c r="CS62" i="2"/>
  <c r="CT62" i="2"/>
  <c r="CU62" i="2"/>
  <c r="CV62" i="2"/>
  <c r="CW62" i="2"/>
  <c r="CX62" i="2"/>
  <c r="CY62" i="2"/>
  <c r="CZ62" i="2"/>
  <c r="DA62" i="2"/>
  <c r="DB62" i="2"/>
  <c r="DC62" i="2"/>
  <c r="DD62" i="2"/>
  <c r="DE62" i="2"/>
  <c r="DF62" i="2"/>
  <c r="DG62" i="2"/>
  <c r="DH62" i="2"/>
  <c r="DI62" i="2"/>
  <c r="DJ62" i="2"/>
  <c r="DK62" i="2"/>
  <c r="DS62" i="2"/>
  <c r="DT62" i="2"/>
  <c r="DU62" i="2"/>
  <c r="DV62" i="2"/>
  <c r="DW62" i="2"/>
  <c r="DX62" i="2"/>
  <c r="DY62" i="2"/>
  <c r="DZ62" i="2"/>
  <c r="EA62" i="2"/>
  <c r="DO62" i="2" s="1"/>
  <c r="EB62" i="2"/>
  <c r="EC62" i="2"/>
  <c r="ED62" i="2"/>
  <c r="EE62" i="2"/>
  <c r="EF62" i="2"/>
  <c r="EG62" i="2"/>
  <c r="EH62" i="2"/>
  <c r="EI62" i="2"/>
  <c r="EJ62" i="2"/>
  <c r="EK62" i="2"/>
  <c r="EL62" i="2"/>
  <c r="EM62" i="2"/>
  <c r="B63" i="2"/>
  <c r="C63" i="2"/>
  <c r="D63" i="2"/>
  <c r="E63" i="2" s="1"/>
  <c r="F63" i="2" s="1" a="1"/>
  <c r="F63" i="2" s="1"/>
  <c r="I63" i="2"/>
  <c r="J63" i="2"/>
  <c r="K63" i="2"/>
  <c r="L63" i="2"/>
  <c r="M63" i="2"/>
  <c r="N63" i="2"/>
  <c r="O63" i="2"/>
  <c r="P63" i="2"/>
  <c r="Q63" i="2"/>
  <c r="R63" i="2"/>
  <c r="S63" i="2"/>
  <c r="T63" i="2"/>
  <c r="U63" i="2"/>
  <c r="V63" i="2" s="1"/>
  <c r="W63" i="2"/>
  <c r="X63" i="2"/>
  <c r="Y63" i="2"/>
  <c r="Z63" i="2"/>
  <c r="AA63" i="2"/>
  <c r="AB63" i="2"/>
  <c r="AD63" i="2"/>
  <c r="AC63" i="2" s="1"/>
  <c r="AE63" i="2"/>
  <c r="AF63" i="2"/>
  <c r="AG63" i="2"/>
  <c r="AH63" i="2"/>
  <c r="AI63" i="2"/>
  <c r="AJ63" i="2"/>
  <c r="AK63" i="2"/>
  <c r="AL63" i="2"/>
  <c r="AM63" i="2"/>
  <c r="AN63" i="2"/>
  <c r="AO63" i="2"/>
  <c r="AP63" i="2"/>
  <c r="AQ63" i="2"/>
  <c r="AR63" i="2"/>
  <c r="AS63" i="2"/>
  <c r="AT63" i="2"/>
  <c r="AU63" i="2"/>
  <c r="AV63" i="2"/>
  <c r="AW63" i="2"/>
  <c r="AX63" i="2"/>
  <c r="AY63" i="2"/>
  <c r="AZ63" i="2"/>
  <c r="BA63" i="2"/>
  <c r="BB63" i="2"/>
  <c r="BC63" i="2"/>
  <c r="BD63" i="2"/>
  <c r="BE63" i="2"/>
  <c r="BF63" i="2"/>
  <c r="BG63" i="2"/>
  <c r="BH63" i="2"/>
  <c r="BI63" i="2"/>
  <c r="BJ63" i="2"/>
  <c r="BK63" i="2"/>
  <c r="BL63" i="2"/>
  <c r="BM63" i="2"/>
  <c r="BN63" i="2"/>
  <c r="BO63" i="2"/>
  <c r="BP63" i="2"/>
  <c r="BQ63" i="2"/>
  <c r="BR63" i="2"/>
  <c r="BS63" i="2"/>
  <c r="BT63" i="2"/>
  <c r="BU63" i="2"/>
  <c r="BV63" i="2"/>
  <c r="BW63" i="2"/>
  <c r="BX63" i="2"/>
  <c r="BY63" i="2"/>
  <c r="BZ63" i="2"/>
  <c r="CA63" i="2"/>
  <c r="CB63" i="2"/>
  <c r="CC63" i="2"/>
  <c r="CD63" i="2"/>
  <c r="CE63" i="2"/>
  <c r="CF63" i="2"/>
  <c r="CG63" i="2"/>
  <c r="CH63" i="2"/>
  <c r="CI63" i="2"/>
  <c r="CJ63" i="2"/>
  <c r="CK63" i="2"/>
  <c r="CL63" i="2"/>
  <c r="CM63" i="2"/>
  <c r="CN63" i="2"/>
  <c r="CO63" i="2"/>
  <c r="CP63" i="2"/>
  <c r="CQ63" i="2"/>
  <c r="CR63" i="2"/>
  <c r="CS63" i="2"/>
  <c r="CT63" i="2"/>
  <c r="CU63" i="2"/>
  <c r="CV63" i="2"/>
  <c r="CW63" i="2"/>
  <c r="CX63" i="2"/>
  <c r="CY63" i="2"/>
  <c r="CZ63" i="2"/>
  <c r="DA63" i="2"/>
  <c r="DB63" i="2"/>
  <c r="DC63" i="2"/>
  <c r="DD63" i="2"/>
  <c r="DE63" i="2"/>
  <c r="DF63" i="2"/>
  <c r="DG63" i="2"/>
  <c r="DH63" i="2"/>
  <c r="DI63" i="2"/>
  <c r="DJ63" i="2"/>
  <c r="DK63" i="2"/>
  <c r="DS63" i="2"/>
  <c r="DT63" i="2"/>
  <c r="DU63" i="2"/>
  <c r="DN63" i="2" s="1"/>
  <c r="DV63" i="2"/>
  <c r="DW63" i="2"/>
  <c r="DX63" i="2"/>
  <c r="DY63" i="2"/>
  <c r="DZ63" i="2"/>
  <c r="EA63" i="2"/>
  <c r="EB63" i="2"/>
  <c r="EC63" i="2"/>
  <c r="ED63" i="2"/>
  <c r="EE63" i="2"/>
  <c r="EF63" i="2"/>
  <c r="EG63" i="2"/>
  <c r="EH63" i="2"/>
  <c r="EI63" i="2"/>
  <c r="EJ63" i="2"/>
  <c r="EK63" i="2"/>
  <c r="EL63" i="2"/>
  <c r="EM63" i="2"/>
  <c r="B64" i="2"/>
  <c r="C64" i="2"/>
  <c r="D64" i="2"/>
  <c r="E64" i="2" s="1"/>
  <c r="F64" i="2" s="1" a="1"/>
  <c r="F64" i="2" s="1"/>
  <c r="I64" i="2"/>
  <c r="J64" i="2"/>
  <c r="K64" i="2"/>
  <c r="L64" i="2"/>
  <c r="M64" i="2"/>
  <c r="N64" i="2"/>
  <c r="O64" i="2"/>
  <c r="P64" i="2"/>
  <c r="Q64" i="2"/>
  <c r="R64" i="2"/>
  <c r="S64" i="2"/>
  <c r="T64" i="2"/>
  <c r="U64" i="2"/>
  <c r="V64" i="2" s="1"/>
  <c r="W64" i="2"/>
  <c r="X64" i="2"/>
  <c r="Y64" i="2"/>
  <c r="Z64" i="2"/>
  <c r="AA64" i="2"/>
  <c r="AB64" i="2"/>
  <c r="AD64" i="2"/>
  <c r="AC64" i="2" s="1"/>
  <c r="AE64" i="2"/>
  <c r="AF64" i="2"/>
  <c r="AG64" i="2"/>
  <c r="AH64" i="2"/>
  <c r="AI64" i="2"/>
  <c r="AJ64" i="2"/>
  <c r="AK64" i="2"/>
  <c r="AL64" i="2"/>
  <c r="AM64" i="2"/>
  <c r="AN64" i="2"/>
  <c r="AO64" i="2"/>
  <c r="AP64" i="2"/>
  <c r="AQ64" i="2"/>
  <c r="AR64" i="2"/>
  <c r="AS64" i="2"/>
  <c r="AT64" i="2"/>
  <c r="AU64" i="2"/>
  <c r="AV64" i="2"/>
  <c r="AW64" i="2"/>
  <c r="AX64" i="2"/>
  <c r="AY64" i="2"/>
  <c r="AZ64" i="2"/>
  <c r="BA64" i="2"/>
  <c r="BB64" i="2"/>
  <c r="BC64" i="2"/>
  <c r="BD64" i="2"/>
  <c r="BE64" i="2"/>
  <c r="BF64" i="2"/>
  <c r="BG64" i="2"/>
  <c r="BH64" i="2"/>
  <c r="BI64" i="2"/>
  <c r="BJ64" i="2"/>
  <c r="BK64" i="2"/>
  <c r="BL64" i="2"/>
  <c r="BM64" i="2"/>
  <c r="BN64" i="2"/>
  <c r="BO64" i="2"/>
  <c r="BP64" i="2"/>
  <c r="BQ64" i="2"/>
  <c r="BR64" i="2"/>
  <c r="BS64" i="2"/>
  <c r="BT64" i="2"/>
  <c r="BU64" i="2"/>
  <c r="BV64" i="2"/>
  <c r="BW64" i="2"/>
  <c r="BX64" i="2"/>
  <c r="BY64" i="2"/>
  <c r="BZ64" i="2"/>
  <c r="CA64" i="2"/>
  <c r="CB64" i="2"/>
  <c r="CC64" i="2"/>
  <c r="CD64" i="2"/>
  <c r="CE64" i="2"/>
  <c r="CF64" i="2"/>
  <c r="CG64" i="2"/>
  <c r="CH64" i="2"/>
  <c r="CI64" i="2"/>
  <c r="CJ64" i="2"/>
  <c r="CK64" i="2"/>
  <c r="CL64" i="2"/>
  <c r="CM64" i="2"/>
  <c r="CN64" i="2"/>
  <c r="CO64" i="2"/>
  <c r="CP64" i="2"/>
  <c r="CQ64" i="2"/>
  <c r="CR64" i="2"/>
  <c r="CS64" i="2"/>
  <c r="CT64" i="2"/>
  <c r="CU64" i="2"/>
  <c r="CV64" i="2"/>
  <c r="CW64" i="2"/>
  <c r="CX64" i="2"/>
  <c r="CY64" i="2"/>
  <c r="CZ64" i="2"/>
  <c r="DA64" i="2"/>
  <c r="DB64" i="2"/>
  <c r="DC64" i="2"/>
  <c r="DD64" i="2"/>
  <c r="DE64" i="2"/>
  <c r="DF64" i="2"/>
  <c r="DG64" i="2"/>
  <c r="DH64" i="2"/>
  <c r="DI64" i="2"/>
  <c r="DJ64" i="2"/>
  <c r="DK64" i="2"/>
  <c r="DS64" i="2"/>
  <c r="DT64" i="2"/>
  <c r="DU64" i="2"/>
  <c r="DV64" i="2"/>
  <c r="DW64" i="2"/>
  <c r="DX64" i="2"/>
  <c r="DY64" i="2"/>
  <c r="DZ64" i="2"/>
  <c r="EA64" i="2"/>
  <c r="DO64" i="2" s="1"/>
  <c r="EB64" i="2"/>
  <c r="EC64" i="2"/>
  <c r="ED64" i="2"/>
  <c r="EE64" i="2"/>
  <c r="EF64" i="2"/>
  <c r="EG64" i="2"/>
  <c r="EH64" i="2"/>
  <c r="EI64" i="2"/>
  <c r="EJ64" i="2"/>
  <c r="EK64" i="2"/>
  <c r="EL64" i="2"/>
  <c r="EM64" i="2"/>
  <c r="B65" i="2"/>
  <c r="C65" i="2"/>
  <c r="D65" i="2"/>
  <c r="E65" i="2" s="1"/>
  <c r="F65" i="2" s="1" a="1"/>
  <c r="F65" i="2" s="1"/>
  <c r="I65" i="2"/>
  <c r="J65" i="2"/>
  <c r="K65" i="2"/>
  <c r="L65" i="2"/>
  <c r="M65" i="2"/>
  <c r="N65" i="2"/>
  <c r="O65" i="2"/>
  <c r="P65" i="2"/>
  <c r="Q65" i="2"/>
  <c r="R65" i="2"/>
  <c r="S65" i="2"/>
  <c r="T65" i="2"/>
  <c r="U65" i="2"/>
  <c r="V65" i="2" s="1"/>
  <c r="W65" i="2"/>
  <c r="X65" i="2"/>
  <c r="Y65" i="2"/>
  <c r="Z65" i="2"/>
  <c r="AA65" i="2"/>
  <c r="AB65" i="2"/>
  <c r="AD65" i="2"/>
  <c r="AC65" i="2" s="1"/>
  <c r="AE65" i="2"/>
  <c r="AF65" i="2"/>
  <c r="AG65" i="2"/>
  <c r="AH65" i="2"/>
  <c r="AI65" i="2"/>
  <c r="AJ65" i="2"/>
  <c r="AK65" i="2"/>
  <c r="AL65" i="2"/>
  <c r="AM65" i="2"/>
  <c r="AN65" i="2"/>
  <c r="AO65" i="2"/>
  <c r="AP65" i="2"/>
  <c r="AQ65" i="2"/>
  <c r="AR65" i="2"/>
  <c r="AS65" i="2"/>
  <c r="AT65" i="2"/>
  <c r="AU65" i="2"/>
  <c r="AV65" i="2"/>
  <c r="AW65" i="2"/>
  <c r="AX65" i="2"/>
  <c r="AY65" i="2"/>
  <c r="AZ65" i="2"/>
  <c r="BA65" i="2"/>
  <c r="BB65" i="2"/>
  <c r="BC65" i="2"/>
  <c r="BD65" i="2"/>
  <c r="BE65" i="2"/>
  <c r="BF65" i="2"/>
  <c r="BG65" i="2"/>
  <c r="BH65" i="2"/>
  <c r="BI65" i="2"/>
  <c r="BJ65" i="2"/>
  <c r="BK65" i="2"/>
  <c r="BL65" i="2"/>
  <c r="BM65" i="2"/>
  <c r="BN65" i="2"/>
  <c r="BO65" i="2"/>
  <c r="BP65" i="2"/>
  <c r="BQ65" i="2"/>
  <c r="BR65" i="2"/>
  <c r="BS65" i="2"/>
  <c r="BT65" i="2"/>
  <c r="BU65" i="2"/>
  <c r="BV65" i="2"/>
  <c r="BW65" i="2"/>
  <c r="BX65" i="2"/>
  <c r="BY65" i="2"/>
  <c r="BZ65" i="2"/>
  <c r="CA65" i="2"/>
  <c r="CB65" i="2"/>
  <c r="CC65" i="2"/>
  <c r="CD65" i="2"/>
  <c r="CE65" i="2"/>
  <c r="CF65" i="2"/>
  <c r="CG65" i="2"/>
  <c r="CH65" i="2"/>
  <c r="CI65" i="2"/>
  <c r="CJ65" i="2"/>
  <c r="CK65" i="2"/>
  <c r="CL65" i="2"/>
  <c r="CM65" i="2"/>
  <c r="CN65" i="2"/>
  <c r="CO65" i="2"/>
  <c r="CP65" i="2"/>
  <c r="CQ65" i="2"/>
  <c r="CR65" i="2"/>
  <c r="CS65" i="2"/>
  <c r="CT65" i="2"/>
  <c r="CU65" i="2"/>
  <c r="CV65" i="2"/>
  <c r="CW65" i="2"/>
  <c r="CX65" i="2"/>
  <c r="CY65" i="2"/>
  <c r="CZ65" i="2"/>
  <c r="DA65" i="2"/>
  <c r="DB65" i="2"/>
  <c r="DC65" i="2"/>
  <c r="DD65" i="2"/>
  <c r="DE65" i="2"/>
  <c r="DF65" i="2"/>
  <c r="DG65" i="2"/>
  <c r="DH65" i="2"/>
  <c r="DI65" i="2"/>
  <c r="DJ65" i="2"/>
  <c r="DK65" i="2"/>
  <c r="DS65" i="2"/>
  <c r="DT65" i="2"/>
  <c r="DU65" i="2"/>
  <c r="DV65" i="2"/>
  <c r="DW65" i="2"/>
  <c r="DX65" i="2"/>
  <c r="DY65" i="2"/>
  <c r="DZ65" i="2"/>
  <c r="EA65" i="2"/>
  <c r="DO65" i="2" s="1"/>
  <c r="EB65" i="2"/>
  <c r="EC65" i="2"/>
  <c r="ED65" i="2"/>
  <c r="EE65" i="2"/>
  <c r="EF65" i="2"/>
  <c r="EG65" i="2"/>
  <c r="EH65" i="2"/>
  <c r="EI65" i="2"/>
  <c r="EJ65" i="2"/>
  <c r="EK65" i="2"/>
  <c r="EL65" i="2"/>
  <c r="EM65" i="2"/>
  <c r="B66" i="2"/>
  <c r="C66" i="2"/>
  <c r="D66" i="2"/>
  <c r="E66" i="2" s="1"/>
  <c r="F66" i="2" s="1" a="1"/>
  <c r="F66" i="2" s="1"/>
  <c r="I66" i="2"/>
  <c r="J66" i="2"/>
  <c r="K66" i="2"/>
  <c r="L66" i="2"/>
  <c r="M66" i="2"/>
  <c r="N66" i="2"/>
  <c r="O66" i="2"/>
  <c r="P66" i="2"/>
  <c r="Q66" i="2"/>
  <c r="R66" i="2"/>
  <c r="S66" i="2"/>
  <c r="T66" i="2"/>
  <c r="U66" i="2"/>
  <c r="V66" i="2" s="1"/>
  <c r="W66" i="2"/>
  <c r="X66" i="2"/>
  <c r="Y66" i="2"/>
  <c r="Z66" i="2"/>
  <c r="AA66" i="2"/>
  <c r="AB66" i="2"/>
  <c r="AD66" i="2"/>
  <c r="AC66" i="2" s="1"/>
  <c r="AE66" i="2"/>
  <c r="AF66" i="2"/>
  <c r="AG66" i="2"/>
  <c r="AH66" i="2"/>
  <c r="AI66" i="2"/>
  <c r="AJ66" i="2"/>
  <c r="AK66" i="2"/>
  <c r="AL66" i="2"/>
  <c r="AM66" i="2"/>
  <c r="AN66" i="2"/>
  <c r="AO66" i="2"/>
  <c r="AP66" i="2"/>
  <c r="AQ66" i="2"/>
  <c r="AR66" i="2"/>
  <c r="AS66" i="2"/>
  <c r="AT66" i="2"/>
  <c r="AU66" i="2"/>
  <c r="AV66" i="2"/>
  <c r="AW66" i="2"/>
  <c r="AX66" i="2"/>
  <c r="AY66" i="2"/>
  <c r="AZ66" i="2"/>
  <c r="BA66" i="2"/>
  <c r="BB66" i="2"/>
  <c r="BC66" i="2"/>
  <c r="BD66" i="2"/>
  <c r="BE66" i="2"/>
  <c r="BF66" i="2"/>
  <c r="BG66" i="2"/>
  <c r="BH66" i="2"/>
  <c r="BI66" i="2"/>
  <c r="BJ66" i="2"/>
  <c r="BK66" i="2"/>
  <c r="BL66" i="2"/>
  <c r="BM66" i="2"/>
  <c r="BN66" i="2"/>
  <c r="BO66" i="2"/>
  <c r="BP66" i="2"/>
  <c r="BQ66" i="2"/>
  <c r="BR66" i="2"/>
  <c r="BS66" i="2"/>
  <c r="BT66" i="2"/>
  <c r="BU66" i="2"/>
  <c r="BV66" i="2"/>
  <c r="BW66" i="2"/>
  <c r="BX66" i="2"/>
  <c r="BY66" i="2"/>
  <c r="BZ66" i="2"/>
  <c r="CA66" i="2"/>
  <c r="CB66" i="2"/>
  <c r="CC66" i="2"/>
  <c r="CD66" i="2"/>
  <c r="CE66" i="2"/>
  <c r="CF66" i="2"/>
  <c r="CG66" i="2"/>
  <c r="CH66" i="2"/>
  <c r="CI66" i="2"/>
  <c r="CJ66" i="2"/>
  <c r="CK66" i="2"/>
  <c r="CL66" i="2"/>
  <c r="CM66" i="2"/>
  <c r="CN66" i="2"/>
  <c r="CO66" i="2"/>
  <c r="CP66" i="2"/>
  <c r="CQ66" i="2"/>
  <c r="CR66" i="2"/>
  <c r="CS66" i="2"/>
  <c r="CT66" i="2"/>
  <c r="CU66" i="2"/>
  <c r="CV66" i="2"/>
  <c r="CW66" i="2"/>
  <c r="CX66" i="2"/>
  <c r="CY66" i="2"/>
  <c r="CZ66" i="2"/>
  <c r="DA66" i="2"/>
  <c r="DB66" i="2"/>
  <c r="DC66" i="2"/>
  <c r="DD66" i="2"/>
  <c r="DE66" i="2"/>
  <c r="DF66" i="2"/>
  <c r="DG66" i="2"/>
  <c r="DH66" i="2"/>
  <c r="DI66" i="2"/>
  <c r="DJ66" i="2"/>
  <c r="DK66" i="2"/>
  <c r="DS66" i="2"/>
  <c r="DT66" i="2"/>
  <c r="DU66" i="2"/>
  <c r="DV66" i="2"/>
  <c r="DW66" i="2"/>
  <c r="DX66" i="2"/>
  <c r="DY66" i="2"/>
  <c r="DZ66" i="2"/>
  <c r="EA66" i="2"/>
  <c r="EB66" i="2"/>
  <c r="EC66" i="2"/>
  <c r="ED66" i="2"/>
  <c r="EE66" i="2"/>
  <c r="EF66" i="2"/>
  <c r="EG66" i="2"/>
  <c r="EH66" i="2"/>
  <c r="EI66" i="2"/>
  <c r="EJ66" i="2"/>
  <c r="EK66" i="2"/>
  <c r="EL66" i="2"/>
  <c r="EM66" i="2"/>
  <c r="B67" i="2"/>
  <c r="C67" i="2"/>
  <c r="D67" i="2"/>
  <c r="E67" i="2" s="1"/>
  <c r="F67" i="2" s="1" a="1"/>
  <c r="F67" i="2" s="1"/>
  <c r="I67" i="2"/>
  <c r="J67" i="2"/>
  <c r="K67" i="2"/>
  <c r="L67" i="2"/>
  <c r="M67" i="2"/>
  <c r="N67" i="2"/>
  <c r="O67" i="2"/>
  <c r="P67" i="2"/>
  <c r="Q67" i="2"/>
  <c r="R67" i="2"/>
  <c r="S67" i="2"/>
  <c r="T67" i="2"/>
  <c r="U67" i="2"/>
  <c r="V67" i="2" s="1"/>
  <c r="W67" i="2"/>
  <c r="X67" i="2"/>
  <c r="Y67" i="2"/>
  <c r="Z67" i="2"/>
  <c r="AA67" i="2"/>
  <c r="AB67" i="2"/>
  <c r="AD67" i="2"/>
  <c r="AC67" i="2" s="1"/>
  <c r="AE67" i="2"/>
  <c r="AF67" i="2"/>
  <c r="AG67" i="2"/>
  <c r="AH67" i="2"/>
  <c r="AI67" i="2"/>
  <c r="AJ67" i="2"/>
  <c r="AK67" i="2"/>
  <c r="AL67" i="2"/>
  <c r="AM67" i="2"/>
  <c r="AN67" i="2"/>
  <c r="AO67" i="2"/>
  <c r="AP67" i="2"/>
  <c r="AQ67" i="2"/>
  <c r="AR67" i="2"/>
  <c r="AS67" i="2"/>
  <c r="AT67" i="2"/>
  <c r="AU67" i="2"/>
  <c r="AV67" i="2"/>
  <c r="AW67" i="2"/>
  <c r="AX67" i="2"/>
  <c r="AY67" i="2"/>
  <c r="AZ67" i="2"/>
  <c r="BA67" i="2"/>
  <c r="BB67" i="2"/>
  <c r="BC67" i="2"/>
  <c r="BD67" i="2"/>
  <c r="BE67" i="2"/>
  <c r="BF67" i="2"/>
  <c r="BG67" i="2"/>
  <c r="BH67" i="2"/>
  <c r="BI67" i="2"/>
  <c r="BJ67" i="2"/>
  <c r="BK67" i="2"/>
  <c r="BL67" i="2"/>
  <c r="BM67" i="2"/>
  <c r="BN67" i="2"/>
  <c r="BO67" i="2"/>
  <c r="BP67" i="2"/>
  <c r="BQ67" i="2"/>
  <c r="BR67" i="2"/>
  <c r="BS67" i="2"/>
  <c r="BT67" i="2"/>
  <c r="BU67" i="2"/>
  <c r="BV67" i="2"/>
  <c r="BW67" i="2"/>
  <c r="BX67" i="2"/>
  <c r="BY67" i="2"/>
  <c r="BZ67" i="2"/>
  <c r="CA67" i="2"/>
  <c r="CB67" i="2"/>
  <c r="CC67" i="2"/>
  <c r="CD67" i="2"/>
  <c r="CE67" i="2"/>
  <c r="CF67" i="2"/>
  <c r="CG67" i="2"/>
  <c r="CH67" i="2"/>
  <c r="CI67" i="2"/>
  <c r="CJ67" i="2"/>
  <c r="CK67" i="2"/>
  <c r="CL67" i="2"/>
  <c r="CM67" i="2"/>
  <c r="CN67" i="2"/>
  <c r="CO67" i="2"/>
  <c r="CP67" i="2"/>
  <c r="CQ67" i="2"/>
  <c r="CR67" i="2"/>
  <c r="CS67" i="2"/>
  <c r="CT67" i="2"/>
  <c r="CU67" i="2"/>
  <c r="CV67" i="2"/>
  <c r="CW67" i="2"/>
  <c r="CX67" i="2"/>
  <c r="CY67" i="2"/>
  <c r="CZ67" i="2"/>
  <c r="DA67" i="2"/>
  <c r="DB67" i="2"/>
  <c r="DC67" i="2"/>
  <c r="DD67" i="2"/>
  <c r="DE67" i="2"/>
  <c r="DF67" i="2"/>
  <c r="DG67" i="2"/>
  <c r="DH67" i="2"/>
  <c r="DI67" i="2"/>
  <c r="DJ67" i="2"/>
  <c r="DK67" i="2"/>
  <c r="DS67" i="2"/>
  <c r="DT67" i="2"/>
  <c r="DU67" i="2"/>
  <c r="DV67" i="2"/>
  <c r="DW67" i="2"/>
  <c r="DX67" i="2"/>
  <c r="DY67" i="2"/>
  <c r="DZ67" i="2"/>
  <c r="EA67" i="2"/>
  <c r="EB67" i="2"/>
  <c r="EC67" i="2"/>
  <c r="ED67" i="2"/>
  <c r="EE67" i="2"/>
  <c r="EF67" i="2"/>
  <c r="EG67" i="2"/>
  <c r="EH67" i="2"/>
  <c r="EI67" i="2"/>
  <c r="EJ67" i="2"/>
  <c r="EK67" i="2"/>
  <c r="EL67" i="2"/>
  <c r="EM67" i="2"/>
  <c r="B68" i="2"/>
  <c r="C68" i="2"/>
  <c r="D68" i="2"/>
  <c r="E68" i="2" s="1"/>
  <c r="F68" i="2" s="1" a="1"/>
  <c r="F68" i="2" s="1"/>
  <c r="I68" i="2"/>
  <c r="J68" i="2"/>
  <c r="K68" i="2"/>
  <c r="L68" i="2"/>
  <c r="M68" i="2"/>
  <c r="N68" i="2"/>
  <c r="O68" i="2"/>
  <c r="P68" i="2"/>
  <c r="Q68" i="2"/>
  <c r="R68" i="2"/>
  <c r="S68" i="2"/>
  <c r="T68" i="2"/>
  <c r="U68" i="2"/>
  <c r="V68" i="2" s="1"/>
  <c r="W68" i="2"/>
  <c r="X68" i="2"/>
  <c r="Y68" i="2"/>
  <c r="Z68" i="2"/>
  <c r="AA68" i="2"/>
  <c r="AB68" i="2"/>
  <c r="AD68" i="2"/>
  <c r="AC68" i="2" s="1"/>
  <c r="AE68" i="2"/>
  <c r="AF68" i="2"/>
  <c r="AG68" i="2"/>
  <c r="AH68" i="2"/>
  <c r="AI68" i="2"/>
  <c r="AJ68" i="2"/>
  <c r="AK68" i="2"/>
  <c r="AL68" i="2"/>
  <c r="AM68" i="2"/>
  <c r="AN68" i="2"/>
  <c r="AO68" i="2"/>
  <c r="AP68" i="2"/>
  <c r="AQ68" i="2"/>
  <c r="AR68" i="2"/>
  <c r="AS68" i="2"/>
  <c r="AT68" i="2"/>
  <c r="AU68" i="2"/>
  <c r="AV68" i="2"/>
  <c r="AW68" i="2"/>
  <c r="AX68" i="2"/>
  <c r="AY68" i="2"/>
  <c r="AZ68" i="2"/>
  <c r="BA68" i="2"/>
  <c r="BB68" i="2"/>
  <c r="BC68" i="2"/>
  <c r="BD68" i="2"/>
  <c r="BE68" i="2"/>
  <c r="BF68" i="2"/>
  <c r="BG68" i="2"/>
  <c r="BH68" i="2"/>
  <c r="BI68" i="2"/>
  <c r="BJ68" i="2"/>
  <c r="BK68" i="2"/>
  <c r="BL68" i="2"/>
  <c r="BM68" i="2"/>
  <c r="BN68" i="2"/>
  <c r="BO68" i="2"/>
  <c r="BP68" i="2"/>
  <c r="BQ68" i="2"/>
  <c r="BR68" i="2"/>
  <c r="BS68" i="2"/>
  <c r="BT68" i="2"/>
  <c r="BU68" i="2"/>
  <c r="BV68" i="2"/>
  <c r="BW68" i="2"/>
  <c r="BX68" i="2"/>
  <c r="BY68" i="2"/>
  <c r="BZ68" i="2"/>
  <c r="CA68" i="2"/>
  <c r="CB68" i="2"/>
  <c r="CC68" i="2"/>
  <c r="CD68" i="2"/>
  <c r="CE68" i="2"/>
  <c r="CF68" i="2"/>
  <c r="CG68" i="2"/>
  <c r="CH68" i="2"/>
  <c r="CI68" i="2"/>
  <c r="CJ68" i="2"/>
  <c r="CK68" i="2"/>
  <c r="CL68" i="2"/>
  <c r="CM68" i="2"/>
  <c r="CN68" i="2"/>
  <c r="CO68" i="2"/>
  <c r="CP68" i="2"/>
  <c r="CQ68" i="2"/>
  <c r="CR68" i="2"/>
  <c r="CS68" i="2"/>
  <c r="CT68" i="2"/>
  <c r="CU68" i="2"/>
  <c r="CV68" i="2"/>
  <c r="CW68" i="2"/>
  <c r="CX68" i="2"/>
  <c r="CY68" i="2"/>
  <c r="CZ68" i="2"/>
  <c r="DA68" i="2"/>
  <c r="DB68" i="2"/>
  <c r="DC68" i="2"/>
  <c r="DD68" i="2"/>
  <c r="DE68" i="2"/>
  <c r="DF68" i="2"/>
  <c r="DG68" i="2"/>
  <c r="DH68" i="2"/>
  <c r="DI68" i="2"/>
  <c r="DJ68" i="2"/>
  <c r="DK68" i="2"/>
  <c r="DS68" i="2"/>
  <c r="DT68" i="2"/>
  <c r="DU68" i="2"/>
  <c r="DN68" i="2" s="1"/>
  <c r="DV68" i="2"/>
  <c r="DW68" i="2"/>
  <c r="DX68" i="2"/>
  <c r="DY68" i="2"/>
  <c r="DZ68" i="2"/>
  <c r="EA68" i="2"/>
  <c r="EB68" i="2"/>
  <c r="EC68" i="2"/>
  <c r="ED68" i="2"/>
  <c r="EE68" i="2"/>
  <c r="EF68" i="2"/>
  <c r="EG68" i="2"/>
  <c r="EH68" i="2"/>
  <c r="EI68" i="2"/>
  <c r="EJ68" i="2"/>
  <c r="EK68" i="2"/>
  <c r="EL68" i="2"/>
  <c r="EM68" i="2"/>
  <c r="B69" i="2"/>
  <c r="C69" i="2"/>
  <c r="D69" i="2"/>
  <c r="E69" i="2" s="1"/>
  <c r="F69" i="2" s="1" a="1"/>
  <c r="F69" i="2" s="1"/>
  <c r="I69" i="2"/>
  <c r="J69" i="2"/>
  <c r="K69" i="2"/>
  <c r="L69" i="2"/>
  <c r="M69" i="2"/>
  <c r="N69" i="2"/>
  <c r="O69" i="2"/>
  <c r="P69" i="2"/>
  <c r="Q69" i="2"/>
  <c r="R69" i="2"/>
  <c r="S69" i="2"/>
  <c r="T69" i="2"/>
  <c r="U69" i="2"/>
  <c r="V69" i="2" s="1"/>
  <c r="W69" i="2"/>
  <c r="X69" i="2"/>
  <c r="Y69" i="2"/>
  <c r="Z69" i="2"/>
  <c r="AA69" i="2"/>
  <c r="AB69" i="2"/>
  <c r="AD69" i="2"/>
  <c r="AC69" i="2" s="1"/>
  <c r="AE69" i="2"/>
  <c r="AF69" i="2"/>
  <c r="AG69" i="2"/>
  <c r="AH69" i="2"/>
  <c r="AI69" i="2"/>
  <c r="AJ69" i="2"/>
  <c r="AK69" i="2"/>
  <c r="AL69" i="2"/>
  <c r="AM69" i="2"/>
  <c r="AN69" i="2"/>
  <c r="AO69" i="2"/>
  <c r="AP69" i="2"/>
  <c r="AQ69" i="2"/>
  <c r="AR69" i="2"/>
  <c r="AS69" i="2"/>
  <c r="AT69" i="2"/>
  <c r="AU69" i="2"/>
  <c r="AV69" i="2"/>
  <c r="AW69" i="2"/>
  <c r="AX69" i="2"/>
  <c r="AY69" i="2"/>
  <c r="AZ69" i="2"/>
  <c r="BA69" i="2"/>
  <c r="BB69" i="2"/>
  <c r="BC69" i="2"/>
  <c r="BD69" i="2"/>
  <c r="BE69" i="2"/>
  <c r="BF69" i="2"/>
  <c r="BG69" i="2"/>
  <c r="BH69" i="2"/>
  <c r="BI69" i="2"/>
  <c r="BJ69" i="2"/>
  <c r="BK69" i="2"/>
  <c r="BL69" i="2"/>
  <c r="BM69" i="2"/>
  <c r="BN69" i="2"/>
  <c r="BO69" i="2"/>
  <c r="BP69" i="2"/>
  <c r="BQ69" i="2"/>
  <c r="BR69" i="2"/>
  <c r="BS69" i="2"/>
  <c r="BT69" i="2"/>
  <c r="BU69" i="2"/>
  <c r="BV69" i="2"/>
  <c r="BW69" i="2"/>
  <c r="BX69" i="2"/>
  <c r="BY69" i="2"/>
  <c r="BZ69" i="2"/>
  <c r="CA69" i="2"/>
  <c r="CB69" i="2"/>
  <c r="CC69" i="2"/>
  <c r="CD69" i="2"/>
  <c r="CE69" i="2"/>
  <c r="CF69" i="2"/>
  <c r="CG69" i="2"/>
  <c r="CH69" i="2"/>
  <c r="CI69" i="2"/>
  <c r="CJ69" i="2"/>
  <c r="CK69" i="2"/>
  <c r="CL69" i="2"/>
  <c r="CM69" i="2"/>
  <c r="CN69" i="2"/>
  <c r="CO69" i="2"/>
  <c r="CP69" i="2"/>
  <c r="CQ69" i="2"/>
  <c r="CR69" i="2"/>
  <c r="CS69" i="2"/>
  <c r="CT69" i="2"/>
  <c r="CU69" i="2"/>
  <c r="CV69" i="2"/>
  <c r="CW69" i="2"/>
  <c r="CX69" i="2"/>
  <c r="CY69" i="2"/>
  <c r="CZ69" i="2"/>
  <c r="DA69" i="2"/>
  <c r="DB69" i="2"/>
  <c r="DC69" i="2"/>
  <c r="DD69" i="2"/>
  <c r="DE69" i="2"/>
  <c r="DF69" i="2"/>
  <c r="DG69" i="2"/>
  <c r="DH69" i="2"/>
  <c r="DI69" i="2"/>
  <c r="DJ69" i="2"/>
  <c r="DK69" i="2"/>
  <c r="DS69" i="2"/>
  <c r="DT69" i="2"/>
  <c r="DU69" i="2"/>
  <c r="DV69" i="2"/>
  <c r="DW69" i="2"/>
  <c r="DX69" i="2"/>
  <c r="DY69" i="2"/>
  <c r="DZ69" i="2"/>
  <c r="EA69" i="2"/>
  <c r="EB69" i="2"/>
  <c r="EC69" i="2"/>
  <c r="ED69" i="2"/>
  <c r="EE69" i="2"/>
  <c r="EF69" i="2"/>
  <c r="EG69" i="2"/>
  <c r="EH69" i="2"/>
  <c r="EI69" i="2"/>
  <c r="EJ69" i="2"/>
  <c r="EK69" i="2"/>
  <c r="EL69" i="2"/>
  <c r="EM69" i="2"/>
  <c r="B70" i="2"/>
  <c r="C70" i="2"/>
  <c r="D70" i="2"/>
  <c r="E70" i="2" s="1"/>
  <c r="F70" i="2" s="1" a="1"/>
  <c r="F70" i="2" s="1"/>
  <c r="I70" i="2"/>
  <c r="J70" i="2"/>
  <c r="K70" i="2"/>
  <c r="L70" i="2"/>
  <c r="M70" i="2"/>
  <c r="N70" i="2"/>
  <c r="O70" i="2"/>
  <c r="P70" i="2"/>
  <c r="Q70" i="2"/>
  <c r="R70" i="2"/>
  <c r="S70" i="2"/>
  <c r="T70" i="2"/>
  <c r="U70" i="2"/>
  <c r="V70" i="2" s="1"/>
  <c r="W70" i="2"/>
  <c r="X70" i="2"/>
  <c r="Y70" i="2"/>
  <c r="Z70" i="2"/>
  <c r="AA70" i="2"/>
  <c r="AB70" i="2"/>
  <c r="AD70" i="2"/>
  <c r="AC70" i="2" s="1"/>
  <c r="AE70" i="2"/>
  <c r="AF70" i="2"/>
  <c r="AG70" i="2"/>
  <c r="AH70" i="2"/>
  <c r="AI70" i="2"/>
  <c r="AJ70" i="2"/>
  <c r="AK70" i="2"/>
  <c r="AL70" i="2"/>
  <c r="AM70" i="2"/>
  <c r="AN70" i="2"/>
  <c r="AO70" i="2"/>
  <c r="AP70" i="2"/>
  <c r="AQ70" i="2"/>
  <c r="AR70" i="2"/>
  <c r="AS70" i="2"/>
  <c r="AT70" i="2"/>
  <c r="AU70" i="2"/>
  <c r="AV70" i="2"/>
  <c r="AW70" i="2"/>
  <c r="AX70" i="2"/>
  <c r="AY70" i="2"/>
  <c r="AZ70" i="2"/>
  <c r="BA70" i="2"/>
  <c r="BB70" i="2"/>
  <c r="BC70" i="2"/>
  <c r="BD70" i="2"/>
  <c r="BE70" i="2"/>
  <c r="BF70" i="2"/>
  <c r="BG70" i="2"/>
  <c r="BH70" i="2"/>
  <c r="BI70" i="2"/>
  <c r="BJ70" i="2"/>
  <c r="BK70" i="2"/>
  <c r="BL70" i="2"/>
  <c r="BM70" i="2"/>
  <c r="BN70" i="2"/>
  <c r="BO70" i="2"/>
  <c r="BP70" i="2"/>
  <c r="BQ70" i="2"/>
  <c r="BR70" i="2"/>
  <c r="BS70" i="2"/>
  <c r="BT70" i="2"/>
  <c r="BU70" i="2"/>
  <c r="BV70" i="2"/>
  <c r="BW70" i="2"/>
  <c r="BX70" i="2"/>
  <c r="BY70" i="2"/>
  <c r="BZ70" i="2"/>
  <c r="CA70" i="2"/>
  <c r="CB70" i="2"/>
  <c r="CC70" i="2"/>
  <c r="CD70" i="2"/>
  <c r="CE70" i="2"/>
  <c r="CF70" i="2"/>
  <c r="CG70" i="2"/>
  <c r="CH70" i="2"/>
  <c r="CI70" i="2"/>
  <c r="CJ70" i="2"/>
  <c r="CK70" i="2"/>
  <c r="CL70" i="2"/>
  <c r="CM70" i="2"/>
  <c r="CN70" i="2"/>
  <c r="CO70" i="2"/>
  <c r="CP70" i="2"/>
  <c r="CQ70" i="2"/>
  <c r="CR70" i="2"/>
  <c r="CS70" i="2"/>
  <c r="CT70" i="2"/>
  <c r="CU70" i="2"/>
  <c r="CV70" i="2"/>
  <c r="CW70" i="2"/>
  <c r="CX70" i="2"/>
  <c r="CY70" i="2"/>
  <c r="CZ70" i="2"/>
  <c r="DA70" i="2"/>
  <c r="DB70" i="2"/>
  <c r="DC70" i="2"/>
  <c r="DD70" i="2"/>
  <c r="DE70" i="2"/>
  <c r="DF70" i="2"/>
  <c r="DG70" i="2"/>
  <c r="DH70" i="2"/>
  <c r="DI70" i="2"/>
  <c r="DJ70" i="2"/>
  <c r="DK70" i="2"/>
  <c r="DS70" i="2"/>
  <c r="DT70" i="2"/>
  <c r="DU70" i="2"/>
  <c r="DV70" i="2"/>
  <c r="DW70" i="2"/>
  <c r="DX70" i="2"/>
  <c r="DY70" i="2"/>
  <c r="DZ70" i="2"/>
  <c r="EA70" i="2"/>
  <c r="EB70" i="2"/>
  <c r="EC70" i="2"/>
  <c r="ED70" i="2"/>
  <c r="EE70" i="2"/>
  <c r="EF70" i="2"/>
  <c r="EG70" i="2"/>
  <c r="EH70" i="2"/>
  <c r="EI70" i="2"/>
  <c r="EJ70" i="2"/>
  <c r="EK70" i="2"/>
  <c r="EL70" i="2"/>
  <c r="EM70" i="2"/>
  <c r="B71" i="2"/>
  <c r="C71" i="2"/>
  <c r="D71" i="2"/>
  <c r="E71" i="2" s="1"/>
  <c r="F71" i="2" s="1" a="1"/>
  <c r="F71" i="2" s="1"/>
  <c r="I71" i="2"/>
  <c r="J71" i="2"/>
  <c r="K71" i="2"/>
  <c r="L71" i="2"/>
  <c r="M71" i="2"/>
  <c r="N71" i="2"/>
  <c r="O71" i="2"/>
  <c r="P71" i="2"/>
  <c r="Q71" i="2"/>
  <c r="R71" i="2"/>
  <c r="S71" i="2"/>
  <c r="T71" i="2"/>
  <c r="U71" i="2"/>
  <c r="V71" i="2" s="1"/>
  <c r="W71" i="2"/>
  <c r="X71" i="2"/>
  <c r="Y71" i="2"/>
  <c r="Z71" i="2"/>
  <c r="AA71" i="2"/>
  <c r="AB71" i="2"/>
  <c r="AD71" i="2"/>
  <c r="AC71" i="2" s="1"/>
  <c r="AE71" i="2"/>
  <c r="AF71" i="2"/>
  <c r="AG71" i="2"/>
  <c r="AH71" i="2"/>
  <c r="AI71" i="2"/>
  <c r="AJ71" i="2"/>
  <c r="AK71" i="2"/>
  <c r="AL71" i="2"/>
  <c r="AM71" i="2"/>
  <c r="AN71" i="2"/>
  <c r="AO71" i="2"/>
  <c r="AP71" i="2"/>
  <c r="AQ71" i="2"/>
  <c r="AR71" i="2"/>
  <c r="AS71" i="2"/>
  <c r="AT71" i="2"/>
  <c r="AU71" i="2"/>
  <c r="AV71" i="2"/>
  <c r="AW71" i="2"/>
  <c r="AX71" i="2"/>
  <c r="AY71" i="2"/>
  <c r="AZ71" i="2"/>
  <c r="BA71" i="2"/>
  <c r="BB71" i="2"/>
  <c r="BC71" i="2"/>
  <c r="BD71" i="2"/>
  <c r="BE71" i="2"/>
  <c r="BF71" i="2"/>
  <c r="BG71" i="2"/>
  <c r="BH71" i="2"/>
  <c r="BI71" i="2"/>
  <c r="BJ71" i="2"/>
  <c r="BK71" i="2"/>
  <c r="BL71" i="2"/>
  <c r="BM71" i="2"/>
  <c r="BN71" i="2"/>
  <c r="BO71" i="2"/>
  <c r="BP71" i="2"/>
  <c r="BQ71" i="2"/>
  <c r="BR71" i="2"/>
  <c r="BS71" i="2"/>
  <c r="BT71" i="2"/>
  <c r="BU71" i="2"/>
  <c r="BV71" i="2"/>
  <c r="BW71" i="2"/>
  <c r="BX71" i="2"/>
  <c r="BY71" i="2"/>
  <c r="BZ71" i="2"/>
  <c r="CA71" i="2"/>
  <c r="CB71" i="2"/>
  <c r="CC71" i="2"/>
  <c r="CD71" i="2"/>
  <c r="CE71" i="2"/>
  <c r="CF71" i="2"/>
  <c r="CG71" i="2"/>
  <c r="CH71" i="2"/>
  <c r="CI71" i="2"/>
  <c r="CJ71" i="2"/>
  <c r="CK71" i="2"/>
  <c r="CL71" i="2"/>
  <c r="CM71" i="2"/>
  <c r="CN71" i="2"/>
  <c r="CO71" i="2"/>
  <c r="CP71" i="2"/>
  <c r="CQ71" i="2"/>
  <c r="CR71" i="2"/>
  <c r="CS71" i="2"/>
  <c r="CT71" i="2"/>
  <c r="CU71" i="2"/>
  <c r="CV71" i="2"/>
  <c r="CW71" i="2"/>
  <c r="CX71" i="2"/>
  <c r="CY71" i="2"/>
  <c r="CZ71" i="2"/>
  <c r="DA71" i="2"/>
  <c r="DB71" i="2"/>
  <c r="DC71" i="2"/>
  <c r="DD71" i="2"/>
  <c r="DE71" i="2"/>
  <c r="DF71" i="2"/>
  <c r="DG71" i="2"/>
  <c r="DH71" i="2"/>
  <c r="DI71" i="2"/>
  <c r="DJ71" i="2"/>
  <c r="DK71" i="2"/>
  <c r="DS71" i="2"/>
  <c r="DT71" i="2"/>
  <c r="DU71" i="2"/>
  <c r="DN71" i="2" s="1"/>
  <c r="DV71" i="2"/>
  <c r="DW71" i="2"/>
  <c r="DX71" i="2"/>
  <c r="DY71" i="2"/>
  <c r="DZ71" i="2"/>
  <c r="EA71" i="2"/>
  <c r="EB71" i="2"/>
  <c r="EC71" i="2"/>
  <c r="ED71" i="2"/>
  <c r="EE71" i="2"/>
  <c r="EF71" i="2"/>
  <c r="EG71" i="2"/>
  <c r="EH71" i="2"/>
  <c r="EI71" i="2"/>
  <c r="EJ71" i="2"/>
  <c r="EK71" i="2"/>
  <c r="EL71" i="2"/>
  <c r="EM71" i="2"/>
  <c r="B72" i="2"/>
  <c r="C72" i="2"/>
  <c r="D72" i="2"/>
  <c r="E72" i="2" s="1"/>
  <c r="F72" i="2" s="1" a="1"/>
  <c r="F72" i="2" s="1"/>
  <c r="I72" i="2"/>
  <c r="J72" i="2"/>
  <c r="K72" i="2"/>
  <c r="L72" i="2"/>
  <c r="M72" i="2"/>
  <c r="N72" i="2"/>
  <c r="O72" i="2"/>
  <c r="P72" i="2"/>
  <c r="Q72" i="2"/>
  <c r="R72" i="2"/>
  <c r="S72" i="2"/>
  <c r="T72" i="2"/>
  <c r="U72" i="2"/>
  <c r="V72" i="2" s="1"/>
  <c r="W72" i="2"/>
  <c r="X72" i="2"/>
  <c r="Y72" i="2"/>
  <c r="Z72" i="2"/>
  <c r="AA72" i="2"/>
  <c r="AB72" i="2"/>
  <c r="AD72" i="2"/>
  <c r="AC72" i="2" s="1"/>
  <c r="AE72" i="2"/>
  <c r="AF72" i="2"/>
  <c r="AG72" i="2"/>
  <c r="AH72" i="2"/>
  <c r="AI72" i="2"/>
  <c r="AJ72" i="2"/>
  <c r="AK72" i="2"/>
  <c r="AL72" i="2"/>
  <c r="AM72" i="2"/>
  <c r="AN72" i="2"/>
  <c r="AO72" i="2"/>
  <c r="AP72" i="2"/>
  <c r="AQ72" i="2"/>
  <c r="AR72" i="2"/>
  <c r="AS72" i="2"/>
  <c r="AT72" i="2"/>
  <c r="AU72" i="2"/>
  <c r="AV72" i="2"/>
  <c r="AW72" i="2"/>
  <c r="AX72" i="2"/>
  <c r="AY72" i="2"/>
  <c r="AZ72" i="2"/>
  <c r="BA72" i="2"/>
  <c r="BB72" i="2"/>
  <c r="BC72" i="2"/>
  <c r="BD72" i="2"/>
  <c r="BE72" i="2"/>
  <c r="BF72" i="2"/>
  <c r="BG72" i="2"/>
  <c r="BH72" i="2"/>
  <c r="BI72" i="2"/>
  <c r="BJ72" i="2"/>
  <c r="BK72" i="2"/>
  <c r="BL72" i="2"/>
  <c r="BM72" i="2"/>
  <c r="BN72" i="2"/>
  <c r="BO72" i="2"/>
  <c r="BP72" i="2"/>
  <c r="BQ72" i="2"/>
  <c r="BR72" i="2"/>
  <c r="BS72" i="2"/>
  <c r="BT72" i="2"/>
  <c r="BU72" i="2"/>
  <c r="BV72" i="2"/>
  <c r="BW72" i="2"/>
  <c r="BX72" i="2"/>
  <c r="BY72" i="2"/>
  <c r="BZ72" i="2"/>
  <c r="CA72" i="2"/>
  <c r="CB72" i="2"/>
  <c r="CC72" i="2"/>
  <c r="CD72" i="2"/>
  <c r="CE72" i="2"/>
  <c r="CF72" i="2"/>
  <c r="CG72" i="2"/>
  <c r="CH72" i="2"/>
  <c r="CI72" i="2"/>
  <c r="CJ72" i="2"/>
  <c r="CK72" i="2"/>
  <c r="CL72" i="2"/>
  <c r="CM72" i="2"/>
  <c r="CN72" i="2"/>
  <c r="CO72" i="2"/>
  <c r="CP72" i="2"/>
  <c r="CQ72" i="2"/>
  <c r="CR72" i="2"/>
  <c r="CS72" i="2"/>
  <c r="CT72" i="2"/>
  <c r="CU72" i="2"/>
  <c r="CV72" i="2"/>
  <c r="CW72" i="2"/>
  <c r="CX72" i="2"/>
  <c r="CY72" i="2"/>
  <c r="CZ72" i="2"/>
  <c r="DA72" i="2"/>
  <c r="DB72" i="2"/>
  <c r="DC72" i="2"/>
  <c r="DD72" i="2"/>
  <c r="DE72" i="2"/>
  <c r="DF72" i="2"/>
  <c r="DG72" i="2"/>
  <c r="DH72" i="2"/>
  <c r="DI72" i="2"/>
  <c r="DJ72" i="2"/>
  <c r="DK72" i="2"/>
  <c r="DS72" i="2"/>
  <c r="DT72" i="2"/>
  <c r="DU72" i="2"/>
  <c r="DV72" i="2"/>
  <c r="DW72" i="2"/>
  <c r="DX72" i="2"/>
  <c r="DY72" i="2"/>
  <c r="DZ72" i="2"/>
  <c r="EA72" i="2"/>
  <c r="EB72" i="2"/>
  <c r="EC72" i="2"/>
  <c r="ED72" i="2"/>
  <c r="EE72" i="2"/>
  <c r="EF72" i="2"/>
  <c r="EG72" i="2"/>
  <c r="EH72" i="2"/>
  <c r="EI72" i="2"/>
  <c r="EJ72" i="2"/>
  <c r="EK72" i="2"/>
  <c r="EL72" i="2"/>
  <c r="EM72" i="2"/>
  <c r="B73" i="2"/>
  <c r="C73" i="2"/>
  <c r="D73" i="2"/>
  <c r="E73" i="2" s="1"/>
  <c r="F73" i="2" s="1" a="1"/>
  <c r="F73" i="2" s="1"/>
  <c r="I73" i="2"/>
  <c r="J73" i="2"/>
  <c r="K73" i="2"/>
  <c r="L73" i="2"/>
  <c r="M73" i="2"/>
  <c r="N73" i="2"/>
  <c r="O73" i="2"/>
  <c r="P73" i="2"/>
  <c r="Q73" i="2"/>
  <c r="R73" i="2"/>
  <c r="S73" i="2"/>
  <c r="T73" i="2"/>
  <c r="U73" i="2"/>
  <c r="V73" i="2" s="1"/>
  <c r="W73" i="2"/>
  <c r="X73" i="2"/>
  <c r="Y73" i="2"/>
  <c r="Z73" i="2"/>
  <c r="AA73" i="2"/>
  <c r="AB73" i="2"/>
  <c r="AD73" i="2"/>
  <c r="AC73" i="2" s="1"/>
  <c r="AE73" i="2"/>
  <c r="AF73" i="2"/>
  <c r="AG73" i="2"/>
  <c r="AH73" i="2"/>
  <c r="AI73" i="2"/>
  <c r="AJ73" i="2"/>
  <c r="AK73" i="2"/>
  <c r="AL73" i="2"/>
  <c r="AM73" i="2"/>
  <c r="AN73" i="2"/>
  <c r="AO73" i="2"/>
  <c r="AP73" i="2"/>
  <c r="AQ73" i="2"/>
  <c r="AR73" i="2"/>
  <c r="AS73" i="2"/>
  <c r="AT73" i="2"/>
  <c r="AU73" i="2"/>
  <c r="AV73" i="2"/>
  <c r="AW73" i="2"/>
  <c r="AX73" i="2"/>
  <c r="AY73" i="2"/>
  <c r="AZ73" i="2"/>
  <c r="BA73" i="2"/>
  <c r="BB73" i="2"/>
  <c r="BC73" i="2"/>
  <c r="BD73" i="2"/>
  <c r="BE73" i="2"/>
  <c r="BF73" i="2"/>
  <c r="BG73" i="2"/>
  <c r="BH73" i="2"/>
  <c r="BI73" i="2"/>
  <c r="BJ73" i="2"/>
  <c r="BK73" i="2"/>
  <c r="BL73" i="2"/>
  <c r="BM73" i="2"/>
  <c r="BN73" i="2"/>
  <c r="BO73" i="2"/>
  <c r="BP73" i="2"/>
  <c r="BQ73" i="2"/>
  <c r="BR73" i="2"/>
  <c r="BS73" i="2"/>
  <c r="BT73" i="2"/>
  <c r="BU73" i="2"/>
  <c r="BV73" i="2"/>
  <c r="BW73" i="2"/>
  <c r="BX73" i="2"/>
  <c r="BY73" i="2"/>
  <c r="BZ73" i="2"/>
  <c r="CA73" i="2"/>
  <c r="CB73" i="2"/>
  <c r="CC73" i="2"/>
  <c r="CD73" i="2"/>
  <c r="CE73" i="2"/>
  <c r="CF73" i="2"/>
  <c r="CG73" i="2"/>
  <c r="CH73" i="2"/>
  <c r="CI73" i="2"/>
  <c r="CJ73" i="2"/>
  <c r="CK73" i="2"/>
  <c r="CL73" i="2"/>
  <c r="CM73" i="2"/>
  <c r="CN73" i="2"/>
  <c r="CO73" i="2"/>
  <c r="CP73" i="2"/>
  <c r="CQ73" i="2"/>
  <c r="CR73" i="2"/>
  <c r="CS73" i="2"/>
  <c r="CT73" i="2"/>
  <c r="CU73" i="2"/>
  <c r="CV73" i="2"/>
  <c r="CW73" i="2"/>
  <c r="CX73" i="2"/>
  <c r="CY73" i="2"/>
  <c r="CZ73" i="2"/>
  <c r="DA73" i="2"/>
  <c r="DB73" i="2"/>
  <c r="DC73" i="2"/>
  <c r="DD73" i="2"/>
  <c r="DE73" i="2"/>
  <c r="DF73" i="2"/>
  <c r="DG73" i="2"/>
  <c r="DH73" i="2"/>
  <c r="DI73" i="2"/>
  <c r="DJ73" i="2"/>
  <c r="DK73" i="2"/>
  <c r="DS73" i="2"/>
  <c r="DT73" i="2"/>
  <c r="DU73" i="2"/>
  <c r="DV73" i="2"/>
  <c r="DW73" i="2"/>
  <c r="DX73" i="2"/>
  <c r="DY73" i="2"/>
  <c r="DZ73" i="2"/>
  <c r="EA73" i="2"/>
  <c r="DO73" i="2" s="1"/>
  <c r="EB73" i="2"/>
  <c r="EC73" i="2"/>
  <c r="ED73" i="2"/>
  <c r="EE73" i="2"/>
  <c r="EF73" i="2"/>
  <c r="EG73" i="2"/>
  <c r="EH73" i="2"/>
  <c r="EI73" i="2"/>
  <c r="EJ73" i="2"/>
  <c r="EK73" i="2"/>
  <c r="EL73" i="2"/>
  <c r="EM73" i="2"/>
  <c r="B74" i="2"/>
  <c r="C74" i="2"/>
  <c r="D74" i="2"/>
  <c r="E74" i="2" s="1"/>
  <c r="F74" i="2" s="1" a="1"/>
  <c r="F74" i="2" s="1"/>
  <c r="I74" i="2"/>
  <c r="J74" i="2"/>
  <c r="K74" i="2"/>
  <c r="L74" i="2"/>
  <c r="M74" i="2"/>
  <c r="N74" i="2"/>
  <c r="O74" i="2"/>
  <c r="P74" i="2"/>
  <c r="Q74" i="2"/>
  <c r="R74" i="2"/>
  <c r="S74" i="2"/>
  <c r="T74" i="2"/>
  <c r="U74" i="2"/>
  <c r="V74" i="2" s="1"/>
  <c r="W74" i="2"/>
  <c r="X74" i="2"/>
  <c r="Y74" i="2"/>
  <c r="Z74" i="2"/>
  <c r="AA74" i="2"/>
  <c r="AB74" i="2"/>
  <c r="AD74" i="2"/>
  <c r="AC74" i="2" s="1"/>
  <c r="AE74" i="2"/>
  <c r="AF74" i="2"/>
  <c r="AG74" i="2"/>
  <c r="AH74" i="2"/>
  <c r="AI74" i="2"/>
  <c r="AJ74" i="2"/>
  <c r="AK74" i="2"/>
  <c r="AL74" i="2"/>
  <c r="AM74" i="2"/>
  <c r="AN74" i="2"/>
  <c r="AO74" i="2"/>
  <c r="AP74" i="2"/>
  <c r="AQ74" i="2"/>
  <c r="AR74" i="2"/>
  <c r="AS74" i="2"/>
  <c r="AT74" i="2"/>
  <c r="AU74" i="2"/>
  <c r="AV74" i="2"/>
  <c r="AW74" i="2"/>
  <c r="AX74" i="2"/>
  <c r="AY74" i="2"/>
  <c r="AZ74" i="2"/>
  <c r="BA74" i="2"/>
  <c r="BB74" i="2"/>
  <c r="BC74" i="2"/>
  <c r="BD74" i="2"/>
  <c r="BE74" i="2"/>
  <c r="BF74" i="2"/>
  <c r="BG74" i="2"/>
  <c r="BH74" i="2"/>
  <c r="BI74" i="2"/>
  <c r="BJ74" i="2"/>
  <c r="BK74" i="2"/>
  <c r="BL74" i="2"/>
  <c r="BM74" i="2"/>
  <c r="BN74" i="2"/>
  <c r="BO74" i="2"/>
  <c r="BP74" i="2"/>
  <c r="BQ74" i="2"/>
  <c r="BR74" i="2"/>
  <c r="BS74" i="2"/>
  <c r="BT74" i="2"/>
  <c r="BU74" i="2"/>
  <c r="BV74" i="2"/>
  <c r="BW74" i="2"/>
  <c r="BX74" i="2"/>
  <c r="BY74" i="2"/>
  <c r="BZ74" i="2"/>
  <c r="CA74" i="2"/>
  <c r="CB74" i="2"/>
  <c r="CC74" i="2"/>
  <c r="CD74" i="2"/>
  <c r="CE74" i="2"/>
  <c r="CF74" i="2"/>
  <c r="CG74" i="2"/>
  <c r="CH74" i="2"/>
  <c r="CI74" i="2"/>
  <c r="CJ74" i="2"/>
  <c r="CK74" i="2"/>
  <c r="CL74" i="2"/>
  <c r="CM74" i="2"/>
  <c r="CN74" i="2"/>
  <c r="CO74" i="2"/>
  <c r="CP74" i="2"/>
  <c r="CQ74" i="2"/>
  <c r="CR74" i="2"/>
  <c r="CS74" i="2"/>
  <c r="CT74" i="2"/>
  <c r="CU74" i="2"/>
  <c r="CV74" i="2"/>
  <c r="CW74" i="2"/>
  <c r="CX74" i="2"/>
  <c r="CY74" i="2"/>
  <c r="CZ74" i="2"/>
  <c r="DA74" i="2"/>
  <c r="DB74" i="2"/>
  <c r="DC74" i="2"/>
  <c r="DD74" i="2"/>
  <c r="DE74" i="2"/>
  <c r="DF74" i="2"/>
  <c r="DG74" i="2"/>
  <c r="DH74" i="2"/>
  <c r="DI74" i="2"/>
  <c r="DJ74" i="2"/>
  <c r="DK74" i="2"/>
  <c r="DS74" i="2"/>
  <c r="DT74" i="2"/>
  <c r="DU74" i="2"/>
  <c r="DN74" i="2" s="1"/>
  <c r="DV74" i="2"/>
  <c r="DW74" i="2"/>
  <c r="DX74" i="2"/>
  <c r="DY74" i="2"/>
  <c r="DZ74" i="2"/>
  <c r="EA74" i="2"/>
  <c r="EB74" i="2"/>
  <c r="EC74" i="2"/>
  <c r="ED74" i="2"/>
  <c r="EE74" i="2"/>
  <c r="EF74" i="2"/>
  <c r="EG74" i="2"/>
  <c r="EH74" i="2"/>
  <c r="EI74" i="2"/>
  <c r="EJ74" i="2"/>
  <c r="EK74" i="2"/>
  <c r="EL74" i="2"/>
  <c r="EM74" i="2"/>
  <c r="B75" i="2"/>
  <c r="C75" i="2"/>
  <c r="D75" i="2"/>
  <c r="E75" i="2" s="1"/>
  <c r="F75" i="2" s="1" a="1"/>
  <c r="F75" i="2" s="1"/>
  <c r="I75" i="2"/>
  <c r="J75" i="2"/>
  <c r="K75" i="2"/>
  <c r="L75" i="2"/>
  <c r="M75" i="2"/>
  <c r="N75" i="2"/>
  <c r="O75" i="2"/>
  <c r="P75" i="2"/>
  <c r="Q75" i="2"/>
  <c r="R75" i="2"/>
  <c r="S75" i="2"/>
  <c r="T75" i="2"/>
  <c r="U75" i="2"/>
  <c r="V75" i="2" s="1"/>
  <c r="W75" i="2"/>
  <c r="X75" i="2"/>
  <c r="Y75" i="2"/>
  <c r="Z75" i="2"/>
  <c r="AA75" i="2"/>
  <c r="AB75" i="2"/>
  <c r="AD75" i="2"/>
  <c r="AC75" i="2" s="1"/>
  <c r="AE75" i="2"/>
  <c r="AF75" i="2"/>
  <c r="AG75" i="2"/>
  <c r="AH75" i="2"/>
  <c r="AI75" i="2"/>
  <c r="AJ75" i="2"/>
  <c r="AK75" i="2"/>
  <c r="AL75" i="2"/>
  <c r="AM75" i="2"/>
  <c r="AN75" i="2"/>
  <c r="AO75" i="2"/>
  <c r="AP75" i="2"/>
  <c r="AQ75" i="2"/>
  <c r="AR75" i="2"/>
  <c r="AS75" i="2"/>
  <c r="AT75" i="2"/>
  <c r="AU75" i="2"/>
  <c r="AV75" i="2"/>
  <c r="AW75" i="2"/>
  <c r="AX75" i="2"/>
  <c r="AY75" i="2"/>
  <c r="AZ75" i="2"/>
  <c r="BA75" i="2"/>
  <c r="BB75" i="2"/>
  <c r="BC75" i="2"/>
  <c r="BD75" i="2"/>
  <c r="BE75" i="2"/>
  <c r="BF75" i="2"/>
  <c r="BG75" i="2"/>
  <c r="BH75" i="2"/>
  <c r="BI75" i="2"/>
  <c r="BJ75" i="2"/>
  <c r="BK75" i="2"/>
  <c r="BL75" i="2"/>
  <c r="BM75" i="2"/>
  <c r="BN75" i="2"/>
  <c r="BO75" i="2"/>
  <c r="BP75" i="2"/>
  <c r="BQ75" i="2"/>
  <c r="BR75" i="2"/>
  <c r="BS75" i="2"/>
  <c r="BT75" i="2"/>
  <c r="BU75" i="2"/>
  <c r="BV75" i="2"/>
  <c r="BW75" i="2"/>
  <c r="BX75" i="2"/>
  <c r="BY75" i="2"/>
  <c r="BZ75" i="2"/>
  <c r="CA75" i="2"/>
  <c r="CB75" i="2"/>
  <c r="CC75" i="2"/>
  <c r="CD75" i="2"/>
  <c r="CE75" i="2"/>
  <c r="CF75" i="2"/>
  <c r="CG75" i="2"/>
  <c r="CH75" i="2"/>
  <c r="CI75" i="2"/>
  <c r="CJ75" i="2"/>
  <c r="CK75" i="2"/>
  <c r="CL75" i="2"/>
  <c r="CM75" i="2"/>
  <c r="CN75" i="2"/>
  <c r="CO75" i="2"/>
  <c r="CP75" i="2"/>
  <c r="CQ75" i="2"/>
  <c r="CR75" i="2"/>
  <c r="CS75" i="2"/>
  <c r="CT75" i="2"/>
  <c r="CU75" i="2"/>
  <c r="CV75" i="2"/>
  <c r="CW75" i="2"/>
  <c r="CX75" i="2"/>
  <c r="CY75" i="2"/>
  <c r="CZ75" i="2"/>
  <c r="DA75" i="2"/>
  <c r="DB75" i="2"/>
  <c r="DC75" i="2"/>
  <c r="DD75" i="2"/>
  <c r="DE75" i="2"/>
  <c r="DF75" i="2"/>
  <c r="DG75" i="2"/>
  <c r="DH75" i="2"/>
  <c r="DI75" i="2"/>
  <c r="DJ75" i="2"/>
  <c r="DK75" i="2"/>
  <c r="DS75" i="2"/>
  <c r="DT75" i="2"/>
  <c r="DU75" i="2"/>
  <c r="DV75" i="2"/>
  <c r="DW75" i="2"/>
  <c r="DX75" i="2"/>
  <c r="DY75" i="2"/>
  <c r="DZ75" i="2"/>
  <c r="EA75" i="2"/>
  <c r="EB75" i="2"/>
  <c r="EC75" i="2"/>
  <c r="ED75" i="2"/>
  <c r="EE75" i="2"/>
  <c r="EF75" i="2"/>
  <c r="EG75" i="2"/>
  <c r="EH75" i="2"/>
  <c r="EI75" i="2"/>
  <c r="EJ75" i="2"/>
  <c r="EK75" i="2"/>
  <c r="EL75" i="2"/>
  <c r="EM75" i="2"/>
  <c r="B76" i="2"/>
  <c r="C76" i="2"/>
  <c r="D76" i="2"/>
  <c r="E76" i="2" s="1"/>
  <c r="F76" i="2" s="1" a="1"/>
  <c r="F76" i="2" s="1"/>
  <c r="I76" i="2"/>
  <c r="J76" i="2"/>
  <c r="K76" i="2"/>
  <c r="L76" i="2"/>
  <c r="M76" i="2"/>
  <c r="N76" i="2"/>
  <c r="O76" i="2"/>
  <c r="P76" i="2"/>
  <c r="Q76" i="2"/>
  <c r="R76" i="2"/>
  <c r="S76" i="2"/>
  <c r="T76" i="2"/>
  <c r="U76" i="2"/>
  <c r="V76" i="2" s="1"/>
  <c r="W76" i="2"/>
  <c r="X76" i="2"/>
  <c r="Y76" i="2"/>
  <c r="Z76" i="2"/>
  <c r="AA76" i="2"/>
  <c r="AB76" i="2"/>
  <c r="AD76" i="2"/>
  <c r="AC76" i="2" s="1"/>
  <c r="AE76" i="2"/>
  <c r="AF76" i="2"/>
  <c r="AG76" i="2"/>
  <c r="AH76" i="2"/>
  <c r="AI76" i="2"/>
  <c r="AJ76" i="2"/>
  <c r="AK76" i="2"/>
  <c r="AL76" i="2"/>
  <c r="AM76" i="2"/>
  <c r="AN76" i="2"/>
  <c r="AO76" i="2"/>
  <c r="AP76" i="2"/>
  <c r="AQ76" i="2"/>
  <c r="AR76" i="2"/>
  <c r="AS76" i="2"/>
  <c r="AT76" i="2"/>
  <c r="AU76" i="2"/>
  <c r="AV76" i="2"/>
  <c r="AW76" i="2"/>
  <c r="AX76" i="2"/>
  <c r="AY76" i="2"/>
  <c r="AZ76" i="2"/>
  <c r="BA76" i="2"/>
  <c r="BB76" i="2"/>
  <c r="BC76" i="2"/>
  <c r="BD76" i="2"/>
  <c r="BE76" i="2"/>
  <c r="BF76" i="2"/>
  <c r="BG76" i="2"/>
  <c r="BH76" i="2"/>
  <c r="BI76" i="2"/>
  <c r="BJ76" i="2"/>
  <c r="BK76" i="2"/>
  <c r="BL76" i="2"/>
  <c r="BM76" i="2"/>
  <c r="BN76" i="2"/>
  <c r="BO76" i="2"/>
  <c r="BP76" i="2"/>
  <c r="BQ76" i="2"/>
  <c r="BR76" i="2"/>
  <c r="BS76" i="2"/>
  <c r="BT76" i="2"/>
  <c r="BU76" i="2"/>
  <c r="BV76" i="2"/>
  <c r="BW76" i="2"/>
  <c r="BX76" i="2"/>
  <c r="BY76" i="2"/>
  <c r="BZ76" i="2"/>
  <c r="CA76" i="2"/>
  <c r="CB76" i="2"/>
  <c r="CC76" i="2"/>
  <c r="CD76" i="2"/>
  <c r="CE76" i="2"/>
  <c r="CF76" i="2"/>
  <c r="CG76" i="2"/>
  <c r="CH76" i="2"/>
  <c r="CI76" i="2"/>
  <c r="CJ76" i="2"/>
  <c r="CK76" i="2"/>
  <c r="CL76" i="2"/>
  <c r="CM76" i="2"/>
  <c r="CN76" i="2"/>
  <c r="CO76" i="2"/>
  <c r="CP76" i="2"/>
  <c r="CQ76" i="2"/>
  <c r="CR76" i="2"/>
  <c r="CS76" i="2"/>
  <c r="CT76" i="2"/>
  <c r="CU76" i="2"/>
  <c r="CV76" i="2"/>
  <c r="CW76" i="2"/>
  <c r="CX76" i="2"/>
  <c r="CY76" i="2"/>
  <c r="CZ76" i="2"/>
  <c r="DA76" i="2"/>
  <c r="DB76" i="2"/>
  <c r="DC76" i="2"/>
  <c r="DD76" i="2"/>
  <c r="DE76" i="2"/>
  <c r="DF76" i="2"/>
  <c r="DG76" i="2"/>
  <c r="DH76" i="2"/>
  <c r="DI76" i="2"/>
  <c r="DJ76" i="2"/>
  <c r="DK76" i="2"/>
  <c r="DS76" i="2"/>
  <c r="DT76" i="2"/>
  <c r="DU76" i="2"/>
  <c r="DV76" i="2"/>
  <c r="DW76" i="2"/>
  <c r="DX76" i="2"/>
  <c r="DY76" i="2"/>
  <c r="DZ76" i="2"/>
  <c r="EA76" i="2"/>
  <c r="EB76" i="2"/>
  <c r="EC76" i="2"/>
  <c r="ED76" i="2"/>
  <c r="EE76" i="2"/>
  <c r="EF76" i="2"/>
  <c r="EG76" i="2"/>
  <c r="EH76" i="2"/>
  <c r="EI76" i="2"/>
  <c r="EJ76" i="2"/>
  <c r="EK76" i="2"/>
  <c r="EL76" i="2"/>
  <c r="EM76" i="2"/>
  <c r="B77" i="2"/>
  <c r="C77" i="2"/>
  <c r="D77" i="2"/>
  <c r="E77" i="2" s="1"/>
  <c r="F77" i="2" s="1" a="1"/>
  <c r="F77" i="2" s="1"/>
  <c r="I77" i="2"/>
  <c r="J77" i="2"/>
  <c r="K77" i="2"/>
  <c r="L77" i="2"/>
  <c r="M77" i="2"/>
  <c r="N77" i="2"/>
  <c r="O77" i="2"/>
  <c r="P77" i="2"/>
  <c r="Q77" i="2"/>
  <c r="R77" i="2"/>
  <c r="S77" i="2"/>
  <c r="T77" i="2"/>
  <c r="U77" i="2"/>
  <c r="V77" i="2" s="1"/>
  <c r="W77" i="2"/>
  <c r="X77" i="2"/>
  <c r="Y77" i="2"/>
  <c r="Z77" i="2"/>
  <c r="AA77" i="2"/>
  <c r="AB77" i="2"/>
  <c r="AD77" i="2"/>
  <c r="AC77" i="2" s="1"/>
  <c r="AE77" i="2"/>
  <c r="AF77" i="2"/>
  <c r="AG77" i="2"/>
  <c r="AH77" i="2"/>
  <c r="AI77" i="2"/>
  <c r="AJ77" i="2"/>
  <c r="AK77" i="2"/>
  <c r="AL77" i="2"/>
  <c r="AM77" i="2"/>
  <c r="AN77" i="2"/>
  <c r="AO77" i="2"/>
  <c r="AP77" i="2"/>
  <c r="AQ77" i="2"/>
  <c r="AR77" i="2"/>
  <c r="AS77" i="2"/>
  <c r="AT77" i="2"/>
  <c r="AU77" i="2"/>
  <c r="AV77" i="2"/>
  <c r="AW77" i="2"/>
  <c r="AX77" i="2"/>
  <c r="AY77" i="2"/>
  <c r="AZ77" i="2"/>
  <c r="BA77" i="2"/>
  <c r="BB77" i="2"/>
  <c r="BC77" i="2"/>
  <c r="BD77" i="2"/>
  <c r="BE77" i="2"/>
  <c r="BF77" i="2"/>
  <c r="BG77" i="2"/>
  <c r="BH77" i="2"/>
  <c r="BI77" i="2"/>
  <c r="BJ77" i="2"/>
  <c r="BK77" i="2"/>
  <c r="BL77" i="2"/>
  <c r="BM77" i="2"/>
  <c r="BN77" i="2"/>
  <c r="BO77" i="2"/>
  <c r="BP77" i="2"/>
  <c r="BQ77" i="2"/>
  <c r="BR77" i="2"/>
  <c r="BS77" i="2"/>
  <c r="BT77" i="2"/>
  <c r="BU77" i="2"/>
  <c r="BV77" i="2"/>
  <c r="BW77" i="2"/>
  <c r="BX77" i="2"/>
  <c r="BY77" i="2"/>
  <c r="BZ77" i="2"/>
  <c r="CA77" i="2"/>
  <c r="CB77" i="2"/>
  <c r="CC77" i="2"/>
  <c r="CD77" i="2"/>
  <c r="CE77" i="2"/>
  <c r="CF77" i="2"/>
  <c r="CG77" i="2"/>
  <c r="CH77" i="2"/>
  <c r="CI77" i="2"/>
  <c r="CJ77" i="2"/>
  <c r="CK77" i="2"/>
  <c r="CL77" i="2"/>
  <c r="CM77" i="2"/>
  <c r="CN77" i="2"/>
  <c r="CO77" i="2"/>
  <c r="CP77" i="2"/>
  <c r="CQ77" i="2"/>
  <c r="CR77" i="2"/>
  <c r="CS77" i="2"/>
  <c r="CT77" i="2"/>
  <c r="CU77" i="2"/>
  <c r="CV77" i="2"/>
  <c r="CW77" i="2"/>
  <c r="CX77" i="2"/>
  <c r="CY77" i="2"/>
  <c r="CZ77" i="2"/>
  <c r="DA77" i="2"/>
  <c r="DB77" i="2"/>
  <c r="DC77" i="2"/>
  <c r="DD77" i="2"/>
  <c r="DE77" i="2"/>
  <c r="DF77" i="2"/>
  <c r="DG77" i="2"/>
  <c r="DH77" i="2"/>
  <c r="DI77" i="2"/>
  <c r="DJ77" i="2"/>
  <c r="DK77" i="2"/>
  <c r="DS77" i="2"/>
  <c r="DT77" i="2"/>
  <c r="DU77" i="2"/>
  <c r="DV77" i="2"/>
  <c r="DW77" i="2"/>
  <c r="DX77" i="2"/>
  <c r="DY77" i="2"/>
  <c r="DZ77" i="2"/>
  <c r="EA77" i="2"/>
  <c r="EB77" i="2"/>
  <c r="EC77" i="2"/>
  <c r="ED77" i="2"/>
  <c r="EE77" i="2"/>
  <c r="EF77" i="2"/>
  <c r="EG77" i="2"/>
  <c r="EH77" i="2"/>
  <c r="EI77" i="2"/>
  <c r="EJ77" i="2"/>
  <c r="EK77" i="2"/>
  <c r="EL77" i="2"/>
  <c r="EM77" i="2"/>
  <c r="B78" i="2"/>
  <c r="C78" i="2"/>
  <c r="D78" i="2"/>
  <c r="E78" i="2" s="1"/>
  <c r="F78" i="2" s="1" a="1"/>
  <c r="F78" i="2" s="1"/>
  <c r="I78" i="2"/>
  <c r="J78" i="2"/>
  <c r="K78" i="2"/>
  <c r="L78" i="2"/>
  <c r="M78" i="2"/>
  <c r="N78" i="2"/>
  <c r="O78" i="2"/>
  <c r="P78" i="2"/>
  <c r="Q78" i="2"/>
  <c r="R78" i="2"/>
  <c r="S78" i="2"/>
  <c r="T78" i="2"/>
  <c r="U78" i="2"/>
  <c r="V78" i="2" s="1"/>
  <c r="W78" i="2"/>
  <c r="X78" i="2"/>
  <c r="Y78" i="2"/>
  <c r="Z78" i="2"/>
  <c r="AA78" i="2"/>
  <c r="AB78" i="2"/>
  <c r="AD78" i="2"/>
  <c r="AC78" i="2" s="1"/>
  <c r="AE78" i="2"/>
  <c r="AF78" i="2"/>
  <c r="AG78" i="2"/>
  <c r="AH78" i="2"/>
  <c r="AI78" i="2"/>
  <c r="AJ78" i="2"/>
  <c r="AK78" i="2"/>
  <c r="AL78" i="2"/>
  <c r="AM78" i="2"/>
  <c r="AN78" i="2"/>
  <c r="AO78" i="2"/>
  <c r="AP78" i="2"/>
  <c r="AQ78" i="2"/>
  <c r="AR78" i="2"/>
  <c r="AS78" i="2"/>
  <c r="AT78" i="2"/>
  <c r="AU78" i="2"/>
  <c r="AV78" i="2"/>
  <c r="AW78" i="2"/>
  <c r="AX78" i="2"/>
  <c r="AY78" i="2"/>
  <c r="AZ78" i="2"/>
  <c r="BA78" i="2"/>
  <c r="BB78" i="2"/>
  <c r="BC78" i="2"/>
  <c r="BD78" i="2"/>
  <c r="BE78" i="2"/>
  <c r="BF78" i="2"/>
  <c r="BG78" i="2"/>
  <c r="BH78" i="2"/>
  <c r="BI78" i="2"/>
  <c r="BJ78" i="2"/>
  <c r="BK78" i="2"/>
  <c r="BL78" i="2"/>
  <c r="BM78" i="2"/>
  <c r="BN78" i="2"/>
  <c r="BO78" i="2"/>
  <c r="BP78" i="2"/>
  <c r="BQ78" i="2"/>
  <c r="BR78" i="2"/>
  <c r="BS78" i="2"/>
  <c r="BT78" i="2"/>
  <c r="BU78" i="2"/>
  <c r="BV78" i="2"/>
  <c r="BW78" i="2"/>
  <c r="BX78" i="2"/>
  <c r="BY78" i="2"/>
  <c r="BZ78" i="2"/>
  <c r="CA78" i="2"/>
  <c r="CB78" i="2"/>
  <c r="CC78" i="2"/>
  <c r="CD78" i="2"/>
  <c r="CE78" i="2"/>
  <c r="CF78" i="2"/>
  <c r="CG78" i="2"/>
  <c r="CH78" i="2"/>
  <c r="CI78" i="2"/>
  <c r="CJ78" i="2"/>
  <c r="CK78" i="2"/>
  <c r="CL78" i="2"/>
  <c r="CM78" i="2"/>
  <c r="CN78" i="2"/>
  <c r="CO78" i="2"/>
  <c r="CP78" i="2"/>
  <c r="CQ78" i="2"/>
  <c r="CR78" i="2"/>
  <c r="CS78" i="2"/>
  <c r="CT78" i="2"/>
  <c r="CU78" i="2"/>
  <c r="CV78" i="2"/>
  <c r="CW78" i="2"/>
  <c r="CX78" i="2"/>
  <c r="CY78" i="2"/>
  <c r="CZ78" i="2"/>
  <c r="DA78" i="2"/>
  <c r="DB78" i="2"/>
  <c r="DC78" i="2"/>
  <c r="DD78" i="2"/>
  <c r="DE78" i="2"/>
  <c r="DF78" i="2"/>
  <c r="DG78" i="2"/>
  <c r="DH78" i="2"/>
  <c r="DI78" i="2"/>
  <c r="DJ78" i="2"/>
  <c r="DK78" i="2"/>
  <c r="DS78" i="2"/>
  <c r="DT78" i="2"/>
  <c r="DU78" i="2"/>
  <c r="DV78" i="2"/>
  <c r="DW78" i="2"/>
  <c r="DX78" i="2"/>
  <c r="DY78" i="2"/>
  <c r="DZ78" i="2"/>
  <c r="EA78" i="2"/>
  <c r="DO78" i="2" s="1"/>
  <c r="EB78" i="2"/>
  <c r="EC78" i="2"/>
  <c r="ED78" i="2"/>
  <c r="EE78" i="2"/>
  <c r="EF78" i="2"/>
  <c r="EG78" i="2"/>
  <c r="EH78" i="2"/>
  <c r="EI78" i="2"/>
  <c r="EJ78" i="2"/>
  <c r="EK78" i="2"/>
  <c r="EL78" i="2"/>
  <c r="EM78" i="2"/>
  <c r="B79" i="2"/>
  <c r="C79" i="2"/>
  <c r="D79" i="2"/>
  <c r="E79" i="2" s="1"/>
  <c r="F79" i="2" s="1" a="1"/>
  <c r="F79" i="2" s="1"/>
  <c r="I79" i="2"/>
  <c r="J79" i="2"/>
  <c r="K79" i="2"/>
  <c r="L79" i="2"/>
  <c r="M79" i="2"/>
  <c r="N79" i="2"/>
  <c r="O79" i="2"/>
  <c r="P79" i="2"/>
  <c r="Q79" i="2"/>
  <c r="R79" i="2"/>
  <c r="S79" i="2"/>
  <c r="T79" i="2"/>
  <c r="U79" i="2"/>
  <c r="V79" i="2" s="1"/>
  <c r="W79" i="2"/>
  <c r="X79" i="2"/>
  <c r="Y79" i="2"/>
  <c r="Z79" i="2"/>
  <c r="AA79" i="2"/>
  <c r="AB79" i="2"/>
  <c r="AD79" i="2"/>
  <c r="AC79" i="2" s="1"/>
  <c r="AE79" i="2"/>
  <c r="AF79" i="2"/>
  <c r="AG79" i="2"/>
  <c r="AH79" i="2"/>
  <c r="AI79" i="2"/>
  <c r="AJ79" i="2"/>
  <c r="AK79" i="2"/>
  <c r="AL79" i="2"/>
  <c r="AM79" i="2"/>
  <c r="AN79" i="2"/>
  <c r="AO79" i="2"/>
  <c r="AP79" i="2"/>
  <c r="AQ79" i="2"/>
  <c r="AR79" i="2"/>
  <c r="AS79" i="2"/>
  <c r="AT79" i="2"/>
  <c r="AU79" i="2"/>
  <c r="AV79" i="2"/>
  <c r="AW79" i="2"/>
  <c r="AX79" i="2"/>
  <c r="AY79" i="2"/>
  <c r="AZ79" i="2"/>
  <c r="BA79" i="2"/>
  <c r="BB79" i="2"/>
  <c r="BC79" i="2"/>
  <c r="BD79" i="2"/>
  <c r="BE79" i="2"/>
  <c r="BF79" i="2"/>
  <c r="BG79" i="2"/>
  <c r="BH79" i="2"/>
  <c r="BI79" i="2"/>
  <c r="BJ79" i="2"/>
  <c r="BK79" i="2"/>
  <c r="BL79" i="2"/>
  <c r="BM79" i="2"/>
  <c r="BN79" i="2"/>
  <c r="BO79" i="2"/>
  <c r="BP79" i="2"/>
  <c r="BQ79" i="2"/>
  <c r="BR79" i="2"/>
  <c r="BS79" i="2"/>
  <c r="BT79" i="2"/>
  <c r="BU79" i="2"/>
  <c r="BV79" i="2"/>
  <c r="BW79" i="2"/>
  <c r="BX79" i="2"/>
  <c r="BY79" i="2"/>
  <c r="BZ79" i="2"/>
  <c r="CA79" i="2"/>
  <c r="CB79" i="2"/>
  <c r="CC79" i="2"/>
  <c r="CD79" i="2"/>
  <c r="CE79" i="2"/>
  <c r="CF79" i="2"/>
  <c r="CG79" i="2"/>
  <c r="CH79" i="2"/>
  <c r="CI79" i="2"/>
  <c r="CJ79" i="2"/>
  <c r="CK79" i="2"/>
  <c r="CL79" i="2"/>
  <c r="CM79" i="2"/>
  <c r="CN79" i="2"/>
  <c r="CO79" i="2"/>
  <c r="CP79" i="2"/>
  <c r="CQ79" i="2"/>
  <c r="CR79" i="2"/>
  <c r="CS79" i="2"/>
  <c r="CT79" i="2"/>
  <c r="CU79" i="2"/>
  <c r="CV79" i="2"/>
  <c r="CW79" i="2"/>
  <c r="CX79" i="2"/>
  <c r="CY79" i="2"/>
  <c r="CZ79" i="2"/>
  <c r="DA79" i="2"/>
  <c r="DB79" i="2"/>
  <c r="DC79" i="2"/>
  <c r="DD79" i="2"/>
  <c r="DE79" i="2"/>
  <c r="DF79" i="2"/>
  <c r="DG79" i="2"/>
  <c r="DH79" i="2"/>
  <c r="DI79" i="2"/>
  <c r="DJ79" i="2"/>
  <c r="DK79" i="2"/>
  <c r="DS79" i="2"/>
  <c r="DT79" i="2"/>
  <c r="DU79" i="2"/>
  <c r="DN79" i="2" s="1"/>
  <c r="DV79" i="2"/>
  <c r="DW79" i="2"/>
  <c r="DX79" i="2"/>
  <c r="DY79" i="2"/>
  <c r="DZ79" i="2"/>
  <c r="EA79" i="2"/>
  <c r="EB79" i="2"/>
  <c r="EC79" i="2"/>
  <c r="ED79" i="2"/>
  <c r="EE79" i="2"/>
  <c r="EF79" i="2"/>
  <c r="EG79" i="2"/>
  <c r="EH79" i="2"/>
  <c r="EI79" i="2"/>
  <c r="EJ79" i="2"/>
  <c r="EK79" i="2"/>
  <c r="EL79" i="2"/>
  <c r="EM79" i="2"/>
  <c r="B80" i="2"/>
  <c r="C80" i="2"/>
  <c r="D80" i="2"/>
  <c r="E80" i="2" s="1"/>
  <c r="F80" i="2" s="1" a="1"/>
  <c r="F80" i="2" s="1"/>
  <c r="I80" i="2"/>
  <c r="J80" i="2"/>
  <c r="K80" i="2"/>
  <c r="L80" i="2"/>
  <c r="M80" i="2"/>
  <c r="N80" i="2"/>
  <c r="O80" i="2"/>
  <c r="P80" i="2"/>
  <c r="Q80" i="2"/>
  <c r="R80" i="2"/>
  <c r="S80" i="2"/>
  <c r="T80" i="2"/>
  <c r="U80" i="2"/>
  <c r="V80" i="2" s="1"/>
  <c r="W80" i="2"/>
  <c r="X80" i="2"/>
  <c r="Y80" i="2"/>
  <c r="Z80" i="2"/>
  <c r="AA80" i="2"/>
  <c r="AB80" i="2"/>
  <c r="AD80" i="2"/>
  <c r="AC80" i="2" s="1"/>
  <c r="AE80" i="2"/>
  <c r="AF80" i="2"/>
  <c r="AG80" i="2"/>
  <c r="AH80" i="2"/>
  <c r="AI80" i="2"/>
  <c r="AJ80" i="2"/>
  <c r="AK80" i="2"/>
  <c r="AL80" i="2"/>
  <c r="AM80" i="2"/>
  <c r="AN80" i="2"/>
  <c r="AO80" i="2"/>
  <c r="AP80" i="2"/>
  <c r="AQ80" i="2"/>
  <c r="AR80" i="2"/>
  <c r="AS80" i="2"/>
  <c r="AT80" i="2"/>
  <c r="AU80" i="2"/>
  <c r="AV80" i="2"/>
  <c r="AW80" i="2"/>
  <c r="AX80" i="2"/>
  <c r="AY80" i="2"/>
  <c r="AZ80" i="2"/>
  <c r="BA80" i="2"/>
  <c r="BB80" i="2"/>
  <c r="BC80" i="2"/>
  <c r="BD80" i="2"/>
  <c r="BE80" i="2"/>
  <c r="BF80" i="2"/>
  <c r="BG80" i="2"/>
  <c r="BH80" i="2"/>
  <c r="BI80" i="2"/>
  <c r="BJ80" i="2"/>
  <c r="BK80" i="2"/>
  <c r="BL80" i="2"/>
  <c r="BM80" i="2"/>
  <c r="BN80" i="2"/>
  <c r="BO80" i="2"/>
  <c r="BP80" i="2"/>
  <c r="BQ80" i="2"/>
  <c r="BR80" i="2"/>
  <c r="BS80" i="2"/>
  <c r="BT80" i="2"/>
  <c r="BU80" i="2"/>
  <c r="BV80" i="2"/>
  <c r="BW80" i="2"/>
  <c r="BX80" i="2"/>
  <c r="BY80" i="2"/>
  <c r="BZ80" i="2"/>
  <c r="CA80" i="2"/>
  <c r="CB80" i="2"/>
  <c r="CC80" i="2"/>
  <c r="CD80" i="2"/>
  <c r="CE80" i="2"/>
  <c r="CF80" i="2"/>
  <c r="CG80" i="2"/>
  <c r="CH80" i="2"/>
  <c r="CI80" i="2"/>
  <c r="CJ80" i="2"/>
  <c r="CK80" i="2"/>
  <c r="CL80" i="2"/>
  <c r="CM80" i="2"/>
  <c r="CN80" i="2"/>
  <c r="CO80" i="2"/>
  <c r="CP80" i="2"/>
  <c r="CQ80" i="2"/>
  <c r="CR80" i="2"/>
  <c r="CS80" i="2"/>
  <c r="CT80" i="2"/>
  <c r="CU80" i="2"/>
  <c r="CV80" i="2"/>
  <c r="CW80" i="2"/>
  <c r="CX80" i="2"/>
  <c r="CY80" i="2"/>
  <c r="CZ80" i="2"/>
  <c r="DA80" i="2"/>
  <c r="DB80" i="2"/>
  <c r="DC80" i="2"/>
  <c r="DD80" i="2"/>
  <c r="DE80" i="2"/>
  <c r="DF80" i="2"/>
  <c r="DG80" i="2"/>
  <c r="DH80" i="2"/>
  <c r="DI80" i="2"/>
  <c r="DJ80" i="2"/>
  <c r="DK80" i="2"/>
  <c r="DS80" i="2"/>
  <c r="DT80" i="2"/>
  <c r="DU80" i="2"/>
  <c r="DV80" i="2"/>
  <c r="DW80" i="2"/>
  <c r="DX80" i="2"/>
  <c r="DY80" i="2"/>
  <c r="DZ80" i="2"/>
  <c r="EA80" i="2"/>
  <c r="DO80" i="2" s="1"/>
  <c r="EB80" i="2"/>
  <c r="EC80" i="2"/>
  <c r="ED80" i="2"/>
  <c r="EE80" i="2"/>
  <c r="EF80" i="2"/>
  <c r="EG80" i="2"/>
  <c r="EH80" i="2"/>
  <c r="EI80" i="2"/>
  <c r="EJ80" i="2"/>
  <c r="EK80" i="2"/>
  <c r="EL80" i="2"/>
  <c r="EM80" i="2"/>
  <c r="B81" i="2"/>
  <c r="C81" i="2"/>
  <c r="D81" i="2"/>
  <c r="E81" i="2" s="1"/>
  <c r="F81" i="2" s="1" a="1"/>
  <c r="F81" i="2" s="1"/>
  <c r="I81" i="2"/>
  <c r="J81" i="2"/>
  <c r="K81" i="2"/>
  <c r="L81" i="2"/>
  <c r="M81" i="2"/>
  <c r="N81" i="2"/>
  <c r="O81" i="2"/>
  <c r="P81" i="2"/>
  <c r="Q81" i="2"/>
  <c r="R81" i="2"/>
  <c r="S81" i="2"/>
  <c r="T81" i="2"/>
  <c r="U81" i="2"/>
  <c r="V81" i="2" s="1"/>
  <c r="W81" i="2"/>
  <c r="X81" i="2"/>
  <c r="Y81" i="2"/>
  <c r="Z81" i="2"/>
  <c r="AA81" i="2"/>
  <c r="AB81" i="2"/>
  <c r="AD81" i="2"/>
  <c r="AC81" i="2" s="1"/>
  <c r="AE81" i="2"/>
  <c r="AF81" i="2"/>
  <c r="AG81" i="2"/>
  <c r="AH81" i="2"/>
  <c r="AI81" i="2"/>
  <c r="AJ81" i="2"/>
  <c r="AK81" i="2"/>
  <c r="AL81" i="2"/>
  <c r="AM81" i="2"/>
  <c r="AN81" i="2"/>
  <c r="AO81" i="2"/>
  <c r="AP81" i="2"/>
  <c r="AQ81" i="2"/>
  <c r="AR81" i="2"/>
  <c r="AS81" i="2"/>
  <c r="AT81" i="2"/>
  <c r="AU81" i="2"/>
  <c r="AV81" i="2"/>
  <c r="AW81" i="2"/>
  <c r="AX81" i="2"/>
  <c r="AY81" i="2"/>
  <c r="AZ81" i="2"/>
  <c r="BA81" i="2"/>
  <c r="BB81" i="2"/>
  <c r="BC81" i="2"/>
  <c r="BD81" i="2"/>
  <c r="BE81" i="2"/>
  <c r="BF81" i="2"/>
  <c r="BG81" i="2"/>
  <c r="BH81" i="2"/>
  <c r="BI81" i="2"/>
  <c r="BJ81" i="2"/>
  <c r="BK81" i="2"/>
  <c r="BL81" i="2"/>
  <c r="BM81" i="2"/>
  <c r="BN81" i="2"/>
  <c r="BO81" i="2"/>
  <c r="BP81" i="2"/>
  <c r="BQ81" i="2"/>
  <c r="BR81" i="2"/>
  <c r="BS81" i="2"/>
  <c r="BT81" i="2"/>
  <c r="BU81" i="2"/>
  <c r="BV81" i="2"/>
  <c r="BW81" i="2"/>
  <c r="BX81" i="2"/>
  <c r="BY81" i="2"/>
  <c r="BZ81" i="2"/>
  <c r="CA81" i="2"/>
  <c r="CB81" i="2"/>
  <c r="CC81" i="2"/>
  <c r="CD81" i="2"/>
  <c r="CE81" i="2"/>
  <c r="CF81" i="2"/>
  <c r="CG81" i="2"/>
  <c r="CH81" i="2"/>
  <c r="CI81" i="2"/>
  <c r="CJ81" i="2"/>
  <c r="CK81" i="2"/>
  <c r="CL81" i="2"/>
  <c r="CM81" i="2"/>
  <c r="CN81" i="2"/>
  <c r="CO81" i="2"/>
  <c r="CP81" i="2"/>
  <c r="CQ81" i="2"/>
  <c r="CR81" i="2"/>
  <c r="CS81" i="2"/>
  <c r="CT81" i="2"/>
  <c r="CU81" i="2"/>
  <c r="CV81" i="2"/>
  <c r="CW81" i="2"/>
  <c r="CX81" i="2"/>
  <c r="CY81" i="2"/>
  <c r="CZ81" i="2"/>
  <c r="DA81" i="2"/>
  <c r="DB81" i="2"/>
  <c r="DC81" i="2"/>
  <c r="DD81" i="2"/>
  <c r="DE81" i="2"/>
  <c r="DF81" i="2"/>
  <c r="DG81" i="2"/>
  <c r="DH81" i="2"/>
  <c r="DI81" i="2"/>
  <c r="DJ81" i="2"/>
  <c r="DK81" i="2"/>
  <c r="DS81" i="2"/>
  <c r="DT81" i="2"/>
  <c r="DU81" i="2"/>
  <c r="DV81" i="2"/>
  <c r="DW81" i="2"/>
  <c r="DX81" i="2"/>
  <c r="DY81" i="2"/>
  <c r="DZ81" i="2"/>
  <c r="EA81" i="2"/>
  <c r="DO81" i="2" s="1"/>
  <c r="EB81" i="2"/>
  <c r="EC81" i="2"/>
  <c r="ED81" i="2"/>
  <c r="EE81" i="2"/>
  <c r="EF81" i="2"/>
  <c r="EG81" i="2"/>
  <c r="EH81" i="2"/>
  <c r="EI81" i="2"/>
  <c r="EJ81" i="2"/>
  <c r="EK81" i="2"/>
  <c r="EL81" i="2"/>
  <c r="EM81" i="2"/>
  <c r="B82" i="2"/>
  <c r="C82" i="2"/>
  <c r="D82" i="2"/>
  <c r="E82" i="2" s="1"/>
  <c r="F82" i="2" s="1" a="1"/>
  <c r="F82" i="2" s="1"/>
  <c r="I82" i="2"/>
  <c r="J82" i="2"/>
  <c r="K82" i="2"/>
  <c r="L82" i="2"/>
  <c r="M82" i="2"/>
  <c r="N82" i="2"/>
  <c r="O82" i="2"/>
  <c r="P82" i="2"/>
  <c r="Q82" i="2"/>
  <c r="R82" i="2"/>
  <c r="S82" i="2"/>
  <c r="T82" i="2"/>
  <c r="U82" i="2"/>
  <c r="V82" i="2" s="1"/>
  <c r="W82" i="2"/>
  <c r="X82" i="2"/>
  <c r="Y82" i="2"/>
  <c r="Z82" i="2"/>
  <c r="AA82" i="2"/>
  <c r="AB82" i="2"/>
  <c r="AD82" i="2"/>
  <c r="AC82" i="2" s="1"/>
  <c r="AE82" i="2"/>
  <c r="AF82" i="2"/>
  <c r="AG82" i="2"/>
  <c r="AH82" i="2"/>
  <c r="AI82" i="2"/>
  <c r="AJ82" i="2"/>
  <c r="AK82" i="2"/>
  <c r="AL82" i="2"/>
  <c r="AM82" i="2"/>
  <c r="AN82" i="2"/>
  <c r="AO82" i="2"/>
  <c r="AP82" i="2"/>
  <c r="AQ82" i="2"/>
  <c r="AR82" i="2"/>
  <c r="AS82" i="2"/>
  <c r="AT82" i="2"/>
  <c r="AU82" i="2"/>
  <c r="AV82" i="2"/>
  <c r="AW82" i="2"/>
  <c r="AX82" i="2"/>
  <c r="AY82" i="2"/>
  <c r="AZ82" i="2"/>
  <c r="BA82" i="2"/>
  <c r="BB82" i="2"/>
  <c r="BC82" i="2"/>
  <c r="BD82" i="2"/>
  <c r="BE82" i="2"/>
  <c r="BF82" i="2"/>
  <c r="BG82" i="2"/>
  <c r="BH82" i="2"/>
  <c r="BI82" i="2"/>
  <c r="BJ82" i="2"/>
  <c r="BK82" i="2"/>
  <c r="BL82" i="2"/>
  <c r="BM82" i="2"/>
  <c r="BN82" i="2"/>
  <c r="BO82" i="2"/>
  <c r="BP82" i="2"/>
  <c r="BQ82" i="2"/>
  <c r="BR82" i="2"/>
  <c r="BS82" i="2"/>
  <c r="BT82" i="2"/>
  <c r="BU82" i="2"/>
  <c r="BV82" i="2"/>
  <c r="BW82" i="2"/>
  <c r="BX82" i="2"/>
  <c r="BY82" i="2"/>
  <c r="BZ82" i="2"/>
  <c r="CA82" i="2"/>
  <c r="CB82" i="2"/>
  <c r="CC82" i="2"/>
  <c r="CD82" i="2"/>
  <c r="CE82" i="2"/>
  <c r="CF82" i="2"/>
  <c r="CG82" i="2"/>
  <c r="CH82" i="2"/>
  <c r="CI82" i="2"/>
  <c r="CJ82" i="2"/>
  <c r="CK82" i="2"/>
  <c r="CL82" i="2"/>
  <c r="CM82" i="2"/>
  <c r="CN82" i="2"/>
  <c r="CO82" i="2"/>
  <c r="CP82" i="2"/>
  <c r="CQ82" i="2"/>
  <c r="CR82" i="2"/>
  <c r="CS82" i="2"/>
  <c r="CT82" i="2"/>
  <c r="CU82" i="2"/>
  <c r="CV82" i="2"/>
  <c r="CW82" i="2"/>
  <c r="CX82" i="2"/>
  <c r="CY82" i="2"/>
  <c r="CZ82" i="2"/>
  <c r="DA82" i="2"/>
  <c r="DB82" i="2"/>
  <c r="DC82" i="2"/>
  <c r="DD82" i="2"/>
  <c r="DE82" i="2"/>
  <c r="DF82" i="2"/>
  <c r="DG82" i="2"/>
  <c r="DH82" i="2"/>
  <c r="DI82" i="2"/>
  <c r="DJ82" i="2"/>
  <c r="DK82" i="2"/>
  <c r="DS82" i="2"/>
  <c r="DT82" i="2"/>
  <c r="DU82" i="2"/>
  <c r="DV82" i="2"/>
  <c r="DW82" i="2"/>
  <c r="DX82" i="2"/>
  <c r="DY82" i="2"/>
  <c r="DZ82" i="2"/>
  <c r="EA82" i="2"/>
  <c r="EB82" i="2"/>
  <c r="EC82" i="2"/>
  <c r="ED82" i="2"/>
  <c r="EE82" i="2"/>
  <c r="EF82" i="2"/>
  <c r="EG82" i="2"/>
  <c r="EH82" i="2"/>
  <c r="EI82" i="2"/>
  <c r="EJ82" i="2"/>
  <c r="EK82" i="2"/>
  <c r="EL82" i="2"/>
  <c r="EM82" i="2"/>
  <c r="B83" i="2"/>
  <c r="C83" i="2"/>
  <c r="D83" i="2"/>
  <c r="E83" i="2" s="1"/>
  <c r="F83" i="2" s="1" a="1"/>
  <c r="F83" i="2" s="1"/>
  <c r="I83" i="2"/>
  <c r="J83" i="2"/>
  <c r="K83" i="2"/>
  <c r="L83" i="2"/>
  <c r="M83" i="2"/>
  <c r="N83" i="2"/>
  <c r="O83" i="2"/>
  <c r="P83" i="2"/>
  <c r="Q83" i="2"/>
  <c r="R83" i="2"/>
  <c r="S83" i="2"/>
  <c r="T83" i="2"/>
  <c r="U83" i="2"/>
  <c r="V83" i="2" s="1"/>
  <c r="W83" i="2"/>
  <c r="X83" i="2"/>
  <c r="Y83" i="2"/>
  <c r="Z83" i="2"/>
  <c r="AA83" i="2"/>
  <c r="AB83" i="2"/>
  <c r="AD83" i="2"/>
  <c r="AC83" i="2" s="1"/>
  <c r="AE83" i="2"/>
  <c r="AF83" i="2"/>
  <c r="AG83" i="2"/>
  <c r="AH83" i="2"/>
  <c r="AI83" i="2"/>
  <c r="AJ83" i="2"/>
  <c r="AK83" i="2"/>
  <c r="AL83" i="2"/>
  <c r="AM83" i="2"/>
  <c r="AN83" i="2"/>
  <c r="AO83" i="2"/>
  <c r="AP83" i="2"/>
  <c r="AQ83" i="2"/>
  <c r="AR83" i="2"/>
  <c r="AS83" i="2"/>
  <c r="AT83" i="2"/>
  <c r="AU83" i="2"/>
  <c r="AV83" i="2"/>
  <c r="AW83" i="2"/>
  <c r="AX83" i="2"/>
  <c r="AY83" i="2"/>
  <c r="AZ83" i="2"/>
  <c r="BA83" i="2"/>
  <c r="BB83" i="2"/>
  <c r="BC83" i="2"/>
  <c r="BD83" i="2"/>
  <c r="BE83" i="2"/>
  <c r="BF83" i="2"/>
  <c r="BG83" i="2"/>
  <c r="BH83" i="2"/>
  <c r="BI83" i="2"/>
  <c r="BJ83" i="2"/>
  <c r="BK83" i="2"/>
  <c r="BL83" i="2"/>
  <c r="BM83" i="2"/>
  <c r="BN83" i="2"/>
  <c r="BO83" i="2"/>
  <c r="BP83" i="2"/>
  <c r="BQ83" i="2"/>
  <c r="BR83" i="2"/>
  <c r="BS83" i="2"/>
  <c r="BT83" i="2"/>
  <c r="BU83" i="2"/>
  <c r="BV83" i="2"/>
  <c r="BW83" i="2"/>
  <c r="BX83" i="2"/>
  <c r="BY83" i="2"/>
  <c r="BZ83" i="2"/>
  <c r="CA83" i="2"/>
  <c r="CB83" i="2"/>
  <c r="CC83" i="2"/>
  <c r="CD83" i="2"/>
  <c r="CE83" i="2"/>
  <c r="CF83" i="2"/>
  <c r="CG83" i="2"/>
  <c r="CH83" i="2"/>
  <c r="CI83" i="2"/>
  <c r="CJ83" i="2"/>
  <c r="CK83" i="2"/>
  <c r="CL83" i="2"/>
  <c r="CM83" i="2"/>
  <c r="CN83" i="2"/>
  <c r="CO83" i="2"/>
  <c r="CP83" i="2"/>
  <c r="CQ83" i="2"/>
  <c r="CR83" i="2"/>
  <c r="CS83" i="2"/>
  <c r="CT83" i="2"/>
  <c r="CU83" i="2"/>
  <c r="CV83" i="2"/>
  <c r="CW83" i="2"/>
  <c r="CX83" i="2"/>
  <c r="CY83" i="2"/>
  <c r="CZ83" i="2"/>
  <c r="DA83" i="2"/>
  <c r="DB83" i="2"/>
  <c r="DC83" i="2"/>
  <c r="DD83" i="2"/>
  <c r="DE83" i="2"/>
  <c r="DF83" i="2"/>
  <c r="DG83" i="2"/>
  <c r="DH83" i="2"/>
  <c r="DI83" i="2"/>
  <c r="DJ83" i="2"/>
  <c r="DK83" i="2"/>
  <c r="DS83" i="2"/>
  <c r="DT83" i="2"/>
  <c r="DU83" i="2"/>
  <c r="DV83" i="2"/>
  <c r="DW83" i="2"/>
  <c r="DX83" i="2"/>
  <c r="DY83" i="2"/>
  <c r="DZ83" i="2"/>
  <c r="EA83" i="2"/>
  <c r="EB83" i="2"/>
  <c r="EC83" i="2"/>
  <c r="ED83" i="2"/>
  <c r="EE83" i="2"/>
  <c r="EF83" i="2"/>
  <c r="EG83" i="2"/>
  <c r="EH83" i="2"/>
  <c r="EI83" i="2"/>
  <c r="EJ83" i="2"/>
  <c r="EK83" i="2"/>
  <c r="EL83" i="2"/>
  <c r="EM83" i="2"/>
  <c r="B84" i="2"/>
  <c r="C84" i="2"/>
  <c r="D84" i="2"/>
  <c r="E84" i="2" s="1"/>
  <c r="F84" i="2" s="1" a="1"/>
  <c r="F84" i="2" s="1"/>
  <c r="I84" i="2"/>
  <c r="J84" i="2"/>
  <c r="K84" i="2"/>
  <c r="L84" i="2"/>
  <c r="M84" i="2"/>
  <c r="N84" i="2"/>
  <c r="O84" i="2"/>
  <c r="P84" i="2"/>
  <c r="Q84" i="2"/>
  <c r="R84" i="2"/>
  <c r="S84" i="2"/>
  <c r="T84" i="2"/>
  <c r="U84" i="2"/>
  <c r="V84" i="2" s="1"/>
  <c r="W84" i="2"/>
  <c r="X84" i="2"/>
  <c r="Y84" i="2"/>
  <c r="Z84" i="2"/>
  <c r="AA84" i="2"/>
  <c r="AB84" i="2"/>
  <c r="AD84" i="2"/>
  <c r="AC84" i="2" s="1"/>
  <c r="AE84" i="2"/>
  <c r="AF84" i="2"/>
  <c r="AG84" i="2"/>
  <c r="AH84" i="2"/>
  <c r="AI84" i="2"/>
  <c r="AJ84" i="2"/>
  <c r="AK84" i="2"/>
  <c r="AL84" i="2"/>
  <c r="AM84" i="2"/>
  <c r="AN84" i="2"/>
  <c r="AO84" i="2"/>
  <c r="AP84" i="2"/>
  <c r="AQ84" i="2"/>
  <c r="AR84" i="2"/>
  <c r="AS84" i="2"/>
  <c r="AT84" i="2"/>
  <c r="AU84" i="2"/>
  <c r="AV84" i="2"/>
  <c r="AW84" i="2"/>
  <c r="AX84" i="2"/>
  <c r="AY84" i="2"/>
  <c r="AZ84" i="2"/>
  <c r="BA84" i="2"/>
  <c r="BB84" i="2"/>
  <c r="BC84" i="2"/>
  <c r="BD84" i="2"/>
  <c r="BE84" i="2"/>
  <c r="BF84" i="2"/>
  <c r="BG84" i="2"/>
  <c r="BH84" i="2"/>
  <c r="BI84" i="2"/>
  <c r="BJ84" i="2"/>
  <c r="BK84" i="2"/>
  <c r="BL84" i="2"/>
  <c r="BM84" i="2"/>
  <c r="BN84" i="2"/>
  <c r="BO84" i="2"/>
  <c r="BP84" i="2"/>
  <c r="BQ84" i="2"/>
  <c r="BR84" i="2"/>
  <c r="BS84" i="2"/>
  <c r="BT84" i="2"/>
  <c r="BU84" i="2"/>
  <c r="BV84" i="2"/>
  <c r="BW84" i="2"/>
  <c r="BX84" i="2"/>
  <c r="BY84" i="2"/>
  <c r="BZ84" i="2"/>
  <c r="CA84" i="2"/>
  <c r="CB84" i="2"/>
  <c r="CC84" i="2"/>
  <c r="CD84" i="2"/>
  <c r="CE84" i="2"/>
  <c r="CF84" i="2"/>
  <c r="CG84" i="2"/>
  <c r="CH84" i="2"/>
  <c r="CI84" i="2"/>
  <c r="CJ84" i="2"/>
  <c r="CK84" i="2"/>
  <c r="CL84" i="2"/>
  <c r="CM84" i="2"/>
  <c r="CN84" i="2"/>
  <c r="CO84" i="2"/>
  <c r="CP84" i="2"/>
  <c r="CQ84" i="2"/>
  <c r="CR84" i="2"/>
  <c r="CS84" i="2"/>
  <c r="CT84" i="2"/>
  <c r="CU84" i="2"/>
  <c r="CV84" i="2"/>
  <c r="CW84" i="2"/>
  <c r="CX84" i="2"/>
  <c r="CY84" i="2"/>
  <c r="CZ84" i="2"/>
  <c r="DA84" i="2"/>
  <c r="DB84" i="2"/>
  <c r="DC84" i="2"/>
  <c r="DD84" i="2"/>
  <c r="DE84" i="2"/>
  <c r="DF84" i="2"/>
  <c r="DG84" i="2"/>
  <c r="DH84" i="2"/>
  <c r="DI84" i="2"/>
  <c r="DJ84" i="2"/>
  <c r="DK84" i="2"/>
  <c r="DS84" i="2"/>
  <c r="DT84" i="2"/>
  <c r="DU84" i="2"/>
  <c r="DN84" i="2" s="1"/>
  <c r="DV84" i="2"/>
  <c r="DW84" i="2"/>
  <c r="DX84" i="2"/>
  <c r="DY84" i="2"/>
  <c r="DZ84" i="2"/>
  <c r="EA84" i="2"/>
  <c r="EB84" i="2"/>
  <c r="EC84" i="2"/>
  <c r="ED84" i="2"/>
  <c r="EE84" i="2"/>
  <c r="EF84" i="2"/>
  <c r="EG84" i="2"/>
  <c r="EH84" i="2"/>
  <c r="EI84" i="2"/>
  <c r="EJ84" i="2"/>
  <c r="EK84" i="2"/>
  <c r="EL84" i="2"/>
  <c r="EM84" i="2"/>
  <c r="B85" i="2"/>
  <c r="C85" i="2"/>
  <c r="D85" i="2"/>
  <c r="E85" i="2" s="1"/>
  <c r="F85" i="2" s="1" a="1"/>
  <c r="F85" i="2" s="1"/>
  <c r="I85" i="2"/>
  <c r="J85" i="2"/>
  <c r="K85" i="2"/>
  <c r="L85" i="2"/>
  <c r="M85" i="2"/>
  <c r="N85" i="2"/>
  <c r="O85" i="2"/>
  <c r="P85" i="2"/>
  <c r="Q85" i="2"/>
  <c r="R85" i="2"/>
  <c r="S85" i="2"/>
  <c r="T85" i="2"/>
  <c r="U85" i="2"/>
  <c r="V85" i="2" s="1"/>
  <c r="W85" i="2"/>
  <c r="X85" i="2"/>
  <c r="Y85" i="2"/>
  <c r="Z85" i="2"/>
  <c r="AA85" i="2"/>
  <c r="AB85" i="2"/>
  <c r="AD85" i="2"/>
  <c r="AC85" i="2" s="1"/>
  <c r="AE85" i="2"/>
  <c r="AF85" i="2"/>
  <c r="AG85" i="2"/>
  <c r="AH85" i="2"/>
  <c r="AI85" i="2"/>
  <c r="AJ85" i="2"/>
  <c r="AK85" i="2"/>
  <c r="AL85" i="2"/>
  <c r="AM85" i="2"/>
  <c r="AN85" i="2"/>
  <c r="AO85" i="2"/>
  <c r="AP85" i="2"/>
  <c r="AQ85" i="2"/>
  <c r="AR85" i="2"/>
  <c r="AS85" i="2"/>
  <c r="AT85" i="2"/>
  <c r="AU85" i="2"/>
  <c r="AV85" i="2"/>
  <c r="AW85" i="2"/>
  <c r="AX85" i="2"/>
  <c r="AY85" i="2"/>
  <c r="AZ85" i="2"/>
  <c r="BA85" i="2"/>
  <c r="BB85" i="2"/>
  <c r="BC85" i="2"/>
  <c r="BD85" i="2"/>
  <c r="BE85" i="2"/>
  <c r="BF85" i="2"/>
  <c r="BG85" i="2"/>
  <c r="BH85" i="2"/>
  <c r="BI85" i="2"/>
  <c r="BJ85" i="2"/>
  <c r="BK85" i="2"/>
  <c r="BL85" i="2"/>
  <c r="BM85" i="2"/>
  <c r="BN85" i="2"/>
  <c r="BO85" i="2"/>
  <c r="BP85" i="2"/>
  <c r="BQ85" i="2"/>
  <c r="BR85" i="2"/>
  <c r="BS85" i="2"/>
  <c r="BT85" i="2"/>
  <c r="BU85" i="2"/>
  <c r="BV85" i="2"/>
  <c r="BW85" i="2"/>
  <c r="BX85" i="2"/>
  <c r="BY85" i="2"/>
  <c r="BZ85" i="2"/>
  <c r="CA85" i="2"/>
  <c r="CB85" i="2"/>
  <c r="CC85" i="2"/>
  <c r="CD85" i="2"/>
  <c r="CE85" i="2"/>
  <c r="CF85" i="2"/>
  <c r="CG85" i="2"/>
  <c r="CH85" i="2"/>
  <c r="CI85" i="2"/>
  <c r="CJ85" i="2"/>
  <c r="CK85" i="2"/>
  <c r="CL85" i="2"/>
  <c r="CM85" i="2"/>
  <c r="CN85" i="2"/>
  <c r="CO85" i="2"/>
  <c r="CP85" i="2"/>
  <c r="CQ85" i="2"/>
  <c r="CR85" i="2"/>
  <c r="CS85" i="2"/>
  <c r="CT85" i="2"/>
  <c r="CU85" i="2"/>
  <c r="CV85" i="2"/>
  <c r="CW85" i="2"/>
  <c r="CX85" i="2"/>
  <c r="CY85" i="2"/>
  <c r="CZ85" i="2"/>
  <c r="DA85" i="2"/>
  <c r="DB85" i="2"/>
  <c r="DC85" i="2"/>
  <c r="DD85" i="2"/>
  <c r="DE85" i="2"/>
  <c r="DF85" i="2"/>
  <c r="DG85" i="2"/>
  <c r="DH85" i="2"/>
  <c r="DI85" i="2"/>
  <c r="DJ85" i="2"/>
  <c r="DK85" i="2"/>
  <c r="DS85" i="2"/>
  <c r="DT85" i="2"/>
  <c r="DU85" i="2"/>
  <c r="DV85" i="2"/>
  <c r="DW85" i="2"/>
  <c r="DX85" i="2"/>
  <c r="DY85" i="2"/>
  <c r="DZ85" i="2"/>
  <c r="EA85" i="2"/>
  <c r="EB85" i="2"/>
  <c r="EC85" i="2"/>
  <c r="ED85" i="2"/>
  <c r="EE85" i="2"/>
  <c r="EF85" i="2"/>
  <c r="EG85" i="2"/>
  <c r="EH85" i="2"/>
  <c r="EI85" i="2"/>
  <c r="EJ85" i="2"/>
  <c r="EK85" i="2"/>
  <c r="EL85" i="2"/>
  <c r="EM85" i="2"/>
  <c r="B86" i="2"/>
  <c r="C86" i="2"/>
  <c r="D86" i="2"/>
  <c r="E86" i="2" s="1"/>
  <c r="F86" i="2" s="1" a="1"/>
  <c r="F86" i="2" s="1"/>
  <c r="I86" i="2"/>
  <c r="J86" i="2"/>
  <c r="K86" i="2"/>
  <c r="L86" i="2"/>
  <c r="M86" i="2"/>
  <c r="N86" i="2"/>
  <c r="O86" i="2"/>
  <c r="P86" i="2"/>
  <c r="Q86" i="2"/>
  <c r="R86" i="2"/>
  <c r="S86" i="2"/>
  <c r="T86" i="2"/>
  <c r="U86" i="2"/>
  <c r="V86" i="2" s="1"/>
  <c r="W86" i="2"/>
  <c r="X86" i="2"/>
  <c r="Y86" i="2"/>
  <c r="Z86" i="2"/>
  <c r="AA86" i="2"/>
  <c r="AB86" i="2"/>
  <c r="AD86" i="2"/>
  <c r="AC86" i="2" s="1"/>
  <c r="AE86" i="2"/>
  <c r="AF86" i="2"/>
  <c r="AG86" i="2"/>
  <c r="AH86" i="2"/>
  <c r="AI86" i="2"/>
  <c r="AJ86" i="2"/>
  <c r="AK86" i="2"/>
  <c r="AL86" i="2"/>
  <c r="AM86" i="2"/>
  <c r="AN86" i="2"/>
  <c r="AO86" i="2"/>
  <c r="AP86" i="2"/>
  <c r="AQ86" i="2"/>
  <c r="AR86" i="2"/>
  <c r="AS86" i="2"/>
  <c r="AT86" i="2"/>
  <c r="AU86" i="2"/>
  <c r="AV86" i="2"/>
  <c r="AW86" i="2"/>
  <c r="AX86" i="2"/>
  <c r="AY86" i="2"/>
  <c r="AZ86" i="2"/>
  <c r="BA86" i="2"/>
  <c r="BB86" i="2"/>
  <c r="BC86" i="2"/>
  <c r="BD86" i="2"/>
  <c r="BE86" i="2"/>
  <c r="BF86" i="2"/>
  <c r="BG86" i="2"/>
  <c r="BH86" i="2"/>
  <c r="BI86" i="2"/>
  <c r="BJ86" i="2"/>
  <c r="BK86" i="2"/>
  <c r="BL86" i="2"/>
  <c r="BM86" i="2"/>
  <c r="BN86" i="2"/>
  <c r="BO86" i="2"/>
  <c r="BP86" i="2"/>
  <c r="BQ86" i="2"/>
  <c r="BR86" i="2"/>
  <c r="BS86" i="2"/>
  <c r="BT86" i="2"/>
  <c r="BU86" i="2"/>
  <c r="BV86" i="2"/>
  <c r="BW86" i="2"/>
  <c r="BX86" i="2"/>
  <c r="BY86" i="2"/>
  <c r="BZ86" i="2"/>
  <c r="CA86" i="2"/>
  <c r="CB86" i="2"/>
  <c r="CC86" i="2"/>
  <c r="CD86" i="2"/>
  <c r="CE86" i="2"/>
  <c r="CF86" i="2"/>
  <c r="CG86" i="2"/>
  <c r="CH86" i="2"/>
  <c r="CI86" i="2"/>
  <c r="CJ86" i="2"/>
  <c r="CK86" i="2"/>
  <c r="CL86" i="2"/>
  <c r="CM86" i="2"/>
  <c r="CN86" i="2"/>
  <c r="CO86" i="2"/>
  <c r="CP86" i="2"/>
  <c r="CQ86" i="2"/>
  <c r="CR86" i="2"/>
  <c r="CS86" i="2"/>
  <c r="CT86" i="2"/>
  <c r="CU86" i="2"/>
  <c r="CV86" i="2"/>
  <c r="CW86" i="2"/>
  <c r="CX86" i="2"/>
  <c r="CY86" i="2"/>
  <c r="CZ86" i="2"/>
  <c r="DA86" i="2"/>
  <c r="DB86" i="2"/>
  <c r="DC86" i="2"/>
  <c r="DD86" i="2"/>
  <c r="DE86" i="2"/>
  <c r="DF86" i="2"/>
  <c r="DG86" i="2"/>
  <c r="DH86" i="2"/>
  <c r="DI86" i="2"/>
  <c r="DJ86" i="2"/>
  <c r="DK86" i="2"/>
  <c r="DS86" i="2"/>
  <c r="DT86" i="2"/>
  <c r="DU86" i="2"/>
  <c r="DV86" i="2"/>
  <c r="DW86" i="2"/>
  <c r="DX86" i="2"/>
  <c r="DY86" i="2"/>
  <c r="DZ86" i="2"/>
  <c r="EA86" i="2"/>
  <c r="EB86" i="2"/>
  <c r="EC86" i="2"/>
  <c r="ED86" i="2"/>
  <c r="EE86" i="2"/>
  <c r="EF86" i="2"/>
  <c r="EG86" i="2"/>
  <c r="EH86" i="2"/>
  <c r="EI86" i="2"/>
  <c r="EJ86" i="2"/>
  <c r="EK86" i="2"/>
  <c r="EL86" i="2"/>
  <c r="EM86" i="2"/>
  <c r="B87" i="2"/>
  <c r="C87" i="2"/>
  <c r="D87" i="2"/>
  <c r="E87" i="2" s="1"/>
  <c r="F87" i="2" s="1" a="1"/>
  <c r="F87" i="2" s="1"/>
  <c r="I87" i="2"/>
  <c r="J87" i="2"/>
  <c r="K87" i="2"/>
  <c r="L87" i="2"/>
  <c r="M87" i="2"/>
  <c r="N87" i="2"/>
  <c r="O87" i="2"/>
  <c r="P87" i="2"/>
  <c r="Q87" i="2"/>
  <c r="R87" i="2"/>
  <c r="S87" i="2"/>
  <c r="T87" i="2"/>
  <c r="U87" i="2"/>
  <c r="V87" i="2" s="1"/>
  <c r="W87" i="2"/>
  <c r="X87" i="2"/>
  <c r="Y87" i="2"/>
  <c r="Z87" i="2"/>
  <c r="AA87" i="2"/>
  <c r="AB87" i="2"/>
  <c r="AD87" i="2"/>
  <c r="AC87" i="2" s="1"/>
  <c r="AE87" i="2"/>
  <c r="AF87" i="2"/>
  <c r="AG87" i="2"/>
  <c r="AH87" i="2"/>
  <c r="AI87" i="2"/>
  <c r="AJ87" i="2"/>
  <c r="AK87" i="2"/>
  <c r="AL87" i="2"/>
  <c r="AM87" i="2"/>
  <c r="AN87" i="2"/>
  <c r="AO87" i="2"/>
  <c r="AP87" i="2"/>
  <c r="AQ87" i="2"/>
  <c r="AR87" i="2"/>
  <c r="AS87" i="2"/>
  <c r="AT87" i="2"/>
  <c r="AU87" i="2"/>
  <c r="AV87" i="2"/>
  <c r="AW87" i="2"/>
  <c r="AX87" i="2"/>
  <c r="AY87" i="2"/>
  <c r="AZ87" i="2"/>
  <c r="BA87" i="2"/>
  <c r="BB87" i="2"/>
  <c r="BC87" i="2"/>
  <c r="BD87" i="2"/>
  <c r="BE87" i="2"/>
  <c r="BF87" i="2"/>
  <c r="BG87" i="2"/>
  <c r="BH87" i="2"/>
  <c r="BI87" i="2"/>
  <c r="BJ87" i="2"/>
  <c r="BK87" i="2"/>
  <c r="BL87" i="2"/>
  <c r="BM87" i="2"/>
  <c r="BN87" i="2"/>
  <c r="BO87" i="2"/>
  <c r="BP87" i="2"/>
  <c r="BQ87" i="2"/>
  <c r="BR87" i="2"/>
  <c r="BS87" i="2"/>
  <c r="BT87" i="2"/>
  <c r="BU87" i="2"/>
  <c r="BV87" i="2"/>
  <c r="BW87" i="2"/>
  <c r="BX87" i="2"/>
  <c r="BY87" i="2"/>
  <c r="BZ87" i="2"/>
  <c r="CA87" i="2"/>
  <c r="CB87" i="2"/>
  <c r="CC87" i="2"/>
  <c r="CD87" i="2"/>
  <c r="CE87" i="2"/>
  <c r="CF87" i="2"/>
  <c r="CG87" i="2"/>
  <c r="CH87" i="2"/>
  <c r="CI87" i="2"/>
  <c r="CJ87" i="2"/>
  <c r="CK87" i="2"/>
  <c r="CL87" i="2"/>
  <c r="CM87" i="2"/>
  <c r="CN87" i="2"/>
  <c r="CO87" i="2"/>
  <c r="CP87" i="2"/>
  <c r="CQ87" i="2"/>
  <c r="CR87" i="2"/>
  <c r="CS87" i="2"/>
  <c r="CT87" i="2"/>
  <c r="CU87" i="2"/>
  <c r="CV87" i="2"/>
  <c r="CW87" i="2"/>
  <c r="CX87" i="2"/>
  <c r="CY87" i="2"/>
  <c r="CZ87" i="2"/>
  <c r="DA87" i="2"/>
  <c r="DB87" i="2"/>
  <c r="DC87" i="2"/>
  <c r="DD87" i="2"/>
  <c r="DE87" i="2"/>
  <c r="DF87" i="2"/>
  <c r="DG87" i="2"/>
  <c r="DH87" i="2"/>
  <c r="DI87" i="2"/>
  <c r="DJ87" i="2"/>
  <c r="DK87" i="2"/>
  <c r="DS87" i="2"/>
  <c r="DT87" i="2"/>
  <c r="DU87" i="2"/>
  <c r="DN87" i="2" s="1"/>
  <c r="DV87" i="2"/>
  <c r="DW87" i="2"/>
  <c r="DX87" i="2"/>
  <c r="DY87" i="2"/>
  <c r="DZ87" i="2"/>
  <c r="EA87" i="2"/>
  <c r="EB87" i="2"/>
  <c r="EC87" i="2"/>
  <c r="ED87" i="2"/>
  <c r="EE87" i="2"/>
  <c r="EF87" i="2"/>
  <c r="EG87" i="2"/>
  <c r="EH87" i="2"/>
  <c r="EI87" i="2"/>
  <c r="EJ87" i="2"/>
  <c r="EK87" i="2"/>
  <c r="EL87" i="2"/>
  <c r="EM87" i="2"/>
  <c r="B88" i="2"/>
  <c r="C88" i="2"/>
  <c r="D88" i="2"/>
  <c r="E88" i="2" s="1"/>
  <c r="F88" i="2" s="1" a="1"/>
  <c r="F88" i="2" s="1"/>
  <c r="I88" i="2"/>
  <c r="J88" i="2"/>
  <c r="K88" i="2"/>
  <c r="L88" i="2"/>
  <c r="M88" i="2"/>
  <c r="N88" i="2"/>
  <c r="O88" i="2"/>
  <c r="P88" i="2"/>
  <c r="Q88" i="2"/>
  <c r="R88" i="2"/>
  <c r="S88" i="2"/>
  <c r="T88" i="2"/>
  <c r="U88" i="2"/>
  <c r="V88" i="2" s="1"/>
  <c r="W88" i="2"/>
  <c r="X88" i="2"/>
  <c r="Y88" i="2"/>
  <c r="Z88" i="2"/>
  <c r="AA88" i="2"/>
  <c r="AB88" i="2"/>
  <c r="AD88" i="2"/>
  <c r="AC88" i="2" s="1"/>
  <c r="AE88" i="2"/>
  <c r="AF88" i="2"/>
  <c r="AG88" i="2"/>
  <c r="AH88" i="2"/>
  <c r="AI88" i="2"/>
  <c r="AJ88" i="2"/>
  <c r="AK88" i="2"/>
  <c r="AL88" i="2"/>
  <c r="AM88" i="2"/>
  <c r="AN88" i="2"/>
  <c r="AO88" i="2"/>
  <c r="AP88" i="2"/>
  <c r="AQ88" i="2"/>
  <c r="AR88" i="2"/>
  <c r="AS88" i="2"/>
  <c r="AT88" i="2"/>
  <c r="AU88" i="2"/>
  <c r="AV88" i="2"/>
  <c r="AW88" i="2"/>
  <c r="AX88" i="2"/>
  <c r="AY88" i="2"/>
  <c r="AZ88" i="2"/>
  <c r="BA88" i="2"/>
  <c r="BB88" i="2"/>
  <c r="BC88" i="2"/>
  <c r="BD88" i="2"/>
  <c r="BE88" i="2"/>
  <c r="BF88" i="2"/>
  <c r="BG88" i="2"/>
  <c r="BH88" i="2"/>
  <c r="BI88" i="2"/>
  <c r="BJ88" i="2"/>
  <c r="BK88" i="2"/>
  <c r="BL88" i="2"/>
  <c r="BM88" i="2"/>
  <c r="BN88" i="2"/>
  <c r="BO88" i="2"/>
  <c r="BP88" i="2"/>
  <c r="BQ88" i="2"/>
  <c r="BR88" i="2"/>
  <c r="BS88" i="2"/>
  <c r="BT88" i="2"/>
  <c r="BU88" i="2"/>
  <c r="BV88" i="2"/>
  <c r="BW88" i="2"/>
  <c r="BX88" i="2"/>
  <c r="BY88" i="2"/>
  <c r="BZ88" i="2"/>
  <c r="CA88" i="2"/>
  <c r="CB88" i="2"/>
  <c r="CC88" i="2"/>
  <c r="CD88" i="2"/>
  <c r="CE88" i="2"/>
  <c r="CF88" i="2"/>
  <c r="CG88" i="2"/>
  <c r="CH88" i="2"/>
  <c r="CI88" i="2"/>
  <c r="CJ88" i="2"/>
  <c r="CK88" i="2"/>
  <c r="CL88" i="2"/>
  <c r="CM88" i="2"/>
  <c r="CN88" i="2"/>
  <c r="CO88" i="2"/>
  <c r="CP88" i="2"/>
  <c r="CQ88" i="2"/>
  <c r="CR88" i="2"/>
  <c r="CS88" i="2"/>
  <c r="CT88" i="2"/>
  <c r="CU88" i="2"/>
  <c r="CV88" i="2"/>
  <c r="CW88" i="2"/>
  <c r="CX88" i="2"/>
  <c r="CY88" i="2"/>
  <c r="CZ88" i="2"/>
  <c r="DA88" i="2"/>
  <c r="DB88" i="2"/>
  <c r="DC88" i="2"/>
  <c r="DD88" i="2"/>
  <c r="DE88" i="2"/>
  <c r="DF88" i="2"/>
  <c r="DG88" i="2"/>
  <c r="DH88" i="2"/>
  <c r="DI88" i="2"/>
  <c r="DJ88" i="2"/>
  <c r="DK88" i="2"/>
  <c r="DS88" i="2"/>
  <c r="DT88" i="2"/>
  <c r="DU88" i="2"/>
  <c r="DV88" i="2"/>
  <c r="DW88" i="2"/>
  <c r="DX88" i="2"/>
  <c r="DY88" i="2"/>
  <c r="DZ88" i="2"/>
  <c r="EA88" i="2"/>
  <c r="EB88" i="2"/>
  <c r="EC88" i="2"/>
  <c r="ED88" i="2"/>
  <c r="EE88" i="2"/>
  <c r="EF88" i="2"/>
  <c r="EG88" i="2"/>
  <c r="EH88" i="2"/>
  <c r="EI88" i="2"/>
  <c r="EJ88" i="2"/>
  <c r="EK88" i="2"/>
  <c r="EL88" i="2"/>
  <c r="EM88" i="2"/>
  <c r="B89" i="2"/>
  <c r="C89" i="2"/>
  <c r="D89" i="2"/>
  <c r="E89" i="2" s="1"/>
  <c r="F89" i="2" s="1" a="1"/>
  <c r="F89" i="2" s="1"/>
  <c r="I89" i="2"/>
  <c r="J89" i="2"/>
  <c r="K89" i="2"/>
  <c r="L89" i="2"/>
  <c r="M89" i="2"/>
  <c r="N89" i="2"/>
  <c r="O89" i="2"/>
  <c r="P89" i="2"/>
  <c r="Q89" i="2"/>
  <c r="R89" i="2"/>
  <c r="S89" i="2"/>
  <c r="T89" i="2"/>
  <c r="U89" i="2"/>
  <c r="V89" i="2" s="1"/>
  <c r="W89" i="2"/>
  <c r="X89" i="2"/>
  <c r="Y89" i="2"/>
  <c r="Z89" i="2"/>
  <c r="AA89" i="2"/>
  <c r="AB89" i="2"/>
  <c r="AD89" i="2"/>
  <c r="AC89" i="2" s="1"/>
  <c r="AE89" i="2"/>
  <c r="AF89" i="2"/>
  <c r="AG89" i="2"/>
  <c r="AH89" i="2"/>
  <c r="AI89" i="2"/>
  <c r="AJ89" i="2"/>
  <c r="AK89" i="2"/>
  <c r="AL89" i="2"/>
  <c r="AM89" i="2"/>
  <c r="AN89" i="2"/>
  <c r="AO89" i="2"/>
  <c r="AP89" i="2"/>
  <c r="AQ89" i="2"/>
  <c r="AR89" i="2"/>
  <c r="AS89" i="2"/>
  <c r="AT89" i="2"/>
  <c r="AU89" i="2"/>
  <c r="AV89" i="2"/>
  <c r="AW89" i="2"/>
  <c r="AX89" i="2"/>
  <c r="AY89" i="2"/>
  <c r="AZ89" i="2"/>
  <c r="BA89" i="2"/>
  <c r="BB89" i="2"/>
  <c r="BC89" i="2"/>
  <c r="BD89" i="2"/>
  <c r="BE89" i="2"/>
  <c r="BF89" i="2"/>
  <c r="BG89" i="2"/>
  <c r="BH89" i="2"/>
  <c r="BI89" i="2"/>
  <c r="BJ89" i="2"/>
  <c r="BK89" i="2"/>
  <c r="BL89" i="2"/>
  <c r="BM89" i="2"/>
  <c r="BN89" i="2"/>
  <c r="BO89" i="2"/>
  <c r="BP89" i="2"/>
  <c r="BQ89" i="2"/>
  <c r="BR89" i="2"/>
  <c r="BS89" i="2"/>
  <c r="BT89" i="2"/>
  <c r="BU89" i="2"/>
  <c r="BV89" i="2"/>
  <c r="BW89" i="2"/>
  <c r="BX89" i="2"/>
  <c r="BY89" i="2"/>
  <c r="BZ89" i="2"/>
  <c r="CA89" i="2"/>
  <c r="CB89" i="2"/>
  <c r="CC89" i="2"/>
  <c r="CD89" i="2"/>
  <c r="CE89" i="2"/>
  <c r="CF89" i="2"/>
  <c r="CG89" i="2"/>
  <c r="CH89" i="2"/>
  <c r="CI89" i="2"/>
  <c r="CJ89" i="2"/>
  <c r="CK89" i="2"/>
  <c r="CL89" i="2"/>
  <c r="CM89" i="2"/>
  <c r="CN89" i="2"/>
  <c r="CO89" i="2"/>
  <c r="CP89" i="2"/>
  <c r="CQ89" i="2"/>
  <c r="CR89" i="2"/>
  <c r="CS89" i="2"/>
  <c r="CT89" i="2"/>
  <c r="CU89" i="2"/>
  <c r="CV89" i="2"/>
  <c r="CW89" i="2"/>
  <c r="CX89" i="2"/>
  <c r="CY89" i="2"/>
  <c r="CZ89" i="2"/>
  <c r="DA89" i="2"/>
  <c r="DB89" i="2"/>
  <c r="DC89" i="2"/>
  <c r="DD89" i="2"/>
  <c r="DE89" i="2"/>
  <c r="DF89" i="2"/>
  <c r="DG89" i="2"/>
  <c r="DH89" i="2"/>
  <c r="DI89" i="2"/>
  <c r="DJ89" i="2"/>
  <c r="DK89" i="2"/>
  <c r="DS89" i="2"/>
  <c r="DT89" i="2"/>
  <c r="DU89" i="2"/>
  <c r="DV89" i="2"/>
  <c r="DW89" i="2"/>
  <c r="DX89" i="2"/>
  <c r="DY89" i="2"/>
  <c r="DZ89" i="2"/>
  <c r="EA89" i="2"/>
  <c r="EB89" i="2"/>
  <c r="EC89" i="2"/>
  <c r="ED89" i="2"/>
  <c r="EE89" i="2"/>
  <c r="EF89" i="2"/>
  <c r="EG89" i="2"/>
  <c r="EH89" i="2"/>
  <c r="EI89" i="2"/>
  <c r="EJ89" i="2"/>
  <c r="EK89" i="2"/>
  <c r="EL89" i="2"/>
  <c r="EM89" i="2"/>
  <c r="B90" i="2"/>
  <c r="C90" i="2"/>
  <c r="D90" i="2"/>
  <c r="E90" i="2" s="1"/>
  <c r="F90" i="2" s="1" a="1"/>
  <c r="F90" i="2" s="1"/>
  <c r="I90" i="2"/>
  <c r="J90" i="2"/>
  <c r="K90" i="2"/>
  <c r="L90" i="2"/>
  <c r="M90" i="2"/>
  <c r="N90" i="2"/>
  <c r="O90" i="2"/>
  <c r="P90" i="2"/>
  <c r="Q90" i="2"/>
  <c r="R90" i="2"/>
  <c r="S90" i="2"/>
  <c r="T90" i="2"/>
  <c r="U90" i="2"/>
  <c r="V90" i="2" s="1"/>
  <c r="W90" i="2"/>
  <c r="X90" i="2"/>
  <c r="Y90" i="2"/>
  <c r="Z90" i="2"/>
  <c r="AA90" i="2"/>
  <c r="AB90" i="2"/>
  <c r="AD90" i="2"/>
  <c r="AC90" i="2" s="1"/>
  <c r="AE90" i="2"/>
  <c r="AF90" i="2"/>
  <c r="AG90" i="2"/>
  <c r="AH90" i="2"/>
  <c r="AI90" i="2"/>
  <c r="AJ90" i="2"/>
  <c r="AK90" i="2"/>
  <c r="AL90" i="2"/>
  <c r="AM90" i="2"/>
  <c r="AN90" i="2"/>
  <c r="AO90" i="2"/>
  <c r="AP90" i="2"/>
  <c r="AQ90" i="2"/>
  <c r="AR90" i="2"/>
  <c r="AS90" i="2"/>
  <c r="AT90" i="2"/>
  <c r="AU90" i="2"/>
  <c r="AV90" i="2"/>
  <c r="AW90" i="2"/>
  <c r="AX90" i="2"/>
  <c r="AY90" i="2"/>
  <c r="AZ90" i="2"/>
  <c r="BA90" i="2"/>
  <c r="BB90" i="2"/>
  <c r="BC90" i="2"/>
  <c r="BD90" i="2"/>
  <c r="BE90" i="2"/>
  <c r="BF90" i="2"/>
  <c r="BG90" i="2"/>
  <c r="BH90" i="2"/>
  <c r="BI90" i="2"/>
  <c r="BJ90" i="2"/>
  <c r="BK90" i="2"/>
  <c r="BL90" i="2"/>
  <c r="BM90" i="2"/>
  <c r="BN90" i="2"/>
  <c r="BO90" i="2"/>
  <c r="BP90" i="2"/>
  <c r="BQ90" i="2"/>
  <c r="BR90" i="2"/>
  <c r="BS90" i="2"/>
  <c r="BT90" i="2"/>
  <c r="BU90" i="2"/>
  <c r="BV90" i="2"/>
  <c r="BW90" i="2"/>
  <c r="BX90" i="2"/>
  <c r="BY90" i="2"/>
  <c r="BZ90" i="2"/>
  <c r="CA90" i="2"/>
  <c r="CB90" i="2"/>
  <c r="CC90" i="2"/>
  <c r="CD90" i="2"/>
  <c r="CE90" i="2"/>
  <c r="CF90" i="2"/>
  <c r="CG90" i="2"/>
  <c r="CH90" i="2"/>
  <c r="CI90" i="2"/>
  <c r="CJ90" i="2"/>
  <c r="CK90" i="2"/>
  <c r="CL90" i="2"/>
  <c r="CM90" i="2"/>
  <c r="CN90" i="2"/>
  <c r="CO90" i="2"/>
  <c r="CP90" i="2"/>
  <c r="CQ90" i="2"/>
  <c r="CR90" i="2"/>
  <c r="CS90" i="2"/>
  <c r="CT90" i="2"/>
  <c r="CU90" i="2"/>
  <c r="CV90" i="2"/>
  <c r="CW90" i="2"/>
  <c r="CX90" i="2"/>
  <c r="CY90" i="2"/>
  <c r="CZ90" i="2"/>
  <c r="DA90" i="2"/>
  <c r="DB90" i="2"/>
  <c r="DC90" i="2"/>
  <c r="DD90" i="2"/>
  <c r="DE90" i="2"/>
  <c r="DF90" i="2"/>
  <c r="DG90" i="2"/>
  <c r="DH90" i="2"/>
  <c r="DI90" i="2"/>
  <c r="DJ90" i="2"/>
  <c r="DK90" i="2"/>
  <c r="DS90" i="2"/>
  <c r="DT90" i="2"/>
  <c r="DU90" i="2"/>
  <c r="DN90" i="2" s="1"/>
  <c r="DV90" i="2"/>
  <c r="DW90" i="2"/>
  <c r="DX90" i="2"/>
  <c r="DY90" i="2"/>
  <c r="DZ90" i="2"/>
  <c r="EA90" i="2"/>
  <c r="EB90" i="2"/>
  <c r="EC90" i="2"/>
  <c r="ED90" i="2"/>
  <c r="EE90" i="2"/>
  <c r="EF90" i="2"/>
  <c r="EG90" i="2"/>
  <c r="EH90" i="2"/>
  <c r="EI90" i="2"/>
  <c r="EJ90" i="2"/>
  <c r="EK90" i="2"/>
  <c r="EL90" i="2"/>
  <c r="EM90" i="2"/>
  <c r="B91" i="2"/>
  <c r="C91" i="2"/>
  <c r="D91" i="2"/>
  <c r="E91" i="2" s="1"/>
  <c r="F91" i="2" s="1" a="1"/>
  <c r="F91" i="2" s="1"/>
  <c r="I91" i="2"/>
  <c r="J91" i="2"/>
  <c r="K91" i="2"/>
  <c r="L91" i="2"/>
  <c r="M91" i="2"/>
  <c r="N91" i="2"/>
  <c r="O91" i="2"/>
  <c r="P91" i="2"/>
  <c r="Q91" i="2"/>
  <c r="R91" i="2"/>
  <c r="S91" i="2"/>
  <c r="T91" i="2"/>
  <c r="U91" i="2"/>
  <c r="V91" i="2" s="1"/>
  <c r="W91" i="2"/>
  <c r="X91" i="2"/>
  <c r="Y91" i="2"/>
  <c r="Z91" i="2"/>
  <c r="AA91" i="2"/>
  <c r="AB91" i="2"/>
  <c r="AD91" i="2"/>
  <c r="AC91" i="2" s="1"/>
  <c r="AE91" i="2"/>
  <c r="AF91" i="2"/>
  <c r="AG91" i="2"/>
  <c r="AH91" i="2"/>
  <c r="AI91" i="2"/>
  <c r="AJ91" i="2"/>
  <c r="AK91" i="2"/>
  <c r="AL91" i="2"/>
  <c r="AM91" i="2"/>
  <c r="AN91" i="2"/>
  <c r="AO91" i="2"/>
  <c r="AP91" i="2"/>
  <c r="AQ91" i="2"/>
  <c r="AR91" i="2"/>
  <c r="AS91" i="2"/>
  <c r="AT91" i="2"/>
  <c r="AU91" i="2"/>
  <c r="AV91" i="2"/>
  <c r="AW91" i="2"/>
  <c r="AX91" i="2"/>
  <c r="AY91" i="2"/>
  <c r="AZ91" i="2"/>
  <c r="BA91" i="2"/>
  <c r="BB91" i="2"/>
  <c r="BC91" i="2"/>
  <c r="BD91" i="2"/>
  <c r="BE91" i="2"/>
  <c r="BF91" i="2"/>
  <c r="BG91" i="2"/>
  <c r="BH91" i="2"/>
  <c r="BI91" i="2"/>
  <c r="BJ91" i="2"/>
  <c r="BK91" i="2"/>
  <c r="BL91" i="2"/>
  <c r="BM91" i="2"/>
  <c r="BN91" i="2"/>
  <c r="BO91" i="2"/>
  <c r="BP91" i="2"/>
  <c r="BQ91" i="2"/>
  <c r="BR91" i="2"/>
  <c r="BS91" i="2"/>
  <c r="BT91" i="2"/>
  <c r="BU91" i="2"/>
  <c r="BV91" i="2"/>
  <c r="BW91" i="2"/>
  <c r="BX91" i="2"/>
  <c r="BY91" i="2"/>
  <c r="BZ91" i="2"/>
  <c r="CA91" i="2"/>
  <c r="CB91" i="2"/>
  <c r="CC91" i="2"/>
  <c r="CD91" i="2"/>
  <c r="CE91" i="2"/>
  <c r="CF91" i="2"/>
  <c r="CG91" i="2"/>
  <c r="CH91" i="2"/>
  <c r="CI91" i="2"/>
  <c r="CJ91" i="2"/>
  <c r="CK91" i="2"/>
  <c r="CL91" i="2"/>
  <c r="CM91" i="2"/>
  <c r="CN91" i="2"/>
  <c r="CO91" i="2"/>
  <c r="CP91" i="2"/>
  <c r="CQ91" i="2"/>
  <c r="CR91" i="2"/>
  <c r="CS91" i="2"/>
  <c r="CT91" i="2"/>
  <c r="CU91" i="2"/>
  <c r="CV91" i="2"/>
  <c r="CW91" i="2"/>
  <c r="CX91" i="2"/>
  <c r="CY91" i="2"/>
  <c r="CZ91" i="2"/>
  <c r="DA91" i="2"/>
  <c r="DB91" i="2"/>
  <c r="DC91" i="2"/>
  <c r="DD91" i="2"/>
  <c r="DE91" i="2"/>
  <c r="DF91" i="2"/>
  <c r="DG91" i="2"/>
  <c r="DH91" i="2"/>
  <c r="DI91" i="2"/>
  <c r="DJ91" i="2"/>
  <c r="DK91" i="2"/>
  <c r="DS91" i="2"/>
  <c r="DT91" i="2"/>
  <c r="DU91" i="2"/>
  <c r="DV91" i="2"/>
  <c r="DW91" i="2"/>
  <c r="DX91" i="2"/>
  <c r="DY91" i="2"/>
  <c r="DZ91" i="2"/>
  <c r="EA91" i="2"/>
  <c r="EB91" i="2"/>
  <c r="EC91" i="2"/>
  <c r="ED91" i="2"/>
  <c r="EE91" i="2"/>
  <c r="EF91" i="2"/>
  <c r="EG91" i="2"/>
  <c r="EH91" i="2"/>
  <c r="EI91" i="2"/>
  <c r="EJ91" i="2"/>
  <c r="EK91" i="2"/>
  <c r="EL91" i="2"/>
  <c r="EM91" i="2"/>
  <c r="B92" i="2"/>
  <c r="C92" i="2"/>
  <c r="D92" i="2"/>
  <c r="E92" i="2" s="1"/>
  <c r="F92" i="2" s="1" a="1"/>
  <c r="F92" i="2" s="1"/>
  <c r="I92" i="2"/>
  <c r="J92" i="2"/>
  <c r="K92" i="2"/>
  <c r="L92" i="2"/>
  <c r="M92" i="2"/>
  <c r="N92" i="2"/>
  <c r="O92" i="2"/>
  <c r="P92" i="2"/>
  <c r="Q92" i="2"/>
  <c r="R92" i="2"/>
  <c r="S92" i="2"/>
  <c r="T92" i="2"/>
  <c r="U92" i="2"/>
  <c r="V92" i="2" s="1"/>
  <c r="W92" i="2"/>
  <c r="X92" i="2"/>
  <c r="Y92" i="2"/>
  <c r="Z92" i="2"/>
  <c r="AA92" i="2"/>
  <c r="AB92" i="2"/>
  <c r="AD92" i="2"/>
  <c r="AC92" i="2" s="1"/>
  <c r="AE92" i="2"/>
  <c r="AF92" i="2"/>
  <c r="AG92" i="2"/>
  <c r="AH92" i="2"/>
  <c r="AI92" i="2"/>
  <c r="AJ92" i="2"/>
  <c r="AK92" i="2"/>
  <c r="AL92" i="2"/>
  <c r="AM92" i="2"/>
  <c r="AN92" i="2"/>
  <c r="AO92" i="2"/>
  <c r="AP92" i="2"/>
  <c r="AQ92" i="2"/>
  <c r="AR92" i="2"/>
  <c r="AS92" i="2"/>
  <c r="AT92" i="2"/>
  <c r="AU92" i="2"/>
  <c r="AV92" i="2"/>
  <c r="AW92" i="2"/>
  <c r="AX92" i="2"/>
  <c r="AY92" i="2"/>
  <c r="AZ92" i="2"/>
  <c r="BA92" i="2"/>
  <c r="BB92" i="2"/>
  <c r="BC92" i="2"/>
  <c r="BD92" i="2"/>
  <c r="BE92" i="2"/>
  <c r="BF92" i="2"/>
  <c r="BG92" i="2"/>
  <c r="BH92" i="2"/>
  <c r="BI92" i="2"/>
  <c r="BJ92" i="2"/>
  <c r="BK92" i="2"/>
  <c r="BL92" i="2"/>
  <c r="BM92" i="2"/>
  <c r="BN92" i="2"/>
  <c r="BO92" i="2"/>
  <c r="BP92" i="2"/>
  <c r="BQ92" i="2"/>
  <c r="BR92" i="2"/>
  <c r="BS92" i="2"/>
  <c r="BT92" i="2"/>
  <c r="BU92" i="2"/>
  <c r="BV92" i="2"/>
  <c r="BW92" i="2"/>
  <c r="BX92" i="2"/>
  <c r="BY92" i="2"/>
  <c r="BZ92" i="2"/>
  <c r="CA92" i="2"/>
  <c r="CB92" i="2"/>
  <c r="CC92" i="2"/>
  <c r="CD92" i="2"/>
  <c r="CE92" i="2"/>
  <c r="CF92" i="2"/>
  <c r="CG92" i="2"/>
  <c r="CH92" i="2"/>
  <c r="CI92" i="2"/>
  <c r="CJ92" i="2"/>
  <c r="CK92" i="2"/>
  <c r="CL92" i="2"/>
  <c r="CM92" i="2"/>
  <c r="CN92" i="2"/>
  <c r="CO92" i="2"/>
  <c r="CP92" i="2"/>
  <c r="CQ92" i="2"/>
  <c r="CR92" i="2"/>
  <c r="CS92" i="2"/>
  <c r="CT92" i="2"/>
  <c r="CU92" i="2"/>
  <c r="CV92" i="2"/>
  <c r="CW92" i="2"/>
  <c r="CX92" i="2"/>
  <c r="CY92" i="2"/>
  <c r="CZ92" i="2"/>
  <c r="DA92" i="2"/>
  <c r="DB92" i="2"/>
  <c r="DC92" i="2"/>
  <c r="DD92" i="2"/>
  <c r="DE92" i="2"/>
  <c r="DF92" i="2"/>
  <c r="DG92" i="2"/>
  <c r="DH92" i="2"/>
  <c r="DI92" i="2"/>
  <c r="DJ92" i="2"/>
  <c r="DK92" i="2"/>
  <c r="DS92" i="2"/>
  <c r="DT92" i="2"/>
  <c r="DU92" i="2"/>
  <c r="DV92" i="2"/>
  <c r="DW92" i="2"/>
  <c r="DX92" i="2"/>
  <c r="DY92" i="2"/>
  <c r="DZ92" i="2"/>
  <c r="EA92" i="2"/>
  <c r="EB92" i="2"/>
  <c r="EC92" i="2"/>
  <c r="ED92" i="2"/>
  <c r="EE92" i="2"/>
  <c r="EF92" i="2"/>
  <c r="EG92" i="2"/>
  <c r="EH92" i="2"/>
  <c r="EI92" i="2"/>
  <c r="EJ92" i="2"/>
  <c r="EK92" i="2"/>
  <c r="EL92" i="2"/>
  <c r="EM92" i="2"/>
  <c r="B93" i="2"/>
  <c r="C93" i="2"/>
  <c r="D93" i="2"/>
  <c r="E93" i="2" s="1"/>
  <c r="F93" i="2" s="1" a="1"/>
  <c r="F93" i="2" s="1"/>
  <c r="I93" i="2"/>
  <c r="J93" i="2"/>
  <c r="K93" i="2"/>
  <c r="L93" i="2"/>
  <c r="M93" i="2"/>
  <c r="N93" i="2"/>
  <c r="O93" i="2"/>
  <c r="P93" i="2"/>
  <c r="Q93" i="2"/>
  <c r="R93" i="2"/>
  <c r="S93" i="2"/>
  <c r="T93" i="2"/>
  <c r="U93" i="2"/>
  <c r="V93" i="2" s="1"/>
  <c r="W93" i="2"/>
  <c r="X93" i="2"/>
  <c r="Y93" i="2"/>
  <c r="Z93" i="2"/>
  <c r="AA93" i="2"/>
  <c r="AB93" i="2"/>
  <c r="AD93" i="2"/>
  <c r="AC93" i="2" s="1"/>
  <c r="AE93" i="2"/>
  <c r="AF93" i="2"/>
  <c r="AG93" i="2"/>
  <c r="AH93" i="2"/>
  <c r="AI93" i="2"/>
  <c r="AJ93" i="2"/>
  <c r="AK93" i="2"/>
  <c r="AL93" i="2"/>
  <c r="AM93" i="2"/>
  <c r="AN93" i="2"/>
  <c r="AO93" i="2"/>
  <c r="AP93" i="2"/>
  <c r="AQ93" i="2"/>
  <c r="AR93" i="2"/>
  <c r="AS93" i="2"/>
  <c r="AT93" i="2"/>
  <c r="AU93" i="2"/>
  <c r="AV93" i="2"/>
  <c r="AW93" i="2"/>
  <c r="AX93" i="2"/>
  <c r="AY93" i="2"/>
  <c r="AZ93" i="2"/>
  <c r="BA93" i="2"/>
  <c r="BB93" i="2"/>
  <c r="BC93" i="2"/>
  <c r="BD93" i="2"/>
  <c r="BE93" i="2"/>
  <c r="BF93" i="2"/>
  <c r="BG93" i="2"/>
  <c r="BH93" i="2"/>
  <c r="BI93" i="2"/>
  <c r="BJ93" i="2"/>
  <c r="BK93" i="2"/>
  <c r="BL93" i="2"/>
  <c r="BM93" i="2"/>
  <c r="BN93" i="2"/>
  <c r="BO93" i="2"/>
  <c r="BP93" i="2"/>
  <c r="BQ93" i="2"/>
  <c r="BR93" i="2"/>
  <c r="BS93" i="2"/>
  <c r="BT93" i="2"/>
  <c r="BU93" i="2"/>
  <c r="BV93" i="2"/>
  <c r="BW93" i="2"/>
  <c r="BX93" i="2"/>
  <c r="BY93" i="2"/>
  <c r="BZ93" i="2"/>
  <c r="CA93" i="2"/>
  <c r="CB93" i="2"/>
  <c r="CC93" i="2"/>
  <c r="CD93" i="2"/>
  <c r="CE93" i="2"/>
  <c r="CF93" i="2"/>
  <c r="CG93" i="2"/>
  <c r="CH93" i="2"/>
  <c r="CI93" i="2"/>
  <c r="CJ93" i="2"/>
  <c r="CK93" i="2"/>
  <c r="CL93" i="2"/>
  <c r="CM93" i="2"/>
  <c r="CN93" i="2"/>
  <c r="CO93" i="2"/>
  <c r="CP93" i="2"/>
  <c r="CQ93" i="2"/>
  <c r="CR93" i="2"/>
  <c r="CS93" i="2"/>
  <c r="CT93" i="2"/>
  <c r="CU93" i="2"/>
  <c r="CV93" i="2"/>
  <c r="CW93" i="2"/>
  <c r="CX93" i="2"/>
  <c r="CY93" i="2"/>
  <c r="CZ93" i="2"/>
  <c r="DA93" i="2"/>
  <c r="DB93" i="2"/>
  <c r="DC93" i="2"/>
  <c r="DD93" i="2"/>
  <c r="DE93" i="2"/>
  <c r="DF93" i="2"/>
  <c r="DG93" i="2"/>
  <c r="DH93" i="2"/>
  <c r="DI93" i="2"/>
  <c r="DJ93" i="2"/>
  <c r="DK93" i="2"/>
  <c r="DS93" i="2"/>
  <c r="DT93" i="2"/>
  <c r="DU93" i="2"/>
  <c r="DV93" i="2"/>
  <c r="DW93" i="2"/>
  <c r="DX93" i="2"/>
  <c r="DY93" i="2"/>
  <c r="DZ93" i="2"/>
  <c r="EA93" i="2"/>
  <c r="EB93" i="2"/>
  <c r="EC93" i="2"/>
  <c r="ED93" i="2"/>
  <c r="EE93" i="2"/>
  <c r="EF93" i="2"/>
  <c r="EG93" i="2"/>
  <c r="EH93" i="2"/>
  <c r="EI93" i="2"/>
  <c r="EJ93" i="2"/>
  <c r="EK93" i="2"/>
  <c r="EL93" i="2"/>
  <c r="EM93" i="2"/>
  <c r="B94" i="2"/>
  <c r="C94" i="2"/>
  <c r="D94" i="2"/>
  <c r="E94" i="2" s="1"/>
  <c r="F94" i="2" s="1" a="1"/>
  <c r="F94" i="2" s="1"/>
  <c r="I94" i="2"/>
  <c r="J94" i="2"/>
  <c r="K94" i="2"/>
  <c r="L94" i="2"/>
  <c r="M94" i="2"/>
  <c r="N94" i="2"/>
  <c r="O94" i="2"/>
  <c r="P94" i="2"/>
  <c r="Q94" i="2"/>
  <c r="R94" i="2"/>
  <c r="S94" i="2"/>
  <c r="T94" i="2"/>
  <c r="U94" i="2"/>
  <c r="V94" i="2" s="1"/>
  <c r="W94" i="2"/>
  <c r="X94" i="2"/>
  <c r="Y94" i="2"/>
  <c r="Z94" i="2"/>
  <c r="AA94" i="2"/>
  <c r="AB94" i="2"/>
  <c r="AD94" i="2"/>
  <c r="AC94" i="2" s="1"/>
  <c r="AE94" i="2"/>
  <c r="AF94" i="2"/>
  <c r="AG94" i="2"/>
  <c r="AH94" i="2"/>
  <c r="AI94" i="2"/>
  <c r="AJ94" i="2"/>
  <c r="AK94" i="2"/>
  <c r="AL94" i="2"/>
  <c r="AM94" i="2"/>
  <c r="AN94" i="2"/>
  <c r="AO94" i="2"/>
  <c r="AP94" i="2"/>
  <c r="AQ94" i="2"/>
  <c r="AR94" i="2"/>
  <c r="AS94" i="2"/>
  <c r="AT94" i="2"/>
  <c r="AU94" i="2"/>
  <c r="AV94" i="2"/>
  <c r="AW94" i="2"/>
  <c r="AX94" i="2"/>
  <c r="AY94" i="2"/>
  <c r="AZ94" i="2"/>
  <c r="BA94" i="2"/>
  <c r="BB94" i="2"/>
  <c r="BC94" i="2"/>
  <c r="BD94" i="2"/>
  <c r="BE94" i="2"/>
  <c r="BF94" i="2"/>
  <c r="BG94" i="2"/>
  <c r="BH94" i="2"/>
  <c r="BI94" i="2"/>
  <c r="BJ94" i="2"/>
  <c r="BK94" i="2"/>
  <c r="BL94" i="2"/>
  <c r="BM94" i="2"/>
  <c r="BN94" i="2"/>
  <c r="BO94" i="2"/>
  <c r="BP94" i="2"/>
  <c r="BQ94" i="2"/>
  <c r="BR94" i="2"/>
  <c r="BS94" i="2"/>
  <c r="BT94" i="2"/>
  <c r="BU94" i="2"/>
  <c r="BV94" i="2"/>
  <c r="BW94" i="2"/>
  <c r="BX94" i="2"/>
  <c r="BY94" i="2"/>
  <c r="BZ94" i="2"/>
  <c r="CA94" i="2"/>
  <c r="CB94" i="2"/>
  <c r="CC94" i="2"/>
  <c r="CD94" i="2"/>
  <c r="CE94" i="2"/>
  <c r="CF94" i="2"/>
  <c r="CG94" i="2"/>
  <c r="CH94" i="2"/>
  <c r="CI94" i="2"/>
  <c r="CJ94" i="2"/>
  <c r="CK94" i="2"/>
  <c r="CL94" i="2"/>
  <c r="CM94" i="2"/>
  <c r="CN94" i="2"/>
  <c r="CO94" i="2"/>
  <c r="CP94" i="2"/>
  <c r="CQ94" i="2"/>
  <c r="CR94" i="2"/>
  <c r="CS94" i="2"/>
  <c r="CT94" i="2"/>
  <c r="CU94" i="2"/>
  <c r="CV94" i="2"/>
  <c r="CW94" i="2"/>
  <c r="CX94" i="2"/>
  <c r="CY94" i="2"/>
  <c r="CZ94" i="2"/>
  <c r="DA94" i="2"/>
  <c r="DB94" i="2"/>
  <c r="DC94" i="2"/>
  <c r="DD94" i="2"/>
  <c r="DE94" i="2"/>
  <c r="DF94" i="2"/>
  <c r="DG94" i="2"/>
  <c r="DH94" i="2"/>
  <c r="DI94" i="2"/>
  <c r="DJ94" i="2"/>
  <c r="DK94" i="2"/>
  <c r="DS94" i="2"/>
  <c r="DT94" i="2"/>
  <c r="DU94" i="2"/>
  <c r="DV94" i="2"/>
  <c r="DW94" i="2"/>
  <c r="DX94" i="2"/>
  <c r="DY94" i="2"/>
  <c r="DZ94" i="2"/>
  <c r="EA94" i="2"/>
  <c r="DO94" i="2" s="1"/>
  <c r="EB94" i="2"/>
  <c r="EC94" i="2"/>
  <c r="ED94" i="2"/>
  <c r="EE94" i="2"/>
  <c r="EF94" i="2"/>
  <c r="EG94" i="2"/>
  <c r="EH94" i="2"/>
  <c r="EI94" i="2"/>
  <c r="EJ94" i="2"/>
  <c r="EK94" i="2"/>
  <c r="EL94" i="2"/>
  <c r="EM94" i="2"/>
  <c r="B95" i="2"/>
  <c r="C95" i="2"/>
  <c r="D95" i="2"/>
  <c r="E95" i="2" s="1"/>
  <c r="F95" i="2" s="1" a="1"/>
  <c r="F95" i="2" s="1"/>
  <c r="I95" i="2"/>
  <c r="J95" i="2"/>
  <c r="K95" i="2"/>
  <c r="L95" i="2"/>
  <c r="M95" i="2"/>
  <c r="N95" i="2"/>
  <c r="O95" i="2"/>
  <c r="P95" i="2"/>
  <c r="Q95" i="2"/>
  <c r="R95" i="2"/>
  <c r="S95" i="2"/>
  <c r="T95" i="2"/>
  <c r="U95" i="2"/>
  <c r="V95" i="2" s="1"/>
  <c r="W95" i="2"/>
  <c r="X95" i="2"/>
  <c r="Y95" i="2"/>
  <c r="Z95" i="2"/>
  <c r="AA95" i="2"/>
  <c r="AB95" i="2"/>
  <c r="AD95" i="2"/>
  <c r="AC95" i="2" s="1"/>
  <c r="AE95" i="2"/>
  <c r="AF95" i="2"/>
  <c r="AG95" i="2"/>
  <c r="AH95" i="2"/>
  <c r="AI95" i="2"/>
  <c r="AJ95" i="2"/>
  <c r="AK95" i="2"/>
  <c r="AL95" i="2"/>
  <c r="AM95" i="2"/>
  <c r="AN95" i="2"/>
  <c r="AO95" i="2"/>
  <c r="AP95" i="2"/>
  <c r="AQ95" i="2"/>
  <c r="AR95" i="2"/>
  <c r="AS95" i="2"/>
  <c r="AT95" i="2"/>
  <c r="AU95" i="2"/>
  <c r="AV95" i="2"/>
  <c r="AW95" i="2"/>
  <c r="AX95" i="2"/>
  <c r="AY95" i="2"/>
  <c r="AZ95" i="2"/>
  <c r="BA95" i="2"/>
  <c r="BB95" i="2"/>
  <c r="BC95" i="2"/>
  <c r="BD95" i="2"/>
  <c r="BE95" i="2"/>
  <c r="BF95" i="2"/>
  <c r="BG95" i="2"/>
  <c r="BH95" i="2"/>
  <c r="BI95" i="2"/>
  <c r="BJ95" i="2"/>
  <c r="BK95" i="2"/>
  <c r="BL95" i="2"/>
  <c r="BM95" i="2"/>
  <c r="BN95" i="2"/>
  <c r="BO95" i="2"/>
  <c r="BP95" i="2"/>
  <c r="BQ95" i="2"/>
  <c r="BR95" i="2"/>
  <c r="BS95" i="2"/>
  <c r="BT95" i="2"/>
  <c r="BU95" i="2"/>
  <c r="BV95" i="2"/>
  <c r="BW95" i="2"/>
  <c r="BX95" i="2"/>
  <c r="BY95" i="2"/>
  <c r="BZ95" i="2"/>
  <c r="CA95" i="2"/>
  <c r="CB95" i="2"/>
  <c r="CC95" i="2"/>
  <c r="CD95" i="2"/>
  <c r="CE95" i="2"/>
  <c r="CF95" i="2"/>
  <c r="CG95" i="2"/>
  <c r="CH95" i="2"/>
  <c r="CI95" i="2"/>
  <c r="CJ95" i="2"/>
  <c r="CK95" i="2"/>
  <c r="CL95" i="2"/>
  <c r="CM95" i="2"/>
  <c r="CN95" i="2"/>
  <c r="CO95" i="2"/>
  <c r="CP95" i="2"/>
  <c r="CQ95" i="2"/>
  <c r="CR95" i="2"/>
  <c r="CS95" i="2"/>
  <c r="CT95" i="2"/>
  <c r="CU95" i="2"/>
  <c r="CV95" i="2"/>
  <c r="CW95" i="2"/>
  <c r="CX95" i="2"/>
  <c r="CY95" i="2"/>
  <c r="CZ95" i="2"/>
  <c r="DA95" i="2"/>
  <c r="DB95" i="2"/>
  <c r="DC95" i="2"/>
  <c r="DD95" i="2"/>
  <c r="DE95" i="2"/>
  <c r="DF95" i="2"/>
  <c r="DG95" i="2"/>
  <c r="DH95" i="2"/>
  <c r="DI95" i="2"/>
  <c r="DJ95" i="2"/>
  <c r="DK95" i="2"/>
  <c r="DS95" i="2"/>
  <c r="DT95" i="2"/>
  <c r="DU95" i="2"/>
  <c r="DN95" i="2" s="1"/>
  <c r="DV95" i="2"/>
  <c r="DW95" i="2"/>
  <c r="DX95" i="2"/>
  <c r="DY95" i="2"/>
  <c r="DZ95" i="2"/>
  <c r="EA95" i="2"/>
  <c r="EB95" i="2"/>
  <c r="EC95" i="2"/>
  <c r="ED95" i="2"/>
  <c r="EE95" i="2"/>
  <c r="EF95" i="2"/>
  <c r="EG95" i="2"/>
  <c r="EH95" i="2"/>
  <c r="EI95" i="2"/>
  <c r="EJ95" i="2"/>
  <c r="EK95" i="2"/>
  <c r="EL95" i="2"/>
  <c r="EM95" i="2"/>
  <c r="B96" i="2"/>
  <c r="C96" i="2"/>
  <c r="D96" i="2"/>
  <c r="E96" i="2" s="1"/>
  <c r="F96" i="2" s="1" a="1"/>
  <c r="F96" i="2" s="1"/>
  <c r="I96" i="2"/>
  <c r="J96" i="2"/>
  <c r="K96" i="2"/>
  <c r="L96" i="2"/>
  <c r="M96" i="2"/>
  <c r="N96" i="2"/>
  <c r="O96" i="2"/>
  <c r="P96" i="2"/>
  <c r="Q96" i="2"/>
  <c r="R96" i="2"/>
  <c r="S96" i="2"/>
  <c r="T96" i="2"/>
  <c r="U96" i="2"/>
  <c r="V96" i="2" s="1"/>
  <c r="W96" i="2"/>
  <c r="X96" i="2"/>
  <c r="Y96" i="2"/>
  <c r="Z96" i="2"/>
  <c r="AA96" i="2"/>
  <c r="AB96" i="2"/>
  <c r="AD96" i="2"/>
  <c r="AC96" i="2" s="1"/>
  <c r="AE96" i="2"/>
  <c r="AF96" i="2"/>
  <c r="AG96" i="2"/>
  <c r="AH96" i="2"/>
  <c r="AI96" i="2"/>
  <c r="AJ96" i="2"/>
  <c r="AK96" i="2"/>
  <c r="AL96" i="2"/>
  <c r="AM96" i="2"/>
  <c r="AN96" i="2"/>
  <c r="AO96" i="2"/>
  <c r="AP96" i="2"/>
  <c r="AQ96" i="2"/>
  <c r="AR96" i="2"/>
  <c r="AS96" i="2"/>
  <c r="AT96" i="2"/>
  <c r="AU96" i="2"/>
  <c r="AV96" i="2"/>
  <c r="AW96" i="2"/>
  <c r="AX96" i="2"/>
  <c r="AY96" i="2"/>
  <c r="AZ96" i="2"/>
  <c r="BA96" i="2"/>
  <c r="BB96" i="2"/>
  <c r="BC96" i="2"/>
  <c r="BD96" i="2"/>
  <c r="BE96" i="2"/>
  <c r="BF96" i="2"/>
  <c r="BG96" i="2"/>
  <c r="BH96" i="2"/>
  <c r="BI96" i="2"/>
  <c r="BJ96" i="2"/>
  <c r="BK96" i="2"/>
  <c r="BL96" i="2"/>
  <c r="BM96" i="2"/>
  <c r="BN96" i="2"/>
  <c r="BO96" i="2"/>
  <c r="BP96" i="2"/>
  <c r="BQ96" i="2"/>
  <c r="BR96" i="2"/>
  <c r="BS96" i="2"/>
  <c r="BT96" i="2"/>
  <c r="BU96" i="2"/>
  <c r="BV96" i="2"/>
  <c r="BW96" i="2"/>
  <c r="BX96" i="2"/>
  <c r="BY96" i="2"/>
  <c r="BZ96" i="2"/>
  <c r="CA96" i="2"/>
  <c r="CB96" i="2"/>
  <c r="CC96" i="2"/>
  <c r="CD96" i="2"/>
  <c r="CE96" i="2"/>
  <c r="CF96" i="2"/>
  <c r="CG96" i="2"/>
  <c r="CH96" i="2"/>
  <c r="CI96" i="2"/>
  <c r="CJ96" i="2"/>
  <c r="CK96" i="2"/>
  <c r="CL96" i="2"/>
  <c r="CM96" i="2"/>
  <c r="CN96" i="2"/>
  <c r="CO96" i="2"/>
  <c r="CP96" i="2"/>
  <c r="CQ96" i="2"/>
  <c r="CR96" i="2"/>
  <c r="CS96" i="2"/>
  <c r="CT96" i="2"/>
  <c r="CU96" i="2"/>
  <c r="CV96" i="2"/>
  <c r="CW96" i="2"/>
  <c r="CX96" i="2"/>
  <c r="CY96" i="2"/>
  <c r="CZ96" i="2"/>
  <c r="DA96" i="2"/>
  <c r="DB96" i="2"/>
  <c r="DC96" i="2"/>
  <c r="DD96" i="2"/>
  <c r="DE96" i="2"/>
  <c r="DF96" i="2"/>
  <c r="DG96" i="2"/>
  <c r="DH96" i="2"/>
  <c r="DI96" i="2"/>
  <c r="DJ96" i="2"/>
  <c r="DK96" i="2"/>
  <c r="DS96" i="2"/>
  <c r="DT96" i="2"/>
  <c r="DU96" i="2"/>
  <c r="DV96" i="2"/>
  <c r="DW96" i="2"/>
  <c r="DX96" i="2"/>
  <c r="DY96" i="2"/>
  <c r="DZ96" i="2"/>
  <c r="EA96" i="2"/>
  <c r="DO96" i="2" s="1"/>
  <c r="EB96" i="2"/>
  <c r="EC96" i="2"/>
  <c r="ED96" i="2"/>
  <c r="EE96" i="2"/>
  <c r="EF96" i="2"/>
  <c r="EG96" i="2"/>
  <c r="EH96" i="2"/>
  <c r="EI96" i="2"/>
  <c r="EJ96" i="2"/>
  <c r="EK96" i="2"/>
  <c r="EL96" i="2"/>
  <c r="EM96" i="2"/>
  <c r="B97" i="2"/>
  <c r="C97" i="2"/>
  <c r="D97" i="2"/>
  <c r="E97" i="2" s="1"/>
  <c r="F97" i="2" s="1" a="1"/>
  <c r="F97" i="2" s="1"/>
  <c r="I97" i="2"/>
  <c r="J97" i="2"/>
  <c r="K97" i="2"/>
  <c r="L97" i="2"/>
  <c r="M97" i="2"/>
  <c r="N97" i="2"/>
  <c r="O97" i="2"/>
  <c r="P97" i="2"/>
  <c r="Q97" i="2"/>
  <c r="R97" i="2"/>
  <c r="S97" i="2"/>
  <c r="T97" i="2"/>
  <c r="U97" i="2"/>
  <c r="V97" i="2" s="1"/>
  <c r="W97" i="2"/>
  <c r="X97" i="2"/>
  <c r="Y97" i="2"/>
  <c r="Z97" i="2"/>
  <c r="AA97" i="2"/>
  <c r="AB97" i="2"/>
  <c r="AD97" i="2"/>
  <c r="AC97" i="2" s="1"/>
  <c r="AE97" i="2"/>
  <c r="AF97" i="2"/>
  <c r="AG97" i="2"/>
  <c r="AH97" i="2"/>
  <c r="AI97" i="2"/>
  <c r="AJ97" i="2"/>
  <c r="AK97" i="2"/>
  <c r="AL97" i="2"/>
  <c r="AM97" i="2"/>
  <c r="AN97" i="2"/>
  <c r="AO97" i="2"/>
  <c r="AP97" i="2"/>
  <c r="AQ97" i="2"/>
  <c r="AR97" i="2"/>
  <c r="AS97" i="2"/>
  <c r="AT97" i="2"/>
  <c r="AU97" i="2"/>
  <c r="AV97" i="2"/>
  <c r="AW97" i="2"/>
  <c r="AX97" i="2"/>
  <c r="AY97" i="2"/>
  <c r="AZ97" i="2"/>
  <c r="BA97" i="2"/>
  <c r="BB97" i="2"/>
  <c r="BC97" i="2"/>
  <c r="BD97" i="2"/>
  <c r="BE97" i="2"/>
  <c r="BF97" i="2"/>
  <c r="BG97" i="2"/>
  <c r="BH97" i="2"/>
  <c r="BI97" i="2"/>
  <c r="BJ97" i="2"/>
  <c r="BK97" i="2"/>
  <c r="BL97" i="2"/>
  <c r="BM97" i="2"/>
  <c r="BN97" i="2"/>
  <c r="BO97" i="2"/>
  <c r="BP97" i="2"/>
  <c r="BQ97" i="2"/>
  <c r="BR97" i="2"/>
  <c r="BS97" i="2"/>
  <c r="BT97" i="2"/>
  <c r="BU97" i="2"/>
  <c r="BV97" i="2"/>
  <c r="BW97" i="2"/>
  <c r="BX97" i="2"/>
  <c r="BY97" i="2"/>
  <c r="BZ97" i="2"/>
  <c r="CA97" i="2"/>
  <c r="CB97" i="2"/>
  <c r="CC97" i="2"/>
  <c r="CD97" i="2"/>
  <c r="CE97" i="2"/>
  <c r="CF97" i="2"/>
  <c r="CG97" i="2"/>
  <c r="CH97" i="2"/>
  <c r="CI97" i="2"/>
  <c r="CJ97" i="2"/>
  <c r="CK97" i="2"/>
  <c r="CL97" i="2"/>
  <c r="CM97" i="2"/>
  <c r="CN97" i="2"/>
  <c r="CO97" i="2"/>
  <c r="CP97" i="2"/>
  <c r="CQ97" i="2"/>
  <c r="CR97" i="2"/>
  <c r="CS97" i="2"/>
  <c r="CT97" i="2"/>
  <c r="CU97" i="2"/>
  <c r="CV97" i="2"/>
  <c r="CW97" i="2"/>
  <c r="CX97" i="2"/>
  <c r="CY97" i="2"/>
  <c r="CZ97" i="2"/>
  <c r="DA97" i="2"/>
  <c r="DB97" i="2"/>
  <c r="DC97" i="2"/>
  <c r="DD97" i="2"/>
  <c r="DE97" i="2"/>
  <c r="DF97" i="2"/>
  <c r="DG97" i="2"/>
  <c r="DH97" i="2"/>
  <c r="DI97" i="2"/>
  <c r="DJ97" i="2"/>
  <c r="DK97" i="2"/>
  <c r="DS97" i="2"/>
  <c r="DT97" i="2"/>
  <c r="DU97" i="2"/>
  <c r="DV97" i="2"/>
  <c r="DW97" i="2"/>
  <c r="DX97" i="2"/>
  <c r="DY97" i="2"/>
  <c r="DZ97" i="2"/>
  <c r="EA97" i="2"/>
  <c r="DO97" i="2" s="1"/>
  <c r="EB97" i="2"/>
  <c r="EC97" i="2"/>
  <c r="ED97" i="2"/>
  <c r="EE97" i="2"/>
  <c r="EF97" i="2"/>
  <c r="EG97" i="2"/>
  <c r="EH97" i="2"/>
  <c r="EI97" i="2"/>
  <c r="EJ97" i="2"/>
  <c r="EK97" i="2"/>
  <c r="EL97" i="2"/>
  <c r="EM97" i="2"/>
  <c r="B98" i="2"/>
  <c r="C98" i="2"/>
  <c r="D98" i="2"/>
  <c r="E98" i="2" s="1"/>
  <c r="F98" i="2" s="1" a="1"/>
  <c r="F98" i="2" s="1"/>
  <c r="I98" i="2"/>
  <c r="J98" i="2"/>
  <c r="K98" i="2"/>
  <c r="L98" i="2"/>
  <c r="M98" i="2"/>
  <c r="N98" i="2"/>
  <c r="O98" i="2"/>
  <c r="P98" i="2"/>
  <c r="Q98" i="2"/>
  <c r="R98" i="2"/>
  <c r="S98" i="2"/>
  <c r="T98" i="2"/>
  <c r="U98" i="2"/>
  <c r="V98" i="2" s="1"/>
  <c r="W98" i="2"/>
  <c r="X98" i="2"/>
  <c r="Y98" i="2"/>
  <c r="Z98" i="2"/>
  <c r="AA98" i="2"/>
  <c r="AB98" i="2"/>
  <c r="AD98" i="2"/>
  <c r="AC98" i="2" s="1"/>
  <c r="AE98" i="2"/>
  <c r="AF98" i="2"/>
  <c r="AG98" i="2"/>
  <c r="AH98" i="2"/>
  <c r="AI98" i="2"/>
  <c r="AJ98" i="2"/>
  <c r="AK98" i="2"/>
  <c r="AL98" i="2"/>
  <c r="AM98" i="2"/>
  <c r="AN98" i="2"/>
  <c r="AO98" i="2"/>
  <c r="AP98" i="2"/>
  <c r="AQ98" i="2"/>
  <c r="AR98" i="2"/>
  <c r="AS98" i="2"/>
  <c r="AT98" i="2"/>
  <c r="AU98" i="2"/>
  <c r="AV98" i="2"/>
  <c r="AW98" i="2"/>
  <c r="AX98" i="2"/>
  <c r="AY98" i="2"/>
  <c r="AZ98" i="2"/>
  <c r="BA98" i="2"/>
  <c r="BB98" i="2"/>
  <c r="BC98" i="2"/>
  <c r="BD98" i="2"/>
  <c r="BE98" i="2"/>
  <c r="BF98" i="2"/>
  <c r="BG98" i="2"/>
  <c r="BH98" i="2"/>
  <c r="BI98" i="2"/>
  <c r="BJ98" i="2"/>
  <c r="BK98" i="2"/>
  <c r="BL98" i="2"/>
  <c r="BM98" i="2"/>
  <c r="BN98" i="2"/>
  <c r="BO98" i="2"/>
  <c r="BP98" i="2"/>
  <c r="BQ98" i="2"/>
  <c r="BR98" i="2"/>
  <c r="BS98" i="2"/>
  <c r="BT98" i="2"/>
  <c r="BU98" i="2"/>
  <c r="BV98" i="2"/>
  <c r="BW98" i="2"/>
  <c r="BX98" i="2"/>
  <c r="BY98" i="2"/>
  <c r="BZ98" i="2"/>
  <c r="CA98" i="2"/>
  <c r="CB98" i="2"/>
  <c r="CC98" i="2"/>
  <c r="CD98" i="2"/>
  <c r="CE98" i="2"/>
  <c r="CF98" i="2"/>
  <c r="CG98" i="2"/>
  <c r="CH98" i="2"/>
  <c r="CI98" i="2"/>
  <c r="CJ98" i="2"/>
  <c r="CK98" i="2"/>
  <c r="CL98" i="2"/>
  <c r="CM98" i="2"/>
  <c r="CN98" i="2"/>
  <c r="CO98" i="2"/>
  <c r="CP98" i="2"/>
  <c r="CQ98" i="2"/>
  <c r="CR98" i="2"/>
  <c r="CS98" i="2"/>
  <c r="CT98" i="2"/>
  <c r="CU98" i="2"/>
  <c r="CV98" i="2"/>
  <c r="CW98" i="2"/>
  <c r="CX98" i="2"/>
  <c r="CY98" i="2"/>
  <c r="CZ98" i="2"/>
  <c r="DA98" i="2"/>
  <c r="DB98" i="2"/>
  <c r="DC98" i="2"/>
  <c r="DD98" i="2"/>
  <c r="DE98" i="2"/>
  <c r="DF98" i="2"/>
  <c r="DG98" i="2"/>
  <c r="DH98" i="2"/>
  <c r="DI98" i="2"/>
  <c r="DJ98" i="2"/>
  <c r="DK98" i="2"/>
  <c r="DS98" i="2"/>
  <c r="DT98" i="2"/>
  <c r="DU98" i="2"/>
  <c r="DV98" i="2"/>
  <c r="DW98" i="2"/>
  <c r="DX98" i="2"/>
  <c r="DY98" i="2"/>
  <c r="DZ98" i="2"/>
  <c r="EA98" i="2"/>
  <c r="EB98" i="2"/>
  <c r="EC98" i="2"/>
  <c r="ED98" i="2"/>
  <c r="EE98" i="2"/>
  <c r="EF98" i="2"/>
  <c r="EG98" i="2"/>
  <c r="EH98" i="2"/>
  <c r="EI98" i="2"/>
  <c r="EJ98" i="2"/>
  <c r="EK98" i="2"/>
  <c r="EL98" i="2"/>
  <c r="EM98" i="2"/>
  <c r="B99" i="2"/>
  <c r="C99" i="2"/>
  <c r="D99" i="2"/>
  <c r="E99" i="2" s="1"/>
  <c r="F99" i="2" s="1" a="1"/>
  <c r="F99" i="2" s="1"/>
  <c r="I99" i="2"/>
  <c r="J99" i="2"/>
  <c r="K99" i="2"/>
  <c r="L99" i="2"/>
  <c r="M99" i="2"/>
  <c r="N99" i="2"/>
  <c r="O99" i="2"/>
  <c r="P99" i="2"/>
  <c r="Q99" i="2"/>
  <c r="R99" i="2"/>
  <c r="S99" i="2"/>
  <c r="T99" i="2"/>
  <c r="U99" i="2"/>
  <c r="V99" i="2" s="1"/>
  <c r="W99" i="2"/>
  <c r="X99" i="2"/>
  <c r="Y99" i="2"/>
  <c r="Z99" i="2"/>
  <c r="AA99" i="2"/>
  <c r="AB99" i="2"/>
  <c r="AD99" i="2"/>
  <c r="AC99" i="2" s="1"/>
  <c r="AE99" i="2"/>
  <c r="AF99" i="2"/>
  <c r="AG99" i="2"/>
  <c r="AH99" i="2"/>
  <c r="AI99" i="2"/>
  <c r="AJ99" i="2"/>
  <c r="AK99" i="2"/>
  <c r="AL99" i="2"/>
  <c r="AM99" i="2"/>
  <c r="AN99" i="2"/>
  <c r="AO99" i="2"/>
  <c r="AP99" i="2"/>
  <c r="AQ99" i="2"/>
  <c r="AR99" i="2"/>
  <c r="AS99" i="2"/>
  <c r="AT99" i="2"/>
  <c r="AU99" i="2"/>
  <c r="AV99" i="2"/>
  <c r="AW99" i="2"/>
  <c r="AX99" i="2"/>
  <c r="AY99" i="2"/>
  <c r="AZ99" i="2"/>
  <c r="BA99" i="2"/>
  <c r="BB99" i="2"/>
  <c r="BC99" i="2"/>
  <c r="BD99" i="2"/>
  <c r="BE99" i="2"/>
  <c r="BF99" i="2"/>
  <c r="BG99" i="2"/>
  <c r="BH99" i="2"/>
  <c r="BI99" i="2"/>
  <c r="BJ99" i="2"/>
  <c r="BK99" i="2"/>
  <c r="BL99" i="2"/>
  <c r="BM99" i="2"/>
  <c r="BN99" i="2"/>
  <c r="BO99" i="2"/>
  <c r="BP99" i="2"/>
  <c r="BQ99" i="2"/>
  <c r="BR99" i="2"/>
  <c r="BS99" i="2"/>
  <c r="BT99" i="2"/>
  <c r="BU99" i="2"/>
  <c r="BV99" i="2"/>
  <c r="BW99" i="2"/>
  <c r="BX99" i="2"/>
  <c r="BY99" i="2"/>
  <c r="BZ99" i="2"/>
  <c r="CA99" i="2"/>
  <c r="CB99" i="2"/>
  <c r="CC99" i="2"/>
  <c r="CD99" i="2"/>
  <c r="CE99" i="2"/>
  <c r="CF99" i="2"/>
  <c r="CG99" i="2"/>
  <c r="CH99" i="2"/>
  <c r="CI99" i="2"/>
  <c r="CJ99" i="2"/>
  <c r="CK99" i="2"/>
  <c r="CL99" i="2"/>
  <c r="CM99" i="2"/>
  <c r="CN99" i="2"/>
  <c r="CO99" i="2"/>
  <c r="CP99" i="2"/>
  <c r="CQ99" i="2"/>
  <c r="CR99" i="2"/>
  <c r="CS99" i="2"/>
  <c r="CT99" i="2"/>
  <c r="CU99" i="2"/>
  <c r="CV99" i="2"/>
  <c r="CW99" i="2"/>
  <c r="CX99" i="2"/>
  <c r="CY99" i="2"/>
  <c r="CZ99" i="2"/>
  <c r="DA99" i="2"/>
  <c r="DB99" i="2"/>
  <c r="DC99" i="2"/>
  <c r="DD99" i="2"/>
  <c r="DE99" i="2"/>
  <c r="DF99" i="2"/>
  <c r="DG99" i="2"/>
  <c r="DH99" i="2"/>
  <c r="DI99" i="2"/>
  <c r="DJ99" i="2"/>
  <c r="DK99" i="2"/>
  <c r="DS99" i="2"/>
  <c r="DT99" i="2"/>
  <c r="DU99" i="2"/>
  <c r="DV99" i="2"/>
  <c r="DW99" i="2"/>
  <c r="DX99" i="2"/>
  <c r="DY99" i="2"/>
  <c r="DZ99" i="2"/>
  <c r="EA99" i="2"/>
  <c r="EB99" i="2"/>
  <c r="EC99" i="2"/>
  <c r="ED99" i="2"/>
  <c r="EE99" i="2"/>
  <c r="EF99" i="2"/>
  <c r="EG99" i="2"/>
  <c r="EH99" i="2"/>
  <c r="EI99" i="2"/>
  <c r="EJ99" i="2"/>
  <c r="EK99" i="2"/>
  <c r="EL99" i="2"/>
  <c r="EM99" i="2"/>
  <c r="B100" i="2"/>
  <c r="C100" i="2"/>
  <c r="D100" i="2"/>
  <c r="E100" i="2" s="1"/>
  <c r="F100" i="2" s="1" a="1"/>
  <c r="F100" i="2" s="1"/>
  <c r="I100" i="2"/>
  <c r="J100" i="2"/>
  <c r="K100" i="2"/>
  <c r="L100" i="2"/>
  <c r="M100" i="2"/>
  <c r="N100" i="2"/>
  <c r="O100" i="2"/>
  <c r="P100" i="2"/>
  <c r="Q100" i="2"/>
  <c r="R100" i="2"/>
  <c r="S100" i="2"/>
  <c r="T100" i="2"/>
  <c r="U100" i="2"/>
  <c r="V100" i="2" s="1"/>
  <c r="W100" i="2"/>
  <c r="X100" i="2"/>
  <c r="Y100" i="2"/>
  <c r="Z100" i="2"/>
  <c r="AA100" i="2"/>
  <c r="AB100" i="2"/>
  <c r="AD100" i="2"/>
  <c r="AC100" i="2" s="1"/>
  <c r="AE100" i="2"/>
  <c r="AF100" i="2"/>
  <c r="AG100" i="2"/>
  <c r="AH100" i="2"/>
  <c r="AI100" i="2"/>
  <c r="AJ100" i="2"/>
  <c r="AK100" i="2"/>
  <c r="AL100" i="2"/>
  <c r="AM100" i="2"/>
  <c r="AN100" i="2"/>
  <c r="AO100" i="2"/>
  <c r="AP100" i="2"/>
  <c r="AQ100" i="2"/>
  <c r="AR100" i="2"/>
  <c r="AS100" i="2"/>
  <c r="AT100" i="2"/>
  <c r="AU100" i="2"/>
  <c r="AV100" i="2"/>
  <c r="AW100" i="2"/>
  <c r="AX100" i="2"/>
  <c r="AY100" i="2"/>
  <c r="AZ100" i="2"/>
  <c r="BA100" i="2"/>
  <c r="BB100" i="2"/>
  <c r="BC100" i="2"/>
  <c r="BD100" i="2"/>
  <c r="BE100" i="2"/>
  <c r="BF100" i="2"/>
  <c r="BG100" i="2"/>
  <c r="BH100" i="2"/>
  <c r="BI100" i="2"/>
  <c r="BJ100" i="2"/>
  <c r="BK100" i="2"/>
  <c r="BL100" i="2"/>
  <c r="BM100" i="2"/>
  <c r="BN100" i="2"/>
  <c r="BO100" i="2"/>
  <c r="BP100" i="2"/>
  <c r="BQ100" i="2"/>
  <c r="BR100" i="2"/>
  <c r="BS100" i="2"/>
  <c r="BT100" i="2"/>
  <c r="BU100" i="2"/>
  <c r="BV100" i="2"/>
  <c r="BW100" i="2"/>
  <c r="BX100" i="2"/>
  <c r="BY100" i="2"/>
  <c r="BZ100" i="2"/>
  <c r="CA100" i="2"/>
  <c r="CB100" i="2"/>
  <c r="CC100" i="2"/>
  <c r="CD100" i="2"/>
  <c r="CE100" i="2"/>
  <c r="CF100" i="2"/>
  <c r="CG100" i="2"/>
  <c r="CH100" i="2"/>
  <c r="CI100" i="2"/>
  <c r="CJ100" i="2"/>
  <c r="CK100" i="2"/>
  <c r="CL100" i="2"/>
  <c r="CM100" i="2"/>
  <c r="CN100" i="2"/>
  <c r="CO100" i="2"/>
  <c r="CP100" i="2"/>
  <c r="CQ100" i="2"/>
  <c r="CR100" i="2"/>
  <c r="CS100" i="2"/>
  <c r="CT100" i="2"/>
  <c r="CU100" i="2"/>
  <c r="CV100" i="2"/>
  <c r="CW100" i="2"/>
  <c r="CX100" i="2"/>
  <c r="CY100" i="2"/>
  <c r="CZ100" i="2"/>
  <c r="DA100" i="2"/>
  <c r="DB100" i="2"/>
  <c r="DC100" i="2"/>
  <c r="DD100" i="2"/>
  <c r="DE100" i="2"/>
  <c r="DF100" i="2"/>
  <c r="DG100" i="2"/>
  <c r="DH100" i="2"/>
  <c r="DI100" i="2"/>
  <c r="DJ100" i="2"/>
  <c r="DK100" i="2"/>
  <c r="DS100" i="2"/>
  <c r="DT100" i="2"/>
  <c r="DU100" i="2"/>
  <c r="DN100" i="2" s="1"/>
  <c r="DV100" i="2"/>
  <c r="DW100" i="2"/>
  <c r="DX100" i="2"/>
  <c r="DY100" i="2"/>
  <c r="DZ100" i="2"/>
  <c r="EA100" i="2"/>
  <c r="EB100" i="2"/>
  <c r="EC100" i="2"/>
  <c r="ED100" i="2"/>
  <c r="EE100" i="2"/>
  <c r="EF100" i="2"/>
  <c r="EG100" i="2"/>
  <c r="EH100" i="2"/>
  <c r="EI100" i="2"/>
  <c r="EJ100" i="2"/>
  <c r="EK100" i="2"/>
  <c r="EL100" i="2"/>
  <c r="EM100" i="2"/>
  <c r="B101" i="2"/>
  <c r="C101" i="2"/>
  <c r="D101" i="2"/>
  <c r="E101" i="2" s="1"/>
  <c r="F101" i="2" s="1" a="1"/>
  <c r="F101" i="2" s="1"/>
  <c r="I101" i="2"/>
  <c r="J101" i="2"/>
  <c r="K101" i="2"/>
  <c r="L101" i="2"/>
  <c r="M101" i="2"/>
  <c r="N101" i="2"/>
  <c r="O101" i="2"/>
  <c r="P101" i="2"/>
  <c r="Q101" i="2"/>
  <c r="R101" i="2"/>
  <c r="S101" i="2"/>
  <c r="T101" i="2"/>
  <c r="U101" i="2"/>
  <c r="V101" i="2" s="1"/>
  <c r="W101" i="2"/>
  <c r="X101" i="2"/>
  <c r="Y101" i="2"/>
  <c r="Z101" i="2"/>
  <c r="AA101" i="2"/>
  <c r="AB101" i="2"/>
  <c r="AD101" i="2"/>
  <c r="AC101" i="2" s="1"/>
  <c r="AE101" i="2"/>
  <c r="AF101" i="2"/>
  <c r="AG101" i="2"/>
  <c r="AH101" i="2"/>
  <c r="AI101" i="2"/>
  <c r="AJ101" i="2"/>
  <c r="AK101" i="2"/>
  <c r="AL101" i="2"/>
  <c r="AM101" i="2"/>
  <c r="AN101" i="2"/>
  <c r="AO101" i="2"/>
  <c r="AP101" i="2"/>
  <c r="AQ101" i="2"/>
  <c r="AR101" i="2"/>
  <c r="AS101" i="2"/>
  <c r="AT101" i="2"/>
  <c r="AU101" i="2"/>
  <c r="AV101" i="2"/>
  <c r="AW101" i="2"/>
  <c r="AX101" i="2"/>
  <c r="AY101" i="2"/>
  <c r="AZ101" i="2"/>
  <c r="BA101" i="2"/>
  <c r="BB101" i="2"/>
  <c r="BC101" i="2"/>
  <c r="BD101" i="2"/>
  <c r="BE101" i="2"/>
  <c r="BF101" i="2"/>
  <c r="BG101" i="2"/>
  <c r="BH101" i="2"/>
  <c r="BI101" i="2"/>
  <c r="BJ101" i="2"/>
  <c r="BK101" i="2"/>
  <c r="BL101" i="2"/>
  <c r="BM101" i="2"/>
  <c r="BN101" i="2"/>
  <c r="BO101" i="2"/>
  <c r="BP101" i="2"/>
  <c r="BQ101" i="2"/>
  <c r="BR101" i="2"/>
  <c r="BS101" i="2"/>
  <c r="BT101" i="2"/>
  <c r="BU101" i="2"/>
  <c r="BV101" i="2"/>
  <c r="BW101" i="2"/>
  <c r="BX101" i="2"/>
  <c r="BY101" i="2"/>
  <c r="BZ101" i="2"/>
  <c r="CA101" i="2"/>
  <c r="CB101" i="2"/>
  <c r="CC101" i="2"/>
  <c r="CD101" i="2"/>
  <c r="CE101" i="2"/>
  <c r="CF101" i="2"/>
  <c r="CG101" i="2"/>
  <c r="CH101" i="2"/>
  <c r="CI101" i="2"/>
  <c r="CJ101" i="2"/>
  <c r="CK101" i="2"/>
  <c r="CL101" i="2"/>
  <c r="CM101" i="2"/>
  <c r="CN101" i="2"/>
  <c r="CO101" i="2"/>
  <c r="CP101" i="2"/>
  <c r="CQ101" i="2"/>
  <c r="CR101" i="2"/>
  <c r="CS101" i="2"/>
  <c r="CT101" i="2"/>
  <c r="CU101" i="2"/>
  <c r="CV101" i="2"/>
  <c r="CW101" i="2"/>
  <c r="CX101" i="2"/>
  <c r="CY101" i="2"/>
  <c r="CZ101" i="2"/>
  <c r="DA101" i="2"/>
  <c r="DB101" i="2"/>
  <c r="DC101" i="2"/>
  <c r="DD101" i="2"/>
  <c r="DE101" i="2"/>
  <c r="DF101" i="2"/>
  <c r="DG101" i="2"/>
  <c r="DH101" i="2"/>
  <c r="DI101" i="2"/>
  <c r="DJ101" i="2"/>
  <c r="DK101" i="2"/>
  <c r="DS101" i="2"/>
  <c r="DT101" i="2"/>
  <c r="DU101" i="2"/>
  <c r="DV101" i="2"/>
  <c r="DW101" i="2"/>
  <c r="DX101" i="2"/>
  <c r="DY101" i="2"/>
  <c r="DZ101" i="2"/>
  <c r="EA101" i="2"/>
  <c r="EB101" i="2"/>
  <c r="EC101" i="2"/>
  <c r="ED101" i="2"/>
  <c r="EE101" i="2"/>
  <c r="EF101" i="2"/>
  <c r="EG101" i="2"/>
  <c r="EH101" i="2"/>
  <c r="EI101" i="2"/>
  <c r="EJ101" i="2"/>
  <c r="EK101" i="2"/>
  <c r="EL101" i="2"/>
  <c r="EM101" i="2"/>
  <c r="B102" i="2"/>
  <c r="C102" i="2"/>
  <c r="D102" i="2"/>
  <c r="E102" i="2" s="1"/>
  <c r="F102" i="2" s="1" a="1"/>
  <c r="F102" i="2" s="1"/>
  <c r="I102" i="2"/>
  <c r="J102" i="2"/>
  <c r="K102" i="2"/>
  <c r="L102" i="2"/>
  <c r="M102" i="2"/>
  <c r="N102" i="2"/>
  <c r="O102" i="2"/>
  <c r="P102" i="2"/>
  <c r="Q102" i="2"/>
  <c r="R102" i="2"/>
  <c r="S102" i="2"/>
  <c r="T102" i="2"/>
  <c r="U102" i="2"/>
  <c r="V102" i="2" s="1"/>
  <c r="W102" i="2"/>
  <c r="X102" i="2"/>
  <c r="Y102" i="2"/>
  <c r="Z102" i="2"/>
  <c r="AA102" i="2"/>
  <c r="AB102" i="2"/>
  <c r="AD102" i="2"/>
  <c r="AC102" i="2" s="1"/>
  <c r="AE102" i="2"/>
  <c r="AF102" i="2"/>
  <c r="AG102" i="2"/>
  <c r="AH102" i="2"/>
  <c r="AI102" i="2"/>
  <c r="AJ102" i="2"/>
  <c r="AK102" i="2"/>
  <c r="AL102" i="2"/>
  <c r="AM102" i="2"/>
  <c r="AN102" i="2"/>
  <c r="AO102" i="2"/>
  <c r="AP102" i="2"/>
  <c r="AQ102" i="2"/>
  <c r="AR102" i="2"/>
  <c r="AS102" i="2"/>
  <c r="AT102" i="2"/>
  <c r="AU102" i="2"/>
  <c r="AV102" i="2"/>
  <c r="AW102" i="2"/>
  <c r="AX102" i="2"/>
  <c r="AY102" i="2"/>
  <c r="AZ102" i="2"/>
  <c r="BA102" i="2"/>
  <c r="BB102" i="2"/>
  <c r="BC102" i="2"/>
  <c r="BD102" i="2"/>
  <c r="BE102" i="2"/>
  <c r="BF102" i="2"/>
  <c r="BG102" i="2"/>
  <c r="BH102" i="2"/>
  <c r="BI102" i="2"/>
  <c r="BJ102" i="2"/>
  <c r="BK102" i="2"/>
  <c r="BL102" i="2"/>
  <c r="BM102" i="2"/>
  <c r="BN102" i="2"/>
  <c r="BO102" i="2"/>
  <c r="BP102" i="2"/>
  <c r="BQ102" i="2"/>
  <c r="BR102" i="2"/>
  <c r="BS102" i="2"/>
  <c r="BT102" i="2"/>
  <c r="BU102" i="2"/>
  <c r="BV102" i="2"/>
  <c r="BW102" i="2"/>
  <c r="BX102" i="2"/>
  <c r="BY102" i="2"/>
  <c r="BZ102" i="2"/>
  <c r="CA102" i="2"/>
  <c r="CB102" i="2"/>
  <c r="CC102" i="2"/>
  <c r="CD102" i="2"/>
  <c r="CE102" i="2"/>
  <c r="CF102" i="2"/>
  <c r="CG102" i="2"/>
  <c r="CH102" i="2"/>
  <c r="CI102" i="2"/>
  <c r="CJ102" i="2"/>
  <c r="CK102" i="2"/>
  <c r="CL102" i="2"/>
  <c r="CM102" i="2"/>
  <c r="CN102" i="2"/>
  <c r="CO102" i="2"/>
  <c r="CP102" i="2"/>
  <c r="CQ102" i="2"/>
  <c r="CR102" i="2"/>
  <c r="CS102" i="2"/>
  <c r="CT102" i="2"/>
  <c r="CU102" i="2"/>
  <c r="CV102" i="2"/>
  <c r="CW102" i="2"/>
  <c r="CX102" i="2"/>
  <c r="CY102" i="2"/>
  <c r="CZ102" i="2"/>
  <c r="DA102" i="2"/>
  <c r="DB102" i="2"/>
  <c r="DC102" i="2"/>
  <c r="DD102" i="2"/>
  <c r="DE102" i="2"/>
  <c r="DF102" i="2"/>
  <c r="DG102" i="2"/>
  <c r="DH102" i="2"/>
  <c r="DI102" i="2"/>
  <c r="DJ102" i="2"/>
  <c r="DK102" i="2"/>
  <c r="DS102" i="2"/>
  <c r="DT102" i="2"/>
  <c r="DU102" i="2"/>
  <c r="DV102" i="2"/>
  <c r="DW102" i="2"/>
  <c r="DX102" i="2"/>
  <c r="DY102" i="2"/>
  <c r="DZ102" i="2"/>
  <c r="EA102" i="2"/>
  <c r="EB102" i="2"/>
  <c r="EC102" i="2"/>
  <c r="ED102" i="2"/>
  <c r="EE102" i="2"/>
  <c r="EF102" i="2"/>
  <c r="EG102" i="2"/>
  <c r="EH102" i="2"/>
  <c r="EI102" i="2"/>
  <c r="EJ102" i="2"/>
  <c r="EK102" i="2"/>
  <c r="EL102" i="2"/>
  <c r="EM102" i="2"/>
  <c r="B103" i="2"/>
  <c r="C103" i="2"/>
  <c r="D103" i="2"/>
  <c r="E103" i="2" s="1"/>
  <c r="F103" i="2" s="1" a="1"/>
  <c r="F103" i="2" s="1"/>
  <c r="I103" i="2"/>
  <c r="J103" i="2"/>
  <c r="K103" i="2"/>
  <c r="L103" i="2"/>
  <c r="M103" i="2"/>
  <c r="N103" i="2"/>
  <c r="O103" i="2"/>
  <c r="P103" i="2"/>
  <c r="Q103" i="2"/>
  <c r="R103" i="2"/>
  <c r="S103" i="2"/>
  <c r="T103" i="2"/>
  <c r="U103" i="2"/>
  <c r="V103" i="2" s="1"/>
  <c r="W103" i="2"/>
  <c r="X103" i="2"/>
  <c r="Y103" i="2"/>
  <c r="Z103" i="2"/>
  <c r="AA103" i="2"/>
  <c r="AB103" i="2"/>
  <c r="AD103" i="2"/>
  <c r="AC103" i="2" s="1"/>
  <c r="AE103" i="2"/>
  <c r="AF103" i="2"/>
  <c r="AG103" i="2"/>
  <c r="AH103" i="2"/>
  <c r="AI103" i="2"/>
  <c r="AJ103" i="2"/>
  <c r="AK103" i="2"/>
  <c r="AL103" i="2"/>
  <c r="AM103" i="2"/>
  <c r="AN103" i="2"/>
  <c r="AO103" i="2"/>
  <c r="AP103" i="2"/>
  <c r="AQ103" i="2"/>
  <c r="AR103" i="2"/>
  <c r="AS103" i="2"/>
  <c r="AT103" i="2"/>
  <c r="AU103" i="2"/>
  <c r="AV103" i="2"/>
  <c r="AW103" i="2"/>
  <c r="AX103" i="2"/>
  <c r="AY103" i="2"/>
  <c r="AZ103" i="2"/>
  <c r="BA103" i="2"/>
  <c r="BB103" i="2"/>
  <c r="BC103" i="2"/>
  <c r="BD103" i="2"/>
  <c r="BE103" i="2"/>
  <c r="BF103" i="2"/>
  <c r="BG103" i="2"/>
  <c r="BH103" i="2"/>
  <c r="BI103" i="2"/>
  <c r="BJ103" i="2"/>
  <c r="BK103" i="2"/>
  <c r="BL103" i="2"/>
  <c r="BM103" i="2"/>
  <c r="BN103" i="2"/>
  <c r="BO103" i="2"/>
  <c r="BP103" i="2"/>
  <c r="BQ103" i="2"/>
  <c r="BR103" i="2"/>
  <c r="BS103" i="2"/>
  <c r="BT103" i="2"/>
  <c r="BU103" i="2"/>
  <c r="BV103" i="2"/>
  <c r="BW103" i="2"/>
  <c r="BX103" i="2"/>
  <c r="BY103" i="2"/>
  <c r="BZ103" i="2"/>
  <c r="CA103" i="2"/>
  <c r="CB103" i="2"/>
  <c r="CC103" i="2"/>
  <c r="CD103" i="2"/>
  <c r="CE103" i="2"/>
  <c r="CF103" i="2"/>
  <c r="CG103" i="2"/>
  <c r="CH103" i="2"/>
  <c r="CI103" i="2"/>
  <c r="CJ103" i="2"/>
  <c r="CK103" i="2"/>
  <c r="CL103" i="2"/>
  <c r="CM103" i="2"/>
  <c r="CN103" i="2"/>
  <c r="CO103" i="2"/>
  <c r="CP103" i="2"/>
  <c r="CQ103" i="2"/>
  <c r="CR103" i="2"/>
  <c r="CS103" i="2"/>
  <c r="CT103" i="2"/>
  <c r="CU103" i="2"/>
  <c r="CV103" i="2"/>
  <c r="CW103" i="2"/>
  <c r="CX103" i="2"/>
  <c r="CY103" i="2"/>
  <c r="CZ103" i="2"/>
  <c r="DA103" i="2"/>
  <c r="DB103" i="2"/>
  <c r="DC103" i="2"/>
  <c r="DD103" i="2"/>
  <c r="DE103" i="2"/>
  <c r="DF103" i="2"/>
  <c r="DG103" i="2"/>
  <c r="DH103" i="2"/>
  <c r="DI103" i="2"/>
  <c r="DJ103" i="2"/>
  <c r="DK103" i="2"/>
  <c r="DS103" i="2"/>
  <c r="DT103" i="2"/>
  <c r="DU103" i="2"/>
  <c r="DN103" i="2" s="1"/>
  <c r="DV103" i="2"/>
  <c r="DW103" i="2"/>
  <c r="DX103" i="2"/>
  <c r="DY103" i="2"/>
  <c r="DZ103" i="2"/>
  <c r="EA103" i="2"/>
  <c r="EB103" i="2"/>
  <c r="EC103" i="2"/>
  <c r="ED103" i="2"/>
  <c r="EE103" i="2"/>
  <c r="EF103" i="2"/>
  <c r="EG103" i="2"/>
  <c r="EH103" i="2"/>
  <c r="EI103" i="2"/>
  <c r="EJ103" i="2"/>
  <c r="EK103" i="2"/>
  <c r="EL103" i="2"/>
  <c r="EM103" i="2"/>
  <c r="B104" i="2"/>
  <c r="C104" i="2"/>
  <c r="D104" i="2"/>
  <c r="E104" i="2" s="1"/>
  <c r="F104" i="2" s="1" a="1"/>
  <c r="F104" i="2" s="1"/>
  <c r="I104" i="2"/>
  <c r="J104" i="2"/>
  <c r="K104" i="2"/>
  <c r="L104" i="2"/>
  <c r="M104" i="2"/>
  <c r="N104" i="2"/>
  <c r="O104" i="2"/>
  <c r="P104" i="2"/>
  <c r="Q104" i="2"/>
  <c r="R104" i="2"/>
  <c r="S104" i="2"/>
  <c r="T104" i="2"/>
  <c r="U104" i="2"/>
  <c r="V104" i="2" s="1"/>
  <c r="W104" i="2"/>
  <c r="X104" i="2"/>
  <c r="Y104" i="2"/>
  <c r="Z104" i="2"/>
  <c r="AA104" i="2"/>
  <c r="AB104" i="2"/>
  <c r="AD104" i="2"/>
  <c r="AC104" i="2" s="1"/>
  <c r="AE104" i="2"/>
  <c r="AF104" i="2"/>
  <c r="AG104" i="2"/>
  <c r="AH104" i="2"/>
  <c r="AI104" i="2"/>
  <c r="AJ104" i="2"/>
  <c r="AK104" i="2"/>
  <c r="AL104" i="2"/>
  <c r="AM104" i="2"/>
  <c r="AN104" i="2"/>
  <c r="AO104" i="2"/>
  <c r="AP104" i="2"/>
  <c r="AQ104" i="2"/>
  <c r="AR104" i="2"/>
  <c r="AS104" i="2"/>
  <c r="AT104" i="2"/>
  <c r="AU104" i="2"/>
  <c r="AV104" i="2"/>
  <c r="AW104" i="2"/>
  <c r="AX104" i="2"/>
  <c r="AY104" i="2"/>
  <c r="AZ104" i="2"/>
  <c r="BA104" i="2"/>
  <c r="BB104" i="2"/>
  <c r="BC104" i="2"/>
  <c r="BD104" i="2"/>
  <c r="BE104" i="2"/>
  <c r="BF104" i="2"/>
  <c r="BG104" i="2"/>
  <c r="BH104" i="2"/>
  <c r="BI104" i="2"/>
  <c r="BJ104" i="2"/>
  <c r="BK104" i="2"/>
  <c r="BL104" i="2"/>
  <c r="BM104" i="2"/>
  <c r="BN104" i="2"/>
  <c r="BO104" i="2"/>
  <c r="BP104" i="2"/>
  <c r="BQ104" i="2"/>
  <c r="BR104" i="2"/>
  <c r="BS104" i="2"/>
  <c r="BT104" i="2"/>
  <c r="BU104" i="2"/>
  <c r="BV104" i="2"/>
  <c r="BW104" i="2"/>
  <c r="BX104" i="2"/>
  <c r="BY104" i="2"/>
  <c r="BZ104" i="2"/>
  <c r="CA104" i="2"/>
  <c r="CB104" i="2"/>
  <c r="CC104" i="2"/>
  <c r="CD104" i="2"/>
  <c r="CE104" i="2"/>
  <c r="CF104" i="2"/>
  <c r="CG104" i="2"/>
  <c r="CH104" i="2"/>
  <c r="CI104" i="2"/>
  <c r="CJ104" i="2"/>
  <c r="CK104" i="2"/>
  <c r="CL104" i="2"/>
  <c r="CM104" i="2"/>
  <c r="CN104" i="2"/>
  <c r="CO104" i="2"/>
  <c r="CP104" i="2"/>
  <c r="CQ104" i="2"/>
  <c r="CR104" i="2"/>
  <c r="CS104" i="2"/>
  <c r="CT104" i="2"/>
  <c r="CU104" i="2"/>
  <c r="CV104" i="2"/>
  <c r="CW104" i="2"/>
  <c r="CX104" i="2"/>
  <c r="CY104" i="2"/>
  <c r="CZ104" i="2"/>
  <c r="DA104" i="2"/>
  <c r="DB104" i="2"/>
  <c r="DC104" i="2"/>
  <c r="DD104" i="2"/>
  <c r="DE104" i="2"/>
  <c r="DF104" i="2"/>
  <c r="DG104" i="2"/>
  <c r="DH104" i="2"/>
  <c r="DI104" i="2"/>
  <c r="DJ104" i="2"/>
  <c r="DK104" i="2"/>
  <c r="DS104" i="2"/>
  <c r="DT104" i="2"/>
  <c r="DU104" i="2"/>
  <c r="DV104" i="2"/>
  <c r="DW104" i="2"/>
  <c r="DX104" i="2"/>
  <c r="DY104" i="2"/>
  <c r="DZ104" i="2"/>
  <c r="EA104" i="2"/>
  <c r="EB104" i="2"/>
  <c r="EC104" i="2"/>
  <c r="ED104" i="2"/>
  <c r="EE104" i="2"/>
  <c r="EF104" i="2"/>
  <c r="EG104" i="2"/>
  <c r="EH104" i="2"/>
  <c r="EI104" i="2"/>
  <c r="EJ104" i="2"/>
  <c r="EK104" i="2"/>
  <c r="EL104" i="2"/>
  <c r="EM104" i="2"/>
  <c r="B105" i="2"/>
  <c r="C105" i="2"/>
  <c r="D105" i="2"/>
  <c r="E105" i="2" s="1"/>
  <c r="F105" i="2" s="1" a="1"/>
  <c r="F105" i="2" s="1"/>
  <c r="I105" i="2"/>
  <c r="J105" i="2"/>
  <c r="K105" i="2"/>
  <c r="L105" i="2"/>
  <c r="M105" i="2"/>
  <c r="N105" i="2"/>
  <c r="O105" i="2"/>
  <c r="P105" i="2"/>
  <c r="Q105" i="2"/>
  <c r="R105" i="2"/>
  <c r="S105" i="2"/>
  <c r="T105" i="2"/>
  <c r="U105" i="2"/>
  <c r="V105" i="2" s="1"/>
  <c r="W105" i="2"/>
  <c r="X105" i="2"/>
  <c r="Y105" i="2"/>
  <c r="Z105" i="2"/>
  <c r="AA105" i="2"/>
  <c r="AB105" i="2"/>
  <c r="AD105" i="2"/>
  <c r="AC105" i="2" s="1"/>
  <c r="AE105" i="2"/>
  <c r="AF105" i="2"/>
  <c r="AG105" i="2"/>
  <c r="AH105" i="2"/>
  <c r="AI105" i="2"/>
  <c r="AJ105" i="2"/>
  <c r="AK105" i="2"/>
  <c r="AL105" i="2"/>
  <c r="AM105" i="2"/>
  <c r="AN105" i="2"/>
  <c r="AO105" i="2"/>
  <c r="AP105" i="2"/>
  <c r="AQ105" i="2"/>
  <c r="AR105" i="2"/>
  <c r="AS105" i="2"/>
  <c r="AT105" i="2"/>
  <c r="AU105" i="2"/>
  <c r="AV105" i="2"/>
  <c r="AW105" i="2"/>
  <c r="AX105" i="2"/>
  <c r="AY105" i="2"/>
  <c r="AZ105" i="2"/>
  <c r="BA105" i="2"/>
  <c r="BB105" i="2"/>
  <c r="BC105" i="2"/>
  <c r="BD105" i="2"/>
  <c r="BE105" i="2"/>
  <c r="BF105" i="2"/>
  <c r="BG105" i="2"/>
  <c r="BH105" i="2"/>
  <c r="BI105" i="2"/>
  <c r="BJ105" i="2"/>
  <c r="BK105" i="2"/>
  <c r="BL105" i="2"/>
  <c r="BM105" i="2"/>
  <c r="BN105" i="2"/>
  <c r="BO105" i="2"/>
  <c r="BP105" i="2"/>
  <c r="BQ105" i="2"/>
  <c r="BR105" i="2"/>
  <c r="BS105" i="2"/>
  <c r="BT105" i="2"/>
  <c r="BU105" i="2"/>
  <c r="BV105" i="2"/>
  <c r="BW105" i="2"/>
  <c r="BX105" i="2"/>
  <c r="BY105" i="2"/>
  <c r="BZ105" i="2"/>
  <c r="CA105" i="2"/>
  <c r="CB105" i="2"/>
  <c r="CC105" i="2"/>
  <c r="CD105" i="2"/>
  <c r="CE105" i="2"/>
  <c r="CF105" i="2"/>
  <c r="CG105" i="2"/>
  <c r="CH105" i="2"/>
  <c r="CI105" i="2"/>
  <c r="CJ105" i="2"/>
  <c r="CK105" i="2"/>
  <c r="CL105" i="2"/>
  <c r="CM105" i="2"/>
  <c r="CN105" i="2"/>
  <c r="CO105" i="2"/>
  <c r="CP105" i="2"/>
  <c r="CQ105" i="2"/>
  <c r="CR105" i="2"/>
  <c r="CS105" i="2"/>
  <c r="CT105" i="2"/>
  <c r="CU105" i="2"/>
  <c r="CV105" i="2"/>
  <c r="CW105" i="2"/>
  <c r="CX105" i="2"/>
  <c r="CY105" i="2"/>
  <c r="CZ105" i="2"/>
  <c r="DA105" i="2"/>
  <c r="DB105" i="2"/>
  <c r="DC105" i="2"/>
  <c r="DD105" i="2"/>
  <c r="DE105" i="2"/>
  <c r="DF105" i="2"/>
  <c r="DG105" i="2"/>
  <c r="DH105" i="2"/>
  <c r="DI105" i="2"/>
  <c r="DJ105" i="2"/>
  <c r="DK105" i="2"/>
  <c r="DS105" i="2"/>
  <c r="DT105" i="2"/>
  <c r="DU105" i="2"/>
  <c r="DV105" i="2"/>
  <c r="DW105" i="2"/>
  <c r="DX105" i="2"/>
  <c r="DY105" i="2"/>
  <c r="DZ105" i="2"/>
  <c r="EA105" i="2"/>
  <c r="EB105" i="2"/>
  <c r="EC105" i="2"/>
  <c r="ED105" i="2"/>
  <c r="EE105" i="2"/>
  <c r="EF105" i="2"/>
  <c r="EG105" i="2"/>
  <c r="EH105" i="2"/>
  <c r="EI105" i="2"/>
  <c r="EJ105" i="2"/>
  <c r="EK105" i="2"/>
  <c r="EL105" i="2"/>
  <c r="EM105" i="2"/>
  <c r="B106" i="2"/>
  <c r="C106" i="2"/>
  <c r="D106" i="2"/>
  <c r="E106" i="2" s="1"/>
  <c r="F106" i="2" s="1" a="1"/>
  <c r="F106" i="2" s="1"/>
  <c r="I106" i="2"/>
  <c r="J106" i="2"/>
  <c r="K106" i="2"/>
  <c r="L106" i="2"/>
  <c r="M106" i="2"/>
  <c r="N106" i="2"/>
  <c r="O106" i="2"/>
  <c r="P106" i="2"/>
  <c r="Q106" i="2"/>
  <c r="R106" i="2"/>
  <c r="S106" i="2"/>
  <c r="T106" i="2"/>
  <c r="U106" i="2"/>
  <c r="V106" i="2" s="1"/>
  <c r="W106" i="2"/>
  <c r="X106" i="2"/>
  <c r="Y106" i="2"/>
  <c r="Z106" i="2"/>
  <c r="AA106" i="2"/>
  <c r="AB106" i="2"/>
  <c r="AD106" i="2"/>
  <c r="AC106" i="2" s="1"/>
  <c r="AE106" i="2"/>
  <c r="AF106" i="2"/>
  <c r="AG106" i="2"/>
  <c r="AH106" i="2"/>
  <c r="AI106" i="2"/>
  <c r="AJ106" i="2"/>
  <c r="AK106" i="2"/>
  <c r="AL106" i="2"/>
  <c r="AM106" i="2"/>
  <c r="AN106" i="2"/>
  <c r="AO106" i="2"/>
  <c r="AP106" i="2"/>
  <c r="AQ106" i="2"/>
  <c r="AR106" i="2"/>
  <c r="AS106" i="2"/>
  <c r="AT106" i="2"/>
  <c r="AU106" i="2"/>
  <c r="AV106" i="2"/>
  <c r="AW106" i="2"/>
  <c r="AX106" i="2"/>
  <c r="AY106" i="2"/>
  <c r="AZ106" i="2"/>
  <c r="BA106" i="2"/>
  <c r="BB106" i="2"/>
  <c r="BC106" i="2"/>
  <c r="BD106" i="2"/>
  <c r="BE106" i="2"/>
  <c r="BF106" i="2"/>
  <c r="BG106" i="2"/>
  <c r="BH106" i="2"/>
  <c r="BI106" i="2"/>
  <c r="BJ106" i="2"/>
  <c r="BK106" i="2"/>
  <c r="BL106" i="2"/>
  <c r="BM106" i="2"/>
  <c r="BN106" i="2"/>
  <c r="BO106" i="2"/>
  <c r="BP106" i="2"/>
  <c r="BQ106" i="2"/>
  <c r="BR106" i="2"/>
  <c r="BS106" i="2"/>
  <c r="BT106" i="2"/>
  <c r="BU106" i="2"/>
  <c r="BV106" i="2"/>
  <c r="BW106" i="2"/>
  <c r="BX106" i="2"/>
  <c r="BY106" i="2"/>
  <c r="BZ106" i="2"/>
  <c r="CA106" i="2"/>
  <c r="CB106" i="2"/>
  <c r="CC106" i="2"/>
  <c r="CD106" i="2"/>
  <c r="CE106" i="2"/>
  <c r="CF106" i="2"/>
  <c r="CG106" i="2"/>
  <c r="CH106" i="2"/>
  <c r="CI106" i="2"/>
  <c r="CJ106" i="2"/>
  <c r="CK106" i="2"/>
  <c r="CL106" i="2"/>
  <c r="CM106" i="2"/>
  <c r="CN106" i="2"/>
  <c r="CO106" i="2"/>
  <c r="CP106" i="2"/>
  <c r="CQ106" i="2"/>
  <c r="CR106" i="2"/>
  <c r="CS106" i="2"/>
  <c r="CT106" i="2"/>
  <c r="CU106" i="2"/>
  <c r="CV106" i="2"/>
  <c r="CW106" i="2"/>
  <c r="CX106" i="2"/>
  <c r="CY106" i="2"/>
  <c r="CZ106" i="2"/>
  <c r="DA106" i="2"/>
  <c r="DB106" i="2"/>
  <c r="DC106" i="2"/>
  <c r="DD106" i="2"/>
  <c r="DE106" i="2"/>
  <c r="DF106" i="2"/>
  <c r="DG106" i="2"/>
  <c r="DH106" i="2"/>
  <c r="DI106" i="2"/>
  <c r="DJ106" i="2"/>
  <c r="DK106" i="2"/>
  <c r="DS106" i="2"/>
  <c r="DT106" i="2"/>
  <c r="DU106" i="2"/>
  <c r="DN106" i="2" s="1"/>
  <c r="DV106" i="2"/>
  <c r="DW106" i="2"/>
  <c r="DX106" i="2"/>
  <c r="DY106" i="2"/>
  <c r="DZ106" i="2"/>
  <c r="EA106" i="2"/>
  <c r="EB106" i="2"/>
  <c r="EC106" i="2"/>
  <c r="ED106" i="2"/>
  <c r="EE106" i="2"/>
  <c r="EF106" i="2"/>
  <c r="EG106" i="2"/>
  <c r="EH106" i="2"/>
  <c r="EI106" i="2"/>
  <c r="EJ106" i="2"/>
  <c r="EK106" i="2"/>
  <c r="EL106" i="2"/>
  <c r="EM106" i="2"/>
  <c r="B107" i="2"/>
  <c r="C107" i="2"/>
  <c r="D107" i="2"/>
  <c r="E107" i="2" s="1"/>
  <c r="F107" i="2" s="1" a="1"/>
  <c r="F107" i="2" s="1"/>
  <c r="I107" i="2"/>
  <c r="J107" i="2"/>
  <c r="K107" i="2"/>
  <c r="L107" i="2"/>
  <c r="M107" i="2"/>
  <c r="N107" i="2"/>
  <c r="O107" i="2"/>
  <c r="P107" i="2"/>
  <c r="Q107" i="2"/>
  <c r="R107" i="2"/>
  <c r="S107" i="2"/>
  <c r="T107" i="2"/>
  <c r="U107" i="2"/>
  <c r="V107" i="2" s="1"/>
  <c r="W107" i="2"/>
  <c r="X107" i="2"/>
  <c r="Y107" i="2"/>
  <c r="Z107" i="2"/>
  <c r="AA107" i="2"/>
  <c r="AB107" i="2"/>
  <c r="AD107" i="2"/>
  <c r="AC107" i="2" s="1"/>
  <c r="AE107" i="2"/>
  <c r="AF107" i="2"/>
  <c r="AG107" i="2"/>
  <c r="AH107" i="2"/>
  <c r="AI107" i="2"/>
  <c r="AJ107" i="2"/>
  <c r="AK107" i="2"/>
  <c r="AL107" i="2"/>
  <c r="AM107" i="2"/>
  <c r="AN107" i="2"/>
  <c r="AO107" i="2"/>
  <c r="AP107" i="2"/>
  <c r="AQ107" i="2"/>
  <c r="AR107" i="2"/>
  <c r="AS107" i="2"/>
  <c r="AT107" i="2"/>
  <c r="AU107" i="2"/>
  <c r="AV107" i="2"/>
  <c r="AW107" i="2"/>
  <c r="AX107" i="2"/>
  <c r="AY107" i="2"/>
  <c r="AZ107" i="2"/>
  <c r="BA107" i="2"/>
  <c r="BB107" i="2"/>
  <c r="BC107" i="2"/>
  <c r="BD107" i="2"/>
  <c r="BE107" i="2"/>
  <c r="BF107" i="2"/>
  <c r="BG107" i="2"/>
  <c r="BH107" i="2"/>
  <c r="BI107" i="2"/>
  <c r="BJ107" i="2"/>
  <c r="BK107" i="2"/>
  <c r="BL107" i="2"/>
  <c r="BM107" i="2"/>
  <c r="BN107" i="2"/>
  <c r="BO107" i="2"/>
  <c r="BP107" i="2"/>
  <c r="BQ107" i="2"/>
  <c r="BR107" i="2"/>
  <c r="BS107" i="2"/>
  <c r="BT107" i="2"/>
  <c r="BU107" i="2"/>
  <c r="BV107" i="2"/>
  <c r="BW107" i="2"/>
  <c r="BX107" i="2"/>
  <c r="BY107" i="2"/>
  <c r="BZ107" i="2"/>
  <c r="CA107" i="2"/>
  <c r="CB107" i="2"/>
  <c r="CC107" i="2"/>
  <c r="CD107" i="2"/>
  <c r="CE107" i="2"/>
  <c r="CF107" i="2"/>
  <c r="CG107" i="2"/>
  <c r="CH107" i="2"/>
  <c r="CI107" i="2"/>
  <c r="CJ107" i="2"/>
  <c r="CK107" i="2"/>
  <c r="CL107" i="2"/>
  <c r="CM107" i="2"/>
  <c r="CN107" i="2"/>
  <c r="CO107" i="2"/>
  <c r="CP107" i="2"/>
  <c r="CQ107" i="2"/>
  <c r="CR107" i="2"/>
  <c r="CS107" i="2"/>
  <c r="CT107" i="2"/>
  <c r="CU107" i="2"/>
  <c r="CV107" i="2"/>
  <c r="CW107" i="2"/>
  <c r="CX107" i="2"/>
  <c r="CY107" i="2"/>
  <c r="CZ107" i="2"/>
  <c r="DA107" i="2"/>
  <c r="DB107" i="2"/>
  <c r="DC107" i="2"/>
  <c r="DD107" i="2"/>
  <c r="DE107" i="2"/>
  <c r="DF107" i="2"/>
  <c r="DG107" i="2"/>
  <c r="DH107" i="2"/>
  <c r="DI107" i="2"/>
  <c r="DJ107" i="2"/>
  <c r="DK107" i="2"/>
  <c r="DS107" i="2"/>
  <c r="DT107" i="2"/>
  <c r="DU107" i="2"/>
  <c r="DV107" i="2"/>
  <c r="DW107" i="2"/>
  <c r="DX107" i="2"/>
  <c r="DY107" i="2"/>
  <c r="DZ107" i="2"/>
  <c r="EA107" i="2"/>
  <c r="EB107" i="2"/>
  <c r="EC107" i="2"/>
  <c r="ED107" i="2"/>
  <c r="EE107" i="2"/>
  <c r="EF107" i="2"/>
  <c r="EG107" i="2"/>
  <c r="EH107" i="2"/>
  <c r="EI107" i="2"/>
  <c r="EJ107" i="2"/>
  <c r="EK107" i="2"/>
  <c r="EL107" i="2"/>
  <c r="EM107" i="2"/>
  <c r="B108" i="2"/>
  <c r="C108" i="2"/>
  <c r="D108" i="2"/>
  <c r="E108" i="2" s="1"/>
  <c r="F108" i="2" s="1" a="1"/>
  <c r="F108" i="2" s="1"/>
  <c r="I108" i="2"/>
  <c r="J108" i="2"/>
  <c r="K108" i="2"/>
  <c r="L108" i="2"/>
  <c r="M108" i="2"/>
  <c r="N108" i="2"/>
  <c r="O108" i="2"/>
  <c r="P108" i="2"/>
  <c r="Q108" i="2"/>
  <c r="R108" i="2"/>
  <c r="S108" i="2"/>
  <c r="T108" i="2"/>
  <c r="U108" i="2"/>
  <c r="V108" i="2" s="1"/>
  <c r="W108" i="2"/>
  <c r="X108" i="2"/>
  <c r="Y108" i="2"/>
  <c r="Z108" i="2"/>
  <c r="AA108" i="2"/>
  <c r="AB108" i="2"/>
  <c r="AD108" i="2"/>
  <c r="AC108" i="2" s="1"/>
  <c r="AE108" i="2"/>
  <c r="AF108" i="2"/>
  <c r="AG108" i="2"/>
  <c r="AH108" i="2"/>
  <c r="AI108" i="2"/>
  <c r="AJ108" i="2"/>
  <c r="AK108" i="2"/>
  <c r="AL108" i="2"/>
  <c r="AM108" i="2"/>
  <c r="AN108" i="2"/>
  <c r="AO108" i="2"/>
  <c r="AP108" i="2"/>
  <c r="AQ108" i="2"/>
  <c r="AR108" i="2"/>
  <c r="AS108" i="2"/>
  <c r="AT108" i="2"/>
  <c r="AU108" i="2"/>
  <c r="AV108" i="2"/>
  <c r="AW108" i="2"/>
  <c r="AX108" i="2"/>
  <c r="AY108" i="2"/>
  <c r="AZ108" i="2"/>
  <c r="BA108" i="2"/>
  <c r="BB108" i="2"/>
  <c r="BC108" i="2"/>
  <c r="BD108" i="2"/>
  <c r="BE108" i="2"/>
  <c r="BF108" i="2"/>
  <c r="BG108" i="2"/>
  <c r="BH108" i="2"/>
  <c r="BI108" i="2"/>
  <c r="BJ108" i="2"/>
  <c r="BK108" i="2"/>
  <c r="BL108" i="2"/>
  <c r="BM108" i="2"/>
  <c r="BN108" i="2"/>
  <c r="BO108" i="2"/>
  <c r="BP108" i="2"/>
  <c r="BQ108" i="2"/>
  <c r="BR108" i="2"/>
  <c r="BS108" i="2"/>
  <c r="BT108" i="2"/>
  <c r="BU108" i="2"/>
  <c r="BV108" i="2"/>
  <c r="BW108" i="2"/>
  <c r="BX108" i="2"/>
  <c r="BY108" i="2"/>
  <c r="BZ108" i="2"/>
  <c r="CA108" i="2"/>
  <c r="CB108" i="2"/>
  <c r="CC108" i="2"/>
  <c r="CD108" i="2"/>
  <c r="CE108" i="2"/>
  <c r="CF108" i="2"/>
  <c r="CG108" i="2"/>
  <c r="CH108" i="2"/>
  <c r="CI108" i="2"/>
  <c r="CJ108" i="2"/>
  <c r="CK108" i="2"/>
  <c r="CL108" i="2"/>
  <c r="CM108" i="2"/>
  <c r="CN108" i="2"/>
  <c r="CO108" i="2"/>
  <c r="CP108" i="2"/>
  <c r="CQ108" i="2"/>
  <c r="CR108" i="2"/>
  <c r="CS108" i="2"/>
  <c r="CT108" i="2"/>
  <c r="CU108" i="2"/>
  <c r="CV108" i="2"/>
  <c r="CW108" i="2"/>
  <c r="CX108" i="2"/>
  <c r="CY108" i="2"/>
  <c r="CZ108" i="2"/>
  <c r="DA108" i="2"/>
  <c r="DB108" i="2"/>
  <c r="DC108" i="2"/>
  <c r="DD108" i="2"/>
  <c r="DE108" i="2"/>
  <c r="DF108" i="2"/>
  <c r="DG108" i="2"/>
  <c r="DH108" i="2"/>
  <c r="DI108" i="2"/>
  <c r="DJ108" i="2"/>
  <c r="DK108" i="2"/>
  <c r="DS108" i="2"/>
  <c r="DT108" i="2"/>
  <c r="DU108" i="2"/>
  <c r="DV108" i="2"/>
  <c r="DW108" i="2"/>
  <c r="DX108" i="2"/>
  <c r="DY108" i="2"/>
  <c r="DZ108" i="2"/>
  <c r="EA108" i="2"/>
  <c r="EB108" i="2"/>
  <c r="EC108" i="2"/>
  <c r="ED108" i="2"/>
  <c r="EE108" i="2"/>
  <c r="EF108" i="2"/>
  <c r="EG108" i="2"/>
  <c r="EH108" i="2"/>
  <c r="EI108" i="2"/>
  <c r="EJ108" i="2"/>
  <c r="EK108" i="2"/>
  <c r="EL108" i="2"/>
  <c r="EM108" i="2"/>
  <c r="B109" i="2"/>
  <c r="C109" i="2"/>
  <c r="D109" i="2"/>
  <c r="E109" i="2" s="1"/>
  <c r="F109" i="2" s="1" a="1"/>
  <c r="F109" i="2" s="1"/>
  <c r="I109" i="2"/>
  <c r="J109" i="2"/>
  <c r="K109" i="2"/>
  <c r="L109" i="2"/>
  <c r="M109" i="2"/>
  <c r="N109" i="2"/>
  <c r="O109" i="2"/>
  <c r="P109" i="2"/>
  <c r="Q109" i="2"/>
  <c r="R109" i="2"/>
  <c r="S109" i="2"/>
  <c r="T109" i="2"/>
  <c r="U109" i="2"/>
  <c r="V109" i="2" s="1"/>
  <c r="W109" i="2"/>
  <c r="X109" i="2"/>
  <c r="Y109" i="2"/>
  <c r="Z109" i="2"/>
  <c r="AA109" i="2"/>
  <c r="AB109" i="2"/>
  <c r="AD109" i="2"/>
  <c r="AC109" i="2" s="1"/>
  <c r="AE109" i="2"/>
  <c r="AF109" i="2"/>
  <c r="AG109" i="2"/>
  <c r="AH109" i="2"/>
  <c r="AI109" i="2"/>
  <c r="AJ109" i="2"/>
  <c r="AK109" i="2"/>
  <c r="AL109" i="2"/>
  <c r="AM109" i="2"/>
  <c r="AN109" i="2"/>
  <c r="AO109" i="2"/>
  <c r="AP109" i="2"/>
  <c r="AQ109" i="2"/>
  <c r="AR109" i="2"/>
  <c r="AS109" i="2"/>
  <c r="AT109" i="2"/>
  <c r="AU109" i="2"/>
  <c r="AV109" i="2"/>
  <c r="AW109" i="2"/>
  <c r="AX109" i="2"/>
  <c r="AY109" i="2"/>
  <c r="AZ109" i="2"/>
  <c r="BA109" i="2"/>
  <c r="BB109" i="2"/>
  <c r="BC109" i="2"/>
  <c r="BD109" i="2"/>
  <c r="BE109" i="2"/>
  <c r="BF109" i="2"/>
  <c r="BG109" i="2"/>
  <c r="BH109" i="2"/>
  <c r="BI109" i="2"/>
  <c r="BJ109" i="2"/>
  <c r="BK109" i="2"/>
  <c r="BL109" i="2"/>
  <c r="BM109" i="2"/>
  <c r="BN109" i="2"/>
  <c r="BO109" i="2"/>
  <c r="BP109" i="2"/>
  <c r="BQ109" i="2"/>
  <c r="BR109" i="2"/>
  <c r="BS109" i="2"/>
  <c r="BT109" i="2"/>
  <c r="BU109" i="2"/>
  <c r="BV109" i="2"/>
  <c r="BW109" i="2"/>
  <c r="BX109" i="2"/>
  <c r="BY109" i="2"/>
  <c r="BZ109" i="2"/>
  <c r="CA109" i="2"/>
  <c r="CB109" i="2"/>
  <c r="CC109" i="2"/>
  <c r="CD109" i="2"/>
  <c r="CE109" i="2"/>
  <c r="CF109" i="2"/>
  <c r="CG109" i="2"/>
  <c r="CH109" i="2"/>
  <c r="CI109" i="2"/>
  <c r="CJ109" i="2"/>
  <c r="CK109" i="2"/>
  <c r="CL109" i="2"/>
  <c r="CM109" i="2"/>
  <c r="CN109" i="2"/>
  <c r="CO109" i="2"/>
  <c r="CP109" i="2"/>
  <c r="CQ109" i="2"/>
  <c r="CR109" i="2"/>
  <c r="CS109" i="2"/>
  <c r="CT109" i="2"/>
  <c r="CU109" i="2"/>
  <c r="CV109" i="2"/>
  <c r="CW109" i="2"/>
  <c r="CX109" i="2"/>
  <c r="CY109" i="2"/>
  <c r="CZ109" i="2"/>
  <c r="DA109" i="2"/>
  <c r="DB109" i="2"/>
  <c r="DC109" i="2"/>
  <c r="DD109" i="2"/>
  <c r="DE109" i="2"/>
  <c r="DF109" i="2"/>
  <c r="DG109" i="2"/>
  <c r="DH109" i="2"/>
  <c r="DI109" i="2"/>
  <c r="DJ109" i="2"/>
  <c r="DK109" i="2"/>
  <c r="DS109" i="2"/>
  <c r="DT109" i="2"/>
  <c r="DU109" i="2"/>
  <c r="DV109" i="2"/>
  <c r="DW109" i="2"/>
  <c r="DX109" i="2"/>
  <c r="DY109" i="2"/>
  <c r="DZ109" i="2"/>
  <c r="EA109" i="2"/>
  <c r="EB109" i="2"/>
  <c r="EC109" i="2"/>
  <c r="ED109" i="2"/>
  <c r="EE109" i="2"/>
  <c r="EF109" i="2"/>
  <c r="EG109" i="2"/>
  <c r="EH109" i="2"/>
  <c r="EI109" i="2"/>
  <c r="EJ109" i="2"/>
  <c r="EK109" i="2"/>
  <c r="EL109" i="2"/>
  <c r="EM109" i="2"/>
  <c r="B110" i="2"/>
  <c r="C110" i="2"/>
  <c r="D110" i="2"/>
  <c r="E110" i="2" s="1"/>
  <c r="F110" i="2" s="1" a="1"/>
  <c r="F110" i="2" s="1"/>
  <c r="I110" i="2"/>
  <c r="J110" i="2"/>
  <c r="K110" i="2"/>
  <c r="L110" i="2"/>
  <c r="M110" i="2"/>
  <c r="N110" i="2"/>
  <c r="O110" i="2"/>
  <c r="P110" i="2"/>
  <c r="Q110" i="2"/>
  <c r="R110" i="2"/>
  <c r="S110" i="2"/>
  <c r="T110" i="2"/>
  <c r="U110" i="2"/>
  <c r="V110" i="2" s="1"/>
  <c r="W110" i="2"/>
  <c r="X110" i="2"/>
  <c r="Y110" i="2"/>
  <c r="Z110" i="2"/>
  <c r="AA110" i="2"/>
  <c r="AB110" i="2"/>
  <c r="AD110" i="2"/>
  <c r="AC110" i="2" s="1"/>
  <c r="AE110" i="2"/>
  <c r="AF110" i="2"/>
  <c r="AG110" i="2"/>
  <c r="AH110" i="2"/>
  <c r="AI110" i="2"/>
  <c r="AJ110" i="2"/>
  <c r="AK110" i="2"/>
  <c r="AL110" i="2"/>
  <c r="AM110" i="2"/>
  <c r="AN110" i="2"/>
  <c r="AO110" i="2"/>
  <c r="AP110" i="2"/>
  <c r="AQ110" i="2"/>
  <c r="AR110" i="2"/>
  <c r="AS110" i="2"/>
  <c r="AT110" i="2"/>
  <c r="AU110" i="2"/>
  <c r="AV110" i="2"/>
  <c r="AW110" i="2"/>
  <c r="AX110" i="2"/>
  <c r="AY110" i="2"/>
  <c r="AZ110" i="2"/>
  <c r="BA110" i="2"/>
  <c r="BB110" i="2"/>
  <c r="BC110" i="2"/>
  <c r="BD110" i="2"/>
  <c r="BE110" i="2"/>
  <c r="BF110" i="2"/>
  <c r="BG110" i="2"/>
  <c r="BH110" i="2"/>
  <c r="BI110" i="2"/>
  <c r="BJ110" i="2"/>
  <c r="BK110" i="2"/>
  <c r="BL110" i="2"/>
  <c r="BM110" i="2"/>
  <c r="BN110" i="2"/>
  <c r="BO110" i="2"/>
  <c r="BP110" i="2"/>
  <c r="BQ110" i="2"/>
  <c r="BR110" i="2"/>
  <c r="BS110" i="2"/>
  <c r="BT110" i="2"/>
  <c r="BU110" i="2"/>
  <c r="BV110" i="2"/>
  <c r="BW110" i="2"/>
  <c r="BX110" i="2"/>
  <c r="BY110" i="2"/>
  <c r="BZ110" i="2"/>
  <c r="CA110" i="2"/>
  <c r="CB110" i="2"/>
  <c r="CC110" i="2"/>
  <c r="CD110" i="2"/>
  <c r="CE110" i="2"/>
  <c r="CF110" i="2"/>
  <c r="CG110" i="2"/>
  <c r="CH110" i="2"/>
  <c r="CI110" i="2"/>
  <c r="CJ110" i="2"/>
  <c r="CK110" i="2"/>
  <c r="CL110" i="2"/>
  <c r="CM110" i="2"/>
  <c r="CN110" i="2"/>
  <c r="CO110" i="2"/>
  <c r="CP110" i="2"/>
  <c r="CQ110" i="2"/>
  <c r="CR110" i="2"/>
  <c r="CS110" i="2"/>
  <c r="CT110" i="2"/>
  <c r="CU110" i="2"/>
  <c r="CV110" i="2"/>
  <c r="CW110" i="2"/>
  <c r="CX110" i="2"/>
  <c r="CY110" i="2"/>
  <c r="CZ110" i="2"/>
  <c r="DA110" i="2"/>
  <c r="DB110" i="2"/>
  <c r="DC110" i="2"/>
  <c r="DD110" i="2"/>
  <c r="DE110" i="2"/>
  <c r="DF110" i="2"/>
  <c r="DG110" i="2"/>
  <c r="DH110" i="2"/>
  <c r="DI110" i="2"/>
  <c r="DJ110" i="2"/>
  <c r="DK110" i="2"/>
  <c r="DS110" i="2"/>
  <c r="DT110" i="2"/>
  <c r="DU110" i="2"/>
  <c r="DV110" i="2"/>
  <c r="DW110" i="2"/>
  <c r="DX110" i="2"/>
  <c r="DY110" i="2"/>
  <c r="DZ110" i="2"/>
  <c r="EA110" i="2"/>
  <c r="DO110" i="2" s="1"/>
  <c r="EB110" i="2"/>
  <c r="EC110" i="2"/>
  <c r="ED110" i="2"/>
  <c r="EE110" i="2"/>
  <c r="EF110" i="2"/>
  <c r="EG110" i="2"/>
  <c r="EH110" i="2"/>
  <c r="EI110" i="2"/>
  <c r="EJ110" i="2"/>
  <c r="EK110" i="2"/>
  <c r="EL110" i="2"/>
  <c r="EM110" i="2"/>
  <c r="B111" i="2"/>
  <c r="C111" i="2"/>
  <c r="D111" i="2"/>
  <c r="E111" i="2" s="1"/>
  <c r="F111" i="2" s="1" a="1"/>
  <c r="F111" i="2" s="1"/>
  <c r="I111" i="2"/>
  <c r="J111" i="2"/>
  <c r="K111" i="2"/>
  <c r="L111" i="2"/>
  <c r="M111" i="2"/>
  <c r="N111" i="2"/>
  <c r="O111" i="2"/>
  <c r="P111" i="2"/>
  <c r="Q111" i="2"/>
  <c r="R111" i="2"/>
  <c r="S111" i="2"/>
  <c r="T111" i="2"/>
  <c r="U111" i="2"/>
  <c r="V111" i="2" s="1"/>
  <c r="W111" i="2"/>
  <c r="X111" i="2"/>
  <c r="Y111" i="2"/>
  <c r="Z111" i="2"/>
  <c r="AA111" i="2"/>
  <c r="AB111" i="2"/>
  <c r="AD111" i="2"/>
  <c r="AC111" i="2" s="1"/>
  <c r="AE111" i="2"/>
  <c r="AF111" i="2"/>
  <c r="AG111" i="2"/>
  <c r="AH111" i="2"/>
  <c r="AI111" i="2"/>
  <c r="AJ111" i="2"/>
  <c r="AK111" i="2"/>
  <c r="AL111" i="2"/>
  <c r="AM111" i="2"/>
  <c r="AN111" i="2"/>
  <c r="AO111" i="2"/>
  <c r="AP111" i="2"/>
  <c r="AQ111" i="2"/>
  <c r="AR111" i="2"/>
  <c r="AS111" i="2"/>
  <c r="AT111" i="2"/>
  <c r="AU111" i="2"/>
  <c r="AV111" i="2"/>
  <c r="AW111" i="2"/>
  <c r="AX111" i="2"/>
  <c r="AY111" i="2"/>
  <c r="AZ111" i="2"/>
  <c r="BA111" i="2"/>
  <c r="BB111" i="2"/>
  <c r="BC111" i="2"/>
  <c r="BD111" i="2"/>
  <c r="BE111" i="2"/>
  <c r="BF111" i="2"/>
  <c r="BG111" i="2"/>
  <c r="BH111" i="2"/>
  <c r="BI111" i="2"/>
  <c r="BJ111" i="2"/>
  <c r="BK111" i="2"/>
  <c r="BL111" i="2"/>
  <c r="BM111" i="2"/>
  <c r="BN111" i="2"/>
  <c r="BO111" i="2"/>
  <c r="BP111" i="2"/>
  <c r="BQ111" i="2"/>
  <c r="BR111" i="2"/>
  <c r="BS111" i="2"/>
  <c r="BT111" i="2"/>
  <c r="BU111" i="2"/>
  <c r="BV111" i="2"/>
  <c r="BW111" i="2"/>
  <c r="BX111" i="2"/>
  <c r="BY111" i="2"/>
  <c r="BZ111" i="2"/>
  <c r="CA111" i="2"/>
  <c r="CB111" i="2"/>
  <c r="CC111" i="2"/>
  <c r="CD111" i="2"/>
  <c r="CE111" i="2"/>
  <c r="CF111" i="2"/>
  <c r="CG111" i="2"/>
  <c r="CH111" i="2"/>
  <c r="CI111" i="2"/>
  <c r="CJ111" i="2"/>
  <c r="CK111" i="2"/>
  <c r="CL111" i="2"/>
  <c r="CM111" i="2"/>
  <c r="CN111" i="2"/>
  <c r="CO111" i="2"/>
  <c r="CP111" i="2"/>
  <c r="CQ111" i="2"/>
  <c r="CR111" i="2"/>
  <c r="CS111" i="2"/>
  <c r="CT111" i="2"/>
  <c r="CU111" i="2"/>
  <c r="CV111" i="2"/>
  <c r="CW111" i="2"/>
  <c r="CX111" i="2"/>
  <c r="CY111" i="2"/>
  <c r="CZ111" i="2"/>
  <c r="DA111" i="2"/>
  <c r="DB111" i="2"/>
  <c r="DC111" i="2"/>
  <c r="DD111" i="2"/>
  <c r="DE111" i="2"/>
  <c r="DF111" i="2"/>
  <c r="DG111" i="2"/>
  <c r="DH111" i="2"/>
  <c r="DI111" i="2"/>
  <c r="DJ111" i="2"/>
  <c r="DK111" i="2"/>
  <c r="DS111" i="2"/>
  <c r="DT111" i="2"/>
  <c r="DU111" i="2"/>
  <c r="DN111" i="2" s="1"/>
  <c r="DV111" i="2"/>
  <c r="DW111" i="2"/>
  <c r="DX111" i="2"/>
  <c r="DY111" i="2"/>
  <c r="DZ111" i="2"/>
  <c r="EA111" i="2"/>
  <c r="EB111" i="2"/>
  <c r="EC111" i="2"/>
  <c r="ED111" i="2"/>
  <c r="EE111" i="2"/>
  <c r="EF111" i="2"/>
  <c r="EG111" i="2"/>
  <c r="EH111" i="2"/>
  <c r="EI111" i="2"/>
  <c r="EJ111" i="2"/>
  <c r="EK111" i="2"/>
  <c r="EL111" i="2"/>
  <c r="EM111" i="2"/>
  <c r="B112" i="2"/>
  <c r="C112" i="2"/>
  <c r="D112" i="2"/>
  <c r="E112" i="2" s="1"/>
  <c r="F112" i="2" s="1" a="1"/>
  <c r="F112" i="2" s="1"/>
  <c r="I112" i="2"/>
  <c r="J112" i="2"/>
  <c r="K112" i="2"/>
  <c r="L112" i="2"/>
  <c r="M112" i="2"/>
  <c r="N112" i="2"/>
  <c r="O112" i="2"/>
  <c r="P112" i="2"/>
  <c r="Q112" i="2"/>
  <c r="R112" i="2"/>
  <c r="S112" i="2"/>
  <c r="T112" i="2"/>
  <c r="U112" i="2"/>
  <c r="V112" i="2" s="1"/>
  <c r="W112" i="2"/>
  <c r="X112" i="2"/>
  <c r="Y112" i="2"/>
  <c r="Z112" i="2"/>
  <c r="AA112" i="2"/>
  <c r="AB112" i="2"/>
  <c r="AD112" i="2"/>
  <c r="AC112" i="2" s="1"/>
  <c r="AE112" i="2"/>
  <c r="AF112" i="2"/>
  <c r="AG112" i="2"/>
  <c r="AH112" i="2"/>
  <c r="AI112" i="2"/>
  <c r="AJ112" i="2"/>
  <c r="AK112" i="2"/>
  <c r="AL112" i="2"/>
  <c r="AM112" i="2"/>
  <c r="AN112" i="2"/>
  <c r="AO112" i="2"/>
  <c r="AP112" i="2"/>
  <c r="AQ112" i="2"/>
  <c r="AR112" i="2"/>
  <c r="AS112" i="2"/>
  <c r="AT112" i="2"/>
  <c r="AU112" i="2"/>
  <c r="AV112" i="2"/>
  <c r="AW112" i="2"/>
  <c r="AX112" i="2"/>
  <c r="AY112" i="2"/>
  <c r="AZ112" i="2"/>
  <c r="BA112" i="2"/>
  <c r="BB112" i="2"/>
  <c r="BC112" i="2"/>
  <c r="BD112" i="2"/>
  <c r="BE112" i="2"/>
  <c r="BF112" i="2"/>
  <c r="BG112" i="2"/>
  <c r="BH112" i="2"/>
  <c r="BI112" i="2"/>
  <c r="BJ112" i="2"/>
  <c r="BK112" i="2"/>
  <c r="BL112" i="2"/>
  <c r="BM112" i="2"/>
  <c r="BN112" i="2"/>
  <c r="BO112" i="2"/>
  <c r="BP112" i="2"/>
  <c r="BQ112" i="2"/>
  <c r="BR112" i="2"/>
  <c r="BS112" i="2"/>
  <c r="BT112" i="2"/>
  <c r="BU112" i="2"/>
  <c r="BV112" i="2"/>
  <c r="BW112" i="2"/>
  <c r="BX112" i="2"/>
  <c r="BY112" i="2"/>
  <c r="BZ112" i="2"/>
  <c r="CA112" i="2"/>
  <c r="CB112" i="2"/>
  <c r="CC112" i="2"/>
  <c r="CD112" i="2"/>
  <c r="CE112" i="2"/>
  <c r="CF112" i="2"/>
  <c r="CG112" i="2"/>
  <c r="CH112" i="2"/>
  <c r="CI112" i="2"/>
  <c r="CJ112" i="2"/>
  <c r="CK112" i="2"/>
  <c r="CL112" i="2"/>
  <c r="CM112" i="2"/>
  <c r="CN112" i="2"/>
  <c r="CO112" i="2"/>
  <c r="CP112" i="2"/>
  <c r="CQ112" i="2"/>
  <c r="CR112" i="2"/>
  <c r="CS112" i="2"/>
  <c r="CT112" i="2"/>
  <c r="CU112" i="2"/>
  <c r="CV112" i="2"/>
  <c r="CW112" i="2"/>
  <c r="CX112" i="2"/>
  <c r="CY112" i="2"/>
  <c r="CZ112" i="2"/>
  <c r="DA112" i="2"/>
  <c r="DB112" i="2"/>
  <c r="DC112" i="2"/>
  <c r="DD112" i="2"/>
  <c r="DE112" i="2"/>
  <c r="DF112" i="2"/>
  <c r="DG112" i="2"/>
  <c r="DH112" i="2"/>
  <c r="DI112" i="2"/>
  <c r="DJ112" i="2"/>
  <c r="DK112" i="2"/>
  <c r="DS112" i="2"/>
  <c r="DT112" i="2"/>
  <c r="DU112" i="2"/>
  <c r="DV112" i="2"/>
  <c r="DW112" i="2"/>
  <c r="DX112" i="2"/>
  <c r="DY112" i="2"/>
  <c r="DZ112" i="2"/>
  <c r="EA112" i="2"/>
  <c r="DO112" i="2" s="1"/>
  <c r="EB112" i="2"/>
  <c r="EC112" i="2"/>
  <c r="ED112" i="2"/>
  <c r="EE112" i="2"/>
  <c r="EF112" i="2"/>
  <c r="EG112" i="2"/>
  <c r="EH112" i="2"/>
  <c r="EI112" i="2"/>
  <c r="EJ112" i="2"/>
  <c r="EK112" i="2"/>
  <c r="EL112" i="2"/>
  <c r="EM112" i="2"/>
  <c r="B113" i="2"/>
  <c r="C113" i="2"/>
  <c r="D113" i="2"/>
  <c r="E113" i="2" s="1"/>
  <c r="F113" i="2" s="1" a="1"/>
  <c r="F113" i="2" s="1"/>
  <c r="I113" i="2"/>
  <c r="J113" i="2"/>
  <c r="K113" i="2"/>
  <c r="L113" i="2"/>
  <c r="M113" i="2"/>
  <c r="N113" i="2"/>
  <c r="O113" i="2"/>
  <c r="P113" i="2"/>
  <c r="Q113" i="2"/>
  <c r="R113" i="2"/>
  <c r="S113" i="2"/>
  <c r="T113" i="2"/>
  <c r="U113" i="2"/>
  <c r="V113" i="2" s="1"/>
  <c r="W113" i="2"/>
  <c r="X113" i="2"/>
  <c r="Y113" i="2"/>
  <c r="Z113" i="2"/>
  <c r="AA113" i="2"/>
  <c r="AB113" i="2"/>
  <c r="AD113" i="2"/>
  <c r="AC113" i="2" s="1"/>
  <c r="AE113" i="2"/>
  <c r="AF113" i="2"/>
  <c r="AG113" i="2"/>
  <c r="AH113" i="2"/>
  <c r="AI113" i="2"/>
  <c r="AJ113" i="2"/>
  <c r="AK113" i="2"/>
  <c r="AL113" i="2"/>
  <c r="AM113" i="2"/>
  <c r="AN113" i="2"/>
  <c r="AO113" i="2"/>
  <c r="AP113" i="2"/>
  <c r="AQ113" i="2"/>
  <c r="AR113" i="2"/>
  <c r="AS113" i="2"/>
  <c r="AT113" i="2"/>
  <c r="AU113" i="2"/>
  <c r="AV113" i="2"/>
  <c r="AW113" i="2"/>
  <c r="AX113" i="2"/>
  <c r="AY113" i="2"/>
  <c r="AZ113" i="2"/>
  <c r="BA113" i="2"/>
  <c r="BB113" i="2"/>
  <c r="BC113" i="2"/>
  <c r="BD113" i="2"/>
  <c r="BE113" i="2"/>
  <c r="BF113" i="2"/>
  <c r="BG113" i="2"/>
  <c r="BH113" i="2"/>
  <c r="BI113" i="2"/>
  <c r="BJ113" i="2"/>
  <c r="BK113" i="2"/>
  <c r="BL113" i="2"/>
  <c r="BM113" i="2"/>
  <c r="BN113" i="2"/>
  <c r="BO113" i="2"/>
  <c r="BP113" i="2"/>
  <c r="BQ113" i="2"/>
  <c r="BR113" i="2"/>
  <c r="BS113" i="2"/>
  <c r="BT113" i="2"/>
  <c r="BU113" i="2"/>
  <c r="BV113" i="2"/>
  <c r="BW113" i="2"/>
  <c r="BX113" i="2"/>
  <c r="BY113" i="2"/>
  <c r="BZ113" i="2"/>
  <c r="CA113" i="2"/>
  <c r="CB113" i="2"/>
  <c r="CC113" i="2"/>
  <c r="CD113" i="2"/>
  <c r="CE113" i="2"/>
  <c r="CF113" i="2"/>
  <c r="CG113" i="2"/>
  <c r="CH113" i="2"/>
  <c r="CI113" i="2"/>
  <c r="CJ113" i="2"/>
  <c r="CK113" i="2"/>
  <c r="CL113" i="2"/>
  <c r="CM113" i="2"/>
  <c r="CN113" i="2"/>
  <c r="CO113" i="2"/>
  <c r="CP113" i="2"/>
  <c r="CQ113" i="2"/>
  <c r="CR113" i="2"/>
  <c r="CS113" i="2"/>
  <c r="CT113" i="2"/>
  <c r="CU113" i="2"/>
  <c r="CV113" i="2"/>
  <c r="CW113" i="2"/>
  <c r="CX113" i="2"/>
  <c r="CY113" i="2"/>
  <c r="CZ113" i="2"/>
  <c r="DA113" i="2"/>
  <c r="DB113" i="2"/>
  <c r="DC113" i="2"/>
  <c r="DD113" i="2"/>
  <c r="DE113" i="2"/>
  <c r="DF113" i="2"/>
  <c r="DG113" i="2"/>
  <c r="DH113" i="2"/>
  <c r="DI113" i="2"/>
  <c r="DJ113" i="2"/>
  <c r="DK113" i="2"/>
  <c r="DS113" i="2"/>
  <c r="DT113" i="2"/>
  <c r="DU113" i="2"/>
  <c r="DV113" i="2"/>
  <c r="DW113" i="2"/>
  <c r="DX113" i="2"/>
  <c r="DY113" i="2"/>
  <c r="DZ113" i="2"/>
  <c r="EA113" i="2"/>
  <c r="DO113" i="2" s="1"/>
  <c r="EB113" i="2"/>
  <c r="EC113" i="2"/>
  <c r="ED113" i="2"/>
  <c r="EE113" i="2"/>
  <c r="EF113" i="2"/>
  <c r="EG113" i="2"/>
  <c r="EH113" i="2"/>
  <c r="EI113" i="2"/>
  <c r="EJ113" i="2"/>
  <c r="EK113" i="2"/>
  <c r="EL113" i="2"/>
  <c r="EM113" i="2"/>
  <c r="B114" i="2"/>
  <c r="C114" i="2"/>
  <c r="D114" i="2"/>
  <c r="E114" i="2" s="1"/>
  <c r="F114" i="2" s="1" a="1"/>
  <c r="F114" i="2" s="1"/>
  <c r="I114" i="2"/>
  <c r="J114" i="2"/>
  <c r="K114" i="2"/>
  <c r="L114" i="2"/>
  <c r="M114" i="2"/>
  <c r="N114" i="2"/>
  <c r="O114" i="2"/>
  <c r="P114" i="2"/>
  <c r="Q114" i="2"/>
  <c r="R114" i="2"/>
  <c r="S114" i="2"/>
  <c r="T114" i="2"/>
  <c r="U114" i="2"/>
  <c r="V114" i="2" s="1"/>
  <c r="W114" i="2"/>
  <c r="X114" i="2"/>
  <c r="Y114" i="2"/>
  <c r="Z114" i="2"/>
  <c r="AA114" i="2"/>
  <c r="AB114" i="2"/>
  <c r="AD114" i="2"/>
  <c r="AC114" i="2" s="1"/>
  <c r="AE114" i="2"/>
  <c r="AF114" i="2"/>
  <c r="AG114" i="2"/>
  <c r="AH114" i="2"/>
  <c r="AI114" i="2"/>
  <c r="AJ114" i="2"/>
  <c r="AK114" i="2"/>
  <c r="AL114" i="2"/>
  <c r="AM114" i="2"/>
  <c r="AN114" i="2"/>
  <c r="AO114" i="2"/>
  <c r="AP114" i="2"/>
  <c r="AQ114" i="2"/>
  <c r="AR114" i="2"/>
  <c r="AS114" i="2"/>
  <c r="AT114" i="2"/>
  <c r="AU114" i="2"/>
  <c r="AV114" i="2"/>
  <c r="AW114" i="2"/>
  <c r="AX114" i="2"/>
  <c r="AY114" i="2"/>
  <c r="AZ114" i="2"/>
  <c r="BA114" i="2"/>
  <c r="BB114" i="2"/>
  <c r="BC114" i="2"/>
  <c r="BD114" i="2"/>
  <c r="BE114" i="2"/>
  <c r="BF114" i="2"/>
  <c r="BG114" i="2"/>
  <c r="BH114" i="2"/>
  <c r="BI114" i="2"/>
  <c r="BJ114" i="2"/>
  <c r="BK114" i="2"/>
  <c r="BL114" i="2"/>
  <c r="BM114" i="2"/>
  <c r="BN114" i="2"/>
  <c r="BO114" i="2"/>
  <c r="BP114" i="2"/>
  <c r="BQ114" i="2"/>
  <c r="BR114" i="2"/>
  <c r="BS114" i="2"/>
  <c r="BT114" i="2"/>
  <c r="BU114" i="2"/>
  <c r="BV114" i="2"/>
  <c r="BW114" i="2"/>
  <c r="BX114" i="2"/>
  <c r="BY114" i="2"/>
  <c r="BZ114" i="2"/>
  <c r="CA114" i="2"/>
  <c r="CB114" i="2"/>
  <c r="CC114" i="2"/>
  <c r="CD114" i="2"/>
  <c r="CE114" i="2"/>
  <c r="CF114" i="2"/>
  <c r="CG114" i="2"/>
  <c r="CH114" i="2"/>
  <c r="CI114" i="2"/>
  <c r="CJ114" i="2"/>
  <c r="CK114" i="2"/>
  <c r="CL114" i="2"/>
  <c r="CM114" i="2"/>
  <c r="CN114" i="2"/>
  <c r="CO114" i="2"/>
  <c r="CP114" i="2"/>
  <c r="CQ114" i="2"/>
  <c r="CR114" i="2"/>
  <c r="CS114" i="2"/>
  <c r="CT114" i="2"/>
  <c r="CU114" i="2"/>
  <c r="CV114" i="2"/>
  <c r="CW114" i="2"/>
  <c r="CX114" i="2"/>
  <c r="CY114" i="2"/>
  <c r="CZ114" i="2"/>
  <c r="DA114" i="2"/>
  <c r="DB114" i="2"/>
  <c r="DC114" i="2"/>
  <c r="DD114" i="2"/>
  <c r="DE114" i="2"/>
  <c r="DF114" i="2"/>
  <c r="DG114" i="2"/>
  <c r="DH114" i="2"/>
  <c r="DI114" i="2"/>
  <c r="DJ114" i="2"/>
  <c r="DK114" i="2"/>
  <c r="DS114" i="2"/>
  <c r="DT114" i="2"/>
  <c r="DU114" i="2"/>
  <c r="DV114" i="2"/>
  <c r="DW114" i="2"/>
  <c r="DX114" i="2"/>
  <c r="DY114" i="2"/>
  <c r="DZ114" i="2"/>
  <c r="EA114" i="2"/>
  <c r="EB114" i="2"/>
  <c r="EC114" i="2"/>
  <c r="ED114" i="2"/>
  <c r="EE114" i="2"/>
  <c r="EF114" i="2"/>
  <c r="EG114" i="2"/>
  <c r="EH114" i="2"/>
  <c r="EI114" i="2"/>
  <c r="EJ114" i="2"/>
  <c r="EK114" i="2"/>
  <c r="EL114" i="2"/>
  <c r="EM114" i="2"/>
  <c r="B115" i="2"/>
  <c r="C115" i="2"/>
  <c r="D115" i="2"/>
  <c r="E115" i="2" s="1"/>
  <c r="F115" i="2" s="1" a="1"/>
  <c r="F115" i="2" s="1"/>
  <c r="I115" i="2"/>
  <c r="J115" i="2"/>
  <c r="K115" i="2"/>
  <c r="L115" i="2"/>
  <c r="M115" i="2"/>
  <c r="N115" i="2"/>
  <c r="O115" i="2"/>
  <c r="P115" i="2"/>
  <c r="Q115" i="2"/>
  <c r="R115" i="2"/>
  <c r="S115" i="2"/>
  <c r="T115" i="2"/>
  <c r="U115" i="2"/>
  <c r="V115" i="2" s="1"/>
  <c r="W115" i="2"/>
  <c r="X115" i="2"/>
  <c r="Y115" i="2"/>
  <c r="Z115" i="2"/>
  <c r="AA115" i="2"/>
  <c r="AB115" i="2"/>
  <c r="AD115" i="2"/>
  <c r="AC115" i="2" s="1"/>
  <c r="AE115" i="2"/>
  <c r="AF115" i="2"/>
  <c r="AG115" i="2"/>
  <c r="AH115" i="2"/>
  <c r="AI115" i="2"/>
  <c r="AJ115" i="2"/>
  <c r="AK115" i="2"/>
  <c r="AL115" i="2"/>
  <c r="AM115" i="2"/>
  <c r="AN115" i="2"/>
  <c r="AO115" i="2"/>
  <c r="AP115" i="2"/>
  <c r="AQ115" i="2"/>
  <c r="AR115" i="2"/>
  <c r="AS115" i="2"/>
  <c r="AT115" i="2"/>
  <c r="AU115" i="2"/>
  <c r="AV115" i="2"/>
  <c r="AW115" i="2"/>
  <c r="AX115" i="2"/>
  <c r="AY115" i="2"/>
  <c r="AZ115" i="2"/>
  <c r="BA115" i="2"/>
  <c r="BB115" i="2"/>
  <c r="BC115" i="2"/>
  <c r="BD115" i="2"/>
  <c r="BE115" i="2"/>
  <c r="BF115" i="2"/>
  <c r="BG115" i="2"/>
  <c r="BH115" i="2"/>
  <c r="BI115" i="2"/>
  <c r="BJ115" i="2"/>
  <c r="BK115" i="2"/>
  <c r="BL115" i="2"/>
  <c r="BM115" i="2"/>
  <c r="BN115" i="2"/>
  <c r="BO115" i="2"/>
  <c r="BP115" i="2"/>
  <c r="BQ115" i="2"/>
  <c r="BR115" i="2"/>
  <c r="BS115" i="2"/>
  <c r="BT115" i="2"/>
  <c r="BU115" i="2"/>
  <c r="BV115" i="2"/>
  <c r="BW115" i="2"/>
  <c r="BX115" i="2"/>
  <c r="BY115" i="2"/>
  <c r="BZ115" i="2"/>
  <c r="CA115" i="2"/>
  <c r="CB115" i="2"/>
  <c r="CC115" i="2"/>
  <c r="CD115" i="2"/>
  <c r="CE115" i="2"/>
  <c r="CF115" i="2"/>
  <c r="CG115" i="2"/>
  <c r="CH115" i="2"/>
  <c r="CI115" i="2"/>
  <c r="CJ115" i="2"/>
  <c r="CK115" i="2"/>
  <c r="CL115" i="2"/>
  <c r="CM115" i="2"/>
  <c r="CN115" i="2"/>
  <c r="CO115" i="2"/>
  <c r="CP115" i="2"/>
  <c r="CQ115" i="2"/>
  <c r="CR115" i="2"/>
  <c r="CS115" i="2"/>
  <c r="CT115" i="2"/>
  <c r="CU115" i="2"/>
  <c r="CV115" i="2"/>
  <c r="CW115" i="2"/>
  <c r="CX115" i="2"/>
  <c r="CY115" i="2"/>
  <c r="CZ115" i="2"/>
  <c r="DA115" i="2"/>
  <c r="DB115" i="2"/>
  <c r="DC115" i="2"/>
  <c r="DD115" i="2"/>
  <c r="DE115" i="2"/>
  <c r="DF115" i="2"/>
  <c r="DG115" i="2"/>
  <c r="DH115" i="2"/>
  <c r="DI115" i="2"/>
  <c r="DJ115" i="2"/>
  <c r="DK115" i="2"/>
  <c r="DS115" i="2"/>
  <c r="DT115" i="2"/>
  <c r="DU115" i="2"/>
  <c r="DV115" i="2"/>
  <c r="DW115" i="2"/>
  <c r="DX115" i="2"/>
  <c r="DY115" i="2"/>
  <c r="DZ115" i="2"/>
  <c r="EA115" i="2"/>
  <c r="EB115" i="2"/>
  <c r="EC115" i="2"/>
  <c r="ED115" i="2"/>
  <c r="EE115" i="2"/>
  <c r="EF115" i="2"/>
  <c r="EG115" i="2"/>
  <c r="EH115" i="2"/>
  <c r="EI115" i="2"/>
  <c r="EJ115" i="2"/>
  <c r="EK115" i="2"/>
  <c r="EL115" i="2"/>
  <c r="EM115" i="2"/>
  <c r="B116" i="2"/>
  <c r="C116" i="2"/>
  <c r="D116" i="2"/>
  <c r="E116" i="2" s="1"/>
  <c r="F116" i="2" s="1" a="1"/>
  <c r="F116" i="2" s="1"/>
  <c r="I116" i="2"/>
  <c r="J116" i="2"/>
  <c r="K116" i="2"/>
  <c r="L116" i="2"/>
  <c r="M116" i="2"/>
  <c r="N116" i="2"/>
  <c r="O116" i="2"/>
  <c r="P116" i="2"/>
  <c r="Q116" i="2"/>
  <c r="R116" i="2"/>
  <c r="S116" i="2"/>
  <c r="T116" i="2"/>
  <c r="U116" i="2"/>
  <c r="V116" i="2" s="1"/>
  <c r="W116" i="2"/>
  <c r="X116" i="2"/>
  <c r="Y116" i="2"/>
  <c r="Z116" i="2"/>
  <c r="AA116" i="2"/>
  <c r="AB116" i="2"/>
  <c r="AD116" i="2"/>
  <c r="AC116" i="2" s="1"/>
  <c r="AE116" i="2"/>
  <c r="AF116" i="2"/>
  <c r="AG116" i="2"/>
  <c r="AH116" i="2"/>
  <c r="AI116" i="2"/>
  <c r="AJ116" i="2"/>
  <c r="AK116" i="2"/>
  <c r="AL116" i="2"/>
  <c r="AM116" i="2"/>
  <c r="AN116" i="2"/>
  <c r="AO116" i="2"/>
  <c r="AP116" i="2"/>
  <c r="AQ116" i="2"/>
  <c r="AR116" i="2"/>
  <c r="AS116" i="2"/>
  <c r="AT116" i="2"/>
  <c r="AU116" i="2"/>
  <c r="AV116" i="2"/>
  <c r="AW116" i="2"/>
  <c r="AX116" i="2"/>
  <c r="AY116" i="2"/>
  <c r="AZ116" i="2"/>
  <c r="BA116" i="2"/>
  <c r="BB116" i="2"/>
  <c r="BC116" i="2"/>
  <c r="BD116" i="2"/>
  <c r="BE116" i="2"/>
  <c r="BF116" i="2"/>
  <c r="BG116" i="2"/>
  <c r="BH116" i="2"/>
  <c r="BI116" i="2"/>
  <c r="BJ116" i="2"/>
  <c r="BK116" i="2"/>
  <c r="BL116" i="2"/>
  <c r="BM116" i="2"/>
  <c r="BN116" i="2"/>
  <c r="BO116" i="2"/>
  <c r="BP116" i="2"/>
  <c r="BQ116" i="2"/>
  <c r="BR116" i="2"/>
  <c r="BS116" i="2"/>
  <c r="BT116" i="2"/>
  <c r="BU116" i="2"/>
  <c r="BV116" i="2"/>
  <c r="BW116" i="2"/>
  <c r="BX116" i="2"/>
  <c r="BY116" i="2"/>
  <c r="BZ116" i="2"/>
  <c r="CA116" i="2"/>
  <c r="CB116" i="2"/>
  <c r="CC116" i="2"/>
  <c r="CD116" i="2"/>
  <c r="CE116" i="2"/>
  <c r="CF116" i="2"/>
  <c r="CG116" i="2"/>
  <c r="CH116" i="2"/>
  <c r="CI116" i="2"/>
  <c r="CJ116" i="2"/>
  <c r="CK116" i="2"/>
  <c r="CL116" i="2"/>
  <c r="CM116" i="2"/>
  <c r="CN116" i="2"/>
  <c r="CO116" i="2"/>
  <c r="CP116" i="2"/>
  <c r="CQ116" i="2"/>
  <c r="CR116" i="2"/>
  <c r="CS116" i="2"/>
  <c r="CT116" i="2"/>
  <c r="CU116" i="2"/>
  <c r="CV116" i="2"/>
  <c r="CW116" i="2"/>
  <c r="CX116" i="2"/>
  <c r="CY116" i="2"/>
  <c r="CZ116" i="2"/>
  <c r="DA116" i="2"/>
  <c r="DB116" i="2"/>
  <c r="DC116" i="2"/>
  <c r="DD116" i="2"/>
  <c r="DE116" i="2"/>
  <c r="DF116" i="2"/>
  <c r="DG116" i="2"/>
  <c r="DH116" i="2"/>
  <c r="DI116" i="2"/>
  <c r="DJ116" i="2"/>
  <c r="DK116" i="2"/>
  <c r="DS116" i="2"/>
  <c r="DT116" i="2"/>
  <c r="DU116" i="2"/>
  <c r="DN116" i="2" s="1"/>
  <c r="DV116" i="2"/>
  <c r="DW116" i="2"/>
  <c r="DX116" i="2"/>
  <c r="DY116" i="2"/>
  <c r="DZ116" i="2"/>
  <c r="EA116" i="2"/>
  <c r="EB116" i="2"/>
  <c r="EC116" i="2"/>
  <c r="ED116" i="2"/>
  <c r="EE116" i="2"/>
  <c r="EF116" i="2"/>
  <c r="EG116" i="2"/>
  <c r="EH116" i="2"/>
  <c r="EI116" i="2"/>
  <c r="EJ116" i="2"/>
  <c r="EK116" i="2"/>
  <c r="EL116" i="2"/>
  <c r="EM116" i="2"/>
  <c r="B117" i="2"/>
  <c r="C117" i="2"/>
  <c r="D117" i="2"/>
  <c r="E117" i="2" s="1"/>
  <c r="F117" i="2" s="1" a="1"/>
  <c r="F117" i="2" s="1"/>
  <c r="I117" i="2"/>
  <c r="J117" i="2"/>
  <c r="K117" i="2"/>
  <c r="L117" i="2"/>
  <c r="M117" i="2"/>
  <c r="N117" i="2"/>
  <c r="O117" i="2"/>
  <c r="P117" i="2"/>
  <c r="Q117" i="2"/>
  <c r="R117" i="2"/>
  <c r="S117" i="2"/>
  <c r="T117" i="2"/>
  <c r="U117" i="2"/>
  <c r="V117" i="2" s="1"/>
  <c r="W117" i="2"/>
  <c r="X117" i="2"/>
  <c r="Y117" i="2"/>
  <c r="Z117" i="2"/>
  <c r="AA117" i="2"/>
  <c r="AB117" i="2"/>
  <c r="AD117" i="2"/>
  <c r="AC117" i="2" s="1"/>
  <c r="AE117" i="2"/>
  <c r="AF117" i="2"/>
  <c r="AG117" i="2"/>
  <c r="AH117" i="2"/>
  <c r="AI117" i="2"/>
  <c r="AJ117" i="2"/>
  <c r="AK117" i="2"/>
  <c r="AL117" i="2"/>
  <c r="AM117" i="2"/>
  <c r="AN117" i="2"/>
  <c r="AO117" i="2"/>
  <c r="AP117" i="2"/>
  <c r="AQ117" i="2"/>
  <c r="AR117" i="2"/>
  <c r="AS117" i="2"/>
  <c r="AT117" i="2"/>
  <c r="AU117" i="2"/>
  <c r="AV117" i="2"/>
  <c r="AW117" i="2"/>
  <c r="AX117" i="2"/>
  <c r="AY117" i="2"/>
  <c r="AZ117" i="2"/>
  <c r="BA117" i="2"/>
  <c r="BB117" i="2"/>
  <c r="BC117" i="2"/>
  <c r="BD117" i="2"/>
  <c r="BE117" i="2"/>
  <c r="BF117" i="2"/>
  <c r="BG117" i="2"/>
  <c r="BH117" i="2"/>
  <c r="BI117" i="2"/>
  <c r="BJ117" i="2"/>
  <c r="BK117" i="2"/>
  <c r="BL117" i="2"/>
  <c r="BM117" i="2"/>
  <c r="BN117" i="2"/>
  <c r="BO117" i="2"/>
  <c r="BP117" i="2"/>
  <c r="BQ117" i="2"/>
  <c r="BR117" i="2"/>
  <c r="BS117" i="2"/>
  <c r="BT117" i="2"/>
  <c r="BU117" i="2"/>
  <c r="BV117" i="2"/>
  <c r="BW117" i="2"/>
  <c r="BX117" i="2"/>
  <c r="BY117" i="2"/>
  <c r="BZ117" i="2"/>
  <c r="CA117" i="2"/>
  <c r="CB117" i="2"/>
  <c r="CC117" i="2"/>
  <c r="CD117" i="2"/>
  <c r="CE117" i="2"/>
  <c r="CF117" i="2"/>
  <c r="CG117" i="2"/>
  <c r="CH117" i="2"/>
  <c r="CI117" i="2"/>
  <c r="CJ117" i="2"/>
  <c r="CK117" i="2"/>
  <c r="CL117" i="2"/>
  <c r="CM117" i="2"/>
  <c r="CN117" i="2"/>
  <c r="CO117" i="2"/>
  <c r="CP117" i="2"/>
  <c r="CQ117" i="2"/>
  <c r="CR117" i="2"/>
  <c r="CS117" i="2"/>
  <c r="CT117" i="2"/>
  <c r="CU117" i="2"/>
  <c r="CV117" i="2"/>
  <c r="CW117" i="2"/>
  <c r="CX117" i="2"/>
  <c r="CY117" i="2"/>
  <c r="CZ117" i="2"/>
  <c r="DA117" i="2"/>
  <c r="DB117" i="2"/>
  <c r="DC117" i="2"/>
  <c r="DD117" i="2"/>
  <c r="DE117" i="2"/>
  <c r="DF117" i="2"/>
  <c r="DG117" i="2"/>
  <c r="DH117" i="2"/>
  <c r="DI117" i="2"/>
  <c r="DJ117" i="2"/>
  <c r="DK117" i="2"/>
  <c r="DS117" i="2"/>
  <c r="DT117" i="2"/>
  <c r="DU117" i="2"/>
  <c r="DV117" i="2"/>
  <c r="DW117" i="2"/>
  <c r="DX117" i="2"/>
  <c r="DY117" i="2"/>
  <c r="DZ117" i="2"/>
  <c r="EA117" i="2"/>
  <c r="EB117" i="2"/>
  <c r="EC117" i="2"/>
  <c r="ED117" i="2"/>
  <c r="EE117" i="2"/>
  <c r="EF117" i="2"/>
  <c r="EG117" i="2"/>
  <c r="EH117" i="2"/>
  <c r="EI117" i="2"/>
  <c r="EJ117" i="2"/>
  <c r="EK117" i="2"/>
  <c r="EL117" i="2"/>
  <c r="EM117" i="2"/>
  <c r="B118" i="2"/>
  <c r="C118" i="2"/>
  <c r="D118" i="2"/>
  <c r="E118" i="2" s="1"/>
  <c r="F118" i="2" s="1" a="1"/>
  <c r="F118" i="2" s="1"/>
  <c r="I118" i="2"/>
  <c r="J118" i="2"/>
  <c r="K118" i="2"/>
  <c r="L118" i="2"/>
  <c r="M118" i="2"/>
  <c r="N118" i="2"/>
  <c r="O118" i="2"/>
  <c r="P118" i="2"/>
  <c r="Q118" i="2"/>
  <c r="R118" i="2"/>
  <c r="S118" i="2"/>
  <c r="T118" i="2"/>
  <c r="U118" i="2"/>
  <c r="V118" i="2" s="1"/>
  <c r="W118" i="2"/>
  <c r="X118" i="2"/>
  <c r="Y118" i="2"/>
  <c r="Z118" i="2"/>
  <c r="AA118" i="2"/>
  <c r="AB118" i="2"/>
  <c r="AD118" i="2"/>
  <c r="AC118" i="2" s="1"/>
  <c r="AE118" i="2"/>
  <c r="AF118" i="2"/>
  <c r="AG118" i="2"/>
  <c r="AH118" i="2"/>
  <c r="AI118" i="2"/>
  <c r="AJ118" i="2"/>
  <c r="AK118" i="2"/>
  <c r="AL118" i="2"/>
  <c r="AM118" i="2"/>
  <c r="AN118" i="2"/>
  <c r="AO118" i="2"/>
  <c r="AP118" i="2"/>
  <c r="AQ118" i="2"/>
  <c r="AR118" i="2"/>
  <c r="AS118" i="2"/>
  <c r="AT118" i="2"/>
  <c r="AU118" i="2"/>
  <c r="AV118" i="2"/>
  <c r="AW118" i="2"/>
  <c r="AX118" i="2"/>
  <c r="AY118" i="2"/>
  <c r="AZ118" i="2"/>
  <c r="BA118" i="2"/>
  <c r="BB118" i="2"/>
  <c r="BC118" i="2"/>
  <c r="BD118" i="2"/>
  <c r="BE118" i="2"/>
  <c r="BF118" i="2"/>
  <c r="BG118" i="2"/>
  <c r="BH118" i="2"/>
  <c r="BI118" i="2"/>
  <c r="BJ118" i="2"/>
  <c r="BK118" i="2"/>
  <c r="BL118" i="2"/>
  <c r="BM118" i="2"/>
  <c r="BN118" i="2"/>
  <c r="BO118" i="2"/>
  <c r="BP118" i="2"/>
  <c r="BQ118" i="2"/>
  <c r="BR118" i="2"/>
  <c r="BS118" i="2"/>
  <c r="BT118" i="2"/>
  <c r="BU118" i="2"/>
  <c r="BV118" i="2"/>
  <c r="BW118" i="2"/>
  <c r="BX118" i="2"/>
  <c r="BY118" i="2"/>
  <c r="BZ118" i="2"/>
  <c r="CA118" i="2"/>
  <c r="CB118" i="2"/>
  <c r="CC118" i="2"/>
  <c r="CD118" i="2"/>
  <c r="CE118" i="2"/>
  <c r="CF118" i="2"/>
  <c r="CG118" i="2"/>
  <c r="CH118" i="2"/>
  <c r="CI118" i="2"/>
  <c r="CJ118" i="2"/>
  <c r="CK118" i="2"/>
  <c r="CL118" i="2"/>
  <c r="CM118" i="2"/>
  <c r="CN118" i="2"/>
  <c r="CO118" i="2"/>
  <c r="CP118" i="2"/>
  <c r="CQ118" i="2"/>
  <c r="CR118" i="2"/>
  <c r="CS118" i="2"/>
  <c r="CT118" i="2"/>
  <c r="CU118" i="2"/>
  <c r="CV118" i="2"/>
  <c r="CW118" i="2"/>
  <c r="CX118" i="2"/>
  <c r="CY118" i="2"/>
  <c r="CZ118" i="2"/>
  <c r="DA118" i="2"/>
  <c r="DB118" i="2"/>
  <c r="DC118" i="2"/>
  <c r="DD118" i="2"/>
  <c r="DE118" i="2"/>
  <c r="DF118" i="2"/>
  <c r="DG118" i="2"/>
  <c r="DH118" i="2"/>
  <c r="DI118" i="2"/>
  <c r="DJ118" i="2"/>
  <c r="DK118" i="2"/>
  <c r="DS118" i="2"/>
  <c r="DT118" i="2"/>
  <c r="DU118" i="2"/>
  <c r="DV118" i="2"/>
  <c r="DW118" i="2"/>
  <c r="DX118" i="2"/>
  <c r="DY118" i="2"/>
  <c r="DZ118" i="2"/>
  <c r="EA118" i="2"/>
  <c r="EB118" i="2"/>
  <c r="EC118" i="2"/>
  <c r="ED118" i="2"/>
  <c r="EE118" i="2"/>
  <c r="EF118" i="2"/>
  <c r="EG118" i="2"/>
  <c r="EH118" i="2"/>
  <c r="EI118" i="2"/>
  <c r="EJ118" i="2"/>
  <c r="EK118" i="2"/>
  <c r="EL118" i="2"/>
  <c r="EM118" i="2"/>
  <c r="B119" i="2"/>
  <c r="C119" i="2"/>
  <c r="D119" i="2"/>
  <c r="E119" i="2" s="1"/>
  <c r="F119" i="2" s="1" a="1"/>
  <c r="F119" i="2" s="1"/>
  <c r="I119" i="2"/>
  <c r="J119" i="2"/>
  <c r="K119" i="2"/>
  <c r="L119" i="2"/>
  <c r="M119" i="2"/>
  <c r="N119" i="2"/>
  <c r="O119" i="2"/>
  <c r="P119" i="2"/>
  <c r="Q119" i="2"/>
  <c r="R119" i="2"/>
  <c r="S119" i="2"/>
  <c r="T119" i="2"/>
  <c r="U119" i="2"/>
  <c r="V119" i="2" s="1"/>
  <c r="W119" i="2"/>
  <c r="X119" i="2"/>
  <c r="Y119" i="2"/>
  <c r="Z119" i="2"/>
  <c r="AA119" i="2"/>
  <c r="AB119" i="2"/>
  <c r="AD119" i="2"/>
  <c r="AC119" i="2" s="1"/>
  <c r="AE119" i="2"/>
  <c r="AF119" i="2"/>
  <c r="AG119" i="2"/>
  <c r="AH119" i="2"/>
  <c r="AI119" i="2"/>
  <c r="AJ119" i="2"/>
  <c r="AK119" i="2"/>
  <c r="AL119" i="2"/>
  <c r="AM119" i="2"/>
  <c r="AN119" i="2"/>
  <c r="AO119" i="2"/>
  <c r="AP119" i="2"/>
  <c r="AQ119" i="2"/>
  <c r="AR119" i="2"/>
  <c r="AS119" i="2"/>
  <c r="AT119" i="2"/>
  <c r="AU119" i="2"/>
  <c r="AV119" i="2"/>
  <c r="AW119" i="2"/>
  <c r="AX119" i="2"/>
  <c r="AY119" i="2"/>
  <c r="AZ119" i="2"/>
  <c r="BA119" i="2"/>
  <c r="BB119" i="2"/>
  <c r="BC119" i="2"/>
  <c r="BD119" i="2"/>
  <c r="BE119" i="2"/>
  <c r="BF119" i="2"/>
  <c r="BG119" i="2"/>
  <c r="BH119" i="2"/>
  <c r="BI119" i="2"/>
  <c r="BJ119" i="2"/>
  <c r="BK119" i="2"/>
  <c r="BL119" i="2"/>
  <c r="BM119" i="2"/>
  <c r="BN119" i="2"/>
  <c r="BO119" i="2"/>
  <c r="BP119" i="2"/>
  <c r="BQ119" i="2"/>
  <c r="BR119" i="2"/>
  <c r="BS119" i="2"/>
  <c r="BT119" i="2"/>
  <c r="BU119" i="2"/>
  <c r="BV119" i="2"/>
  <c r="BW119" i="2"/>
  <c r="BX119" i="2"/>
  <c r="BY119" i="2"/>
  <c r="BZ119" i="2"/>
  <c r="CA119" i="2"/>
  <c r="CB119" i="2"/>
  <c r="CC119" i="2"/>
  <c r="CD119" i="2"/>
  <c r="CE119" i="2"/>
  <c r="CF119" i="2"/>
  <c r="CG119" i="2"/>
  <c r="CH119" i="2"/>
  <c r="CI119" i="2"/>
  <c r="CJ119" i="2"/>
  <c r="CK119" i="2"/>
  <c r="CL119" i="2"/>
  <c r="CM119" i="2"/>
  <c r="CN119" i="2"/>
  <c r="CO119" i="2"/>
  <c r="CP119" i="2"/>
  <c r="CQ119" i="2"/>
  <c r="CR119" i="2"/>
  <c r="CS119" i="2"/>
  <c r="CT119" i="2"/>
  <c r="CU119" i="2"/>
  <c r="CV119" i="2"/>
  <c r="CW119" i="2"/>
  <c r="CX119" i="2"/>
  <c r="CY119" i="2"/>
  <c r="CZ119" i="2"/>
  <c r="DA119" i="2"/>
  <c r="DB119" i="2"/>
  <c r="DC119" i="2"/>
  <c r="DD119" i="2"/>
  <c r="DE119" i="2"/>
  <c r="DF119" i="2"/>
  <c r="DG119" i="2"/>
  <c r="DH119" i="2"/>
  <c r="DI119" i="2"/>
  <c r="DJ119" i="2"/>
  <c r="DK119" i="2"/>
  <c r="DS119" i="2"/>
  <c r="DT119" i="2"/>
  <c r="DU119" i="2"/>
  <c r="DN119" i="2" s="1"/>
  <c r="DV119" i="2"/>
  <c r="DW119" i="2"/>
  <c r="DX119" i="2"/>
  <c r="DY119" i="2"/>
  <c r="DZ119" i="2"/>
  <c r="EA119" i="2"/>
  <c r="EB119" i="2"/>
  <c r="EC119" i="2"/>
  <c r="ED119" i="2"/>
  <c r="EE119" i="2"/>
  <c r="EF119" i="2"/>
  <c r="EG119" i="2"/>
  <c r="EH119" i="2"/>
  <c r="EI119" i="2"/>
  <c r="EJ119" i="2"/>
  <c r="EK119" i="2"/>
  <c r="EL119" i="2"/>
  <c r="EM119" i="2"/>
  <c r="B120" i="2"/>
  <c r="C120" i="2"/>
  <c r="D120" i="2"/>
  <c r="E120" i="2" s="1"/>
  <c r="F120" i="2" s="1" a="1"/>
  <c r="F120" i="2" s="1"/>
  <c r="I120" i="2"/>
  <c r="J120" i="2"/>
  <c r="K120" i="2"/>
  <c r="L120" i="2"/>
  <c r="M120" i="2"/>
  <c r="N120" i="2"/>
  <c r="O120" i="2"/>
  <c r="P120" i="2"/>
  <c r="Q120" i="2"/>
  <c r="R120" i="2"/>
  <c r="S120" i="2"/>
  <c r="T120" i="2"/>
  <c r="U120" i="2"/>
  <c r="V120" i="2" s="1"/>
  <c r="W120" i="2"/>
  <c r="X120" i="2"/>
  <c r="Y120" i="2"/>
  <c r="Z120" i="2"/>
  <c r="AA120" i="2"/>
  <c r="AB120" i="2"/>
  <c r="AD120" i="2"/>
  <c r="AC120" i="2" s="1"/>
  <c r="AE120" i="2"/>
  <c r="AF120" i="2"/>
  <c r="AG120" i="2"/>
  <c r="AH120" i="2"/>
  <c r="AI120" i="2"/>
  <c r="AJ120" i="2"/>
  <c r="AK120" i="2"/>
  <c r="AL120" i="2"/>
  <c r="AM120" i="2"/>
  <c r="AN120" i="2"/>
  <c r="AO120" i="2"/>
  <c r="AP120" i="2"/>
  <c r="AQ120" i="2"/>
  <c r="AR120" i="2"/>
  <c r="AS120" i="2"/>
  <c r="AT120" i="2"/>
  <c r="AU120" i="2"/>
  <c r="AV120" i="2"/>
  <c r="AW120" i="2"/>
  <c r="AX120" i="2"/>
  <c r="AY120" i="2"/>
  <c r="AZ120" i="2"/>
  <c r="BA120" i="2"/>
  <c r="BB120" i="2"/>
  <c r="BC120" i="2"/>
  <c r="BD120" i="2"/>
  <c r="BE120" i="2"/>
  <c r="BF120" i="2"/>
  <c r="BG120" i="2"/>
  <c r="BH120" i="2"/>
  <c r="BI120" i="2"/>
  <c r="BJ120" i="2"/>
  <c r="BK120" i="2"/>
  <c r="BL120" i="2"/>
  <c r="BM120" i="2"/>
  <c r="BN120" i="2"/>
  <c r="BO120" i="2"/>
  <c r="BP120" i="2"/>
  <c r="BQ120" i="2"/>
  <c r="BR120" i="2"/>
  <c r="BS120" i="2"/>
  <c r="BT120" i="2"/>
  <c r="BU120" i="2"/>
  <c r="BV120" i="2"/>
  <c r="BW120" i="2"/>
  <c r="BX120" i="2"/>
  <c r="BY120" i="2"/>
  <c r="BZ120" i="2"/>
  <c r="CA120" i="2"/>
  <c r="CB120" i="2"/>
  <c r="CC120" i="2"/>
  <c r="CD120" i="2"/>
  <c r="CE120" i="2"/>
  <c r="CF120" i="2"/>
  <c r="CG120" i="2"/>
  <c r="CH120" i="2"/>
  <c r="CI120" i="2"/>
  <c r="CJ120" i="2"/>
  <c r="CK120" i="2"/>
  <c r="CL120" i="2"/>
  <c r="CM120" i="2"/>
  <c r="CN120" i="2"/>
  <c r="CO120" i="2"/>
  <c r="CP120" i="2"/>
  <c r="CQ120" i="2"/>
  <c r="CR120" i="2"/>
  <c r="CS120" i="2"/>
  <c r="CT120" i="2"/>
  <c r="CU120" i="2"/>
  <c r="CV120" i="2"/>
  <c r="CW120" i="2"/>
  <c r="CX120" i="2"/>
  <c r="CY120" i="2"/>
  <c r="CZ120" i="2"/>
  <c r="DA120" i="2"/>
  <c r="DB120" i="2"/>
  <c r="DC120" i="2"/>
  <c r="DD120" i="2"/>
  <c r="DE120" i="2"/>
  <c r="DF120" i="2"/>
  <c r="DG120" i="2"/>
  <c r="DH120" i="2"/>
  <c r="DI120" i="2"/>
  <c r="DJ120" i="2"/>
  <c r="DK120" i="2"/>
  <c r="DS120" i="2"/>
  <c r="DT120" i="2"/>
  <c r="DU120" i="2"/>
  <c r="DV120" i="2"/>
  <c r="DW120" i="2"/>
  <c r="DX120" i="2"/>
  <c r="DY120" i="2"/>
  <c r="DZ120" i="2"/>
  <c r="EA120" i="2"/>
  <c r="EB120" i="2"/>
  <c r="EC120" i="2"/>
  <c r="ED120" i="2"/>
  <c r="EE120" i="2"/>
  <c r="EF120" i="2"/>
  <c r="EG120" i="2"/>
  <c r="EH120" i="2"/>
  <c r="EI120" i="2"/>
  <c r="EJ120" i="2"/>
  <c r="EK120" i="2"/>
  <c r="EL120" i="2"/>
  <c r="EM120" i="2"/>
  <c r="B121" i="2"/>
  <c r="C121" i="2"/>
  <c r="D121" i="2"/>
  <c r="E121" i="2" s="1"/>
  <c r="F121" i="2" s="1" a="1"/>
  <c r="F121" i="2" s="1"/>
  <c r="I121" i="2"/>
  <c r="J121" i="2"/>
  <c r="K121" i="2"/>
  <c r="L121" i="2"/>
  <c r="M121" i="2"/>
  <c r="N121" i="2"/>
  <c r="O121" i="2"/>
  <c r="P121" i="2"/>
  <c r="Q121" i="2"/>
  <c r="R121" i="2"/>
  <c r="S121" i="2"/>
  <c r="T121" i="2"/>
  <c r="U121" i="2"/>
  <c r="V121" i="2" s="1"/>
  <c r="W121" i="2"/>
  <c r="X121" i="2"/>
  <c r="Y121" i="2"/>
  <c r="Z121" i="2"/>
  <c r="AA121" i="2"/>
  <c r="AB121" i="2"/>
  <c r="AD121" i="2"/>
  <c r="AC121" i="2" s="1"/>
  <c r="AE121" i="2"/>
  <c r="AF121" i="2"/>
  <c r="AG121" i="2"/>
  <c r="AH121" i="2"/>
  <c r="AI121" i="2"/>
  <c r="AJ121" i="2"/>
  <c r="AK121" i="2"/>
  <c r="AL121" i="2"/>
  <c r="AM121" i="2"/>
  <c r="AN121" i="2"/>
  <c r="AO121" i="2"/>
  <c r="AP121" i="2"/>
  <c r="AQ121" i="2"/>
  <c r="AR121" i="2"/>
  <c r="AS121" i="2"/>
  <c r="AT121" i="2"/>
  <c r="AU121" i="2"/>
  <c r="AV121" i="2"/>
  <c r="AW121" i="2"/>
  <c r="AX121" i="2"/>
  <c r="AY121" i="2"/>
  <c r="AZ121" i="2"/>
  <c r="BA121" i="2"/>
  <c r="BB121" i="2"/>
  <c r="BC121" i="2"/>
  <c r="BD121" i="2"/>
  <c r="BE121" i="2"/>
  <c r="BF121" i="2"/>
  <c r="BG121" i="2"/>
  <c r="BH121" i="2"/>
  <c r="BI121" i="2"/>
  <c r="BJ121" i="2"/>
  <c r="BK121" i="2"/>
  <c r="BL121" i="2"/>
  <c r="BM121" i="2"/>
  <c r="BN121" i="2"/>
  <c r="BO121" i="2"/>
  <c r="BP121" i="2"/>
  <c r="BQ121" i="2"/>
  <c r="BR121" i="2"/>
  <c r="BS121" i="2"/>
  <c r="BT121" i="2"/>
  <c r="BU121" i="2"/>
  <c r="BV121" i="2"/>
  <c r="BW121" i="2"/>
  <c r="BX121" i="2"/>
  <c r="BY121" i="2"/>
  <c r="BZ121" i="2"/>
  <c r="CA121" i="2"/>
  <c r="CB121" i="2"/>
  <c r="CC121" i="2"/>
  <c r="CD121" i="2"/>
  <c r="CE121" i="2"/>
  <c r="CF121" i="2"/>
  <c r="CG121" i="2"/>
  <c r="CH121" i="2"/>
  <c r="CI121" i="2"/>
  <c r="CJ121" i="2"/>
  <c r="CK121" i="2"/>
  <c r="CL121" i="2"/>
  <c r="CM121" i="2"/>
  <c r="CN121" i="2"/>
  <c r="CO121" i="2"/>
  <c r="CP121" i="2"/>
  <c r="CQ121" i="2"/>
  <c r="CR121" i="2"/>
  <c r="CS121" i="2"/>
  <c r="CT121" i="2"/>
  <c r="CU121" i="2"/>
  <c r="CV121" i="2"/>
  <c r="CW121" i="2"/>
  <c r="CX121" i="2"/>
  <c r="CY121" i="2"/>
  <c r="CZ121" i="2"/>
  <c r="DA121" i="2"/>
  <c r="DB121" i="2"/>
  <c r="DC121" i="2"/>
  <c r="DD121" i="2"/>
  <c r="DE121" i="2"/>
  <c r="DF121" i="2"/>
  <c r="DG121" i="2"/>
  <c r="DH121" i="2"/>
  <c r="DI121" i="2"/>
  <c r="DJ121" i="2"/>
  <c r="DK121" i="2"/>
  <c r="DS121" i="2"/>
  <c r="DT121" i="2"/>
  <c r="DU121" i="2"/>
  <c r="DV121" i="2"/>
  <c r="DW121" i="2"/>
  <c r="DX121" i="2"/>
  <c r="DY121" i="2"/>
  <c r="DZ121" i="2"/>
  <c r="EA121" i="2"/>
  <c r="EB121" i="2"/>
  <c r="EC121" i="2"/>
  <c r="ED121" i="2"/>
  <c r="EE121" i="2"/>
  <c r="EF121" i="2"/>
  <c r="EG121" i="2"/>
  <c r="EH121" i="2"/>
  <c r="EI121" i="2"/>
  <c r="EJ121" i="2"/>
  <c r="EK121" i="2"/>
  <c r="EL121" i="2"/>
  <c r="EM121" i="2"/>
  <c r="B122" i="2"/>
  <c r="C122" i="2"/>
  <c r="D122" i="2"/>
  <c r="E122" i="2" s="1"/>
  <c r="F122" i="2" s="1" a="1"/>
  <c r="F122" i="2" s="1"/>
  <c r="I122" i="2"/>
  <c r="J122" i="2"/>
  <c r="K122" i="2"/>
  <c r="L122" i="2"/>
  <c r="M122" i="2"/>
  <c r="N122" i="2"/>
  <c r="O122" i="2"/>
  <c r="P122" i="2"/>
  <c r="Q122" i="2"/>
  <c r="R122" i="2"/>
  <c r="S122" i="2"/>
  <c r="T122" i="2"/>
  <c r="U122" i="2"/>
  <c r="V122" i="2" s="1"/>
  <c r="W122" i="2"/>
  <c r="X122" i="2"/>
  <c r="Y122" i="2"/>
  <c r="Z122" i="2"/>
  <c r="AA122" i="2"/>
  <c r="AB122" i="2"/>
  <c r="AD122" i="2"/>
  <c r="AC122" i="2" s="1"/>
  <c r="AE122" i="2"/>
  <c r="AF122" i="2"/>
  <c r="AG122" i="2"/>
  <c r="AH122" i="2"/>
  <c r="AI122" i="2"/>
  <c r="AJ122" i="2"/>
  <c r="AK122" i="2"/>
  <c r="AL122" i="2"/>
  <c r="AM122" i="2"/>
  <c r="AN122" i="2"/>
  <c r="AO122" i="2"/>
  <c r="AP122" i="2"/>
  <c r="AQ122" i="2"/>
  <c r="AR122" i="2"/>
  <c r="AS122" i="2"/>
  <c r="AT122" i="2"/>
  <c r="AU122" i="2"/>
  <c r="AV122" i="2"/>
  <c r="AW122" i="2"/>
  <c r="AX122" i="2"/>
  <c r="AY122" i="2"/>
  <c r="AZ122" i="2"/>
  <c r="BA122" i="2"/>
  <c r="BB122" i="2"/>
  <c r="BC122" i="2"/>
  <c r="BD122" i="2"/>
  <c r="BE122" i="2"/>
  <c r="BF122" i="2"/>
  <c r="BG122" i="2"/>
  <c r="BH122" i="2"/>
  <c r="BI122" i="2"/>
  <c r="BJ122" i="2"/>
  <c r="BK122" i="2"/>
  <c r="BL122" i="2"/>
  <c r="BM122" i="2"/>
  <c r="BN122" i="2"/>
  <c r="BO122" i="2"/>
  <c r="BP122" i="2"/>
  <c r="BQ122" i="2"/>
  <c r="BR122" i="2"/>
  <c r="BS122" i="2"/>
  <c r="BT122" i="2"/>
  <c r="BU122" i="2"/>
  <c r="BV122" i="2"/>
  <c r="BW122" i="2"/>
  <c r="BX122" i="2"/>
  <c r="BY122" i="2"/>
  <c r="BZ122" i="2"/>
  <c r="CA122" i="2"/>
  <c r="CB122" i="2"/>
  <c r="CC122" i="2"/>
  <c r="CD122" i="2"/>
  <c r="CE122" i="2"/>
  <c r="CF122" i="2"/>
  <c r="CG122" i="2"/>
  <c r="CH122" i="2"/>
  <c r="CI122" i="2"/>
  <c r="CJ122" i="2"/>
  <c r="CK122" i="2"/>
  <c r="CL122" i="2"/>
  <c r="CM122" i="2"/>
  <c r="CN122" i="2"/>
  <c r="CO122" i="2"/>
  <c r="CP122" i="2"/>
  <c r="CQ122" i="2"/>
  <c r="CR122" i="2"/>
  <c r="CS122" i="2"/>
  <c r="CT122" i="2"/>
  <c r="CU122" i="2"/>
  <c r="CV122" i="2"/>
  <c r="CW122" i="2"/>
  <c r="CX122" i="2"/>
  <c r="CY122" i="2"/>
  <c r="CZ122" i="2"/>
  <c r="DA122" i="2"/>
  <c r="DB122" i="2"/>
  <c r="DC122" i="2"/>
  <c r="DD122" i="2"/>
  <c r="DE122" i="2"/>
  <c r="DF122" i="2"/>
  <c r="DG122" i="2"/>
  <c r="DH122" i="2"/>
  <c r="DI122" i="2"/>
  <c r="DJ122" i="2"/>
  <c r="DK122" i="2"/>
  <c r="DS122" i="2"/>
  <c r="DT122" i="2"/>
  <c r="DU122" i="2"/>
  <c r="DN122" i="2" s="1"/>
  <c r="DV122" i="2"/>
  <c r="DW122" i="2"/>
  <c r="DX122" i="2"/>
  <c r="DY122" i="2"/>
  <c r="DZ122" i="2"/>
  <c r="EA122" i="2"/>
  <c r="EB122" i="2"/>
  <c r="EC122" i="2"/>
  <c r="ED122" i="2"/>
  <c r="EE122" i="2"/>
  <c r="EF122" i="2"/>
  <c r="EG122" i="2"/>
  <c r="EH122" i="2"/>
  <c r="EI122" i="2"/>
  <c r="EJ122" i="2"/>
  <c r="EK122" i="2"/>
  <c r="EL122" i="2"/>
  <c r="EM122" i="2"/>
  <c r="B123" i="2"/>
  <c r="C123" i="2"/>
  <c r="D123" i="2"/>
  <c r="E123" i="2" s="1"/>
  <c r="F123" i="2" s="1" a="1"/>
  <c r="F123" i="2" s="1"/>
  <c r="I123" i="2"/>
  <c r="J123" i="2"/>
  <c r="K123" i="2"/>
  <c r="L123" i="2"/>
  <c r="M123" i="2"/>
  <c r="N123" i="2"/>
  <c r="O123" i="2"/>
  <c r="P123" i="2"/>
  <c r="Q123" i="2"/>
  <c r="R123" i="2"/>
  <c r="S123" i="2"/>
  <c r="T123" i="2"/>
  <c r="U123" i="2"/>
  <c r="V123" i="2" s="1"/>
  <c r="W123" i="2"/>
  <c r="X123" i="2"/>
  <c r="Y123" i="2"/>
  <c r="Z123" i="2"/>
  <c r="AA123" i="2"/>
  <c r="AB123" i="2"/>
  <c r="AD123" i="2"/>
  <c r="AC123" i="2" s="1"/>
  <c r="AE123" i="2"/>
  <c r="AF123" i="2"/>
  <c r="AG123" i="2"/>
  <c r="AH123" i="2"/>
  <c r="AI123" i="2"/>
  <c r="AJ123" i="2"/>
  <c r="AK123" i="2"/>
  <c r="AL123" i="2"/>
  <c r="AM123" i="2"/>
  <c r="AN123" i="2"/>
  <c r="AO123" i="2"/>
  <c r="AP123" i="2"/>
  <c r="AQ123" i="2"/>
  <c r="AR123" i="2"/>
  <c r="AS123" i="2"/>
  <c r="AT123" i="2"/>
  <c r="AU123" i="2"/>
  <c r="AV123" i="2"/>
  <c r="AW123" i="2"/>
  <c r="AX123" i="2"/>
  <c r="AY123" i="2"/>
  <c r="AZ123" i="2"/>
  <c r="BA123" i="2"/>
  <c r="BB123" i="2"/>
  <c r="BC123" i="2"/>
  <c r="BD123" i="2"/>
  <c r="BE123" i="2"/>
  <c r="BF123" i="2"/>
  <c r="BG123" i="2"/>
  <c r="BH123" i="2"/>
  <c r="BI123" i="2"/>
  <c r="BJ123" i="2"/>
  <c r="BK123" i="2"/>
  <c r="BL123" i="2"/>
  <c r="BM123" i="2"/>
  <c r="BN123" i="2"/>
  <c r="BO123" i="2"/>
  <c r="BP123" i="2"/>
  <c r="BQ123" i="2"/>
  <c r="BR123" i="2"/>
  <c r="BS123" i="2"/>
  <c r="BT123" i="2"/>
  <c r="BU123" i="2"/>
  <c r="BV123" i="2"/>
  <c r="BW123" i="2"/>
  <c r="BX123" i="2"/>
  <c r="BY123" i="2"/>
  <c r="BZ123" i="2"/>
  <c r="CA123" i="2"/>
  <c r="CB123" i="2"/>
  <c r="CC123" i="2"/>
  <c r="CD123" i="2"/>
  <c r="CE123" i="2"/>
  <c r="CF123" i="2"/>
  <c r="CG123" i="2"/>
  <c r="CH123" i="2"/>
  <c r="CI123" i="2"/>
  <c r="CJ123" i="2"/>
  <c r="CK123" i="2"/>
  <c r="CL123" i="2"/>
  <c r="CM123" i="2"/>
  <c r="CN123" i="2"/>
  <c r="CO123" i="2"/>
  <c r="CP123" i="2"/>
  <c r="CQ123" i="2"/>
  <c r="CR123" i="2"/>
  <c r="CS123" i="2"/>
  <c r="CT123" i="2"/>
  <c r="CU123" i="2"/>
  <c r="CV123" i="2"/>
  <c r="CW123" i="2"/>
  <c r="CX123" i="2"/>
  <c r="CY123" i="2"/>
  <c r="CZ123" i="2"/>
  <c r="DA123" i="2"/>
  <c r="DB123" i="2"/>
  <c r="DC123" i="2"/>
  <c r="DD123" i="2"/>
  <c r="DE123" i="2"/>
  <c r="DF123" i="2"/>
  <c r="DG123" i="2"/>
  <c r="DH123" i="2"/>
  <c r="DI123" i="2"/>
  <c r="DJ123" i="2"/>
  <c r="DK123" i="2"/>
  <c r="DS123" i="2"/>
  <c r="DT123" i="2"/>
  <c r="DU123" i="2"/>
  <c r="DV123" i="2"/>
  <c r="DW123" i="2"/>
  <c r="DX123" i="2"/>
  <c r="DY123" i="2"/>
  <c r="DZ123" i="2"/>
  <c r="EA123" i="2"/>
  <c r="EB123" i="2"/>
  <c r="EC123" i="2"/>
  <c r="ED123" i="2"/>
  <c r="EE123" i="2"/>
  <c r="EF123" i="2"/>
  <c r="EG123" i="2"/>
  <c r="EH123" i="2"/>
  <c r="EI123" i="2"/>
  <c r="EJ123" i="2"/>
  <c r="EK123" i="2"/>
  <c r="EL123" i="2"/>
  <c r="EM123" i="2"/>
  <c r="B124" i="2"/>
  <c r="C124" i="2"/>
  <c r="D124" i="2"/>
  <c r="E124" i="2" s="1"/>
  <c r="F124" i="2" s="1" a="1"/>
  <c r="F124" i="2" s="1"/>
  <c r="I124" i="2"/>
  <c r="J124" i="2"/>
  <c r="K124" i="2"/>
  <c r="L124" i="2"/>
  <c r="M124" i="2"/>
  <c r="N124" i="2"/>
  <c r="O124" i="2"/>
  <c r="P124" i="2"/>
  <c r="Q124" i="2"/>
  <c r="R124" i="2"/>
  <c r="S124" i="2"/>
  <c r="T124" i="2"/>
  <c r="U124" i="2"/>
  <c r="V124" i="2" s="1"/>
  <c r="W124" i="2"/>
  <c r="X124" i="2"/>
  <c r="Y124" i="2"/>
  <c r="Z124" i="2"/>
  <c r="AA124" i="2"/>
  <c r="AB124" i="2"/>
  <c r="AD124" i="2"/>
  <c r="AC124" i="2" s="1"/>
  <c r="AE124" i="2"/>
  <c r="AF124" i="2"/>
  <c r="AG124" i="2"/>
  <c r="AH124" i="2"/>
  <c r="AI124" i="2"/>
  <c r="AJ124" i="2"/>
  <c r="AK124" i="2"/>
  <c r="AL124" i="2"/>
  <c r="AM124" i="2"/>
  <c r="AN124" i="2"/>
  <c r="AO124" i="2"/>
  <c r="AP124" i="2"/>
  <c r="AQ124" i="2"/>
  <c r="AR124" i="2"/>
  <c r="AS124" i="2"/>
  <c r="AT124" i="2"/>
  <c r="AU124" i="2"/>
  <c r="AV124" i="2"/>
  <c r="AW124" i="2"/>
  <c r="AX124" i="2"/>
  <c r="AY124" i="2"/>
  <c r="AZ124" i="2"/>
  <c r="BA124" i="2"/>
  <c r="BB124" i="2"/>
  <c r="BC124" i="2"/>
  <c r="BD124" i="2"/>
  <c r="BE124" i="2"/>
  <c r="BF124" i="2"/>
  <c r="BG124" i="2"/>
  <c r="BH124" i="2"/>
  <c r="BI124" i="2"/>
  <c r="BJ124" i="2"/>
  <c r="BK124" i="2"/>
  <c r="BL124" i="2"/>
  <c r="BM124" i="2"/>
  <c r="BN124" i="2"/>
  <c r="BO124" i="2"/>
  <c r="BP124" i="2"/>
  <c r="BQ124" i="2"/>
  <c r="BR124" i="2"/>
  <c r="BS124" i="2"/>
  <c r="BT124" i="2"/>
  <c r="BU124" i="2"/>
  <c r="BV124" i="2"/>
  <c r="BW124" i="2"/>
  <c r="BX124" i="2"/>
  <c r="BY124" i="2"/>
  <c r="BZ124" i="2"/>
  <c r="CA124" i="2"/>
  <c r="CB124" i="2"/>
  <c r="CC124" i="2"/>
  <c r="CD124" i="2"/>
  <c r="CE124" i="2"/>
  <c r="CF124" i="2"/>
  <c r="CG124" i="2"/>
  <c r="CH124" i="2"/>
  <c r="CI124" i="2"/>
  <c r="CJ124" i="2"/>
  <c r="CK124" i="2"/>
  <c r="CL124" i="2"/>
  <c r="CM124" i="2"/>
  <c r="CN124" i="2"/>
  <c r="CO124" i="2"/>
  <c r="CP124" i="2"/>
  <c r="CQ124" i="2"/>
  <c r="CR124" i="2"/>
  <c r="CS124" i="2"/>
  <c r="CT124" i="2"/>
  <c r="CU124" i="2"/>
  <c r="CV124" i="2"/>
  <c r="CW124" i="2"/>
  <c r="CX124" i="2"/>
  <c r="CY124" i="2"/>
  <c r="CZ124" i="2"/>
  <c r="DA124" i="2"/>
  <c r="DB124" i="2"/>
  <c r="DC124" i="2"/>
  <c r="DD124" i="2"/>
  <c r="DE124" i="2"/>
  <c r="DF124" i="2"/>
  <c r="DG124" i="2"/>
  <c r="DH124" i="2"/>
  <c r="DI124" i="2"/>
  <c r="DJ124" i="2"/>
  <c r="DK124" i="2"/>
  <c r="DS124" i="2"/>
  <c r="DT124" i="2"/>
  <c r="DU124" i="2"/>
  <c r="DV124" i="2"/>
  <c r="DW124" i="2"/>
  <c r="DX124" i="2"/>
  <c r="DY124" i="2"/>
  <c r="DZ124" i="2"/>
  <c r="EA124" i="2"/>
  <c r="EB124" i="2"/>
  <c r="EC124" i="2"/>
  <c r="ED124" i="2"/>
  <c r="EE124" i="2"/>
  <c r="EF124" i="2"/>
  <c r="EG124" i="2"/>
  <c r="EH124" i="2"/>
  <c r="EI124" i="2"/>
  <c r="EJ124" i="2"/>
  <c r="EK124" i="2"/>
  <c r="EL124" i="2"/>
  <c r="EM124" i="2"/>
  <c r="B125" i="2"/>
  <c r="C125" i="2"/>
  <c r="D125" i="2"/>
  <c r="E125" i="2" s="1"/>
  <c r="F125" i="2" s="1" a="1"/>
  <c r="F125" i="2" s="1"/>
  <c r="I125" i="2"/>
  <c r="J125" i="2"/>
  <c r="K125" i="2"/>
  <c r="L125" i="2"/>
  <c r="M125" i="2"/>
  <c r="N125" i="2"/>
  <c r="O125" i="2"/>
  <c r="P125" i="2"/>
  <c r="Q125" i="2"/>
  <c r="R125" i="2"/>
  <c r="S125" i="2"/>
  <c r="T125" i="2"/>
  <c r="U125" i="2"/>
  <c r="V125" i="2" s="1"/>
  <c r="W125" i="2"/>
  <c r="X125" i="2"/>
  <c r="Y125" i="2"/>
  <c r="Z125" i="2"/>
  <c r="AA125" i="2"/>
  <c r="AB125" i="2"/>
  <c r="AD125" i="2"/>
  <c r="AC125" i="2" s="1"/>
  <c r="AE125" i="2"/>
  <c r="AF125" i="2"/>
  <c r="AG125" i="2"/>
  <c r="AH125" i="2"/>
  <c r="AI125" i="2"/>
  <c r="AJ125" i="2"/>
  <c r="AK125" i="2"/>
  <c r="AL125" i="2"/>
  <c r="AM125" i="2"/>
  <c r="AN125" i="2"/>
  <c r="AO125" i="2"/>
  <c r="AP125" i="2"/>
  <c r="AQ125" i="2"/>
  <c r="AR125" i="2"/>
  <c r="AS125" i="2"/>
  <c r="AT125" i="2"/>
  <c r="AU125" i="2"/>
  <c r="AV125" i="2"/>
  <c r="AW125" i="2"/>
  <c r="AX125" i="2"/>
  <c r="AY125" i="2"/>
  <c r="AZ125" i="2"/>
  <c r="BA125" i="2"/>
  <c r="BB125" i="2"/>
  <c r="BC125" i="2"/>
  <c r="BD125" i="2"/>
  <c r="BE125" i="2"/>
  <c r="BF125" i="2"/>
  <c r="BG125" i="2"/>
  <c r="BH125" i="2"/>
  <c r="BI125" i="2"/>
  <c r="BJ125" i="2"/>
  <c r="BK125" i="2"/>
  <c r="BL125" i="2"/>
  <c r="BM125" i="2"/>
  <c r="BN125" i="2"/>
  <c r="BO125" i="2"/>
  <c r="BP125" i="2"/>
  <c r="BQ125" i="2"/>
  <c r="BR125" i="2"/>
  <c r="BS125" i="2"/>
  <c r="BT125" i="2"/>
  <c r="BU125" i="2"/>
  <c r="BV125" i="2"/>
  <c r="BW125" i="2"/>
  <c r="BX125" i="2"/>
  <c r="BY125" i="2"/>
  <c r="BZ125" i="2"/>
  <c r="CA125" i="2"/>
  <c r="CB125" i="2"/>
  <c r="CC125" i="2"/>
  <c r="CD125" i="2"/>
  <c r="CE125" i="2"/>
  <c r="CF125" i="2"/>
  <c r="CG125" i="2"/>
  <c r="CH125" i="2"/>
  <c r="CI125" i="2"/>
  <c r="CJ125" i="2"/>
  <c r="CK125" i="2"/>
  <c r="CL125" i="2"/>
  <c r="CM125" i="2"/>
  <c r="CN125" i="2"/>
  <c r="CO125" i="2"/>
  <c r="CP125" i="2"/>
  <c r="CQ125" i="2"/>
  <c r="CR125" i="2"/>
  <c r="CS125" i="2"/>
  <c r="CT125" i="2"/>
  <c r="CU125" i="2"/>
  <c r="CV125" i="2"/>
  <c r="CW125" i="2"/>
  <c r="CX125" i="2"/>
  <c r="CY125" i="2"/>
  <c r="CZ125" i="2"/>
  <c r="DA125" i="2"/>
  <c r="DB125" i="2"/>
  <c r="DC125" i="2"/>
  <c r="DD125" i="2"/>
  <c r="DE125" i="2"/>
  <c r="DF125" i="2"/>
  <c r="DG125" i="2"/>
  <c r="DH125" i="2"/>
  <c r="DI125" i="2"/>
  <c r="DJ125" i="2"/>
  <c r="DK125" i="2"/>
  <c r="DS125" i="2"/>
  <c r="DT125" i="2"/>
  <c r="DU125" i="2"/>
  <c r="DV125" i="2"/>
  <c r="DW125" i="2"/>
  <c r="DX125" i="2"/>
  <c r="DY125" i="2"/>
  <c r="DZ125" i="2"/>
  <c r="EA125" i="2"/>
  <c r="EB125" i="2"/>
  <c r="EC125" i="2"/>
  <c r="ED125" i="2"/>
  <c r="EE125" i="2"/>
  <c r="EF125" i="2"/>
  <c r="EG125" i="2"/>
  <c r="EH125" i="2"/>
  <c r="EI125" i="2"/>
  <c r="EJ125" i="2"/>
  <c r="EK125" i="2"/>
  <c r="EL125" i="2"/>
  <c r="EM125" i="2"/>
  <c r="B126" i="2"/>
  <c r="C126" i="2"/>
  <c r="D126" i="2"/>
  <c r="E126" i="2" s="1"/>
  <c r="F126" i="2" s="1" a="1"/>
  <c r="F126" i="2" s="1"/>
  <c r="I126" i="2"/>
  <c r="J126" i="2"/>
  <c r="K126" i="2"/>
  <c r="L126" i="2"/>
  <c r="M126" i="2"/>
  <c r="N126" i="2"/>
  <c r="O126" i="2"/>
  <c r="P126" i="2"/>
  <c r="Q126" i="2"/>
  <c r="R126" i="2"/>
  <c r="S126" i="2"/>
  <c r="T126" i="2"/>
  <c r="U126" i="2"/>
  <c r="V126" i="2" s="1"/>
  <c r="W126" i="2"/>
  <c r="X126" i="2"/>
  <c r="Y126" i="2"/>
  <c r="Z126" i="2"/>
  <c r="AA126" i="2"/>
  <c r="AB126" i="2"/>
  <c r="AD126" i="2"/>
  <c r="AC126" i="2" s="1"/>
  <c r="AE126" i="2"/>
  <c r="AF126" i="2"/>
  <c r="AG126" i="2"/>
  <c r="AH126" i="2"/>
  <c r="AI126" i="2"/>
  <c r="AJ126" i="2"/>
  <c r="AK126" i="2"/>
  <c r="AL126" i="2"/>
  <c r="AM126" i="2"/>
  <c r="AN126" i="2"/>
  <c r="AO126" i="2"/>
  <c r="AP126" i="2"/>
  <c r="AQ126" i="2"/>
  <c r="AR126" i="2"/>
  <c r="AS126" i="2"/>
  <c r="AT126" i="2"/>
  <c r="AU126" i="2"/>
  <c r="AV126" i="2"/>
  <c r="AW126" i="2"/>
  <c r="AX126" i="2"/>
  <c r="AY126" i="2"/>
  <c r="AZ126" i="2"/>
  <c r="BA126" i="2"/>
  <c r="BB126" i="2"/>
  <c r="BC126" i="2"/>
  <c r="BD126" i="2"/>
  <c r="BE126" i="2"/>
  <c r="BF126" i="2"/>
  <c r="BG126" i="2"/>
  <c r="BH126" i="2"/>
  <c r="BI126" i="2"/>
  <c r="BJ126" i="2"/>
  <c r="BK126" i="2"/>
  <c r="BL126" i="2"/>
  <c r="BM126" i="2"/>
  <c r="BN126" i="2"/>
  <c r="BO126" i="2"/>
  <c r="BP126" i="2"/>
  <c r="BQ126" i="2"/>
  <c r="BR126" i="2"/>
  <c r="BS126" i="2"/>
  <c r="BT126" i="2"/>
  <c r="BU126" i="2"/>
  <c r="BV126" i="2"/>
  <c r="BW126" i="2"/>
  <c r="BX126" i="2"/>
  <c r="BY126" i="2"/>
  <c r="BZ126" i="2"/>
  <c r="CA126" i="2"/>
  <c r="CB126" i="2"/>
  <c r="CC126" i="2"/>
  <c r="CD126" i="2"/>
  <c r="CE126" i="2"/>
  <c r="CF126" i="2"/>
  <c r="CG126" i="2"/>
  <c r="CH126" i="2"/>
  <c r="CI126" i="2"/>
  <c r="CJ126" i="2"/>
  <c r="CK126" i="2"/>
  <c r="CL126" i="2"/>
  <c r="CM126" i="2"/>
  <c r="CN126" i="2"/>
  <c r="CO126" i="2"/>
  <c r="CP126" i="2"/>
  <c r="CQ126" i="2"/>
  <c r="CR126" i="2"/>
  <c r="CS126" i="2"/>
  <c r="CT126" i="2"/>
  <c r="CU126" i="2"/>
  <c r="CV126" i="2"/>
  <c r="CW126" i="2"/>
  <c r="CX126" i="2"/>
  <c r="CY126" i="2"/>
  <c r="CZ126" i="2"/>
  <c r="DA126" i="2"/>
  <c r="DB126" i="2"/>
  <c r="DC126" i="2"/>
  <c r="DD126" i="2"/>
  <c r="DE126" i="2"/>
  <c r="DF126" i="2"/>
  <c r="DG126" i="2"/>
  <c r="DH126" i="2"/>
  <c r="DI126" i="2"/>
  <c r="DJ126" i="2"/>
  <c r="DK126" i="2"/>
  <c r="DS126" i="2"/>
  <c r="DT126" i="2"/>
  <c r="DU126" i="2"/>
  <c r="DV126" i="2"/>
  <c r="DW126" i="2"/>
  <c r="DX126" i="2"/>
  <c r="DY126" i="2"/>
  <c r="DZ126" i="2"/>
  <c r="EA126" i="2"/>
  <c r="DO126" i="2" s="1"/>
  <c r="EB126" i="2"/>
  <c r="EC126" i="2"/>
  <c r="ED126" i="2"/>
  <c r="EE126" i="2"/>
  <c r="EF126" i="2"/>
  <c r="EG126" i="2"/>
  <c r="EH126" i="2"/>
  <c r="EI126" i="2"/>
  <c r="EJ126" i="2"/>
  <c r="EK126" i="2"/>
  <c r="EL126" i="2"/>
  <c r="EM126" i="2"/>
  <c r="B127" i="2"/>
  <c r="C127" i="2"/>
  <c r="D127" i="2"/>
  <c r="E127" i="2" s="1"/>
  <c r="F127" i="2" s="1" a="1"/>
  <c r="F127" i="2" s="1"/>
  <c r="I127" i="2"/>
  <c r="J127" i="2"/>
  <c r="K127" i="2"/>
  <c r="L127" i="2"/>
  <c r="M127" i="2"/>
  <c r="N127" i="2"/>
  <c r="O127" i="2"/>
  <c r="P127" i="2"/>
  <c r="Q127" i="2"/>
  <c r="R127" i="2"/>
  <c r="S127" i="2"/>
  <c r="T127" i="2"/>
  <c r="U127" i="2"/>
  <c r="V127" i="2" s="1"/>
  <c r="W127" i="2"/>
  <c r="X127" i="2"/>
  <c r="Y127" i="2"/>
  <c r="Z127" i="2"/>
  <c r="AA127" i="2"/>
  <c r="AB127" i="2"/>
  <c r="AD127" i="2"/>
  <c r="AC127" i="2" s="1"/>
  <c r="AE127" i="2"/>
  <c r="AF127" i="2"/>
  <c r="AG127" i="2"/>
  <c r="AH127" i="2"/>
  <c r="AI127" i="2"/>
  <c r="AJ127" i="2"/>
  <c r="AK127" i="2"/>
  <c r="AL127" i="2"/>
  <c r="AM127" i="2"/>
  <c r="AN127" i="2"/>
  <c r="AO127" i="2"/>
  <c r="AP127" i="2"/>
  <c r="AQ127" i="2"/>
  <c r="AR127" i="2"/>
  <c r="AS127" i="2"/>
  <c r="AT127" i="2"/>
  <c r="AU127" i="2"/>
  <c r="AV127" i="2"/>
  <c r="AW127" i="2"/>
  <c r="AX127" i="2"/>
  <c r="AY127" i="2"/>
  <c r="AZ127" i="2"/>
  <c r="BA127" i="2"/>
  <c r="BB127" i="2"/>
  <c r="BC127" i="2"/>
  <c r="BD127" i="2"/>
  <c r="BE127" i="2"/>
  <c r="BF127" i="2"/>
  <c r="BG127" i="2"/>
  <c r="BH127" i="2"/>
  <c r="BI127" i="2"/>
  <c r="BJ127" i="2"/>
  <c r="BK127" i="2"/>
  <c r="BL127" i="2"/>
  <c r="BM127" i="2"/>
  <c r="BN127" i="2"/>
  <c r="BO127" i="2"/>
  <c r="BP127" i="2"/>
  <c r="BQ127" i="2"/>
  <c r="BR127" i="2"/>
  <c r="BS127" i="2"/>
  <c r="BT127" i="2"/>
  <c r="BU127" i="2"/>
  <c r="BV127" i="2"/>
  <c r="BW127" i="2"/>
  <c r="BX127" i="2"/>
  <c r="BY127" i="2"/>
  <c r="BZ127" i="2"/>
  <c r="CA127" i="2"/>
  <c r="CB127" i="2"/>
  <c r="CC127" i="2"/>
  <c r="CD127" i="2"/>
  <c r="CE127" i="2"/>
  <c r="CF127" i="2"/>
  <c r="CG127" i="2"/>
  <c r="CH127" i="2"/>
  <c r="CI127" i="2"/>
  <c r="CJ127" i="2"/>
  <c r="CK127" i="2"/>
  <c r="CL127" i="2"/>
  <c r="CM127" i="2"/>
  <c r="CN127" i="2"/>
  <c r="CO127" i="2"/>
  <c r="CP127" i="2"/>
  <c r="CQ127" i="2"/>
  <c r="CR127" i="2"/>
  <c r="CS127" i="2"/>
  <c r="CT127" i="2"/>
  <c r="CU127" i="2"/>
  <c r="CV127" i="2"/>
  <c r="CW127" i="2"/>
  <c r="CX127" i="2"/>
  <c r="CY127" i="2"/>
  <c r="CZ127" i="2"/>
  <c r="DA127" i="2"/>
  <c r="DB127" i="2"/>
  <c r="DC127" i="2"/>
  <c r="DD127" i="2"/>
  <c r="DE127" i="2"/>
  <c r="DF127" i="2"/>
  <c r="DG127" i="2"/>
  <c r="DH127" i="2"/>
  <c r="DI127" i="2"/>
  <c r="DJ127" i="2"/>
  <c r="DK127" i="2"/>
  <c r="DS127" i="2"/>
  <c r="DT127" i="2"/>
  <c r="DU127" i="2"/>
  <c r="DN127" i="2" s="1"/>
  <c r="DV127" i="2"/>
  <c r="DW127" i="2"/>
  <c r="DX127" i="2"/>
  <c r="DY127" i="2"/>
  <c r="DZ127" i="2"/>
  <c r="EA127" i="2"/>
  <c r="EB127" i="2"/>
  <c r="EC127" i="2"/>
  <c r="ED127" i="2"/>
  <c r="EE127" i="2"/>
  <c r="EF127" i="2"/>
  <c r="EG127" i="2"/>
  <c r="EH127" i="2"/>
  <c r="EI127" i="2"/>
  <c r="EJ127" i="2"/>
  <c r="EK127" i="2"/>
  <c r="EL127" i="2"/>
  <c r="EM127" i="2"/>
  <c r="B128" i="2"/>
  <c r="C128" i="2"/>
  <c r="D128" i="2"/>
  <c r="E128" i="2" s="1"/>
  <c r="F128" i="2" s="1" a="1"/>
  <c r="F128" i="2" s="1"/>
  <c r="I128" i="2"/>
  <c r="J128" i="2"/>
  <c r="K128" i="2"/>
  <c r="L128" i="2"/>
  <c r="M128" i="2"/>
  <c r="N128" i="2"/>
  <c r="O128" i="2"/>
  <c r="P128" i="2"/>
  <c r="Q128" i="2"/>
  <c r="R128" i="2"/>
  <c r="S128" i="2"/>
  <c r="T128" i="2"/>
  <c r="U128" i="2"/>
  <c r="V128" i="2" s="1"/>
  <c r="W128" i="2"/>
  <c r="X128" i="2"/>
  <c r="Y128" i="2"/>
  <c r="Z128" i="2"/>
  <c r="AA128" i="2"/>
  <c r="AB128" i="2"/>
  <c r="AD128" i="2"/>
  <c r="AC128" i="2" s="1"/>
  <c r="AE128" i="2"/>
  <c r="AF128" i="2"/>
  <c r="AG128" i="2"/>
  <c r="AH128" i="2"/>
  <c r="AI128" i="2"/>
  <c r="AJ128" i="2"/>
  <c r="AK128" i="2"/>
  <c r="AL128" i="2"/>
  <c r="AM128" i="2"/>
  <c r="AN128" i="2"/>
  <c r="AO128" i="2"/>
  <c r="AP128" i="2"/>
  <c r="AQ128" i="2"/>
  <c r="AR128" i="2"/>
  <c r="AS128" i="2"/>
  <c r="AT128" i="2"/>
  <c r="AU128" i="2"/>
  <c r="AV128" i="2"/>
  <c r="AW128" i="2"/>
  <c r="AX128" i="2"/>
  <c r="AY128" i="2"/>
  <c r="AZ128" i="2"/>
  <c r="BA128" i="2"/>
  <c r="BB128" i="2"/>
  <c r="BC128" i="2"/>
  <c r="BD128" i="2"/>
  <c r="BE128" i="2"/>
  <c r="BF128" i="2"/>
  <c r="BG128" i="2"/>
  <c r="BH128" i="2"/>
  <c r="BI128" i="2"/>
  <c r="BJ128" i="2"/>
  <c r="BK128" i="2"/>
  <c r="BL128" i="2"/>
  <c r="BM128" i="2"/>
  <c r="BN128" i="2"/>
  <c r="BO128" i="2"/>
  <c r="BP128" i="2"/>
  <c r="BQ128" i="2"/>
  <c r="BR128" i="2"/>
  <c r="BS128" i="2"/>
  <c r="BT128" i="2"/>
  <c r="BU128" i="2"/>
  <c r="BV128" i="2"/>
  <c r="BW128" i="2"/>
  <c r="BX128" i="2"/>
  <c r="BY128" i="2"/>
  <c r="BZ128" i="2"/>
  <c r="CA128" i="2"/>
  <c r="CB128" i="2"/>
  <c r="CC128" i="2"/>
  <c r="CD128" i="2"/>
  <c r="CE128" i="2"/>
  <c r="CF128" i="2"/>
  <c r="CG128" i="2"/>
  <c r="CH128" i="2"/>
  <c r="CI128" i="2"/>
  <c r="CJ128" i="2"/>
  <c r="CK128" i="2"/>
  <c r="CL128" i="2"/>
  <c r="CM128" i="2"/>
  <c r="CN128" i="2"/>
  <c r="CO128" i="2"/>
  <c r="CP128" i="2"/>
  <c r="CQ128" i="2"/>
  <c r="CR128" i="2"/>
  <c r="CS128" i="2"/>
  <c r="CT128" i="2"/>
  <c r="CU128" i="2"/>
  <c r="CV128" i="2"/>
  <c r="CW128" i="2"/>
  <c r="CX128" i="2"/>
  <c r="CY128" i="2"/>
  <c r="CZ128" i="2"/>
  <c r="DA128" i="2"/>
  <c r="DB128" i="2"/>
  <c r="DC128" i="2"/>
  <c r="DD128" i="2"/>
  <c r="DE128" i="2"/>
  <c r="DF128" i="2"/>
  <c r="DG128" i="2"/>
  <c r="DH128" i="2"/>
  <c r="DI128" i="2"/>
  <c r="DJ128" i="2"/>
  <c r="DK128" i="2"/>
  <c r="DS128" i="2"/>
  <c r="DT128" i="2"/>
  <c r="DU128" i="2"/>
  <c r="DV128" i="2"/>
  <c r="DW128" i="2"/>
  <c r="DX128" i="2"/>
  <c r="DY128" i="2"/>
  <c r="DZ128" i="2"/>
  <c r="EA128" i="2"/>
  <c r="DO128" i="2" s="1"/>
  <c r="EB128" i="2"/>
  <c r="EC128" i="2"/>
  <c r="ED128" i="2"/>
  <c r="EE128" i="2"/>
  <c r="EF128" i="2"/>
  <c r="EG128" i="2"/>
  <c r="EH128" i="2"/>
  <c r="EI128" i="2"/>
  <c r="EJ128" i="2"/>
  <c r="EK128" i="2"/>
  <c r="EL128" i="2"/>
  <c r="EM128" i="2"/>
  <c r="B129" i="2"/>
  <c r="C129" i="2"/>
  <c r="D129" i="2"/>
  <c r="E129" i="2" s="1"/>
  <c r="F129" i="2" s="1" a="1"/>
  <c r="F129" i="2" s="1"/>
  <c r="I129" i="2"/>
  <c r="J129" i="2"/>
  <c r="K129" i="2"/>
  <c r="L129" i="2"/>
  <c r="M129" i="2"/>
  <c r="N129" i="2"/>
  <c r="O129" i="2"/>
  <c r="P129" i="2"/>
  <c r="Q129" i="2"/>
  <c r="R129" i="2"/>
  <c r="S129" i="2"/>
  <c r="T129" i="2"/>
  <c r="U129" i="2"/>
  <c r="V129" i="2" s="1"/>
  <c r="W129" i="2"/>
  <c r="X129" i="2"/>
  <c r="Y129" i="2"/>
  <c r="Z129" i="2"/>
  <c r="AA129" i="2"/>
  <c r="AB129" i="2"/>
  <c r="AD129" i="2"/>
  <c r="AC129" i="2" s="1"/>
  <c r="AE129" i="2"/>
  <c r="AF129" i="2"/>
  <c r="AG129" i="2"/>
  <c r="AH129" i="2"/>
  <c r="AI129" i="2"/>
  <c r="AJ129" i="2"/>
  <c r="AK129" i="2"/>
  <c r="AL129" i="2"/>
  <c r="AM129" i="2"/>
  <c r="AN129" i="2"/>
  <c r="AO129" i="2"/>
  <c r="AP129" i="2"/>
  <c r="AQ129" i="2"/>
  <c r="AR129" i="2"/>
  <c r="AS129" i="2"/>
  <c r="AT129" i="2"/>
  <c r="AU129" i="2"/>
  <c r="AV129" i="2"/>
  <c r="AW129" i="2"/>
  <c r="AX129" i="2"/>
  <c r="AY129" i="2"/>
  <c r="AZ129" i="2"/>
  <c r="BA129" i="2"/>
  <c r="BB129" i="2"/>
  <c r="BC129" i="2"/>
  <c r="BD129" i="2"/>
  <c r="BE129" i="2"/>
  <c r="BF129" i="2"/>
  <c r="BG129" i="2"/>
  <c r="BH129" i="2"/>
  <c r="BI129" i="2"/>
  <c r="BJ129" i="2"/>
  <c r="BK129" i="2"/>
  <c r="BL129" i="2"/>
  <c r="BM129" i="2"/>
  <c r="BN129" i="2"/>
  <c r="BO129" i="2"/>
  <c r="BP129" i="2"/>
  <c r="BQ129" i="2"/>
  <c r="BR129" i="2"/>
  <c r="BS129" i="2"/>
  <c r="BT129" i="2"/>
  <c r="BU129" i="2"/>
  <c r="BV129" i="2"/>
  <c r="BW129" i="2"/>
  <c r="BX129" i="2"/>
  <c r="BY129" i="2"/>
  <c r="BZ129" i="2"/>
  <c r="CA129" i="2"/>
  <c r="CB129" i="2"/>
  <c r="CC129" i="2"/>
  <c r="CD129" i="2"/>
  <c r="CE129" i="2"/>
  <c r="CF129" i="2"/>
  <c r="CG129" i="2"/>
  <c r="CH129" i="2"/>
  <c r="CI129" i="2"/>
  <c r="CJ129" i="2"/>
  <c r="CK129" i="2"/>
  <c r="CL129" i="2"/>
  <c r="CM129" i="2"/>
  <c r="CN129" i="2"/>
  <c r="CO129" i="2"/>
  <c r="CP129" i="2"/>
  <c r="CQ129" i="2"/>
  <c r="CR129" i="2"/>
  <c r="CS129" i="2"/>
  <c r="CT129" i="2"/>
  <c r="CU129" i="2"/>
  <c r="CV129" i="2"/>
  <c r="CW129" i="2"/>
  <c r="CX129" i="2"/>
  <c r="CY129" i="2"/>
  <c r="CZ129" i="2"/>
  <c r="DA129" i="2"/>
  <c r="DB129" i="2"/>
  <c r="DC129" i="2"/>
  <c r="DD129" i="2"/>
  <c r="DE129" i="2"/>
  <c r="DF129" i="2"/>
  <c r="DG129" i="2"/>
  <c r="DH129" i="2"/>
  <c r="DI129" i="2"/>
  <c r="DJ129" i="2"/>
  <c r="DK129" i="2"/>
  <c r="DS129" i="2"/>
  <c r="DT129" i="2"/>
  <c r="DU129" i="2"/>
  <c r="DV129" i="2"/>
  <c r="DW129" i="2"/>
  <c r="DX129" i="2"/>
  <c r="DY129" i="2"/>
  <c r="DZ129" i="2"/>
  <c r="EA129" i="2"/>
  <c r="DO129" i="2" s="1"/>
  <c r="EB129" i="2"/>
  <c r="EC129" i="2"/>
  <c r="ED129" i="2"/>
  <c r="EE129" i="2"/>
  <c r="EF129" i="2"/>
  <c r="EG129" i="2"/>
  <c r="EH129" i="2"/>
  <c r="EI129" i="2"/>
  <c r="EJ129" i="2"/>
  <c r="EK129" i="2"/>
  <c r="EL129" i="2"/>
  <c r="EM129" i="2"/>
  <c r="B130" i="2"/>
  <c r="C130" i="2"/>
  <c r="D130" i="2"/>
  <c r="E130" i="2" s="1"/>
  <c r="F130" i="2" s="1" a="1"/>
  <c r="F130" i="2" s="1"/>
  <c r="I130" i="2"/>
  <c r="J130" i="2"/>
  <c r="K130" i="2"/>
  <c r="L130" i="2"/>
  <c r="M130" i="2"/>
  <c r="N130" i="2"/>
  <c r="O130" i="2"/>
  <c r="P130" i="2"/>
  <c r="Q130" i="2"/>
  <c r="R130" i="2"/>
  <c r="S130" i="2"/>
  <c r="T130" i="2"/>
  <c r="U130" i="2"/>
  <c r="V130" i="2" s="1"/>
  <c r="W130" i="2"/>
  <c r="X130" i="2"/>
  <c r="Y130" i="2"/>
  <c r="Z130" i="2"/>
  <c r="AA130" i="2"/>
  <c r="AB130" i="2"/>
  <c r="AD130" i="2"/>
  <c r="AC130" i="2" s="1"/>
  <c r="AE130" i="2"/>
  <c r="AF130" i="2"/>
  <c r="AG130" i="2"/>
  <c r="AH130" i="2"/>
  <c r="AI130" i="2"/>
  <c r="AJ130" i="2"/>
  <c r="AK130" i="2"/>
  <c r="AL130" i="2"/>
  <c r="AM130" i="2"/>
  <c r="AN130" i="2"/>
  <c r="AO130" i="2"/>
  <c r="AP130" i="2"/>
  <c r="AQ130" i="2"/>
  <c r="AR130" i="2"/>
  <c r="AS130" i="2"/>
  <c r="AT130" i="2"/>
  <c r="AU130" i="2"/>
  <c r="AV130" i="2"/>
  <c r="AW130" i="2"/>
  <c r="AX130" i="2"/>
  <c r="AY130" i="2"/>
  <c r="AZ130" i="2"/>
  <c r="BA130" i="2"/>
  <c r="BB130" i="2"/>
  <c r="BC130" i="2"/>
  <c r="BD130" i="2"/>
  <c r="BE130" i="2"/>
  <c r="BF130" i="2"/>
  <c r="BG130" i="2"/>
  <c r="BH130" i="2"/>
  <c r="BI130" i="2"/>
  <c r="BJ130" i="2"/>
  <c r="BK130" i="2"/>
  <c r="BL130" i="2"/>
  <c r="BM130" i="2"/>
  <c r="BN130" i="2"/>
  <c r="BO130" i="2"/>
  <c r="BP130" i="2"/>
  <c r="BQ130" i="2"/>
  <c r="BR130" i="2"/>
  <c r="BS130" i="2"/>
  <c r="BT130" i="2"/>
  <c r="BU130" i="2"/>
  <c r="BV130" i="2"/>
  <c r="BW130" i="2"/>
  <c r="BX130" i="2"/>
  <c r="BY130" i="2"/>
  <c r="BZ130" i="2"/>
  <c r="CA130" i="2"/>
  <c r="CB130" i="2"/>
  <c r="CC130" i="2"/>
  <c r="CD130" i="2"/>
  <c r="CE130" i="2"/>
  <c r="CF130" i="2"/>
  <c r="CG130" i="2"/>
  <c r="CH130" i="2"/>
  <c r="CI130" i="2"/>
  <c r="CJ130" i="2"/>
  <c r="CK130" i="2"/>
  <c r="CL130" i="2"/>
  <c r="CM130" i="2"/>
  <c r="CN130" i="2"/>
  <c r="CO130" i="2"/>
  <c r="CP130" i="2"/>
  <c r="CQ130" i="2"/>
  <c r="CR130" i="2"/>
  <c r="CS130" i="2"/>
  <c r="CT130" i="2"/>
  <c r="CU130" i="2"/>
  <c r="CV130" i="2"/>
  <c r="CW130" i="2"/>
  <c r="CX130" i="2"/>
  <c r="CY130" i="2"/>
  <c r="CZ130" i="2"/>
  <c r="DA130" i="2"/>
  <c r="DB130" i="2"/>
  <c r="DC130" i="2"/>
  <c r="DD130" i="2"/>
  <c r="DE130" i="2"/>
  <c r="DF130" i="2"/>
  <c r="DG130" i="2"/>
  <c r="DH130" i="2"/>
  <c r="DI130" i="2"/>
  <c r="DJ130" i="2"/>
  <c r="DK130" i="2"/>
  <c r="DS130" i="2"/>
  <c r="DT130" i="2"/>
  <c r="DU130" i="2"/>
  <c r="DV130" i="2"/>
  <c r="DW130" i="2"/>
  <c r="DX130" i="2"/>
  <c r="DY130" i="2"/>
  <c r="DZ130" i="2"/>
  <c r="EA130" i="2"/>
  <c r="EB130" i="2"/>
  <c r="EC130" i="2"/>
  <c r="ED130" i="2"/>
  <c r="EE130" i="2"/>
  <c r="EF130" i="2"/>
  <c r="EG130" i="2"/>
  <c r="EH130" i="2"/>
  <c r="EI130" i="2"/>
  <c r="EJ130" i="2"/>
  <c r="EK130" i="2"/>
  <c r="EL130" i="2"/>
  <c r="EM130" i="2"/>
  <c r="B131" i="2"/>
  <c r="C131" i="2"/>
  <c r="D131" i="2"/>
  <c r="E131" i="2" s="1"/>
  <c r="F131" i="2" s="1" a="1"/>
  <c r="F131" i="2" s="1"/>
  <c r="I131" i="2"/>
  <c r="J131" i="2"/>
  <c r="K131" i="2"/>
  <c r="L131" i="2"/>
  <c r="M131" i="2"/>
  <c r="N131" i="2"/>
  <c r="O131" i="2"/>
  <c r="P131" i="2"/>
  <c r="Q131" i="2"/>
  <c r="R131" i="2"/>
  <c r="S131" i="2"/>
  <c r="T131" i="2"/>
  <c r="U131" i="2"/>
  <c r="V131" i="2" s="1"/>
  <c r="W131" i="2"/>
  <c r="X131" i="2"/>
  <c r="Y131" i="2"/>
  <c r="Z131" i="2"/>
  <c r="AA131" i="2"/>
  <c r="AB131" i="2"/>
  <c r="AD131" i="2"/>
  <c r="AC131" i="2" s="1"/>
  <c r="AE131" i="2"/>
  <c r="AF131" i="2"/>
  <c r="AG131" i="2"/>
  <c r="AH131" i="2"/>
  <c r="AI131" i="2"/>
  <c r="AJ131" i="2"/>
  <c r="AK131" i="2"/>
  <c r="AL131" i="2"/>
  <c r="AM131" i="2"/>
  <c r="AN131" i="2"/>
  <c r="AO131" i="2"/>
  <c r="AP131" i="2"/>
  <c r="AQ131" i="2"/>
  <c r="AR131" i="2"/>
  <c r="AS131" i="2"/>
  <c r="AT131" i="2"/>
  <c r="AU131" i="2"/>
  <c r="AV131" i="2"/>
  <c r="AW131" i="2"/>
  <c r="AX131" i="2"/>
  <c r="AY131" i="2"/>
  <c r="AZ131" i="2"/>
  <c r="BA131" i="2"/>
  <c r="BB131" i="2"/>
  <c r="BC131" i="2"/>
  <c r="BD131" i="2"/>
  <c r="BE131" i="2"/>
  <c r="BF131" i="2"/>
  <c r="BG131" i="2"/>
  <c r="BH131" i="2"/>
  <c r="BI131" i="2"/>
  <c r="BJ131" i="2"/>
  <c r="BK131" i="2"/>
  <c r="BL131" i="2"/>
  <c r="BM131" i="2"/>
  <c r="BN131" i="2"/>
  <c r="BO131" i="2"/>
  <c r="BP131" i="2"/>
  <c r="BQ131" i="2"/>
  <c r="BR131" i="2"/>
  <c r="BS131" i="2"/>
  <c r="BT131" i="2"/>
  <c r="BU131" i="2"/>
  <c r="BV131" i="2"/>
  <c r="BW131" i="2"/>
  <c r="BX131" i="2"/>
  <c r="BY131" i="2"/>
  <c r="BZ131" i="2"/>
  <c r="CA131" i="2"/>
  <c r="CB131" i="2"/>
  <c r="CC131" i="2"/>
  <c r="CD131" i="2"/>
  <c r="CE131" i="2"/>
  <c r="CF131" i="2"/>
  <c r="CG131" i="2"/>
  <c r="CH131" i="2"/>
  <c r="CI131" i="2"/>
  <c r="CJ131" i="2"/>
  <c r="CK131" i="2"/>
  <c r="CL131" i="2"/>
  <c r="CM131" i="2"/>
  <c r="CN131" i="2"/>
  <c r="CO131" i="2"/>
  <c r="CP131" i="2"/>
  <c r="CQ131" i="2"/>
  <c r="CR131" i="2"/>
  <c r="CS131" i="2"/>
  <c r="CT131" i="2"/>
  <c r="CU131" i="2"/>
  <c r="CV131" i="2"/>
  <c r="CW131" i="2"/>
  <c r="CX131" i="2"/>
  <c r="CY131" i="2"/>
  <c r="CZ131" i="2"/>
  <c r="DA131" i="2"/>
  <c r="DB131" i="2"/>
  <c r="DC131" i="2"/>
  <c r="DD131" i="2"/>
  <c r="DE131" i="2"/>
  <c r="DF131" i="2"/>
  <c r="DG131" i="2"/>
  <c r="DH131" i="2"/>
  <c r="DI131" i="2"/>
  <c r="DJ131" i="2"/>
  <c r="DK131" i="2"/>
  <c r="DS131" i="2"/>
  <c r="DT131" i="2"/>
  <c r="DU131" i="2"/>
  <c r="DV131" i="2"/>
  <c r="DW131" i="2"/>
  <c r="DX131" i="2"/>
  <c r="DY131" i="2"/>
  <c r="DZ131" i="2"/>
  <c r="EA131" i="2"/>
  <c r="EB131" i="2"/>
  <c r="EC131" i="2"/>
  <c r="ED131" i="2"/>
  <c r="EE131" i="2"/>
  <c r="EF131" i="2"/>
  <c r="EG131" i="2"/>
  <c r="EH131" i="2"/>
  <c r="EI131" i="2"/>
  <c r="EJ131" i="2"/>
  <c r="EK131" i="2"/>
  <c r="EL131" i="2"/>
  <c r="EM131" i="2"/>
  <c r="B132" i="2"/>
  <c r="C132" i="2"/>
  <c r="D132" i="2"/>
  <c r="E132" i="2" s="1"/>
  <c r="F132" i="2" s="1" a="1"/>
  <c r="F132" i="2" s="1"/>
  <c r="I132" i="2"/>
  <c r="J132" i="2"/>
  <c r="K132" i="2"/>
  <c r="L132" i="2"/>
  <c r="M132" i="2"/>
  <c r="N132" i="2"/>
  <c r="O132" i="2"/>
  <c r="P132" i="2"/>
  <c r="Q132" i="2"/>
  <c r="R132" i="2"/>
  <c r="S132" i="2"/>
  <c r="T132" i="2"/>
  <c r="U132" i="2"/>
  <c r="V132" i="2" s="1"/>
  <c r="W132" i="2"/>
  <c r="X132" i="2"/>
  <c r="Y132" i="2"/>
  <c r="Z132" i="2"/>
  <c r="AA132" i="2"/>
  <c r="AB132" i="2"/>
  <c r="AD132" i="2"/>
  <c r="AC132" i="2" s="1"/>
  <c r="AE132" i="2"/>
  <c r="AF132" i="2"/>
  <c r="AG132" i="2"/>
  <c r="AH132" i="2"/>
  <c r="AI132" i="2"/>
  <c r="AJ132" i="2"/>
  <c r="AK132" i="2"/>
  <c r="AL132" i="2"/>
  <c r="AM132" i="2"/>
  <c r="AN132" i="2"/>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S132" i="2"/>
  <c r="DT132" i="2"/>
  <c r="DU132" i="2"/>
  <c r="DN132" i="2" s="1"/>
  <c r="DV132" i="2"/>
  <c r="DW132" i="2"/>
  <c r="DX132" i="2"/>
  <c r="DY132" i="2"/>
  <c r="DZ132" i="2"/>
  <c r="EA132" i="2"/>
  <c r="EB132" i="2"/>
  <c r="EC132" i="2"/>
  <c r="ED132" i="2"/>
  <c r="EE132" i="2"/>
  <c r="EF132" i="2"/>
  <c r="EG132" i="2"/>
  <c r="EH132" i="2"/>
  <c r="EI132" i="2"/>
  <c r="EJ132" i="2"/>
  <c r="EK132" i="2"/>
  <c r="EL132" i="2"/>
  <c r="EM132" i="2"/>
  <c r="B133" i="2"/>
  <c r="C133" i="2"/>
  <c r="D133" i="2"/>
  <c r="E133" i="2" s="1"/>
  <c r="F133" i="2" s="1" a="1"/>
  <c r="F133" i="2" s="1"/>
  <c r="I133" i="2"/>
  <c r="J133" i="2"/>
  <c r="K133" i="2"/>
  <c r="L133" i="2"/>
  <c r="M133" i="2"/>
  <c r="N133" i="2"/>
  <c r="O133" i="2"/>
  <c r="P133" i="2"/>
  <c r="Q133" i="2"/>
  <c r="R133" i="2"/>
  <c r="S133" i="2"/>
  <c r="T133" i="2"/>
  <c r="U133" i="2"/>
  <c r="V133" i="2" s="1"/>
  <c r="W133" i="2"/>
  <c r="X133" i="2"/>
  <c r="Y133" i="2"/>
  <c r="Z133" i="2"/>
  <c r="AA133" i="2"/>
  <c r="AB133" i="2"/>
  <c r="AD133" i="2"/>
  <c r="AC133" i="2" s="1"/>
  <c r="AE133" i="2"/>
  <c r="AF133" i="2"/>
  <c r="AG133" i="2"/>
  <c r="AH133" i="2"/>
  <c r="AI133" i="2"/>
  <c r="AJ133" i="2"/>
  <c r="AK133" i="2"/>
  <c r="AL133" i="2"/>
  <c r="AM133" i="2"/>
  <c r="AN133" i="2"/>
  <c r="AO133" i="2"/>
  <c r="AP133" i="2"/>
  <c r="AQ133" i="2"/>
  <c r="AR133" i="2"/>
  <c r="AS133" i="2"/>
  <c r="AT133" i="2"/>
  <c r="AU133" i="2"/>
  <c r="AV133" i="2"/>
  <c r="AW133" i="2"/>
  <c r="AX133" i="2"/>
  <c r="AY133" i="2"/>
  <c r="AZ133" i="2"/>
  <c r="BA133" i="2"/>
  <c r="BB133" i="2"/>
  <c r="BC133" i="2"/>
  <c r="BD133" i="2"/>
  <c r="BE133" i="2"/>
  <c r="BF133" i="2"/>
  <c r="BG133" i="2"/>
  <c r="BH133" i="2"/>
  <c r="BI133" i="2"/>
  <c r="BJ133" i="2"/>
  <c r="BK133" i="2"/>
  <c r="BL133" i="2"/>
  <c r="BM133" i="2"/>
  <c r="BN133" i="2"/>
  <c r="BO133" i="2"/>
  <c r="BP133" i="2"/>
  <c r="BQ133" i="2"/>
  <c r="BR133" i="2"/>
  <c r="BS133" i="2"/>
  <c r="BT133" i="2"/>
  <c r="BU133" i="2"/>
  <c r="BV133" i="2"/>
  <c r="BW133" i="2"/>
  <c r="BX133" i="2"/>
  <c r="BY133" i="2"/>
  <c r="BZ133" i="2"/>
  <c r="CA133" i="2"/>
  <c r="CB133" i="2"/>
  <c r="CC133" i="2"/>
  <c r="CD133" i="2"/>
  <c r="CE133" i="2"/>
  <c r="CF133" i="2"/>
  <c r="CG133" i="2"/>
  <c r="CH133" i="2"/>
  <c r="CI133" i="2"/>
  <c r="CJ133" i="2"/>
  <c r="CK133" i="2"/>
  <c r="CL133" i="2"/>
  <c r="CM133" i="2"/>
  <c r="CN133" i="2"/>
  <c r="CO133" i="2"/>
  <c r="CP133" i="2"/>
  <c r="CQ133" i="2"/>
  <c r="CR133" i="2"/>
  <c r="CS133" i="2"/>
  <c r="CT133" i="2"/>
  <c r="CU133" i="2"/>
  <c r="CV133" i="2"/>
  <c r="CW133" i="2"/>
  <c r="CX133" i="2"/>
  <c r="CY133" i="2"/>
  <c r="CZ133" i="2"/>
  <c r="DA133" i="2"/>
  <c r="DB133" i="2"/>
  <c r="DC133" i="2"/>
  <c r="DD133" i="2"/>
  <c r="DE133" i="2"/>
  <c r="DF133" i="2"/>
  <c r="DG133" i="2"/>
  <c r="DH133" i="2"/>
  <c r="DI133" i="2"/>
  <c r="DJ133" i="2"/>
  <c r="DK133" i="2"/>
  <c r="DS133" i="2"/>
  <c r="DT133" i="2"/>
  <c r="DU133" i="2"/>
  <c r="DV133" i="2"/>
  <c r="DW133" i="2"/>
  <c r="DX133" i="2"/>
  <c r="DY133" i="2"/>
  <c r="DZ133" i="2"/>
  <c r="EA133" i="2"/>
  <c r="EB133" i="2"/>
  <c r="EC133" i="2"/>
  <c r="ED133" i="2"/>
  <c r="EE133" i="2"/>
  <c r="EF133" i="2"/>
  <c r="EG133" i="2"/>
  <c r="EH133" i="2"/>
  <c r="EI133" i="2"/>
  <c r="EJ133" i="2"/>
  <c r="EK133" i="2"/>
  <c r="EL133" i="2"/>
  <c r="EM133" i="2"/>
  <c r="B134" i="2"/>
  <c r="C134" i="2"/>
  <c r="D134" i="2"/>
  <c r="E134" i="2" s="1"/>
  <c r="F134" i="2" s="1" a="1"/>
  <c r="F134" i="2" s="1"/>
  <c r="I134" i="2"/>
  <c r="J134" i="2"/>
  <c r="K134" i="2"/>
  <c r="L134" i="2"/>
  <c r="M134" i="2"/>
  <c r="N134" i="2"/>
  <c r="O134" i="2"/>
  <c r="P134" i="2"/>
  <c r="Q134" i="2"/>
  <c r="R134" i="2"/>
  <c r="S134" i="2"/>
  <c r="T134" i="2"/>
  <c r="U134" i="2"/>
  <c r="V134" i="2" s="1"/>
  <c r="W134" i="2"/>
  <c r="X134" i="2"/>
  <c r="Y134" i="2"/>
  <c r="Z134" i="2"/>
  <c r="AA134" i="2"/>
  <c r="AB134" i="2"/>
  <c r="AD134" i="2"/>
  <c r="AC134" i="2" s="1"/>
  <c r="AE134" i="2"/>
  <c r="AF134" i="2"/>
  <c r="AG134" i="2"/>
  <c r="AH134" i="2"/>
  <c r="AI134" i="2"/>
  <c r="AJ134" i="2"/>
  <c r="AK134" i="2"/>
  <c r="AL134" i="2"/>
  <c r="AM134" i="2"/>
  <c r="AN134" i="2"/>
  <c r="AO134" i="2"/>
  <c r="AP134" i="2"/>
  <c r="AQ134" i="2"/>
  <c r="AR134" i="2"/>
  <c r="AS134" i="2"/>
  <c r="AT134" i="2"/>
  <c r="AU134" i="2"/>
  <c r="AV134" i="2"/>
  <c r="AW134" i="2"/>
  <c r="AX134" i="2"/>
  <c r="AY134" i="2"/>
  <c r="AZ134" i="2"/>
  <c r="BA134" i="2"/>
  <c r="BB134" i="2"/>
  <c r="BC134" i="2"/>
  <c r="BD134" i="2"/>
  <c r="BE134" i="2"/>
  <c r="BF134" i="2"/>
  <c r="BG134" i="2"/>
  <c r="BH134" i="2"/>
  <c r="BI134" i="2"/>
  <c r="BJ134" i="2"/>
  <c r="BK134" i="2"/>
  <c r="BL134" i="2"/>
  <c r="BM134" i="2"/>
  <c r="BN134" i="2"/>
  <c r="BO134" i="2"/>
  <c r="BP134" i="2"/>
  <c r="BQ134" i="2"/>
  <c r="BR134" i="2"/>
  <c r="BS134" i="2"/>
  <c r="BT134" i="2"/>
  <c r="BU134" i="2"/>
  <c r="BV134" i="2"/>
  <c r="BW134" i="2"/>
  <c r="BX134" i="2"/>
  <c r="BY134" i="2"/>
  <c r="BZ134" i="2"/>
  <c r="CA134" i="2"/>
  <c r="CB134" i="2"/>
  <c r="CC134" i="2"/>
  <c r="CD134" i="2"/>
  <c r="CE134" i="2"/>
  <c r="CF134" i="2"/>
  <c r="CG134" i="2"/>
  <c r="CH134" i="2"/>
  <c r="CI134" i="2"/>
  <c r="CJ134" i="2"/>
  <c r="CK134" i="2"/>
  <c r="CL134" i="2"/>
  <c r="CM134" i="2"/>
  <c r="CN134" i="2"/>
  <c r="CO134" i="2"/>
  <c r="CP134" i="2"/>
  <c r="CQ134" i="2"/>
  <c r="CR134" i="2"/>
  <c r="CS134" i="2"/>
  <c r="CT134" i="2"/>
  <c r="CU134" i="2"/>
  <c r="CV134" i="2"/>
  <c r="CW134" i="2"/>
  <c r="CX134" i="2"/>
  <c r="CY134" i="2"/>
  <c r="CZ134" i="2"/>
  <c r="DA134" i="2"/>
  <c r="DB134" i="2"/>
  <c r="DC134" i="2"/>
  <c r="DD134" i="2"/>
  <c r="DE134" i="2"/>
  <c r="DF134" i="2"/>
  <c r="DG134" i="2"/>
  <c r="DH134" i="2"/>
  <c r="DI134" i="2"/>
  <c r="DJ134" i="2"/>
  <c r="DK134" i="2"/>
  <c r="DS134" i="2"/>
  <c r="DT134" i="2"/>
  <c r="DU134" i="2"/>
  <c r="DV134" i="2"/>
  <c r="DW134" i="2"/>
  <c r="DX134" i="2"/>
  <c r="DY134" i="2"/>
  <c r="DZ134" i="2"/>
  <c r="EA134" i="2"/>
  <c r="EB134" i="2"/>
  <c r="EC134" i="2"/>
  <c r="ED134" i="2"/>
  <c r="EE134" i="2"/>
  <c r="EF134" i="2"/>
  <c r="EG134" i="2"/>
  <c r="EH134" i="2"/>
  <c r="EI134" i="2"/>
  <c r="EJ134" i="2"/>
  <c r="EK134" i="2"/>
  <c r="EL134" i="2"/>
  <c r="EM134" i="2"/>
  <c r="B135" i="2"/>
  <c r="C135" i="2"/>
  <c r="D135" i="2"/>
  <c r="E135" i="2" s="1"/>
  <c r="F135" i="2" s="1" a="1"/>
  <c r="F135" i="2" s="1"/>
  <c r="I135" i="2"/>
  <c r="J135" i="2"/>
  <c r="K135" i="2"/>
  <c r="L135" i="2"/>
  <c r="M135" i="2"/>
  <c r="N135" i="2"/>
  <c r="O135" i="2"/>
  <c r="P135" i="2"/>
  <c r="Q135" i="2"/>
  <c r="R135" i="2"/>
  <c r="S135" i="2"/>
  <c r="T135" i="2"/>
  <c r="U135" i="2"/>
  <c r="V135" i="2" s="1"/>
  <c r="W135" i="2"/>
  <c r="X135" i="2"/>
  <c r="Y135" i="2"/>
  <c r="Z135" i="2"/>
  <c r="AA135" i="2"/>
  <c r="AB135" i="2"/>
  <c r="AD135" i="2"/>
  <c r="AC135" i="2" s="1"/>
  <c r="AE135" i="2"/>
  <c r="AF135" i="2"/>
  <c r="AG135" i="2"/>
  <c r="AH135" i="2"/>
  <c r="AI135" i="2"/>
  <c r="AJ135" i="2"/>
  <c r="AK135" i="2"/>
  <c r="AL135" i="2"/>
  <c r="AM135" i="2"/>
  <c r="AN135" i="2"/>
  <c r="AO135" i="2"/>
  <c r="AP135" i="2"/>
  <c r="AQ135" i="2"/>
  <c r="AR135" i="2"/>
  <c r="AS135" i="2"/>
  <c r="AT135" i="2"/>
  <c r="AU135" i="2"/>
  <c r="AV135" i="2"/>
  <c r="AW135" i="2"/>
  <c r="AX135" i="2"/>
  <c r="AY135" i="2"/>
  <c r="AZ135" i="2"/>
  <c r="BA135" i="2"/>
  <c r="BB135" i="2"/>
  <c r="BC135" i="2"/>
  <c r="BD135" i="2"/>
  <c r="BE135" i="2"/>
  <c r="BF135" i="2"/>
  <c r="BG135" i="2"/>
  <c r="BH135" i="2"/>
  <c r="BI135" i="2"/>
  <c r="BJ135" i="2"/>
  <c r="BK135" i="2"/>
  <c r="BL135" i="2"/>
  <c r="BM135" i="2"/>
  <c r="BN135" i="2"/>
  <c r="BO135" i="2"/>
  <c r="BP135" i="2"/>
  <c r="BQ135" i="2"/>
  <c r="BR135" i="2"/>
  <c r="BS135" i="2"/>
  <c r="BT135" i="2"/>
  <c r="BU135" i="2"/>
  <c r="BV135" i="2"/>
  <c r="BW135" i="2"/>
  <c r="BX135" i="2"/>
  <c r="BY135" i="2"/>
  <c r="BZ135" i="2"/>
  <c r="CA135" i="2"/>
  <c r="CB135" i="2"/>
  <c r="CC135" i="2"/>
  <c r="CD135" i="2"/>
  <c r="CE135" i="2"/>
  <c r="CF135" i="2"/>
  <c r="CG135" i="2"/>
  <c r="CH135" i="2"/>
  <c r="CI135" i="2"/>
  <c r="CJ135" i="2"/>
  <c r="CK135" i="2"/>
  <c r="CL135" i="2"/>
  <c r="CM135" i="2"/>
  <c r="CN135" i="2"/>
  <c r="CO135" i="2"/>
  <c r="CP135" i="2"/>
  <c r="CQ135" i="2"/>
  <c r="CR135" i="2"/>
  <c r="CS135" i="2"/>
  <c r="CT135" i="2"/>
  <c r="CU135" i="2"/>
  <c r="CV135" i="2"/>
  <c r="CW135" i="2"/>
  <c r="CX135" i="2"/>
  <c r="CY135" i="2"/>
  <c r="CZ135" i="2"/>
  <c r="DA135" i="2"/>
  <c r="DB135" i="2"/>
  <c r="DC135" i="2"/>
  <c r="DD135" i="2"/>
  <c r="DE135" i="2"/>
  <c r="DF135" i="2"/>
  <c r="DG135" i="2"/>
  <c r="DH135" i="2"/>
  <c r="DI135" i="2"/>
  <c r="DJ135" i="2"/>
  <c r="DK135" i="2"/>
  <c r="DS135" i="2"/>
  <c r="DT135" i="2"/>
  <c r="DU135" i="2"/>
  <c r="DN135" i="2" s="1"/>
  <c r="DV135" i="2"/>
  <c r="DW135" i="2"/>
  <c r="DX135" i="2"/>
  <c r="DY135" i="2"/>
  <c r="DZ135" i="2"/>
  <c r="EA135" i="2"/>
  <c r="EB135" i="2"/>
  <c r="EC135" i="2"/>
  <c r="ED135" i="2"/>
  <c r="EE135" i="2"/>
  <c r="EF135" i="2"/>
  <c r="EG135" i="2"/>
  <c r="EH135" i="2"/>
  <c r="EI135" i="2"/>
  <c r="EJ135" i="2"/>
  <c r="EK135" i="2"/>
  <c r="EL135" i="2"/>
  <c r="EM135" i="2"/>
  <c r="B136" i="2"/>
  <c r="C136" i="2"/>
  <c r="D136" i="2"/>
  <c r="E136" i="2" s="1"/>
  <c r="F136" i="2" s="1" a="1"/>
  <c r="F136" i="2" s="1"/>
  <c r="I136" i="2"/>
  <c r="J136" i="2"/>
  <c r="K136" i="2"/>
  <c r="L136" i="2"/>
  <c r="M136" i="2"/>
  <c r="N136" i="2"/>
  <c r="O136" i="2"/>
  <c r="P136" i="2"/>
  <c r="Q136" i="2"/>
  <c r="R136" i="2"/>
  <c r="S136" i="2"/>
  <c r="T136" i="2"/>
  <c r="U136" i="2"/>
  <c r="V136" i="2" s="1"/>
  <c r="W136" i="2"/>
  <c r="X136" i="2"/>
  <c r="Y136" i="2"/>
  <c r="Z136" i="2"/>
  <c r="AA136" i="2"/>
  <c r="AB136" i="2"/>
  <c r="AD136" i="2"/>
  <c r="AC136" i="2" s="1"/>
  <c r="AE136" i="2"/>
  <c r="AF136" i="2"/>
  <c r="AG136" i="2"/>
  <c r="AH136" i="2"/>
  <c r="AI136" i="2"/>
  <c r="AJ136" i="2"/>
  <c r="AK136" i="2"/>
  <c r="AL136" i="2"/>
  <c r="AM136" i="2"/>
  <c r="AN136" i="2"/>
  <c r="AO136" i="2"/>
  <c r="AP136" i="2"/>
  <c r="AQ136" i="2"/>
  <c r="AR136" i="2"/>
  <c r="AS136" i="2"/>
  <c r="AT136" i="2"/>
  <c r="AU136" i="2"/>
  <c r="AV136" i="2"/>
  <c r="AW136" i="2"/>
  <c r="AX136" i="2"/>
  <c r="AY136" i="2"/>
  <c r="AZ136" i="2"/>
  <c r="BA136" i="2"/>
  <c r="BB136" i="2"/>
  <c r="BC136" i="2"/>
  <c r="BD136" i="2"/>
  <c r="BE136" i="2"/>
  <c r="BF136" i="2"/>
  <c r="BG136" i="2"/>
  <c r="BH136" i="2"/>
  <c r="BI136" i="2"/>
  <c r="BJ136" i="2"/>
  <c r="BK136" i="2"/>
  <c r="BL136" i="2"/>
  <c r="BM136" i="2"/>
  <c r="BN136" i="2"/>
  <c r="BO136" i="2"/>
  <c r="BP136" i="2"/>
  <c r="BQ136" i="2"/>
  <c r="BR136" i="2"/>
  <c r="BS136" i="2"/>
  <c r="BT136" i="2"/>
  <c r="BU136" i="2"/>
  <c r="BV136" i="2"/>
  <c r="BW136" i="2"/>
  <c r="BX136" i="2"/>
  <c r="BY136" i="2"/>
  <c r="BZ136" i="2"/>
  <c r="CA136" i="2"/>
  <c r="CB136" i="2"/>
  <c r="CC136" i="2"/>
  <c r="CD136" i="2"/>
  <c r="CE136" i="2"/>
  <c r="CF136" i="2"/>
  <c r="CG136" i="2"/>
  <c r="CH136" i="2"/>
  <c r="CI136" i="2"/>
  <c r="CJ136" i="2"/>
  <c r="CK136" i="2"/>
  <c r="CL136" i="2"/>
  <c r="CM136" i="2"/>
  <c r="CN136" i="2"/>
  <c r="CO136" i="2"/>
  <c r="CP136" i="2"/>
  <c r="CQ136" i="2"/>
  <c r="CR136" i="2"/>
  <c r="CS136" i="2"/>
  <c r="CT136" i="2"/>
  <c r="CU136" i="2"/>
  <c r="CV136" i="2"/>
  <c r="CW136" i="2"/>
  <c r="CX136" i="2"/>
  <c r="CY136" i="2"/>
  <c r="CZ136" i="2"/>
  <c r="DA136" i="2"/>
  <c r="DB136" i="2"/>
  <c r="DC136" i="2"/>
  <c r="DD136" i="2"/>
  <c r="DE136" i="2"/>
  <c r="DF136" i="2"/>
  <c r="DG136" i="2"/>
  <c r="DH136" i="2"/>
  <c r="DI136" i="2"/>
  <c r="DJ136" i="2"/>
  <c r="DK136" i="2"/>
  <c r="DS136" i="2"/>
  <c r="DT136" i="2"/>
  <c r="DU136" i="2"/>
  <c r="DV136" i="2"/>
  <c r="DW136" i="2"/>
  <c r="DX136" i="2"/>
  <c r="DY136" i="2"/>
  <c r="DZ136" i="2"/>
  <c r="EA136" i="2"/>
  <c r="EB136" i="2"/>
  <c r="EC136" i="2"/>
  <c r="ED136" i="2"/>
  <c r="EE136" i="2"/>
  <c r="EF136" i="2"/>
  <c r="EG136" i="2"/>
  <c r="EH136" i="2"/>
  <c r="EI136" i="2"/>
  <c r="EJ136" i="2"/>
  <c r="EK136" i="2"/>
  <c r="EL136" i="2"/>
  <c r="EM136" i="2"/>
  <c r="B137" i="2"/>
  <c r="C137" i="2"/>
  <c r="D137" i="2"/>
  <c r="E137" i="2" s="1"/>
  <c r="F137" i="2" s="1" a="1"/>
  <c r="F137" i="2" s="1"/>
  <c r="I137" i="2"/>
  <c r="J137" i="2"/>
  <c r="K137" i="2"/>
  <c r="L137" i="2"/>
  <c r="M137" i="2"/>
  <c r="N137" i="2"/>
  <c r="O137" i="2"/>
  <c r="P137" i="2"/>
  <c r="Q137" i="2"/>
  <c r="R137" i="2"/>
  <c r="S137" i="2"/>
  <c r="T137" i="2"/>
  <c r="U137" i="2"/>
  <c r="V137" i="2" s="1"/>
  <c r="W137" i="2"/>
  <c r="X137" i="2"/>
  <c r="Y137" i="2"/>
  <c r="Z137" i="2"/>
  <c r="AA137" i="2"/>
  <c r="AB137" i="2"/>
  <c r="AD137" i="2"/>
  <c r="AC137" i="2" s="1"/>
  <c r="AE137" i="2"/>
  <c r="AF137" i="2"/>
  <c r="AG137" i="2"/>
  <c r="AH137" i="2"/>
  <c r="AI137" i="2"/>
  <c r="AJ137" i="2"/>
  <c r="AK137" i="2"/>
  <c r="AL137" i="2"/>
  <c r="AM137" i="2"/>
  <c r="AN137" i="2"/>
  <c r="AO137" i="2"/>
  <c r="AP137" i="2"/>
  <c r="AQ137" i="2"/>
  <c r="AR137" i="2"/>
  <c r="AS137" i="2"/>
  <c r="AT137" i="2"/>
  <c r="AU137" i="2"/>
  <c r="AV137" i="2"/>
  <c r="AW137" i="2"/>
  <c r="AX137" i="2"/>
  <c r="AY137" i="2"/>
  <c r="AZ137" i="2"/>
  <c r="BA137" i="2"/>
  <c r="BB137" i="2"/>
  <c r="BC137" i="2"/>
  <c r="BD137" i="2"/>
  <c r="BE137" i="2"/>
  <c r="BF137" i="2"/>
  <c r="BG137" i="2"/>
  <c r="BH137" i="2"/>
  <c r="BI137" i="2"/>
  <c r="BJ137" i="2"/>
  <c r="BK137" i="2"/>
  <c r="BL137" i="2"/>
  <c r="BM137" i="2"/>
  <c r="BN137" i="2"/>
  <c r="BO137" i="2"/>
  <c r="BP137" i="2"/>
  <c r="BQ137" i="2"/>
  <c r="BR137" i="2"/>
  <c r="BS137" i="2"/>
  <c r="BT137" i="2"/>
  <c r="BU137" i="2"/>
  <c r="BV137" i="2"/>
  <c r="BW137" i="2"/>
  <c r="BX137" i="2"/>
  <c r="BY137" i="2"/>
  <c r="BZ137" i="2"/>
  <c r="CA137" i="2"/>
  <c r="CB137" i="2"/>
  <c r="CC137" i="2"/>
  <c r="CD137" i="2"/>
  <c r="CE137" i="2"/>
  <c r="CF137" i="2"/>
  <c r="CG137" i="2"/>
  <c r="CH137" i="2"/>
  <c r="CI137" i="2"/>
  <c r="CJ137" i="2"/>
  <c r="CK137" i="2"/>
  <c r="CL137" i="2"/>
  <c r="CM137" i="2"/>
  <c r="CN137" i="2"/>
  <c r="CO137" i="2"/>
  <c r="CP137" i="2"/>
  <c r="CQ137" i="2"/>
  <c r="CR137" i="2"/>
  <c r="CS137" i="2"/>
  <c r="CT137" i="2"/>
  <c r="CU137" i="2"/>
  <c r="CV137" i="2"/>
  <c r="CW137" i="2"/>
  <c r="CX137" i="2"/>
  <c r="CY137" i="2"/>
  <c r="CZ137" i="2"/>
  <c r="DA137" i="2"/>
  <c r="DB137" i="2"/>
  <c r="DC137" i="2"/>
  <c r="DD137" i="2"/>
  <c r="DE137" i="2"/>
  <c r="DF137" i="2"/>
  <c r="DG137" i="2"/>
  <c r="DH137" i="2"/>
  <c r="DI137" i="2"/>
  <c r="DJ137" i="2"/>
  <c r="DK137" i="2"/>
  <c r="DS137" i="2"/>
  <c r="DT137" i="2"/>
  <c r="DU137" i="2"/>
  <c r="DV137" i="2"/>
  <c r="DW137" i="2"/>
  <c r="DX137" i="2"/>
  <c r="DY137" i="2"/>
  <c r="DZ137" i="2"/>
  <c r="EA137" i="2"/>
  <c r="EB137" i="2"/>
  <c r="EC137" i="2"/>
  <c r="ED137" i="2"/>
  <c r="EE137" i="2"/>
  <c r="EF137" i="2"/>
  <c r="EG137" i="2"/>
  <c r="EH137" i="2"/>
  <c r="EI137" i="2"/>
  <c r="EJ137" i="2"/>
  <c r="EK137" i="2"/>
  <c r="EL137" i="2"/>
  <c r="EM137" i="2"/>
  <c r="B138" i="2"/>
  <c r="C138" i="2"/>
  <c r="D138" i="2"/>
  <c r="E138" i="2" s="1"/>
  <c r="F138" i="2" s="1" a="1"/>
  <c r="F138" i="2" s="1"/>
  <c r="I138" i="2"/>
  <c r="J138" i="2"/>
  <c r="K138" i="2"/>
  <c r="L138" i="2"/>
  <c r="M138" i="2"/>
  <c r="N138" i="2"/>
  <c r="O138" i="2"/>
  <c r="P138" i="2"/>
  <c r="Q138" i="2"/>
  <c r="R138" i="2"/>
  <c r="S138" i="2"/>
  <c r="T138" i="2"/>
  <c r="U138" i="2"/>
  <c r="V138" i="2" s="1"/>
  <c r="W138" i="2"/>
  <c r="X138" i="2"/>
  <c r="Y138" i="2"/>
  <c r="Z138" i="2"/>
  <c r="AA138" i="2"/>
  <c r="AB138" i="2"/>
  <c r="AD138" i="2"/>
  <c r="AC138" i="2" s="1"/>
  <c r="AE138" i="2"/>
  <c r="AF138" i="2"/>
  <c r="AG138" i="2"/>
  <c r="AH138" i="2"/>
  <c r="AI138" i="2"/>
  <c r="AJ138" i="2"/>
  <c r="AK138" i="2"/>
  <c r="AL138" i="2"/>
  <c r="AM138" i="2"/>
  <c r="AN138" i="2"/>
  <c r="AO138" i="2"/>
  <c r="AP138" i="2"/>
  <c r="AQ138" i="2"/>
  <c r="AR138" i="2"/>
  <c r="AS138" i="2"/>
  <c r="AT138" i="2"/>
  <c r="AU138" i="2"/>
  <c r="AV138" i="2"/>
  <c r="AW138" i="2"/>
  <c r="AX138" i="2"/>
  <c r="AY138" i="2"/>
  <c r="AZ138" i="2"/>
  <c r="BA138" i="2"/>
  <c r="BB138" i="2"/>
  <c r="BC138" i="2"/>
  <c r="BD138" i="2"/>
  <c r="BE138" i="2"/>
  <c r="BF138" i="2"/>
  <c r="BG138" i="2"/>
  <c r="BH138" i="2"/>
  <c r="BI138" i="2"/>
  <c r="BJ138" i="2"/>
  <c r="BK138" i="2"/>
  <c r="BL138" i="2"/>
  <c r="BM138" i="2"/>
  <c r="BN138" i="2"/>
  <c r="BO138" i="2"/>
  <c r="BP138" i="2"/>
  <c r="BQ138" i="2"/>
  <c r="BR138" i="2"/>
  <c r="BS138" i="2"/>
  <c r="BT138" i="2"/>
  <c r="BU138" i="2"/>
  <c r="BV138" i="2"/>
  <c r="BW138" i="2"/>
  <c r="BX138" i="2"/>
  <c r="BY138" i="2"/>
  <c r="BZ138" i="2"/>
  <c r="CA138" i="2"/>
  <c r="CB138" i="2"/>
  <c r="CC138" i="2"/>
  <c r="CD138" i="2"/>
  <c r="CE138" i="2"/>
  <c r="CF138" i="2"/>
  <c r="CG138" i="2"/>
  <c r="CH138" i="2"/>
  <c r="CI138" i="2"/>
  <c r="CJ138" i="2"/>
  <c r="CK138" i="2"/>
  <c r="CL138" i="2"/>
  <c r="CM138" i="2"/>
  <c r="CN138" i="2"/>
  <c r="CO138" i="2"/>
  <c r="CP138" i="2"/>
  <c r="CQ138" i="2"/>
  <c r="CR138" i="2"/>
  <c r="CS138" i="2"/>
  <c r="CT138" i="2"/>
  <c r="CU138" i="2"/>
  <c r="CV138" i="2"/>
  <c r="CW138" i="2"/>
  <c r="CX138" i="2"/>
  <c r="CY138" i="2"/>
  <c r="CZ138" i="2"/>
  <c r="DA138" i="2"/>
  <c r="DB138" i="2"/>
  <c r="DC138" i="2"/>
  <c r="DD138" i="2"/>
  <c r="DE138" i="2"/>
  <c r="DF138" i="2"/>
  <c r="DG138" i="2"/>
  <c r="DH138" i="2"/>
  <c r="DI138" i="2"/>
  <c r="DJ138" i="2"/>
  <c r="DK138" i="2"/>
  <c r="DS138" i="2"/>
  <c r="DT138" i="2"/>
  <c r="DU138" i="2"/>
  <c r="DN138" i="2" s="1"/>
  <c r="DV138" i="2"/>
  <c r="DW138" i="2"/>
  <c r="DX138" i="2"/>
  <c r="DY138" i="2"/>
  <c r="DZ138" i="2"/>
  <c r="EA138" i="2"/>
  <c r="EB138" i="2"/>
  <c r="EC138" i="2"/>
  <c r="ED138" i="2"/>
  <c r="EE138" i="2"/>
  <c r="EF138" i="2"/>
  <c r="EG138" i="2"/>
  <c r="EH138" i="2"/>
  <c r="EI138" i="2"/>
  <c r="EJ138" i="2"/>
  <c r="EK138" i="2"/>
  <c r="EL138" i="2"/>
  <c r="EM138" i="2"/>
  <c r="B139" i="2"/>
  <c r="C139" i="2"/>
  <c r="D139" i="2"/>
  <c r="E139" i="2" s="1"/>
  <c r="F139" i="2" s="1" a="1"/>
  <c r="F139" i="2" s="1"/>
  <c r="I139" i="2"/>
  <c r="J139" i="2"/>
  <c r="K139" i="2"/>
  <c r="L139" i="2"/>
  <c r="M139" i="2"/>
  <c r="N139" i="2"/>
  <c r="O139" i="2"/>
  <c r="P139" i="2"/>
  <c r="Q139" i="2"/>
  <c r="R139" i="2"/>
  <c r="S139" i="2"/>
  <c r="T139" i="2"/>
  <c r="U139" i="2"/>
  <c r="V139" i="2" s="1"/>
  <c r="W139" i="2"/>
  <c r="X139" i="2"/>
  <c r="Y139" i="2"/>
  <c r="Z139" i="2"/>
  <c r="AA139" i="2"/>
  <c r="AB139" i="2"/>
  <c r="AD139" i="2"/>
  <c r="AC139" i="2" s="1"/>
  <c r="AE139" i="2"/>
  <c r="AF139" i="2"/>
  <c r="AG139" i="2"/>
  <c r="AH139" i="2"/>
  <c r="AI139" i="2"/>
  <c r="AJ139" i="2"/>
  <c r="AK139" i="2"/>
  <c r="AL139" i="2"/>
  <c r="AM139" i="2"/>
  <c r="AN139" i="2"/>
  <c r="AO139" i="2"/>
  <c r="AP139" i="2"/>
  <c r="AQ139" i="2"/>
  <c r="AR139" i="2"/>
  <c r="AS139" i="2"/>
  <c r="AT139" i="2"/>
  <c r="AU139" i="2"/>
  <c r="AV139" i="2"/>
  <c r="AW139" i="2"/>
  <c r="AX139" i="2"/>
  <c r="AY139" i="2"/>
  <c r="AZ139" i="2"/>
  <c r="BA139" i="2"/>
  <c r="BB139" i="2"/>
  <c r="BC139" i="2"/>
  <c r="BD139" i="2"/>
  <c r="BE139" i="2"/>
  <c r="BF139" i="2"/>
  <c r="BG139" i="2"/>
  <c r="BH139" i="2"/>
  <c r="BI139" i="2"/>
  <c r="BJ139" i="2"/>
  <c r="BK139" i="2"/>
  <c r="BL139" i="2"/>
  <c r="BM139" i="2"/>
  <c r="BN139" i="2"/>
  <c r="BO139" i="2"/>
  <c r="BP139" i="2"/>
  <c r="BQ139" i="2"/>
  <c r="BR139" i="2"/>
  <c r="BS139" i="2"/>
  <c r="BT139" i="2"/>
  <c r="BU139" i="2"/>
  <c r="BV139" i="2"/>
  <c r="BW139" i="2"/>
  <c r="BX139" i="2"/>
  <c r="BY139" i="2"/>
  <c r="BZ139" i="2"/>
  <c r="CA139" i="2"/>
  <c r="CB139" i="2"/>
  <c r="CC139" i="2"/>
  <c r="CD139" i="2"/>
  <c r="CE139" i="2"/>
  <c r="CF139" i="2"/>
  <c r="CG139" i="2"/>
  <c r="CH139" i="2"/>
  <c r="CI139" i="2"/>
  <c r="CJ139" i="2"/>
  <c r="CK139" i="2"/>
  <c r="CL139" i="2"/>
  <c r="CM139" i="2"/>
  <c r="CN139" i="2"/>
  <c r="CO139" i="2"/>
  <c r="CP139" i="2"/>
  <c r="CQ139" i="2"/>
  <c r="CR139" i="2"/>
  <c r="CS139" i="2"/>
  <c r="CT139" i="2"/>
  <c r="CU139" i="2"/>
  <c r="CV139" i="2"/>
  <c r="CW139" i="2"/>
  <c r="CX139" i="2"/>
  <c r="CY139" i="2"/>
  <c r="CZ139" i="2"/>
  <c r="DA139" i="2"/>
  <c r="DB139" i="2"/>
  <c r="DC139" i="2"/>
  <c r="DD139" i="2"/>
  <c r="DE139" i="2"/>
  <c r="DF139" i="2"/>
  <c r="DG139" i="2"/>
  <c r="DH139" i="2"/>
  <c r="DI139" i="2"/>
  <c r="DJ139" i="2"/>
  <c r="DK139" i="2"/>
  <c r="DS139" i="2"/>
  <c r="DT139" i="2"/>
  <c r="DU139" i="2"/>
  <c r="DV139" i="2"/>
  <c r="DW139" i="2"/>
  <c r="DX139" i="2"/>
  <c r="DY139" i="2"/>
  <c r="DZ139" i="2"/>
  <c r="EA139" i="2"/>
  <c r="EB139" i="2"/>
  <c r="EC139" i="2"/>
  <c r="ED139" i="2"/>
  <c r="EE139" i="2"/>
  <c r="EF139" i="2"/>
  <c r="EG139" i="2"/>
  <c r="EH139" i="2"/>
  <c r="EI139" i="2"/>
  <c r="EJ139" i="2"/>
  <c r="EK139" i="2"/>
  <c r="EL139" i="2"/>
  <c r="EM139" i="2"/>
  <c r="B140" i="2"/>
  <c r="C140" i="2"/>
  <c r="D140" i="2"/>
  <c r="E140" i="2" s="1"/>
  <c r="F140" i="2" s="1" a="1"/>
  <c r="F140" i="2" s="1"/>
  <c r="I140" i="2"/>
  <c r="J140" i="2"/>
  <c r="K140" i="2"/>
  <c r="L140" i="2"/>
  <c r="M140" i="2"/>
  <c r="N140" i="2"/>
  <c r="O140" i="2"/>
  <c r="P140" i="2"/>
  <c r="Q140" i="2"/>
  <c r="R140" i="2"/>
  <c r="S140" i="2"/>
  <c r="T140" i="2"/>
  <c r="U140" i="2"/>
  <c r="V140" i="2" s="1"/>
  <c r="W140" i="2"/>
  <c r="X140" i="2"/>
  <c r="Y140" i="2"/>
  <c r="Z140" i="2"/>
  <c r="AA140" i="2"/>
  <c r="AB140" i="2"/>
  <c r="AD140" i="2"/>
  <c r="AC140" i="2" s="1"/>
  <c r="AE140" i="2"/>
  <c r="AF140" i="2"/>
  <c r="AG140" i="2"/>
  <c r="AH140" i="2"/>
  <c r="AI140" i="2"/>
  <c r="AJ140" i="2"/>
  <c r="AK140" i="2"/>
  <c r="AL140" i="2"/>
  <c r="AM140" i="2"/>
  <c r="AN140" i="2"/>
  <c r="AO140" i="2"/>
  <c r="AP140" i="2"/>
  <c r="AQ140" i="2"/>
  <c r="AR140" i="2"/>
  <c r="AS140" i="2"/>
  <c r="AT140" i="2"/>
  <c r="AU140" i="2"/>
  <c r="AV140" i="2"/>
  <c r="AW140" i="2"/>
  <c r="AX140" i="2"/>
  <c r="AY140" i="2"/>
  <c r="AZ140" i="2"/>
  <c r="BA140" i="2"/>
  <c r="BB140" i="2"/>
  <c r="BC140" i="2"/>
  <c r="BD140" i="2"/>
  <c r="BE140" i="2"/>
  <c r="BF140" i="2"/>
  <c r="BG140" i="2"/>
  <c r="BH140" i="2"/>
  <c r="BI140" i="2"/>
  <c r="BJ140" i="2"/>
  <c r="BK140" i="2"/>
  <c r="BL140" i="2"/>
  <c r="BM140" i="2"/>
  <c r="BN140" i="2"/>
  <c r="BO140" i="2"/>
  <c r="BP140" i="2"/>
  <c r="BQ140" i="2"/>
  <c r="BR140" i="2"/>
  <c r="BS140" i="2"/>
  <c r="BT140" i="2"/>
  <c r="BU140" i="2"/>
  <c r="BV140" i="2"/>
  <c r="BW140" i="2"/>
  <c r="BX140" i="2"/>
  <c r="BY140" i="2"/>
  <c r="BZ140" i="2"/>
  <c r="CA140" i="2"/>
  <c r="CB140" i="2"/>
  <c r="CC140" i="2"/>
  <c r="CD140" i="2"/>
  <c r="CE140" i="2"/>
  <c r="CF140" i="2"/>
  <c r="CG140" i="2"/>
  <c r="CH140" i="2"/>
  <c r="CI140" i="2"/>
  <c r="CJ140" i="2"/>
  <c r="CK140" i="2"/>
  <c r="CL140" i="2"/>
  <c r="CM140" i="2"/>
  <c r="CN140" i="2"/>
  <c r="CO140" i="2"/>
  <c r="CP140" i="2"/>
  <c r="CQ140" i="2"/>
  <c r="CR140" i="2"/>
  <c r="CS140" i="2"/>
  <c r="CT140" i="2"/>
  <c r="CU140" i="2"/>
  <c r="CV140" i="2"/>
  <c r="CW140" i="2"/>
  <c r="CX140" i="2"/>
  <c r="CY140" i="2"/>
  <c r="CZ140" i="2"/>
  <c r="DA140" i="2"/>
  <c r="DB140" i="2"/>
  <c r="DC140" i="2"/>
  <c r="DD140" i="2"/>
  <c r="DE140" i="2"/>
  <c r="DF140" i="2"/>
  <c r="DG140" i="2"/>
  <c r="DH140" i="2"/>
  <c r="DI140" i="2"/>
  <c r="DJ140" i="2"/>
  <c r="DK140" i="2"/>
  <c r="DS140" i="2"/>
  <c r="DT140" i="2"/>
  <c r="DU140" i="2"/>
  <c r="DV140" i="2"/>
  <c r="DW140" i="2"/>
  <c r="DX140" i="2"/>
  <c r="DY140" i="2"/>
  <c r="DZ140" i="2"/>
  <c r="EA140" i="2"/>
  <c r="EB140" i="2"/>
  <c r="EC140" i="2"/>
  <c r="ED140" i="2"/>
  <c r="EE140" i="2"/>
  <c r="EF140" i="2"/>
  <c r="EG140" i="2"/>
  <c r="EH140" i="2"/>
  <c r="EI140" i="2"/>
  <c r="EJ140" i="2"/>
  <c r="EK140" i="2"/>
  <c r="EL140" i="2"/>
  <c r="EM140" i="2"/>
  <c r="B141" i="2"/>
  <c r="C141" i="2"/>
  <c r="D141" i="2"/>
  <c r="E141" i="2" s="1"/>
  <c r="F141" i="2" s="1" a="1"/>
  <c r="F141" i="2" s="1"/>
  <c r="I141" i="2"/>
  <c r="J141" i="2"/>
  <c r="K141" i="2"/>
  <c r="L141" i="2"/>
  <c r="M141" i="2"/>
  <c r="N141" i="2"/>
  <c r="O141" i="2"/>
  <c r="P141" i="2"/>
  <c r="Q141" i="2"/>
  <c r="R141" i="2"/>
  <c r="S141" i="2"/>
  <c r="T141" i="2"/>
  <c r="U141" i="2"/>
  <c r="V141" i="2" s="1"/>
  <c r="W141" i="2"/>
  <c r="X141" i="2"/>
  <c r="Y141" i="2"/>
  <c r="Z141" i="2"/>
  <c r="AA141" i="2"/>
  <c r="AB141" i="2"/>
  <c r="AD141" i="2"/>
  <c r="AC141" i="2" s="1"/>
  <c r="AE141" i="2"/>
  <c r="AF141" i="2"/>
  <c r="AG141" i="2"/>
  <c r="AH141" i="2"/>
  <c r="AI141" i="2"/>
  <c r="AJ141" i="2"/>
  <c r="AK141" i="2"/>
  <c r="AL141" i="2"/>
  <c r="AM141" i="2"/>
  <c r="AN141" i="2"/>
  <c r="AO141" i="2"/>
  <c r="AP141" i="2"/>
  <c r="AQ141" i="2"/>
  <c r="AR141" i="2"/>
  <c r="AS141" i="2"/>
  <c r="AT141" i="2"/>
  <c r="AU141" i="2"/>
  <c r="AV141" i="2"/>
  <c r="AW141" i="2"/>
  <c r="AX141" i="2"/>
  <c r="AY141" i="2"/>
  <c r="AZ141" i="2"/>
  <c r="BA141" i="2"/>
  <c r="BB141" i="2"/>
  <c r="BC141" i="2"/>
  <c r="BD141" i="2"/>
  <c r="BE141" i="2"/>
  <c r="BF141" i="2"/>
  <c r="BG141" i="2"/>
  <c r="BH141" i="2"/>
  <c r="BI141" i="2"/>
  <c r="BJ141" i="2"/>
  <c r="BK141" i="2"/>
  <c r="BL141" i="2"/>
  <c r="BM141" i="2"/>
  <c r="BN141" i="2"/>
  <c r="BO141" i="2"/>
  <c r="BP141" i="2"/>
  <c r="BQ141" i="2"/>
  <c r="BR141" i="2"/>
  <c r="BS141" i="2"/>
  <c r="BT141" i="2"/>
  <c r="BU141" i="2"/>
  <c r="BV141" i="2"/>
  <c r="BW141" i="2"/>
  <c r="BX141" i="2"/>
  <c r="BY141" i="2"/>
  <c r="BZ141" i="2"/>
  <c r="CA141" i="2"/>
  <c r="CB141" i="2"/>
  <c r="CC141" i="2"/>
  <c r="CD141" i="2"/>
  <c r="CE141" i="2"/>
  <c r="CF141" i="2"/>
  <c r="CG141" i="2"/>
  <c r="CH141" i="2"/>
  <c r="CI141" i="2"/>
  <c r="CJ141" i="2"/>
  <c r="CK141" i="2"/>
  <c r="CL141" i="2"/>
  <c r="CM141" i="2"/>
  <c r="CN141" i="2"/>
  <c r="CO141" i="2"/>
  <c r="CP141" i="2"/>
  <c r="CQ141" i="2"/>
  <c r="CR141" i="2"/>
  <c r="CS141" i="2"/>
  <c r="CT141" i="2"/>
  <c r="CU141" i="2"/>
  <c r="CV141" i="2"/>
  <c r="CW141" i="2"/>
  <c r="CX141" i="2"/>
  <c r="CY141" i="2"/>
  <c r="CZ141" i="2"/>
  <c r="DA141" i="2"/>
  <c r="DB141" i="2"/>
  <c r="DC141" i="2"/>
  <c r="DD141" i="2"/>
  <c r="DE141" i="2"/>
  <c r="DF141" i="2"/>
  <c r="DG141" i="2"/>
  <c r="DH141" i="2"/>
  <c r="DI141" i="2"/>
  <c r="DJ141" i="2"/>
  <c r="DK141" i="2"/>
  <c r="DS141" i="2"/>
  <c r="DT141" i="2"/>
  <c r="DU141" i="2"/>
  <c r="DV141" i="2"/>
  <c r="DW141" i="2"/>
  <c r="DX141" i="2"/>
  <c r="DY141" i="2"/>
  <c r="DZ141" i="2"/>
  <c r="EA141" i="2"/>
  <c r="EB141" i="2"/>
  <c r="EC141" i="2"/>
  <c r="ED141" i="2"/>
  <c r="EE141" i="2"/>
  <c r="EF141" i="2"/>
  <c r="EG141" i="2"/>
  <c r="EH141" i="2"/>
  <c r="EI141" i="2"/>
  <c r="EJ141" i="2"/>
  <c r="EK141" i="2"/>
  <c r="EL141" i="2"/>
  <c r="EM141" i="2"/>
  <c r="B142" i="2"/>
  <c r="C142" i="2"/>
  <c r="D142" i="2"/>
  <c r="E142" i="2" s="1"/>
  <c r="F142" i="2" s="1" a="1"/>
  <c r="F142" i="2" s="1"/>
  <c r="I142" i="2"/>
  <c r="J142" i="2"/>
  <c r="K142" i="2"/>
  <c r="L142" i="2"/>
  <c r="M142" i="2"/>
  <c r="N142" i="2"/>
  <c r="O142" i="2"/>
  <c r="P142" i="2"/>
  <c r="Q142" i="2"/>
  <c r="R142" i="2"/>
  <c r="S142" i="2"/>
  <c r="T142" i="2"/>
  <c r="U142" i="2"/>
  <c r="V142" i="2" s="1"/>
  <c r="W142" i="2"/>
  <c r="X142" i="2"/>
  <c r="Y142" i="2"/>
  <c r="Z142" i="2"/>
  <c r="AA142" i="2"/>
  <c r="AB142" i="2"/>
  <c r="AD142" i="2"/>
  <c r="AC142" i="2" s="1"/>
  <c r="AE142" i="2"/>
  <c r="AF142" i="2"/>
  <c r="AG142" i="2"/>
  <c r="AH142" i="2"/>
  <c r="AI142" i="2"/>
  <c r="AJ142" i="2"/>
  <c r="AK142" i="2"/>
  <c r="AL142" i="2"/>
  <c r="AM142" i="2"/>
  <c r="AN142" i="2"/>
  <c r="AO142" i="2"/>
  <c r="AP142" i="2"/>
  <c r="AQ142" i="2"/>
  <c r="AR142" i="2"/>
  <c r="AS142" i="2"/>
  <c r="AT142" i="2"/>
  <c r="AU142" i="2"/>
  <c r="AV142" i="2"/>
  <c r="AW142" i="2"/>
  <c r="AX142" i="2"/>
  <c r="AY142" i="2"/>
  <c r="AZ142" i="2"/>
  <c r="BA142" i="2"/>
  <c r="BB142" i="2"/>
  <c r="BC142" i="2"/>
  <c r="BD142" i="2"/>
  <c r="BE142" i="2"/>
  <c r="BF142" i="2"/>
  <c r="BG142" i="2"/>
  <c r="BH142" i="2"/>
  <c r="BI142" i="2"/>
  <c r="BJ142" i="2"/>
  <c r="BK142" i="2"/>
  <c r="BL142" i="2"/>
  <c r="BM142" i="2"/>
  <c r="BN142" i="2"/>
  <c r="BO142" i="2"/>
  <c r="BP142" i="2"/>
  <c r="BQ142" i="2"/>
  <c r="BR142" i="2"/>
  <c r="BS142" i="2"/>
  <c r="BT142" i="2"/>
  <c r="BU142" i="2"/>
  <c r="BV142" i="2"/>
  <c r="BW142" i="2"/>
  <c r="BX142" i="2"/>
  <c r="BY142" i="2"/>
  <c r="BZ142" i="2"/>
  <c r="CA142" i="2"/>
  <c r="CB142" i="2"/>
  <c r="CC142" i="2"/>
  <c r="CD142" i="2"/>
  <c r="CE142" i="2"/>
  <c r="CF142" i="2"/>
  <c r="CG142" i="2"/>
  <c r="CH142" i="2"/>
  <c r="CI142" i="2"/>
  <c r="CJ142" i="2"/>
  <c r="CK142" i="2"/>
  <c r="CL142" i="2"/>
  <c r="CM142" i="2"/>
  <c r="CN142" i="2"/>
  <c r="CO142" i="2"/>
  <c r="CP142" i="2"/>
  <c r="CQ142" i="2"/>
  <c r="CR142" i="2"/>
  <c r="CS142" i="2"/>
  <c r="CT142" i="2"/>
  <c r="CU142" i="2"/>
  <c r="CV142" i="2"/>
  <c r="CW142" i="2"/>
  <c r="CX142" i="2"/>
  <c r="CY142" i="2"/>
  <c r="CZ142" i="2"/>
  <c r="DA142" i="2"/>
  <c r="DB142" i="2"/>
  <c r="DC142" i="2"/>
  <c r="DD142" i="2"/>
  <c r="DE142" i="2"/>
  <c r="DF142" i="2"/>
  <c r="DG142" i="2"/>
  <c r="DH142" i="2"/>
  <c r="DI142" i="2"/>
  <c r="DJ142" i="2"/>
  <c r="DK142" i="2"/>
  <c r="DS142" i="2"/>
  <c r="DT142" i="2"/>
  <c r="DU142" i="2"/>
  <c r="DV142" i="2"/>
  <c r="DW142" i="2"/>
  <c r="DX142" i="2"/>
  <c r="DY142" i="2"/>
  <c r="DZ142" i="2"/>
  <c r="EA142" i="2"/>
  <c r="DO142" i="2" s="1"/>
  <c r="EB142" i="2"/>
  <c r="EC142" i="2"/>
  <c r="ED142" i="2"/>
  <c r="EE142" i="2"/>
  <c r="EF142" i="2"/>
  <c r="EG142" i="2"/>
  <c r="EH142" i="2"/>
  <c r="EI142" i="2"/>
  <c r="EJ142" i="2"/>
  <c r="EK142" i="2"/>
  <c r="EL142" i="2"/>
  <c r="EM142" i="2"/>
  <c r="B143" i="2"/>
  <c r="C143" i="2"/>
  <c r="D143" i="2"/>
  <c r="E143" i="2" s="1"/>
  <c r="F143" i="2" s="1" a="1"/>
  <c r="F143" i="2" s="1"/>
  <c r="I143" i="2"/>
  <c r="J143" i="2"/>
  <c r="K143" i="2"/>
  <c r="L143" i="2"/>
  <c r="M143" i="2"/>
  <c r="N143" i="2"/>
  <c r="O143" i="2"/>
  <c r="P143" i="2"/>
  <c r="Q143" i="2"/>
  <c r="R143" i="2"/>
  <c r="S143" i="2"/>
  <c r="T143" i="2"/>
  <c r="U143" i="2"/>
  <c r="V143" i="2" s="1"/>
  <c r="W143" i="2"/>
  <c r="X143" i="2"/>
  <c r="Y143" i="2"/>
  <c r="Z143" i="2"/>
  <c r="AA143" i="2"/>
  <c r="AB143" i="2"/>
  <c r="AD143" i="2"/>
  <c r="AC143" i="2" s="1"/>
  <c r="AE143" i="2"/>
  <c r="AF143" i="2"/>
  <c r="AG143" i="2"/>
  <c r="AH143" i="2"/>
  <c r="AI143" i="2"/>
  <c r="AJ143" i="2"/>
  <c r="AK143" i="2"/>
  <c r="AL143" i="2"/>
  <c r="AM143" i="2"/>
  <c r="AN143" i="2"/>
  <c r="AO143" i="2"/>
  <c r="AP143" i="2"/>
  <c r="AQ143" i="2"/>
  <c r="AR143" i="2"/>
  <c r="AS143" i="2"/>
  <c r="AT143" i="2"/>
  <c r="AU143" i="2"/>
  <c r="AV143" i="2"/>
  <c r="AW143" i="2"/>
  <c r="AX143" i="2"/>
  <c r="AY143" i="2"/>
  <c r="AZ143" i="2"/>
  <c r="BA143" i="2"/>
  <c r="BB143" i="2"/>
  <c r="BC143" i="2"/>
  <c r="BD143" i="2"/>
  <c r="BE143" i="2"/>
  <c r="BF143" i="2"/>
  <c r="BG143" i="2"/>
  <c r="BH143" i="2"/>
  <c r="BI143" i="2"/>
  <c r="BJ143" i="2"/>
  <c r="BK143" i="2"/>
  <c r="BL143" i="2"/>
  <c r="BM143" i="2"/>
  <c r="BN143" i="2"/>
  <c r="BO143" i="2"/>
  <c r="BP143" i="2"/>
  <c r="BQ143" i="2"/>
  <c r="BR143" i="2"/>
  <c r="BS143" i="2"/>
  <c r="BT143" i="2"/>
  <c r="BU143" i="2"/>
  <c r="BV143" i="2"/>
  <c r="BW143" i="2"/>
  <c r="BX143" i="2"/>
  <c r="BY143" i="2"/>
  <c r="BZ143" i="2"/>
  <c r="CA143" i="2"/>
  <c r="CB143" i="2"/>
  <c r="CC143" i="2"/>
  <c r="CD143" i="2"/>
  <c r="CE143" i="2"/>
  <c r="CF143" i="2"/>
  <c r="CG143" i="2"/>
  <c r="CH143" i="2"/>
  <c r="CI143" i="2"/>
  <c r="CJ143" i="2"/>
  <c r="CK143" i="2"/>
  <c r="CL143" i="2"/>
  <c r="CM143" i="2"/>
  <c r="CN143" i="2"/>
  <c r="CO143" i="2"/>
  <c r="CP143" i="2"/>
  <c r="CQ143" i="2"/>
  <c r="CR143" i="2"/>
  <c r="CS143" i="2"/>
  <c r="CT143" i="2"/>
  <c r="CU143" i="2"/>
  <c r="CV143" i="2"/>
  <c r="CW143" i="2"/>
  <c r="CX143" i="2"/>
  <c r="CY143" i="2"/>
  <c r="CZ143" i="2"/>
  <c r="DA143" i="2"/>
  <c r="DB143" i="2"/>
  <c r="DC143" i="2"/>
  <c r="DD143" i="2"/>
  <c r="DE143" i="2"/>
  <c r="DF143" i="2"/>
  <c r="DG143" i="2"/>
  <c r="DH143" i="2"/>
  <c r="DI143" i="2"/>
  <c r="DJ143" i="2"/>
  <c r="DK143" i="2"/>
  <c r="DS143" i="2"/>
  <c r="DT143" i="2"/>
  <c r="DU143" i="2"/>
  <c r="DN143" i="2" s="1"/>
  <c r="DV143" i="2"/>
  <c r="DW143" i="2"/>
  <c r="DX143" i="2"/>
  <c r="DY143" i="2"/>
  <c r="DZ143" i="2"/>
  <c r="EA143" i="2"/>
  <c r="EB143" i="2"/>
  <c r="EC143" i="2"/>
  <c r="ED143" i="2"/>
  <c r="EE143" i="2"/>
  <c r="EF143" i="2"/>
  <c r="EG143" i="2"/>
  <c r="EH143" i="2"/>
  <c r="EI143" i="2"/>
  <c r="EJ143" i="2"/>
  <c r="EK143" i="2"/>
  <c r="EL143" i="2"/>
  <c r="EM143" i="2"/>
  <c r="B144" i="2"/>
  <c r="C144" i="2"/>
  <c r="D144" i="2"/>
  <c r="E144" i="2" s="1"/>
  <c r="F144" i="2" s="1" a="1"/>
  <c r="F144" i="2" s="1"/>
  <c r="I144" i="2"/>
  <c r="J144" i="2"/>
  <c r="K144" i="2"/>
  <c r="L144" i="2"/>
  <c r="M144" i="2"/>
  <c r="N144" i="2"/>
  <c r="O144" i="2"/>
  <c r="P144" i="2"/>
  <c r="Q144" i="2"/>
  <c r="R144" i="2"/>
  <c r="S144" i="2"/>
  <c r="T144" i="2"/>
  <c r="U144" i="2"/>
  <c r="V144" i="2" s="1"/>
  <c r="W144" i="2"/>
  <c r="X144" i="2"/>
  <c r="Y144" i="2"/>
  <c r="Z144" i="2"/>
  <c r="AA144" i="2"/>
  <c r="AB144" i="2"/>
  <c r="AD144" i="2"/>
  <c r="AC144" i="2" s="1"/>
  <c r="AE144" i="2"/>
  <c r="AF144" i="2"/>
  <c r="AG144" i="2"/>
  <c r="AH144" i="2"/>
  <c r="AI144" i="2"/>
  <c r="AJ144" i="2"/>
  <c r="AK144" i="2"/>
  <c r="AL144" i="2"/>
  <c r="AM144" i="2"/>
  <c r="AN144" i="2"/>
  <c r="AO144" i="2"/>
  <c r="AP144" i="2"/>
  <c r="AQ144" i="2"/>
  <c r="AR144" i="2"/>
  <c r="AS144" i="2"/>
  <c r="AT144" i="2"/>
  <c r="AU144" i="2"/>
  <c r="AV144" i="2"/>
  <c r="AW144" i="2"/>
  <c r="AX144" i="2"/>
  <c r="AY144" i="2"/>
  <c r="AZ144" i="2"/>
  <c r="BA144" i="2"/>
  <c r="BB144" i="2"/>
  <c r="BC144" i="2"/>
  <c r="BD144" i="2"/>
  <c r="BE144" i="2"/>
  <c r="BF144" i="2"/>
  <c r="BG144" i="2"/>
  <c r="BH144" i="2"/>
  <c r="BI144" i="2"/>
  <c r="BJ144" i="2"/>
  <c r="BK144" i="2"/>
  <c r="BL144" i="2"/>
  <c r="BM144" i="2"/>
  <c r="BN144" i="2"/>
  <c r="BO144" i="2"/>
  <c r="BP144" i="2"/>
  <c r="BQ144" i="2"/>
  <c r="BR144" i="2"/>
  <c r="BS144" i="2"/>
  <c r="BT144" i="2"/>
  <c r="BU144" i="2"/>
  <c r="BV144" i="2"/>
  <c r="BW144" i="2"/>
  <c r="BX144" i="2"/>
  <c r="BY144" i="2"/>
  <c r="BZ144" i="2"/>
  <c r="CA144" i="2"/>
  <c r="CB144" i="2"/>
  <c r="CC144" i="2"/>
  <c r="CD144" i="2"/>
  <c r="CE144" i="2"/>
  <c r="CF144" i="2"/>
  <c r="CG144" i="2"/>
  <c r="CH144" i="2"/>
  <c r="CI144" i="2"/>
  <c r="CJ144" i="2"/>
  <c r="CK144" i="2"/>
  <c r="CL144" i="2"/>
  <c r="CM144" i="2"/>
  <c r="CN144" i="2"/>
  <c r="CO144" i="2"/>
  <c r="CP144" i="2"/>
  <c r="CQ144" i="2"/>
  <c r="CR144" i="2"/>
  <c r="CS144" i="2"/>
  <c r="CT144" i="2"/>
  <c r="CU144" i="2"/>
  <c r="CV144" i="2"/>
  <c r="CW144" i="2"/>
  <c r="CX144" i="2"/>
  <c r="CY144" i="2"/>
  <c r="CZ144" i="2"/>
  <c r="DA144" i="2"/>
  <c r="DB144" i="2"/>
  <c r="DC144" i="2"/>
  <c r="DD144" i="2"/>
  <c r="DE144" i="2"/>
  <c r="DF144" i="2"/>
  <c r="DG144" i="2"/>
  <c r="DH144" i="2"/>
  <c r="DI144" i="2"/>
  <c r="DJ144" i="2"/>
  <c r="DK144" i="2"/>
  <c r="DS144" i="2"/>
  <c r="DT144" i="2"/>
  <c r="DU144" i="2"/>
  <c r="DV144" i="2"/>
  <c r="DW144" i="2"/>
  <c r="DX144" i="2"/>
  <c r="DY144" i="2"/>
  <c r="DZ144" i="2"/>
  <c r="EA144" i="2"/>
  <c r="DO144" i="2" s="1"/>
  <c r="EB144" i="2"/>
  <c r="EC144" i="2"/>
  <c r="ED144" i="2"/>
  <c r="EE144" i="2"/>
  <c r="EF144" i="2"/>
  <c r="EG144" i="2"/>
  <c r="EH144" i="2"/>
  <c r="EI144" i="2"/>
  <c r="EJ144" i="2"/>
  <c r="EK144" i="2"/>
  <c r="EL144" i="2"/>
  <c r="EM144" i="2"/>
  <c r="B145" i="2"/>
  <c r="C145" i="2"/>
  <c r="D145" i="2"/>
  <c r="E145" i="2" s="1"/>
  <c r="F145" i="2" s="1" a="1"/>
  <c r="F145" i="2" s="1"/>
  <c r="I145" i="2"/>
  <c r="J145" i="2"/>
  <c r="K145" i="2"/>
  <c r="L145" i="2"/>
  <c r="M145" i="2"/>
  <c r="N145" i="2"/>
  <c r="O145" i="2"/>
  <c r="P145" i="2"/>
  <c r="Q145" i="2"/>
  <c r="R145" i="2"/>
  <c r="S145" i="2"/>
  <c r="T145" i="2"/>
  <c r="U145" i="2"/>
  <c r="V145" i="2" s="1"/>
  <c r="W145" i="2"/>
  <c r="X145" i="2"/>
  <c r="Y145" i="2"/>
  <c r="Z145" i="2"/>
  <c r="AA145" i="2"/>
  <c r="AB145" i="2"/>
  <c r="AD145" i="2"/>
  <c r="AC145" i="2" s="1"/>
  <c r="AE145" i="2"/>
  <c r="AF145" i="2"/>
  <c r="AG145" i="2"/>
  <c r="AH145" i="2"/>
  <c r="AI145" i="2"/>
  <c r="AJ145" i="2"/>
  <c r="AK145" i="2"/>
  <c r="AL145" i="2"/>
  <c r="AM145" i="2"/>
  <c r="AN145" i="2"/>
  <c r="AO145" i="2"/>
  <c r="AP145" i="2"/>
  <c r="AQ145" i="2"/>
  <c r="AR145" i="2"/>
  <c r="AS145" i="2"/>
  <c r="AT145" i="2"/>
  <c r="AU145" i="2"/>
  <c r="AV145" i="2"/>
  <c r="AW145" i="2"/>
  <c r="AX145" i="2"/>
  <c r="AY145" i="2"/>
  <c r="AZ145" i="2"/>
  <c r="BA145" i="2"/>
  <c r="BB145" i="2"/>
  <c r="BC145" i="2"/>
  <c r="BD145" i="2"/>
  <c r="BE145" i="2"/>
  <c r="BF145" i="2"/>
  <c r="BG145" i="2"/>
  <c r="BH145" i="2"/>
  <c r="BI145" i="2"/>
  <c r="BJ145" i="2"/>
  <c r="BK145" i="2"/>
  <c r="BL145" i="2"/>
  <c r="BM145" i="2"/>
  <c r="BN145" i="2"/>
  <c r="BO145" i="2"/>
  <c r="BP145" i="2"/>
  <c r="BQ145" i="2"/>
  <c r="BR145" i="2"/>
  <c r="BS145" i="2"/>
  <c r="BT145" i="2"/>
  <c r="BU145" i="2"/>
  <c r="BV145" i="2"/>
  <c r="BW145" i="2"/>
  <c r="BX145" i="2"/>
  <c r="BY145" i="2"/>
  <c r="BZ145" i="2"/>
  <c r="CA145" i="2"/>
  <c r="CB145" i="2"/>
  <c r="CC145" i="2"/>
  <c r="CD145" i="2"/>
  <c r="CE145" i="2"/>
  <c r="CF145" i="2"/>
  <c r="CG145" i="2"/>
  <c r="CH145" i="2"/>
  <c r="CI145" i="2"/>
  <c r="CJ145" i="2"/>
  <c r="CK145" i="2"/>
  <c r="CL145" i="2"/>
  <c r="CM145" i="2"/>
  <c r="CN145" i="2"/>
  <c r="CO145" i="2"/>
  <c r="CP145" i="2"/>
  <c r="CQ145" i="2"/>
  <c r="CR145" i="2"/>
  <c r="CS145" i="2"/>
  <c r="CT145" i="2"/>
  <c r="CU145" i="2"/>
  <c r="CV145" i="2"/>
  <c r="CW145" i="2"/>
  <c r="CX145" i="2"/>
  <c r="CY145" i="2"/>
  <c r="CZ145" i="2"/>
  <c r="DA145" i="2"/>
  <c r="DB145" i="2"/>
  <c r="DC145" i="2"/>
  <c r="DD145" i="2"/>
  <c r="DE145" i="2"/>
  <c r="DF145" i="2"/>
  <c r="DG145" i="2"/>
  <c r="DH145" i="2"/>
  <c r="DI145" i="2"/>
  <c r="DJ145" i="2"/>
  <c r="DK145" i="2"/>
  <c r="DS145" i="2"/>
  <c r="DT145" i="2"/>
  <c r="DU145" i="2"/>
  <c r="DV145" i="2"/>
  <c r="DW145" i="2"/>
  <c r="DX145" i="2"/>
  <c r="DY145" i="2"/>
  <c r="DZ145" i="2"/>
  <c r="EA145" i="2"/>
  <c r="DO145" i="2" s="1"/>
  <c r="EB145" i="2"/>
  <c r="EC145" i="2"/>
  <c r="ED145" i="2"/>
  <c r="EE145" i="2"/>
  <c r="EF145" i="2"/>
  <c r="EG145" i="2"/>
  <c r="EH145" i="2"/>
  <c r="EI145" i="2"/>
  <c r="EJ145" i="2"/>
  <c r="EK145" i="2"/>
  <c r="EL145" i="2"/>
  <c r="EM145" i="2"/>
  <c r="B146" i="2"/>
  <c r="C146" i="2"/>
  <c r="D146" i="2"/>
  <c r="E146" i="2" s="1"/>
  <c r="F146" i="2" s="1" a="1"/>
  <c r="F146" i="2" s="1"/>
  <c r="I146" i="2"/>
  <c r="J146" i="2"/>
  <c r="K146" i="2"/>
  <c r="L146" i="2"/>
  <c r="M146" i="2"/>
  <c r="N146" i="2"/>
  <c r="O146" i="2"/>
  <c r="P146" i="2"/>
  <c r="Q146" i="2"/>
  <c r="R146" i="2"/>
  <c r="S146" i="2"/>
  <c r="T146" i="2"/>
  <c r="U146" i="2"/>
  <c r="V146" i="2" s="1"/>
  <c r="W146" i="2"/>
  <c r="X146" i="2"/>
  <c r="Y146" i="2"/>
  <c r="Z146" i="2"/>
  <c r="AA146" i="2"/>
  <c r="AB146" i="2"/>
  <c r="AD146" i="2"/>
  <c r="AC146" i="2" s="1"/>
  <c r="AE146" i="2"/>
  <c r="AF146" i="2"/>
  <c r="AG146" i="2"/>
  <c r="AH146" i="2"/>
  <c r="AI146" i="2"/>
  <c r="AJ146" i="2"/>
  <c r="AK146" i="2"/>
  <c r="AL146" i="2"/>
  <c r="AM146" i="2"/>
  <c r="AN146" i="2"/>
  <c r="AO146" i="2"/>
  <c r="AP146" i="2"/>
  <c r="AQ146" i="2"/>
  <c r="AR146" i="2"/>
  <c r="AS146" i="2"/>
  <c r="AT146" i="2"/>
  <c r="AU146" i="2"/>
  <c r="AV146" i="2"/>
  <c r="AW146" i="2"/>
  <c r="AX146" i="2"/>
  <c r="AY146" i="2"/>
  <c r="AZ146" i="2"/>
  <c r="BA146" i="2"/>
  <c r="BB146" i="2"/>
  <c r="BC146" i="2"/>
  <c r="BD146" i="2"/>
  <c r="BE146" i="2"/>
  <c r="BF146" i="2"/>
  <c r="BG146" i="2"/>
  <c r="BH146" i="2"/>
  <c r="BI146" i="2"/>
  <c r="BJ146" i="2"/>
  <c r="BK146" i="2"/>
  <c r="BL146" i="2"/>
  <c r="BM146" i="2"/>
  <c r="BN146" i="2"/>
  <c r="BO146" i="2"/>
  <c r="BP146" i="2"/>
  <c r="BQ146" i="2"/>
  <c r="BR146" i="2"/>
  <c r="BS146" i="2"/>
  <c r="BT146" i="2"/>
  <c r="BU146" i="2"/>
  <c r="BV146" i="2"/>
  <c r="BW146" i="2"/>
  <c r="BX146" i="2"/>
  <c r="BY146" i="2"/>
  <c r="BZ146" i="2"/>
  <c r="CA146" i="2"/>
  <c r="CB146" i="2"/>
  <c r="CC146" i="2"/>
  <c r="CD146" i="2"/>
  <c r="CE146" i="2"/>
  <c r="CF146" i="2"/>
  <c r="CG146" i="2"/>
  <c r="CH146" i="2"/>
  <c r="CI146" i="2"/>
  <c r="CJ146" i="2"/>
  <c r="CK146" i="2"/>
  <c r="CL146" i="2"/>
  <c r="CM146" i="2"/>
  <c r="CN146" i="2"/>
  <c r="CO146" i="2"/>
  <c r="CP146" i="2"/>
  <c r="CQ146" i="2"/>
  <c r="CR146" i="2"/>
  <c r="CS146" i="2"/>
  <c r="CT146" i="2"/>
  <c r="CU146" i="2"/>
  <c r="CV146" i="2"/>
  <c r="CW146" i="2"/>
  <c r="CX146" i="2"/>
  <c r="CY146" i="2"/>
  <c r="CZ146" i="2"/>
  <c r="DA146" i="2"/>
  <c r="DB146" i="2"/>
  <c r="DC146" i="2"/>
  <c r="DD146" i="2"/>
  <c r="DE146" i="2"/>
  <c r="DF146" i="2"/>
  <c r="DG146" i="2"/>
  <c r="DH146" i="2"/>
  <c r="DI146" i="2"/>
  <c r="DJ146" i="2"/>
  <c r="DK146" i="2"/>
  <c r="DS146" i="2"/>
  <c r="DT146" i="2"/>
  <c r="DU146" i="2"/>
  <c r="DV146" i="2"/>
  <c r="DW146" i="2"/>
  <c r="DX146" i="2"/>
  <c r="DY146" i="2"/>
  <c r="DZ146" i="2"/>
  <c r="EA146" i="2"/>
  <c r="EB146" i="2"/>
  <c r="EC146" i="2"/>
  <c r="ED146" i="2"/>
  <c r="EE146" i="2"/>
  <c r="EF146" i="2"/>
  <c r="EG146" i="2"/>
  <c r="EH146" i="2"/>
  <c r="EI146" i="2"/>
  <c r="EJ146" i="2"/>
  <c r="EK146" i="2"/>
  <c r="EL146" i="2"/>
  <c r="EM146" i="2"/>
  <c r="B147" i="2"/>
  <c r="C147" i="2"/>
  <c r="D147" i="2"/>
  <c r="E147" i="2" s="1"/>
  <c r="F147" i="2" s="1" a="1"/>
  <c r="F147" i="2" s="1"/>
  <c r="I147" i="2"/>
  <c r="J147" i="2"/>
  <c r="K147" i="2"/>
  <c r="L147" i="2"/>
  <c r="M147" i="2"/>
  <c r="N147" i="2"/>
  <c r="O147" i="2"/>
  <c r="P147" i="2"/>
  <c r="Q147" i="2"/>
  <c r="R147" i="2"/>
  <c r="S147" i="2"/>
  <c r="T147" i="2"/>
  <c r="U147" i="2"/>
  <c r="V147" i="2" s="1"/>
  <c r="W147" i="2"/>
  <c r="X147" i="2"/>
  <c r="Y147" i="2"/>
  <c r="Z147" i="2"/>
  <c r="AA147" i="2"/>
  <c r="AB147" i="2"/>
  <c r="AD147" i="2"/>
  <c r="AC147" i="2" s="1"/>
  <c r="AE147" i="2"/>
  <c r="AF147" i="2"/>
  <c r="AG147" i="2"/>
  <c r="AH147" i="2"/>
  <c r="AI147" i="2"/>
  <c r="AJ147" i="2"/>
  <c r="AK147" i="2"/>
  <c r="AL147" i="2"/>
  <c r="AM147" i="2"/>
  <c r="AN147" i="2"/>
  <c r="AO147" i="2"/>
  <c r="AP147" i="2"/>
  <c r="AQ147" i="2"/>
  <c r="AR147" i="2"/>
  <c r="AS147" i="2"/>
  <c r="AT147" i="2"/>
  <c r="AU147" i="2"/>
  <c r="AV147" i="2"/>
  <c r="AW147" i="2"/>
  <c r="AX147" i="2"/>
  <c r="AY147" i="2"/>
  <c r="AZ147" i="2"/>
  <c r="BA147" i="2"/>
  <c r="BB147" i="2"/>
  <c r="BC147" i="2"/>
  <c r="BD147" i="2"/>
  <c r="BE147" i="2"/>
  <c r="BF147" i="2"/>
  <c r="BG147" i="2"/>
  <c r="BH147" i="2"/>
  <c r="BI147" i="2"/>
  <c r="BJ147" i="2"/>
  <c r="BK147" i="2"/>
  <c r="BL147" i="2"/>
  <c r="BM147" i="2"/>
  <c r="BN147" i="2"/>
  <c r="BO147" i="2"/>
  <c r="BP147" i="2"/>
  <c r="BQ147" i="2"/>
  <c r="BR147" i="2"/>
  <c r="BS147" i="2"/>
  <c r="BT147" i="2"/>
  <c r="BU147" i="2"/>
  <c r="BV147" i="2"/>
  <c r="BW147" i="2"/>
  <c r="BX147" i="2"/>
  <c r="BY147" i="2"/>
  <c r="BZ147" i="2"/>
  <c r="CA147" i="2"/>
  <c r="CB147" i="2"/>
  <c r="CC147" i="2"/>
  <c r="CD147" i="2"/>
  <c r="CE147" i="2"/>
  <c r="CF147" i="2"/>
  <c r="CG147" i="2"/>
  <c r="CH147" i="2"/>
  <c r="CI147" i="2"/>
  <c r="CJ147" i="2"/>
  <c r="CK147" i="2"/>
  <c r="CL147" i="2"/>
  <c r="CM147" i="2"/>
  <c r="CN147" i="2"/>
  <c r="CO147" i="2"/>
  <c r="CP147" i="2"/>
  <c r="CQ147" i="2"/>
  <c r="CR147" i="2"/>
  <c r="CS147" i="2"/>
  <c r="CT147" i="2"/>
  <c r="CU147" i="2"/>
  <c r="CV147" i="2"/>
  <c r="CW147" i="2"/>
  <c r="CX147" i="2"/>
  <c r="CY147" i="2"/>
  <c r="CZ147" i="2"/>
  <c r="DA147" i="2"/>
  <c r="DB147" i="2"/>
  <c r="DC147" i="2"/>
  <c r="DD147" i="2"/>
  <c r="DE147" i="2"/>
  <c r="DF147" i="2"/>
  <c r="DG147" i="2"/>
  <c r="DH147" i="2"/>
  <c r="DI147" i="2"/>
  <c r="DJ147" i="2"/>
  <c r="DK147" i="2"/>
  <c r="DS147" i="2"/>
  <c r="DT147" i="2"/>
  <c r="DU147" i="2"/>
  <c r="DV147" i="2"/>
  <c r="DW147" i="2"/>
  <c r="DX147" i="2"/>
  <c r="DY147" i="2"/>
  <c r="DZ147" i="2"/>
  <c r="EA147" i="2"/>
  <c r="EB147" i="2"/>
  <c r="EC147" i="2"/>
  <c r="ED147" i="2"/>
  <c r="EE147" i="2"/>
  <c r="EF147" i="2"/>
  <c r="EG147" i="2"/>
  <c r="EH147" i="2"/>
  <c r="EI147" i="2"/>
  <c r="EJ147" i="2"/>
  <c r="EK147" i="2"/>
  <c r="EL147" i="2"/>
  <c r="EM147" i="2"/>
  <c r="B148" i="2"/>
  <c r="C148" i="2"/>
  <c r="D148" i="2"/>
  <c r="E148" i="2" s="1"/>
  <c r="F148" i="2" s="1" a="1"/>
  <c r="F148" i="2" s="1"/>
  <c r="I148" i="2"/>
  <c r="J148" i="2"/>
  <c r="K148" i="2"/>
  <c r="L148" i="2"/>
  <c r="M148" i="2"/>
  <c r="N148" i="2"/>
  <c r="O148" i="2"/>
  <c r="P148" i="2"/>
  <c r="Q148" i="2"/>
  <c r="R148" i="2"/>
  <c r="S148" i="2"/>
  <c r="T148" i="2"/>
  <c r="U148" i="2"/>
  <c r="V148" i="2" s="1"/>
  <c r="W148" i="2"/>
  <c r="X148" i="2"/>
  <c r="Y148" i="2"/>
  <c r="Z148" i="2"/>
  <c r="AA148" i="2"/>
  <c r="AB148" i="2"/>
  <c r="AD148" i="2"/>
  <c r="AC148" i="2" s="1"/>
  <c r="AE148" i="2"/>
  <c r="AF148" i="2"/>
  <c r="AG148" i="2"/>
  <c r="AH148" i="2"/>
  <c r="AI148" i="2"/>
  <c r="AJ148" i="2"/>
  <c r="AK148" i="2"/>
  <c r="AL148" i="2"/>
  <c r="AM148" i="2"/>
  <c r="AN148" i="2"/>
  <c r="AO148" i="2"/>
  <c r="AP148" i="2"/>
  <c r="AQ148" i="2"/>
  <c r="AR148" i="2"/>
  <c r="AS148" i="2"/>
  <c r="AT148" i="2"/>
  <c r="AU148" i="2"/>
  <c r="AV148" i="2"/>
  <c r="AW148" i="2"/>
  <c r="AX148" i="2"/>
  <c r="AY148" i="2"/>
  <c r="AZ148" i="2"/>
  <c r="BA148" i="2"/>
  <c r="BB148" i="2"/>
  <c r="BC148" i="2"/>
  <c r="BD148" i="2"/>
  <c r="BE148" i="2"/>
  <c r="BF148" i="2"/>
  <c r="BG148" i="2"/>
  <c r="BH148" i="2"/>
  <c r="BI148" i="2"/>
  <c r="BJ148" i="2"/>
  <c r="BK148" i="2"/>
  <c r="BL148" i="2"/>
  <c r="BM148" i="2"/>
  <c r="BN148" i="2"/>
  <c r="BO148" i="2"/>
  <c r="BP148" i="2"/>
  <c r="BQ148" i="2"/>
  <c r="BR148" i="2"/>
  <c r="BS148" i="2"/>
  <c r="BT148" i="2"/>
  <c r="BU148" i="2"/>
  <c r="BV148" i="2"/>
  <c r="BW148" i="2"/>
  <c r="BX148" i="2"/>
  <c r="BY148" i="2"/>
  <c r="BZ148" i="2"/>
  <c r="CA148" i="2"/>
  <c r="CB148" i="2"/>
  <c r="CC148" i="2"/>
  <c r="CD148" i="2"/>
  <c r="CE148" i="2"/>
  <c r="CF148" i="2"/>
  <c r="CG148" i="2"/>
  <c r="CH148" i="2"/>
  <c r="CI148" i="2"/>
  <c r="CJ148" i="2"/>
  <c r="CK148" i="2"/>
  <c r="CL148" i="2"/>
  <c r="CM148" i="2"/>
  <c r="CN148" i="2"/>
  <c r="CO148" i="2"/>
  <c r="CP148" i="2"/>
  <c r="CQ148" i="2"/>
  <c r="CR148" i="2"/>
  <c r="CS148" i="2"/>
  <c r="CT148" i="2"/>
  <c r="CU148" i="2"/>
  <c r="CV148" i="2"/>
  <c r="CW148" i="2"/>
  <c r="CX148" i="2"/>
  <c r="CY148" i="2"/>
  <c r="CZ148" i="2"/>
  <c r="DA148" i="2"/>
  <c r="DB148" i="2"/>
  <c r="DC148" i="2"/>
  <c r="DD148" i="2"/>
  <c r="DE148" i="2"/>
  <c r="DF148" i="2"/>
  <c r="DG148" i="2"/>
  <c r="DH148" i="2"/>
  <c r="DI148" i="2"/>
  <c r="DJ148" i="2"/>
  <c r="DK148" i="2"/>
  <c r="DS148" i="2"/>
  <c r="DT148" i="2"/>
  <c r="DU148" i="2"/>
  <c r="DN148" i="2" s="1"/>
  <c r="DV148" i="2"/>
  <c r="DW148" i="2"/>
  <c r="DX148" i="2"/>
  <c r="DY148" i="2"/>
  <c r="DZ148" i="2"/>
  <c r="EA148" i="2"/>
  <c r="EB148" i="2"/>
  <c r="EC148" i="2"/>
  <c r="ED148" i="2"/>
  <c r="EE148" i="2"/>
  <c r="EF148" i="2"/>
  <c r="EG148" i="2"/>
  <c r="EH148" i="2"/>
  <c r="EI148" i="2"/>
  <c r="EJ148" i="2"/>
  <c r="EK148" i="2"/>
  <c r="EL148" i="2"/>
  <c r="EM148" i="2"/>
  <c r="B149" i="2"/>
  <c r="C149" i="2"/>
  <c r="D149" i="2"/>
  <c r="E149" i="2" s="1"/>
  <c r="F149" i="2" s="1" a="1"/>
  <c r="F149" i="2" s="1"/>
  <c r="I149" i="2"/>
  <c r="J149" i="2"/>
  <c r="K149" i="2"/>
  <c r="L149" i="2"/>
  <c r="M149" i="2"/>
  <c r="N149" i="2"/>
  <c r="O149" i="2"/>
  <c r="P149" i="2"/>
  <c r="Q149" i="2"/>
  <c r="R149" i="2"/>
  <c r="S149" i="2"/>
  <c r="T149" i="2"/>
  <c r="U149" i="2"/>
  <c r="V149" i="2" s="1"/>
  <c r="W149" i="2"/>
  <c r="X149" i="2"/>
  <c r="Y149" i="2"/>
  <c r="Z149" i="2"/>
  <c r="AA149" i="2"/>
  <c r="AB149" i="2"/>
  <c r="AD149" i="2"/>
  <c r="AC149" i="2" s="1"/>
  <c r="AE149" i="2"/>
  <c r="AF149" i="2"/>
  <c r="AG149" i="2"/>
  <c r="AH149" i="2"/>
  <c r="AI149" i="2"/>
  <c r="AJ149" i="2"/>
  <c r="AK149" i="2"/>
  <c r="AL149" i="2"/>
  <c r="AM149" i="2"/>
  <c r="AN149" i="2"/>
  <c r="AO149" i="2"/>
  <c r="AP149" i="2"/>
  <c r="AQ149" i="2"/>
  <c r="AR149" i="2"/>
  <c r="AS149" i="2"/>
  <c r="AT149" i="2"/>
  <c r="AU149" i="2"/>
  <c r="AV149" i="2"/>
  <c r="AW149" i="2"/>
  <c r="AX149" i="2"/>
  <c r="AY149" i="2"/>
  <c r="AZ149" i="2"/>
  <c r="BA149" i="2"/>
  <c r="BB149" i="2"/>
  <c r="BC149" i="2"/>
  <c r="BD149" i="2"/>
  <c r="BE149" i="2"/>
  <c r="BF149" i="2"/>
  <c r="BG149" i="2"/>
  <c r="BH149" i="2"/>
  <c r="BI149" i="2"/>
  <c r="BJ149" i="2"/>
  <c r="BK149" i="2"/>
  <c r="BL149" i="2"/>
  <c r="BM149" i="2"/>
  <c r="BN149" i="2"/>
  <c r="BO149" i="2"/>
  <c r="BP149" i="2"/>
  <c r="BQ149" i="2"/>
  <c r="BR149" i="2"/>
  <c r="BS149" i="2"/>
  <c r="BT149" i="2"/>
  <c r="BU149" i="2"/>
  <c r="BV149" i="2"/>
  <c r="BW149" i="2"/>
  <c r="BX149" i="2"/>
  <c r="BY149" i="2"/>
  <c r="BZ149" i="2"/>
  <c r="CA149" i="2"/>
  <c r="CB149" i="2"/>
  <c r="CC149" i="2"/>
  <c r="CD149" i="2"/>
  <c r="CE149" i="2"/>
  <c r="CF149" i="2"/>
  <c r="CG149" i="2"/>
  <c r="CH149" i="2"/>
  <c r="CI149" i="2"/>
  <c r="CJ149" i="2"/>
  <c r="CK149" i="2"/>
  <c r="CL149" i="2"/>
  <c r="CM149" i="2"/>
  <c r="CN149" i="2"/>
  <c r="CO149" i="2"/>
  <c r="CP149" i="2"/>
  <c r="CQ149" i="2"/>
  <c r="CR149" i="2"/>
  <c r="CS149" i="2"/>
  <c r="CT149" i="2"/>
  <c r="CU149" i="2"/>
  <c r="CV149" i="2"/>
  <c r="CW149" i="2"/>
  <c r="CX149" i="2"/>
  <c r="CY149" i="2"/>
  <c r="CZ149" i="2"/>
  <c r="DA149" i="2"/>
  <c r="DB149" i="2"/>
  <c r="DC149" i="2"/>
  <c r="DD149" i="2"/>
  <c r="DE149" i="2"/>
  <c r="DF149" i="2"/>
  <c r="DG149" i="2"/>
  <c r="DH149" i="2"/>
  <c r="DI149" i="2"/>
  <c r="DJ149" i="2"/>
  <c r="DK149" i="2"/>
  <c r="DS149" i="2"/>
  <c r="DT149" i="2"/>
  <c r="DU149" i="2"/>
  <c r="DV149" i="2"/>
  <c r="DW149" i="2"/>
  <c r="DX149" i="2"/>
  <c r="DY149" i="2"/>
  <c r="DZ149" i="2"/>
  <c r="EA149" i="2"/>
  <c r="EB149" i="2"/>
  <c r="EC149" i="2"/>
  <c r="ED149" i="2"/>
  <c r="EE149" i="2"/>
  <c r="EF149" i="2"/>
  <c r="EG149" i="2"/>
  <c r="EH149" i="2"/>
  <c r="EI149" i="2"/>
  <c r="EJ149" i="2"/>
  <c r="EK149" i="2"/>
  <c r="EL149" i="2"/>
  <c r="EM149" i="2"/>
  <c r="B150" i="2"/>
  <c r="C150" i="2"/>
  <c r="D150" i="2"/>
  <c r="E150" i="2" s="1"/>
  <c r="F150" i="2" s="1" a="1"/>
  <c r="F150" i="2" s="1"/>
  <c r="I150" i="2"/>
  <c r="J150" i="2"/>
  <c r="K150" i="2"/>
  <c r="L150" i="2"/>
  <c r="M150" i="2"/>
  <c r="N150" i="2"/>
  <c r="O150" i="2"/>
  <c r="P150" i="2"/>
  <c r="Q150" i="2"/>
  <c r="R150" i="2"/>
  <c r="S150" i="2"/>
  <c r="T150" i="2"/>
  <c r="U150" i="2"/>
  <c r="V150" i="2" s="1"/>
  <c r="W150" i="2"/>
  <c r="X150" i="2"/>
  <c r="Y150" i="2"/>
  <c r="Z150" i="2"/>
  <c r="AA150" i="2"/>
  <c r="AB150" i="2"/>
  <c r="AD150" i="2"/>
  <c r="AC150" i="2" s="1"/>
  <c r="AE150" i="2"/>
  <c r="AF150" i="2"/>
  <c r="AG150" i="2"/>
  <c r="AH150" i="2"/>
  <c r="AI150" i="2"/>
  <c r="AJ150" i="2"/>
  <c r="AK150" i="2"/>
  <c r="AL150" i="2"/>
  <c r="AM150" i="2"/>
  <c r="AN150" i="2"/>
  <c r="AO150" i="2"/>
  <c r="AP150" i="2"/>
  <c r="AQ150" i="2"/>
  <c r="AR150" i="2"/>
  <c r="AS150" i="2"/>
  <c r="AT150" i="2"/>
  <c r="AU150" i="2"/>
  <c r="AV150" i="2"/>
  <c r="AW150" i="2"/>
  <c r="AX150" i="2"/>
  <c r="AY150" i="2"/>
  <c r="AZ150" i="2"/>
  <c r="BA150" i="2"/>
  <c r="BB150" i="2"/>
  <c r="BC150" i="2"/>
  <c r="BD150" i="2"/>
  <c r="BE150" i="2"/>
  <c r="BF150" i="2"/>
  <c r="BG150" i="2"/>
  <c r="BH150" i="2"/>
  <c r="BI150" i="2"/>
  <c r="BJ150" i="2"/>
  <c r="BK150" i="2"/>
  <c r="BL150" i="2"/>
  <c r="BM150" i="2"/>
  <c r="BN150" i="2"/>
  <c r="BO150" i="2"/>
  <c r="BP150" i="2"/>
  <c r="BQ150" i="2"/>
  <c r="BR150" i="2"/>
  <c r="BS150" i="2"/>
  <c r="BT150" i="2"/>
  <c r="BU150" i="2"/>
  <c r="BV150" i="2"/>
  <c r="BW150" i="2"/>
  <c r="BX150" i="2"/>
  <c r="BY150" i="2"/>
  <c r="BZ150" i="2"/>
  <c r="CA150" i="2"/>
  <c r="CB150" i="2"/>
  <c r="CC150" i="2"/>
  <c r="CD150" i="2"/>
  <c r="CE150" i="2"/>
  <c r="CF150" i="2"/>
  <c r="CG150" i="2"/>
  <c r="CH150" i="2"/>
  <c r="CI150" i="2"/>
  <c r="CJ150" i="2"/>
  <c r="CK150" i="2"/>
  <c r="CL150" i="2"/>
  <c r="CM150" i="2"/>
  <c r="CN150" i="2"/>
  <c r="CO150" i="2"/>
  <c r="CP150" i="2"/>
  <c r="CQ150" i="2"/>
  <c r="CR150" i="2"/>
  <c r="CS150" i="2"/>
  <c r="CT150" i="2"/>
  <c r="CU150" i="2"/>
  <c r="CV150" i="2"/>
  <c r="CW150" i="2"/>
  <c r="CX150" i="2"/>
  <c r="CY150" i="2"/>
  <c r="CZ150" i="2"/>
  <c r="DA150" i="2"/>
  <c r="DB150" i="2"/>
  <c r="DC150" i="2"/>
  <c r="DD150" i="2"/>
  <c r="DE150" i="2"/>
  <c r="DF150" i="2"/>
  <c r="DG150" i="2"/>
  <c r="DH150" i="2"/>
  <c r="DI150" i="2"/>
  <c r="DJ150" i="2"/>
  <c r="DK150" i="2"/>
  <c r="DS150" i="2"/>
  <c r="DT150" i="2"/>
  <c r="DU150" i="2"/>
  <c r="DV150" i="2"/>
  <c r="DW150" i="2"/>
  <c r="DX150" i="2"/>
  <c r="DY150" i="2"/>
  <c r="DZ150" i="2"/>
  <c r="EA150" i="2"/>
  <c r="EB150" i="2"/>
  <c r="EC150" i="2"/>
  <c r="ED150" i="2"/>
  <c r="EE150" i="2"/>
  <c r="EF150" i="2"/>
  <c r="EG150" i="2"/>
  <c r="EH150" i="2"/>
  <c r="EI150" i="2"/>
  <c r="EJ150" i="2"/>
  <c r="EK150" i="2"/>
  <c r="EL150" i="2"/>
  <c r="EM150" i="2"/>
  <c r="B151" i="2"/>
  <c r="C151" i="2"/>
  <c r="D151" i="2"/>
  <c r="E151" i="2" s="1"/>
  <c r="F151" i="2" s="1" a="1"/>
  <c r="F151" i="2" s="1"/>
  <c r="I151" i="2"/>
  <c r="J151" i="2"/>
  <c r="K151" i="2"/>
  <c r="L151" i="2"/>
  <c r="M151" i="2"/>
  <c r="N151" i="2"/>
  <c r="O151" i="2"/>
  <c r="P151" i="2"/>
  <c r="Q151" i="2"/>
  <c r="R151" i="2"/>
  <c r="S151" i="2"/>
  <c r="T151" i="2"/>
  <c r="U151" i="2"/>
  <c r="V151" i="2" s="1"/>
  <c r="W151" i="2"/>
  <c r="X151" i="2"/>
  <c r="Y151" i="2"/>
  <c r="Z151" i="2"/>
  <c r="AA151" i="2"/>
  <c r="AB151" i="2"/>
  <c r="AD151" i="2"/>
  <c r="AC151" i="2" s="1"/>
  <c r="AE151" i="2"/>
  <c r="AF151" i="2"/>
  <c r="AG151" i="2"/>
  <c r="AH151" i="2"/>
  <c r="AI151" i="2"/>
  <c r="AJ151" i="2"/>
  <c r="AK151" i="2"/>
  <c r="AL151" i="2"/>
  <c r="AM151" i="2"/>
  <c r="AN151" i="2"/>
  <c r="AO151" i="2"/>
  <c r="AP151" i="2"/>
  <c r="AQ151" i="2"/>
  <c r="AR151" i="2"/>
  <c r="AS151" i="2"/>
  <c r="AT151" i="2"/>
  <c r="AU151" i="2"/>
  <c r="AV151" i="2"/>
  <c r="AW151" i="2"/>
  <c r="AX151" i="2"/>
  <c r="AY151" i="2"/>
  <c r="AZ151" i="2"/>
  <c r="BA151" i="2"/>
  <c r="BB151" i="2"/>
  <c r="BC151" i="2"/>
  <c r="BD151" i="2"/>
  <c r="BE151" i="2"/>
  <c r="BF151" i="2"/>
  <c r="BG151" i="2"/>
  <c r="BH151" i="2"/>
  <c r="BI151" i="2"/>
  <c r="BJ151" i="2"/>
  <c r="BK151" i="2"/>
  <c r="BL151" i="2"/>
  <c r="BM151" i="2"/>
  <c r="BN151" i="2"/>
  <c r="BO151" i="2"/>
  <c r="BP151" i="2"/>
  <c r="BQ151" i="2"/>
  <c r="BR151" i="2"/>
  <c r="BS151" i="2"/>
  <c r="BT151" i="2"/>
  <c r="BU151" i="2"/>
  <c r="BV151" i="2"/>
  <c r="BW151" i="2"/>
  <c r="BX151" i="2"/>
  <c r="BY151" i="2"/>
  <c r="BZ151" i="2"/>
  <c r="CA151" i="2"/>
  <c r="CB151" i="2"/>
  <c r="CC151" i="2"/>
  <c r="CD151" i="2"/>
  <c r="CE151" i="2"/>
  <c r="CF151" i="2"/>
  <c r="CG151" i="2"/>
  <c r="CH151" i="2"/>
  <c r="CI151" i="2"/>
  <c r="CJ151" i="2"/>
  <c r="CK151" i="2"/>
  <c r="CL151" i="2"/>
  <c r="CM151" i="2"/>
  <c r="CN151" i="2"/>
  <c r="CO151" i="2"/>
  <c r="CP151" i="2"/>
  <c r="CQ151" i="2"/>
  <c r="CR151" i="2"/>
  <c r="CS151" i="2"/>
  <c r="CT151" i="2"/>
  <c r="CU151" i="2"/>
  <c r="CV151" i="2"/>
  <c r="CW151" i="2"/>
  <c r="CX151" i="2"/>
  <c r="CY151" i="2"/>
  <c r="CZ151" i="2"/>
  <c r="DA151" i="2"/>
  <c r="DB151" i="2"/>
  <c r="DC151" i="2"/>
  <c r="DD151" i="2"/>
  <c r="DE151" i="2"/>
  <c r="DF151" i="2"/>
  <c r="DG151" i="2"/>
  <c r="DH151" i="2"/>
  <c r="DI151" i="2"/>
  <c r="DJ151" i="2"/>
  <c r="DK151" i="2"/>
  <c r="DS151" i="2"/>
  <c r="DT151" i="2"/>
  <c r="DU151" i="2"/>
  <c r="DN151" i="2" s="1"/>
  <c r="DV151" i="2"/>
  <c r="DW151" i="2"/>
  <c r="DX151" i="2"/>
  <c r="DY151" i="2"/>
  <c r="DZ151" i="2"/>
  <c r="EA151" i="2"/>
  <c r="EB151" i="2"/>
  <c r="EC151" i="2"/>
  <c r="ED151" i="2"/>
  <c r="EE151" i="2"/>
  <c r="EF151" i="2"/>
  <c r="EG151" i="2"/>
  <c r="EH151" i="2"/>
  <c r="EI151" i="2"/>
  <c r="EJ151" i="2"/>
  <c r="EK151" i="2"/>
  <c r="EL151" i="2"/>
  <c r="EM151" i="2"/>
  <c r="B152" i="2"/>
  <c r="C152" i="2"/>
  <c r="D152" i="2"/>
  <c r="E152" i="2" s="1"/>
  <c r="F152" i="2" s="1" a="1"/>
  <c r="F152" i="2" s="1"/>
  <c r="I152" i="2"/>
  <c r="J152" i="2"/>
  <c r="K152" i="2"/>
  <c r="L152" i="2"/>
  <c r="M152" i="2"/>
  <c r="N152" i="2"/>
  <c r="O152" i="2"/>
  <c r="P152" i="2"/>
  <c r="Q152" i="2"/>
  <c r="R152" i="2"/>
  <c r="S152" i="2"/>
  <c r="T152" i="2"/>
  <c r="U152" i="2"/>
  <c r="V152" i="2" s="1"/>
  <c r="W152" i="2"/>
  <c r="X152" i="2"/>
  <c r="Y152" i="2"/>
  <c r="Z152" i="2"/>
  <c r="AA152" i="2"/>
  <c r="AB152" i="2"/>
  <c r="AD152" i="2"/>
  <c r="AC152" i="2" s="1"/>
  <c r="AE152" i="2"/>
  <c r="AF152" i="2"/>
  <c r="AG152" i="2"/>
  <c r="AH152" i="2"/>
  <c r="AI152" i="2"/>
  <c r="AJ152" i="2"/>
  <c r="AK152" i="2"/>
  <c r="AL152" i="2"/>
  <c r="AM152" i="2"/>
  <c r="AN152" i="2"/>
  <c r="AO152" i="2"/>
  <c r="AP152" i="2"/>
  <c r="AQ152" i="2"/>
  <c r="AR152" i="2"/>
  <c r="AS152" i="2"/>
  <c r="AT152" i="2"/>
  <c r="AU152" i="2"/>
  <c r="AV152" i="2"/>
  <c r="AW152" i="2"/>
  <c r="AX152" i="2"/>
  <c r="AY152" i="2"/>
  <c r="AZ152" i="2"/>
  <c r="BA152" i="2"/>
  <c r="BB152" i="2"/>
  <c r="BC152" i="2"/>
  <c r="BD152" i="2"/>
  <c r="BE152" i="2"/>
  <c r="BF152" i="2"/>
  <c r="BG152" i="2"/>
  <c r="BH152" i="2"/>
  <c r="BI152" i="2"/>
  <c r="BJ152" i="2"/>
  <c r="BK152" i="2"/>
  <c r="BL152" i="2"/>
  <c r="BM152" i="2"/>
  <c r="BN152" i="2"/>
  <c r="BO152" i="2"/>
  <c r="BP152" i="2"/>
  <c r="BQ152" i="2"/>
  <c r="BR152" i="2"/>
  <c r="BS152" i="2"/>
  <c r="BT152" i="2"/>
  <c r="BU152" i="2"/>
  <c r="BV152" i="2"/>
  <c r="BW152" i="2"/>
  <c r="BX152" i="2"/>
  <c r="BY152" i="2"/>
  <c r="BZ152" i="2"/>
  <c r="CA152" i="2"/>
  <c r="CB152" i="2"/>
  <c r="CC152" i="2"/>
  <c r="CD152" i="2"/>
  <c r="CE152" i="2"/>
  <c r="CF152" i="2"/>
  <c r="CG152" i="2"/>
  <c r="CH152" i="2"/>
  <c r="CI152" i="2"/>
  <c r="CJ152" i="2"/>
  <c r="CK152" i="2"/>
  <c r="CL152" i="2"/>
  <c r="CM152" i="2"/>
  <c r="CN152" i="2"/>
  <c r="CO152" i="2"/>
  <c r="CP152" i="2"/>
  <c r="CQ152" i="2"/>
  <c r="CR152" i="2"/>
  <c r="CS152" i="2"/>
  <c r="CT152" i="2"/>
  <c r="CU152" i="2"/>
  <c r="CV152" i="2"/>
  <c r="CW152" i="2"/>
  <c r="CX152" i="2"/>
  <c r="CY152" i="2"/>
  <c r="CZ152" i="2"/>
  <c r="DA152" i="2"/>
  <c r="DB152" i="2"/>
  <c r="DC152" i="2"/>
  <c r="DD152" i="2"/>
  <c r="DE152" i="2"/>
  <c r="DF152" i="2"/>
  <c r="DG152" i="2"/>
  <c r="DH152" i="2"/>
  <c r="DI152" i="2"/>
  <c r="DJ152" i="2"/>
  <c r="DK152" i="2"/>
  <c r="DS152" i="2"/>
  <c r="DT152" i="2"/>
  <c r="DU152" i="2"/>
  <c r="DV152" i="2"/>
  <c r="DW152" i="2"/>
  <c r="DX152" i="2"/>
  <c r="DY152" i="2"/>
  <c r="DZ152" i="2"/>
  <c r="EA152" i="2"/>
  <c r="EB152" i="2"/>
  <c r="EC152" i="2"/>
  <c r="ED152" i="2"/>
  <c r="EE152" i="2"/>
  <c r="EF152" i="2"/>
  <c r="EG152" i="2"/>
  <c r="EH152" i="2"/>
  <c r="EI152" i="2"/>
  <c r="EJ152" i="2"/>
  <c r="EK152" i="2"/>
  <c r="EL152" i="2"/>
  <c r="EM152" i="2"/>
  <c r="B153" i="2"/>
  <c r="C153" i="2"/>
  <c r="D153" i="2"/>
  <c r="E153" i="2" s="1"/>
  <c r="F153" i="2" s="1" a="1"/>
  <c r="F153" i="2" s="1"/>
  <c r="I153" i="2"/>
  <c r="J153" i="2"/>
  <c r="K153" i="2"/>
  <c r="L153" i="2"/>
  <c r="M153" i="2"/>
  <c r="N153" i="2"/>
  <c r="O153" i="2"/>
  <c r="P153" i="2"/>
  <c r="Q153" i="2"/>
  <c r="R153" i="2"/>
  <c r="S153" i="2"/>
  <c r="T153" i="2"/>
  <c r="U153" i="2"/>
  <c r="V153" i="2" s="1"/>
  <c r="W153" i="2"/>
  <c r="X153" i="2"/>
  <c r="Y153" i="2"/>
  <c r="Z153" i="2"/>
  <c r="AA153" i="2"/>
  <c r="AB153" i="2"/>
  <c r="AD153" i="2"/>
  <c r="AC153" i="2" s="1"/>
  <c r="AE153" i="2"/>
  <c r="AF153" i="2"/>
  <c r="AG153" i="2"/>
  <c r="AH153" i="2"/>
  <c r="AI153" i="2"/>
  <c r="AJ153" i="2"/>
  <c r="AK153" i="2"/>
  <c r="AL153" i="2"/>
  <c r="AM153" i="2"/>
  <c r="AN153" i="2"/>
  <c r="AO153" i="2"/>
  <c r="AP153" i="2"/>
  <c r="AQ153" i="2"/>
  <c r="AR153" i="2"/>
  <c r="AS153" i="2"/>
  <c r="AT153" i="2"/>
  <c r="AU153" i="2"/>
  <c r="AV153" i="2"/>
  <c r="AW153" i="2"/>
  <c r="AX153" i="2"/>
  <c r="AY153" i="2"/>
  <c r="AZ153" i="2"/>
  <c r="BA153" i="2"/>
  <c r="BB153" i="2"/>
  <c r="BC153" i="2"/>
  <c r="BD153" i="2"/>
  <c r="BE153" i="2"/>
  <c r="BF153" i="2"/>
  <c r="BG153" i="2"/>
  <c r="BH153" i="2"/>
  <c r="BI153" i="2"/>
  <c r="BJ153" i="2"/>
  <c r="BK153" i="2"/>
  <c r="BL153" i="2"/>
  <c r="BM153" i="2"/>
  <c r="BN153" i="2"/>
  <c r="BO153" i="2"/>
  <c r="BP153" i="2"/>
  <c r="BQ153" i="2"/>
  <c r="BR153" i="2"/>
  <c r="BS153" i="2"/>
  <c r="BT153" i="2"/>
  <c r="BU153" i="2"/>
  <c r="BV153" i="2"/>
  <c r="BW153" i="2"/>
  <c r="BX153" i="2"/>
  <c r="BY153" i="2"/>
  <c r="BZ153" i="2"/>
  <c r="CA153" i="2"/>
  <c r="CB153" i="2"/>
  <c r="CC153" i="2"/>
  <c r="CD153" i="2"/>
  <c r="CE153" i="2"/>
  <c r="CF153" i="2"/>
  <c r="CG153" i="2"/>
  <c r="CH153" i="2"/>
  <c r="CI153" i="2"/>
  <c r="CJ153" i="2"/>
  <c r="CK153" i="2"/>
  <c r="CL153" i="2"/>
  <c r="CM153" i="2"/>
  <c r="CN153" i="2"/>
  <c r="CO153" i="2"/>
  <c r="CP153" i="2"/>
  <c r="CQ153" i="2"/>
  <c r="CR153" i="2"/>
  <c r="CS153" i="2"/>
  <c r="CT153" i="2"/>
  <c r="CU153" i="2"/>
  <c r="CV153" i="2"/>
  <c r="CW153" i="2"/>
  <c r="CX153" i="2"/>
  <c r="CY153" i="2"/>
  <c r="CZ153" i="2"/>
  <c r="DA153" i="2"/>
  <c r="DB153" i="2"/>
  <c r="DC153" i="2"/>
  <c r="DD153" i="2"/>
  <c r="DE153" i="2"/>
  <c r="DF153" i="2"/>
  <c r="DG153" i="2"/>
  <c r="DH153" i="2"/>
  <c r="DI153" i="2"/>
  <c r="DJ153" i="2"/>
  <c r="DK153" i="2"/>
  <c r="DS153" i="2"/>
  <c r="DT153" i="2"/>
  <c r="DU153" i="2"/>
  <c r="DV153" i="2"/>
  <c r="DW153" i="2"/>
  <c r="DX153" i="2"/>
  <c r="DY153" i="2"/>
  <c r="DZ153" i="2"/>
  <c r="EA153" i="2"/>
  <c r="EB153" i="2"/>
  <c r="EC153" i="2"/>
  <c r="ED153" i="2"/>
  <c r="EE153" i="2"/>
  <c r="EF153" i="2"/>
  <c r="EG153" i="2"/>
  <c r="EH153" i="2"/>
  <c r="EI153" i="2"/>
  <c r="EJ153" i="2"/>
  <c r="EK153" i="2"/>
  <c r="EL153" i="2"/>
  <c r="EM153" i="2"/>
  <c r="B154" i="2"/>
  <c r="C154" i="2"/>
  <c r="D154" i="2"/>
  <c r="E154" i="2" s="1"/>
  <c r="F154" i="2" s="1" a="1"/>
  <c r="F154" i="2" s="1"/>
  <c r="I154" i="2"/>
  <c r="J154" i="2"/>
  <c r="K154" i="2"/>
  <c r="L154" i="2"/>
  <c r="M154" i="2"/>
  <c r="N154" i="2"/>
  <c r="O154" i="2"/>
  <c r="P154" i="2"/>
  <c r="Q154" i="2"/>
  <c r="R154" i="2"/>
  <c r="S154" i="2"/>
  <c r="T154" i="2"/>
  <c r="U154" i="2"/>
  <c r="V154" i="2" s="1"/>
  <c r="W154" i="2"/>
  <c r="X154" i="2"/>
  <c r="Y154" i="2"/>
  <c r="Z154" i="2"/>
  <c r="AA154" i="2"/>
  <c r="AB154" i="2"/>
  <c r="AD154" i="2"/>
  <c r="AC154" i="2" s="1"/>
  <c r="AE154" i="2"/>
  <c r="AF154" i="2"/>
  <c r="AG154" i="2"/>
  <c r="AH154" i="2"/>
  <c r="AI154" i="2"/>
  <c r="AJ154" i="2"/>
  <c r="AK154" i="2"/>
  <c r="AL154" i="2"/>
  <c r="AM154" i="2"/>
  <c r="AN154" i="2"/>
  <c r="AO154" i="2"/>
  <c r="AP154" i="2"/>
  <c r="AQ154" i="2"/>
  <c r="AR154" i="2"/>
  <c r="AS154" i="2"/>
  <c r="AT154" i="2"/>
  <c r="AU154" i="2"/>
  <c r="AV154" i="2"/>
  <c r="AW154" i="2"/>
  <c r="AX154" i="2"/>
  <c r="AY154" i="2"/>
  <c r="AZ154" i="2"/>
  <c r="BA154" i="2"/>
  <c r="BB154" i="2"/>
  <c r="BC154" i="2"/>
  <c r="BD154" i="2"/>
  <c r="BE154" i="2"/>
  <c r="BF154" i="2"/>
  <c r="BG154" i="2"/>
  <c r="BH154" i="2"/>
  <c r="BI154" i="2"/>
  <c r="BJ154" i="2"/>
  <c r="BK154" i="2"/>
  <c r="BL154" i="2"/>
  <c r="BM154" i="2"/>
  <c r="BN154" i="2"/>
  <c r="BO154" i="2"/>
  <c r="BP154" i="2"/>
  <c r="BQ154" i="2"/>
  <c r="BR154" i="2"/>
  <c r="BS154" i="2"/>
  <c r="BT154" i="2"/>
  <c r="BU154" i="2"/>
  <c r="BV154" i="2"/>
  <c r="BW154" i="2"/>
  <c r="BX154" i="2"/>
  <c r="BY154" i="2"/>
  <c r="BZ154" i="2"/>
  <c r="CA154" i="2"/>
  <c r="CB154" i="2"/>
  <c r="CC154" i="2"/>
  <c r="CD154" i="2"/>
  <c r="CE154" i="2"/>
  <c r="CF154" i="2"/>
  <c r="CG154" i="2"/>
  <c r="CH154" i="2"/>
  <c r="CI154" i="2"/>
  <c r="CJ154" i="2"/>
  <c r="CK154" i="2"/>
  <c r="CL154" i="2"/>
  <c r="CM154" i="2"/>
  <c r="CN154" i="2"/>
  <c r="CO154" i="2"/>
  <c r="CP154" i="2"/>
  <c r="CQ154" i="2"/>
  <c r="CR154" i="2"/>
  <c r="CS154" i="2"/>
  <c r="CT154" i="2"/>
  <c r="CU154" i="2"/>
  <c r="CV154" i="2"/>
  <c r="CW154" i="2"/>
  <c r="CX154" i="2"/>
  <c r="CY154" i="2"/>
  <c r="CZ154" i="2"/>
  <c r="DA154" i="2"/>
  <c r="DB154" i="2"/>
  <c r="DC154" i="2"/>
  <c r="DD154" i="2"/>
  <c r="DE154" i="2"/>
  <c r="DF154" i="2"/>
  <c r="DG154" i="2"/>
  <c r="DH154" i="2"/>
  <c r="DI154" i="2"/>
  <c r="DJ154" i="2"/>
  <c r="DK154" i="2"/>
  <c r="DS154" i="2"/>
  <c r="DT154" i="2"/>
  <c r="DU154" i="2"/>
  <c r="DN154" i="2" s="1"/>
  <c r="DV154" i="2"/>
  <c r="DW154" i="2"/>
  <c r="DX154" i="2"/>
  <c r="DY154" i="2"/>
  <c r="DZ154" i="2"/>
  <c r="EA154" i="2"/>
  <c r="EB154" i="2"/>
  <c r="EC154" i="2"/>
  <c r="ED154" i="2"/>
  <c r="EE154" i="2"/>
  <c r="EF154" i="2"/>
  <c r="EG154" i="2"/>
  <c r="EH154" i="2"/>
  <c r="EI154" i="2"/>
  <c r="EJ154" i="2"/>
  <c r="EK154" i="2"/>
  <c r="EL154" i="2"/>
  <c r="EM154" i="2"/>
  <c r="B155" i="2"/>
  <c r="C155" i="2"/>
  <c r="D155" i="2"/>
  <c r="E155" i="2" s="1"/>
  <c r="F155" i="2" s="1" a="1"/>
  <c r="F155" i="2" s="1"/>
  <c r="I155" i="2"/>
  <c r="J155" i="2"/>
  <c r="K155" i="2"/>
  <c r="L155" i="2"/>
  <c r="M155" i="2"/>
  <c r="N155" i="2"/>
  <c r="O155" i="2"/>
  <c r="P155" i="2"/>
  <c r="Q155" i="2"/>
  <c r="R155" i="2"/>
  <c r="S155" i="2"/>
  <c r="T155" i="2"/>
  <c r="U155" i="2"/>
  <c r="V155" i="2" s="1"/>
  <c r="W155" i="2"/>
  <c r="X155" i="2"/>
  <c r="Y155" i="2"/>
  <c r="Z155" i="2"/>
  <c r="AA155" i="2"/>
  <c r="AB155" i="2"/>
  <c r="AD155" i="2"/>
  <c r="AC155" i="2" s="1"/>
  <c r="AE155" i="2"/>
  <c r="AF155" i="2"/>
  <c r="AG155" i="2"/>
  <c r="AH155" i="2"/>
  <c r="AI155" i="2"/>
  <c r="AJ155" i="2"/>
  <c r="AK155" i="2"/>
  <c r="AL155" i="2"/>
  <c r="AM155" i="2"/>
  <c r="AN155" i="2"/>
  <c r="AO155" i="2"/>
  <c r="AP155" i="2"/>
  <c r="AQ155" i="2"/>
  <c r="AR155" i="2"/>
  <c r="AS155" i="2"/>
  <c r="AT155" i="2"/>
  <c r="AU155" i="2"/>
  <c r="AV155" i="2"/>
  <c r="AW155" i="2"/>
  <c r="AX155" i="2"/>
  <c r="AY155" i="2"/>
  <c r="AZ155" i="2"/>
  <c r="BA155" i="2"/>
  <c r="BB155" i="2"/>
  <c r="BC155" i="2"/>
  <c r="BD155" i="2"/>
  <c r="BE155" i="2"/>
  <c r="BF155" i="2"/>
  <c r="BG155" i="2"/>
  <c r="BH155" i="2"/>
  <c r="BI155" i="2"/>
  <c r="BJ155" i="2"/>
  <c r="BK155" i="2"/>
  <c r="BL155" i="2"/>
  <c r="BM155" i="2"/>
  <c r="BN155" i="2"/>
  <c r="BO155" i="2"/>
  <c r="BP155" i="2"/>
  <c r="BQ155" i="2"/>
  <c r="BR155" i="2"/>
  <c r="BS155" i="2"/>
  <c r="BT155" i="2"/>
  <c r="BU155" i="2"/>
  <c r="BV155" i="2"/>
  <c r="BW155" i="2"/>
  <c r="BX155" i="2"/>
  <c r="BY155" i="2"/>
  <c r="BZ155" i="2"/>
  <c r="CA155" i="2"/>
  <c r="CB155" i="2"/>
  <c r="CC155" i="2"/>
  <c r="CD155" i="2"/>
  <c r="CE155" i="2"/>
  <c r="CF155" i="2"/>
  <c r="CG155" i="2"/>
  <c r="CH155" i="2"/>
  <c r="CI155" i="2"/>
  <c r="CJ155" i="2"/>
  <c r="CK155" i="2"/>
  <c r="CL155" i="2"/>
  <c r="CM155" i="2"/>
  <c r="CN155" i="2"/>
  <c r="CO155" i="2"/>
  <c r="CP155" i="2"/>
  <c r="CQ155" i="2"/>
  <c r="CR155" i="2"/>
  <c r="CS155" i="2"/>
  <c r="CT155" i="2"/>
  <c r="CU155" i="2"/>
  <c r="CV155" i="2"/>
  <c r="CW155" i="2"/>
  <c r="CX155" i="2"/>
  <c r="CY155" i="2"/>
  <c r="CZ155" i="2"/>
  <c r="DA155" i="2"/>
  <c r="DB155" i="2"/>
  <c r="DC155" i="2"/>
  <c r="DD155" i="2"/>
  <c r="DE155" i="2"/>
  <c r="DF155" i="2"/>
  <c r="DG155" i="2"/>
  <c r="DH155" i="2"/>
  <c r="DI155" i="2"/>
  <c r="DJ155" i="2"/>
  <c r="DK155" i="2"/>
  <c r="DS155" i="2"/>
  <c r="DT155" i="2"/>
  <c r="DU155" i="2"/>
  <c r="DV155" i="2"/>
  <c r="DW155" i="2"/>
  <c r="DX155" i="2"/>
  <c r="DY155" i="2"/>
  <c r="DZ155" i="2"/>
  <c r="EA155" i="2"/>
  <c r="EB155" i="2"/>
  <c r="EC155" i="2"/>
  <c r="ED155" i="2"/>
  <c r="EE155" i="2"/>
  <c r="EF155" i="2"/>
  <c r="EG155" i="2"/>
  <c r="EH155" i="2"/>
  <c r="EI155" i="2"/>
  <c r="EJ155" i="2"/>
  <c r="EK155" i="2"/>
  <c r="EL155" i="2"/>
  <c r="EM155" i="2"/>
  <c r="B156" i="2"/>
  <c r="C156" i="2"/>
  <c r="D156" i="2"/>
  <c r="E156" i="2" s="1"/>
  <c r="F156" i="2" s="1" a="1"/>
  <c r="F156" i="2" s="1"/>
  <c r="I156" i="2"/>
  <c r="J156" i="2"/>
  <c r="K156" i="2"/>
  <c r="L156" i="2"/>
  <c r="M156" i="2"/>
  <c r="N156" i="2"/>
  <c r="O156" i="2"/>
  <c r="P156" i="2"/>
  <c r="Q156" i="2"/>
  <c r="R156" i="2"/>
  <c r="S156" i="2"/>
  <c r="T156" i="2"/>
  <c r="U156" i="2"/>
  <c r="V156" i="2" s="1"/>
  <c r="W156" i="2"/>
  <c r="X156" i="2"/>
  <c r="Y156" i="2"/>
  <c r="Z156" i="2"/>
  <c r="AA156" i="2"/>
  <c r="AB156" i="2"/>
  <c r="AD156" i="2"/>
  <c r="AC156" i="2" s="1"/>
  <c r="AE156" i="2"/>
  <c r="AF156" i="2"/>
  <c r="AG156" i="2"/>
  <c r="AH156" i="2"/>
  <c r="AI156" i="2"/>
  <c r="AJ156" i="2"/>
  <c r="AK156" i="2"/>
  <c r="AL156" i="2"/>
  <c r="AM156" i="2"/>
  <c r="AN156" i="2"/>
  <c r="AO156" i="2"/>
  <c r="AP156" i="2"/>
  <c r="AQ156" i="2"/>
  <c r="AR156" i="2"/>
  <c r="AS156" i="2"/>
  <c r="AT156" i="2"/>
  <c r="AU156" i="2"/>
  <c r="AV156" i="2"/>
  <c r="AW156" i="2"/>
  <c r="AX156" i="2"/>
  <c r="AY156" i="2"/>
  <c r="AZ156" i="2"/>
  <c r="BA156" i="2"/>
  <c r="BB156" i="2"/>
  <c r="BC156" i="2"/>
  <c r="BD156" i="2"/>
  <c r="BE156" i="2"/>
  <c r="BF156" i="2"/>
  <c r="BG156" i="2"/>
  <c r="BH156" i="2"/>
  <c r="BI156" i="2"/>
  <c r="BJ156" i="2"/>
  <c r="BK156" i="2"/>
  <c r="BL156" i="2"/>
  <c r="BM156" i="2"/>
  <c r="BN156" i="2"/>
  <c r="BO156" i="2"/>
  <c r="BP156" i="2"/>
  <c r="BQ156" i="2"/>
  <c r="BR156" i="2"/>
  <c r="BS156" i="2"/>
  <c r="BT156" i="2"/>
  <c r="BU156" i="2"/>
  <c r="BV156" i="2"/>
  <c r="BW156" i="2"/>
  <c r="BX156" i="2"/>
  <c r="BY156" i="2"/>
  <c r="BZ156" i="2"/>
  <c r="CA156" i="2"/>
  <c r="CB156" i="2"/>
  <c r="CC156" i="2"/>
  <c r="CD156" i="2"/>
  <c r="CE156" i="2"/>
  <c r="CF156" i="2"/>
  <c r="CG156" i="2"/>
  <c r="CH156" i="2"/>
  <c r="CI156" i="2"/>
  <c r="CJ156" i="2"/>
  <c r="CK156" i="2"/>
  <c r="CL156" i="2"/>
  <c r="CM156" i="2"/>
  <c r="CN156" i="2"/>
  <c r="CO156" i="2"/>
  <c r="CP156" i="2"/>
  <c r="CQ156" i="2"/>
  <c r="CR156" i="2"/>
  <c r="CS156" i="2"/>
  <c r="CT156" i="2"/>
  <c r="CU156" i="2"/>
  <c r="CV156" i="2"/>
  <c r="CW156" i="2"/>
  <c r="CX156" i="2"/>
  <c r="CY156" i="2"/>
  <c r="CZ156" i="2"/>
  <c r="DA156" i="2"/>
  <c r="DB156" i="2"/>
  <c r="DC156" i="2"/>
  <c r="DD156" i="2"/>
  <c r="DE156" i="2"/>
  <c r="DF156" i="2"/>
  <c r="DG156" i="2"/>
  <c r="DH156" i="2"/>
  <c r="DI156" i="2"/>
  <c r="DJ156" i="2"/>
  <c r="DK156" i="2"/>
  <c r="DS156" i="2"/>
  <c r="DT156" i="2"/>
  <c r="DU156" i="2"/>
  <c r="DV156" i="2"/>
  <c r="DW156" i="2"/>
  <c r="DX156" i="2"/>
  <c r="DY156" i="2"/>
  <c r="DZ156" i="2"/>
  <c r="EA156" i="2"/>
  <c r="EB156" i="2"/>
  <c r="EC156" i="2"/>
  <c r="ED156" i="2"/>
  <c r="EE156" i="2"/>
  <c r="EF156" i="2"/>
  <c r="EG156" i="2"/>
  <c r="EH156" i="2"/>
  <c r="EI156" i="2"/>
  <c r="EJ156" i="2"/>
  <c r="EK156" i="2"/>
  <c r="EL156" i="2"/>
  <c r="EM156" i="2"/>
  <c r="B157" i="2"/>
  <c r="C157" i="2"/>
  <c r="D157" i="2"/>
  <c r="E157" i="2" s="1"/>
  <c r="F157" i="2" s="1" a="1"/>
  <c r="F157" i="2" s="1"/>
  <c r="I157" i="2"/>
  <c r="J157" i="2"/>
  <c r="K157" i="2"/>
  <c r="L157" i="2"/>
  <c r="M157" i="2"/>
  <c r="N157" i="2"/>
  <c r="O157" i="2"/>
  <c r="P157" i="2"/>
  <c r="Q157" i="2"/>
  <c r="R157" i="2"/>
  <c r="S157" i="2"/>
  <c r="T157" i="2"/>
  <c r="U157" i="2"/>
  <c r="V157" i="2" s="1"/>
  <c r="W157" i="2"/>
  <c r="X157" i="2"/>
  <c r="Y157" i="2"/>
  <c r="Z157" i="2"/>
  <c r="AA157" i="2"/>
  <c r="AB157" i="2"/>
  <c r="AD157" i="2"/>
  <c r="AC157" i="2" s="1"/>
  <c r="AE157" i="2"/>
  <c r="AF157" i="2"/>
  <c r="AG157" i="2"/>
  <c r="AH157" i="2"/>
  <c r="AI157" i="2"/>
  <c r="AJ157" i="2"/>
  <c r="AK157" i="2"/>
  <c r="AL157" i="2"/>
  <c r="AM157" i="2"/>
  <c r="AN157" i="2"/>
  <c r="AO157" i="2"/>
  <c r="AP157" i="2"/>
  <c r="AQ157" i="2"/>
  <c r="AR157" i="2"/>
  <c r="AS157" i="2"/>
  <c r="AT157" i="2"/>
  <c r="AU157" i="2"/>
  <c r="AV157" i="2"/>
  <c r="AW157" i="2"/>
  <c r="AX157" i="2"/>
  <c r="AY157" i="2"/>
  <c r="AZ157" i="2"/>
  <c r="BA157" i="2"/>
  <c r="BB157" i="2"/>
  <c r="BC157" i="2"/>
  <c r="BD157" i="2"/>
  <c r="BE157" i="2"/>
  <c r="BF157" i="2"/>
  <c r="BG157" i="2"/>
  <c r="BH157" i="2"/>
  <c r="BI157" i="2"/>
  <c r="BJ157" i="2"/>
  <c r="BK157" i="2"/>
  <c r="BL157" i="2"/>
  <c r="BM157" i="2"/>
  <c r="BN157" i="2"/>
  <c r="BO157" i="2"/>
  <c r="BP157" i="2"/>
  <c r="BQ157" i="2"/>
  <c r="BR157" i="2"/>
  <c r="BS157" i="2"/>
  <c r="BT157" i="2"/>
  <c r="BU157" i="2"/>
  <c r="BV157" i="2"/>
  <c r="BW157" i="2"/>
  <c r="BX157" i="2"/>
  <c r="BY157" i="2"/>
  <c r="BZ157" i="2"/>
  <c r="CA157" i="2"/>
  <c r="CB157" i="2"/>
  <c r="CC157" i="2"/>
  <c r="CD157" i="2"/>
  <c r="CE157" i="2"/>
  <c r="CF157" i="2"/>
  <c r="CG157" i="2"/>
  <c r="CH157" i="2"/>
  <c r="CI157" i="2"/>
  <c r="CJ157" i="2"/>
  <c r="CK157" i="2"/>
  <c r="CL157" i="2"/>
  <c r="CM157" i="2"/>
  <c r="CN157" i="2"/>
  <c r="CO157" i="2"/>
  <c r="CP157" i="2"/>
  <c r="CQ157" i="2"/>
  <c r="CR157" i="2"/>
  <c r="CS157" i="2"/>
  <c r="CT157" i="2"/>
  <c r="CU157" i="2"/>
  <c r="CV157" i="2"/>
  <c r="CW157" i="2"/>
  <c r="CX157" i="2"/>
  <c r="CY157" i="2"/>
  <c r="CZ157" i="2"/>
  <c r="DA157" i="2"/>
  <c r="DB157" i="2"/>
  <c r="DC157" i="2"/>
  <c r="DD157" i="2"/>
  <c r="DE157" i="2"/>
  <c r="DF157" i="2"/>
  <c r="DG157" i="2"/>
  <c r="DH157" i="2"/>
  <c r="DI157" i="2"/>
  <c r="DJ157" i="2"/>
  <c r="DK157" i="2"/>
  <c r="DS157" i="2"/>
  <c r="DT157" i="2"/>
  <c r="DU157" i="2"/>
  <c r="DV157" i="2"/>
  <c r="DW157" i="2"/>
  <c r="DX157" i="2"/>
  <c r="DY157" i="2"/>
  <c r="DZ157" i="2"/>
  <c r="EA157" i="2"/>
  <c r="EB157" i="2"/>
  <c r="EC157" i="2"/>
  <c r="ED157" i="2"/>
  <c r="EE157" i="2"/>
  <c r="EF157" i="2"/>
  <c r="EG157" i="2"/>
  <c r="EH157" i="2"/>
  <c r="EI157" i="2"/>
  <c r="EJ157" i="2"/>
  <c r="EK157" i="2"/>
  <c r="EL157" i="2"/>
  <c r="EM157" i="2"/>
  <c r="B158" i="2"/>
  <c r="C158" i="2"/>
  <c r="D158" i="2"/>
  <c r="E158" i="2" s="1"/>
  <c r="F158" i="2" s="1" a="1"/>
  <c r="F158" i="2" s="1"/>
  <c r="I158" i="2"/>
  <c r="J158" i="2"/>
  <c r="K158" i="2"/>
  <c r="L158" i="2"/>
  <c r="M158" i="2"/>
  <c r="N158" i="2"/>
  <c r="O158" i="2"/>
  <c r="P158" i="2"/>
  <c r="Q158" i="2"/>
  <c r="R158" i="2"/>
  <c r="S158" i="2"/>
  <c r="T158" i="2"/>
  <c r="U158" i="2"/>
  <c r="V158" i="2" s="1"/>
  <c r="W158" i="2"/>
  <c r="X158" i="2"/>
  <c r="Y158" i="2"/>
  <c r="Z158" i="2"/>
  <c r="AA158" i="2"/>
  <c r="AB158" i="2"/>
  <c r="AD158" i="2"/>
  <c r="AC158" i="2" s="1"/>
  <c r="AE158" i="2"/>
  <c r="AF158" i="2"/>
  <c r="AG158" i="2"/>
  <c r="AH158" i="2"/>
  <c r="AI158" i="2"/>
  <c r="AJ158" i="2"/>
  <c r="AK158" i="2"/>
  <c r="AL158" i="2"/>
  <c r="AM158" i="2"/>
  <c r="AN158" i="2"/>
  <c r="AO158" i="2"/>
  <c r="AP158" i="2"/>
  <c r="AQ158" i="2"/>
  <c r="AR158" i="2"/>
  <c r="AS158" i="2"/>
  <c r="AT158" i="2"/>
  <c r="AU158" i="2"/>
  <c r="AV158" i="2"/>
  <c r="AW158" i="2"/>
  <c r="AX158" i="2"/>
  <c r="AY158" i="2"/>
  <c r="AZ158" i="2"/>
  <c r="BA158" i="2"/>
  <c r="BB158" i="2"/>
  <c r="BC158" i="2"/>
  <c r="BD158" i="2"/>
  <c r="BE158" i="2"/>
  <c r="BF158" i="2"/>
  <c r="BG158" i="2"/>
  <c r="BH158" i="2"/>
  <c r="BI158" i="2"/>
  <c r="BJ158" i="2"/>
  <c r="BK158" i="2"/>
  <c r="BL158" i="2"/>
  <c r="BM158" i="2"/>
  <c r="BN158" i="2"/>
  <c r="BO158" i="2"/>
  <c r="BP158" i="2"/>
  <c r="BQ158" i="2"/>
  <c r="BR158" i="2"/>
  <c r="BS158" i="2"/>
  <c r="BT158" i="2"/>
  <c r="BU158" i="2"/>
  <c r="BV158" i="2"/>
  <c r="BW158" i="2"/>
  <c r="BX158" i="2"/>
  <c r="BY158" i="2"/>
  <c r="BZ158" i="2"/>
  <c r="CA158" i="2"/>
  <c r="CB158" i="2"/>
  <c r="CC158" i="2"/>
  <c r="CD158" i="2"/>
  <c r="CE158" i="2"/>
  <c r="CF158" i="2"/>
  <c r="CG158" i="2"/>
  <c r="CH158" i="2"/>
  <c r="CI158" i="2"/>
  <c r="CJ158" i="2"/>
  <c r="CK158" i="2"/>
  <c r="CL158" i="2"/>
  <c r="CM158" i="2"/>
  <c r="CN158" i="2"/>
  <c r="CO158" i="2"/>
  <c r="CP158" i="2"/>
  <c r="CQ158" i="2"/>
  <c r="CR158" i="2"/>
  <c r="CS158" i="2"/>
  <c r="CT158" i="2"/>
  <c r="CU158" i="2"/>
  <c r="CV158" i="2"/>
  <c r="CW158" i="2"/>
  <c r="CX158" i="2"/>
  <c r="CY158" i="2"/>
  <c r="CZ158" i="2"/>
  <c r="DA158" i="2"/>
  <c r="DB158" i="2"/>
  <c r="DC158" i="2"/>
  <c r="DD158" i="2"/>
  <c r="DE158" i="2"/>
  <c r="DF158" i="2"/>
  <c r="DG158" i="2"/>
  <c r="DH158" i="2"/>
  <c r="DI158" i="2"/>
  <c r="DJ158" i="2"/>
  <c r="DK158" i="2"/>
  <c r="DS158" i="2"/>
  <c r="DT158" i="2"/>
  <c r="DU158" i="2"/>
  <c r="DN158" i="2" s="1"/>
  <c r="DV158" i="2"/>
  <c r="DW158" i="2"/>
  <c r="DX158" i="2"/>
  <c r="DY158" i="2"/>
  <c r="DZ158" i="2"/>
  <c r="EA158" i="2"/>
  <c r="DO158" i="2" s="1"/>
  <c r="EB158" i="2"/>
  <c r="EC158" i="2"/>
  <c r="ED158" i="2"/>
  <c r="EE158" i="2"/>
  <c r="EF158" i="2"/>
  <c r="EG158" i="2"/>
  <c r="EH158" i="2"/>
  <c r="EI158" i="2"/>
  <c r="EJ158" i="2"/>
  <c r="EK158" i="2"/>
  <c r="EL158" i="2"/>
  <c r="EM158" i="2"/>
  <c r="B159" i="2"/>
  <c r="C159" i="2"/>
  <c r="D159" i="2"/>
  <c r="E159" i="2" s="1"/>
  <c r="F159" i="2" s="1" a="1"/>
  <c r="F159" i="2" s="1"/>
  <c r="I159" i="2"/>
  <c r="J159" i="2"/>
  <c r="K159" i="2"/>
  <c r="L159" i="2"/>
  <c r="M159" i="2"/>
  <c r="N159" i="2"/>
  <c r="O159" i="2"/>
  <c r="P159" i="2"/>
  <c r="Q159" i="2"/>
  <c r="R159" i="2"/>
  <c r="S159" i="2"/>
  <c r="T159" i="2"/>
  <c r="U159" i="2"/>
  <c r="V159" i="2" s="1"/>
  <c r="W159" i="2"/>
  <c r="X159" i="2"/>
  <c r="Y159" i="2"/>
  <c r="Z159" i="2"/>
  <c r="AA159" i="2"/>
  <c r="AB159" i="2"/>
  <c r="AD159" i="2"/>
  <c r="AC159" i="2" s="1"/>
  <c r="AE159" i="2"/>
  <c r="AF159" i="2"/>
  <c r="AG159" i="2"/>
  <c r="AH159" i="2"/>
  <c r="AI159" i="2"/>
  <c r="AJ159" i="2"/>
  <c r="AK159" i="2"/>
  <c r="AL159" i="2"/>
  <c r="AM159" i="2"/>
  <c r="AN159" i="2"/>
  <c r="AO159" i="2"/>
  <c r="AP159" i="2"/>
  <c r="AQ159" i="2"/>
  <c r="AR159" i="2"/>
  <c r="AS159" i="2"/>
  <c r="AT159" i="2"/>
  <c r="AU159" i="2"/>
  <c r="AV159" i="2"/>
  <c r="AW159" i="2"/>
  <c r="AX159" i="2"/>
  <c r="AY159" i="2"/>
  <c r="AZ159" i="2"/>
  <c r="BA159" i="2"/>
  <c r="BB159" i="2"/>
  <c r="BC159" i="2"/>
  <c r="BD159" i="2"/>
  <c r="BE159" i="2"/>
  <c r="BF159" i="2"/>
  <c r="BG159" i="2"/>
  <c r="BH159" i="2"/>
  <c r="BI159" i="2"/>
  <c r="BJ159" i="2"/>
  <c r="BK159" i="2"/>
  <c r="BL159" i="2"/>
  <c r="BM159" i="2"/>
  <c r="BN159" i="2"/>
  <c r="BO159" i="2"/>
  <c r="BP159" i="2"/>
  <c r="BQ159" i="2"/>
  <c r="BR159" i="2"/>
  <c r="BS159" i="2"/>
  <c r="BT159" i="2"/>
  <c r="BU159" i="2"/>
  <c r="BV159" i="2"/>
  <c r="BW159" i="2"/>
  <c r="BX159" i="2"/>
  <c r="BY159" i="2"/>
  <c r="BZ159" i="2"/>
  <c r="CA159" i="2"/>
  <c r="CB159" i="2"/>
  <c r="CC159" i="2"/>
  <c r="CD159" i="2"/>
  <c r="CE159" i="2"/>
  <c r="CF159" i="2"/>
  <c r="CG159" i="2"/>
  <c r="CH159" i="2"/>
  <c r="CI159" i="2"/>
  <c r="CJ159" i="2"/>
  <c r="CK159" i="2"/>
  <c r="CL159" i="2"/>
  <c r="CM159" i="2"/>
  <c r="CN159" i="2"/>
  <c r="CO159" i="2"/>
  <c r="CP159" i="2"/>
  <c r="CQ159" i="2"/>
  <c r="CR159" i="2"/>
  <c r="CS159" i="2"/>
  <c r="CT159" i="2"/>
  <c r="CU159" i="2"/>
  <c r="CV159" i="2"/>
  <c r="CW159" i="2"/>
  <c r="CX159" i="2"/>
  <c r="CY159" i="2"/>
  <c r="CZ159" i="2"/>
  <c r="DA159" i="2"/>
  <c r="DB159" i="2"/>
  <c r="DC159" i="2"/>
  <c r="DD159" i="2"/>
  <c r="DE159" i="2"/>
  <c r="DF159" i="2"/>
  <c r="DG159" i="2"/>
  <c r="DH159" i="2"/>
  <c r="DI159" i="2"/>
  <c r="DJ159" i="2"/>
  <c r="DK159" i="2"/>
  <c r="DS159" i="2"/>
  <c r="DT159" i="2"/>
  <c r="DU159" i="2"/>
  <c r="DN159" i="2" s="1"/>
  <c r="DV159" i="2"/>
  <c r="DW159" i="2"/>
  <c r="DX159" i="2"/>
  <c r="DY159" i="2"/>
  <c r="DZ159" i="2"/>
  <c r="EA159" i="2"/>
  <c r="EB159" i="2"/>
  <c r="EC159" i="2"/>
  <c r="ED159" i="2"/>
  <c r="EE159" i="2"/>
  <c r="EF159" i="2"/>
  <c r="EG159" i="2"/>
  <c r="EH159" i="2"/>
  <c r="EI159" i="2"/>
  <c r="EJ159" i="2"/>
  <c r="EK159" i="2"/>
  <c r="EL159" i="2"/>
  <c r="EM159" i="2"/>
  <c r="B160" i="2"/>
  <c r="C160" i="2"/>
  <c r="D160" i="2"/>
  <c r="E160" i="2" s="1"/>
  <c r="F160" i="2" s="1" a="1"/>
  <c r="F160" i="2" s="1"/>
  <c r="I160" i="2"/>
  <c r="J160" i="2"/>
  <c r="K160" i="2"/>
  <c r="L160" i="2"/>
  <c r="M160" i="2"/>
  <c r="N160" i="2"/>
  <c r="O160" i="2"/>
  <c r="P160" i="2"/>
  <c r="Q160" i="2"/>
  <c r="R160" i="2"/>
  <c r="S160" i="2"/>
  <c r="T160" i="2"/>
  <c r="U160" i="2"/>
  <c r="V160" i="2" s="1"/>
  <c r="W160" i="2"/>
  <c r="X160" i="2"/>
  <c r="Y160" i="2"/>
  <c r="Z160" i="2"/>
  <c r="AA160" i="2"/>
  <c r="AB160" i="2"/>
  <c r="AD160" i="2"/>
  <c r="AC160" i="2" s="1"/>
  <c r="AE160" i="2"/>
  <c r="AF160" i="2"/>
  <c r="AG160" i="2"/>
  <c r="AH160" i="2"/>
  <c r="AI160" i="2"/>
  <c r="AJ160" i="2"/>
  <c r="AK160" i="2"/>
  <c r="AL160" i="2"/>
  <c r="AM160" i="2"/>
  <c r="AN160" i="2"/>
  <c r="AO160" i="2"/>
  <c r="AP160" i="2"/>
  <c r="AQ160" i="2"/>
  <c r="AR160" i="2"/>
  <c r="AS160" i="2"/>
  <c r="AT160" i="2"/>
  <c r="AU160" i="2"/>
  <c r="AV160" i="2"/>
  <c r="AW160" i="2"/>
  <c r="AX160" i="2"/>
  <c r="AY160" i="2"/>
  <c r="AZ160" i="2"/>
  <c r="BA160" i="2"/>
  <c r="BB160" i="2"/>
  <c r="BC160" i="2"/>
  <c r="BD160" i="2"/>
  <c r="BE160" i="2"/>
  <c r="BF160" i="2"/>
  <c r="BG160" i="2"/>
  <c r="BH160" i="2"/>
  <c r="BI160" i="2"/>
  <c r="BJ160" i="2"/>
  <c r="BK160" i="2"/>
  <c r="BL160" i="2"/>
  <c r="BM160" i="2"/>
  <c r="BN160" i="2"/>
  <c r="BO160" i="2"/>
  <c r="BP160" i="2"/>
  <c r="BQ160" i="2"/>
  <c r="BR160" i="2"/>
  <c r="BS160" i="2"/>
  <c r="BT160" i="2"/>
  <c r="BU160" i="2"/>
  <c r="BV160" i="2"/>
  <c r="BW160" i="2"/>
  <c r="BX160" i="2"/>
  <c r="BY160" i="2"/>
  <c r="BZ160" i="2"/>
  <c r="CA160" i="2"/>
  <c r="CB160" i="2"/>
  <c r="CC160" i="2"/>
  <c r="CD160" i="2"/>
  <c r="CE160" i="2"/>
  <c r="CF160" i="2"/>
  <c r="CG160" i="2"/>
  <c r="CH160" i="2"/>
  <c r="CI160" i="2"/>
  <c r="CJ160" i="2"/>
  <c r="CK160" i="2"/>
  <c r="CL160" i="2"/>
  <c r="CM160" i="2"/>
  <c r="CN160" i="2"/>
  <c r="CO160" i="2"/>
  <c r="CP160" i="2"/>
  <c r="CQ160" i="2"/>
  <c r="CR160" i="2"/>
  <c r="CS160" i="2"/>
  <c r="CT160" i="2"/>
  <c r="CU160" i="2"/>
  <c r="CV160" i="2"/>
  <c r="CW160" i="2"/>
  <c r="CX160" i="2"/>
  <c r="CY160" i="2"/>
  <c r="CZ160" i="2"/>
  <c r="DA160" i="2"/>
  <c r="DB160" i="2"/>
  <c r="DC160" i="2"/>
  <c r="DD160" i="2"/>
  <c r="DE160" i="2"/>
  <c r="DF160" i="2"/>
  <c r="DG160" i="2"/>
  <c r="DH160" i="2"/>
  <c r="DI160" i="2"/>
  <c r="DJ160" i="2"/>
  <c r="DK160" i="2"/>
  <c r="DS160" i="2"/>
  <c r="DT160" i="2"/>
  <c r="DU160" i="2"/>
  <c r="DV160" i="2"/>
  <c r="DW160" i="2"/>
  <c r="DX160" i="2"/>
  <c r="DY160" i="2"/>
  <c r="DZ160" i="2"/>
  <c r="EA160" i="2"/>
  <c r="DO160" i="2" s="1"/>
  <c r="EB160" i="2"/>
  <c r="EC160" i="2"/>
  <c r="ED160" i="2"/>
  <c r="EE160" i="2"/>
  <c r="EF160" i="2"/>
  <c r="EG160" i="2"/>
  <c r="EH160" i="2"/>
  <c r="EI160" i="2"/>
  <c r="EJ160" i="2"/>
  <c r="EK160" i="2"/>
  <c r="EL160" i="2"/>
  <c r="EM160" i="2"/>
  <c r="B161" i="2"/>
  <c r="C161" i="2"/>
  <c r="D161" i="2"/>
  <c r="E161" i="2" s="1"/>
  <c r="F161" i="2" s="1" a="1"/>
  <c r="F161" i="2" s="1"/>
  <c r="I161" i="2"/>
  <c r="J161" i="2"/>
  <c r="K161" i="2"/>
  <c r="L161" i="2"/>
  <c r="M161" i="2"/>
  <c r="N161" i="2"/>
  <c r="O161" i="2"/>
  <c r="P161" i="2"/>
  <c r="Q161" i="2"/>
  <c r="R161" i="2"/>
  <c r="S161" i="2"/>
  <c r="T161" i="2"/>
  <c r="U161" i="2"/>
  <c r="V161" i="2" s="1"/>
  <c r="W161" i="2"/>
  <c r="X161" i="2"/>
  <c r="Y161" i="2"/>
  <c r="Z161" i="2"/>
  <c r="AA161" i="2"/>
  <c r="AB161" i="2"/>
  <c r="AD161" i="2"/>
  <c r="AC161" i="2" s="1"/>
  <c r="AE161" i="2"/>
  <c r="AF161" i="2"/>
  <c r="AG161" i="2"/>
  <c r="AH161" i="2"/>
  <c r="AI161" i="2"/>
  <c r="AJ161" i="2"/>
  <c r="AK161" i="2"/>
  <c r="AL161" i="2"/>
  <c r="AM161" i="2"/>
  <c r="AN161" i="2"/>
  <c r="AO161" i="2"/>
  <c r="AP161" i="2"/>
  <c r="AQ161" i="2"/>
  <c r="AR161" i="2"/>
  <c r="AS161" i="2"/>
  <c r="AT161" i="2"/>
  <c r="AU161" i="2"/>
  <c r="AV161" i="2"/>
  <c r="AW161" i="2"/>
  <c r="AX161" i="2"/>
  <c r="AY161" i="2"/>
  <c r="AZ161" i="2"/>
  <c r="BA161" i="2"/>
  <c r="BB161" i="2"/>
  <c r="BC161" i="2"/>
  <c r="BD161" i="2"/>
  <c r="BE161" i="2"/>
  <c r="BF161" i="2"/>
  <c r="BG161" i="2"/>
  <c r="BH161" i="2"/>
  <c r="BI161" i="2"/>
  <c r="BJ161" i="2"/>
  <c r="BK161" i="2"/>
  <c r="BL161" i="2"/>
  <c r="BM161" i="2"/>
  <c r="BN161" i="2"/>
  <c r="BO161" i="2"/>
  <c r="BP161" i="2"/>
  <c r="BQ161" i="2"/>
  <c r="BR161" i="2"/>
  <c r="BS161" i="2"/>
  <c r="BT161" i="2"/>
  <c r="BU161" i="2"/>
  <c r="BV161" i="2"/>
  <c r="BW161" i="2"/>
  <c r="BX161" i="2"/>
  <c r="BY161" i="2"/>
  <c r="BZ161" i="2"/>
  <c r="CA161" i="2"/>
  <c r="CB161" i="2"/>
  <c r="CC161" i="2"/>
  <c r="CD161" i="2"/>
  <c r="CE161" i="2"/>
  <c r="CF161" i="2"/>
  <c r="CG161" i="2"/>
  <c r="CH161" i="2"/>
  <c r="CI161" i="2"/>
  <c r="CJ161" i="2"/>
  <c r="CK161" i="2"/>
  <c r="CL161" i="2"/>
  <c r="CM161" i="2"/>
  <c r="CN161" i="2"/>
  <c r="CO161" i="2"/>
  <c r="CP161" i="2"/>
  <c r="CQ161" i="2"/>
  <c r="CR161" i="2"/>
  <c r="CS161" i="2"/>
  <c r="CT161" i="2"/>
  <c r="CU161" i="2"/>
  <c r="CV161" i="2"/>
  <c r="CW161" i="2"/>
  <c r="CX161" i="2"/>
  <c r="CY161" i="2"/>
  <c r="CZ161" i="2"/>
  <c r="DA161" i="2"/>
  <c r="DB161" i="2"/>
  <c r="DC161" i="2"/>
  <c r="DD161" i="2"/>
  <c r="DE161" i="2"/>
  <c r="DF161" i="2"/>
  <c r="DG161" i="2"/>
  <c r="DH161" i="2"/>
  <c r="DI161" i="2"/>
  <c r="DJ161" i="2"/>
  <c r="DK161" i="2"/>
  <c r="DS161" i="2"/>
  <c r="DT161" i="2"/>
  <c r="DU161" i="2"/>
  <c r="DV161" i="2"/>
  <c r="DW161" i="2"/>
  <c r="DX161" i="2"/>
  <c r="DY161" i="2"/>
  <c r="DZ161" i="2"/>
  <c r="EA161" i="2"/>
  <c r="DO161" i="2" s="1"/>
  <c r="EB161" i="2"/>
  <c r="EC161" i="2"/>
  <c r="ED161" i="2"/>
  <c r="EE161" i="2"/>
  <c r="EF161" i="2"/>
  <c r="EG161" i="2"/>
  <c r="EH161" i="2"/>
  <c r="EI161" i="2"/>
  <c r="EJ161" i="2"/>
  <c r="EK161" i="2"/>
  <c r="EL161" i="2"/>
  <c r="EM161" i="2"/>
  <c r="B162" i="2"/>
  <c r="C162" i="2"/>
  <c r="D162" i="2"/>
  <c r="E162" i="2" s="1"/>
  <c r="F162" i="2" s="1" a="1"/>
  <c r="F162" i="2" s="1"/>
  <c r="I162" i="2"/>
  <c r="J162" i="2"/>
  <c r="K162" i="2"/>
  <c r="L162" i="2"/>
  <c r="M162" i="2"/>
  <c r="N162" i="2"/>
  <c r="O162" i="2"/>
  <c r="P162" i="2"/>
  <c r="Q162" i="2"/>
  <c r="R162" i="2"/>
  <c r="S162" i="2"/>
  <c r="T162" i="2"/>
  <c r="U162" i="2"/>
  <c r="V162" i="2" s="1"/>
  <c r="W162" i="2"/>
  <c r="X162" i="2"/>
  <c r="Y162" i="2"/>
  <c r="Z162" i="2"/>
  <c r="AA162" i="2"/>
  <c r="AB162" i="2"/>
  <c r="AD162" i="2"/>
  <c r="AC162" i="2" s="1"/>
  <c r="AE162" i="2"/>
  <c r="AF162" i="2"/>
  <c r="AG162" i="2"/>
  <c r="AH162" i="2"/>
  <c r="AI162" i="2"/>
  <c r="AJ162" i="2"/>
  <c r="AK162" i="2"/>
  <c r="AL162" i="2"/>
  <c r="AM162" i="2"/>
  <c r="AN162" i="2"/>
  <c r="AO162" i="2"/>
  <c r="AP162" i="2"/>
  <c r="AQ162" i="2"/>
  <c r="AR162" i="2"/>
  <c r="AS162" i="2"/>
  <c r="AT162" i="2"/>
  <c r="AU162" i="2"/>
  <c r="AV162" i="2"/>
  <c r="AW162" i="2"/>
  <c r="AX162" i="2"/>
  <c r="AY162" i="2"/>
  <c r="AZ162" i="2"/>
  <c r="BA162" i="2"/>
  <c r="BB162" i="2"/>
  <c r="BC162" i="2"/>
  <c r="BD162" i="2"/>
  <c r="BE162" i="2"/>
  <c r="BF162" i="2"/>
  <c r="BG162" i="2"/>
  <c r="BH162" i="2"/>
  <c r="BI162" i="2"/>
  <c r="BJ162" i="2"/>
  <c r="BK162" i="2"/>
  <c r="BL162" i="2"/>
  <c r="BM162" i="2"/>
  <c r="BN162" i="2"/>
  <c r="BO162" i="2"/>
  <c r="BP162" i="2"/>
  <c r="BQ162" i="2"/>
  <c r="BR162" i="2"/>
  <c r="BS162" i="2"/>
  <c r="BT162" i="2"/>
  <c r="BU162" i="2"/>
  <c r="BV162" i="2"/>
  <c r="BW162" i="2"/>
  <c r="BX162" i="2"/>
  <c r="BY162" i="2"/>
  <c r="BZ162" i="2"/>
  <c r="CA162" i="2"/>
  <c r="CB162" i="2"/>
  <c r="CC162" i="2"/>
  <c r="CD162" i="2"/>
  <c r="CE162" i="2"/>
  <c r="CF162" i="2"/>
  <c r="CG162" i="2"/>
  <c r="CH162" i="2"/>
  <c r="CI162" i="2"/>
  <c r="CJ162" i="2"/>
  <c r="CK162" i="2"/>
  <c r="CL162" i="2"/>
  <c r="CM162" i="2"/>
  <c r="CN162" i="2"/>
  <c r="CO162" i="2"/>
  <c r="CP162" i="2"/>
  <c r="CQ162" i="2"/>
  <c r="CR162" i="2"/>
  <c r="CS162" i="2"/>
  <c r="CT162" i="2"/>
  <c r="CU162" i="2"/>
  <c r="CV162" i="2"/>
  <c r="CW162" i="2"/>
  <c r="CX162" i="2"/>
  <c r="CY162" i="2"/>
  <c r="CZ162" i="2"/>
  <c r="DA162" i="2"/>
  <c r="DB162" i="2"/>
  <c r="DC162" i="2"/>
  <c r="DD162" i="2"/>
  <c r="DE162" i="2"/>
  <c r="DF162" i="2"/>
  <c r="DG162" i="2"/>
  <c r="DH162" i="2"/>
  <c r="DI162" i="2"/>
  <c r="DJ162" i="2"/>
  <c r="DK162" i="2"/>
  <c r="DS162" i="2"/>
  <c r="DT162" i="2"/>
  <c r="DU162" i="2"/>
  <c r="DV162" i="2"/>
  <c r="DW162" i="2"/>
  <c r="DX162" i="2"/>
  <c r="DY162" i="2"/>
  <c r="DZ162" i="2"/>
  <c r="EA162" i="2"/>
  <c r="EB162" i="2"/>
  <c r="EC162" i="2"/>
  <c r="ED162" i="2"/>
  <c r="EE162" i="2"/>
  <c r="EF162" i="2"/>
  <c r="EG162" i="2"/>
  <c r="EH162" i="2"/>
  <c r="EI162" i="2"/>
  <c r="EJ162" i="2"/>
  <c r="EK162" i="2"/>
  <c r="EL162" i="2"/>
  <c r="EM162" i="2"/>
  <c r="B163" i="2"/>
  <c r="C163" i="2"/>
  <c r="D163" i="2"/>
  <c r="E163" i="2" s="1"/>
  <c r="F163" i="2" s="1" a="1"/>
  <c r="F163" i="2" s="1"/>
  <c r="I163" i="2"/>
  <c r="J163" i="2"/>
  <c r="K163" i="2"/>
  <c r="L163" i="2"/>
  <c r="M163" i="2"/>
  <c r="N163" i="2"/>
  <c r="O163" i="2"/>
  <c r="P163" i="2"/>
  <c r="Q163" i="2"/>
  <c r="R163" i="2"/>
  <c r="S163" i="2"/>
  <c r="T163" i="2"/>
  <c r="U163" i="2"/>
  <c r="V163" i="2" s="1"/>
  <c r="W163" i="2"/>
  <c r="X163" i="2"/>
  <c r="Y163" i="2"/>
  <c r="Z163" i="2"/>
  <c r="AA163" i="2"/>
  <c r="AB163" i="2"/>
  <c r="AD163" i="2"/>
  <c r="AC163" i="2" s="1"/>
  <c r="AE163" i="2"/>
  <c r="AF163" i="2"/>
  <c r="AG163" i="2"/>
  <c r="AH163" i="2"/>
  <c r="AI163" i="2"/>
  <c r="AJ163" i="2"/>
  <c r="AK163" i="2"/>
  <c r="AL163" i="2"/>
  <c r="AM163" i="2"/>
  <c r="AN163" i="2"/>
  <c r="AO163" i="2"/>
  <c r="AP163" i="2"/>
  <c r="AQ163" i="2"/>
  <c r="AR163" i="2"/>
  <c r="AS163" i="2"/>
  <c r="AT163" i="2"/>
  <c r="AU163" i="2"/>
  <c r="AV163" i="2"/>
  <c r="AW163" i="2"/>
  <c r="AX163" i="2"/>
  <c r="AY163" i="2"/>
  <c r="AZ163" i="2"/>
  <c r="BA163" i="2"/>
  <c r="BB163" i="2"/>
  <c r="BC163" i="2"/>
  <c r="BD163" i="2"/>
  <c r="BE163" i="2"/>
  <c r="BF163" i="2"/>
  <c r="BG163" i="2"/>
  <c r="BH163" i="2"/>
  <c r="BI163" i="2"/>
  <c r="BJ163" i="2"/>
  <c r="BK163" i="2"/>
  <c r="BL163" i="2"/>
  <c r="BM163" i="2"/>
  <c r="BN163" i="2"/>
  <c r="BO163" i="2"/>
  <c r="BP163" i="2"/>
  <c r="BQ163" i="2"/>
  <c r="BR163" i="2"/>
  <c r="BS163" i="2"/>
  <c r="BT163" i="2"/>
  <c r="BU163" i="2"/>
  <c r="BV163" i="2"/>
  <c r="BW163" i="2"/>
  <c r="BX163" i="2"/>
  <c r="BY163" i="2"/>
  <c r="BZ163" i="2"/>
  <c r="CA163" i="2"/>
  <c r="CB163" i="2"/>
  <c r="CC163" i="2"/>
  <c r="CD163" i="2"/>
  <c r="CE163" i="2"/>
  <c r="CF163" i="2"/>
  <c r="CG163" i="2"/>
  <c r="CH163" i="2"/>
  <c r="CI163" i="2"/>
  <c r="CJ163" i="2"/>
  <c r="CK163" i="2"/>
  <c r="CL163" i="2"/>
  <c r="CM163" i="2"/>
  <c r="CN163" i="2"/>
  <c r="CO163" i="2"/>
  <c r="CP163" i="2"/>
  <c r="CQ163" i="2"/>
  <c r="CR163" i="2"/>
  <c r="CS163" i="2"/>
  <c r="CT163" i="2"/>
  <c r="CU163" i="2"/>
  <c r="CV163" i="2"/>
  <c r="CW163" i="2"/>
  <c r="CX163" i="2"/>
  <c r="CY163" i="2"/>
  <c r="CZ163" i="2"/>
  <c r="DA163" i="2"/>
  <c r="DB163" i="2"/>
  <c r="DC163" i="2"/>
  <c r="DD163" i="2"/>
  <c r="DE163" i="2"/>
  <c r="DF163" i="2"/>
  <c r="DG163" i="2"/>
  <c r="DH163" i="2"/>
  <c r="DI163" i="2"/>
  <c r="DJ163" i="2"/>
  <c r="DK163" i="2"/>
  <c r="DS163" i="2"/>
  <c r="DT163" i="2"/>
  <c r="DU163" i="2"/>
  <c r="DV163" i="2"/>
  <c r="DW163" i="2"/>
  <c r="DX163" i="2"/>
  <c r="DY163" i="2"/>
  <c r="DZ163" i="2"/>
  <c r="EA163" i="2"/>
  <c r="EB163" i="2"/>
  <c r="EC163" i="2"/>
  <c r="ED163" i="2"/>
  <c r="EE163" i="2"/>
  <c r="EF163" i="2"/>
  <c r="EG163" i="2"/>
  <c r="EH163" i="2"/>
  <c r="EI163" i="2"/>
  <c r="EJ163" i="2"/>
  <c r="EK163" i="2"/>
  <c r="EL163" i="2"/>
  <c r="EM163" i="2"/>
  <c r="B164" i="2"/>
  <c r="C164" i="2"/>
  <c r="D164" i="2"/>
  <c r="E164" i="2" s="1"/>
  <c r="F164" i="2" s="1" a="1"/>
  <c r="F164" i="2" s="1"/>
  <c r="I164" i="2"/>
  <c r="J164" i="2"/>
  <c r="K164" i="2"/>
  <c r="L164" i="2"/>
  <c r="M164" i="2"/>
  <c r="N164" i="2"/>
  <c r="O164" i="2"/>
  <c r="P164" i="2"/>
  <c r="Q164" i="2"/>
  <c r="R164" i="2"/>
  <c r="S164" i="2"/>
  <c r="T164" i="2"/>
  <c r="U164" i="2"/>
  <c r="V164" i="2" s="1"/>
  <c r="W164" i="2"/>
  <c r="X164" i="2"/>
  <c r="Y164" i="2"/>
  <c r="Z164" i="2"/>
  <c r="AA164" i="2"/>
  <c r="AB164" i="2"/>
  <c r="AD164" i="2"/>
  <c r="AC164" i="2" s="1"/>
  <c r="AE164" i="2"/>
  <c r="AF164" i="2"/>
  <c r="AG164" i="2"/>
  <c r="AH164" i="2"/>
  <c r="AI164" i="2"/>
  <c r="AJ164" i="2"/>
  <c r="AK164" i="2"/>
  <c r="AL164" i="2"/>
  <c r="AM164" i="2"/>
  <c r="AN164" i="2"/>
  <c r="AO164" i="2"/>
  <c r="AP164" i="2"/>
  <c r="AQ164" i="2"/>
  <c r="AR164" i="2"/>
  <c r="AS164" i="2"/>
  <c r="AT164" i="2"/>
  <c r="AU164" i="2"/>
  <c r="AV164" i="2"/>
  <c r="AW164" i="2"/>
  <c r="AX164" i="2"/>
  <c r="AY164" i="2"/>
  <c r="AZ164" i="2"/>
  <c r="BA164" i="2"/>
  <c r="BB164" i="2"/>
  <c r="BC164" i="2"/>
  <c r="BD164" i="2"/>
  <c r="BE164" i="2"/>
  <c r="BF164" i="2"/>
  <c r="BG164" i="2"/>
  <c r="BH164" i="2"/>
  <c r="BI164" i="2"/>
  <c r="BJ164" i="2"/>
  <c r="BK164" i="2"/>
  <c r="BL164" i="2"/>
  <c r="BM164" i="2"/>
  <c r="BN164" i="2"/>
  <c r="BO164" i="2"/>
  <c r="BP164" i="2"/>
  <c r="BQ164" i="2"/>
  <c r="BR164" i="2"/>
  <c r="BS164" i="2"/>
  <c r="BT164" i="2"/>
  <c r="BU164" i="2"/>
  <c r="BV164" i="2"/>
  <c r="BW164" i="2"/>
  <c r="BX164" i="2"/>
  <c r="BY164" i="2"/>
  <c r="BZ164" i="2"/>
  <c r="CA164" i="2"/>
  <c r="CB164" i="2"/>
  <c r="CC164" i="2"/>
  <c r="CD164" i="2"/>
  <c r="CE164" i="2"/>
  <c r="CF164" i="2"/>
  <c r="CG164" i="2"/>
  <c r="CH164" i="2"/>
  <c r="CI164" i="2"/>
  <c r="CJ164" i="2"/>
  <c r="CK164" i="2"/>
  <c r="CL164" i="2"/>
  <c r="CM164" i="2"/>
  <c r="CN164" i="2"/>
  <c r="CO164" i="2"/>
  <c r="CP164" i="2"/>
  <c r="CQ164" i="2"/>
  <c r="CR164" i="2"/>
  <c r="CS164" i="2"/>
  <c r="CT164" i="2"/>
  <c r="CU164" i="2"/>
  <c r="CV164" i="2"/>
  <c r="CW164" i="2"/>
  <c r="CX164" i="2"/>
  <c r="CY164" i="2"/>
  <c r="CZ164" i="2"/>
  <c r="DA164" i="2"/>
  <c r="DB164" i="2"/>
  <c r="DC164" i="2"/>
  <c r="DD164" i="2"/>
  <c r="DE164" i="2"/>
  <c r="DF164" i="2"/>
  <c r="DG164" i="2"/>
  <c r="DH164" i="2"/>
  <c r="DI164" i="2"/>
  <c r="DJ164" i="2"/>
  <c r="DK164" i="2"/>
  <c r="DS164" i="2"/>
  <c r="DT164" i="2"/>
  <c r="DU164" i="2"/>
  <c r="DN164" i="2" s="1"/>
  <c r="DV164" i="2"/>
  <c r="DW164" i="2"/>
  <c r="DX164" i="2"/>
  <c r="DY164" i="2"/>
  <c r="DZ164" i="2"/>
  <c r="EA164" i="2"/>
  <c r="EB164" i="2"/>
  <c r="EC164" i="2"/>
  <c r="ED164" i="2"/>
  <c r="EE164" i="2"/>
  <c r="EF164" i="2"/>
  <c r="EG164" i="2"/>
  <c r="EH164" i="2"/>
  <c r="EI164" i="2"/>
  <c r="EJ164" i="2"/>
  <c r="EK164" i="2"/>
  <c r="EL164" i="2"/>
  <c r="EM164" i="2"/>
  <c r="B165" i="2"/>
  <c r="C165" i="2"/>
  <c r="D165" i="2"/>
  <c r="E165" i="2" s="1"/>
  <c r="F165" i="2" s="1" a="1"/>
  <c r="F165" i="2" s="1"/>
  <c r="I165" i="2"/>
  <c r="J165" i="2"/>
  <c r="K165" i="2"/>
  <c r="L165" i="2"/>
  <c r="M165" i="2"/>
  <c r="N165" i="2"/>
  <c r="O165" i="2"/>
  <c r="P165" i="2"/>
  <c r="Q165" i="2"/>
  <c r="R165" i="2"/>
  <c r="S165" i="2"/>
  <c r="T165" i="2"/>
  <c r="U165" i="2"/>
  <c r="V165" i="2" s="1"/>
  <c r="W165" i="2"/>
  <c r="X165" i="2"/>
  <c r="Y165" i="2"/>
  <c r="Z165" i="2"/>
  <c r="AA165" i="2"/>
  <c r="AB165" i="2"/>
  <c r="AD165" i="2"/>
  <c r="AC165" i="2" s="1"/>
  <c r="AE165" i="2"/>
  <c r="AF165" i="2"/>
  <c r="AG165" i="2"/>
  <c r="AH165" i="2"/>
  <c r="AI165" i="2"/>
  <c r="AJ165" i="2"/>
  <c r="AK165" i="2"/>
  <c r="AL165" i="2"/>
  <c r="AM165" i="2"/>
  <c r="AN165" i="2"/>
  <c r="AO165" i="2"/>
  <c r="AP165" i="2"/>
  <c r="AQ165" i="2"/>
  <c r="AR165" i="2"/>
  <c r="AS165" i="2"/>
  <c r="AT165" i="2"/>
  <c r="AU165" i="2"/>
  <c r="AV165" i="2"/>
  <c r="AW165" i="2"/>
  <c r="AX165" i="2"/>
  <c r="AY165" i="2"/>
  <c r="AZ165" i="2"/>
  <c r="BA165" i="2"/>
  <c r="BB165" i="2"/>
  <c r="BC165" i="2"/>
  <c r="BD165" i="2"/>
  <c r="BE165" i="2"/>
  <c r="BF165" i="2"/>
  <c r="BG165" i="2"/>
  <c r="BH165" i="2"/>
  <c r="BI165" i="2"/>
  <c r="BJ165" i="2"/>
  <c r="BK165" i="2"/>
  <c r="BL165" i="2"/>
  <c r="BM165" i="2"/>
  <c r="BN165" i="2"/>
  <c r="BO165" i="2"/>
  <c r="BP165" i="2"/>
  <c r="BQ165" i="2"/>
  <c r="BR165" i="2"/>
  <c r="BS165" i="2"/>
  <c r="BT165" i="2"/>
  <c r="BU165" i="2"/>
  <c r="BV165" i="2"/>
  <c r="BW165" i="2"/>
  <c r="BX165" i="2"/>
  <c r="BY165" i="2"/>
  <c r="BZ165" i="2"/>
  <c r="CA165" i="2"/>
  <c r="CB165" i="2"/>
  <c r="CC165" i="2"/>
  <c r="CD165" i="2"/>
  <c r="CE165" i="2"/>
  <c r="CF165" i="2"/>
  <c r="CG165" i="2"/>
  <c r="CH165" i="2"/>
  <c r="CI165" i="2"/>
  <c r="CJ165" i="2"/>
  <c r="CK165" i="2"/>
  <c r="CL165" i="2"/>
  <c r="CM165" i="2"/>
  <c r="CN165" i="2"/>
  <c r="CO165" i="2"/>
  <c r="CP165" i="2"/>
  <c r="CQ165" i="2"/>
  <c r="CR165" i="2"/>
  <c r="CS165" i="2"/>
  <c r="CT165" i="2"/>
  <c r="CU165" i="2"/>
  <c r="CV165" i="2"/>
  <c r="CW165" i="2"/>
  <c r="CX165" i="2"/>
  <c r="CY165" i="2"/>
  <c r="CZ165" i="2"/>
  <c r="DA165" i="2"/>
  <c r="DB165" i="2"/>
  <c r="DC165" i="2"/>
  <c r="DD165" i="2"/>
  <c r="DE165" i="2"/>
  <c r="DF165" i="2"/>
  <c r="DG165" i="2"/>
  <c r="DH165" i="2"/>
  <c r="DI165" i="2"/>
  <c r="DJ165" i="2"/>
  <c r="DK165" i="2"/>
  <c r="DS165" i="2"/>
  <c r="DT165" i="2"/>
  <c r="DU165" i="2"/>
  <c r="DV165" i="2"/>
  <c r="DW165" i="2"/>
  <c r="DX165" i="2"/>
  <c r="DY165" i="2"/>
  <c r="DZ165" i="2"/>
  <c r="EA165" i="2"/>
  <c r="EB165" i="2"/>
  <c r="EC165" i="2"/>
  <c r="ED165" i="2"/>
  <c r="EE165" i="2"/>
  <c r="EF165" i="2"/>
  <c r="EG165" i="2"/>
  <c r="EH165" i="2"/>
  <c r="EI165" i="2"/>
  <c r="EJ165" i="2"/>
  <c r="EK165" i="2"/>
  <c r="EL165" i="2"/>
  <c r="EM165" i="2"/>
  <c r="B166" i="2"/>
  <c r="C166" i="2"/>
  <c r="D166" i="2"/>
  <c r="E166" i="2" s="1"/>
  <c r="F166" i="2" s="1" a="1"/>
  <c r="F166" i="2" s="1"/>
  <c r="I166" i="2"/>
  <c r="J166" i="2"/>
  <c r="K166" i="2"/>
  <c r="L166" i="2"/>
  <c r="M166" i="2"/>
  <c r="N166" i="2"/>
  <c r="O166" i="2"/>
  <c r="P166" i="2"/>
  <c r="Q166" i="2"/>
  <c r="R166" i="2"/>
  <c r="S166" i="2"/>
  <c r="T166" i="2"/>
  <c r="U166" i="2"/>
  <c r="V166" i="2" s="1"/>
  <c r="W166" i="2"/>
  <c r="X166" i="2"/>
  <c r="Y166" i="2"/>
  <c r="Z166" i="2"/>
  <c r="AA166" i="2"/>
  <c r="AB166" i="2"/>
  <c r="AD166" i="2"/>
  <c r="AC166" i="2" s="1"/>
  <c r="AE166" i="2"/>
  <c r="AF166" i="2"/>
  <c r="AG166" i="2"/>
  <c r="AH166" i="2"/>
  <c r="AI166" i="2"/>
  <c r="AJ166" i="2"/>
  <c r="AK166" i="2"/>
  <c r="AL166" i="2"/>
  <c r="AM166" i="2"/>
  <c r="AN166" i="2"/>
  <c r="AO166" i="2"/>
  <c r="AP166" i="2"/>
  <c r="AQ166" i="2"/>
  <c r="AR166" i="2"/>
  <c r="AS166" i="2"/>
  <c r="AT166" i="2"/>
  <c r="AU166" i="2"/>
  <c r="AV166" i="2"/>
  <c r="AW166" i="2"/>
  <c r="AX166" i="2"/>
  <c r="AY166" i="2"/>
  <c r="AZ166" i="2"/>
  <c r="BA166" i="2"/>
  <c r="BB166" i="2"/>
  <c r="BC166" i="2"/>
  <c r="BD166" i="2"/>
  <c r="BE166" i="2"/>
  <c r="BF166" i="2"/>
  <c r="BG166" i="2"/>
  <c r="BH166" i="2"/>
  <c r="BI166" i="2"/>
  <c r="BJ166" i="2"/>
  <c r="BK166" i="2"/>
  <c r="BL166" i="2"/>
  <c r="BM166" i="2"/>
  <c r="BN166" i="2"/>
  <c r="BO166" i="2"/>
  <c r="BP166" i="2"/>
  <c r="BQ166" i="2"/>
  <c r="BR166" i="2"/>
  <c r="BS166" i="2"/>
  <c r="BT166" i="2"/>
  <c r="BU166" i="2"/>
  <c r="BV166" i="2"/>
  <c r="BW166" i="2"/>
  <c r="BX166" i="2"/>
  <c r="BY166" i="2"/>
  <c r="BZ166" i="2"/>
  <c r="CA166" i="2"/>
  <c r="CB166" i="2"/>
  <c r="CC166" i="2"/>
  <c r="CD166" i="2"/>
  <c r="CE166" i="2"/>
  <c r="CF166" i="2"/>
  <c r="CG166" i="2"/>
  <c r="CH166" i="2"/>
  <c r="CI166" i="2"/>
  <c r="CJ166" i="2"/>
  <c r="CK166" i="2"/>
  <c r="CL166" i="2"/>
  <c r="CM166" i="2"/>
  <c r="CN166" i="2"/>
  <c r="CO166" i="2"/>
  <c r="CP166" i="2"/>
  <c r="CQ166" i="2"/>
  <c r="CR166" i="2"/>
  <c r="CS166" i="2"/>
  <c r="CT166" i="2"/>
  <c r="CU166" i="2"/>
  <c r="CV166" i="2"/>
  <c r="CW166" i="2"/>
  <c r="CX166" i="2"/>
  <c r="CY166" i="2"/>
  <c r="CZ166" i="2"/>
  <c r="DA166" i="2"/>
  <c r="DB166" i="2"/>
  <c r="DC166" i="2"/>
  <c r="DD166" i="2"/>
  <c r="DE166" i="2"/>
  <c r="DF166" i="2"/>
  <c r="DG166" i="2"/>
  <c r="DH166" i="2"/>
  <c r="DI166" i="2"/>
  <c r="DJ166" i="2"/>
  <c r="DK166" i="2"/>
  <c r="DS166" i="2"/>
  <c r="DT166" i="2"/>
  <c r="DU166" i="2"/>
  <c r="DV166" i="2"/>
  <c r="DW166" i="2"/>
  <c r="DX166" i="2"/>
  <c r="DY166" i="2"/>
  <c r="DZ166" i="2"/>
  <c r="EA166" i="2"/>
  <c r="EB166" i="2"/>
  <c r="EC166" i="2"/>
  <c r="ED166" i="2"/>
  <c r="EE166" i="2"/>
  <c r="EF166" i="2"/>
  <c r="EG166" i="2"/>
  <c r="EH166" i="2"/>
  <c r="EI166" i="2"/>
  <c r="EJ166" i="2"/>
  <c r="EK166" i="2"/>
  <c r="EL166" i="2"/>
  <c r="EM166" i="2"/>
  <c r="B167" i="2"/>
  <c r="C167" i="2"/>
  <c r="D167" i="2"/>
  <c r="E167" i="2" s="1"/>
  <c r="F167" i="2" s="1" a="1"/>
  <c r="F167" i="2" s="1"/>
  <c r="I167" i="2"/>
  <c r="J167" i="2"/>
  <c r="K167" i="2"/>
  <c r="L167" i="2"/>
  <c r="M167" i="2"/>
  <c r="N167" i="2"/>
  <c r="O167" i="2"/>
  <c r="P167" i="2"/>
  <c r="Q167" i="2"/>
  <c r="R167" i="2"/>
  <c r="S167" i="2"/>
  <c r="T167" i="2"/>
  <c r="U167" i="2"/>
  <c r="V167" i="2" s="1"/>
  <c r="W167" i="2"/>
  <c r="X167" i="2"/>
  <c r="Y167" i="2"/>
  <c r="Z167" i="2"/>
  <c r="AA167" i="2"/>
  <c r="AB167" i="2"/>
  <c r="AD167" i="2"/>
  <c r="AC167" i="2" s="1"/>
  <c r="AE167" i="2"/>
  <c r="AF167" i="2"/>
  <c r="AG167" i="2"/>
  <c r="AH167" i="2"/>
  <c r="AI167" i="2"/>
  <c r="AJ167" i="2"/>
  <c r="AK167" i="2"/>
  <c r="AL167" i="2"/>
  <c r="AM167" i="2"/>
  <c r="AN167" i="2"/>
  <c r="AO167" i="2"/>
  <c r="AP167" i="2"/>
  <c r="AQ167" i="2"/>
  <c r="AR167" i="2"/>
  <c r="AS167" i="2"/>
  <c r="AT167" i="2"/>
  <c r="AU167" i="2"/>
  <c r="AV167" i="2"/>
  <c r="AW167" i="2"/>
  <c r="AX167" i="2"/>
  <c r="AY167" i="2"/>
  <c r="AZ167" i="2"/>
  <c r="BA167" i="2"/>
  <c r="BB167" i="2"/>
  <c r="BC167" i="2"/>
  <c r="BD167" i="2"/>
  <c r="BE167" i="2"/>
  <c r="BF167" i="2"/>
  <c r="BG167" i="2"/>
  <c r="BH167" i="2"/>
  <c r="BI167" i="2"/>
  <c r="BJ167" i="2"/>
  <c r="BK167" i="2"/>
  <c r="BL167" i="2"/>
  <c r="BM167" i="2"/>
  <c r="BN167" i="2"/>
  <c r="BO167" i="2"/>
  <c r="BP167" i="2"/>
  <c r="BQ167" i="2"/>
  <c r="BR167" i="2"/>
  <c r="BS167" i="2"/>
  <c r="BT167" i="2"/>
  <c r="BU167" i="2"/>
  <c r="BV167" i="2"/>
  <c r="BW167" i="2"/>
  <c r="BX167" i="2"/>
  <c r="BY167" i="2"/>
  <c r="BZ167" i="2"/>
  <c r="CA167" i="2"/>
  <c r="CB167" i="2"/>
  <c r="CC167" i="2"/>
  <c r="CD167" i="2"/>
  <c r="CE167" i="2"/>
  <c r="CF167" i="2"/>
  <c r="CG167" i="2"/>
  <c r="CH167" i="2"/>
  <c r="CI167" i="2"/>
  <c r="CJ167" i="2"/>
  <c r="CK167" i="2"/>
  <c r="CL167" i="2"/>
  <c r="CM167" i="2"/>
  <c r="CN167" i="2"/>
  <c r="CO167" i="2"/>
  <c r="CP167" i="2"/>
  <c r="CQ167" i="2"/>
  <c r="CR167" i="2"/>
  <c r="CS167" i="2"/>
  <c r="CT167" i="2"/>
  <c r="CU167" i="2"/>
  <c r="CV167" i="2"/>
  <c r="CW167" i="2"/>
  <c r="CX167" i="2"/>
  <c r="CY167" i="2"/>
  <c r="CZ167" i="2"/>
  <c r="DA167" i="2"/>
  <c r="DB167" i="2"/>
  <c r="DC167" i="2"/>
  <c r="DD167" i="2"/>
  <c r="DE167" i="2"/>
  <c r="DF167" i="2"/>
  <c r="DG167" i="2"/>
  <c r="DH167" i="2"/>
  <c r="DI167" i="2"/>
  <c r="DJ167" i="2"/>
  <c r="DK167" i="2"/>
  <c r="DS167" i="2"/>
  <c r="DT167" i="2"/>
  <c r="DU167" i="2"/>
  <c r="DN167" i="2" s="1"/>
  <c r="DV167" i="2"/>
  <c r="DW167" i="2"/>
  <c r="DX167" i="2"/>
  <c r="DY167" i="2"/>
  <c r="DZ167" i="2"/>
  <c r="EA167" i="2"/>
  <c r="EB167" i="2"/>
  <c r="EC167" i="2"/>
  <c r="ED167" i="2"/>
  <c r="EE167" i="2"/>
  <c r="EF167" i="2"/>
  <c r="EG167" i="2"/>
  <c r="EH167" i="2"/>
  <c r="EI167" i="2"/>
  <c r="EJ167" i="2"/>
  <c r="EK167" i="2"/>
  <c r="EL167" i="2"/>
  <c r="EM167" i="2"/>
  <c r="B168" i="2"/>
  <c r="C168" i="2"/>
  <c r="D168" i="2"/>
  <c r="E168" i="2" s="1"/>
  <c r="F168" i="2" s="1" a="1"/>
  <c r="F168" i="2" s="1"/>
  <c r="I168" i="2"/>
  <c r="J168" i="2"/>
  <c r="K168" i="2"/>
  <c r="L168" i="2"/>
  <c r="M168" i="2"/>
  <c r="N168" i="2"/>
  <c r="O168" i="2"/>
  <c r="P168" i="2"/>
  <c r="Q168" i="2"/>
  <c r="R168" i="2"/>
  <c r="S168" i="2"/>
  <c r="T168" i="2"/>
  <c r="U168" i="2"/>
  <c r="V168" i="2" s="1"/>
  <c r="W168" i="2"/>
  <c r="X168" i="2"/>
  <c r="Y168" i="2"/>
  <c r="Z168" i="2"/>
  <c r="AA168" i="2"/>
  <c r="AB168" i="2"/>
  <c r="AD168" i="2"/>
  <c r="AC168" i="2" s="1"/>
  <c r="AE168" i="2"/>
  <c r="AF168" i="2"/>
  <c r="AG168" i="2"/>
  <c r="AH168" i="2"/>
  <c r="AI168" i="2"/>
  <c r="AJ168" i="2"/>
  <c r="AK168" i="2"/>
  <c r="AL168" i="2"/>
  <c r="AM168" i="2"/>
  <c r="AN168" i="2"/>
  <c r="AO168" i="2"/>
  <c r="AP168" i="2"/>
  <c r="AQ168" i="2"/>
  <c r="AR168" i="2"/>
  <c r="AS168" i="2"/>
  <c r="AT168" i="2"/>
  <c r="AU168" i="2"/>
  <c r="AV168" i="2"/>
  <c r="AW168" i="2"/>
  <c r="AX168" i="2"/>
  <c r="AY168" i="2"/>
  <c r="AZ168" i="2"/>
  <c r="BA168" i="2"/>
  <c r="BB168" i="2"/>
  <c r="BC168" i="2"/>
  <c r="BD168" i="2"/>
  <c r="BE168" i="2"/>
  <c r="BF168" i="2"/>
  <c r="BG168" i="2"/>
  <c r="BH168" i="2"/>
  <c r="BI168" i="2"/>
  <c r="BJ168" i="2"/>
  <c r="BK168" i="2"/>
  <c r="BL168" i="2"/>
  <c r="BM168" i="2"/>
  <c r="BN168" i="2"/>
  <c r="BO168" i="2"/>
  <c r="BP168" i="2"/>
  <c r="BQ168" i="2"/>
  <c r="BR168" i="2"/>
  <c r="BS168" i="2"/>
  <c r="BT168" i="2"/>
  <c r="BU168" i="2"/>
  <c r="BV168" i="2"/>
  <c r="BW168" i="2"/>
  <c r="BX168" i="2"/>
  <c r="BY168" i="2"/>
  <c r="BZ168" i="2"/>
  <c r="CA168" i="2"/>
  <c r="CB168" i="2"/>
  <c r="CC168" i="2"/>
  <c r="CD168" i="2"/>
  <c r="CE168" i="2"/>
  <c r="CF168" i="2"/>
  <c r="CG168" i="2"/>
  <c r="CH168" i="2"/>
  <c r="CI168" i="2"/>
  <c r="CJ168" i="2"/>
  <c r="CK168" i="2"/>
  <c r="CL168" i="2"/>
  <c r="CM168" i="2"/>
  <c r="CN168" i="2"/>
  <c r="CO168" i="2"/>
  <c r="CP168" i="2"/>
  <c r="CQ168" i="2"/>
  <c r="CR168" i="2"/>
  <c r="CS168" i="2"/>
  <c r="CT168" i="2"/>
  <c r="CU168" i="2"/>
  <c r="CV168" i="2"/>
  <c r="CW168" i="2"/>
  <c r="CX168" i="2"/>
  <c r="CY168" i="2"/>
  <c r="CZ168" i="2"/>
  <c r="DA168" i="2"/>
  <c r="DB168" i="2"/>
  <c r="DC168" i="2"/>
  <c r="DD168" i="2"/>
  <c r="DE168" i="2"/>
  <c r="DF168" i="2"/>
  <c r="DG168" i="2"/>
  <c r="DH168" i="2"/>
  <c r="DI168" i="2"/>
  <c r="DJ168" i="2"/>
  <c r="DK168" i="2"/>
  <c r="DS168" i="2"/>
  <c r="DT168" i="2"/>
  <c r="DU168" i="2"/>
  <c r="DV168" i="2"/>
  <c r="DW168" i="2"/>
  <c r="DX168" i="2"/>
  <c r="DY168" i="2"/>
  <c r="DZ168" i="2"/>
  <c r="EA168" i="2"/>
  <c r="EB168" i="2"/>
  <c r="EC168" i="2"/>
  <c r="ED168" i="2"/>
  <c r="EE168" i="2"/>
  <c r="EF168" i="2"/>
  <c r="EG168" i="2"/>
  <c r="EH168" i="2"/>
  <c r="EI168" i="2"/>
  <c r="EJ168" i="2"/>
  <c r="EK168" i="2"/>
  <c r="EL168" i="2"/>
  <c r="EM168" i="2"/>
  <c r="B169" i="2"/>
  <c r="C169" i="2"/>
  <c r="D169" i="2"/>
  <c r="E169" i="2" s="1"/>
  <c r="F169" i="2" s="1" a="1"/>
  <c r="F169" i="2" s="1"/>
  <c r="I169" i="2"/>
  <c r="J169" i="2"/>
  <c r="K169" i="2"/>
  <c r="L169" i="2"/>
  <c r="M169" i="2"/>
  <c r="N169" i="2"/>
  <c r="O169" i="2"/>
  <c r="P169" i="2"/>
  <c r="Q169" i="2"/>
  <c r="R169" i="2"/>
  <c r="S169" i="2"/>
  <c r="T169" i="2"/>
  <c r="U169" i="2"/>
  <c r="V169" i="2" s="1"/>
  <c r="W169" i="2"/>
  <c r="X169" i="2"/>
  <c r="Y169" i="2"/>
  <c r="Z169" i="2"/>
  <c r="AA169" i="2"/>
  <c r="AB169" i="2"/>
  <c r="AD169" i="2"/>
  <c r="AC169" i="2" s="1"/>
  <c r="AE169" i="2"/>
  <c r="AF169" i="2"/>
  <c r="AG169" i="2"/>
  <c r="AH169" i="2"/>
  <c r="AI169" i="2"/>
  <c r="AJ169" i="2"/>
  <c r="AK169" i="2"/>
  <c r="AL169" i="2"/>
  <c r="AM169" i="2"/>
  <c r="AN169" i="2"/>
  <c r="AO169" i="2"/>
  <c r="AP169" i="2"/>
  <c r="AQ169" i="2"/>
  <c r="AR169" i="2"/>
  <c r="AS169" i="2"/>
  <c r="AT169" i="2"/>
  <c r="AU169" i="2"/>
  <c r="AV169" i="2"/>
  <c r="AW169" i="2"/>
  <c r="AX169" i="2"/>
  <c r="AY169" i="2"/>
  <c r="AZ169" i="2"/>
  <c r="BA169" i="2"/>
  <c r="BB169" i="2"/>
  <c r="BC169" i="2"/>
  <c r="BD169" i="2"/>
  <c r="BE169" i="2"/>
  <c r="BF169" i="2"/>
  <c r="BG169" i="2"/>
  <c r="BH169" i="2"/>
  <c r="BI169" i="2"/>
  <c r="BJ169" i="2"/>
  <c r="BK169" i="2"/>
  <c r="BL169" i="2"/>
  <c r="BM169" i="2"/>
  <c r="BN169" i="2"/>
  <c r="BO169" i="2"/>
  <c r="BP169" i="2"/>
  <c r="BQ169" i="2"/>
  <c r="BR169" i="2"/>
  <c r="BS169" i="2"/>
  <c r="BT169" i="2"/>
  <c r="BU169" i="2"/>
  <c r="BV169" i="2"/>
  <c r="BW169" i="2"/>
  <c r="BX169" i="2"/>
  <c r="BY169" i="2"/>
  <c r="BZ169" i="2"/>
  <c r="CA169" i="2"/>
  <c r="CB169" i="2"/>
  <c r="CC169" i="2"/>
  <c r="CD169" i="2"/>
  <c r="CE169" i="2"/>
  <c r="CF169" i="2"/>
  <c r="CG169" i="2"/>
  <c r="CH169" i="2"/>
  <c r="CI169" i="2"/>
  <c r="CJ169" i="2"/>
  <c r="CK169" i="2"/>
  <c r="CL169" i="2"/>
  <c r="CM169" i="2"/>
  <c r="CN169" i="2"/>
  <c r="CO169" i="2"/>
  <c r="CP169" i="2"/>
  <c r="CQ169" i="2"/>
  <c r="CR169" i="2"/>
  <c r="CS169" i="2"/>
  <c r="CT169" i="2"/>
  <c r="CU169" i="2"/>
  <c r="CV169" i="2"/>
  <c r="CW169" i="2"/>
  <c r="CX169" i="2"/>
  <c r="CY169" i="2"/>
  <c r="CZ169" i="2"/>
  <c r="DA169" i="2"/>
  <c r="DB169" i="2"/>
  <c r="DC169" i="2"/>
  <c r="DD169" i="2"/>
  <c r="DE169" i="2"/>
  <c r="DF169" i="2"/>
  <c r="DG169" i="2"/>
  <c r="DH169" i="2"/>
  <c r="DI169" i="2"/>
  <c r="DJ169" i="2"/>
  <c r="DK169" i="2"/>
  <c r="DS169" i="2"/>
  <c r="DT169" i="2"/>
  <c r="DU169" i="2"/>
  <c r="DV169" i="2"/>
  <c r="DW169" i="2"/>
  <c r="DX169" i="2"/>
  <c r="DY169" i="2"/>
  <c r="DZ169" i="2"/>
  <c r="EA169" i="2"/>
  <c r="EB169" i="2"/>
  <c r="EC169" i="2"/>
  <c r="ED169" i="2"/>
  <c r="EE169" i="2"/>
  <c r="EF169" i="2"/>
  <c r="EG169" i="2"/>
  <c r="EH169" i="2"/>
  <c r="EI169" i="2"/>
  <c r="EJ169" i="2"/>
  <c r="EK169" i="2"/>
  <c r="EL169" i="2"/>
  <c r="EM169" i="2"/>
  <c r="B170" i="2"/>
  <c r="C170" i="2"/>
  <c r="D170" i="2"/>
  <c r="E170" i="2" s="1"/>
  <c r="F170" i="2" s="1" a="1"/>
  <c r="F170" i="2" s="1"/>
  <c r="I170" i="2"/>
  <c r="J170" i="2"/>
  <c r="K170" i="2"/>
  <c r="L170" i="2"/>
  <c r="M170" i="2"/>
  <c r="N170" i="2"/>
  <c r="O170" i="2"/>
  <c r="P170" i="2"/>
  <c r="Q170" i="2"/>
  <c r="R170" i="2"/>
  <c r="S170" i="2"/>
  <c r="T170" i="2"/>
  <c r="U170" i="2"/>
  <c r="V170" i="2" s="1"/>
  <c r="W170" i="2"/>
  <c r="X170" i="2"/>
  <c r="Y170" i="2"/>
  <c r="Z170" i="2"/>
  <c r="AA170" i="2"/>
  <c r="AB170" i="2"/>
  <c r="AD170" i="2"/>
  <c r="AC170" i="2" s="1"/>
  <c r="AE170" i="2"/>
  <c r="AF170" i="2"/>
  <c r="AG170" i="2"/>
  <c r="AH170" i="2"/>
  <c r="AI170" i="2"/>
  <c r="AJ170" i="2"/>
  <c r="AK170" i="2"/>
  <c r="AL170" i="2"/>
  <c r="AM170" i="2"/>
  <c r="AN170" i="2"/>
  <c r="AO170" i="2"/>
  <c r="AP170" i="2"/>
  <c r="AQ170" i="2"/>
  <c r="AR170" i="2"/>
  <c r="AS170" i="2"/>
  <c r="AT170" i="2"/>
  <c r="AU170" i="2"/>
  <c r="AV170" i="2"/>
  <c r="AW170" i="2"/>
  <c r="AX170" i="2"/>
  <c r="AY170" i="2"/>
  <c r="AZ170" i="2"/>
  <c r="BA170" i="2"/>
  <c r="BB170" i="2"/>
  <c r="BC170" i="2"/>
  <c r="BD170" i="2"/>
  <c r="BE170" i="2"/>
  <c r="BF170" i="2"/>
  <c r="BG170" i="2"/>
  <c r="BH170" i="2"/>
  <c r="BI170" i="2"/>
  <c r="BJ170" i="2"/>
  <c r="BK170" i="2"/>
  <c r="BL170" i="2"/>
  <c r="BM170" i="2"/>
  <c r="BN170" i="2"/>
  <c r="BO170" i="2"/>
  <c r="BP170" i="2"/>
  <c r="BQ170" i="2"/>
  <c r="BR170" i="2"/>
  <c r="BS170" i="2"/>
  <c r="BT170" i="2"/>
  <c r="BU170" i="2"/>
  <c r="BV170" i="2"/>
  <c r="BW170" i="2"/>
  <c r="BX170" i="2"/>
  <c r="BY170" i="2"/>
  <c r="BZ170" i="2"/>
  <c r="CA170" i="2"/>
  <c r="CB170" i="2"/>
  <c r="CC170" i="2"/>
  <c r="CD170" i="2"/>
  <c r="CE170" i="2"/>
  <c r="CF170" i="2"/>
  <c r="CG170" i="2"/>
  <c r="CH170" i="2"/>
  <c r="CI170" i="2"/>
  <c r="CJ170" i="2"/>
  <c r="CK170" i="2"/>
  <c r="CL170" i="2"/>
  <c r="CM170" i="2"/>
  <c r="CN170" i="2"/>
  <c r="CO170" i="2"/>
  <c r="CP170" i="2"/>
  <c r="CQ170" i="2"/>
  <c r="CR170" i="2"/>
  <c r="CS170" i="2"/>
  <c r="CT170" i="2"/>
  <c r="CU170" i="2"/>
  <c r="CV170" i="2"/>
  <c r="CW170" i="2"/>
  <c r="CX170" i="2"/>
  <c r="CY170" i="2"/>
  <c r="CZ170" i="2"/>
  <c r="DA170" i="2"/>
  <c r="DB170" i="2"/>
  <c r="DC170" i="2"/>
  <c r="DD170" i="2"/>
  <c r="DE170" i="2"/>
  <c r="DF170" i="2"/>
  <c r="DG170" i="2"/>
  <c r="DH170" i="2"/>
  <c r="DI170" i="2"/>
  <c r="DJ170" i="2"/>
  <c r="DK170" i="2"/>
  <c r="DS170" i="2"/>
  <c r="DT170" i="2"/>
  <c r="DU170" i="2"/>
  <c r="DN170" i="2" s="1"/>
  <c r="DV170" i="2"/>
  <c r="DW170" i="2"/>
  <c r="DX170" i="2"/>
  <c r="DY170" i="2"/>
  <c r="DZ170" i="2"/>
  <c r="EA170" i="2"/>
  <c r="EB170" i="2"/>
  <c r="EC170" i="2"/>
  <c r="ED170" i="2"/>
  <c r="EE170" i="2"/>
  <c r="EF170" i="2"/>
  <c r="EG170" i="2"/>
  <c r="EH170" i="2"/>
  <c r="EI170" i="2"/>
  <c r="EJ170" i="2"/>
  <c r="EK170" i="2"/>
  <c r="EL170" i="2"/>
  <c r="EM170" i="2"/>
  <c r="B171" i="2"/>
  <c r="C171" i="2"/>
  <c r="D171" i="2"/>
  <c r="E171" i="2" s="1"/>
  <c r="F171" i="2" s="1" a="1"/>
  <c r="F171" i="2" s="1"/>
  <c r="I171" i="2"/>
  <c r="J171" i="2"/>
  <c r="K171" i="2"/>
  <c r="L171" i="2"/>
  <c r="M171" i="2"/>
  <c r="N171" i="2"/>
  <c r="O171" i="2"/>
  <c r="P171" i="2"/>
  <c r="Q171" i="2"/>
  <c r="R171" i="2"/>
  <c r="S171" i="2"/>
  <c r="T171" i="2"/>
  <c r="U171" i="2"/>
  <c r="V171" i="2" s="1"/>
  <c r="W171" i="2"/>
  <c r="X171" i="2"/>
  <c r="Y171" i="2"/>
  <c r="Z171" i="2"/>
  <c r="AA171" i="2"/>
  <c r="AB171" i="2"/>
  <c r="AD171" i="2"/>
  <c r="AC171" i="2" s="1"/>
  <c r="AE171" i="2"/>
  <c r="AF171" i="2"/>
  <c r="AG171" i="2"/>
  <c r="AH171" i="2"/>
  <c r="AI171" i="2"/>
  <c r="AJ171" i="2"/>
  <c r="AK171" i="2"/>
  <c r="AL171" i="2"/>
  <c r="AM171" i="2"/>
  <c r="AN171" i="2"/>
  <c r="AO171" i="2"/>
  <c r="AP171" i="2"/>
  <c r="AQ171" i="2"/>
  <c r="AR171" i="2"/>
  <c r="AS171" i="2"/>
  <c r="AT171" i="2"/>
  <c r="AU171" i="2"/>
  <c r="AV171" i="2"/>
  <c r="AW171" i="2"/>
  <c r="AX171" i="2"/>
  <c r="AY171" i="2"/>
  <c r="AZ171" i="2"/>
  <c r="BA171" i="2"/>
  <c r="BB171" i="2"/>
  <c r="BC171" i="2"/>
  <c r="BD171" i="2"/>
  <c r="BE171" i="2"/>
  <c r="BF171" i="2"/>
  <c r="BG171" i="2"/>
  <c r="BH171" i="2"/>
  <c r="BI171" i="2"/>
  <c r="BJ171" i="2"/>
  <c r="BK171" i="2"/>
  <c r="BL171" i="2"/>
  <c r="BM171" i="2"/>
  <c r="BN171" i="2"/>
  <c r="BO171" i="2"/>
  <c r="BP171" i="2"/>
  <c r="BQ171" i="2"/>
  <c r="BR171" i="2"/>
  <c r="BS171" i="2"/>
  <c r="BT171" i="2"/>
  <c r="BU171" i="2"/>
  <c r="BV171" i="2"/>
  <c r="BW171" i="2"/>
  <c r="BX171" i="2"/>
  <c r="BY171" i="2"/>
  <c r="BZ171" i="2"/>
  <c r="CA171" i="2"/>
  <c r="CB171" i="2"/>
  <c r="CC171" i="2"/>
  <c r="CD171" i="2"/>
  <c r="CE171" i="2"/>
  <c r="CF171" i="2"/>
  <c r="CG171" i="2"/>
  <c r="CH171" i="2"/>
  <c r="CI171" i="2"/>
  <c r="CJ171" i="2"/>
  <c r="CK171" i="2"/>
  <c r="CL171" i="2"/>
  <c r="CM171" i="2"/>
  <c r="CN171" i="2"/>
  <c r="CO171" i="2"/>
  <c r="CP171" i="2"/>
  <c r="CQ171" i="2"/>
  <c r="CR171" i="2"/>
  <c r="CS171" i="2"/>
  <c r="CT171" i="2"/>
  <c r="CU171" i="2"/>
  <c r="CV171" i="2"/>
  <c r="CW171" i="2"/>
  <c r="CX171" i="2"/>
  <c r="CY171" i="2"/>
  <c r="CZ171" i="2"/>
  <c r="DA171" i="2"/>
  <c r="DB171" i="2"/>
  <c r="DC171" i="2"/>
  <c r="DD171" i="2"/>
  <c r="DE171" i="2"/>
  <c r="DF171" i="2"/>
  <c r="DG171" i="2"/>
  <c r="DH171" i="2"/>
  <c r="DI171" i="2"/>
  <c r="DJ171" i="2"/>
  <c r="DK171" i="2"/>
  <c r="DS171" i="2"/>
  <c r="DT171" i="2"/>
  <c r="DU171" i="2"/>
  <c r="DV171" i="2"/>
  <c r="DW171" i="2"/>
  <c r="DX171" i="2"/>
  <c r="DY171" i="2"/>
  <c r="DZ171" i="2"/>
  <c r="EA171" i="2"/>
  <c r="EB171" i="2"/>
  <c r="EC171" i="2"/>
  <c r="ED171" i="2"/>
  <c r="EE171" i="2"/>
  <c r="EF171" i="2"/>
  <c r="EG171" i="2"/>
  <c r="EH171" i="2"/>
  <c r="EI171" i="2"/>
  <c r="EJ171" i="2"/>
  <c r="EK171" i="2"/>
  <c r="EL171" i="2"/>
  <c r="EM171" i="2"/>
  <c r="B172" i="2"/>
  <c r="C172" i="2"/>
  <c r="D172" i="2"/>
  <c r="E172" i="2" s="1"/>
  <c r="F172" i="2" s="1" a="1"/>
  <c r="F172" i="2" s="1"/>
  <c r="I172" i="2"/>
  <c r="J172" i="2"/>
  <c r="K172" i="2"/>
  <c r="L172" i="2"/>
  <c r="M172" i="2"/>
  <c r="N172" i="2"/>
  <c r="O172" i="2"/>
  <c r="P172" i="2"/>
  <c r="Q172" i="2"/>
  <c r="R172" i="2"/>
  <c r="S172" i="2"/>
  <c r="T172" i="2"/>
  <c r="U172" i="2"/>
  <c r="V172" i="2" s="1"/>
  <c r="W172" i="2"/>
  <c r="X172" i="2"/>
  <c r="Y172" i="2"/>
  <c r="Z172" i="2"/>
  <c r="AA172" i="2"/>
  <c r="AB172" i="2"/>
  <c r="AD172" i="2"/>
  <c r="AC172" i="2" s="1"/>
  <c r="AE172" i="2"/>
  <c r="AF172" i="2"/>
  <c r="AG172" i="2"/>
  <c r="AH172" i="2"/>
  <c r="AI172" i="2"/>
  <c r="AJ172" i="2"/>
  <c r="AK172" i="2"/>
  <c r="AL172" i="2"/>
  <c r="AM172" i="2"/>
  <c r="AN172" i="2"/>
  <c r="AO172" i="2"/>
  <c r="AP172" i="2"/>
  <c r="AQ172" i="2"/>
  <c r="AR172" i="2"/>
  <c r="AS172" i="2"/>
  <c r="AT172" i="2"/>
  <c r="AU172" i="2"/>
  <c r="AV172" i="2"/>
  <c r="AW172" i="2"/>
  <c r="AX172" i="2"/>
  <c r="AY172" i="2"/>
  <c r="AZ172" i="2"/>
  <c r="BA172" i="2"/>
  <c r="BB172" i="2"/>
  <c r="BC172" i="2"/>
  <c r="BD172" i="2"/>
  <c r="BE172" i="2"/>
  <c r="BF172" i="2"/>
  <c r="BG172" i="2"/>
  <c r="BH172" i="2"/>
  <c r="BI172" i="2"/>
  <c r="BJ172" i="2"/>
  <c r="BK172" i="2"/>
  <c r="BL172" i="2"/>
  <c r="BM172" i="2"/>
  <c r="BN172" i="2"/>
  <c r="BO172" i="2"/>
  <c r="BP172" i="2"/>
  <c r="BQ172" i="2"/>
  <c r="BR172" i="2"/>
  <c r="BS172" i="2"/>
  <c r="BT172" i="2"/>
  <c r="BU172" i="2"/>
  <c r="BV172" i="2"/>
  <c r="BW172" i="2"/>
  <c r="BX172" i="2"/>
  <c r="BY172" i="2"/>
  <c r="BZ172" i="2"/>
  <c r="CA172" i="2"/>
  <c r="CB172" i="2"/>
  <c r="CC172" i="2"/>
  <c r="CD172" i="2"/>
  <c r="CE172" i="2"/>
  <c r="CF172" i="2"/>
  <c r="CG172" i="2"/>
  <c r="CH172" i="2"/>
  <c r="CI172" i="2"/>
  <c r="CJ172" i="2"/>
  <c r="CK172" i="2"/>
  <c r="CL172" i="2"/>
  <c r="CM172" i="2"/>
  <c r="CN172" i="2"/>
  <c r="CO172" i="2"/>
  <c r="CP172" i="2"/>
  <c r="CQ172" i="2"/>
  <c r="CR172" i="2"/>
  <c r="CS172" i="2"/>
  <c r="CT172" i="2"/>
  <c r="CU172" i="2"/>
  <c r="CV172" i="2"/>
  <c r="CW172" i="2"/>
  <c r="CX172" i="2"/>
  <c r="CY172" i="2"/>
  <c r="CZ172" i="2"/>
  <c r="DA172" i="2"/>
  <c r="DB172" i="2"/>
  <c r="DC172" i="2"/>
  <c r="DD172" i="2"/>
  <c r="DE172" i="2"/>
  <c r="DF172" i="2"/>
  <c r="DG172" i="2"/>
  <c r="DH172" i="2"/>
  <c r="DI172" i="2"/>
  <c r="DJ172" i="2"/>
  <c r="DK172" i="2"/>
  <c r="DS172" i="2"/>
  <c r="DT172" i="2"/>
  <c r="DU172" i="2"/>
  <c r="DV172" i="2"/>
  <c r="DW172" i="2"/>
  <c r="DX172" i="2"/>
  <c r="DY172" i="2"/>
  <c r="DZ172" i="2"/>
  <c r="EA172" i="2"/>
  <c r="EB172" i="2"/>
  <c r="EC172" i="2"/>
  <c r="ED172" i="2"/>
  <c r="EE172" i="2"/>
  <c r="EF172" i="2"/>
  <c r="EG172" i="2"/>
  <c r="EH172" i="2"/>
  <c r="EI172" i="2"/>
  <c r="EJ172" i="2"/>
  <c r="EK172" i="2"/>
  <c r="EL172" i="2"/>
  <c r="EM172" i="2"/>
  <c r="B173" i="2"/>
  <c r="C173" i="2"/>
  <c r="D173" i="2"/>
  <c r="E173" i="2" s="1"/>
  <c r="F173" i="2" s="1" a="1"/>
  <c r="F173" i="2" s="1"/>
  <c r="I173" i="2"/>
  <c r="J173" i="2"/>
  <c r="K173" i="2"/>
  <c r="L173" i="2"/>
  <c r="M173" i="2"/>
  <c r="N173" i="2"/>
  <c r="O173" i="2"/>
  <c r="P173" i="2"/>
  <c r="Q173" i="2"/>
  <c r="R173" i="2"/>
  <c r="S173" i="2"/>
  <c r="T173" i="2"/>
  <c r="U173" i="2"/>
  <c r="V173" i="2" s="1"/>
  <c r="W173" i="2"/>
  <c r="X173" i="2"/>
  <c r="Y173" i="2"/>
  <c r="Z173" i="2"/>
  <c r="AA173" i="2"/>
  <c r="AB173" i="2"/>
  <c r="AD173" i="2"/>
  <c r="AC173" i="2" s="1"/>
  <c r="AE173" i="2"/>
  <c r="AF173" i="2"/>
  <c r="AG173" i="2"/>
  <c r="AH173" i="2"/>
  <c r="AI173" i="2"/>
  <c r="AJ173" i="2"/>
  <c r="AK173" i="2"/>
  <c r="AL173" i="2"/>
  <c r="AM173" i="2"/>
  <c r="AN173" i="2"/>
  <c r="AO173" i="2"/>
  <c r="AP173" i="2"/>
  <c r="AQ173" i="2"/>
  <c r="AR173" i="2"/>
  <c r="AS173" i="2"/>
  <c r="AT173" i="2"/>
  <c r="AU173" i="2"/>
  <c r="AV173" i="2"/>
  <c r="AW173" i="2"/>
  <c r="AX173" i="2"/>
  <c r="AY173" i="2"/>
  <c r="AZ173" i="2"/>
  <c r="BA173" i="2"/>
  <c r="BB173" i="2"/>
  <c r="BC173" i="2"/>
  <c r="BD173" i="2"/>
  <c r="BE173" i="2"/>
  <c r="BF173" i="2"/>
  <c r="BG173" i="2"/>
  <c r="BH173" i="2"/>
  <c r="BI173" i="2"/>
  <c r="BJ173" i="2"/>
  <c r="BK173" i="2"/>
  <c r="BL173" i="2"/>
  <c r="BM173" i="2"/>
  <c r="BN173" i="2"/>
  <c r="BO173" i="2"/>
  <c r="BP173" i="2"/>
  <c r="BQ173" i="2"/>
  <c r="BR173" i="2"/>
  <c r="BS173" i="2"/>
  <c r="BT173" i="2"/>
  <c r="BU173" i="2"/>
  <c r="BV173" i="2"/>
  <c r="BW173" i="2"/>
  <c r="BX173" i="2"/>
  <c r="BY173" i="2"/>
  <c r="BZ173" i="2"/>
  <c r="CA173" i="2"/>
  <c r="CB173" i="2"/>
  <c r="CC173" i="2"/>
  <c r="CD173" i="2"/>
  <c r="CE173" i="2"/>
  <c r="CF173" i="2"/>
  <c r="CG173" i="2"/>
  <c r="CH173" i="2"/>
  <c r="CI173" i="2"/>
  <c r="CJ173" i="2"/>
  <c r="CK173" i="2"/>
  <c r="CL173" i="2"/>
  <c r="CM173" i="2"/>
  <c r="CN173" i="2"/>
  <c r="CO173" i="2"/>
  <c r="CP173" i="2"/>
  <c r="CQ173" i="2"/>
  <c r="CR173" i="2"/>
  <c r="CS173" i="2"/>
  <c r="CT173" i="2"/>
  <c r="CU173" i="2"/>
  <c r="CV173" i="2"/>
  <c r="CW173" i="2"/>
  <c r="CX173" i="2"/>
  <c r="CY173" i="2"/>
  <c r="CZ173" i="2"/>
  <c r="DA173" i="2"/>
  <c r="DB173" i="2"/>
  <c r="DC173" i="2"/>
  <c r="DD173" i="2"/>
  <c r="DE173" i="2"/>
  <c r="DF173" i="2"/>
  <c r="DG173" i="2"/>
  <c r="DH173" i="2"/>
  <c r="DI173" i="2"/>
  <c r="DJ173" i="2"/>
  <c r="DK173" i="2"/>
  <c r="DS173" i="2"/>
  <c r="DT173" i="2"/>
  <c r="DU173" i="2"/>
  <c r="DV173" i="2"/>
  <c r="DW173" i="2"/>
  <c r="DX173" i="2"/>
  <c r="DY173" i="2"/>
  <c r="DZ173" i="2"/>
  <c r="EA173" i="2"/>
  <c r="EB173" i="2"/>
  <c r="EC173" i="2"/>
  <c r="ED173" i="2"/>
  <c r="EE173" i="2"/>
  <c r="EF173" i="2"/>
  <c r="EG173" i="2"/>
  <c r="EH173" i="2"/>
  <c r="EI173" i="2"/>
  <c r="EJ173" i="2"/>
  <c r="EK173" i="2"/>
  <c r="EL173" i="2"/>
  <c r="EM173" i="2"/>
  <c r="B174" i="2"/>
  <c r="C174" i="2"/>
  <c r="D174" i="2"/>
  <c r="E174" i="2" s="1"/>
  <c r="F174" i="2" s="1" a="1"/>
  <c r="F174" i="2" s="1"/>
  <c r="I174" i="2"/>
  <c r="J174" i="2"/>
  <c r="K174" i="2"/>
  <c r="L174" i="2"/>
  <c r="M174" i="2"/>
  <c r="N174" i="2"/>
  <c r="O174" i="2"/>
  <c r="P174" i="2"/>
  <c r="Q174" i="2"/>
  <c r="R174" i="2"/>
  <c r="S174" i="2"/>
  <c r="T174" i="2"/>
  <c r="U174" i="2"/>
  <c r="V174" i="2" s="1"/>
  <c r="W174" i="2"/>
  <c r="X174" i="2"/>
  <c r="Y174" i="2"/>
  <c r="Z174" i="2"/>
  <c r="AA174" i="2"/>
  <c r="AB174" i="2"/>
  <c r="AD174" i="2"/>
  <c r="AC174" i="2" s="1"/>
  <c r="AE174" i="2"/>
  <c r="AF174" i="2"/>
  <c r="AG174" i="2"/>
  <c r="AH174" i="2"/>
  <c r="AI174" i="2"/>
  <c r="AJ174" i="2"/>
  <c r="AK174" i="2"/>
  <c r="AL174" i="2"/>
  <c r="AM174" i="2"/>
  <c r="AN174" i="2"/>
  <c r="AO174" i="2"/>
  <c r="AP174" i="2"/>
  <c r="AQ174" i="2"/>
  <c r="AR174" i="2"/>
  <c r="AS174" i="2"/>
  <c r="AT174" i="2"/>
  <c r="AU174" i="2"/>
  <c r="AV174" i="2"/>
  <c r="AW174" i="2"/>
  <c r="AX174" i="2"/>
  <c r="AY174" i="2"/>
  <c r="AZ174" i="2"/>
  <c r="BA174" i="2"/>
  <c r="BB174" i="2"/>
  <c r="BC174" i="2"/>
  <c r="BD174" i="2"/>
  <c r="BE174" i="2"/>
  <c r="BF174" i="2"/>
  <c r="BG174" i="2"/>
  <c r="BH174" i="2"/>
  <c r="BI174" i="2"/>
  <c r="BJ174" i="2"/>
  <c r="BK174" i="2"/>
  <c r="BL174" i="2"/>
  <c r="BM174" i="2"/>
  <c r="BN174" i="2"/>
  <c r="BO174" i="2"/>
  <c r="BP174" i="2"/>
  <c r="BQ174" i="2"/>
  <c r="BR174" i="2"/>
  <c r="BS174" i="2"/>
  <c r="BT174" i="2"/>
  <c r="BU174" i="2"/>
  <c r="BV174" i="2"/>
  <c r="BW174" i="2"/>
  <c r="BX174" i="2"/>
  <c r="BY174" i="2"/>
  <c r="BZ174" i="2"/>
  <c r="CA174" i="2"/>
  <c r="CB174" i="2"/>
  <c r="CC174" i="2"/>
  <c r="CD174" i="2"/>
  <c r="CE174" i="2"/>
  <c r="CF174" i="2"/>
  <c r="CG174" i="2"/>
  <c r="CH174" i="2"/>
  <c r="CI174" i="2"/>
  <c r="CJ174" i="2"/>
  <c r="CK174" i="2"/>
  <c r="CL174" i="2"/>
  <c r="CM174" i="2"/>
  <c r="CN174" i="2"/>
  <c r="CO174" i="2"/>
  <c r="CP174" i="2"/>
  <c r="CQ174" i="2"/>
  <c r="CR174" i="2"/>
  <c r="CS174" i="2"/>
  <c r="CT174" i="2"/>
  <c r="CU174" i="2"/>
  <c r="CV174" i="2"/>
  <c r="CW174" i="2"/>
  <c r="CX174" i="2"/>
  <c r="CY174" i="2"/>
  <c r="CZ174" i="2"/>
  <c r="DA174" i="2"/>
  <c r="DB174" i="2"/>
  <c r="DC174" i="2"/>
  <c r="DD174" i="2"/>
  <c r="DE174" i="2"/>
  <c r="DF174" i="2"/>
  <c r="DG174" i="2"/>
  <c r="DH174" i="2"/>
  <c r="DI174" i="2"/>
  <c r="DJ174" i="2"/>
  <c r="DK174" i="2"/>
  <c r="DS174" i="2"/>
  <c r="DT174" i="2"/>
  <c r="DU174" i="2"/>
  <c r="DV174" i="2"/>
  <c r="DW174" i="2"/>
  <c r="DX174" i="2"/>
  <c r="DY174" i="2"/>
  <c r="DZ174" i="2"/>
  <c r="EA174" i="2"/>
  <c r="DO174" i="2" s="1"/>
  <c r="EB174" i="2"/>
  <c r="EC174" i="2"/>
  <c r="ED174" i="2"/>
  <c r="EE174" i="2"/>
  <c r="EF174" i="2"/>
  <c r="EG174" i="2"/>
  <c r="EH174" i="2"/>
  <c r="EI174" i="2"/>
  <c r="EJ174" i="2"/>
  <c r="EK174" i="2"/>
  <c r="EL174" i="2"/>
  <c r="EM174" i="2"/>
  <c r="B175" i="2"/>
  <c r="C175" i="2"/>
  <c r="D175" i="2"/>
  <c r="E175" i="2" s="1"/>
  <c r="F175" i="2" s="1" a="1"/>
  <c r="F175" i="2" s="1"/>
  <c r="I175" i="2"/>
  <c r="J175" i="2"/>
  <c r="K175" i="2"/>
  <c r="L175" i="2"/>
  <c r="M175" i="2"/>
  <c r="N175" i="2"/>
  <c r="O175" i="2"/>
  <c r="P175" i="2"/>
  <c r="Q175" i="2"/>
  <c r="R175" i="2"/>
  <c r="S175" i="2"/>
  <c r="T175" i="2"/>
  <c r="U175" i="2"/>
  <c r="V175" i="2" s="1"/>
  <c r="W175" i="2"/>
  <c r="X175" i="2"/>
  <c r="Y175" i="2"/>
  <c r="Z175" i="2"/>
  <c r="AA175" i="2"/>
  <c r="AB175" i="2"/>
  <c r="AD175" i="2"/>
  <c r="AC175" i="2" s="1"/>
  <c r="AE175" i="2"/>
  <c r="AF175" i="2"/>
  <c r="AG175" i="2"/>
  <c r="AH175" i="2"/>
  <c r="AI175" i="2"/>
  <c r="AJ175" i="2"/>
  <c r="AK175" i="2"/>
  <c r="AL175" i="2"/>
  <c r="AM175" i="2"/>
  <c r="AN175" i="2"/>
  <c r="AO175" i="2"/>
  <c r="AP175" i="2"/>
  <c r="AQ175" i="2"/>
  <c r="AR175" i="2"/>
  <c r="AS175" i="2"/>
  <c r="AT175" i="2"/>
  <c r="AU175" i="2"/>
  <c r="AV175" i="2"/>
  <c r="AW175" i="2"/>
  <c r="AX175" i="2"/>
  <c r="AY175" i="2"/>
  <c r="AZ175" i="2"/>
  <c r="BA175" i="2"/>
  <c r="BB175" i="2"/>
  <c r="BC175" i="2"/>
  <c r="BD175" i="2"/>
  <c r="BE175" i="2"/>
  <c r="BF175" i="2"/>
  <c r="BG175" i="2"/>
  <c r="BH175" i="2"/>
  <c r="BI175" i="2"/>
  <c r="BJ175" i="2"/>
  <c r="BK175" i="2"/>
  <c r="BL175" i="2"/>
  <c r="BM175" i="2"/>
  <c r="BN175" i="2"/>
  <c r="BO175" i="2"/>
  <c r="BP175" i="2"/>
  <c r="BQ175" i="2"/>
  <c r="BR175" i="2"/>
  <c r="BS175" i="2"/>
  <c r="BT175" i="2"/>
  <c r="BU175" i="2"/>
  <c r="BV175" i="2"/>
  <c r="BW175" i="2"/>
  <c r="BX175" i="2"/>
  <c r="BY175" i="2"/>
  <c r="BZ175" i="2"/>
  <c r="CA175" i="2"/>
  <c r="CB175" i="2"/>
  <c r="CC175" i="2"/>
  <c r="CD175" i="2"/>
  <c r="CE175" i="2"/>
  <c r="CF175" i="2"/>
  <c r="CG175" i="2"/>
  <c r="CH175" i="2"/>
  <c r="CI175" i="2"/>
  <c r="CJ175" i="2"/>
  <c r="CK175" i="2"/>
  <c r="CL175" i="2"/>
  <c r="CM175" i="2"/>
  <c r="CN175" i="2"/>
  <c r="CO175" i="2"/>
  <c r="CP175" i="2"/>
  <c r="CQ175" i="2"/>
  <c r="CR175" i="2"/>
  <c r="CS175" i="2"/>
  <c r="CT175" i="2"/>
  <c r="CU175" i="2"/>
  <c r="CV175" i="2"/>
  <c r="CW175" i="2"/>
  <c r="CX175" i="2"/>
  <c r="CY175" i="2"/>
  <c r="CZ175" i="2"/>
  <c r="DA175" i="2"/>
  <c r="DB175" i="2"/>
  <c r="DC175" i="2"/>
  <c r="DD175" i="2"/>
  <c r="DE175" i="2"/>
  <c r="DF175" i="2"/>
  <c r="DG175" i="2"/>
  <c r="DH175" i="2"/>
  <c r="DI175" i="2"/>
  <c r="DJ175" i="2"/>
  <c r="DK175" i="2"/>
  <c r="DS175" i="2"/>
  <c r="DT175" i="2"/>
  <c r="DU175" i="2"/>
  <c r="DN175" i="2" s="1"/>
  <c r="DV175" i="2"/>
  <c r="DW175" i="2"/>
  <c r="DX175" i="2"/>
  <c r="DY175" i="2"/>
  <c r="DZ175" i="2"/>
  <c r="EA175" i="2"/>
  <c r="EB175" i="2"/>
  <c r="EC175" i="2"/>
  <c r="ED175" i="2"/>
  <c r="EE175" i="2"/>
  <c r="EF175" i="2"/>
  <c r="EG175" i="2"/>
  <c r="EH175" i="2"/>
  <c r="EI175" i="2"/>
  <c r="EJ175" i="2"/>
  <c r="EK175" i="2"/>
  <c r="EL175" i="2"/>
  <c r="EM175" i="2"/>
  <c r="B176" i="2"/>
  <c r="C176" i="2"/>
  <c r="D176" i="2"/>
  <c r="E176" i="2" s="1"/>
  <c r="F176" i="2" s="1" a="1"/>
  <c r="F176" i="2" s="1"/>
  <c r="I176" i="2"/>
  <c r="J176" i="2"/>
  <c r="K176" i="2"/>
  <c r="L176" i="2"/>
  <c r="M176" i="2"/>
  <c r="N176" i="2"/>
  <c r="O176" i="2"/>
  <c r="P176" i="2"/>
  <c r="Q176" i="2"/>
  <c r="R176" i="2"/>
  <c r="S176" i="2"/>
  <c r="T176" i="2"/>
  <c r="U176" i="2"/>
  <c r="V176" i="2" s="1"/>
  <c r="W176" i="2"/>
  <c r="X176" i="2"/>
  <c r="Y176" i="2"/>
  <c r="Z176" i="2"/>
  <c r="AA176" i="2"/>
  <c r="AB176" i="2"/>
  <c r="AD176" i="2"/>
  <c r="AC176" i="2" s="1"/>
  <c r="AE176" i="2"/>
  <c r="AF176" i="2"/>
  <c r="AG176" i="2"/>
  <c r="AH176" i="2"/>
  <c r="AI176" i="2"/>
  <c r="AJ176" i="2"/>
  <c r="AK176" i="2"/>
  <c r="AL176" i="2"/>
  <c r="AM176" i="2"/>
  <c r="AN176" i="2"/>
  <c r="AO176" i="2"/>
  <c r="AP176" i="2"/>
  <c r="AQ176" i="2"/>
  <c r="AR176" i="2"/>
  <c r="AS176" i="2"/>
  <c r="AT176" i="2"/>
  <c r="AU176" i="2"/>
  <c r="AV176" i="2"/>
  <c r="AW176" i="2"/>
  <c r="AX176" i="2"/>
  <c r="AY176" i="2"/>
  <c r="AZ176" i="2"/>
  <c r="BA176" i="2"/>
  <c r="BB176" i="2"/>
  <c r="BC176" i="2"/>
  <c r="BD176" i="2"/>
  <c r="BE176" i="2"/>
  <c r="BF176" i="2"/>
  <c r="BG176" i="2"/>
  <c r="BH176" i="2"/>
  <c r="BI176" i="2"/>
  <c r="BJ176" i="2"/>
  <c r="BK176" i="2"/>
  <c r="BL176" i="2"/>
  <c r="BM176" i="2"/>
  <c r="BN176" i="2"/>
  <c r="BO176" i="2"/>
  <c r="BP176" i="2"/>
  <c r="BQ176" i="2"/>
  <c r="BR176" i="2"/>
  <c r="BS176" i="2"/>
  <c r="BT176" i="2"/>
  <c r="BU176" i="2"/>
  <c r="BV176" i="2"/>
  <c r="BW176" i="2"/>
  <c r="BX176" i="2"/>
  <c r="BY176" i="2"/>
  <c r="BZ176" i="2"/>
  <c r="CA176" i="2"/>
  <c r="CB176" i="2"/>
  <c r="CC176" i="2"/>
  <c r="CD176" i="2"/>
  <c r="CE176" i="2"/>
  <c r="CF176" i="2"/>
  <c r="CG176" i="2"/>
  <c r="CH176" i="2"/>
  <c r="CI176" i="2"/>
  <c r="CJ176" i="2"/>
  <c r="CK176" i="2"/>
  <c r="CL176" i="2"/>
  <c r="CM176" i="2"/>
  <c r="CN176" i="2"/>
  <c r="CO176" i="2"/>
  <c r="CP176" i="2"/>
  <c r="CQ176" i="2"/>
  <c r="CR176" i="2"/>
  <c r="CS176" i="2"/>
  <c r="CT176" i="2"/>
  <c r="CU176" i="2"/>
  <c r="CV176" i="2"/>
  <c r="CW176" i="2"/>
  <c r="CX176" i="2"/>
  <c r="CY176" i="2"/>
  <c r="CZ176" i="2"/>
  <c r="DA176" i="2"/>
  <c r="DB176" i="2"/>
  <c r="DC176" i="2"/>
  <c r="DD176" i="2"/>
  <c r="DE176" i="2"/>
  <c r="DF176" i="2"/>
  <c r="DG176" i="2"/>
  <c r="DH176" i="2"/>
  <c r="DI176" i="2"/>
  <c r="DJ176" i="2"/>
  <c r="DK176" i="2"/>
  <c r="DS176" i="2"/>
  <c r="DT176" i="2"/>
  <c r="DU176" i="2"/>
  <c r="DN176" i="2" s="1"/>
  <c r="DV176" i="2"/>
  <c r="DW176" i="2"/>
  <c r="DX176" i="2"/>
  <c r="DY176" i="2"/>
  <c r="DZ176" i="2"/>
  <c r="EA176" i="2"/>
  <c r="DO176" i="2" s="1"/>
  <c r="EB176" i="2"/>
  <c r="EC176" i="2"/>
  <c r="ED176" i="2"/>
  <c r="EE176" i="2"/>
  <c r="EF176" i="2"/>
  <c r="EG176" i="2"/>
  <c r="EH176" i="2"/>
  <c r="EI176" i="2"/>
  <c r="EJ176" i="2"/>
  <c r="EK176" i="2"/>
  <c r="EL176" i="2"/>
  <c r="EM176" i="2"/>
  <c r="B177" i="2"/>
  <c r="C177" i="2"/>
  <c r="D177" i="2"/>
  <c r="E177" i="2" s="1"/>
  <c r="F177" i="2" s="1" a="1"/>
  <c r="F177" i="2" s="1"/>
  <c r="I177" i="2"/>
  <c r="J177" i="2"/>
  <c r="K177" i="2"/>
  <c r="L177" i="2"/>
  <c r="M177" i="2"/>
  <c r="N177" i="2"/>
  <c r="O177" i="2"/>
  <c r="P177" i="2"/>
  <c r="Q177" i="2"/>
  <c r="R177" i="2"/>
  <c r="S177" i="2"/>
  <c r="T177" i="2"/>
  <c r="U177" i="2"/>
  <c r="V177" i="2" s="1"/>
  <c r="W177" i="2"/>
  <c r="X177" i="2"/>
  <c r="Y177" i="2"/>
  <c r="Z177" i="2"/>
  <c r="AA177" i="2"/>
  <c r="AB177" i="2"/>
  <c r="AD177" i="2"/>
  <c r="AC177" i="2" s="1"/>
  <c r="AE177" i="2"/>
  <c r="AF177" i="2"/>
  <c r="AG177" i="2"/>
  <c r="AH177" i="2"/>
  <c r="AI177" i="2"/>
  <c r="AJ177" i="2"/>
  <c r="AK177" i="2"/>
  <c r="AL177" i="2"/>
  <c r="AM177" i="2"/>
  <c r="AN177" i="2"/>
  <c r="AO177" i="2"/>
  <c r="AP177" i="2"/>
  <c r="AQ177" i="2"/>
  <c r="AR177" i="2"/>
  <c r="AS177" i="2"/>
  <c r="AT177" i="2"/>
  <c r="AU177" i="2"/>
  <c r="AV177" i="2"/>
  <c r="AW177" i="2"/>
  <c r="AX177" i="2"/>
  <c r="AY177" i="2"/>
  <c r="AZ177" i="2"/>
  <c r="BA177" i="2"/>
  <c r="BB177" i="2"/>
  <c r="BC177" i="2"/>
  <c r="BD177" i="2"/>
  <c r="BE177" i="2"/>
  <c r="BF177" i="2"/>
  <c r="BG177" i="2"/>
  <c r="BH177" i="2"/>
  <c r="BI177" i="2"/>
  <c r="BJ177" i="2"/>
  <c r="BK177" i="2"/>
  <c r="BL177" i="2"/>
  <c r="BM177" i="2"/>
  <c r="BN177" i="2"/>
  <c r="BO177" i="2"/>
  <c r="BP177" i="2"/>
  <c r="BQ177" i="2"/>
  <c r="BR177" i="2"/>
  <c r="BS177" i="2"/>
  <c r="BT177" i="2"/>
  <c r="BU177" i="2"/>
  <c r="BV177" i="2"/>
  <c r="BW177" i="2"/>
  <c r="BX177" i="2"/>
  <c r="BY177" i="2"/>
  <c r="BZ177" i="2"/>
  <c r="CA177" i="2"/>
  <c r="CB177" i="2"/>
  <c r="CC177" i="2"/>
  <c r="CD177" i="2"/>
  <c r="CE177" i="2"/>
  <c r="CF177" i="2"/>
  <c r="CG177" i="2"/>
  <c r="CH177" i="2"/>
  <c r="CI177" i="2"/>
  <c r="CJ177" i="2"/>
  <c r="CK177" i="2"/>
  <c r="CL177" i="2"/>
  <c r="CM177" i="2"/>
  <c r="CN177" i="2"/>
  <c r="CO177" i="2"/>
  <c r="CP177" i="2"/>
  <c r="CQ177" i="2"/>
  <c r="CR177" i="2"/>
  <c r="CS177" i="2"/>
  <c r="CT177" i="2"/>
  <c r="CU177" i="2"/>
  <c r="CV177" i="2"/>
  <c r="CW177" i="2"/>
  <c r="CX177" i="2"/>
  <c r="CY177" i="2"/>
  <c r="CZ177" i="2"/>
  <c r="DA177" i="2"/>
  <c r="DB177" i="2"/>
  <c r="DC177" i="2"/>
  <c r="DD177" i="2"/>
  <c r="DE177" i="2"/>
  <c r="DF177" i="2"/>
  <c r="DG177" i="2"/>
  <c r="DH177" i="2"/>
  <c r="DI177" i="2"/>
  <c r="DJ177" i="2"/>
  <c r="DK177" i="2"/>
  <c r="DS177" i="2"/>
  <c r="DT177" i="2"/>
  <c r="DU177" i="2"/>
  <c r="DV177" i="2"/>
  <c r="DW177" i="2"/>
  <c r="DX177" i="2"/>
  <c r="DY177" i="2"/>
  <c r="DZ177" i="2"/>
  <c r="EA177" i="2"/>
  <c r="DO177" i="2" s="1"/>
  <c r="EB177" i="2"/>
  <c r="EC177" i="2"/>
  <c r="ED177" i="2"/>
  <c r="EE177" i="2"/>
  <c r="EF177" i="2"/>
  <c r="EG177" i="2"/>
  <c r="EH177" i="2"/>
  <c r="EI177" i="2"/>
  <c r="EJ177" i="2"/>
  <c r="EK177" i="2"/>
  <c r="EL177" i="2"/>
  <c r="EM177" i="2"/>
  <c r="B178" i="2"/>
  <c r="C178" i="2"/>
  <c r="D178" i="2"/>
  <c r="E178" i="2" s="1"/>
  <c r="F178" i="2" s="1" a="1"/>
  <c r="F178" i="2" s="1"/>
  <c r="I178" i="2"/>
  <c r="J178" i="2"/>
  <c r="K178" i="2"/>
  <c r="L178" i="2"/>
  <c r="M178" i="2"/>
  <c r="N178" i="2"/>
  <c r="O178" i="2"/>
  <c r="P178" i="2"/>
  <c r="Q178" i="2"/>
  <c r="R178" i="2"/>
  <c r="S178" i="2"/>
  <c r="T178" i="2"/>
  <c r="U178" i="2"/>
  <c r="V178" i="2" s="1"/>
  <c r="W178" i="2"/>
  <c r="X178" i="2"/>
  <c r="Y178" i="2"/>
  <c r="Z178" i="2"/>
  <c r="AA178" i="2"/>
  <c r="AB178" i="2"/>
  <c r="AD178" i="2"/>
  <c r="AC178" i="2" s="1"/>
  <c r="AE178" i="2"/>
  <c r="AF178" i="2"/>
  <c r="AG178" i="2"/>
  <c r="AH178" i="2"/>
  <c r="AI178" i="2"/>
  <c r="AJ178" i="2"/>
  <c r="AK178" i="2"/>
  <c r="AL178" i="2"/>
  <c r="AM178" i="2"/>
  <c r="AN178" i="2"/>
  <c r="AO178" i="2"/>
  <c r="AP178" i="2"/>
  <c r="AQ178" i="2"/>
  <c r="AR178" i="2"/>
  <c r="AS178" i="2"/>
  <c r="AT178" i="2"/>
  <c r="AU178" i="2"/>
  <c r="AV178" i="2"/>
  <c r="AW178" i="2"/>
  <c r="AX178" i="2"/>
  <c r="AY178" i="2"/>
  <c r="AZ178" i="2"/>
  <c r="BA178" i="2"/>
  <c r="BB178" i="2"/>
  <c r="BC178" i="2"/>
  <c r="BD178" i="2"/>
  <c r="BE178" i="2"/>
  <c r="BF178" i="2"/>
  <c r="BG178" i="2"/>
  <c r="BH178" i="2"/>
  <c r="BI178" i="2"/>
  <c r="BJ178" i="2"/>
  <c r="BK178" i="2"/>
  <c r="BL178" i="2"/>
  <c r="BM178" i="2"/>
  <c r="BN178" i="2"/>
  <c r="BO178" i="2"/>
  <c r="BP178" i="2"/>
  <c r="BQ178" i="2"/>
  <c r="BR178" i="2"/>
  <c r="BS178" i="2"/>
  <c r="BT178" i="2"/>
  <c r="BU178" i="2"/>
  <c r="BV178" i="2"/>
  <c r="BW178" i="2"/>
  <c r="BX178" i="2"/>
  <c r="BY178" i="2"/>
  <c r="BZ178" i="2"/>
  <c r="CA178" i="2"/>
  <c r="CB178" i="2"/>
  <c r="CC178" i="2"/>
  <c r="CD178" i="2"/>
  <c r="CE178" i="2"/>
  <c r="CF178" i="2"/>
  <c r="CG178" i="2"/>
  <c r="CH178" i="2"/>
  <c r="CI178" i="2"/>
  <c r="CJ178" i="2"/>
  <c r="CK178" i="2"/>
  <c r="CL178" i="2"/>
  <c r="CM178" i="2"/>
  <c r="CN178" i="2"/>
  <c r="CO178" i="2"/>
  <c r="CP178" i="2"/>
  <c r="CQ178" i="2"/>
  <c r="CR178" i="2"/>
  <c r="CS178" i="2"/>
  <c r="CT178" i="2"/>
  <c r="CU178" i="2"/>
  <c r="CV178" i="2"/>
  <c r="CW178" i="2"/>
  <c r="CX178" i="2"/>
  <c r="CY178" i="2"/>
  <c r="CZ178" i="2"/>
  <c r="DA178" i="2"/>
  <c r="DB178" i="2"/>
  <c r="DC178" i="2"/>
  <c r="DD178" i="2"/>
  <c r="DE178" i="2"/>
  <c r="DF178" i="2"/>
  <c r="DG178" i="2"/>
  <c r="DH178" i="2"/>
  <c r="DI178" i="2"/>
  <c r="DJ178" i="2"/>
  <c r="DK178" i="2"/>
  <c r="DS178" i="2"/>
  <c r="DT178" i="2"/>
  <c r="DU178" i="2"/>
  <c r="DV178" i="2"/>
  <c r="DW178" i="2"/>
  <c r="DX178" i="2"/>
  <c r="DY178" i="2"/>
  <c r="DZ178" i="2"/>
  <c r="EA178" i="2"/>
  <c r="EB178" i="2"/>
  <c r="EC178" i="2"/>
  <c r="ED178" i="2"/>
  <c r="EE178" i="2"/>
  <c r="EF178" i="2"/>
  <c r="EG178" i="2"/>
  <c r="EH178" i="2"/>
  <c r="EI178" i="2"/>
  <c r="EJ178" i="2"/>
  <c r="EK178" i="2"/>
  <c r="EL178" i="2"/>
  <c r="EM178" i="2"/>
  <c r="B179" i="2"/>
  <c r="C179" i="2"/>
  <c r="D179" i="2"/>
  <c r="E179" i="2" s="1"/>
  <c r="F179" i="2" s="1" a="1"/>
  <c r="F179" i="2" s="1"/>
  <c r="I179" i="2"/>
  <c r="J179" i="2"/>
  <c r="K179" i="2"/>
  <c r="L179" i="2"/>
  <c r="M179" i="2"/>
  <c r="N179" i="2"/>
  <c r="O179" i="2"/>
  <c r="P179" i="2"/>
  <c r="Q179" i="2"/>
  <c r="R179" i="2"/>
  <c r="S179" i="2"/>
  <c r="T179" i="2"/>
  <c r="U179" i="2"/>
  <c r="V179" i="2" s="1"/>
  <c r="W179" i="2"/>
  <c r="X179" i="2"/>
  <c r="Y179" i="2"/>
  <c r="Z179" i="2"/>
  <c r="AA179" i="2"/>
  <c r="AB179" i="2"/>
  <c r="AD179" i="2"/>
  <c r="AC179" i="2" s="1"/>
  <c r="AE179" i="2"/>
  <c r="AF179" i="2"/>
  <c r="AG179" i="2"/>
  <c r="AH179" i="2"/>
  <c r="AI179" i="2"/>
  <c r="AJ179" i="2"/>
  <c r="AK179" i="2"/>
  <c r="AL179" i="2"/>
  <c r="AM179" i="2"/>
  <c r="AN179" i="2"/>
  <c r="AO179" i="2"/>
  <c r="AP179" i="2"/>
  <c r="AQ179" i="2"/>
  <c r="AR179" i="2"/>
  <c r="AS179" i="2"/>
  <c r="AT179" i="2"/>
  <c r="AU179" i="2"/>
  <c r="AV179" i="2"/>
  <c r="AW179" i="2"/>
  <c r="AX179" i="2"/>
  <c r="AY179" i="2"/>
  <c r="AZ179" i="2"/>
  <c r="BA179" i="2"/>
  <c r="BB179" i="2"/>
  <c r="BC179" i="2"/>
  <c r="BD179" i="2"/>
  <c r="BE179" i="2"/>
  <c r="BF179" i="2"/>
  <c r="BG179" i="2"/>
  <c r="BH179" i="2"/>
  <c r="BI179" i="2"/>
  <c r="BJ179" i="2"/>
  <c r="BK179" i="2"/>
  <c r="BL179" i="2"/>
  <c r="BM179" i="2"/>
  <c r="BN179" i="2"/>
  <c r="BO179" i="2"/>
  <c r="BP179" i="2"/>
  <c r="BQ179" i="2"/>
  <c r="BR179" i="2"/>
  <c r="BS179" i="2"/>
  <c r="BT179" i="2"/>
  <c r="BU179" i="2"/>
  <c r="BV179" i="2"/>
  <c r="BW179" i="2"/>
  <c r="BX179" i="2"/>
  <c r="BY179" i="2"/>
  <c r="BZ179" i="2"/>
  <c r="CA179" i="2"/>
  <c r="CB179" i="2"/>
  <c r="CC179" i="2"/>
  <c r="CD179" i="2"/>
  <c r="CE179" i="2"/>
  <c r="CF179" i="2"/>
  <c r="CG179" i="2"/>
  <c r="CH179" i="2"/>
  <c r="CI179" i="2"/>
  <c r="CJ179" i="2"/>
  <c r="CK179" i="2"/>
  <c r="CL179" i="2"/>
  <c r="CM179" i="2"/>
  <c r="CN179" i="2"/>
  <c r="CO179" i="2"/>
  <c r="CP179" i="2"/>
  <c r="CQ179" i="2"/>
  <c r="CR179" i="2"/>
  <c r="CS179" i="2"/>
  <c r="CT179" i="2"/>
  <c r="CU179" i="2"/>
  <c r="CV179" i="2"/>
  <c r="CW179" i="2"/>
  <c r="CX179" i="2"/>
  <c r="CY179" i="2"/>
  <c r="CZ179" i="2"/>
  <c r="DA179" i="2"/>
  <c r="DB179" i="2"/>
  <c r="DC179" i="2"/>
  <c r="DD179" i="2"/>
  <c r="DE179" i="2"/>
  <c r="DF179" i="2"/>
  <c r="DG179" i="2"/>
  <c r="DH179" i="2"/>
  <c r="DI179" i="2"/>
  <c r="DJ179" i="2"/>
  <c r="DK179" i="2"/>
  <c r="DS179" i="2"/>
  <c r="DT179" i="2"/>
  <c r="DU179" i="2"/>
  <c r="DV179" i="2"/>
  <c r="DW179" i="2"/>
  <c r="DX179" i="2"/>
  <c r="DY179" i="2"/>
  <c r="DZ179" i="2"/>
  <c r="EA179" i="2"/>
  <c r="EB179" i="2"/>
  <c r="EC179" i="2"/>
  <c r="ED179" i="2"/>
  <c r="EE179" i="2"/>
  <c r="EF179" i="2"/>
  <c r="EG179" i="2"/>
  <c r="EH179" i="2"/>
  <c r="EI179" i="2"/>
  <c r="EJ179" i="2"/>
  <c r="EK179" i="2"/>
  <c r="EL179" i="2"/>
  <c r="EM179" i="2"/>
  <c r="B180" i="2"/>
  <c r="C180" i="2"/>
  <c r="D180" i="2"/>
  <c r="E180" i="2" s="1"/>
  <c r="F180" i="2" s="1" a="1"/>
  <c r="F180" i="2" s="1"/>
  <c r="I180" i="2"/>
  <c r="J180" i="2"/>
  <c r="K180" i="2"/>
  <c r="L180" i="2"/>
  <c r="M180" i="2"/>
  <c r="N180" i="2"/>
  <c r="O180" i="2"/>
  <c r="P180" i="2"/>
  <c r="Q180" i="2"/>
  <c r="R180" i="2"/>
  <c r="S180" i="2"/>
  <c r="T180" i="2"/>
  <c r="U180" i="2"/>
  <c r="V180" i="2" s="1"/>
  <c r="W180" i="2"/>
  <c r="X180" i="2"/>
  <c r="Y180" i="2"/>
  <c r="Z180" i="2"/>
  <c r="AA180" i="2"/>
  <c r="AB180" i="2"/>
  <c r="AD180" i="2"/>
  <c r="AC180" i="2" s="1"/>
  <c r="AE180" i="2"/>
  <c r="AF180" i="2"/>
  <c r="AG180" i="2"/>
  <c r="AH180" i="2"/>
  <c r="AI180" i="2"/>
  <c r="AJ180" i="2"/>
  <c r="AK180" i="2"/>
  <c r="AL180" i="2"/>
  <c r="AM180" i="2"/>
  <c r="AN180" i="2"/>
  <c r="AO180" i="2"/>
  <c r="AP180" i="2"/>
  <c r="AQ180" i="2"/>
  <c r="AR180" i="2"/>
  <c r="AS180" i="2"/>
  <c r="AT180" i="2"/>
  <c r="AU180" i="2"/>
  <c r="AV180" i="2"/>
  <c r="AW180" i="2"/>
  <c r="AX180" i="2"/>
  <c r="AY180" i="2"/>
  <c r="AZ180" i="2"/>
  <c r="BA180" i="2"/>
  <c r="BB180" i="2"/>
  <c r="BC180" i="2"/>
  <c r="BD180" i="2"/>
  <c r="BE180" i="2"/>
  <c r="BF180" i="2"/>
  <c r="BG180" i="2"/>
  <c r="BH180" i="2"/>
  <c r="BI180" i="2"/>
  <c r="BJ180" i="2"/>
  <c r="BK180" i="2"/>
  <c r="BL180" i="2"/>
  <c r="BM180" i="2"/>
  <c r="BN180" i="2"/>
  <c r="BO180" i="2"/>
  <c r="BP180" i="2"/>
  <c r="BQ180" i="2"/>
  <c r="BR180" i="2"/>
  <c r="BS180" i="2"/>
  <c r="BT180" i="2"/>
  <c r="BU180" i="2"/>
  <c r="BV180" i="2"/>
  <c r="BW180" i="2"/>
  <c r="BX180" i="2"/>
  <c r="BY180" i="2"/>
  <c r="BZ180" i="2"/>
  <c r="CA180" i="2"/>
  <c r="CB180" i="2"/>
  <c r="CC180" i="2"/>
  <c r="CD180" i="2"/>
  <c r="CE180" i="2"/>
  <c r="CF180" i="2"/>
  <c r="CG180" i="2"/>
  <c r="CH180" i="2"/>
  <c r="CI180" i="2"/>
  <c r="CJ180" i="2"/>
  <c r="CK180" i="2"/>
  <c r="CL180" i="2"/>
  <c r="CM180" i="2"/>
  <c r="CN180" i="2"/>
  <c r="CO180" i="2"/>
  <c r="CP180" i="2"/>
  <c r="CQ180" i="2"/>
  <c r="CR180" i="2"/>
  <c r="CS180" i="2"/>
  <c r="CT180" i="2"/>
  <c r="CU180" i="2"/>
  <c r="CV180" i="2"/>
  <c r="CW180" i="2"/>
  <c r="CX180" i="2"/>
  <c r="CY180" i="2"/>
  <c r="CZ180" i="2"/>
  <c r="DA180" i="2"/>
  <c r="DB180" i="2"/>
  <c r="DC180" i="2"/>
  <c r="DD180" i="2"/>
  <c r="DE180" i="2"/>
  <c r="DF180" i="2"/>
  <c r="DG180" i="2"/>
  <c r="DH180" i="2"/>
  <c r="DI180" i="2"/>
  <c r="DJ180" i="2"/>
  <c r="DK180" i="2"/>
  <c r="DS180" i="2"/>
  <c r="DT180" i="2"/>
  <c r="DU180" i="2"/>
  <c r="DN180" i="2" s="1"/>
  <c r="DV180" i="2"/>
  <c r="DW180" i="2"/>
  <c r="DX180" i="2"/>
  <c r="DY180" i="2"/>
  <c r="DZ180" i="2"/>
  <c r="EA180" i="2"/>
  <c r="EB180" i="2"/>
  <c r="EC180" i="2"/>
  <c r="ED180" i="2"/>
  <c r="EE180" i="2"/>
  <c r="EF180" i="2"/>
  <c r="EG180" i="2"/>
  <c r="EH180" i="2"/>
  <c r="EI180" i="2"/>
  <c r="EJ180" i="2"/>
  <c r="EK180" i="2"/>
  <c r="EL180" i="2"/>
  <c r="EM180" i="2"/>
  <c r="B181" i="2"/>
  <c r="C181" i="2"/>
  <c r="D181" i="2"/>
  <c r="E181" i="2" s="1"/>
  <c r="F181" i="2" s="1" a="1"/>
  <c r="F181" i="2" s="1"/>
  <c r="I181" i="2"/>
  <c r="J181" i="2"/>
  <c r="K181" i="2"/>
  <c r="L181" i="2"/>
  <c r="M181" i="2"/>
  <c r="N181" i="2"/>
  <c r="O181" i="2"/>
  <c r="P181" i="2"/>
  <c r="Q181" i="2"/>
  <c r="R181" i="2"/>
  <c r="S181" i="2"/>
  <c r="T181" i="2"/>
  <c r="U181" i="2"/>
  <c r="V181" i="2" s="1"/>
  <c r="W181" i="2"/>
  <c r="X181" i="2"/>
  <c r="Y181" i="2"/>
  <c r="Z181" i="2"/>
  <c r="AA181" i="2"/>
  <c r="AB181" i="2"/>
  <c r="AD181" i="2"/>
  <c r="AC181" i="2" s="1"/>
  <c r="AE181" i="2"/>
  <c r="AF181" i="2"/>
  <c r="AG181" i="2"/>
  <c r="AH181" i="2"/>
  <c r="AI181" i="2"/>
  <c r="AJ181" i="2"/>
  <c r="AK181" i="2"/>
  <c r="AL181" i="2"/>
  <c r="AM181" i="2"/>
  <c r="AN181" i="2"/>
  <c r="AO181" i="2"/>
  <c r="AP181" i="2"/>
  <c r="AQ181" i="2"/>
  <c r="AR181" i="2"/>
  <c r="AS181" i="2"/>
  <c r="AT181" i="2"/>
  <c r="AU181" i="2"/>
  <c r="AV181" i="2"/>
  <c r="AW181" i="2"/>
  <c r="AX181" i="2"/>
  <c r="AY181" i="2"/>
  <c r="AZ181" i="2"/>
  <c r="BA181" i="2"/>
  <c r="BB181" i="2"/>
  <c r="BC181" i="2"/>
  <c r="BD181" i="2"/>
  <c r="BE181" i="2"/>
  <c r="BF181" i="2"/>
  <c r="BG181" i="2"/>
  <c r="BH181" i="2"/>
  <c r="BI181" i="2"/>
  <c r="BJ181" i="2"/>
  <c r="BK181" i="2"/>
  <c r="BL181" i="2"/>
  <c r="BM181" i="2"/>
  <c r="BN181" i="2"/>
  <c r="BO181" i="2"/>
  <c r="BP181" i="2"/>
  <c r="BQ181" i="2"/>
  <c r="BR181" i="2"/>
  <c r="BS181" i="2"/>
  <c r="BT181" i="2"/>
  <c r="BU181" i="2"/>
  <c r="BV181" i="2"/>
  <c r="BW181" i="2"/>
  <c r="BX181" i="2"/>
  <c r="BY181" i="2"/>
  <c r="BZ181" i="2"/>
  <c r="CA181" i="2"/>
  <c r="CB181" i="2"/>
  <c r="CC181" i="2"/>
  <c r="CD181" i="2"/>
  <c r="CE181" i="2"/>
  <c r="CF181" i="2"/>
  <c r="CG181" i="2"/>
  <c r="CH181" i="2"/>
  <c r="CI181" i="2"/>
  <c r="CJ181" i="2"/>
  <c r="CK181" i="2"/>
  <c r="CL181" i="2"/>
  <c r="CM181" i="2"/>
  <c r="CN181" i="2"/>
  <c r="CO181" i="2"/>
  <c r="CP181" i="2"/>
  <c r="CQ181" i="2"/>
  <c r="CR181" i="2"/>
  <c r="CS181" i="2"/>
  <c r="CT181" i="2"/>
  <c r="CU181" i="2"/>
  <c r="CV181" i="2"/>
  <c r="CW181" i="2"/>
  <c r="CX181" i="2"/>
  <c r="CY181" i="2"/>
  <c r="CZ181" i="2"/>
  <c r="DA181" i="2"/>
  <c r="DB181" i="2"/>
  <c r="DC181" i="2"/>
  <c r="DD181" i="2"/>
  <c r="DE181" i="2"/>
  <c r="DF181" i="2"/>
  <c r="DG181" i="2"/>
  <c r="DH181" i="2"/>
  <c r="DI181" i="2"/>
  <c r="DJ181" i="2"/>
  <c r="DK181" i="2"/>
  <c r="DS181" i="2"/>
  <c r="DT181" i="2"/>
  <c r="DU181" i="2"/>
  <c r="DV181" i="2"/>
  <c r="DW181" i="2"/>
  <c r="DX181" i="2"/>
  <c r="DY181" i="2"/>
  <c r="DZ181" i="2"/>
  <c r="EA181" i="2"/>
  <c r="EB181" i="2"/>
  <c r="EC181" i="2"/>
  <c r="ED181" i="2"/>
  <c r="EE181" i="2"/>
  <c r="EF181" i="2"/>
  <c r="EG181" i="2"/>
  <c r="EH181" i="2"/>
  <c r="EI181" i="2"/>
  <c r="EJ181" i="2"/>
  <c r="EK181" i="2"/>
  <c r="EL181" i="2"/>
  <c r="EM181" i="2"/>
  <c r="B182" i="2"/>
  <c r="C182" i="2"/>
  <c r="D182" i="2"/>
  <c r="E182" i="2" s="1"/>
  <c r="F182" i="2" s="1" a="1"/>
  <c r="F182" i="2" s="1"/>
  <c r="I182" i="2"/>
  <c r="J182" i="2"/>
  <c r="K182" i="2"/>
  <c r="L182" i="2"/>
  <c r="M182" i="2"/>
  <c r="N182" i="2"/>
  <c r="O182" i="2"/>
  <c r="P182" i="2"/>
  <c r="Q182" i="2"/>
  <c r="R182" i="2"/>
  <c r="S182" i="2"/>
  <c r="T182" i="2"/>
  <c r="U182" i="2"/>
  <c r="V182" i="2" s="1"/>
  <c r="W182" i="2"/>
  <c r="X182" i="2"/>
  <c r="Y182" i="2"/>
  <c r="Z182" i="2"/>
  <c r="AA182" i="2"/>
  <c r="AB182" i="2"/>
  <c r="AD182" i="2"/>
  <c r="AC182" i="2" s="1"/>
  <c r="AE182" i="2"/>
  <c r="AF182" i="2"/>
  <c r="AG182" i="2"/>
  <c r="AH182" i="2"/>
  <c r="AI182" i="2"/>
  <c r="AJ182" i="2"/>
  <c r="AK182" i="2"/>
  <c r="AL182" i="2"/>
  <c r="AM182" i="2"/>
  <c r="AN182" i="2"/>
  <c r="AO182" i="2"/>
  <c r="AP182" i="2"/>
  <c r="AQ182" i="2"/>
  <c r="AR182" i="2"/>
  <c r="AS182" i="2"/>
  <c r="AT182" i="2"/>
  <c r="AU182" i="2"/>
  <c r="AV182" i="2"/>
  <c r="AW182" i="2"/>
  <c r="AX182" i="2"/>
  <c r="AY182" i="2"/>
  <c r="AZ182" i="2"/>
  <c r="BA182" i="2"/>
  <c r="BB182" i="2"/>
  <c r="BC182" i="2"/>
  <c r="BD182" i="2"/>
  <c r="BE182" i="2"/>
  <c r="BF182" i="2"/>
  <c r="BG182" i="2"/>
  <c r="BH182" i="2"/>
  <c r="BI182" i="2"/>
  <c r="BJ182" i="2"/>
  <c r="BK182" i="2"/>
  <c r="BL182" i="2"/>
  <c r="BM182" i="2"/>
  <c r="BN182" i="2"/>
  <c r="BO182" i="2"/>
  <c r="BP182" i="2"/>
  <c r="BQ182" i="2"/>
  <c r="BR182" i="2"/>
  <c r="BS182" i="2"/>
  <c r="BT182" i="2"/>
  <c r="BU182" i="2"/>
  <c r="BV182" i="2"/>
  <c r="BW182" i="2"/>
  <c r="BX182" i="2"/>
  <c r="BY182" i="2"/>
  <c r="BZ182" i="2"/>
  <c r="CA182" i="2"/>
  <c r="CB182" i="2"/>
  <c r="CC182" i="2"/>
  <c r="CD182" i="2"/>
  <c r="CE182" i="2"/>
  <c r="CF182" i="2"/>
  <c r="CG182" i="2"/>
  <c r="CH182" i="2"/>
  <c r="CI182" i="2"/>
  <c r="CJ182" i="2"/>
  <c r="CK182" i="2"/>
  <c r="CL182" i="2"/>
  <c r="CM182" i="2"/>
  <c r="CN182" i="2"/>
  <c r="CO182" i="2"/>
  <c r="CP182" i="2"/>
  <c r="CQ182" i="2"/>
  <c r="CR182" i="2"/>
  <c r="CS182" i="2"/>
  <c r="CT182" i="2"/>
  <c r="CU182" i="2"/>
  <c r="CV182" i="2"/>
  <c r="CW182" i="2"/>
  <c r="CX182" i="2"/>
  <c r="CY182" i="2"/>
  <c r="CZ182" i="2"/>
  <c r="DA182" i="2"/>
  <c r="DB182" i="2"/>
  <c r="DC182" i="2"/>
  <c r="DD182" i="2"/>
  <c r="DE182" i="2"/>
  <c r="DF182" i="2"/>
  <c r="DG182" i="2"/>
  <c r="DH182" i="2"/>
  <c r="DI182" i="2"/>
  <c r="DJ182" i="2"/>
  <c r="DK182" i="2"/>
  <c r="DS182" i="2"/>
  <c r="DT182" i="2"/>
  <c r="DU182" i="2"/>
  <c r="DV182" i="2"/>
  <c r="DW182" i="2"/>
  <c r="DX182" i="2"/>
  <c r="DY182" i="2"/>
  <c r="DZ182" i="2"/>
  <c r="EA182" i="2"/>
  <c r="EB182" i="2"/>
  <c r="EC182" i="2"/>
  <c r="ED182" i="2"/>
  <c r="EE182" i="2"/>
  <c r="EF182" i="2"/>
  <c r="EG182" i="2"/>
  <c r="EH182" i="2"/>
  <c r="EI182" i="2"/>
  <c r="EJ182" i="2"/>
  <c r="EK182" i="2"/>
  <c r="EL182" i="2"/>
  <c r="EM182" i="2"/>
  <c r="B183" i="2"/>
  <c r="C183" i="2"/>
  <c r="D183" i="2"/>
  <c r="E183" i="2" s="1"/>
  <c r="F183" i="2" s="1" a="1"/>
  <c r="F183" i="2" s="1"/>
  <c r="I183" i="2"/>
  <c r="J183" i="2"/>
  <c r="K183" i="2"/>
  <c r="L183" i="2"/>
  <c r="M183" i="2"/>
  <c r="N183" i="2"/>
  <c r="O183" i="2"/>
  <c r="P183" i="2"/>
  <c r="Q183" i="2"/>
  <c r="R183" i="2"/>
  <c r="S183" i="2"/>
  <c r="T183" i="2"/>
  <c r="U183" i="2"/>
  <c r="V183" i="2" s="1"/>
  <c r="W183" i="2"/>
  <c r="X183" i="2"/>
  <c r="Y183" i="2"/>
  <c r="Z183" i="2"/>
  <c r="AA183" i="2"/>
  <c r="AB183" i="2"/>
  <c r="AD183" i="2"/>
  <c r="AC183" i="2" s="1"/>
  <c r="AE183" i="2"/>
  <c r="AF183" i="2"/>
  <c r="AG183" i="2"/>
  <c r="AH183" i="2"/>
  <c r="AI183" i="2"/>
  <c r="AJ183" i="2"/>
  <c r="AK183" i="2"/>
  <c r="AL183" i="2"/>
  <c r="AM183" i="2"/>
  <c r="AN183" i="2"/>
  <c r="AO183" i="2"/>
  <c r="AP183" i="2"/>
  <c r="AQ183" i="2"/>
  <c r="AR183" i="2"/>
  <c r="AS183" i="2"/>
  <c r="AT183" i="2"/>
  <c r="AU183" i="2"/>
  <c r="AV183" i="2"/>
  <c r="AW183" i="2"/>
  <c r="AX183" i="2"/>
  <c r="AY183" i="2"/>
  <c r="AZ183" i="2"/>
  <c r="BA183" i="2"/>
  <c r="BB183" i="2"/>
  <c r="BC183" i="2"/>
  <c r="BD183" i="2"/>
  <c r="BE183" i="2"/>
  <c r="BF183" i="2"/>
  <c r="BG183" i="2"/>
  <c r="BH183" i="2"/>
  <c r="BI183" i="2"/>
  <c r="BJ183" i="2"/>
  <c r="BK183" i="2"/>
  <c r="BL183" i="2"/>
  <c r="BM183" i="2"/>
  <c r="BN183" i="2"/>
  <c r="BO183" i="2"/>
  <c r="BP183" i="2"/>
  <c r="BQ183" i="2"/>
  <c r="BR183" i="2"/>
  <c r="BS183" i="2"/>
  <c r="BT183" i="2"/>
  <c r="BU183" i="2"/>
  <c r="BV183" i="2"/>
  <c r="BW183" i="2"/>
  <c r="BX183" i="2"/>
  <c r="BY183" i="2"/>
  <c r="BZ183" i="2"/>
  <c r="CA183" i="2"/>
  <c r="CB183" i="2"/>
  <c r="CC183" i="2"/>
  <c r="CD183" i="2"/>
  <c r="CE183" i="2"/>
  <c r="CF183" i="2"/>
  <c r="CG183" i="2"/>
  <c r="CH183" i="2"/>
  <c r="CI183" i="2"/>
  <c r="CJ183" i="2"/>
  <c r="CK183" i="2"/>
  <c r="CL183" i="2"/>
  <c r="CM183" i="2"/>
  <c r="CN183" i="2"/>
  <c r="CO183" i="2"/>
  <c r="CP183" i="2"/>
  <c r="CQ183" i="2"/>
  <c r="CR183" i="2"/>
  <c r="CS183" i="2"/>
  <c r="CT183" i="2"/>
  <c r="CU183" i="2"/>
  <c r="CV183" i="2"/>
  <c r="CW183" i="2"/>
  <c r="CX183" i="2"/>
  <c r="CY183" i="2"/>
  <c r="CZ183" i="2"/>
  <c r="DA183" i="2"/>
  <c r="DB183" i="2"/>
  <c r="DC183" i="2"/>
  <c r="DD183" i="2"/>
  <c r="DE183" i="2"/>
  <c r="DF183" i="2"/>
  <c r="DG183" i="2"/>
  <c r="DH183" i="2"/>
  <c r="DI183" i="2"/>
  <c r="DJ183" i="2"/>
  <c r="DK183" i="2"/>
  <c r="DS183" i="2"/>
  <c r="DT183" i="2"/>
  <c r="DU183" i="2"/>
  <c r="DN183" i="2" s="1"/>
  <c r="DV183" i="2"/>
  <c r="DW183" i="2"/>
  <c r="DX183" i="2"/>
  <c r="DY183" i="2"/>
  <c r="DZ183" i="2"/>
  <c r="EA183" i="2"/>
  <c r="EB183" i="2"/>
  <c r="EC183" i="2"/>
  <c r="ED183" i="2"/>
  <c r="EE183" i="2"/>
  <c r="EF183" i="2"/>
  <c r="EG183" i="2"/>
  <c r="EH183" i="2"/>
  <c r="EI183" i="2"/>
  <c r="EJ183" i="2"/>
  <c r="EK183" i="2"/>
  <c r="EL183" i="2"/>
  <c r="EM183" i="2"/>
  <c r="B184" i="2"/>
  <c r="C184" i="2"/>
  <c r="D184" i="2"/>
  <c r="E184" i="2" s="1"/>
  <c r="F184" i="2" s="1" a="1"/>
  <c r="F184" i="2" s="1"/>
  <c r="I184" i="2"/>
  <c r="J184" i="2"/>
  <c r="K184" i="2"/>
  <c r="L184" i="2"/>
  <c r="M184" i="2"/>
  <c r="N184" i="2"/>
  <c r="O184" i="2"/>
  <c r="P184" i="2"/>
  <c r="Q184" i="2"/>
  <c r="R184" i="2"/>
  <c r="S184" i="2"/>
  <c r="T184" i="2"/>
  <c r="U184" i="2"/>
  <c r="V184" i="2" s="1"/>
  <c r="W184" i="2"/>
  <c r="X184" i="2"/>
  <c r="Y184" i="2"/>
  <c r="Z184" i="2"/>
  <c r="AA184" i="2"/>
  <c r="AB184" i="2"/>
  <c r="AD184" i="2"/>
  <c r="AC184" i="2" s="1"/>
  <c r="AE184" i="2"/>
  <c r="AF184" i="2"/>
  <c r="AG184" i="2"/>
  <c r="AH184" i="2"/>
  <c r="AI184" i="2"/>
  <c r="AJ184" i="2"/>
  <c r="AK184" i="2"/>
  <c r="AL184" i="2"/>
  <c r="AM184" i="2"/>
  <c r="AN184" i="2"/>
  <c r="AO184" i="2"/>
  <c r="AP184" i="2"/>
  <c r="AQ184" i="2"/>
  <c r="AR184" i="2"/>
  <c r="AS184" i="2"/>
  <c r="AT184" i="2"/>
  <c r="AU184" i="2"/>
  <c r="AV184" i="2"/>
  <c r="AW184" i="2"/>
  <c r="AX184" i="2"/>
  <c r="AY184" i="2"/>
  <c r="AZ184" i="2"/>
  <c r="BA184" i="2"/>
  <c r="BB184" i="2"/>
  <c r="BC184" i="2"/>
  <c r="BD184" i="2"/>
  <c r="BE184" i="2"/>
  <c r="BF184" i="2"/>
  <c r="BG184" i="2"/>
  <c r="BH184" i="2"/>
  <c r="BI184" i="2"/>
  <c r="BJ184" i="2"/>
  <c r="BK184" i="2"/>
  <c r="BL184" i="2"/>
  <c r="BM184" i="2"/>
  <c r="BN184" i="2"/>
  <c r="BO184" i="2"/>
  <c r="BP184" i="2"/>
  <c r="BQ184" i="2"/>
  <c r="BR184" i="2"/>
  <c r="BS184" i="2"/>
  <c r="BT184" i="2"/>
  <c r="BU184" i="2"/>
  <c r="BV184" i="2"/>
  <c r="BW184" i="2"/>
  <c r="BX184" i="2"/>
  <c r="BY184" i="2"/>
  <c r="BZ184" i="2"/>
  <c r="CA184" i="2"/>
  <c r="CB184" i="2"/>
  <c r="CC184" i="2"/>
  <c r="CD184" i="2"/>
  <c r="CE184" i="2"/>
  <c r="CF184" i="2"/>
  <c r="CG184" i="2"/>
  <c r="CH184" i="2"/>
  <c r="CI184" i="2"/>
  <c r="CJ184" i="2"/>
  <c r="CK184" i="2"/>
  <c r="CL184" i="2"/>
  <c r="CM184" i="2"/>
  <c r="CN184" i="2"/>
  <c r="CO184" i="2"/>
  <c r="CP184" i="2"/>
  <c r="CQ184" i="2"/>
  <c r="CR184" i="2"/>
  <c r="CS184" i="2"/>
  <c r="CT184" i="2"/>
  <c r="CU184" i="2"/>
  <c r="CV184" i="2"/>
  <c r="CW184" i="2"/>
  <c r="CX184" i="2"/>
  <c r="CY184" i="2"/>
  <c r="CZ184" i="2"/>
  <c r="DA184" i="2"/>
  <c r="DB184" i="2"/>
  <c r="DC184" i="2"/>
  <c r="DD184" i="2"/>
  <c r="DE184" i="2"/>
  <c r="DF184" i="2"/>
  <c r="DG184" i="2"/>
  <c r="DH184" i="2"/>
  <c r="DI184" i="2"/>
  <c r="DJ184" i="2"/>
  <c r="DK184" i="2"/>
  <c r="DS184" i="2"/>
  <c r="DT184" i="2"/>
  <c r="DU184" i="2"/>
  <c r="DV184" i="2"/>
  <c r="DW184" i="2"/>
  <c r="DX184" i="2"/>
  <c r="DY184" i="2"/>
  <c r="DZ184" i="2"/>
  <c r="EA184" i="2"/>
  <c r="EB184" i="2"/>
  <c r="EC184" i="2"/>
  <c r="ED184" i="2"/>
  <c r="EE184" i="2"/>
  <c r="EF184" i="2"/>
  <c r="EG184" i="2"/>
  <c r="EH184" i="2"/>
  <c r="EI184" i="2"/>
  <c r="EJ184" i="2"/>
  <c r="EK184" i="2"/>
  <c r="EL184" i="2"/>
  <c r="EM184" i="2"/>
  <c r="B185" i="2"/>
  <c r="C185" i="2"/>
  <c r="D185" i="2"/>
  <c r="E185" i="2" s="1"/>
  <c r="F185" i="2" s="1" a="1"/>
  <c r="F185" i="2" s="1"/>
  <c r="I185" i="2"/>
  <c r="J185" i="2"/>
  <c r="K185" i="2"/>
  <c r="L185" i="2"/>
  <c r="M185" i="2"/>
  <c r="N185" i="2"/>
  <c r="O185" i="2"/>
  <c r="P185" i="2"/>
  <c r="Q185" i="2"/>
  <c r="R185" i="2"/>
  <c r="S185" i="2"/>
  <c r="T185" i="2"/>
  <c r="U185" i="2"/>
  <c r="V185" i="2" s="1"/>
  <c r="W185" i="2"/>
  <c r="X185" i="2"/>
  <c r="Y185" i="2"/>
  <c r="Z185" i="2"/>
  <c r="AA185" i="2"/>
  <c r="AB185" i="2"/>
  <c r="AD185" i="2"/>
  <c r="AC185" i="2" s="1"/>
  <c r="AE185" i="2"/>
  <c r="AF185" i="2"/>
  <c r="AG185" i="2"/>
  <c r="AH185" i="2"/>
  <c r="AI185" i="2"/>
  <c r="AJ185" i="2"/>
  <c r="AK185" i="2"/>
  <c r="AL185" i="2"/>
  <c r="AM185" i="2"/>
  <c r="AN185" i="2"/>
  <c r="AO185" i="2"/>
  <c r="AP185" i="2"/>
  <c r="AQ185" i="2"/>
  <c r="AR185" i="2"/>
  <c r="AS185" i="2"/>
  <c r="AT185" i="2"/>
  <c r="AU185" i="2"/>
  <c r="AV185" i="2"/>
  <c r="AW185" i="2"/>
  <c r="AX185" i="2"/>
  <c r="AY185" i="2"/>
  <c r="AZ185" i="2"/>
  <c r="BA185" i="2"/>
  <c r="BB185" i="2"/>
  <c r="BC185" i="2"/>
  <c r="BD185" i="2"/>
  <c r="BE185" i="2"/>
  <c r="BF185" i="2"/>
  <c r="BG185" i="2"/>
  <c r="BH185" i="2"/>
  <c r="BI185" i="2"/>
  <c r="BJ185" i="2"/>
  <c r="BK185" i="2"/>
  <c r="BL185" i="2"/>
  <c r="BM185" i="2"/>
  <c r="BN185" i="2"/>
  <c r="BO185" i="2"/>
  <c r="BP185" i="2"/>
  <c r="BQ185" i="2"/>
  <c r="BR185" i="2"/>
  <c r="BS185" i="2"/>
  <c r="BT185" i="2"/>
  <c r="BU185" i="2"/>
  <c r="BV185" i="2"/>
  <c r="BW185" i="2"/>
  <c r="BX185" i="2"/>
  <c r="BY185" i="2"/>
  <c r="BZ185" i="2"/>
  <c r="CA185" i="2"/>
  <c r="CB185" i="2"/>
  <c r="CC185" i="2"/>
  <c r="CD185" i="2"/>
  <c r="CE185" i="2"/>
  <c r="CF185" i="2"/>
  <c r="CG185" i="2"/>
  <c r="CH185" i="2"/>
  <c r="CI185" i="2"/>
  <c r="CJ185" i="2"/>
  <c r="CK185" i="2"/>
  <c r="CL185" i="2"/>
  <c r="CM185" i="2"/>
  <c r="CN185" i="2"/>
  <c r="CO185" i="2"/>
  <c r="CP185" i="2"/>
  <c r="CQ185" i="2"/>
  <c r="CR185" i="2"/>
  <c r="CS185" i="2"/>
  <c r="CT185" i="2"/>
  <c r="CU185" i="2"/>
  <c r="CV185" i="2"/>
  <c r="CW185" i="2"/>
  <c r="CX185" i="2"/>
  <c r="CY185" i="2"/>
  <c r="CZ185" i="2"/>
  <c r="DA185" i="2"/>
  <c r="DB185" i="2"/>
  <c r="DC185" i="2"/>
  <c r="DD185" i="2"/>
  <c r="DE185" i="2"/>
  <c r="DF185" i="2"/>
  <c r="DG185" i="2"/>
  <c r="DH185" i="2"/>
  <c r="DI185" i="2"/>
  <c r="DJ185" i="2"/>
  <c r="DK185" i="2"/>
  <c r="DS185" i="2"/>
  <c r="DT185" i="2"/>
  <c r="DU185" i="2"/>
  <c r="DV185" i="2"/>
  <c r="DW185" i="2"/>
  <c r="DX185" i="2"/>
  <c r="DY185" i="2"/>
  <c r="DZ185" i="2"/>
  <c r="EA185" i="2"/>
  <c r="EB185" i="2"/>
  <c r="EC185" i="2"/>
  <c r="ED185" i="2"/>
  <c r="EE185" i="2"/>
  <c r="EF185" i="2"/>
  <c r="EG185" i="2"/>
  <c r="EH185" i="2"/>
  <c r="EI185" i="2"/>
  <c r="EJ185" i="2"/>
  <c r="EK185" i="2"/>
  <c r="EL185" i="2"/>
  <c r="EM185" i="2"/>
  <c r="B186" i="2"/>
  <c r="C186" i="2"/>
  <c r="D186" i="2"/>
  <c r="E186" i="2" s="1"/>
  <c r="F186" i="2" s="1" a="1"/>
  <c r="F186" i="2" s="1"/>
  <c r="I186" i="2"/>
  <c r="J186" i="2"/>
  <c r="K186" i="2"/>
  <c r="L186" i="2"/>
  <c r="M186" i="2"/>
  <c r="N186" i="2"/>
  <c r="O186" i="2"/>
  <c r="P186" i="2"/>
  <c r="Q186" i="2"/>
  <c r="R186" i="2"/>
  <c r="S186" i="2"/>
  <c r="T186" i="2"/>
  <c r="U186" i="2"/>
  <c r="V186" i="2" s="1"/>
  <c r="W186" i="2"/>
  <c r="X186" i="2"/>
  <c r="Y186" i="2"/>
  <c r="Z186" i="2"/>
  <c r="AA186" i="2"/>
  <c r="AB186" i="2"/>
  <c r="AD186" i="2"/>
  <c r="AC186" i="2" s="1"/>
  <c r="AE186" i="2"/>
  <c r="AF186" i="2"/>
  <c r="AG186" i="2"/>
  <c r="AH186" i="2"/>
  <c r="AI186" i="2"/>
  <c r="AJ186" i="2"/>
  <c r="AK186" i="2"/>
  <c r="AL186" i="2"/>
  <c r="AM186" i="2"/>
  <c r="AN186" i="2"/>
  <c r="AO186" i="2"/>
  <c r="AP186" i="2"/>
  <c r="AQ186" i="2"/>
  <c r="AR186" i="2"/>
  <c r="AS186" i="2"/>
  <c r="AT186" i="2"/>
  <c r="AU186" i="2"/>
  <c r="AV186" i="2"/>
  <c r="AW186" i="2"/>
  <c r="AX186" i="2"/>
  <c r="AY186" i="2"/>
  <c r="AZ186" i="2"/>
  <c r="BA186" i="2"/>
  <c r="BB186" i="2"/>
  <c r="BC186" i="2"/>
  <c r="BD186" i="2"/>
  <c r="BE186" i="2"/>
  <c r="BF186" i="2"/>
  <c r="BG186" i="2"/>
  <c r="BH186" i="2"/>
  <c r="BI186" i="2"/>
  <c r="BJ186" i="2"/>
  <c r="BK186" i="2"/>
  <c r="BL186" i="2"/>
  <c r="BM186" i="2"/>
  <c r="BN186" i="2"/>
  <c r="BO186" i="2"/>
  <c r="BP186" i="2"/>
  <c r="BQ186" i="2"/>
  <c r="BR186" i="2"/>
  <c r="BS186" i="2"/>
  <c r="BT186" i="2"/>
  <c r="BU186" i="2"/>
  <c r="BV186" i="2"/>
  <c r="BW186" i="2"/>
  <c r="BX186" i="2"/>
  <c r="BY186" i="2"/>
  <c r="BZ186" i="2"/>
  <c r="CA186" i="2"/>
  <c r="CB186" i="2"/>
  <c r="CC186" i="2"/>
  <c r="CD186" i="2"/>
  <c r="CE186" i="2"/>
  <c r="CF186" i="2"/>
  <c r="CG186" i="2"/>
  <c r="CH186" i="2"/>
  <c r="CI186" i="2"/>
  <c r="CJ186" i="2"/>
  <c r="CK186" i="2"/>
  <c r="CL186" i="2"/>
  <c r="CM186" i="2"/>
  <c r="CN186" i="2"/>
  <c r="CO186" i="2"/>
  <c r="CP186" i="2"/>
  <c r="CQ186" i="2"/>
  <c r="CR186" i="2"/>
  <c r="CS186" i="2"/>
  <c r="CT186" i="2"/>
  <c r="CU186" i="2"/>
  <c r="CV186" i="2"/>
  <c r="CW186" i="2"/>
  <c r="CX186" i="2"/>
  <c r="CY186" i="2"/>
  <c r="CZ186" i="2"/>
  <c r="DA186" i="2"/>
  <c r="DB186" i="2"/>
  <c r="DC186" i="2"/>
  <c r="DD186" i="2"/>
  <c r="DE186" i="2"/>
  <c r="DF186" i="2"/>
  <c r="DG186" i="2"/>
  <c r="DH186" i="2"/>
  <c r="DI186" i="2"/>
  <c r="DJ186" i="2"/>
  <c r="DK186" i="2"/>
  <c r="DS186" i="2"/>
  <c r="DT186" i="2"/>
  <c r="DU186" i="2"/>
  <c r="DN186" i="2" s="1"/>
  <c r="DV186" i="2"/>
  <c r="DW186" i="2"/>
  <c r="DX186" i="2"/>
  <c r="DY186" i="2"/>
  <c r="DZ186" i="2"/>
  <c r="EA186" i="2"/>
  <c r="EB186" i="2"/>
  <c r="EC186" i="2"/>
  <c r="ED186" i="2"/>
  <c r="EE186" i="2"/>
  <c r="EF186" i="2"/>
  <c r="EG186" i="2"/>
  <c r="EH186" i="2"/>
  <c r="EI186" i="2"/>
  <c r="EJ186" i="2"/>
  <c r="EK186" i="2"/>
  <c r="EL186" i="2"/>
  <c r="EM186" i="2"/>
  <c r="B187" i="2"/>
  <c r="C187" i="2"/>
  <c r="D187" i="2"/>
  <c r="E187" i="2" s="1"/>
  <c r="F187" i="2" s="1" a="1"/>
  <c r="F187" i="2" s="1"/>
  <c r="I187" i="2"/>
  <c r="J187" i="2"/>
  <c r="K187" i="2"/>
  <c r="L187" i="2"/>
  <c r="M187" i="2"/>
  <c r="N187" i="2"/>
  <c r="O187" i="2"/>
  <c r="P187" i="2"/>
  <c r="Q187" i="2"/>
  <c r="R187" i="2"/>
  <c r="S187" i="2"/>
  <c r="T187" i="2"/>
  <c r="U187" i="2"/>
  <c r="V187" i="2" s="1"/>
  <c r="W187" i="2"/>
  <c r="X187" i="2"/>
  <c r="Y187" i="2"/>
  <c r="Z187" i="2"/>
  <c r="AA187" i="2"/>
  <c r="AB187" i="2"/>
  <c r="AD187" i="2"/>
  <c r="AC187" i="2" s="1"/>
  <c r="AE187" i="2"/>
  <c r="AF187" i="2"/>
  <c r="AG187" i="2"/>
  <c r="AH187" i="2"/>
  <c r="AI187" i="2"/>
  <c r="AJ187" i="2"/>
  <c r="AK187" i="2"/>
  <c r="AL187" i="2"/>
  <c r="AM187" i="2"/>
  <c r="AN187" i="2"/>
  <c r="AO187" i="2"/>
  <c r="AP187" i="2"/>
  <c r="AQ187" i="2"/>
  <c r="AR187" i="2"/>
  <c r="AS187" i="2"/>
  <c r="AT187" i="2"/>
  <c r="AU187" i="2"/>
  <c r="AV187" i="2"/>
  <c r="AW187" i="2"/>
  <c r="AX187" i="2"/>
  <c r="AY187" i="2"/>
  <c r="AZ187" i="2"/>
  <c r="BA187" i="2"/>
  <c r="BB187" i="2"/>
  <c r="BC187" i="2"/>
  <c r="BD187" i="2"/>
  <c r="BE187" i="2"/>
  <c r="BF187" i="2"/>
  <c r="BG187" i="2"/>
  <c r="BH187" i="2"/>
  <c r="BI187" i="2"/>
  <c r="BJ187" i="2"/>
  <c r="BK187" i="2"/>
  <c r="BL187" i="2"/>
  <c r="BM187" i="2"/>
  <c r="BN187" i="2"/>
  <c r="BO187" i="2"/>
  <c r="BP187" i="2"/>
  <c r="BQ187" i="2"/>
  <c r="BR187" i="2"/>
  <c r="BS187" i="2"/>
  <c r="BT187" i="2"/>
  <c r="BU187" i="2"/>
  <c r="BV187" i="2"/>
  <c r="BW187" i="2"/>
  <c r="BX187" i="2"/>
  <c r="BY187" i="2"/>
  <c r="BZ187" i="2"/>
  <c r="CA187" i="2"/>
  <c r="CB187" i="2"/>
  <c r="CC187" i="2"/>
  <c r="CD187" i="2"/>
  <c r="CE187" i="2"/>
  <c r="CF187" i="2"/>
  <c r="CG187" i="2"/>
  <c r="CH187" i="2"/>
  <c r="CI187" i="2"/>
  <c r="CJ187" i="2"/>
  <c r="CK187" i="2"/>
  <c r="CL187" i="2"/>
  <c r="CM187" i="2"/>
  <c r="CN187" i="2"/>
  <c r="CO187" i="2"/>
  <c r="CP187" i="2"/>
  <c r="CQ187" i="2"/>
  <c r="CR187" i="2"/>
  <c r="CS187" i="2"/>
  <c r="CT187" i="2"/>
  <c r="CU187" i="2"/>
  <c r="CV187" i="2"/>
  <c r="CW187" i="2"/>
  <c r="CX187" i="2"/>
  <c r="CY187" i="2"/>
  <c r="CZ187" i="2"/>
  <c r="DA187" i="2"/>
  <c r="DB187" i="2"/>
  <c r="DC187" i="2"/>
  <c r="DD187" i="2"/>
  <c r="DE187" i="2"/>
  <c r="DF187" i="2"/>
  <c r="DG187" i="2"/>
  <c r="DH187" i="2"/>
  <c r="DI187" i="2"/>
  <c r="DJ187" i="2"/>
  <c r="DK187" i="2"/>
  <c r="DS187" i="2"/>
  <c r="DT187" i="2"/>
  <c r="DU187" i="2"/>
  <c r="DV187" i="2"/>
  <c r="DW187" i="2"/>
  <c r="DX187" i="2"/>
  <c r="DY187" i="2"/>
  <c r="DZ187" i="2"/>
  <c r="EA187" i="2"/>
  <c r="EB187" i="2"/>
  <c r="EC187" i="2"/>
  <c r="ED187" i="2"/>
  <c r="EE187" i="2"/>
  <c r="EF187" i="2"/>
  <c r="EG187" i="2"/>
  <c r="EH187" i="2"/>
  <c r="EI187" i="2"/>
  <c r="EJ187" i="2"/>
  <c r="EK187" i="2"/>
  <c r="EL187" i="2"/>
  <c r="EM187" i="2"/>
  <c r="B188" i="2"/>
  <c r="C188" i="2"/>
  <c r="D188" i="2"/>
  <c r="E188" i="2" s="1"/>
  <c r="F188" i="2" s="1" a="1"/>
  <c r="F188" i="2" s="1"/>
  <c r="I188" i="2"/>
  <c r="J188" i="2"/>
  <c r="K188" i="2"/>
  <c r="L188" i="2"/>
  <c r="M188" i="2"/>
  <c r="N188" i="2"/>
  <c r="O188" i="2"/>
  <c r="P188" i="2"/>
  <c r="Q188" i="2"/>
  <c r="R188" i="2"/>
  <c r="S188" i="2"/>
  <c r="T188" i="2"/>
  <c r="U188" i="2"/>
  <c r="V188" i="2" s="1"/>
  <c r="W188" i="2"/>
  <c r="X188" i="2"/>
  <c r="Y188" i="2"/>
  <c r="Z188" i="2"/>
  <c r="AA188" i="2"/>
  <c r="AB188" i="2"/>
  <c r="AD188" i="2"/>
  <c r="AC188" i="2" s="1"/>
  <c r="AE188" i="2"/>
  <c r="AF188" i="2"/>
  <c r="AG188" i="2"/>
  <c r="AH188" i="2"/>
  <c r="AI188" i="2"/>
  <c r="AJ188" i="2"/>
  <c r="AK188" i="2"/>
  <c r="AL188" i="2"/>
  <c r="AM188" i="2"/>
  <c r="AN188" i="2"/>
  <c r="AO188" i="2"/>
  <c r="AP188" i="2"/>
  <c r="AQ188" i="2"/>
  <c r="AR188" i="2"/>
  <c r="AS188" i="2"/>
  <c r="AT188" i="2"/>
  <c r="AU188" i="2"/>
  <c r="AV188" i="2"/>
  <c r="AW188" i="2"/>
  <c r="AX188" i="2"/>
  <c r="AY188" i="2"/>
  <c r="AZ188" i="2"/>
  <c r="BA188" i="2"/>
  <c r="BB188" i="2"/>
  <c r="BC188" i="2"/>
  <c r="BD188" i="2"/>
  <c r="BE188" i="2"/>
  <c r="BF188" i="2"/>
  <c r="BG188" i="2"/>
  <c r="BH188" i="2"/>
  <c r="BI188" i="2"/>
  <c r="BJ188" i="2"/>
  <c r="BK188" i="2"/>
  <c r="BL188" i="2"/>
  <c r="BM188" i="2"/>
  <c r="BN188" i="2"/>
  <c r="BO188" i="2"/>
  <c r="BP188" i="2"/>
  <c r="BQ188" i="2"/>
  <c r="BR188" i="2"/>
  <c r="BS188" i="2"/>
  <c r="BT188" i="2"/>
  <c r="BU188" i="2"/>
  <c r="BV188" i="2"/>
  <c r="BW188" i="2"/>
  <c r="BX188" i="2"/>
  <c r="BY188" i="2"/>
  <c r="BZ188" i="2"/>
  <c r="CA188" i="2"/>
  <c r="CB188" i="2"/>
  <c r="CC188" i="2"/>
  <c r="CD188" i="2"/>
  <c r="CE188" i="2"/>
  <c r="CF188" i="2"/>
  <c r="CG188" i="2"/>
  <c r="CH188" i="2"/>
  <c r="CI188" i="2"/>
  <c r="CJ188" i="2"/>
  <c r="CK188" i="2"/>
  <c r="CL188" i="2"/>
  <c r="CM188" i="2"/>
  <c r="CN188" i="2"/>
  <c r="CO188" i="2"/>
  <c r="CP188" i="2"/>
  <c r="CQ188" i="2"/>
  <c r="CR188" i="2"/>
  <c r="CS188" i="2"/>
  <c r="CT188" i="2"/>
  <c r="CU188" i="2"/>
  <c r="CV188" i="2"/>
  <c r="CW188" i="2"/>
  <c r="CX188" i="2"/>
  <c r="CY188" i="2"/>
  <c r="CZ188" i="2"/>
  <c r="DA188" i="2"/>
  <c r="DB188" i="2"/>
  <c r="DC188" i="2"/>
  <c r="DD188" i="2"/>
  <c r="DE188" i="2"/>
  <c r="DF188" i="2"/>
  <c r="DG188" i="2"/>
  <c r="DH188" i="2"/>
  <c r="DI188" i="2"/>
  <c r="DJ188" i="2"/>
  <c r="DK188" i="2"/>
  <c r="DS188" i="2"/>
  <c r="DT188" i="2"/>
  <c r="DU188" i="2"/>
  <c r="DV188" i="2"/>
  <c r="DW188" i="2"/>
  <c r="DX188" i="2"/>
  <c r="DY188" i="2"/>
  <c r="DZ188" i="2"/>
  <c r="EA188" i="2"/>
  <c r="EB188" i="2"/>
  <c r="EC188" i="2"/>
  <c r="ED188" i="2"/>
  <c r="EE188" i="2"/>
  <c r="EF188" i="2"/>
  <c r="EG188" i="2"/>
  <c r="EH188" i="2"/>
  <c r="EI188" i="2"/>
  <c r="EJ188" i="2"/>
  <c r="EK188" i="2"/>
  <c r="EL188" i="2"/>
  <c r="EM188" i="2"/>
  <c r="B189" i="2"/>
  <c r="C189" i="2"/>
  <c r="D189" i="2"/>
  <c r="E189" i="2" s="1"/>
  <c r="F189" i="2" s="1" a="1"/>
  <c r="F189" i="2" s="1"/>
  <c r="I189" i="2"/>
  <c r="J189" i="2"/>
  <c r="K189" i="2"/>
  <c r="L189" i="2"/>
  <c r="M189" i="2"/>
  <c r="N189" i="2"/>
  <c r="O189" i="2"/>
  <c r="P189" i="2"/>
  <c r="Q189" i="2"/>
  <c r="R189" i="2"/>
  <c r="S189" i="2"/>
  <c r="T189" i="2"/>
  <c r="U189" i="2"/>
  <c r="V189" i="2" s="1"/>
  <c r="W189" i="2"/>
  <c r="X189" i="2"/>
  <c r="Y189" i="2"/>
  <c r="Z189" i="2"/>
  <c r="AA189" i="2"/>
  <c r="AB189" i="2"/>
  <c r="AD189" i="2"/>
  <c r="AC189" i="2" s="1"/>
  <c r="AE189" i="2"/>
  <c r="AF189" i="2"/>
  <c r="AG189" i="2"/>
  <c r="AH189" i="2"/>
  <c r="AI189" i="2"/>
  <c r="AJ189" i="2"/>
  <c r="AK189" i="2"/>
  <c r="AL189" i="2"/>
  <c r="AM189" i="2"/>
  <c r="AN189" i="2"/>
  <c r="AO189" i="2"/>
  <c r="AP189" i="2"/>
  <c r="AQ189" i="2"/>
  <c r="AR189" i="2"/>
  <c r="AS189" i="2"/>
  <c r="AT189" i="2"/>
  <c r="AU189" i="2"/>
  <c r="AV189" i="2"/>
  <c r="AW189" i="2"/>
  <c r="AX189" i="2"/>
  <c r="AY189" i="2"/>
  <c r="AZ189" i="2"/>
  <c r="BA189" i="2"/>
  <c r="BB189" i="2"/>
  <c r="BC189" i="2"/>
  <c r="BD189" i="2"/>
  <c r="BE189" i="2"/>
  <c r="BF189" i="2"/>
  <c r="BG189" i="2"/>
  <c r="BH189" i="2"/>
  <c r="BI189" i="2"/>
  <c r="BJ189" i="2"/>
  <c r="BK189" i="2"/>
  <c r="BL189" i="2"/>
  <c r="BM189" i="2"/>
  <c r="BN189" i="2"/>
  <c r="BO189" i="2"/>
  <c r="BP189" i="2"/>
  <c r="BQ189" i="2"/>
  <c r="BR189" i="2"/>
  <c r="BS189" i="2"/>
  <c r="BT189" i="2"/>
  <c r="BU189" i="2"/>
  <c r="BV189" i="2"/>
  <c r="BW189" i="2"/>
  <c r="BX189" i="2"/>
  <c r="BY189" i="2"/>
  <c r="BZ189" i="2"/>
  <c r="CA189" i="2"/>
  <c r="CB189" i="2"/>
  <c r="CC189" i="2"/>
  <c r="CD189" i="2"/>
  <c r="CE189" i="2"/>
  <c r="CF189" i="2"/>
  <c r="CG189" i="2"/>
  <c r="CH189" i="2"/>
  <c r="CI189" i="2"/>
  <c r="CJ189" i="2"/>
  <c r="CK189" i="2"/>
  <c r="CL189" i="2"/>
  <c r="CM189" i="2"/>
  <c r="CN189" i="2"/>
  <c r="CO189" i="2"/>
  <c r="CP189" i="2"/>
  <c r="CQ189" i="2"/>
  <c r="CR189" i="2"/>
  <c r="CS189" i="2"/>
  <c r="CT189" i="2"/>
  <c r="CU189" i="2"/>
  <c r="CV189" i="2"/>
  <c r="CW189" i="2"/>
  <c r="CX189" i="2"/>
  <c r="CY189" i="2"/>
  <c r="CZ189" i="2"/>
  <c r="DA189" i="2"/>
  <c r="DB189" i="2"/>
  <c r="DC189" i="2"/>
  <c r="DD189" i="2"/>
  <c r="DE189" i="2"/>
  <c r="DF189" i="2"/>
  <c r="DG189" i="2"/>
  <c r="DH189" i="2"/>
  <c r="DI189" i="2"/>
  <c r="DJ189" i="2"/>
  <c r="DK189" i="2"/>
  <c r="DS189" i="2"/>
  <c r="DT189" i="2"/>
  <c r="DU189" i="2"/>
  <c r="DV189" i="2"/>
  <c r="DW189" i="2"/>
  <c r="DX189" i="2"/>
  <c r="DY189" i="2"/>
  <c r="DZ189" i="2"/>
  <c r="EA189" i="2"/>
  <c r="EB189" i="2"/>
  <c r="EC189" i="2"/>
  <c r="ED189" i="2"/>
  <c r="EE189" i="2"/>
  <c r="EF189" i="2"/>
  <c r="EG189" i="2"/>
  <c r="EH189" i="2"/>
  <c r="EI189" i="2"/>
  <c r="EJ189" i="2"/>
  <c r="EK189" i="2"/>
  <c r="EL189" i="2"/>
  <c r="EM189" i="2"/>
  <c r="B190" i="2"/>
  <c r="C190" i="2"/>
  <c r="D190" i="2"/>
  <c r="E190" i="2" s="1"/>
  <c r="F190" i="2" s="1" a="1"/>
  <c r="F190" i="2" s="1"/>
  <c r="I190" i="2"/>
  <c r="J190" i="2"/>
  <c r="K190" i="2"/>
  <c r="L190" i="2"/>
  <c r="M190" i="2"/>
  <c r="N190" i="2"/>
  <c r="O190" i="2"/>
  <c r="P190" i="2"/>
  <c r="Q190" i="2"/>
  <c r="R190" i="2"/>
  <c r="S190" i="2"/>
  <c r="T190" i="2"/>
  <c r="U190" i="2"/>
  <c r="V190" i="2" s="1"/>
  <c r="W190" i="2"/>
  <c r="X190" i="2"/>
  <c r="Y190" i="2"/>
  <c r="Z190" i="2"/>
  <c r="AA190" i="2"/>
  <c r="AB190" i="2"/>
  <c r="AD190" i="2"/>
  <c r="AC190" i="2" s="1"/>
  <c r="AE190" i="2"/>
  <c r="AF190" i="2"/>
  <c r="AG190" i="2"/>
  <c r="AH190" i="2"/>
  <c r="AI190" i="2"/>
  <c r="AJ190" i="2"/>
  <c r="AK190" i="2"/>
  <c r="AL190" i="2"/>
  <c r="AM190" i="2"/>
  <c r="AN190" i="2"/>
  <c r="AO190" i="2"/>
  <c r="AP190" i="2"/>
  <c r="AQ190" i="2"/>
  <c r="AR190" i="2"/>
  <c r="AS190" i="2"/>
  <c r="AT190" i="2"/>
  <c r="AU190" i="2"/>
  <c r="AV190" i="2"/>
  <c r="AW190" i="2"/>
  <c r="AX190" i="2"/>
  <c r="AY190" i="2"/>
  <c r="AZ190" i="2"/>
  <c r="BA190" i="2"/>
  <c r="BB190" i="2"/>
  <c r="BC190" i="2"/>
  <c r="BD190" i="2"/>
  <c r="BE190" i="2"/>
  <c r="BF190" i="2"/>
  <c r="BG190" i="2"/>
  <c r="BH190" i="2"/>
  <c r="BI190" i="2"/>
  <c r="BJ190" i="2"/>
  <c r="BK190" i="2"/>
  <c r="BL190" i="2"/>
  <c r="BM190" i="2"/>
  <c r="BN190" i="2"/>
  <c r="BO190" i="2"/>
  <c r="BP190" i="2"/>
  <c r="BQ190" i="2"/>
  <c r="BR190" i="2"/>
  <c r="BS190" i="2"/>
  <c r="BT190" i="2"/>
  <c r="BU190" i="2"/>
  <c r="BV190" i="2"/>
  <c r="BW190" i="2"/>
  <c r="BX190" i="2"/>
  <c r="BY190" i="2"/>
  <c r="BZ190" i="2"/>
  <c r="CA190" i="2"/>
  <c r="CB190" i="2"/>
  <c r="CC190" i="2"/>
  <c r="CD190" i="2"/>
  <c r="CE190" i="2"/>
  <c r="CF190" i="2"/>
  <c r="CG190" i="2"/>
  <c r="CH190" i="2"/>
  <c r="CI190" i="2"/>
  <c r="CJ190" i="2"/>
  <c r="CK190" i="2"/>
  <c r="CL190" i="2"/>
  <c r="CM190" i="2"/>
  <c r="CN190" i="2"/>
  <c r="CO190" i="2"/>
  <c r="CP190" i="2"/>
  <c r="CQ190" i="2"/>
  <c r="CR190" i="2"/>
  <c r="CS190" i="2"/>
  <c r="CT190" i="2"/>
  <c r="CU190" i="2"/>
  <c r="CV190" i="2"/>
  <c r="CW190" i="2"/>
  <c r="CX190" i="2"/>
  <c r="CY190" i="2"/>
  <c r="CZ190" i="2"/>
  <c r="DA190" i="2"/>
  <c r="DB190" i="2"/>
  <c r="DC190" i="2"/>
  <c r="DD190" i="2"/>
  <c r="DE190" i="2"/>
  <c r="DF190" i="2"/>
  <c r="DG190" i="2"/>
  <c r="DH190" i="2"/>
  <c r="DI190" i="2"/>
  <c r="DJ190" i="2"/>
  <c r="DK190" i="2"/>
  <c r="DS190" i="2"/>
  <c r="DT190" i="2"/>
  <c r="DU190" i="2"/>
  <c r="DV190" i="2"/>
  <c r="DW190" i="2"/>
  <c r="DX190" i="2"/>
  <c r="DY190" i="2"/>
  <c r="DZ190" i="2"/>
  <c r="EA190" i="2"/>
  <c r="DO190" i="2" s="1"/>
  <c r="EB190" i="2"/>
  <c r="EC190" i="2"/>
  <c r="ED190" i="2"/>
  <c r="EE190" i="2"/>
  <c r="EF190" i="2"/>
  <c r="EG190" i="2"/>
  <c r="EH190" i="2"/>
  <c r="EI190" i="2"/>
  <c r="EJ190" i="2"/>
  <c r="EK190" i="2"/>
  <c r="EL190" i="2"/>
  <c r="EM190" i="2"/>
  <c r="B191" i="2"/>
  <c r="C191" i="2"/>
  <c r="D191" i="2"/>
  <c r="E191" i="2" s="1"/>
  <c r="F191" i="2" s="1" a="1"/>
  <c r="F191" i="2" s="1"/>
  <c r="I191" i="2"/>
  <c r="J191" i="2"/>
  <c r="K191" i="2"/>
  <c r="L191" i="2"/>
  <c r="M191" i="2"/>
  <c r="N191" i="2"/>
  <c r="O191" i="2"/>
  <c r="P191" i="2"/>
  <c r="Q191" i="2"/>
  <c r="R191" i="2"/>
  <c r="S191" i="2"/>
  <c r="T191" i="2"/>
  <c r="U191" i="2"/>
  <c r="V191" i="2" s="1"/>
  <c r="W191" i="2"/>
  <c r="X191" i="2"/>
  <c r="Y191" i="2"/>
  <c r="Z191" i="2"/>
  <c r="AA191" i="2"/>
  <c r="AB191" i="2"/>
  <c r="AD191" i="2"/>
  <c r="AC191" i="2" s="1"/>
  <c r="AE191" i="2"/>
  <c r="AF191" i="2"/>
  <c r="AG191" i="2"/>
  <c r="AH191" i="2"/>
  <c r="AI191" i="2"/>
  <c r="AJ191" i="2"/>
  <c r="AK191" i="2"/>
  <c r="AL191" i="2"/>
  <c r="AM191" i="2"/>
  <c r="AN191" i="2"/>
  <c r="AO191" i="2"/>
  <c r="AP191" i="2"/>
  <c r="AQ191" i="2"/>
  <c r="AR191" i="2"/>
  <c r="AS191" i="2"/>
  <c r="AT191" i="2"/>
  <c r="AU191" i="2"/>
  <c r="AV191" i="2"/>
  <c r="AW191" i="2"/>
  <c r="AX191" i="2"/>
  <c r="AY191" i="2"/>
  <c r="AZ191" i="2"/>
  <c r="BA191" i="2"/>
  <c r="BB191" i="2"/>
  <c r="BC191" i="2"/>
  <c r="BD191" i="2"/>
  <c r="BE191" i="2"/>
  <c r="BF191" i="2"/>
  <c r="BG191" i="2"/>
  <c r="BH191" i="2"/>
  <c r="BI191" i="2"/>
  <c r="BJ191" i="2"/>
  <c r="BK191" i="2"/>
  <c r="BL191" i="2"/>
  <c r="BM191" i="2"/>
  <c r="BN191" i="2"/>
  <c r="BO191" i="2"/>
  <c r="BP191" i="2"/>
  <c r="BQ191" i="2"/>
  <c r="BR191" i="2"/>
  <c r="BS191" i="2"/>
  <c r="BT191" i="2"/>
  <c r="BU191" i="2"/>
  <c r="BV191" i="2"/>
  <c r="BW191" i="2"/>
  <c r="BX191" i="2"/>
  <c r="BY191" i="2"/>
  <c r="BZ191" i="2"/>
  <c r="CA191" i="2"/>
  <c r="CB191" i="2"/>
  <c r="CC191" i="2"/>
  <c r="CD191" i="2"/>
  <c r="CE191" i="2"/>
  <c r="CF191" i="2"/>
  <c r="CG191" i="2"/>
  <c r="CH191" i="2"/>
  <c r="CI191" i="2"/>
  <c r="CJ191" i="2"/>
  <c r="CK191" i="2"/>
  <c r="CL191" i="2"/>
  <c r="CM191" i="2"/>
  <c r="CN191" i="2"/>
  <c r="CO191" i="2"/>
  <c r="CP191" i="2"/>
  <c r="CQ191" i="2"/>
  <c r="CR191" i="2"/>
  <c r="CS191" i="2"/>
  <c r="CT191" i="2"/>
  <c r="CU191" i="2"/>
  <c r="CV191" i="2"/>
  <c r="CW191" i="2"/>
  <c r="CX191" i="2"/>
  <c r="CY191" i="2"/>
  <c r="CZ191" i="2"/>
  <c r="DA191" i="2"/>
  <c r="DB191" i="2"/>
  <c r="DC191" i="2"/>
  <c r="DD191" i="2"/>
  <c r="DE191" i="2"/>
  <c r="DF191" i="2"/>
  <c r="DG191" i="2"/>
  <c r="DH191" i="2"/>
  <c r="DI191" i="2"/>
  <c r="DJ191" i="2"/>
  <c r="DK191" i="2"/>
  <c r="DS191" i="2"/>
  <c r="DT191" i="2"/>
  <c r="DU191" i="2"/>
  <c r="DN191" i="2" s="1"/>
  <c r="DV191" i="2"/>
  <c r="DW191" i="2"/>
  <c r="DX191" i="2"/>
  <c r="DY191" i="2"/>
  <c r="DZ191" i="2"/>
  <c r="EA191" i="2"/>
  <c r="EB191" i="2"/>
  <c r="EC191" i="2"/>
  <c r="ED191" i="2"/>
  <c r="EE191" i="2"/>
  <c r="EF191" i="2"/>
  <c r="EG191" i="2"/>
  <c r="EH191" i="2"/>
  <c r="EI191" i="2"/>
  <c r="EJ191" i="2"/>
  <c r="EK191" i="2"/>
  <c r="EL191" i="2"/>
  <c r="EM191" i="2"/>
  <c r="B192" i="2"/>
  <c r="C192" i="2"/>
  <c r="D192" i="2"/>
  <c r="E192" i="2" s="1"/>
  <c r="F192" i="2" s="1" a="1"/>
  <c r="F192" i="2" s="1"/>
  <c r="I192" i="2"/>
  <c r="J192" i="2"/>
  <c r="K192" i="2"/>
  <c r="L192" i="2"/>
  <c r="M192" i="2"/>
  <c r="N192" i="2"/>
  <c r="O192" i="2"/>
  <c r="P192" i="2"/>
  <c r="Q192" i="2"/>
  <c r="R192" i="2"/>
  <c r="S192" i="2"/>
  <c r="T192" i="2"/>
  <c r="U192" i="2"/>
  <c r="V192" i="2" s="1"/>
  <c r="W192" i="2"/>
  <c r="X192" i="2"/>
  <c r="Y192" i="2"/>
  <c r="Z192" i="2"/>
  <c r="AA192" i="2"/>
  <c r="AB192" i="2"/>
  <c r="AD192" i="2"/>
  <c r="AC192" i="2" s="1"/>
  <c r="AE192" i="2"/>
  <c r="AF192" i="2"/>
  <c r="AG192" i="2"/>
  <c r="AH192" i="2"/>
  <c r="AI192" i="2"/>
  <c r="AJ192" i="2"/>
  <c r="AK192" i="2"/>
  <c r="AL192" i="2"/>
  <c r="AM192" i="2"/>
  <c r="AN192" i="2"/>
  <c r="AO192" i="2"/>
  <c r="AP192" i="2"/>
  <c r="AQ192" i="2"/>
  <c r="AR192" i="2"/>
  <c r="AS192" i="2"/>
  <c r="AT192" i="2"/>
  <c r="AU192" i="2"/>
  <c r="AV192" i="2"/>
  <c r="AW192" i="2"/>
  <c r="AX192" i="2"/>
  <c r="AY192" i="2"/>
  <c r="AZ192" i="2"/>
  <c r="BA192" i="2"/>
  <c r="BB192" i="2"/>
  <c r="BC192" i="2"/>
  <c r="BD192" i="2"/>
  <c r="BE192" i="2"/>
  <c r="BF192" i="2"/>
  <c r="BG192" i="2"/>
  <c r="BH192" i="2"/>
  <c r="BI192" i="2"/>
  <c r="BJ192" i="2"/>
  <c r="BK192" i="2"/>
  <c r="BL192" i="2"/>
  <c r="BM192" i="2"/>
  <c r="BN192" i="2"/>
  <c r="BO192" i="2"/>
  <c r="BP192" i="2"/>
  <c r="BQ192" i="2"/>
  <c r="BR192" i="2"/>
  <c r="BS192" i="2"/>
  <c r="BT192" i="2"/>
  <c r="BU192" i="2"/>
  <c r="BV192" i="2"/>
  <c r="BW192" i="2"/>
  <c r="BX192" i="2"/>
  <c r="BY192" i="2"/>
  <c r="BZ192" i="2"/>
  <c r="CA192" i="2"/>
  <c r="CB192" i="2"/>
  <c r="CC192" i="2"/>
  <c r="CD192" i="2"/>
  <c r="CE192" i="2"/>
  <c r="CF192" i="2"/>
  <c r="CG192" i="2"/>
  <c r="CH192" i="2"/>
  <c r="CI192" i="2"/>
  <c r="CJ192" i="2"/>
  <c r="CK192" i="2"/>
  <c r="CL192" i="2"/>
  <c r="CM192" i="2"/>
  <c r="CN192" i="2"/>
  <c r="CO192" i="2"/>
  <c r="CP192" i="2"/>
  <c r="CQ192" i="2"/>
  <c r="CR192" i="2"/>
  <c r="CS192" i="2"/>
  <c r="CT192" i="2"/>
  <c r="CU192" i="2"/>
  <c r="CV192" i="2"/>
  <c r="CW192" i="2"/>
  <c r="CX192" i="2"/>
  <c r="CY192" i="2"/>
  <c r="CZ192" i="2"/>
  <c r="DA192" i="2"/>
  <c r="DB192" i="2"/>
  <c r="DC192" i="2"/>
  <c r="DD192" i="2"/>
  <c r="DE192" i="2"/>
  <c r="DF192" i="2"/>
  <c r="DG192" i="2"/>
  <c r="DH192" i="2"/>
  <c r="DI192" i="2"/>
  <c r="DJ192" i="2"/>
  <c r="DK192" i="2"/>
  <c r="DS192" i="2"/>
  <c r="DT192" i="2"/>
  <c r="DU192" i="2"/>
  <c r="DN192" i="2" s="1"/>
  <c r="DV192" i="2"/>
  <c r="DW192" i="2"/>
  <c r="DX192" i="2"/>
  <c r="DY192" i="2"/>
  <c r="DZ192" i="2"/>
  <c r="EA192" i="2"/>
  <c r="DO192" i="2" s="1"/>
  <c r="EB192" i="2"/>
  <c r="EC192" i="2"/>
  <c r="ED192" i="2"/>
  <c r="EE192" i="2"/>
  <c r="EF192" i="2"/>
  <c r="EG192" i="2"/>
  <c r="EH192" i="2"/>
  <c r="EI192" i="2"/>
  <c r="EJ192" i="2"/>
  <c r="EK192" i="2"/>
  <c r="EL192" i="2"/>
  <c r="EM192" i="2"/>
  <c r="B193" i="2"/>
  <c r="C193" i="2"/>
  <c r="D193" i="2"/>
  <c r="E193" i="2" s="1"/>
  <c r="F193" i="2" s="1" a="1"/>
  <c r="F193" i="2" s="1"/>
  <c r="I193" i="2"/>
  <c r="J193" i="2"/>
  <c r="K193" i="2"/>
  <c r="L193" i="2"/>
  <c r="M193" i="2"/>
  <c r="N193" i="2"/>
  <c r="O193" i="2"/>
  <c r="P193" i="2"/>
  <c r="Q193" i="2"/>
  <c r="R193" i="2"/>
  <c r="S193" i="2"/>
  <c r="T193" i="2"/>
  <c r="U193" i="2"/>
  <c r="V193" i="2" s="1"/>
  <c r="W193" i="2"/>
  <c r="X193" i="2"/>
  <c r="Y193" i="2"/>
  <c r="Z193" i="2"/>
  <c r="AA193" i="2"/>
  <c r="AB193" i="2"/>
  <c r="AD193" i="2"/>
  <c r="AC193" i="2" s="1"/>
  <c r="AE193" i="2"/>
  <c r="AF193" i="2"/>
  <c r="AG193" i="2"/>
  <c r="AH193" i="2"/>
  <c r="AI193" i="2"/>
  <c r="AJ193" i="2"/>
  <c r="AK193" i="2"/>
  <c r="AL193" i="2"/>
  <c r="AM193" i="2"/>
  <c r="AN193" i="2"/>
  <c r="AO193" i="2"/>
  <c r="AP193" i="2"/>
  <c r="AQ193" i="2"/>
  <c r="AR193" i="2"/>
  <c r="AS193" i="2"/>
  <c r="AT193" i="2"/>
  <c r="AU193" i="2"/>
  <c r="AV193" i="2"/>
  <c r="AW193" i="2"/>
  <c r="AX193" i="2"/>
  <c r="AY193" i="2"/>
  <c r="AZ193" i="2"/>
  <c r="BA193" i="2"/>
  <c r="BB193" i="2"/>
  <c r="BC193" i="2"/>
  <c r="BD193" i="2"/>
  <c r="BE193" i="2"/>
  <c r="BF193" i="2"/>
  <c r="BG193" i="2"/>
  <c r="BH193" i="2"/>
  <c r="BI193" i="2"/>
  <c r="BJ193" i="2"/>
  <c r="BK193" i="2"/>
  <c r="BL193" i="2"/>
  <c r="BM193" i="2"/>
  <c r="BN193" i="2"/>
  <c r="BO193" i="2"/>
  <c r="BP193" i="2"/>
  <c r="BQ193" i="2"/>
  <c r="BR193" i="2"/>
  <c r="BS193" i="2"/>
  <c r="BT193" i="2"/>
  <c r="BU193" i="2"/>
  <c r="BV193" i="2"/>
  <c r="BW193" i="2"/>
  <c r="BX193" i="2"/>
  <c r="BY193" i="2"/>
  <c r="BZ193" i="2"/>
  <c r="CA193" i="2"/>
  <c r="CB193" i="2"/>
  <c r="CC193" i="2"/>
  <c r="CD193" i="2"/>
  <c r="CE193" i="2"/>
  <c r="CF193" i="2"/>
  <c r="CG193" i="2"/>
  <c r="CH193" i="2"/>
  <c r="CI193" i="2"/>
  <c r="CJ193" i="2"/>
  <c r="CK193" i="2"/>
  <c r="CL193" i="2"/>
  <c r="CM193" i="2"/>
  <c r="CN193" i="2"/>
  <c r="CO193" i="2"/>
  <c r="CP193" i="2"/>
  <c r="CQ193" i="2"/>
  <c r="CR193" i="2"/>
  <c r="CS193" i="2"/>
  <c r="CT193" i="2"/>
  <c r="CU193" i="2"/>
  <c r="CV193" i="2"/>
  <c r="CW193" i="2"/>
  <c r="CX193" i="2"/>
  <c r="CY193" i="2"/>
  <c r="CZ193" i="2"/>
  <c r="DA193" i="2"/>
  <c r="DB193" i="2"/>
  <c r="DC193" i="2"/>
  <c r="DD193" i="2"/>
  <c r="DE193" i="2"/>
  <c r="DF193" i="2"/>
  <c r="DG193" i="2"/>
  <c r="DH193" i="2"/>
  <c r="DI193" i="2"/>
  <c r="DJ193" i="2"/>
  <c r="DK193" i="2"/>
  <c r="DS193" i="2"/>
  <c r="DT193" i="2"/>
  <c r="DU193" i="2"/>
  <c r="DV193" i="2"/>
  <c r="DW193" i="2"/>
  <c r="DX193" i="2"/>
  <c r="DY193" i="2"/>
  <c r="DZ193" i="2"/>
  <c r="EA193" i="2"/>
  <c r="DO193" i="2" s="1"/>
  <c r="EB193" i="2"/>
  <c r="EC193" i="2"/>
  <c r="ED193" i="2"/>
  <c r="EE193" i="2"/>
  <c r="EF193" i="2"/>
  <c r="EG193" i="2"/>
  <c r="EH193" i="2"/>
  <c r="EI193" i="2"/>
  <c r="EJ193" i="2"/>
  <c r="EK193" i="2"/>
  <c r="EL193" i="2"/>
  <c r="EM193" i="2"/>
  <c r="B194" i="2"/>
  <c r="C194" i="2"/>
  <c r="D194" i="2"/>
  <c r="E194" i="2" s="1"/>
  <c r="F194" i="2" s="1" a="1"/>
  <c r="F194" i="2" s="1"/>
  <c r="I194" i="2"/>
  <c r="J194" i="2"/>
  <c r="K194" i="2"/>
  <c r="L194" i="2"/>
  <c r="M194" i="2"/>
  <c r="N194" i="2"/>
  <c r="O194" i="2"/>
  <c r="P194" i="2"/>
  <c r="Q194" i="2"/>
  <c r="R194" i="2"/>
  <c r="S194" i="2"/>
  <c r="T194" i="2"/>
  <c r="U194" i="2"/>
  <c r="V194" i="2" s="1"/>
  <c r="W194" i="2"/>
  <c r="X194" i="2"/>
  <c r="Y194" i="2"/>
  <c r="Z194" i="2"/>
  <c r="AA194" i="2"/>
  <c r="AB194" i="2"/>
  <c r="AD194" i="2"/>
  <c r="AC194" i="2" s="1"/>
  <c r="AE194" i="2"/>
  <c r="AF194" i="2"/>
  <c r="AG194" i="2"/>
  <c r="AH194" i="2"/>
  <c r="AI194" i="2"/>
  <c r="AJ194" i="2"/>
  <c r="AK194" i="2"/>
  <c r="AL194" i="2"/>
  <c r="AM194" i="2"/>
  <c r="AN194" i="2"/>
  <c r="AO194" i="2"/>
  <c r="AP194" i="2"/>
  <c r="AQ194" i="2"/>
  <c r="AR194" i="2"/>
  <c r="AS194" i="2"/>
  <c r="AT194" i="2"/>
  <c r="AU194" i="2"/>
  <c r="AV194" i="2"/>
  <c r="AW194" i="2"/>
  <c r="AX194" i="2"/>
  <c r="AY194" i="2"/>
  <c r="AZ194" i="2"/>
  <c r="BA194" i="2"/>
  <c r="BB194" i="2"/>
  <c r="BC194" i="2"/>
  <c r="BD194" i="2"/>
  <c r="BE194" i="2"/>
  <c r="BF194" i="2"/>
  <c r="BG194" i="2"/>
  <c r="BH194" i="2"/>
  <c r="BI194" i="2"/>
  <c r="BJ194" i="2"/>
  <c r="BK194" i="2"/>
  <c r="BL194" i="2"/>
  <c r="BM194" i="2"/>
  <c r="BN194" i="2"/>
  <c r="BO194" i="2"/>
  <c r="BP194" i="2"/>
  <c r="BQ194" i="2"/>
  <c r="BR194" i="2"/>
  <c r="BS194" i="2"/>
  <c r="BT194" i="2"/>
  <c r="BU194" i="2"/>
  <c r="BV194" i="2"/>
  <c r="BW194" i="2"/>
  <c r="BX194" i="2"/>
  <c r="BY194" i="2"/>
  <c r="BZ194" i="2"/>
  <c r="CA194" i="2"/>
  <c r="CB194" i="2"/>
  <c r="CC194" i="2"/>
  <c r="CD194" i="2"/>
  <c r="CE194" i="2"/>
  <c r="CF194" i="2"/>
  <c r="CG194" i="2"/>
  <c r="CH194" i="2"/>
  <c r="CI194" i="2"/>
  <c r="CJ194" i="2"/>
  <c r="CK194" i="2"/>
  <c r="CL194" i="2"/>
  <c r="CM194" i="2"/>
  <c r="CN194" i="2"/>
  <c r="CO194" i="2"/>
  <c r="CP194" i="2"/>
  <c r="CQ194" i="2"/>
  <c r="CR194" i="2"/>
  <c r="CS194" i="2"/>
  <c r="CT194" i="2"/>
  <c r="CU194" i="2"/>
  <c r="CV194" i="2"/>
  <c r="CW194" i="2"/>
  <c r="CX194" i="2"/>
  <c r="CY194" i="2"/>
  <c r="CZ194" i="2"/>
  <c r="DA194" i="2"/>
  <c r="DB194" i="2"/>
  <c r="DC194" i="2"/>
  <c r="DD194" i="2"/>
  <c r="DE194" i="2"/>
  <c r="DF194" i="2"/>
  <c r="DG194" i="2"/>
  <c r="DH194" i="2"/>
  <c r="DI194" i="2"/>
  <c r="DJ194" i="2"/>
  <c r="DK194" i="2"/>
  <c r="DS194" i="2"/>
  <c r="DT194" i="2"/>
  <c r="DU194" i="2"/>
  <c r="DV194" i="2"/>
  <c r="DW194" i="2"/>
  <c r="DX194" i="2"/>
  <c r="DY194" i="2"/>
  <c r="DZ194" i="2"/>
  <c r="EA194" i="2"/>
  <c r="EB194" i="2"/>
  <c r="EC194" i="2"/>
  <c r="ED194" i="2"/>
  <c r="EE194" i="2"/>
  <c r="EF194" i="2"/>
  <c r="EG194" i="2"/>
  <c r="EH194" i="2"/>
  <c r="EI194" i="2"/>
  <c r="EJ194" i="2"/>
  <c r="EK194" i="2"/>
  <c r="EL194" i="2"/>
  <c r="EM194" i="2"/>
  <c r="B195" i="2"/>
  <c r="C195" i="2"/>
  <c r="D195" i="2"/>
  <c r="E195" i="2" s="1"/>
  <c r="F195" i="2" s="1" a="1"/>
  <c r="F195" i="2" s="1"/>
  <c r="I195" i="2"/>
  <c r="J195" i="2"/>
  <c r="K195" i="2"/>
  <c r="L195" i="2"/>
  <c r="M195" i="2"/>
  <c r="N195" i="2"/>
  <c r="O195" i="2"/>
  <c r="P195" i="2"/>
  <c r="Q195" i="2"/>
  <c r="R195" i="2"/>
  <c r="S195" i="2"/>
  <c r="T195" i="2"/>
  <c r="U195" i="2"/>
  <c r="V195" i="2" s="1"/>
  <c r="W195" i="2"/>
  <c r="X195" i="2"/>
  <c r="Y195" i="2"/>
  <c r="Z195" i="2"/>
  <c r="AA195" i="2"/>
  <c r="AB195" i="2"/>
  <c r="AD195" i="2"/>
  <c r="AC195" i="2" s="1"/>
  <c r="AE195" i="2"/>
  <c r="AF195" i="2"/>
  <c r="AG195" i="2"/>
  <c r="AH195" i="2"/>
  <c r="AI195" i="2"/>
  <c r="AJ195" i="2"/>
  <c r="AK195" i="2"/>
  <c r="AL195" i="2"/>
  <c r="AM195" i="2"/>
  <c r="AN195" i="2"/>
  <c r="AO195" i="2"/>
  <c r="AP195" i="2"/>
  <c r="AQ195" i="2"/>
  <c r="AR195" i="2"/>
  <c r="AS195" i="2"/>
  <c r="AT195" i="2"/>
  <c r="AU195" i="2"/>
  <c r="AV195" i="2"/>
  <c r="AW195" i="2"/>
  <c r="AX195" i="2"/>
  <c r="AY195" i="2"/>
  <c r="AZ195" i="2"/>
  <c r="BA195" i="2"/>
  <c r="BB195" i="2"/>
  <c r="BC195" i="2"/>
  <c r="BD195" i="2"/>
  <c r="BE195" i="2"/>
  <c r="BF195" i="2"/>
  <c r="BG195" i="2"/>
  <c r="BH195" i="2"/>
  <c r="BI195" i="2"/>
  <c r="BJ195" i="2"/>
  <c r="BK195" i="2"/>
  <c r="BL195" i="2"/>
  <c r="BM195" i="2"/>
  <c r="BN195" i="2"/>
  <c r="BO195" i="2"/>
  <c r="BP195" i="2"/>
  <c r="BQ195" i="2"/>
  <c r="BR195" i="2"/>
  <c r="BS195" i="2"/>
  <c r="BT195" i="2"/>
  <c r="BU195" i="2"/>
  <c r="BV195" i="2"/>
  <c r="BW195" i="2"/>
  <c r="BX195" i="2"/>
  <c r="BY195" i="2"/>
  <c r="BZ195" i="2"/>
  <c r="CA195" i="2"/>
  <c r="CB195" i="2"/>
  <c r="CC195" i="2"/>
  <c r="CD195" i="2"/>
  <c r="CE195" i="2"/>
  <c r="CF195" i="2"/>
  <c r="CG195" i="2"/>
  <c r="CH195" i="2"/>
  <c r="CI195" i="2"/>
  <c r="CJ195" i="2"/>
  <c r="CK195" i="2"/>
  <c r="CL195" i="2"/>
  <c r="CM195" i="2"/>
  <c r="CN195" i="2"/>
  <c r="CO195" i="2"/>
  <c r="CP195" i="2"/>
  <c r="CQ195" i="2"/>
  <c r="CR195" i="2"/>
  <c r="CS195" i="2"/>
  <c r="CT195" i="2"/>
  <c r="CU195" i="2"/>
  <c r="CV195" i="2"/>
  <c r="CW195" i="2"/>
  <c r="CX195" i="2"/>
  <c r="CY195" i="2"/>
  <c r="CZ195" i="2"/>
  <c r="DA195" i="2"/>
  <c r="DB195" i="2"/>
  <c r="DC195" i="2"/>
  <c r="DD195" i="2"/>
  <c r="DE195" i="2"/>
  <c r="DF195" i="2"/>
  <c r="DG195" i="2"/>
  <c r="DH195" i="2"/>
  <c r="DI195" i="2"/>
  <c r="DJ195" i="2"/>
  <c r="DK195" i="2"/>
  <c r="DS195" i="2"/>
  <c r="DT195" i="2"/>
  <c r="DU195" i="2"/>
  <c r="DV195" i="2"/>
  <c r="DW195" i="2"/>
  <c r="DX195" i="2"/>
  <c r="DY195" i="2"/>
  <c r="DZ195" i="2"/>
  <c r="EA195" i="2"/>
  <c r="EB195" i="2"/>
  <c r="EC195" i="2"/>
  <c r="ED195" i="2"/>
  <c r="EE195" i="2"/>
  <c r="EF195" i="2"/>
  <c r="EG195" i="2"/>
  <c r="EH195" i="2"/>
  <c r="EI195" i="2"/>
  <c r="EJ195" i="2"/>
  <c r="EK195" i="2"/>
  <c r="EL195" i="2"/>
  <c r="EM195" i="2"/>
  <c r="B196" i="2"/>
  <c r="C196" i="2"/>
  <c r="D196" i="2"/>
  <c r="E196" i="2" s="1"/>
  <c r="F196" i="2" s="1" a="1"/>
  <c r="F196" i="2" s="1"/>
  <c r="I196" i="2"/>
  <c r="J196" i="2"/>
  <c r="K196" i="2"/>
  <c r="L196" i="2"/>
  <c r="M196" i="2"/>
  <c r="N196" i="2"/>
  <c r="O196" i="2"/>
  <c r="P196" i="2"/>
  <c r="Q196" i="2"/>
  <c r="R196" i="2"/>
  <c r="S196" i="2"/>
  <c r="T196" i="2"/>
  <c r="U196" i="2"/>
  <c r="V196" i="2" s="1"/>
  <c r="W196" i="2"/>
  <c r="X196" i="2"/>
  <c r="Y196" i="2"/>
  <c r="Z196" i="2"/>
  <c r="AA196" i="2"/>
  <c r="AB196" i="2"/>
  <c r="AD196" i="2"/>
  <c r="AC196" i="2" s="1"/>
  <c r="AE196" i="2"/>
  <c r="AF196" i="2"/>
  <c r="AG196" i="2"/>
  <c r="AH196" i="2"/>
  <c r="AI196" i="2"/>
  <c r="AJ196" i="2"/>
  <c r="AK196" i="2"/>
  <c r="AL196" i="2"/>
  <c r="AM196" i="2"/>
  <c r="AN196" i="2"/>
  <c r="AO196" i="2"/>
  <c r="AP196" i="2"/>
  <c r="AQ196" i="2"/>
  <c r="AR196" i="2"/>
  <c r="AS196" i="2"/>
  <c r="AT196" i="2"/>
  <c r="AU196" i="2"/>
  <c r="AV196" i="2"/>
  <c r="AW196" i="2"/>
  <c r="AX196" i="2"/>
  <c r="AY196" i="2"/>
  <c r="AZ196" i="2"/>
  <c r="BA196" i="2"/>
  <c r="BB196" i="2"/>
  <c r="BC196" i="2"/>
  <c r="BD196" i="2"/>
  <c r="BE196" i="2"/>
  <c r="BF196" i="2"/>
  <c r="BG196" i="2"/>
  <c r="BH196" i="2"/>
  <c r="BI196" i="2"/>
  <c r="BJ196" i="2"/>
  <c r="BK196" i="2"/>
  <c r="BL196" i="2"/>
  <c r="BM196" i="2"/>
  <c r="BN196" i="2"/>
  <c r="BO196" i="2"/>
  <c r="BP196" i="2"/>
  <c r="BQ196" i="2"/>
  <c r="BR196" i="2"/>
  <c r="BS196" i="2"/>
  <c r="BT196" i="2"/>
  <c r="BU196" i="2"/>
  <c r="BV196" i="2"/>
  <c r="BW196" i="2"/>
  <c r="BX196" i="2"/>
  <c r="BY196" i="2"/>
  <c r="BZ196" i="2"/>
  <c r="CA196" i="2"/>
  <c r="CB196" i="2"/>
  <c r="CC196" i="2"/>
  <c r="CD196" i="2"/>
  <c r="CE196" i="2"/>
  <c r="CF196" i="2"/>
  <c r="CG196" i="2"/>
  <c r="CH196" i="2"/>
  <c r="CI196" i="2"/>
  <c r="CJ196" i="2"/>
  <c r="CK196" i="2"/>
  <c r="CL196" i="2"/>
  <c r="CM196" i="2"/>
  <c r="CN196" i="2"/>
  <c r="CO196" i="2"/>
  <c r="CP196" i="2"/>
  <c r="CQ196" i="2"/>
  <c r="CR196" i="2"/>
  <c r="CS196" i="2"/>
  <c r="CT196" i="2"/>
  <c r="CU196" i="2"/>
  <c r="CV196" i="2"/>
  <c r="CW196" i="2"/>
  <c r="CX196" i="2"/>
  <c r="CY196" i="2"/>
  <c r="CZ196" i="2"/>
  <c r="DA196" i="2"/>
  <c r="DB196" i="2"/>
  <c r="DC196" i="2"/>
  <c r="DD196" i="2"/>
  <c r="DE196" i="2"/>
  <c r="DF196" i="2"/>
  <c r="DG196" i="2"/>
  <c r="DH196" i="2"/>
  <c r="DI196" i="2"/>
  <c r="DJ196" i="2"/>
  <c r="DK196" i="2"/>
  <c r="DS196" i="2"/>
  <c r="DT196" i="2"/>
  <c r="DU196" i="2"/>
  <c r="DN196" i="2" s="1"/>
  <c r="DV196" i="2"/>
  <c r="DW196" i="2"/>
  <c r="DX196" i="2"/>
  <c r="DY196" i="2"/>
  <c r="DZ196" i="2"/>
  <c r="EA196" i="2"/>
  <c r="EB196" i="2"/>
  <c r="EC196" i="2"/>
  <c r="ED196" i="2"/>
  <c r="EE196" i="2"/>
  <c r="EF196" i="2"/>
  <c r="EG196" i="2"/>
  <c r="EH196" i="2"/>
  <c r="EI196" i="2"/>
  <c r="EJ196" i="2"/>
  <c r="EK196" i="2"/>
  <c r="EL196" i="2"/>
  <c r="EM196" i="2"/>
  <c r="B197" i="2"/>
  <c r="C197" i="2"/>
  <c r="D197" i="2"/>
  <c r="E197" i="2" s="1"/>
  <c r="F197" i="2" s="1" a="1"/>
  <c r="F197" i="2" s="1"/>
  <c r="I197" i="2"/>
  <c r="J197" i="2"/>
  <c r="K197" i="2"/>
  <c r="L197" i="2"/>
  <c r="M197" i="2"/>
  <c r="N197" i="2"/>
  <c r="O197" i="2"/>
  <c r="P197" i="2"/>
  <c r="Q197" i="2"/>
  <c r="R197" i="2"/>
  <c r="S197" i="2"/>
  <c r="T197" i="2"/>
  <c r="U197" i="2"/>
  <c r="V197" i="2" s="1"/>
  <c r="W197" i="2"/>
  <c r="X197" i="2"/>
  <c r="Y197" i="2"/>
  <c r="Z197" i="2"/>
  <c r="AA197" i="2"/>
  <c r="AB197" i="2"/>
  <c r="AD197" i="2"/>
  <c r="AC197" i="2" s="1"/>
  <c r="AE197" i="2"/>
  <c r="AF197" i="2"/>
  <c r="AG197" i="2"/>
  <c r="AH197" i="2"/>
  <c r="AI197" i="2"/>
  <c r="AJ197" i="2"/>
  <c r="AK197" i="2"/>
  <c r="AL197" i="2"/>
  <c r="AM197" i="2"/>
  <c r="AN197" i="2"/>
  <c r="AO197" i="2"/>
  <c r="AP197" i="2"/>
  <c r="AQ197" i="2"/>
  <c r="AR197" i="2"/>
  <c r="AS197" i="2"/>
  <c r="AT197" i="2"/>
  <c r="AU197" i="2"/>
  <c r="AV197" i="2"/>
  <c r="AW197" i="2"/>
  <c r="AX197" i="2"/>
  <c r="AY197" i="2"/>
  <c r="AZ197" i="2"/>
  <c r="BA197" i="2"/>
  <c r="BB197" i="2"/>
  <c r="BC197" i="2"/>
  <c r="BD197" i="2"/>
  <c r="BE197" i="2"/>
  <c r="BF197" i="2"/>
  <c r="BG197" i="2"/>
  <c r="BH197" i="2"/>
  <c r="BI197" i="2"/>
  <c r="BJ197" i="2"/>
  <c r="BK197" i="2"/>
  <c r="BL197" i="2"/>
  <c r="BM197" i="2"/>
  <c r="BN197" i="2"/>
  <c r="BO197" i="2"/>
  <c r="BP197" i="2"/>
  <c r="BQ197" i="2"/>
  <c r="BR197" i="2"/>
  <c r="BS197" i="2"/>
  <c r="BT197" i="2"/>
  <c r="BU197" i="2"/>
  <c r="BV197" i="2"/>
  <c r="BW197" i="2"/>
  <c r="BX197" i="2"/>
  <c r="BY197" i="2"/>
  <c r="BZ197" i="2"/>
  <c r="CA197" i="2"/>
  <c r="CB197" i="2"/>
  <c r="CC197" i="2"/>
  <c r="CD197" i="2"/>
  <c r="CE197" i="2"/>
  <c r="CF197" i="2"/>
  <c r="CG197" i="2"/>
  <c r="CH197" i="2"/>
  <c r="CI197" i="2"/>
  <c r="CJ197" i="2"/>
  <c r="CK197" i="2"/>
  <c r="CL197" i="2"/>
  <c r="CM197" i="2"/>
  <c r="CN197" i="2"/>
  <c r="CO197" i="2"/>
  <c r="CP197" i="2"/>
  <c r="CQ197" i="2"/>
  <c r="CR197" i="2"/>
  <c r="CS197" i="2"/>
  <c r="CT197" i="2"/>
  <c r="CU197" i="2"/>
  <c r="CV197" i="2"/>
  <c r="CW197" i="2"/>
  <c r="CX197" i="2"/>
  <c r="CY197" i="2"/>
  <c r="CZ197" i="2"/>
  <c r="DA197" i="2"/>
  <c r="DB197" i="2"/>
  <c r="DC197" i="2"/>
  <c r="DD197" i="2"/>
  <c r="DE197" i="2"/>
  <c r="DF197" i="2"/>
  <c r="DG197" i="2"/>
  <c r="DH197" i="2"/>
  <c r="DI197" i="2"/>
  <c r="DJ197" i="2"/>
  <c r="DK197" i="2"/>
  <c r="DS197" i="2"/>
  <c r="DT197" i="2"/>
  <c r="DU197" i="2"/>
  <c r="DV197" i="2"/>
  <c r="DW197" i="2"/>
  <c r="DX197" i="2"/>
  <c r="DY197" i="2"/>
  <c r="DZ197" i="2"/>
  <c r="EA197" i="2"/>
  <c r="EB197" i="2"/>
  <c r="EC197" i="2"/>
  <c r="ED197" i="2"/>
  <c r="EE197" i="2"/>
  <c r="EF197" i="2"/>
  <c r="EG197" i="2"/>
  <c r="EH197" i="2"/>
  <c r="EI197" i="2"/>
  <c r="EJ197" i="2"/>
  <c r="EK197" i="2"/>
  <c r="EL197" i="2"/>
  <c r="EM197" i="2"/>
  <c r="B198" i="2"/>
  <c r="C198" i="2"/>
  <c r="D198" i="2"/>
  <c r="E198" i="2" s="1"/>
  <c r="F198" i="2" s="1" a="1"/>
  <c r="F198" i="2" s="1"/>
  <c r="I198" i="2"/>
  <c r="J198" i="2"/>
  <c r="K198" i="2"/>
  <c r="L198" i="2"/>
  <c r="M198" i="2"/>
  <c r="N198" i="2"/>
  <c r="O198" i="2"/>
  <c r="P198" i="2"/>
  <c r="Q198" i="2"/>
  <c r="R198" i="2"/>
  <c r="S198" i="2"/>
  <c r="T198" i="2"/>
  <c r="U198" i="2"/>
  <c r="V198" i="2" s="1"/>
  <c r="W198" i="2"/>
  <c r="X198" i="2"/>
  <c r="Y198" i="2"/>
  <c r="Z198" i="2"/>
  <c r="AA198" i="2"/>
  <c r="AB198" i="2"/>
  <c r="AD198" i="2"/>
  <c r="AC198" i="2" s="1"/>
  <c r="AE198" i="2"/>
  <c r="AF198" i="2"/>
  <c r="AG198" i="2"/>
  <c r="AH198" i="2"/>
  <c r="AI198" i="2"/>
  <c r="AJ198" i="2"/>
  <c r="AK198" i="2"/>
  <c r="AL198" i="2"/>
  <c r="AM198" i="2"/>
  <c r="AN198" i="2"/>
  <c r="AO198" i="2"/>
  <c r="AP198" i="2"/>
  <c r="AQ198" i="2"/>
  <c r="AR198" i="2"/>
  <c r="AS198" i="2"/>
  <c r="AT198" i="2"/>
  <c r="AU198" i="2"/>
  <c r="AV198" i="2"/>
  <c r="AW198" i="2"/>
  <c r="AX198" i="2"/>
  <c r="AY198" i="2"/>
  <c r="AZ198" i="2"/>
  <c r="BA198" i="2"/>
  <c r="BB198" i="2"/>
  <c r="BC198" i="2"/>
  <c r="BD198" i="2"/>
  <c r="BE198" i="2"/>
  <c r="BF198" i="2"/>
  <c r="BG198" i="2"/>
  <c r="BH198" i="2"/>
  <c r="BI198" i="2"/>
  <c r="BJ198" i="2"/>
  <c r="BK198" i="2"/>
  <c r="BL198" i="2"/>
  <c r="BM198" i="2"/>
  <c r="BN198" i="2"/>
  <c r="BO198" i="2"/>
  <c r="BP198" i="2"/>
  <c r="BQ198" i="2"/>
  <c r="BR198" i="2"/>
  <c r="BS198" i="2"/>
  <c r="BT198" i="2"/>
  <c r="BU198" i="2"/>
  <c r="BV198" i="2"/>
  <c r="BW198" i="2"/>
  <c r="BX198" i="2"/>
  <c r="BY198" i="2"/>
  <c r="BZ198" i="2"/>
  <c r="CA198" i="2"/>
  <c r="CB198" i="2"/>
  <c r="CC198" i="2"/>
  <c r="CD198" i="2"/>
  <c r="CE198" i="2"/>
  <c r="CF198" i="2"/>
  <c r="CG198" i="2"/>
  <c r="CH198" i="2"/>
  <c r="CI198" i="2"/>
  <c r="CJ198" i="2"/>
  <c r="CK198" i="2"/>
  <c r="CL198" i="2"/>
  <c r="CM198" i="2"/>
  <c r="CN198" i="2"/>
  <c r="CO198" i="2"/>
  <c r="CP198" i="2"/>
  <c r="CQ198" i="2"/>
  <c r="CR198" i="2"/>
  <c r="CS198" i="2"/>
  <c r="CT198" i="2"/>
  <c r="CU198" i="2"/>
  <c r="CV198" i="2"/>
  <c r="CW198" i="2"/>
  <c r="CX198" i="2"/>
  <c r="CY198" i="2"/>
  <c r="CZ198" i="2"/>
  <c r="DA198" i="2"/>
  <c r="DB198" i="2"/>
  <c r="DC198" i="2"/>
  <c r="DD198" i="2"/>
  <c r="DE198" i="2"/>
  <c r="DF198" i="2"/>
  <c r="DG198" i="2"/>
  <c r="DH198" i="2"/>
  <c r="DI198" i="2"/>
  <c r="DJ198" i="2"/>
  <c r="DK198" i="2"/>
  <c r="DS198" i="2"/>
  <c r="DT198" i="2"/>
  <c r="DU198" i="2"/>
  <c r="DV198" i="2"/>
  <c r="DW198" i="2"/>
  <c r="DX198" i="2"/>
  <c r="DY198" i="2"/>
  <c r="DZ198" i="2"/>
  <c r="EA198" i="2"/>
  <c r="EB198" i="2"/>
  <c r="EC198" i="2"/>
  <c r="ED198" i="2"/>
  <c r="EE198" i="2"/>
  <c r="EF198" i="2"/>
  <c r="EG198" i="2"/>
  <c r="EH198" i="2"/>
  <c r="EI198" i="2"/>
  <c r="EJ198" i="2"/>
  <c r="EK198" i="2"/>
  <c r="EL198" i="2"/>
  <c r="EM198" i="2"/>
  <c r="B199" i="2"/>
  <c r="C199" i="2"/>
  <c r="D199" i="2"/>
  <c r="E199" i="2" s="1"/>
  <c r="F199" i="2" s="1" a="1"/>
  <c r="F199" i="2" s="1"/>
  <c r="I199" i="2"/>
  <c r="J199" i="2"/>
  <c r="K199" i="2"/>
  <c r="L199" i="2"/>
  <c r="M199" i="2"/>
  <c r="N199" i="2"/>
  <c r="O199" i="2"/>
  <c r="P199" i="2"/>
  <c r="Q199" i="2"/>
  <c r="R199" i="2"/>
  <c r="S199" i="2"/>
  <c r="T199" i="2"/>
  <c r="U199" i="2"/>
  <c r="V199" i="2" s="1"/>
  <c r="W199" i="2"/>
  <c r="X199" i="2"/>
  <c r="Y199" i="2"/>
  <c r="Z199" i="2"/>
  <c r="AA199" i="2"/>
  <c r="AB199" i="2"/>
  <c r="AD199" i="2"/>
  <c r="AC199" i="2" s="1"/>
  <c r="AE199" i="2"/>
  <c r="AF199" i="2"/>
  <c r="AG199" i="2"/>
  <c r="AH199" i="2"/>
  <c r="AI199" i="2"/>
  <c r="AJ199" i="2"/>
  <c r="AK199" i="2"/>
  <c r="AL199" i="2"/>
  <c r="AM199" i="2"/>
  <c r="AN199" i="2"/>
  <c r="AO199" i="2"/>
  <c r="AP199" i="2"/>
  <c r="AQ199" i="2"/>
  <c r="AR199" i="2"/>
  <c r="AS199" i="2"/>
  <c r="AT199" i="2"/>
  <c r="AU199" i="2"/>
  <c r="AV199" i="2"/>
  <c r="AW199" i="2"/>
  <c r="AX199" i="2"/>
  <c r="AY199" i="2"/>
  <c r="AZ199" i="2"/>
  <c r="BA199" i="2"/>
  <c r="BB199" i="2"/>
  <c r="BC199" i="2"/>
  <c r="BD199" i="2"/>
  <c r="BE199" i="2"/>
  <c r="BF199" i="2"/>
  <c r="BG199" i="2"/>
  <c r="BH199" i="2"/>
  <c r="BI199" i="2"/>
  <c r="BJ199" i="2"/>
  <c r="BK199" i="2"/>
  <c r="BL199" i="2"/>
  <c r="BM199" i="2"/>
  <c r="BN199" i="2"/>
  <c r="BO199" i="2"/>
  <c r="BP199" i="2"/>
  <c r="BQ199" i="2"/>
  <c r="BR199" i="2"/>
  <c r="BS199" i="2"/>
  <c r="BT199" i="2"/>
  <c r="BU199" i="2"/>
  <c r="BV199" i="2"/>
  <c r="BW199" i="2"/>
  <c r="BX199" i="2"/>
  <c r="BY199" i="2"/>
  <c r="BZ199" i="2"/>
  <c r="CA199" i="2"/>
  <c r="CB199" i="2"/>
  <c r="CC199" i="2"/>
  <c r="CD199" i="2"/>
  <c r="CE199" i="2"/>
  <c r="CF199" i="2"/>
  <c r="CG199" i="2"/>
  <c r="CH199" i="2"/>
  <c r="CI199" i="2"/>
  <c r="CJ199" i="2"/>
  <c r="CK199" i="2"/>
  <c r="CL199" i="2"/>
  <c r="CM199" i="2"/>
  <c r="CN199" i="2"/>
  <c r="CO199" i="2"/>
  <c r="CP199" i="2"/>
  <c r="CQ199" i="2"/>
  <c r="CR199" i="2"/>
  <c r="CS199" i="2"/>
  <c r="CT199" i="2"/>
  <c r="CU199" i="2"/>
  <c r="CV199" i="2"/>
  <c r="CW199" i="2"/>
  <c r="CX199" i="2"/>
  <c r="CY199" i="2"/>
  <c r="CZ199" i="2"/>
  <c r="DA199" i="2"/>
  <c r="DB199" i="2"/>
  <c r="DC199" i="2"/>
  <c r="DD199" i="2"/>
  <c r="DE199" i="2"/>
  <c r="DF199" i="2"/>
  <c r="DG199" i="2"/>
  <c r="DH199" i="2"/>
  <c r="DI199" i="2"/>
  <c r="DJ199" i="2"/>
  <c r="DK199" i="2"/>
  <c r="DS199" i="2"/>
  <c r="DT199" i="2"/>
  <c r="DU199" i="2"/>
  <c r="DN199" i="2" s="1"/>
  <c r="DV199" i="2"/>
  <c r="DW199" i="2"/>
  <c r="DX199" i="2"/>
  <c r="DY199" i="2"/>
  <c r="DZ199" i="2"/>
  <c r="EA199" i="2"/>
  <c r="EB199" i="2"/>
  <c r="EC199" i="2"/>
  <c r="ED199" i="2"/>
  <c r="EE199" i="2"/>
  <c r="EF199" i="2"/>
  <c r="EG199" i="2"/>
  <c r="EH199" i="2"/>
  <c r="EI199" i="2"/>
  <c r="EJ199" i="2"/>
  <c r="EK199" i="2"/>
  <c r="EL199" i="2"/>
  <c r="EM199" i="2"/>
  <c r="B200" i="2"/>
  <c r="C200" i="2"/>
  <c r="D200" i="2"/>
  <c r="E200" i="2" s="1"/>
  <c r="F200" i="2" s="1" a="1"/>
  <c r="F200" i="2" s="1"/>
  <c r="I200" i="2"/>
  <c r="J200" i="2"/>
  <c r="K200" i="2"/>
  <c r="L200" i="2"/>
  <c r="M200" i="2"/>
  <c r="N200" i="2"/>
  <c r="O200" i="2"/>
  <c r="P200" i="2"/>
  <c r="Q200" i="2"/>
  <c r="R200" i="2"/>
  <c r="S200" i="2"/>
  <c r="T200" i="2"/>
  <c r="U200" i="2"/>
  <c r="V200" i="2" s="1"/>
  <c r="W200" i="2"/>
  <c r="X200" i="2"/>
  <c r="Y200" i="2"/>
  <c r="Z200" i="2"/>
  <c r="AA200" i="2"/>
  <c r="AB200" i="2"/>
  <c r="AD200" i="2"/>
  <c r="AC200" i="2" s="1"/>
  <c r="AE200" i="2"/>
  <c r="AF200" i="2"/>
  <c r="AG200" i="2"/>
  <c r="AH200" i="2"/>
  <c r="AI200" i="2"/>
  <c r="AJ200" i="2"/>
  <c r="AK200" i="2"/>
  <c r="AL200" i="2"/>
  <c r="AM200" i="2"/>
  <c r="AN200" i="2"/>
  <c r="AO200" i="2"/>
  <c r="AP200" i="2"/>
  <c r="AQ200" i="2"/>
  <c r="AR200" i="2"/>
  <c r="AS200" i="2"/>
  <c r="AT200" i="2"/>
  <c r="AU200" i="2"/>
  <c r="AV200" i="2"/>
  <c r="AW200" i="2"/>
  <c r="AX200" i="2"/>
  <c r="AY200" i="2"/>
  <c r="AZ200" i="2"/>
  <c r="BA200" i="2"/>
  <c r="BB200" i="2"/>
  <c r="BC200" i="2"/>
  <c r="BD200" i="2"/>
  <c r="BE200" i="2"/>
  <c r="BF200" i="2"/>
  <c r="BG200" i="2"/>
  <c r="BH200" i="2"/>
  <c r="BI200" i="2"/>
  <c r="BJ200" i="2"/>
  <c r="BK200" i="2"/>
  <c r="BL200" i="2"/>
  <c r="BM200" i="2"/>
  <c r="BN200" i="2"/>
  <c r="BO200" i="2"/>
  <c r="BP200" i="2"/>
  <c r="BQ200" i="2"/>
  <c r="BR200" i="2"/>
  <c r="BS200" i="2"/>
  <c r="BT200" i="2"/>
  <c r="BU200" i="2"/>
  <c r="BV200" i="2"/>
  <c r="BW200" i="2"/>
  <c r="BX200" i="2"/>
  <c r="BY200" i="2"/>
  <c r="BZ200" i="2"/>
  <c r="CA200" i="2"/>
  <c r="CB200" i="2"/>
  <c r="CC200" i="2"/>
  <c r="CD200" i="2"/>
  <c r="CE200" i="2"/>
  <c r="CF200" i="2"/>
  <c r="CG200" i="2"/>
  <c r="CH200" i="2"/>
  <c r="CI200" i="2"/>
  <c r="CJ200" i="2"/>
  <c r="CK200" i="2"/>
  <c r="CL200" i="2"/>
  <c r="CM200" i="2"/>
  <c r="CN200" i="2"/>
  <c r="CO200" i="2"/>
  <c r="CP200" i="2"/>
  <c r="CQ200" i="2"/>
  <c r="CR200" i="2"/>
  <c r="CS200" i="2"/>
  <c r="CT200" i="2"/>
  <c r="CU200" i="2"/>
  <c r="CV200" i="2"/>
  <c r="CW200" i="2"/>
  <c r="CX200" i="2"/>
  <c r="CY200" i="2"/>
  <c r="CZ200" i="2"/>
  <c r="DA200" i="2"/>
  <c r="DB200" i="2"/>
  <c r="DC200" i="2"/>
  <c r="DD200" i="2"/>
  <c r="DE200" i="2"/>
  <c r="DF200" i="2"/>
  <c r="DG200" i="2"/>
  <c r="DH200" i="2"/>
  <c r="DI200" i="2"/>
  <c r="DJ200" i="2"/>
  <c r="DK200" i="2"/>
  <c r="DS200" i="2"/>
  <c r="DT200" i="2"/>
  <c r="DU200" i="2"/>
  <c r="DV200" i="2"/>
  <c r="DW200" i="2"/>
  <c r="DX200" i="2"/>
  <c r="DY200" i="2"/>
  <c r="DZ200" i="2"/>
  <c r="EA200" i="2"/>
  <c r="EB200" i="2"/>
  <c r="EC200" i="2"/>
  <c r="ED200" i="2"/>
  <c r="EE200" i="2"/>
  <c r="EF200" i="2"/>
  <c r="EG200" i="2"/>
  <c r="EH200" i="2"/>
  <c r="EI200" i="2"/>
  <c r="EJ200" i="2"/>
  <c r="EK200" i="2"/>
  <c r="EL200" i="2"/>
  <c r="EM200" i="2"/>
  <c r="B201" i="2"/>
  <c r="C201" i="2"/>
  <c r="D201" i="2"/>
  <c r="E201" i="2" s="1"/>
  <c r="F201" i="2" s="1" a="1"/>
  <c r="F201" i="2" s="1"/>
  <c r="I201" i="2"/>
  <c r="J201" i="2"/>
  <c r="K201" i="2"/>
  <c r="L201" i="2"/>
  <c r="M201" i="2"/>
  <c r="N201" i="2"/>
  <c r="O201" i="2"/>
  <c r="P201" i="2"/>
  <c r="Q201" i="2"/>
  <c r="R201" i="2"/>
  <c r="S201" i="2"/>
  <c r="T201" i="2"/>
  <c r="U201" i="2"/>
  <c r="V201" i="2" s="1"/>
  <c r="W201" i="2"/>
  <c r="X201" i="2"/>
  <c r="Y201" i="2"/>
  <c r="Z201" i="2"/>
  <c r="AA201" i="2"/>
  <c r="AB201" i="2"/>
  <c r="AD201" i="2"/>
  <c r="AC201" i="2" s="1"/>
  <c r="AE201" i="2"/>
  <c r="AF201" i="2"/>
  <c r="AG201" i="2"/>
  <c r="AH201" i="2"/>
  <c r="AI201" i="2"/>
  <c r="AJ201" i="2"/>
  <c r="AK201" i="2"/>
  <c r="AL201" i="2"/>
  <c r="AM201" i="2"/>
  <c r="AN201" i="2"/>
  <c r="AO201" i="2"/>
  <c r="AP201" i="2"/>
  <c r="AQ201" i="2"/>
  <c r="AR201" i="2"/>
  <c r="AS201" i="2"/>
  <c r="AT201" i="2"/>
  <c r="AU201" i="2"/>
  <c r="AV201" i="2"/>
  <c r="AW201" i="2"/>
  <c r="AX201" i="2"/>
  <c r="AY201" i="2"/>
  <c r="AZ201" i="2"/>
  <c r="BA201" i="2"/>
  <c r="BB201" i="2"/>
  <c r="BC201" i="2"/>
  <c r="BD201" i="2"/>
  <c r="BE201" i="2"/>
  <c r="BF201" i="2"/>
  <c r="BG201" i="2"/>
  <c r="BH201" i="2"/>
  <c r="BI201" i="2"/>
  <c r="BJ201" i="2"/>
  <c r="BK201" i="2"/>
  <c r="BL201" i="2"/>
  <c r="BM201" i="2"/>
  <c r="BN201" i="2"/>
  <c r="BO201" i="2"/>
  <c r="BP201" i="2"/>
  <c r="BQ201" i="2"/>
  <c r="BR201" i="2"/>
  <c r="BS201" i="2"/>
  <c r="BT201" i="2"/>
  <c r="BU201" i="2"/>
  <c r="BV201" i="2"/>
  <c r="BW201" i="2"/>
  <c r="BX201" i="2"/>
  <c r="BY201" i="2"/>
  <c r="BZ201" i="2"/>
  <c r="CA201" i="2"/>
  <c r="CB201" i="2"/>
  <c r="CC201" i="2"/>
  <c r="CD201" i="2"/>
  <c r="CE201" i="2"/>
  <c r="CF201" i="2"/>
  <c r="CG201" i="2"/>
  <c r="CH201" i="2"/>
  <c r="CI201" i="2"/>
  <c r="CJ201" i="2"/>
  <c r="CK201" i="2"/>
  <c r="CL201" i="2"/>
  <c r="CM201" i="2"/>
  <c r="CN201" i="2"/>
  <c r="CO201" i="2"/>
  <c r="CP201" i="2"/>
  <c r="CQ201" i="2"/>
  <c r="CR201" i="2"/>
  <c r="CS201" i="2"/>
  <c r="CT201" i="2"/>
  <c r="CU201" i="2"/>
  <c r="CV201" i="2"/>
  <c r="CW201" i="2"/>
  <c r="CX201" i="2"/>
  <c r="CY201" i="2"/>
  <c r="CZ201" i="2"/>
  <c r="DA201" i="2"/>
  <c r="DB201" i="2"/>
  <c r="DC201" i="2"/>
  <c r="DD201" i="2"/>
  <c r="DE201" i="2"/>
  <c r="DF201" i="2"/>
  <c r="DG201" i="2"/>
  <c r="DH201" i="2"/>
  <c r="DI201" i="2"/>
  <c r="DJ201" i="2"/>
  <c r="DK201" i="2"/>
  <c r="DS201" i="2"/>
  <c r="DT201" i="2"/>
  <c r="DU201" i="2"/>
  <c r="DV201" i="2"/>
  <c r="DW201" i="2"/>
  <c r="DX201" i="2"/>
  <c r="DY201" i="2"/>
  <c r="DZ201" i="2"/>
  <c r="EA201" i="2"/>
  <c r="EB201" i="2"/>
  <c r="EC201" i="2"/>
  <c r="ED201" i="2"/>
  <c r="EE201" i="2"/>
  <c r="EF201" i="2"/>
  <c r="EG201" i="2"/>
  <c r="EH201" i="2"/>
  <c r="EI201" i="2"/>
  <c r="EJ201" i="2"/>
  <c r="EK201" i="2"/>
  <c r="EL201" i="2"/>
  <c r="EM201" i="2"/>
  <c r="B202" i="2"/>
  <c r="C202" i="2"/>
  <c r="D202" i="2"/>
  <c r="E202" i="2" s="1"/>
  <c r="F202" i="2" s="1" a="1"/>
  <c r="F202" i="2" s="1"/>
  <c r="I202" i="2"/>
  <c r="J202" i="2"/>
  <c r="K202" i="2"/>
  <c r="L202" i="2"/>
  <c r="M202" i="2"/>
  <c r="N202" i="2"/>
  <c r="O202" i="2"/>
  <c r="P202" i="2"/>
  <c r="Q202" i="2"/>
  <c r="R202" i="2"/>
  <c r="S202" i="2"/>
  <c r="T202" i="2"/>
  <c r="U202" i="2"/>
  <c r="V202" i="2" s="1"/>
  <c r="W202" i="2"/>
  <c r="X202" i="2"/>
  <c r="Y202" i="2"/>
  <c r="Z202" i="2"/>
  <c r="AA202" i="2"/>
  <c r="AB202" i="2"/>
  <c r="AD202" i="2"/>
  <c r="AC202" i="2" s="1"/>
  <c r="AE202" i="2"/>
  <c r="AF202" i="2"/>
  <c r="AG202" i="2"/>
  <c r="AH202" i="2"/>
  <c r="AI202" i="2"/>
  <c r="AJ202" i="2"/>
  <c r="AK202" i="2"/>
  <c r="AL202" i="2"/>
  <c r="AM202" i="2"/>
  <c r="AN202" i="2"/>
  <c r="AO202" i="2"/>
  <c r="AP202" i="2"/>
  <c r="AQ202" i="2"/>
  <c r="AR202" i="2"/>
  <c r="AS202" i="2"/>
  <c r="AT202" i="2"/>
  <c r="AU202" i="2"/>
  <c r="AV202" i="2"/>
  <c r="AW202" i="2"/>
  <c r="AX202" i="2"/>
  <c r="AY202" i="2"/>
  <c r="AZ202" i="2"/>
  <c r="BA202" i="2"/>
  <c r="BB202" i="2"/>
  <c r="BC202" i="2"/>
  <c r="BD202" i="2"/>
  <c r="BE202" i="2"/>
  <c r="BF202" i="2"/>
  <c r="BG202" i="2"/>
  <c r="BH202" i="2"/>
  <c r="BI202" i="2"/>
  <c r="BJ202" i="2"/>
  <c r="BK202" i="2"/>
  <c r="BL202" i="2"/>
  <c r="BM202" i="2"/>
  <c r="BN202" i="2"/>
  <c r="BO202" i="2"/>
  <c r="BP202" i="2"/>
  <c r="BQ202" i="2"/>
  <c r="BR202" i="2"/>
  <c r="BS202" i="2"/>
  <c r="BT202" i="2"/>
  <c r="BU202" i="2"/>
  <c r="BV202" i="2"/>
  <c r="BW202" i="2"/>
  <c r="BX202" i="2"/>
  <c r="BY202" i="2"/>
  <c r="BZ202" i="2"/>
  <c r="CA202" i="2"/>
  <c r="CB202" i="2"/>
  <c r="CC202" i="2"/>
  <c r="CD202" i="2"/>
  <c r="CE202" i="2"/>
  <c r="CF202" i="2"/>
  <c r="CG202" i="2"/>
  <c r="CH202" i="2"/>
  <c r="CI202" i="2"/>
  <c r="CJ202" i="2"/>
  <c r="CK202" i="2"/>
  <c r="CL202" i="2"/>
  <c r="CM202" i="2"/>
  <c r="CN202" i="2"/>
  <c r="CO202" i="2"/>
  <c r="CP202" i="2"/>
  <c r="CQ202" i="2"/>
  <c r="CR202" i="2"/>
  <c r="CS202" i="2"/>
  <c r="CT202" i="2"/>
  <c r="CU202" i="2"/>
  <c r="CV202" i="2"/>
  <c r="CW202" i="2"/>
  <c r="CX202" i="2"/>
  <c r="CY202" i="2"/>
  <c r="CZ202" i="2"/>
  <c r="DA202" i="2"/>
  <c r="DB202" i="2"/>
  <c r="DC202" i="2"/>
  <c r="DD202" i="2"/>
  <c r="DE202" i="2"/>
  <c r="DF202" i="2"/>
  <c r="DG202" i="2"/>
  <c r="DH202" i="2"/>
  <c r="DI202" i="2"/>
  <c r="DJ202" i="2"/>
  <c r="DK202" i="2"/>
  <c r="DS202" i="2"/>
  <c r="DT202" i="2"/>
  <c r="DU202" i="2"/>
  <c r="DN202" i="2" s="1"/>
  <c r="DV202" i="2"/>
  <c r="DW202" i="2"/>
  <c r="DX202" i="2"/>
  <c r="DY202" i="2"/>
  <c r="DZ202" i="2"/>
  <c r="EA202" i="2"/>
  <c r="EB202" i="2"/>
  <c r="EC202" i="2"/>
  <c r="ED202" i="2"/>
  <c r="EE202" i="2"/>
  <c r="EF202" i="2"/>
  <c r="EG202" i="2"/>
  <c r="EH202" i="2"/>
  <c r="EI202" i="2"/>
  <c r="EJ202" i="2"/>
  <c r="EK202" i="2"/>
  <c r="EL202" i="2"/>
  <c r="EM202" i="2"/>
  <c r="B203" i="2"/>
  <c r="C203" i="2"/>
  <c r="D203" i="2"/>
  <c r="E203" i="2" s="1"/>
  <c r="F203" i="2" s="1" a="1"/>
  <c r="F203" i="2" s="1"/>
  <c r="I203" i="2"/>
  <c r="J203" i="2"/>
  <c r="K203" i="2"/>
  <c r="L203" i="2"/>
  <c r="M203" i="2"/>
  <c r="N203" i="2"/>
  <c r="O203" i="2"/>
  <c r="P203" i="2"/>
  <c r="Q203" i="2"/>
  <c r="R203" i="2"/>
  <c r="S203" i="2"/>
  <c r="T203" i="2"/>
  <c r="U203" i="2"/>
  <c r="V203" i="2" s="1"/>
  <c r="W203" i="2"/>
  <c r="X203" i="2"/>
  <c r="Y203" i="2"/>
  <c r="Z203" i="2"/>
  <c r="AA203" i="2"/>
  <c r="AB203" i="2"/>
  <c r="AD203" i="2"/>
  <c r="AC203" i="2" s="1"/>
  <c r="AE203" i="2"/>
  <c r="AF203" i="2"/>
  <c r="AG203" i="2"/>
  <c r="AH203" i="2"/>
  <c r="AI203" i="2"/>
  <c r="AJ203" i="2"/>
  <c r="AK203" i="2"/>
  <c r="AL203" i="2"/>
  <c r="AM203" i="2"/>
  <c r="AN203" i="2"/>
  <c r="AO203" i="2"/>
  <c r="AP203" i="2"/>
  <c r="AQ203" i="2"/>
  <c r="AR203" i="2"/>
  <c r="AS203" i="2"/>
  <c r="AT203" i="2"/>
  <c r="AU203" i="2"/>
  <c r="AV203" i="2"/>
  <c r="AW203" i="2"/>
  <c r="AX203" i="2"/>
  <c r="AY203" i="2"/>
  <c r="AZ203" i="2"/>
  <c r="BA203" i="2"/>
  <c r="BB203" i="2"/>
  <c r="BC203" i="2"/>
  <c r="BD203" i="2"/>
  <c r="BE203" i="2"/>
  <c r="BF203" i="2"/>
  <c r="BG203" i="2"/>
  <c r="BH203" i="2"/>
  <c r="BI203" i="2"/>
  <c r="BJ203" i="2"/>
  <c r="BK203" i="2"/>
  <c r="BL203" i="2"/>
  <c r="BM203" i="2"/>
  <c r="BN203" i="2"/>
  <c r="BO203" i="2"/>
  <c r="BP203" i="2"/>
  <c r="BQ203" i="2"/>
  <c r="BR203" i="2"/>
  <c r="BS203" i="2"/>
  <c r="BT203" i="2"/>
  <c r="BU203" i="2"/>
  <c r="BV203" i="2"/>
  <c r="BW203" i="2"/>
  <c r="BX203" i="2"/>
  <c r="BY203" i="2"/>
  <c r="BZ203" i="2"/>
  <c r="CA203" i="2"/>
  <c r="CB203" i="2"/>
  <c r="CC203" i="2"/>
  <c r="CD203" i="2"/>
  <c r="CE203" i="2"/>
  <c r="CF203" i="2"/>
  <c r="CG203" i="2"/>
  <c r="CH203" i="2"/>
  <c r="CI203" i="2"/>
  <c r="CJ203" i="2"/>
  <c r="CK203" i="2"/>
  <c r="CL203" i="2"/>
  <c r="CM203" i="2"/>
  <c r="CN203" i="2"/>
  <c r="CO203" i="2"/>
  <c r="CP203" i="2"/>
  <c r="CQ203" i="2"/>
  <c r="CR203" i="2"/>
  <c r="CS203" i="2"/>
  <c r="CT203" i="2"/>
  <c r="CU203" i="2"/>
  <c r="CV203" i="2"/>
  <c r="CW203" i="2"/>
  <c r="CX203" i="2"/>
  <c r="CY203" i="2"/>
  <c r="CZ203" i="2"/>
  <c r="DA203" i="2"/>
  <c r="DB203" i="2"/>
  <c r="DC203" i="2"/>
  <c r="DD203" i="2"/>
  <c r="DE203" i="2"/>
  <c r="DF203" i="2"/>
  <c r="DG203" i="2"/>
  <c r="DH203" i="2"/>
  <c r="DI203" i="2"/>
  <c r="DJ203" i="2"/>
  <c r="DK203" i="2"/>
  <c r="DS203" i="2"/>
  <c r="DT203" i="2"/>
  <c r="DU203" i="2"/>
  <c r="DV203" i="2"/>
  <c r="DW203" i="2"/>
  <c r="DX203" i="2"/>
  <c r="DY203" i="2"/>
  <c r="DZ203" i="2"/>
  <c r="EA203" i="2"/>
  <c r="EB203" i="2"/>
  <c r="EC203" i="2"/>
  <c r="ED203" i="2"/>
  <c r="EE203" i="2"/>
  <c r="EF203" i="2"/>
  <c r="EG203" i="2"/>
  <c r="EH203" i="2"/>
  <c r="EI203" i="2"/>
  <c r="EJ203" i="2"/>
  <c r="EK203" i="2"/>
  <c r="EL203" i="2"/>
  <c r="EM203" i="2"/>
  <c r="B204" i="2"/>
  <c r="C204" i="2"/>
  <c r="D204" i="2"/>
  <c r="E204" i="2" s="1"/>
  <c r="F204" i="2" s="1" a="1"/>
  <c r="F204" i="2" s="1"/>
  <c r="I204" i="2"/>
  <c r="J204" i="2"/>
  <c r="K204" i="2"/>
  <c r="L204" i="2"/>
  <c r="M204" i="2"/>
  <c r="N204" i="2"/>
  <c r="O204" i="2"/>
  <c r="P204" i="2"/>
  <c r="Q204" i="2"/>
  <c r="R204" i="2"/>
  <c r="S204" i="2"/>
  <c r="T204" i="2"/>
  <c r="U204" i="2"/>
  <c r="V204" i="2" s="1"/>
  <c r="W204" i="2"/>
  <c r="X204" i="2"/>
  <c r="Y204" i="2"/>
  <c r="Z204" i="2"/>
  <c r="AA204" i="2"/>
  <c r="AB204" i="2"/>
  <c r="AD204" i="2"/>
  <c r="AC204" i="2" s="1"/>
  <c r="AE204" i="2"/>
  <c r="AF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K204" i="2"/>
  <c r="BL204" i="2"/>
  <c r="BM204" i="2"/>
  <c r="BN204" i="2"/>
  <c r="BO204" i="2"/>
  <c r="BP204" i="2"/>
  <c r="BQ204" i="2"/>
  <c r="BR204" i="2"/>
  <c r="BS204" i="2"/>
  <c r="BT204" i="2"/>
  <c r="BU204" i="2"/>
  <c r="BV204" i="2"/>
  <c r="BW204" i="2"/>
  <c r="BX204" i="2"/>
  <c r="BY204" i="2"/>
  <c r="BZ204" i="2"/>
  <c r="CA204" i="2"/>
  <c r="CB204" i="2"/>
  <c r="CC204" i="2"/>
  <c r="CD204" i="2"/>
  <c r="CE204" i="2"/>
  <c r="CF204" i="2"/>
  <c r="CG204" i="2"/>
  <c r="CH204" i="2"/>
  <c r="CI204" i="2"/>
  <c r="CJ204" i="2"/>
  <c r="CK204" i="2"/>
  <c r="CL204" i="2"/>
  <c r="CM204" i="2"/>
  <c r="CN204" i="2"/>
  <c r="CO204" i="2"/>
  <c r="CP204" i="2"/>
  <c r="CQ204" i="2"/>
  <c r="CR204" i="2"/>
  <c r="CS204" i="2"/>
  <c r="CT204" i="2"/>
  <c r="CU204" i="2"/>
  <c r="CV204" i="2"/>
  <c r="CW204" i="2"/>
  <c r="CX204" i="2"/>
  <c r="CY204" i="2"/>
  <c r="CZ204" i="2"/>
  <c r="DA204" i="2"/>
  <c r="DB204" i="2"/>
  <c r="DC204" i="2"/>
  <c r="DD204" i="2"/>
  <c r="DE204" i="2"/>
  <c r="DF204" i="2"/>
  <c r="DG204" i="2"/>
  <c r="DH204" i="2"/>
  <c r="DI204" i="2"/>
  <c r="DJ204" i="2"/>
  <c r="DK204" i="2"/>
  <c r="DS204" i="2"/>
  <c r="DT204" i="2"/>
  <c r="DU204" i="2"/>
  <c r="DV204" i="2"/>
  <c r="DW204" i="2"/>
  <c r="DX204" i="2"/>
  <c r="DY204" i="2"/>
  <c r="DZ204" i="2"/>
  <c r="EA204" i="2"/>
  <c r="EB204" i="2"/>
  <c r="EC204" i="2"/>
  <c r="ED204" i="2"/>
  <c r="EE204" i="2"/>
  <c r="EF204" i="2"/>
  <c r="EG204" i="2"/>
  <c r="EH204" i="2"/>
  <c r="EI204" i="2"/>
  <c r="EJ204" i="2"/>
  <c r="EK204" i="2"/>
  <c r="EL204" i="2"/>
  <c r="EM204" i="2"/>
  <c r="B205" i="2"/>
  <c r="C205" i="2"/>
  <c r="D205" i="2"/>
  <c r="E205" i="2" s="1"/>
  <c r="F205" i="2" s="1" a="1"/>
  <c r="F205" i="2" s="1"/>
  <c r="I205" i="2"/>
  <c r="J205" i="2"/>
  <c r="K205" i="2"/>
  <c r="L205" i="2"/>
  <c r="M205" i="2"/>
  <c r="N205" i="2"/>
  <c r="O205" i="2"/>
  <c r="P205" i="2"/>
  <c r="Q205" i="2"/>
  <c r="R205" i="2"/>
  <c r="S205" i="2"/>
  <c r="T205" i="2"/>
  <c r="U205" i="2"/>
  <c r="V205" i="2" s="1"/>
  <c r="W205" i="2"/>
  <c r="X205" i="2"/>
  <c r="Y205" i="2"/>
  <c r="Z205" i="2"/>
  <c r="AA205" i="2"/>
  <c r="AB205" i="2"/>
  <c r="AD205" i="2"/>
  <c r="AC205" i="2" s="1"/>
  <c r="AE205" i="2"/>
  <c r="AF205" i="2"/>
  <c r="AG205" i="2"/>
  <c r="AH205" i="2"/>
  <c r="AI205" i="2"/>
  <c r="AJ205" i="2"/>
  <c r="AK205" i="2"/>
  <c r="AL205" i="2"/>
  <c r="AM205" i="2"/>
  <c r="AN205" i="2"/>
  <c r="AO205" i="2"/>
  <c r="AP205" i="2"/>
  <c r="AQ205" i="2"/>
  <c r="AR205" i="2"/>
  <c r="AS205" i="2"/>
  <c r="AT205" i="2"/>
  <c r="AU205" i="2"/>
  <c r="AV205" i="2"/>
  <c r="AW205" i="2"/>
  <c r="AX205" i="2"/>
  <c r="AY205" i="2"/>
  <c r="AZ205" i="2"/>
  <c r="BA205" i="2"/>
  <c r="BB205" i="2"/>
  <c r="BC205" i="2"/>
  <c r="BD205" i="2"/>
  <c r="BE205" i="2"/>
  <c r="BF205" i="2"/>
  <c r="BG205" i="2"/>
  <c r="BH205" i="2"/>
  <c r="BI205" i="2"/>
  <c r="BJ205" i="2"/>
  <c r="BK205" i="2"/>
  <c r="BL205" i="2"/>
  <c r="BM205" i="2"/>
  <c r="BN205" i="2"/>
  <c r="BO205" i="2"/>
  <c r="BP205" i="2"/>
  <c r="BQ205" i="2"/>
  <c r="BR205" i="2"/>
  <c r="BS205" i="2"/>
  <c r="BT205" i="2"/>
  <c r="BU205" i="2"/>
  <c r="BV205" i="2"/>
  <c r="BW205" i="2"/>
  <c r="BX205" i="2"/>
  <c r="BY205" i="2"/>
  <c r="BZ205" i="2"/>
  <c r="CA205" i="2"/>
  <c r="CB205" i="2"/>
  <c r="CC205" i="2"/>
  <c r="CD205" i="2"/>
  <c r="CE205" i="2"/>
  <c r="CF205" i="2"/>
  <c r="CG205" i="2"/>
  <c r="CH205" i="2"/>
  <c r="CI205" i="2"/>
  <c r="CJ205" i="2"/>
  <c r="CK205" i="2"/>
  <c r="CL205" i="2"/>
  <c r="CM205" i="2"/>
  <c r="CN205" i="2"/>
  <c r="CO205" i="2"/>
  <c r="CP205" i="2"/>
  <c r="CQ205" i="2"/>
  <c r="CR205" i="2"/>
  <c r="CS205" i="2"/>
  <c r="CT205" i="2"/>
  <c r="CU205" i="2"/>
  <c r="CV205" i="2"/>
  <c r="CW205" i="2"/>
  <c r="CX205" i="2"/>
  <c r="CY205" i="2"/>
  <c r="CZ205" i="2"/>
  <c r="DA205" i="2"/>
  <c r="DB205" i="2"/>
  <c r="DC205" i="2"/>
  <c r="DD205" i="2"/>
  <c r="DE205" i="2"/>
  <c r="DF205" i="2"/>
  <c r="DG205" i="2"/>
  <c r="DH205" i="2"/>
  <c r="DI205" i="2"/>
  <c r="DJ205" i="2"/>
  <c r="DK205" i="2"/>
  <c r="DS205" i="2"/>
  <c r="DT205" i="2"/>
  <c r="DU205" i="2"/>
  <c r="DV205" i="2"/>
  <c r="DW205" i="2"/>
  <c r="DX205" i="2"/>
  <c r="DY205" i="2"/>
  <c r="DZ205" i="2"/>
  <c r="EA205" i="2"/>
  <c r="EB205" i="2"/>
  <c r="EC205" i="2"/>
  <c r="ED205" i="2"/>
  <c r="EE205" i="2"/>
  <c r="EF205" i="2"/>
  <c r="EG205" i="2"/>
  <c r="EH205" i="2"/>
  <c r="EI205" i="2"/>
  <c r="EJ205" i="2"/>
  <c r="EK205" i="2"/>
  <c r="EL205" i="2"/>
  <c r="EM205" i="2"/>
  <c r="B206" i="2"/>
  <c r="C206" i="2"/>
  <c r="D206" i="2"/>
  <c r="E206" i="2" s="1"/>
  <c r="F206" i="2" s="1" a="1"/>
  <c r="F206" i="2" s="1"/>
  <c r="I206" i="2"/>
  <c r="J206" i="2"/>
  <c r="K206" i="2"/>
  <c r="L206" i="2"/>
  <c r="M206" i="2"/>
  <c r="N206" i="2"/>
  <c r="O206" i="2"/>
  <c r="P206" i="2"/>
  <c r="Q206" i="2"/>
  <c r="R206" i="2"/>
  <c r="S206" i="2"/>
  <c r="T206" i="2"/>
  <c r="U206" i="2"/>
  <c r="V206" i="2" s="1"/>
  <c r="W206" i="2"/>
  <c r="X206" i="2"/>
  <c r="Y206" i="2"/>
  <c r="Z206" i="2"/>
  <c r="AA206" i="2"/>
  <c r="AB206" i="2"/>
  <c r="AD206" i="2"/>
  <c r="AC206" i="2" s="1"/>
  <c r="AE206" i="2"/>
  <c r="AF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K206" i="2"/>
  <c r="BL206" i="2"/>
  <c r="BM206" i="2"/>
  <c r="BN206" i="2"/>
  <c r="BO206" i="2"/>
  <c r="BP206" i="2"/>
  <c r="BQ206" i="2"/>
  <c r="BR206" i="2"/>
  <c r="BS206" i="2"/>
  <c r="BT206" i="2"/>
  <c r="BU206" i="2"/>
  <c r="BV206" i="2"/>
  <c r="BW206" i="2"/>
  <c r="BX206" i="2"/>
  <c r="BY206" i="2"/>
  <c r="BZ206" i="2"/>
  <c r="CA206" i="2"/>
  <c r="CB206" i="2"/>
  <c r="CC206" i="2"/>
  <c r="CD206" i="2"/>
  <c r="CE206" i="2"/>
  <c r="CF206" i="2"/>
  <c r="CG206" i="2"/>
  <c r="CH206" i="2"/>
  <c r="CI206" i="2"/>
  <c r="CJ206" i="2"/>
  <c r="CK206" i="2"/>
  <c r="CL206" i="2"/>
  <c r="CM206" i="2"/>
  <c r="CN206" i="2"/>
  <c r="CO206" i="2"/>
  <c r="CP206" i="2"/>
  <c r="CQ206" i="2"/>
  <c r="CR206" i="2"/>
  <c r="CS206" i="2"/>
  <c r="CT206" i="2"/>
  <c r="CU206" i="2"/>
  <c r="CV206" i="2"/>
  <c r="CW206" i="2"/>
  <c r="CX206" i="2"/>
  <c r="CY206" i="2"/>
  <c r="CZ206" i="2"/>
  <c r="DA206" i="2"/>
  <c r="DB206" i="2"/>
  <c r="DC206" i="2"/>
  <c r="DD206" i="2"/>
  <c r="DE206" i="2"/>
  <c r="DF206" i="2"/>
  <c r="DG206" i="2"/>
  <c r="DH206" i="2"/>
  <c r="DI206" i="2"/>
  <c r="DJ206" i="2"/>
  <c r="DK206" i="2"/>
  <c r="DS206" i="2"/>
  <c r="DT206" i="2"/>
  <c r="DU206" i="2"/>
  <c r="DV206" i="2"/>
  <c r="DW206" i="2"/>
  <c r="DX206" i="2"/>
  <c r="DY206" i="2"/>
  <c r="DZ206" i="2"/>
  <c r="EA206" i="2"/>
  <c r="DO206" i="2" s="1"/>
  <c r="EB206" i="2"/>
  <c r="EC206" i="2"/>
  <c r="ED206" i="2"/>
  <c r="EE206" i="2"/>
  <c r="EF206" i="2"/>
  <c r="EG206" i="2"/>
  <c r="EH206" i="2"/>
  <c r="EI206" i="2"/>
  <c r="EJ206" i="2"/>
  <c r="EK206" i="2"/>
  <c r="EL206" i="2"/>
  <c r="EM206" i="2"/>
  <c r="B207" i="2"/>
  <c r="C207" i="2"/>
  <c r="D207" i="2"/>
  <c r="E207" i="2" s="1"/>
  <c r="F207" i="2" s="1" a="1"/>
  <c r="F207" i="2" s="1"/>
  <c r="I207" i="2"/>
  <c r="J207" i="2"/>
  <c r="K207" i="2"/>
  <c r="L207" i="2"/>
  <c r="M207" i="2"/>
  <c r="N207" i="2"/>
  <c r="O207" i="2"/>
  <c r="P207" i="2"/>
  <c r="Q207" i="2"/>
  <c r="R207" i="2"/>
  <c r="S207" i="2"/>
  <c r="T207" i="2"/>
  <c r="U207" i="2"/>
  <c r="V207" i="2" s="1"/>
  <c r="W207" i="2"/>
  <c r="X207" i="2"/>
  <c r="Y207" i="2"/>
  <c r="Z207" i="2"/>
  <c r="AA207" i="2"/>
  <c r="AB207" i="2"/>
  <c r="AD207" i="2"/>
  <c r="AC207" i="2" s="1"/>
  <c r="AE207" i="2"/>
  <c r="AF207" i="2"/>
  <c r="AG207" i="2"/>
  <c r="AH207" i="2"/>
  <c r="AI207" i="2"/>
  <c r="AJ207" i="2"/>
  <c r="AK207" i="2"/>
  <c r="AL207" i="2"/>
  <c r="AM207" i="2"/>
  <c r="AN207" i="2"/>
  <c r="AO207" i="2"/>
  <c r="AP207" i="2"/>
  <c r="AQ207" i="2"/>
  <c r="AR207" i="2"/>
  <c r="AS207" i="2"/>
  <c r="AT207" i="2"/>
  <c r="AU207" i="2"/>
  <c r="AV207" i="2"/>
  <c r="AW207" i="2"/>
  <c r="AX207" i="2"/>
  <c r="AY207" i="2"/>
  <c r="AZ207" i="2"/>
  <c r="BA207" i="2"/>
  <c r="BB207" i="2"/>
  <c r="BC207" i="2"/>
  <c r="BD207" i="2"/>
  <c r="BE207" i="2"/>
  <c r="BF207" i="2"/>
  <c r="BG207" i="2"/>
  <c r="BH207" i="2"/>
  <c r="BI207" i="2"/>
  <c r="BJ207" i="2"/>
  <c r="BK207" i="2"/>
  <c r="BL207" i="2"/>
  <c r="BM207" i="2"/>
  <c r="BN207" i="2"/>
  <c r="BO207" i="2"/>
  <c r="BP207" i="2"/>
  <c r="BQ207" i="2"/>
  <c r="BR207" i="2"/>
  <c r="BS207" i="2"/>
  <c r="BT207" i="2"/>
  <c r="BU207" i="2"/>
  <c r="BV207" i="2"/>
  <c r="BW207" i="2"/>
  <c r="BX207" i="2"/>
  <c r="BY207" i="2"/>
  <c r="BZ207" i="2"/>
  <c r="CA207" i="2"/>
  <c r="CB207" i="2"/>
  <c r="CC207" i="2"/>
  <c r="CD207" i="2"/>
  <c r="CE207" i="2"/>
  <c r="CF207" i="2"/>
  <c r="CG207" i="2"/>
  <c r="CH207" i="2"/>
  <c r="CI207" i="2"/>
  <c r="CJ207" i="2"/>
  <c r="CK207" i="2"/>
  <c r="CL207" i="2"/>
  <c r="CM207" i="2"/>
  <c r="CN207" i="2"/>
  <c r="CO207" i="2"/>
  <c r="CP207" i="2"/>
  <c r="CQ207" i="2"/>
  <c r="CR207" i="2"/>
  <c r="CS207" i="2"/>
  <c r="CT207" i="2"/>
  <c r="CU207" i="2"/>
  <c r="CV207" i="2"/>
  <c r="CW207" i="2"/>
  <c r="CX207" i="2"/>
  <c r="CY207" i="2"/>
  <c r="CZ207" i="2"/>
  <c r="DA207" i="2"/>
  <c r="DB207" i="2"/>
  <c r="DC207" i="2"/>
  <c r="DD207" i="2"/>
  <c r="DE207" i="2"/>
  <c r="DF207" i="2"/>
  <c r="DG207" i="2"/>
  <c r="DH207" i="2"/>
  <c r="DI207" i="2"/>
  <c r="DJ207" i="2"/>
  <c r="DK207" i="2"/>
  <c r="DS207" i="2"/>
  <c r="DT207" i="2"/>
  <c r="DU207" i="2"/>
  <c r="DN207" i="2" s="1"/>
  <c r="DV207" i="2"/>
  <c r="DW207" i="2"/>
  <c r="DX207" i="2"/>
  <c r="DY207" i="2"/>
  <c r="DZ207" i="2"/>
  <c r="EA207" i="2"/>
  <c r="EB207" i="2"/>
  <c r="EC207" i="2"/>
  <c r="ED207" i="2"/>
  <c r="EE207" i="2"/>
  <c r="EF207" i="2"/>
  <c r="EG207" i="2"/>
  <c r="EH207" i="2"/>
  <c r="EI207" i="2"/>
  <c r="EJ207" i="2"/>
  <c r="EK207" i="2"/>
  <c r="EL207" i="2"/>
  <c r="EM207" i="2"/>
  <c r="B208" i="2"/>
  <c r="C208" i="2"/>
  <c r="D208" i="2"/>
  <c r="E208" i="2" s="1"/>
  <c r="F208" i="2" s="1" a="1"/>
  <c r="F208" i="2" s="1"/>
  <c r="I208" i="2"/>
  <c r="J208" i="2"/>
  <c r="K208" i="2"/>
  <c r="L208" i="2"/>
  <c r="M208" i="2"/>
  <c r="N208" i="2"/>
  <c r="O208" i="2"/>
  <c r="P208" i="2"/>
  <c r="Q208" i="2"/>
  <c r="R208" i="2"/>
  <c r="S208" i="2"/>
  <c r="T208" i="2"/>
  <c r="U208" i="2"/>
  <c r="V208" i="2" s="1"/>
  <c r="W208" i="2"/>
  <c r="X208" i="2"/>
  <c r="Y208" i="2"/>
  <c r="Z208" i="2"/>
  <c r="AA208" i="2"/>
  <c r="AB208" i="2"/>
  <c r="AD208" i="2"/>
  <c r="AC208" i="2" s="1"/>
  <c r="AE208" i="2"/>
  <c r="AF208" i="2"/>
  <c r="AG208" i="2"/>
  <c r="AH208" i="2"/>
  <c r="AI208" i="2"/>
  <c r="AJ208" i="2"/>
  <c r="AK208" i="2"/>
  <c r="AL208" i="2"/>
  <c r="AM208" i="2"/>
  <c r="AN208" i="2"/>
  <c r="AO208" i="2"/>
  <c r="AP208" i="2"/>
  <c r="AQ208" i="2"/>
  <c r="AR208" i="2"/>
  <c r="AS208" i="2"/>
  <c r="AT208" i="2"/>
  <c r="AU208" i="2"/>
  <c r="AV208" i="2"/>
  <c r="AW208" i="2"/>
  <c r="AX208" i="2"/>
  <c r="AY208" i="2"/>
  <c r="AZ208" i="2"/>
  <c r="BA208" i="2"/>
  <c r="BB208" i="2"/>
  <c r="BC208" i="2"/>
  <c r="BD208" i="2"/>
  <c r="BE208" i="2"/>
  <c r="BF208" i="2"/>
  <c r="BG208" i="2"/>
  <c r="BH208" i="2"/>
  <c r="BI208" i="2"/>
  <c r="BJ208" i="2"/>
  <c r="BK208" i="2"/>
  <c r="BL208" i="2"/>
  <c r="BM208" i="2"/>
  <c r="BN208" i="2"/>
  <c r="BO208" i="2"/>
  <c r="BP208" i="2"/>
  <c r="BQ208" i="2"/>
  <c r="BR208" i="2"/>
  <c r="BS208" i="2"/>
  <c r="BT208" i="2"/>
  <c r="BU208" i="2"/>
  <c r="BV208" i="2"/>
  <c r="BW208" i="2"/>
  <c r="BX208" i="2"/>
  <c r="BY208" i="2"/>
  <c r="BZ208" i="2"/>
  <c r="CA208" i="2"/>
  <c r="CB208" i="2"/>
  <c r="CC208" i="2"/>
  <c r="CD208" i="2"/>
  <c r="CE208" i="2"/>
  <c r="CF208" i="2"/>
  <c r="CG208" i="2"/>
  <c r="CH208" i="2"/>
  <c r="CI208" i="2"/>
  <c r="CJ208" i="2"/>
  <c r="CK208" i="2"/>
  <c r="CL208" i="2"/>
  <c r="CM208" i="2"/>
  <c r="CN208" i="2"/>
  <c r="CO208" i="2"/>
  <c r="CP208" i="2"/>
  <c r="CQ208" i="2"/>
  <c r="CR208" i="2"/>
  <c r="CS208" i="2"/>
  <c r="CT208" i="2"/>
  <c r="CU208" i="2"/>
  <c r="CV208" i="2"/>
  <c r="CW208" i="2"/>
  <c r="CX208" i="2"/>
  <c r="CY208" i="2"/>
  <c r="CZ208" i="2"/>
  <c r="DA208" i="2"/>
  <c r="DB208" i="2"/>
  <c r="DC208" i="2"/>
  <c r="DD208" i="2"/>
  <c r="DE208" i="2"/>
  <c r="DF208" i="2"/>
  <c r="DG208" i="2"/>
  <c r="DH208" i="2"/>
  <c r="DI208" i="2"/>
  <c r="DJ208" i="2"/>
  <c r="DK208" i="2"/>
  <c r="DS208" i="2"/>
  <c r="DT208" i="2"/>
  <c r="DU208" i="2"/>
  <c r="DN208" i="2" s="1"/>
  <c r="DV208" i="2"/>
  <c r="DW208" i="2"/>
  <c r="DX208" i="2"/>
  <c r="DY208" i="2"/>
  <c r="DZ208" i="2"/>
  <c r="EA208" i="2"/>
  <c r="DO208" i="2" s="1"/>
  <c r="EB208" i="2"/>
  <c r="EC208" i="2"/>
  <c r="ED208" i="2"/>
  <c r="EE208" i="2"/>
  <c r="EF208" i="2"/>
  <c r="EG208" i="2"/>
  <c r="EH208" i="2"/>
  <c r="EI208" i="2"/>
  <c r="EJ208" i="2"/>
  <c r="EK208" i="2"/>
  <c r="EL208" i="2"/>
  <c r="EM208" i="2"/>
  <c r="B209" i="2"/>
  <c r="C209" i="2"/>
  <c r="D209" i="2"/>
  <c r="E209" i="2" s="1"/>
  <c r="F209" i="2" s="1" a="1"/>
  <c r="F209" i="2" s="1"/>
  <c r="I209" i="2"/>
  <c r="J209" i="2"/>
  <c r="K209" i="2"/>
  <c r="L209" i="2"/>
  <c r="M209" i="2"/>
  <c r="N209" i="2"/>
  <c r="O209" i="2"/>
  <c r="P209" i="2"/>
  <c r="Q209" i="2"/>
  <c r="R209" i="2"/>
  <c r="S209" i="2"/>
  <c r="T209" i="2"/>
  <c r="U209" i="2"/>
  <c r="V209" i="2" s="1"/>
  <c r="W209" i="2"/>
  <c r="X209" i="2"/>
  <c r="Y209" i="2"/>
  <c r="Z209" i="2"/>
  <c r="AA209" i="2"/>
  <c r="AB209" i="2"/>
  <c r="AD209" i="2"/>
  <c r="AC209" i="2" s="1"/>
  <c r="AE209" i="2"/>
  <c r="AF209" i="2"/>
  <c r="AG209" i="2"/>
  <c r="AH209" i="2"/>
  <c r="AI209" i="2"/>
  <c r="AJ209" i="2"/>
  <c r="AK209" i="2"/>
  <c r="AL209" i="2"/>
  <c r="AM209" i="2"/>
  <c r="AN209" i="2"/>
  <c r="AO209" i="2"/>
  <c r="AP209" i="2"/>
  <c r="AQ209" i="2"/>
  <c r="AR209" i="2"/>
  <c r="AS209" i="2"/>
  <c r="AT209" i="2"/>
  <c r="AU209" i="2"/>
  <c r="AV209" i="2"/>
  <c r="AW209" i="2"/>
  <c r="AX209" i="2"/>
  <c r="AY209" i="2"/>
  <c r="AZ209" i="2"/>
  <c r="BA209" i="2"/>
  <c r="BB209" i="2"/>
  <c r="BC209" i="2"/>
  <c r="BD209" i="2"/>
  <c r="BE209" i="2"/>
  <c r="BF209" i="2"/>
  <c r="BG209" i="2"/>
  <c r="BH209" i="2"/>
  <c r="BI209" i="2"/>
  <c r="BJ209" i="2"/>
  <c r="BK209" i="2"/>
  <c r="BL209" i="2"/>
  <c r="BM209" i="2"/>
  <c r="BN209" i="2"/>
  <c r="BO209" i="2"/>
  <c r="BP209" i="2"/>
  <c r="BQ209" i="2"/>
  <c r="BR209" i="2"/>
  <c r="BS209" i="2"/>
  <c r="BT209" i="2"/>
  <c r="BU209" i="2"/>
  <c r="BV209" i="2"/>
  <c r="BW209" i="2"/>
  <c r="BX209" i="2"/>
  <c r="BY209" i="2"/>
  <c r="BZ209" i="2"/>
  <c r="CA209" i="2"/>
  <c r="CB209" i="2"/>
  <c r="CC209" i="2"/>
  <c r="CD209" i="2"/>
  <c r="CE209" i="2"/>
  <c r="CF209" i="2"/>
  <c r="CG209" i="2"/>
  <c r="CH209" i="2"/>
  <c r="CI209" i="2"/>
  <c r="CJ209" i="2"/>
  <c r="CK209" i="2"/>
  <c r="CL209" i="2"/>
  <c r="CM209" i="2"/>
  <c r="CN209" i="2"/>
  <c r="CO209" i="2"/>
  <c r="CP209" i="2"/>
  <c r="CQ209" i="2"/>
  <c r="CR209" i="2"/>
  <c r="CS209" i="2"/>
  <c r="CT209" i="2"/>
  <c r="CU209" i="2"/>
  <c r="CV209" i="2"/>
  <c r="CW209" i="2"/>
  <c r="CX209" i="2"/>
  <c r="CY209" i="2"/>
  <c r="CZ209" i="2"/>
  <c r="DA209" i="2"/>
  <c r="DB209" i="2"/>
  <c r="DC209" i="2"/>
  <c r="DD209" i="2"/>
  <c r="DE209" i="2"/>
  <c r="DF209" i="2"/>
  <c r="DG209" i="2"/>
  <c r="DH209" i="2"/>
  <c r="DI209" i="2"/>
  <c r="DJ209" i="2"/>
  <c r="DK209" i="2"/>
  <c r="DS209" i="2"/>
  <c r="DT209" i="2"/>
  <c r="DU209" i="2"/>
  <c r="DV209" i="2"/>
  <c r="DW209" i="2"/>
  <c r="DX209" i="2"/>
  <c r="DY209" i="2"/>
  <c r="DZ209" i="2"/>
  <c r="EA209" i="2"/>
  <c r="DO209" i="2" s="1"/>
  <c r="EB209" i="2"/>
  <c r="EC209" i="2"/>
  <c r="ED209" i="2"/>
  <c r="EE209" i="2"/>
  <c r="EF209" i="2"/>
  <c r="EG209" i="2"/>
  <c r="EH209" i="2"/>
  <c r="EI209" i="2"/>
  <c r="EJ209" i="2"/>
  <c r="EK209" i="2"/>
  <c r="EL209" i="2"/>
  <c r="EM209" i="2"/>
  <c r="B210" i="2"/>
  <c r="C210" i="2"/>
  <c r="D210" i="2"/>
  <c r="E210" i="2" s="1"/>
  <c r="F210" i="2" s="1" a="1"/>
  <c r="F210" i="2" s="1"/>
  <c r="I210" i="2"/>
  <c r="J210" i="2"/>
  <c r="K210" i="2"/>
  <c r="L210" i="2"/>
  <c r="M210" i="2"/>
  <c r="N210" i="2"/>
  <c r="O210" i="2"/>
  <c r="P210" i="2"/>
  <c r="Q210" i="2"/>
  <c r="R210" i="2"/>
  <c r="S210" i="2"/>
  <c r="T210" i="2"/>
  <c r="U210" i="2"/>
  <c r="V210" i="2" s="1"/>
  <c r="W210" i="2"/>
  <c r="X210" i="2"/>
  <c r="Y210" i="2"/>
  <c r="Z210" i="2"/>
  <c r="AA210" i="2"/>
  <c r="AB210" i="2"/>
  <c r="AD210" i="2"/>
  <c r="AC210" i="2" s="1"/>
  <c r="AE210" i="2"/>
  <c r="AF210" i="2"/>
  <c r="AG210" i="2"/>
  <c r="AH210" i="2"/>
  <c r="AI210" i="2"/>
  <c r="AJ210" i="2"/>
  <c r="AK210" i="2"/>
  <c r="AL210" i="2"/>
  <c r="AM210" i="2"/>
  <c r="AN210" i="2"/>
  <c r="AO210" i="2"/>
  <c r="AP210" i="2"/>
  <c r="AQ210" i="2"/>
  <c r="AR210" i="2"/>
  <c r="AS210" i="2"/>
  <c r="AT210" i="2"/>
  <c r="AU210" i="2"/>
  <c r="AV210" i="2"/>
  <c r="AW210" i="2"/>
  <c r="AX210" i="2"/>
  <c r="AY210" i="2"/>
  <c r="AZ210" i="2"/>
  <c r="BA210" i="2"/>
  <c r="BB210" i="2"/>
  <c r="BC210" i="2"/>
  <c r="BD210" i="2"/>
  <c r="BE210" i="2"/>
  <c r="BF210" i="2"/>
  <c r="BG210" i="2"/>
  <c r="BH210" i="2"/>
  <c r="BI210" i="2"/>
  <c r="BJ210" i="2"/>
  <c r="BK210" i="2"/>
  <c r="BL210" i="2"/>
  <c r="BM210" i="2"/>
  <c r="BN210" i="2"/>
  <c r="BO210" i="2"/>
  <c r="BP210" i="2"/>
  <c r="BQ210" i="2"/>
  <c r="BR210" i="2"/>
  <c r="BS210" i="2"/>
  <c r="BT210" i="2"/>
  <c r="BU210" i="2"/>
  <c r="BV210" i="2"/>
  <c r="BW210" i="2"/>
  <c r="BX210" i="2"/>
  <c r="BY210" i="2"/>
  <c r="BZ210" i="2"/>
  <c r="CA210" i="2"/>
  <c r="CB210" i="2"/>
  <c r="CC210" i="2"/>
  <c r="CD210" i="2"/>
  <c r="CE210" i="2"/>
  <c r="CF210" i="2"/>
  <c r="CG210" i="2"/>
  <c r="CH210" i="2"/>
  <c r="CI210" i="2"/>
  <c r="CJ210" i="2"/>
  <c r="CK210" i="2"/>
  <c r="CL210" i="2"/>
  <c r="CM210" i="2"/>
  <c r="CN210" i="2"/>
  <c r="CO210" i="2"/>
  <c r="CP210" i="2"/>
  <c r="CQ210" i="2"/>
  <c r="CR210" i="2"/>
  <c r="CS210" i="2"/>
  <c r="CT210" i="2"/>
  <c r="CU210" i="2"/>
  <c r="CV210" i="2"/>
  <c r="CW210" i="2"/>
  <c r="CX210" i="2"/>
  <c r="CY210" i="2"/>
  <c r="CZ210" i="2"/>
  <c r="DA210" i="2"/>
  <c r="DB210" i="2"/>
  <c r="DC210" i="2"/>
  <c r="DD210" i="2"/>
  <c r="DE210" i="2"/>
  <c r="DF210" i="2"/>
  <c r="DG210" i="2"/>
  <c r="DH210" i="2"/>
  <c r="DI210" i="2"/>
  <c r="DJ210" i="2"/>
  <c r="DK210" i="2"/>
  <c r="DS210" i="2"/>
  <c r="DT210" i="2"/>
  <c r="DU210" i="2"/>
  <c r="DV210" i="2"/>
  <c r="DW210" i="2"/>
  <c r="DX210" i="2"/>
  <c r="DY210" i="2"/>
  <c r="DZ210" i="2"/>
  <c r="EA210" i="2"/>
  <c r="EB210" i="2"/>
  <c r="EC210" i="2"/>
  <c r="ED210" i="2"/>
  <c r="EE210" i="2"/>
  <c r="EF210" i="2"/>
  <c r="EG210" i="2"/>
  <c r="EH210" i="2"/>
  <c r="EI210" i="2"/>
  <c r="EJ210" i="2"/>
  <c r="EK210" i="2"/>
  <c r="EL210" i="2"/>
  <c r="EM210" i="2"/>
  <c r="B211" i="2"/>
  <c r="C211" i="2"/>
  <c r="D211" i="2"/>
  <c r="E211" i="2" s="1"/>
  <c r="F211" i="2" s="1" a="1"/>
  <c r="F211" i="2" s="1"/>
  <c r="I211" i="2"/>
  <c r="J211" i="2"/>
  <c r="K211" i="2"/>
  <c r="L211" i="2"/>
  <c r="M211" i="2"/>
  <c r="N211" i="2"/>
  <c r="O211" i="2"/>
  <c r="P211" i="2"/>
  <c r="Q211" i="2"/>
  <c r="R211" i="2"/>
  <c r="S211" i="2"/>
  <c r="T211" i="2"/>
  <c r="U211" i="2"/>
  <c r="V211" i="2" s="1"/>
  <c r="W211" i="2"/>
  <c r="X211" i="2"/>
  <c r="Y211" i="2"/>
  <c r="Z211" i="2"/>
  <c r="AA211" i="2"/>
  <c r="AB211" i="2"/>
  <c r="AD211" i="2"/>
  <c r="AC211" i="2" s="1"/>
  <c r="AE211" i="2"/>
  <c r="AF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K211" i="2"/>
  <c r="BL211" i="2"/>
  <c r="BM211" i="2"/>
  <c r="BN211" i="2"/>
  <c r="BO211" i="2"/>
  <c r="BP211" i="2"/>
  <c r="BQ211" i="2"/>
  <c r="BR211" i="2"/>
  <c r="BS211" i="2"/>
  <c r="BT211" i="2"/>
  <c r="BU211" i="2"/>
  <c r="BV211" i="2"/>
  <c r="BW211" i="2"/>
  <c r="BX211" i="2"/>
  <c r="BY211" i="2"/>
  <c r="BZ211" i="2"/>
  <c r="CA211" i="2"/>
  <c r="CB211" i="2"/>
  <c r="CC211" i="2"/>
  <c r="CD211" i="2"/>
  <c r="CE211" i="2"/>
  <c r="CF211" i="2"/>
  <c r="CG211" i="2"/>
  <c r="CH211" i="2"/>
  <c r="CI211" i="2"/>
  <c r="CJ211" i="2"/>
  <c r="CK211" i="2"/>
  <c r="CL211" i="2"/>
  <c r="CM211" i="2"/>
  <c r="CN211" i="2"/>
  <c r="CO211" i="2"/>
  <c r="CP211" i="2"/>
  <c r="CQ211" i="2"/>
  <c r="CR211" i="2"/>
  <c r="CS211" i="2"/>
  <c r="CT211" i="2"/>
  <c r="CU211" i="2"/>
  <c r="CV211" i="2"/>
  <c r="CW211" i="2"/>
  <c r="CX211" i="2"/>
  <c r="CY211" i="2"/>
  <c r="CZ211" i="2"/>
  <c r="DA211" i="2"/>
  <c r="DB211" i="2"/>
  <c r="DC211" i="2"/>
  <c r="DD211" i="2"/>
  <c r="DE211" i="2"/>
  <c r="DF211" i="2"/>
  <c r="DG211" i="2"/>
  <c r="DH211" i="2"/>
  <c r="DI211" i="2"/>
  <c r="DJ211" i="2"/>
  <c r="DK211" i="2"/>
  <c r="DS211" i="2"/>
  <c r="DT211" i="2"/>
  <c r="DU211" i="2"/>
  <c r="DV211" i="2"/>
  <c r="DW211" i="2"/>
  <c r="DX211" i="2"/>
  <c r="DY211" i="2"/>
  <c r="DZ211" i="2"/>
  <c r="EA211" i="2"/>
  <c r="EB211" i="2"/>
  <c r="EC211" i="2"/>
  <c r="ED211" i="2"/>
  <c r="EE211" i="2"/>
  <c r="EF211" i="2"/>
  <c r="EG211" i="2"/>
  <c r="EH211" i="2"/>
  <c r="EI211" i="2"/>
  <c r="EJ211" i="2"/>
  <c r="EK211" i="2"/>
  <c r="EL211" i="2"/>
  <c r="EM211" i="2"/>
  <c r="B212" i="2"/>
  <c r="C212" i="2"/>
  <c r="D212" i="2"/>
  <c r="E212" i="2" s="1"/>
  <c r="F212" i="2" s="1" a="1"/>
  <c r="F212" i="2" s="1"/>
  <c r="I212" i="2"/>
  <c r="J212" i="2"/>
  <c r="K212" i="2"/>
  <c r="L212" i="2"/>
  <c r="M212" i="2"/>
  <c r="N212" i="2"/>
  <c r="O212" i="2"/>
  <c r="P212" i="2"/>
  <c r="Q212" i="2"/>
  <c r="R212" i="2"/>
  <c r="S212" i="2"/>
  <c r="T212" i="2"/>
  <c r="U212" i="2"/>
  <c r="V212" i="2" s="1"/>
  <c r="W212" i="2"/>
  <c r="X212" i="2"/>
  <c r="Y212" i="2"/>
  <c r="Z212" i="2"/>
  <c r="AA212" i="2"/>
  <c r="AB212" i="2"/>
  <c r="AD212" i="2"/>
  <c r="AC212" i="2" s="1"/>
  <c r="AE212" i="2"/>
  <c r="AF212" i="2"/>
  <c r="AG212" i="2"/>
  <c r="AH212" i="2"/>
  <c r="AI212" i="2"/>
  <c r="AJ212" i="2"/>
  <c r="AK212" i="2"/>
  <c r="AL212" i="2"/>
  <c r="AM212" i="2"/>
  <c r="AN212" i="2"/>
  <c r="AO212" i="2"/>
  <c r="AP212" i="2"/>
  <c r="AQ212" i="2"/>
  <c r="AR212" i="2"/>
  <c r="AS212" i="2"/>
  <c r="AT212" i="2"/>
  <c r="AU212" i="2"/>
  <c r="AV212" i="2"/>
  <c r="AW212" i="2"/>
  <c r="AX212" i="2"/>
  <c r="AY212" i="2"/>
  <c r="AZ212" i="2"/>
  <c r="BA212" i="2"/>
  <c r="BB212" i="2"/>
  <c r="BC212" i="2"/>
  <c r="BD212" i="2"/>
  <c r="BE212" i="2"/>
  <c r="BF212" i="2"/>
  <c r="BG212" i="2"/>
  <c r="BH212" i="2"/>
  <c r="BI212" i="2"/>
  <c r="BJ212" i="2"/>
  <c r="BK212" i="2"/>
  <c r="BL212" i="2"/>
  <c r="BM212" i="2"/>
  <c r="BN212" i="2"/>
  <c r="BO212" i="2"/>
  <c r="BP212" i="2"/>
  <c r="BQ212" i="2"/>
  <c r="BR212" i="2"/>
  <c r="BS212" i="2"/>
  <c r="BT212" i="2"/>
  <c r="BU212" i="2"/>
  <c r="BV212" i="2"/>
  <c r="BW212" i="2"/>
  <c r="BX212" i="2"/>
  <c r="BY212" i="2"/>
  <c r="BZ212" i="2"/>
  <c r="CA212" i="2"/>
  <c r="CB212" i="2"/>
  <c r="CC212" i="2"/>
  <c r="CD212" i="2"/>
  <c r="CE212" i="2"/>
  <c r="CF212" i="2"/>
  <c r="CG212" i="2"/>
  <c r="CH212" i="2"/>
  <c r="CI212" i="2"/>
  <c r="CJ212" i="2"/>
  <c r="CK212" i="2"/>
  <c r="CL212" i="2"/>
  <c r="CM212" i="2"/>
  <c r="CN212" i="2"/>
  <c r="CO212" i="2"/>
  <c r="CP212" i="2"/>
  <c r="CQ212" i="2"/>
  <c r="CR212" i="2"/>
  <c r="CS212" i="2"/>
  <c r="CT212" i="2"/>
  <c r="CU212" i="2"/>
  <c r="CV212" i="2"/>
  <c r="CW212" i="2"/>
  <c r="CX212" i="2"/>
  <c r="CY212" i="2"/>
  <c r="CZ212" i="2"/>
  <c r="DA212" i="2"/>
  <c r="DB212" i="2"/>
  <c r="DC212" i="2"/>
  <c r="DD212" i="2"/>
  <c r="DE212" i="2"/>
  <c r="DF212" i="2"/>
  <c r="DG212" i="2"/>
  <c r="DH212" i="2"/>
  <c r="DI212" i="2"/>
  <c r="DJ212" i="2"/>
  <c r="DK212" i="2"/>
  <c r="DS212" i="2"/>
  <c r="DT212" i="2"/>
  <c r="DU212" i="2"/>
  <c r="DN212" i="2" s="1"/>
  <c r="DV212" i="2"/>
  <c r="DW212" i="2"/>
  <c r="DX212" i="2"/>
  <c r="DY212" i="2"/>
  <c r="DZ212" i="2"/>
  <c r="EA212" i="2"/>
  <c r="EB212" i="2"/>
  <c r="EC212" i="2"/>
  <c r="ED212" i="2"/>
  <c r="EE212" i="2"/>
  <c r="EF212" i="2"/>
  <c r="EG212" i="2"/>
  <c r="EH212" i="2"/>
  <c r="EI212" i="2"/>
  <c r="EJ212" i="2"/>
  <c r="EK212" i="2"/>
  <c r="EL212" i="2"/>
  <c r="EM212" i="2"/>
  <c r="B213" i="2"/>
  <c r="C213" i="2"/>
  <c r="D213" i="2"/>
  <c r="E213" i="2" s="1"/>
  <c r="F213" i="2" s="1" a="1"/>
  <c r="F213" i="2" s="1"/>
  <c r="I213" i="2"/>
  <c r="J213" i="2"/>
  <c r="K213" i="2"/>
  <c r="L213" i="2"/>
  <c r="M213" i="2"/>
  <c r="N213" i="2"/>
  <c r="O213" i="2"/>
  <c r="P213" i="2"/>
  <c r="Q213" i="2"/>
  <c r="R213" i="2"/>
  <c r="S213" i="2"/>
  <c r="T213" i="2"/>
  <c r="U213" i="2"/>
  <c r="V213" i="2" s="1"/>
  <c r="W213" i="2"/>
  <c r="X213" i="2"/>
  <c r="Y213" i="2"/>
  <c r="Z213" i="2"/>
  <c r="AA213" i="2"/>
  <c r="AB213" i="2"/>
  <c r="AD213" i="2"/>
  <c r="AC213" i="2" s="1"/>
  <c r="AE213" i="2"/>
  <c r="AF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K213" i="2"/>
  <c r="BL213" i="2"/>
  <c r="BM213" i="2"/>
  <c r="BN213" i="2"/>
  <c r="BO213" i="2"/>
  <c r="BP213" i="2"/>
  <c r="BQ213" i="2"/>
  <c r="BR213" i="2"/>
  <c r="BS213" i="2"/>
  <c r="BT213" i="2"/>
  <c r="BU213" i="2"/>
  <c r="BV213" i="2"/>
  <c r="BW213" i="2"/>
  <c r="BX213" i="2"/>
  <c r="BY213" i="2"/>
  <c r="BZ213" i="2"/>
  <c r="CA213" i="2"/>
  <c r="CB213" i="2"/>
  <c r="CC213" i="2"/>
  <c r="CD213" i="2"/>
  <c r="CE213" i="2"/>
  <c r="CF213" i="2"/>
  <c r="CG213" i="2"/>
  <c r="CH213" i="2"/>
  <c r="CI213" i="2"/>
  <c r="CJ213" i="2"/>
  <c r="CK213" i="2"/>
  <c r="CL213" i="2"/>
  <c r="CM213" i="2"/>
  <c r="CN213" i="2"/>
  <c r="CO213" i="2"/>
  <c r="CP213" i="2"/>
  <c r="CQ213" i="2"/>
  <c r="CR213" i="2"/>
  <c r="CS213" i="2"/>
  <c r="CT213" i="2"/>
  <c r="CU213" i="2"/>
  <c r="CV213" i="2"/>
  <c r="CW213" i="2"/>
  <c r="CX213" i="2"/>
  <c r="CY213" i="2"/>
  <c r="CZ213" i="2"/>
  <c r="DA213" i="2"/>
  <c r="DB213" i="2"/>
  <c r="DC213" i="2"/>
  <c r="DD213" i="2"/>
  <c r="DE213" i="2"/>
  <c r="DF213" i="2"/>
  <c r="DG213" i="2"/>
  <c r="DH213" i="2"/>
  <c r="DI213" i="2"/>
  <c r="DJ213" i="2"/>
  <c r="DK213" i="2"/>
  <c r="DS213" i="2"/>
  <c r="DT213" i="2"/>
  <c r="DU213" i="2"/>
  <c r="DV213" i="2"/>
  <c r="DW213" i="2"/>
  <c r="DX213" i="2"/>
  <c r="DY213" i="2"/>
  <c r="DZ213" i="2"/>
  <c r="EA213" i="2"/>
  <c r="EB213" i="2"/>
  <c r="EC213" i="2"/>
  <c r="ED213" i="2"/>
  <c r="EE213" i="2"/>
  <c r="EF213" i="2"/>
  <c r="EG213" i="2"/>
  <c r="EH213" i="2"/>
  <c r="EI213" i="2"/>
  <c r="EJ213" i="2"/>
  <c r="EK213" i="2"/>
  <c r="EL213" i="2"/>
  <c r="EM213" i="2"/>
  <c r="B214" i="2"/>
  <c r="C214" i="2"/>
  <c r="D214" i="2"/>
  <c r="E214" i="2" s="1"/>
  <c r="F214" i="2" s="1" a="1"/>
  <c r="F214" i="2" s="1"/>
  <c r="I214" i="2"/>
  <c r="J214" i="2"/>
  <c r="K214" i="2"/>
  <c r="L214" i="2"/>
  <c r="M214" i="2"/>
  <c r="N214" i="2"/>
  <c r="O214" i="2"/>
  <c r="P214" i="2"/>
  <c r="Q214" i="2"/>
  <c r="R214" i="2"/>
  <c r="S214" i="2"/>
  <c r="T214" i="2"/>
  <c r="U214" i="2"/>
  <c r="V214" i="2" s="1"/>
  <c r="W214" i="2"/>
  <c r="X214" i="2"/>
  <c r="Y214" i="2"/>
  <c r="Z214" i="2"/>
  <c r="AA214" i="2"/>
  <c r="AB214" i="2"/>
  <c r="AD214" i="2"/>
  <c r="AC214" i="2" s="1"/>
  <c r="AE214" i="2"/>
  <c r="AF214" i="2"/>
  <c r="AG214" i="2"/>
  <c r="AH214" i="2"/>
  <c r="AI214" i="2"/>
  <c r="AJ214" i="2"/>
  <c r="AK214" i="2"/>
  <c r="AL214" i="2"/>
  <c r="AM214" i="2"/>
  <c r="AN214" i="2"/>
  <c r="AO214" i="2"/>
  <c r="AP214" i="2"/>
  <c r="AQ214" i="2"/>
  <c r="AR214" i="2"/>
  <c r="AS214" i="2"/>
  <c r="AT214" i="2"/>
  <c r="AU214" i="2"/>
  <c r="AV214" i="2"/>
  <c r="AW214" i="2"/>
  <c r="AX214" i="2"/>
  <c r="AY214" i="2"/>
  <c r="AZ214" i="2"/>
  <c r="BA214" i="2"/>
  <c r="BB214" i="2"/>
  <c r="BC214" i="2"/>
  <c r="BD214" i="2"/>
  <c r="BE214" i="2"/>
  <c r="BF214" i="2"/>
  <c r="BG214" i="2"/>
  <c r="BH214" i="2"/>
  <c r="BI214" i="2"/>
  <c r="BJ214" i="2"/>
  <c r="BK214" i="2"/>
  <c r="BL214" i="2"/>
  <c r="BM214" i="2"/>
  <c r="BN214" i="2"/>
  <c r="BO214" i="2"/>
  <c r="BP214" i="2"/>
  <c r="BQ214" i="2"/>
  <c r="BR214" i="2"/>
  <c r="BS214" i="2"/>
  <c r="BT214" i="2"/>
  <c r="BU214" i="2"/>
  <c r="BV214" i="2"/>
  <c r="BW214" i="2"/>
  <c r="BX214" i="2"/>
  <c r="BY214" i="2"/>
  <c r="BZ214" i="2"/>
  <c r="CA214" i="2"/>
  <c r="CB214" i="2"/>
  <c r="CC214" i="2"/>
  <c r="CD214" i="2"/>
  <c r="CE214" i="2"/>
  <c r="CF214" i="2"/>
  <c r="CG214" i="2"/>
  <c r="CH214" i="2"/>
  <c r="CI214" i="2"/>
  <c r="CJ214" i="2"/>
  <c r="CK214" i="2"/>
  <c r="CL214" i="2"/>
  <c r="CM214" i="2"/>
  <c r="CN214" i="2"/>
  <c r="CO214" i="2"/>
  <c r="CP214" i="2"/>
  <c r="CQ214" i="2"/>
  <c r="CR214" i="2"/>
  <c r="CS214" i="2"/>
  <c r="CT214" i="2"/>
  <c r="CU214" i="2"/>
  <c r="CV214" i="2"/>
  <c r="CW214" i="2"/>
  <c r="CX214" i="2"/>
  <c r="CY214" i="2"/>
  <c r="CZ214" i="2"/>
  <c r="DA214" i="2"/>
  <c r="DB214" i="2"/>
  <c r="DC214" i="2"/>
  <c r="DD214" i="2"/>
  <c r="DE214" i="2"/>
  <c r="DF214" i="2"/>
  <c r="DG214" i="2"/>
  <c r="DH214" i="2"/>
  <c r="DI214" i="2"/>
  <c r="DJ214" i="2"/>
  <c r="DK214" i="2"/>
  <c r="DS214" i="2"/>
  <c r="DT214" i="2"/>
  <c r="DU214" i="2"/>
  <c r="DV214" i="2"/>
  <c r="DW214" i="2"/>
  <c r="DX214" i="2"/>
  <c r="DY214" i="2"/>
  <c r="DZ214" i="2"/>
  <c r="EA214" i="2"/>
  <c r="EB214" i="2"/>
  <c r="EC214" i="2"/>
  <c r="ED214" i="2"/>
  <c r="EE214" i="2"/>
  <c r="EF214" i="2"/>
  <c r="EG214" i="2"/>
  <c r="EH214" i="2"/>
  <c r="EI214" i="2"/>
  <c r="EJ214" i="2"/>
  <c r="EK214" i="2"/>
  <c r="EL214" i="2"/>
  <c r="EM214" i="2"/>
  <c r="B215" i="2"/>
  <c r="C215" i="2"/>
  <c r="D215" i="2"/>
  <c r="E215" i="2" s="1"/>
  <c r="F215" i="2" s="1" a="1"/>
  <c r="F215" i="2" s="1"/>
  <c r="I215" i="2"/>
  <c r="J215" i="2"/>
  <c r="K215" i="2"/>
  <c r="L215" i="2"/>
  <c r="M215" i="2"/>
  <c r="N215" i="2"/>
  <c r="O215" i="2"/>
  <c r="P215" i="2"/>
  <c r="Q215" i="2"/>
  <c r="R215" i="2"/>
  <c r="S215" i="2"/>
  <c r="T215" i="2"/>
  <c r="U215" i="2"/>
  <c r="V215" i="2" s="1"/>
  <c r="W215" i="2"/>
  <c r="X215" i="2"/>
  <c r="Y215" i="2"/>
  <c r="Z215" i="2"/>
  <c r="AA215" i="2"/>
  <c r="AB215" i="2"/>
  <c r="AD215" i="2"/>
  <c r="AC215" i="2" s="1"/>
  <c r="AE215" i="2"/>
  <c r="AF215" i="2"/>
  <c r="AG215" i="2"/>
  <c r="AH215" i="2"/>
  <c r="AI215" i="2"/>
  <c r="AJ215" i="2"/>
  <c r="AK215" i="2"/>
  <c r="AL215" i="2"/>
  <c r="AM215" i="2"/>
  <c r="AN215" i="2"/>
  <c r="AO215" i="2"/>
  <c r="AP215" i="2"/>
  <c r="AQ215" i="2"/>
  <c r="AR215" i="2"/>
  <c r="AS215" i="2"/>
  <c r="AT215" i="2"/>
  <c r="AU215" i="2"/>
  <c r="AV215" i="2"/>
  <c r="AW215" i="2"/>
  <c r="AX215" i="2"/>
  <c r="AY215" i="2"/>
  <c r="AZ215" i="2"/>
  <c r="BA215" i="2"/>
  <c r="BB215" i="2"/>
  <c r="BC215" i="2"/>
  <c r="BD215" i="2"/>
  <c r="BE215" i="2"/>
  <c r="BF215" i="2"/>
  <c r="BG215" i="2"/>
  <c r="BH215" i="2"/>
  <c r="BI215" i="2"/>
  <c r="BJ215" i="2"/>
  <c r="BK215" i="2"/>
  <c r="BL215" i="2"/>
  <c r="BM215" i="2"/>
  <c r="BN215" i="2"/>
  <c r="BO215" i="2"/>
  <c r="BP215" i="2"/>
  <c r="BQ215" i="2"/>
  <c r="BR215" i="2"/>
  <c r="BS215" i="2"/>
  <c r="BT215" i="2"/>
  <c r="BU215" i="2"/>
  <c r="BV215" i="2"/>
  <c r="BW215" i="2"/>
  <c r="BX215" i="2"/>
  <c r="BY215" i="2"/>
  <c r="BZ215" i="2"/>
  <c r="CA215" i="2"/>
  <c r="CB215" i="2"/>
  <c r="CC215" i="2"/>
  <c r="CD215" i="2"/>
  <c r="CE215" i="2"/>
  <c r="CF215" i="2"/>
  <c r="CG215" i="2"/>
  <c r="CH215" i="2"/>
  <c r="CI215" i="2"/>
  <c r="CJ215" i="2"/>
  <c r="CK215" i="2"/>
  <c r="CL215" i="2"/>
  <c r="CM215" i="2"/>
  <c r="CN215" i="2"/>
  <c r="CO215" i="2"/>
  <c r="CP215" i="2"/>
  <c r="CQ215" i="2"/>
  <c r="CR215" i="2"/>
  <c r="CS215" i="2"/>
  <c r="CT215" i="2"/>
  <c r="CU215" i="2"/>
  <c r="CV215" i="2"/>
  <c r="CW215" i="2"/>
  <c r="CX215" i="2"/>
  <c r="CY215" i="2"/>
  <c r="CZ215" i="2"/>
  <c r="DA215" i="2"/>
  <c r="DB215" i="2"/>
  <c r="DC215" i="2"/>
  <c r="DD215" i="2"/>
  <c r="DE215" i="2"/>
  <c r="DF215" i="2"/>
  <c r="DG215" i="2"/>
  <c r="DH215" i="2"/>
  <c r="DI215" i="2"/>
  <c r="DJ215" i="2"/>
  <c r="DK215" i="2"/>
  <c r="DS215" i="2"/>
  <c r="DT215" i="2"/>
  <c r="DU215" i="2"/>
  <c r="DN215" i="2" s="1"/>
  <c r="DV215" i="2"/>
  <c r="DW215" i="2"/>
  <c r="DX215" i="2"/>
  <c r="DY215" i="2"/>
  <c r="DZ215" i="2"/>
  <c r="EA215" i="2"/>
  <c r="EB215" i="2"/>
  <c r="EC215" i="2"/>
  <c r="ED215" i="2"/>
  <c r="EE215" i="2"/>
  <c r="EF215" i="2"/>
  <c r="EG215" i="2"/>
  <c r="EH215" i="2"/>
  <c r="EI215" i="2"/>
  <c r="EJ215" i="2"/>
  <c r="EK215" i="2"/>
  <c r="EL215" i="2"/>
  <c r="EM215" i="2"/>
  <c r="B216" i="2"/>
  <c r="C216" i="2"/>
  <c r="D216" i="2"/>
  <c r="E216" i="2" s="1"/>
  <c r="F216" i="2" s="1" a="1"/>
  <c r="F216" i="2" s="1"/>
  <c r="I216" i="2"/>
  <c r="J216" i="2"/>
  <c r="K216" i="2"/>
  <c r="L216" i="2"/>
  <c r="M216" i="2"/>
  <c r="N216" i="2"/>
  <c r="O216" i="2"/>
  <c r="P216" i="2"/>
  <c r="Q216" i="2"/>
  <c r="R216" i="2"/>
  <c r="S216" i="2"/>
  <c r="T216" i="2"/>
  <c r="U216" i="2"/>
  <c r="V216" i="2" s="1"/>
  <c r="W216" i="2"/>
  <c r="X216" i="2"/>
  <c r="Y216" i="2"/>
  <c r="Z216" i="2"/>
  <c r="AA216" i="2"/>
  <c r="AB216" i="2"/>
  <c r="AD216" i="2"/>
  <c r="AC216" i="2" s="1"/>
  <c r="AE216" i="2"/>
  <c r="AF216" i="2"/>
  <c r="AG216" i="2"/>
  <c r="AH216" i="2"/>
  <c r="AI216" i="2"/>
  <c r="AJ216" i="2"/>
  <c r="AK216" i="2"/>
  <c r="AL216" i="2"/>
  <c r="AM216" i="2"/>
  <c r="AN216" i="2"/>
  <c r="AO216" i="2"/>
  <c r="AP216" i="2"/>
  <c r="AQ216" i="2"/>
  <c r="AR216" i="2"/>
  <c r="AS216" i="2"/>
  <c r="AT216" i="2"/>
  <c r="AU216" i="2"/>
  <c r="AV216" i="2"/>
  <c r="AW216" i="2"/>
  <c r="AX216" i="2"/>
  <c r="AY216" i="2"/>
  <c r="AZ216" i="2"/>
  <c r="BA216" i="2"/>
  <c r="BB216" i="2"/>
  <c r="BC216" i="2"/>
  <c r="BD216" i="2"/>
  <c r="BE216" i="2"/>
  <c r="BF216" i="2"/>
  <c r="BG216" i="2"/>
  <c r="BH216" i="2"/>
  <c r="BI216" i="2"/>
  <c r="BJ216" i="2"/>
  <c r="BK216" i="2"/>
  <c r="BL216" i="2"/>
  <c r="BM216" i="2"/>
  <c r="BN216" i="2"/>
  <c r="BO216" i="2"/>
  <c r="BP216" i="2"/>
  <c r="BQ216" i="2"/>
  <c r="BR216" i="2"/>
  <c r="BS216" i="2"/>
  <c r="BT216" i="2"/>
  <c r="BU216" i="2"/>
  <c r="BV216" i="2"/>
  <c r="BW216" i="2"/>
  <c r="BX216" i="2"/>
  <c r="BY216" i="2"/>
  <c r="BZ216" i="2"/>
  <c r="CA216" i="2"/>
  <c r="CB216" i="2"/>
  <c r="CC216" i="2"/>
  <c r="CD216" i="2"/>
  <c r="CE216" i="2"/>
  <c r="CF216" i="2"/>
  <c r="CG216" i="2"/>
  <c r="CH216" i="2"/>
  <c r="CI216" i="2"/>
  <c r="CJ216" i="2"/>
  <c r="CK216" i="2"/>
  <c r="CL216" i="2"/>
  <c r="CM216" i="2"/>
  <c r="CN216" i="2"/>
  <c r="CO216" i="2"/>
  <c r="CP216" i="2"/>
  <c r="CQ216" i="2"/>
  <c r="CR216" i="2"/>
  <c r="CS216" i="2"/>
  <c r="CT216" i="2"/>
  <c r="CU216" i="2"/>
  <c r="CV216" i="2"/>
  <c r="CW216" i="2"/>
  <c r="CX216" i="2"/>
  <c r="CY216" i="2"/>
  <c r="CZ216" i="2"/>
  <c r="DA216" i="2"/>
  <c r="DB216" i="2"/>
  <c r="DC216" i="2"/>
  <c r="DD216" i="2"/>
  <c r="DE216" i="2"/>
  <c r="DF216" i="2"/>
  <c r="DG216" i="2"/>
  <c r="DH216" i="2"/>
  <c r="DI216" i="2"/>
  <c r="DJ216" i="2"/>
  <c r="DK216" i="2"/>
  <c r="DS216" i="2"/>
  <c r="DT216" i="2"/>
  <c r="DU216" i="2"/>
  <c r="DV216" i="2"/>
  <c r="DW216" i="2"/>
  <c r="DX216" i="2"/>
  <c r="DY216" i="2"/>
  <c r="DZ216" i="2"/>
  <c r="EA216" i="2"/>
  <c r="EB216" i="2"/>
  <c r="EC216" i="2"/>
  <c r="ED216" i="2"/>
  <c r="EE216" i="2"/>
  <c r="EF216" i="2"/>
  <c r="EG216" i="2"/>
  <c r="EH216" i="2"/>
  <c r="EI216" i="2"/>
  <c r="EJ216" i="2"/>
  <c r="EK216" i="2"/>
  <c r="EL216" i="2"/>
  <c r="EM216" i="2"/>
  <c r="B217" i="2"/>
  <c r="C217" i="2"/>
  <c r="D217" i="2"/>
  <c r="E217" i="2" s="1"/>
  <c r="F217" i="2" s="1" a="1"/>
  <c r="F217" i="2" s="1"/>
  <c r="I217" i="2"/>
  <c r="J217" i="2"/>
  <c r="K217" i="2"/>
  <c r="L217" i="2"/>
  <c r="M217" i="2"/>
  <c r="N217" i="2"/>
  <c r="O217" i="2"/>
  <c r="P217" i="2"/>
  <c r="Q217" i="2"/>
  <c r="R217" i="2"/>
  <c r="S217" i="2"/>
  <c r="T217" i="2"/>
  <c r="U217" i="2"/>
  <c r="V217" i="2" s="1"/>
  <c r="W217" i="2"/>
  <c r="X217" i="2"/>
  <c r="Y217" i="2"/>
  <c r="Z217" i="2"/>
  <c r="AA217" i="2"/>
  <c r="AB217" i="2"/>
  <c r="AD217" i="2"/>
  <c r="AC217" i="2" s="1"/>
  <c r="AE217" i="2"/>
  <c r="AF217" i="2"/>
  <c r="AG217" i="2"/>
  <c r="AH217" i="2"/>
  <c r="AI217" i="2"/>
  <c r="AJ217" i="2"/>
  <c r="AK217" i="2"/>
  <c r="AL217" i="2"/>
  <c r="AM217" i="2"/>
  <c r="AN217" i="2"/>
  <c r="AO217" i="2"/>
  <c r="AP217" i="2"/>
  <c r="AQ217" i="2"/>
  <c r="AR217" i="2"/>
  <c r="AS217" i="2"/>
  <c r="AT217" i="2"/>
  <c r="AU217" i="2"/>
  <c r="AV217" i="2"/>
  <c r="AW217" i="2"/>
  <c r="AX217" i="2"/>
  <c r="AY217" i="2"/>
  <c r="AZ217" i="2"/>
  <c r="BA217" i="2"/>
  <c r="BB217" i="2"/>
  <c r="BC217" i="2"/>
  <c r="BD217" i="2"/>
  <c r="BE217" i="2"/>
  <c r="BF217" i="2"/>
  <c r="BG217" i="2"/>
  <c r="BH217" i="2"/>
  <c r="BI217" i="2"/>
  <c r="BJ217" i="2"/>
  <c r="BK217" i="2"/>
  <c r="BL217" i="2"/>
  <c r="BM217" i="2"/>
  <c r="BN217" i="2"/>
  <c r="BO217" i="2"/>
  <c r="BP217" i="2"/>
  <c r="BQ217" i="2"/>
  <c r="BR217" i="2"/>
  <c r="BS217" i="2"/>
  <c r="BT217" i="2"/>
  <c r="BU217" i="2"/>
  <c r="BV217" i="2"/>
  <c r="BW217" i="2"/>
  <c r="BX217" i="2"/>
  <c r="BY217" i="2"/>
  <c r="BZ217" i="2"/>
  <c r="CA217" i="2"/>
  <c r="CB217" i="2"/>
  <c r="CC217" i="2"/>
  <c r="CD217" i="2"/>
  <c r="CE217" i="2"/>
  <c r="CF217" i="2"/>
  <c r="CG217" i="2"/>
  <c r="CH217" i="2"/>
  <c r="CI217" i="2"/>
  <c r="CJ217" i="2"/>
  <c r="CK217" i="2"/>
  <c r="CL217" i="2"/>
  <c r="CM217" i="2"/>
  <c r="CN217" i="2"/>
  <c r="CO217" i="2"/>
  <c r="CP217" i="2"/>
  <c r="CQ217" i="2"/>
  <c r="CR217" i="2"/>
  <c r="CS217" i="2"/>
  <c r="CT217" i="2"/>
  <c r="CU217" i="2"/>
  <c r="CV217" i="2"/>
  <c r="CW217" i="2"/>
  <c r="CX217" i="2"/>
  <c r="CY217" i="2"/>
  <c r="CZ217" i="2"/>
  <c r="DA217" i="2"/>
  <c r="DB217" i="2"/>
  <c r="DC217" i="2"/>
  <c r="DD217" i="2"/>
  <c r="DE217" i="2"/>
  <c r="DF217" i="2"/>
  <c r="DG217" i="2"/>
  <c r="DH217" i="2"/>
  <c r="DI217" i="2"/>
  <c r="DJ217" i="2"/>
  <c r="DK217" i="2"/>
  <c r="DS217" i="2"/>
  <c r="DT217" i="2"/>
  <c r="DU217" i="2"/>
  <c r="DV217" i="2"/>
  <c r="DW217" i="2"/>
  <c r="DX217" i="2"/>
  <c r="DY217" i="2"/>
  <c r="DZ217" i="2"/>
  <c r="EA217" i="2"/>
  <c r="EB217" i="2"/>
  <c r="EC217" i="2"/>
  <c r="ED217" i="2"/>
  <c r="EE217" i="2"/>
  <c r="EF217" i="2"/>
  <c r="EG217" i="2"/>
  <c r="EH217" i="2"/>
  <c r="EI217" i="2"/>
  <c r="EJ217" i="2"/>
  <c r="EK217" i="2"/>
  <c r="EL217" i="2"/>
  <c r="EM217" i="2"/>
  <c r="B218" i="2"/>
  <c r="C218" i="2"/>
  <c r="D218" i="2"/>
  <c r="E218" i="2" s="1"/>
  <c r="F218" i="2" s="1" a="1"/>
  <c r="F218" i="2" s="1"/>
  <c r="I218" i="2"/>
  <c r="J218" i="2"/>
  <c r="K218" i="2"/>
  <c r="L218" i="2"/>
  <c r="M218" i="2"/>
  <c r="N218" i="2"/>
  <c r="O218" i="2"/>
  <c r="P218" i="2"/>
  <c r="Q218" i="2"/>
  <c r="R218" i="2"/>
  <c r="S218" i="2"/>
  <c r="T218" i="2"/>
  <c r="U218" i="2"/>
  <c r="V218" i="2" s="1"/>
  <c r="W218" i="2"/>
  <c r="X218" i="2"/>
  <c r="Y218" i="2"/>
  <c r="Z218" i="2"/>
  <c r="AA218" i="2"/>
  <c r="AB218" i="2"/>
  <c r="AD218" i="2"/>
  <c r="AC218" i="2" s="1"/>
  <c r="AE218" i="2"/>
  <c r="AF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K218" i="2"/>
  <c r="BL218" i="2"/>
  <c r="BM218" i="2"/>
  <c r="BN218" i="2"/>
  <c r="BO218" i="2"/>
  <c r="BP218" i="2"/>
  <c r="BQ218" i="2"/>
  <c r="BR218" i="2"/>
  <c r="BS218" i="2"/>
  <c r="BT218" i="2"/>
  <c r="BU218" i="2"/>
  <c r="BV218" i="2"/>
  <c r="BW218" i="2"/>
  <c r="BX218" i="2"/>
  <c r="BY218" i="2"/>
  <c r="BZ218" i="2"/>
  <c r="CA218" i="2"/>
  <c r="CB218" i="2"/>
  <c r="CC218" i="2"/>
  <c r="CD218" i="2"/>
  <c r="CE218" i="2"/>
  <c r="CF218" i="2"/>
  <c r="CG218" i="2"/>
  <c r="CH218" i="2"/>
  <c r="CI218" i="2"/>
  <c r="CJ218" i="2"/>
  <c r="CK218" i="2"/>
  <c r="CL218" i="2"/>
  <c r="CM218" i="2"/>
  <c r="CN218" i="2"/>
  <c r="CO218" i="2"/>
  <c r="CP218" i="2"/>
  <c r="CQ218" i="2"/>
  <c r="CR218" i="2"/>
  <c r="CS218" i="2"/>
  <c r="CT218" i="2"/>
  <c r="CU218" i="2"/>
  <c r="CV218" i="2"/>
  <c r="CW218" i="2"/>
  <c r="CX218" i="2"/>
  <c r="CY218" i="2"/>
  <c r="CZ218" i="2"/>
  <c r="DA218" i="2"/>
  <c r="DB218" i="2"/>
  <c r="DC218" i="2"/>
  <c r="DD218" i="2"/>
  <c r="DE218" i="2"/>
  <c r="DF218" i="2"/>
  <c r="DG218" i="2"/>
  <c r="DH218" i="2"/>
  <c r="DI218" i="2"/>
  <c r="DJ218" i="2"/>
  <c r="DK218" i="2"/>
  <c r="DS218" i="2"/>
  <c r="DT218" i="2"/>
  <c r="DU218" i="2"/>
  <c r="DN218" i="2" s="1"/>
  <c r="DV218" i="2"/>
  <c r="DW218" i="2"/>
  <c r="DX218" i="2"/>
  <c r="DY218" i="2"/>
  <c r="DZ218" i="2"/>
  <c r="EA218" i="2"/>
  <c r="EB218" i="2"/>
  <c r="EC218" i="2"/>
  <c r="ED218" i="2"/>
  <c r="EE218" i="2"/>
  <c r="EF218" i="2"/>
  <c r="EG218" i="2"/>
  <c r="EH218" i="2"/>
  <c r="EI218" i="2"/>
  <c r="EJ218" i="2"/>
  <c r="EK218" i="2"/>
  <c r="EL218" i="2"/>
  <c r="EM218" i="2"/>
  <c r="B219" i="2"/>
  <c r="C219" i="2"/>
  <c r="D219" i="2"/>
  <c r="E219" i="2" s="1"/>
  <c r="F219" i="2" s="1" a="1"/>
  <c r="F219" i="2" s="1"/>
  <c r="I219" i="2"/>
  <c r="J219" i="2"/>
  <c r="K219" i="2"/>
  <c r="L219" i="2"/>
  <c r="M219" i="2"/>
  <c r="N219" i="2"/>
  <c r="O219" i="2"/>
  <c r="P219" i="2"/>
  <c r="Q219" i="2"/>
  <c r="R219" i="2"/>
  <c r="S219" i="2"/>
  <c r="T219" i="2"/>
  <c r="U219" i="2"/>
  <c r="V219" i="2" s="1"/>
  <c r="W219" i="2"/>
  <c r="X219" i="2"/>
  <c r="Y219" i="2"/>
  <c r="Z219" i="2"/>
  <c r="AA219" i="2"/>
  <c r="AB219" i="2"/>
  <c r="AD219" i="2"/>
  <c r="AC219" i="2" s="1"/>
  <c r="AE219" i="2"/>
  <c r="AF219" i="2"/>
  <c r="AG219" i="2"/>
  <c r="AH219" i="2"/>
  <c r="AI219" i="2"/>
  <c r="AJ219" i="2"/>
  <c r="AK219" i="2"/>
  <c r="AL219" i="2"/>
  <c r="AM219" i="2"/>
  <c r="AN219" i="2"/>
  <c r="AO219" i="2"/>
  <c r="AP219" i="2"/>
  <c r="AQ219" i="2"/>
  <c r="AR219" i="2"/>
  <c r="AS219" i="2"/>
  <c r="AT219" i="2"/>
  <c r="AU219" i="2"/>
  <c r="AV219" i="2"/>
  <c r="AW219" i="2"/>
  <c r="AX219" i="2"/>
  <c r="AY219" i="2"/>
  <c r="AZ219" i="2"/>
  <c r="BA219" i="2"/>
  <c r="BB219" i="2"/>
  <c r="BC219" i="2"/>
  <c r="BD219" i="2"/>
  <c r="BE219" i="2"/>
  <c r="BF219" i="2"/>
  <c r="BG219" i="2"/>
  <c r="BH219" i="2"/>
  <c r="BI219" i="2"/>
  <c r="BJ219" i="2"/>
  <c r="BK219" i="2"/>
  <c r="BL219" i="2"/>
  <c r="BM219" i="2"/>
  <c r="BN219" i="2"/>
  <c r="BO219" i="2"/>
  <c r="BP219" i="2"/>
  <c r="BQ219" i="2"/>
  <c r="BR219" i="2"/>
  <c r="BS219" i="2"/>
  <c r="BT219" i="2"/>
  <c r="BU219" i="2"/>
  <c r="BV219" i="2"/>
  <c r="BW219" i="2"/>
  <c r="BX219" i="2"/>
  <c r="BY219" i="2"/>
  <c r="BZ219" i="2"/>
  <c r="CA219" i="2"/>
  <c r="CB219" i="2"/>
  <c r="CC219" i="2"/>
  <c r="CD219" i="2"/>
  <c r="CE219" i="2"/>
  <c r="CF219" i="2"/>
  <c r="CG219" i="2"/>
  <c r="CH219" i="2"/>
  <c r="CI219" i="2"/>
  <c r="CJ219" i="2"/>
  <c r="CK219" i="2"/>
  <c r="CL219" i="2"/>
  <c r="CM219" i="2"/>
  <c r="CN219" i="2"/>
  <c r="CO219" i="2"/>
  <c r="CP219" i="2"/>
  <c r="CQ219" i="2"/>
  <c r="CR219" i="2"/>
  <c r="CS219" i="2"/>
  <c r="CT219" i="2"/>
  <c r="CU219" i="2"/>
  <c r="CV219" i="2"/>
  <c r="CW219" i="2"/>
  <c r="CX219" i="2"/>
  <c r="CY219" i="2"/>
  <c r="CZ219" i="2"/>
  <c r="DA219" i="2"/>
  <c r="DB219" i="2"/>
  <c r="DC219" i="2"/>
  <c r="DD219" i="2"/>
  <c r="DE219" i="2"/>
  <c r="DF219" i="2"/>
  <c r="DG219" i="2"/>
  <c r="DH219" i="2"/>
  <c r="DI219" i="2"/>
  <c r="DJ219" i="2"/>
  <c r="DK219" i="2"/>
  <c r="DS219" i="2"/>
  <c r="DT219" i="2"/>
  <c r="DU219" i="2"/>
  <c r="DV219" i="2"/>
  <c r="DW219" i="2"/>
  <c r="DX219" i="2"/>
  <c r="DY219" i="2"/>
  <c r="DZ219" i="2"/>
  <c r="EA219" i="2"/>
  <c r="EB219" i="2"/>
  <c r="EC219" i="2"/>
  <c r="ED219" i="2"/>
  <c r="EE219" i="2"/>
  <c r="EF219" i="2"/>
  <c r="EG219" i="2"/>
  <c r="EH219" i="2"/>
  <c r="EI219" i="2"/>
  <c r="EJ219" i="2"/>
  <c r="EK219" i="2"/>
  <c r="EL219" i="2"/>
  <c r="EM219" i="2"/>
  <c r="B220" i="2"/>
  <c r="C220" i="2"/>
  <c r="D220" i="2"/>
  <c r="E220" i="2" s="1"/>
  <c r="F220" i="2" s="1" a="1"/>
  <c r="F220" i="2" s="1"/>
  <c r="I220" i="2"/>
  <c r="J220" i="2"/>
  <c r="K220" i="2"/>
  <c r="L220" i="2"/>
  <c r="M220" i="2"/>
  <c r="N220" i="2"/>
  <c r="O220" i="2"/>
  <c r="P220" i="2"/>
  <c r="Q220" i="2"/>
  <c r="R220" i="2"/>
  <c r="S220" i="2"/>
  <c r="T220" i="2"/>
  <c r="U220" i="2"/>
  <c r="V220" i="2" s="1"/>
  <c r="W220" i="2"/>
  <c r="X220" i="2"/>
  <c r="Y220" i="2"/>
  <c r="Z220" i="2"/>
  <c r="AA220" i="2"/>
  <c r="AB220" i="2"/>
  <c r="AD220" i="2"/>
  <c r="AC220" i="2" s="1"/>
  <c r="AE220" i="2"/>
  <c r="AF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K220" i="2"/>
  <c r="BL220" i="2"/>
  <c r="BM220" i="2"/>
  <c r="BN220" i="2"/>
  <c r="BO220" i="2"/>
  <c r="BP220" i="2"/>
  <c r="BQ220" i="2"/>
  <c r="BR220" i="2"/>
  <c r="BS220" i="2"/>
  <c r="BT220" i="2"/>
  <c r="BU220" i="2"/>
  <c r="BV220" i="2"/>
  <c r="BW220" i="2"/>
  <c r="BX220" i="2"/>
  <c r="BY220" i="2"/>
  <c r="BZ220" i="2"/>
  <c r="CA220" i="2"/>
  <c r="CB220" i="2"/>
  <c r="CC220" i="2"/>
  <c r="CD220" i="2"/>
  <c r="CE220" i="2"/>
  <c r="CF220" i="2"/>
  <c r="CG220" i="2"/>
  <c r="CH220" i="2"/>
  <c r="CI220" i="2"/>
  <c r="CJ220" i="2"/>
  <c r="CK220" i="2"/>
  <c r="CL220" i="2"/>
  <c r="CM220" i="2"/>
  <c r="CN220" i="2"/>
  <c r="CO220" i="2"/>
  <c r="CP220" i="2"/>
  <c r="CQ220" i="2"/>
  <c r="CR220" i="2"/>
  <c r="CS220" i="2"/>
  <c r="CT220" i="2"/>
  <c r="CU220" i="2"/>
  <c r="CV220" i="2"/>
  <c r="CW220" i="2"/>
  <c r="CX220" i="2"/>
  <c r="CY220" i="2"/>
  <c r="CZ220" i="2"/>
  <c r="DA220" i="2"/>
  <c r="DB220" i="2"/>
  <c r="DC220" i="2"/>
  <c r="DD220" i="2"/>
  <c r="DE220" i="2"/>
  <c r="DF220" i="2"/>
  <c r="DG220" i="2"/>
  <c r="DH220" i="2"/>
  <c r="DI220" i="2"/>
  <c r="DJ220" i="2"/>
  <c r="DK220" i="2"/>
  <c r="DS220" i="2"/>
  <c r="DT220" i="2"/>
  <c r="DU220" i="2"/>
  <c r="DV220" i="2"/>
  <c r="DW220" i="2"/>
  <c r="DX220" i="2"/>
  <c r="DY220" i="2"/>
  <c r="DZ220" i="2"/>
  <c r="EA220" i="2"/>
  <c r="EB220" i="2"/>
  <c r="EC220" i="2"/>
  <c r="ED220" i="2"/>
  <c r="EE220" i="2"/>
  <c r="EF220" i="2"/>
  <c r="EG220" i="2"/>
  <c r="EH220" i="2"/>
  <c r="EI220" i="2"/>
  <c r="EJ220" i="2"/>
  <c r="EK220" i="2"/>
  <c r="EL220" i="2"/>
  <c r="EM220" i="2"/>
  <c r="B221" i="2"/>
  <c r="C221" i="2"/>
  <c r="D221" i="2"/>
  <c r="E221" i="2" s="1"/>
  <c r="F221" i="2" s="1" a="1"/>
  <c r="F221" i="2" s="1"/>
  <c r="I221" i="2"/>
  <c r="J221" i="2"/>
  <c r="K221" i="2"/>
  <c r="L221" i="2"/>
  <c r="M221" i="2"/>
  <c r="N221" i="2"/>
  <c r="O221" i="2"/>
  <c r="P221" i="2"/>
  <c r="Q221" i="2"/>
  <c r="R221" i="2"/>
  <c r="S221" i="2"/>
  <c r="T221" i="2"/>
  <c r="U221" i="2"/>
  <c r="V221" i="2" s="1"/>
  <c r="W221" i="2"/>
  <c r="X221" i="2"/>
  <c r="Y221" i="2"/>
  <c r="Z221" i="2"/>
  <c r="AA221" i="2"/>
  <c r="AB221" i="2"/>
  <c r="AD221" i="2"/>
  <c r="AC221" i="2" s="1"/>
  <c r="AE221" i="2"/>
  <c r="AF221" i="2"/>
  <c r="AG221" i="2"/>
  <c r="AH221" i="2"/>
  <c r="AI221" i="2"/>
  <c r="AJ221" i="2"/>
  <c r="AK221" i="2"/>
  <c r="AL221" i="2"/>
  <c r="AM221" i="2"/>
  <c r="AN221" i="2"/>
  <c r="AO221" i="2"/>
  <c r="AP221" i="2"/>
  <c r="AQ221" i="2"/>
  <c r="AR221" i="2"/>
  <c r="AS221" i="2"/>
  <c r="AT221" i="2"/>
  <c r="AU221" i="2"/>
  <c r="AV221" i="2"/>
  <c r="AW221" i="2"/>
  <c r="AX221" i="2"/>
  <c r="AY221" i="2"/>
  <c r="AZ221" i="2"/>
  <c r="BA221" i="2"/>
  <c r="BB221" i="2"/>
  <c r="BC221" i="2"/>
  <c r="BD221" i="2"/>
  <c r="BE221" i="2"/>
  <c r="BF221" i="2"/>
  <c r="BG221" i="2"/>
  <c r="BH221" i="2"/>
  <c r="BI221" i="2"/>
  <c r="BJ221" i="2"/>
  <c r="BK221" i="2"/>
  <c r="BL221" i="2"/>
  <c r="BM221" i="2"/>
  <c r="BN221" i="2"/>
  <c r="BO221" i="2"/>
  <c r="BP221" i="2"/>
  <c r="BQ221" i="2"/>
  <c r="BR221" i="2"/>
  <c r="BS221" i="2"/>
  <c r="BT221" i="2"/>
  <c r="BU221" i="2"/>
  <c r="BV221" i="2"/>
  <c r="BW221" i="2"/>
  <c r="BX221" i="2"/>
  <c r="BY221" i="2"/>
  <c r="BZ221" i="2"/>
  <c r="CA221" i="2"/>
  <c r="CB221" i="2"/>
  <c r="CC221" i="2"/>
  <c r="CD221" i="2"/>
  <c r="CE221" i="2"/>
  <c r="CF221" i="2"/>
  <c r="CG221" i="2"/>
  <c r="CH221" i="2"/>
  <c r="CI221" i="2"/>
  <c r="CJ221" i="2"/>
  <c r="CK221" i="2"/>
  <c r="CL221" i="2"/>
  <c r="CM221" i="2"/>
  <c r="CN221" i="2"/>
  <c r="CO221" i="2"/>
  <c r="CP221" i="2"/>
  <c r="CQ221" i="2"/>
  <c r="CR221" i="2"/>
  <c r="CS221" i="2"/>
  <c r="CT221" i="2"/>
  <c r="CU221" i="2"/>
  <c r="CV221" i="2"/>
  <c r="CW221" i="2"/>
  <c r="CX221" i="2"/>
  <c r="CY221" i="2"/>
  <c r="CZ221" i="2"/>
  <c r="DA221" i="2"/>
  <c r="DB221" i="2"/>
  <c r="DC221" i="2"/>
  <c r="DD221" i="2"/>
  <c r="DE221" i="2"/>
  <c r="DF221" i="2"/>
  <c r="DG221" i="2"/>
  <c r="DH221" i="2"/>
  <c r="DI221" i="2"/>
  <c r="DJ221" i="2"/>
  <c r="DK221" i="2"/>
  <c r="DS221" i="2"/>
  <c r="DT221" i="2"/>
  <c r="DU221" i="2"/>
  <c r="DV221" i="2"/>
  <c r="DW221" i="2"/>
  <c r="DX221" i="2"/>
  <c r="DY221" i="2"/>
  <c r="DZ221" i="2"/>
  <c r="EA221" i="2"/>
  <c r="EB221" i="2"/>
  <c r="EC221" i="2"/>
  <c r="ED221" i="2"/>
  <c r="EE221" i="2"/>
  <c r="EF221" i="2"/>
  <c r="EG221" i="2"/>
  <c r="EH221" i="2"/>
  <c r="EI221" i="2"/>
  <c r="EJ221" i="2"/>
  <c r="EK221" i="2"/>
  <c r="EL221" i="2"/>
  <c r="EM221" i="2"/>
  <c r="B222" i="2"/>
  <c r="C222" i="2"/>
  <c r="D222" i="2"/>
  <c r="E222" i="2" s="1"/>
  <c r="F222" i="2" s="1" a="1"/>
  <c r="F222" i="2" s="1"/>
  <c r="I222" i="2"/>
  <c r="J222" i="2"/>
  <c r="K222" i="2"/>
  <c r="L222" i="2"/>
  <c r="M222" i="2"/>
  <c r="N222" i="2"/>
  <c r="O222" i="2"/>
  <c r="P222" i="2"/>
  <c r="Q222" i="2"/>
  <c r="R222" i="2"/>
  <c r="S222" i="2"/>
  <c r="T222" i="2"/>
  <c r="U222" i="2"/>
  <c r="V222" i="2" s="1"/>
  <c r="W222" i="2"/>
  <c r="X222" i="2"/>
  <c r="Y222" i="2"/>
  <c r="Z222" i="2"/>
  <c r="AA222" i="2"/>
  <c r="AB222" i="2"/>
  <c r="AD222" i="2"/>
  <c r="AC222" i="2" s="1"/>
  <c r="AE222" i="2"/>
  <c r="AF222" i="2"/>
  <c r="AG222" i="2"/>
  <c r="AH222" i="2"/>
  <c r="AI222" i="2"/>
  <c r="AJ222" i="2"/>
  <c r="AK222" i="2"/>
  <c r="AL222" i="2"/>
  <c r="AM222" i="2"/>
  <c r="AN222" i="2"/>
  <c r="AO222" i="2"/>
  <c r="AP222" i="2"/>
  <c r="AQ222" i="2"/>
  <c r="AR222" i="2"/>
  <c r="AS222" i="2"/>
  <c r="AT222" i="2"/>
  <c r="AU222" i="2"/>
  <c r="AV222" i="2"/>
  <c r="AW222" i="2"/>
  <c r="AX222" i="2"/>
  <c r="AY222" i="2"/>
  <c r="AZ222" i="2"/>
  <c r="BA222" i="2"/>
  <c r="BB222" i="2"/>
  <c r="BC222" i="2"/>
  <c r="BD222" i="2"/>
  <c r="BE222" i="2"/>
  <c r="BF222" i="2"/>
  <c r="BG222" i="2"/>
  <c r="BH222" i="2"/>
  <c r="BI222" i="2"/>
  <c r="BJ222" i="2"/>
  <c r="BK222" i="2"/>
  <c r="BL222" i="2"/>
  <c r="BM222" i="2"/>
  <c r="BN222" i="2"/>
  <c r="BO222" i="2"/>
  <c r="BP222" i="2"/>
  <c r="BQ222" i="2"/>
  <c r="BR222" i="2"/>
  <c r="BS222" i="2"/>
  <c r="BT222" i="2"/>
  <c r="BU222" i="2"/>
  <c r="BV222" i="2"/>
  <c r="BW222" i="2"/>
  <c r="BX222" i="2"/>
  <c r="BY222" i="2"/>
  <c r="BZ222" i="2"/>
  <c r="CA222" i="2"/>
  <c r="CB222" i="2"/>
  <c r="CC222" i="2"/>
  <c r="CD222" i="2"/>
  <c r="CE222" i="2"/>
  <c r="CF222" i="2"/>
  <c r="CG222" i="2"/>
  <c r="CH222" i="2"/>
  <c r="CI222" i="2"/>
  <c r="CJ222" i="2"/>
  <c r="CK222" i="2"/>
  <c r="CL222" i="2"/>
  <c r="CM222" i="2"/>
  <c r="CN222" i="2"/>
  <c r="CO222" i="2"/>
  <c r="CP222" i="2"/>
  <c r="CQ222" i="2"/>
  <c r="CR222" i="2"/>
  <c r="CS222" i="2"/>
  <c r="CT222" i="2"/>
  <c r="CU222" i="2"/>
  <c r="CV222" i="2"/>
  <c r="CW222" i="2"/>
  <c r="CX222" i="2"/>
  <c r="CY222" i="2"/>
  <c r="CZ222" i="2"/>
  <c r="DA222" i="2"/>
  <c r="DB222" i="2"/>
  <c r="DC222" i="2"/>
  <c r="DD222" i="2"/>
  <c r="DE222" i="2"/>
  <c r="DF222" i="2"/>
  <c r="DG222" i="2"/>
  <c r="DH222" i="2"/>
  <c r="DI222" i="2"/>
  <c r="DJ222" i="2"/>
  <c r="DK222" i="2"/>
  <c r="DS222" i="2"/>
  <c r="DT222" i="2"/>
  <c r="DU222" i="2"/>
  <c r="DV222" i="2"/>
  <c r="DW222" i="2"/>
  <c r="DX222" i="2"/>
  <c r="DY222" i="2"/>
  <c r="DZ222" i="2"/>
  <c r="EA222" i="2"/>
  <c r="DO222" i="2" s="1"/>
  <c r="EB222" i="2"/>
  <c r="EC222" i="2"/>
  <c r="ED222" i="2"/>
  <c r="EE222" i="2"/>
  <c r="EF222" i="2"/>
  <c r="EG222" i="2"/>
  <c r="EH222" i="2"/>
  <c r="EI222" i="2"/>
  <c r="EJ222" i="2"/>
  <c r="EK222" i="2"/>
  <c r="EL222" i="2"/>
  <c r="EM222" i="2"/>
  <c r="B223" i="2"/>
  <c r="C223" i="2"/>
  <c r="D223" i="2"/>
  <c r="E223" i="2" s="1"/>
  <c r="F223" i="2" s="1" a="1"/>
  <c r="F223" i="2" s="1"/>
  <c r="I223" i="2"/>
  <c r="J223" i="2"/>
  <c r="K223" i="2"/>
  <c r="L223" i="2"/>
  <c r="M223" i="2"/>
  <c r="N223" i="2"/>
  <c r="O223" i="2"/>
  <c r="P223" i="2"/>
  <c r="Q223" i="2"/>
  <c r="R223" i="2"/>
  <c r="S223" i="2"/>
  <c r="T223" i="2"/>
  <c r="U223" i="2"/>
  <c r="V223" i="2" s="1"/>
  <c r="W223" i="2"/>
  <c r="X223" i="2"/>
  <c r="Y223" i="2"/>
  <c r="Z223" i="2"/>
  <c r="AA223" i="2"/>
  <c r="AB223" i="2"/>
  <c r="AD223" i="2"/>
  <c r="AC223" i="2" s="1"/>
  <c r="AE223" i="2"/>
  <c r="AF223" i="2"/>
  <c r="AG223" i="2"/>
  <c r="AH223" i="2"/>
  <c r="AI223" i="2"/>
  <c r="AJ223" i="2"/>
  <c r="AK223" i="2"/>
  <c r="AL223" i="2"/>
  <c r="AM223" i="2"/>
  <c r="AN223" i="2"/>
  <c r="AO223" i="2"/>
  <c r="AP223" i="2"/>
  <c r="AQ223" i="2"/>
  <c r="AR223" i="2"/>
  <c r="AS223" i="2"/>
  <c r="AT223" i="2"/>
  <c r="AU223" i="2"/>
  <c r="AV223" i="2"/>
  <c r="AW223" i="2"/>
  <c r="AX223" i="2"/>
  <c r="AY223" i="2"/>
  <c r="AZ223" i="2"/>
  <c r="BA223" i="2"/>
  <c r="BB223" i="2"/>
  <c r="BC223" i="2"/>
  <c r="BD223" i="2"/>
  <c r="BE223" i="2"/>
  <c r="BF223" i="2"/>
  <c r="BG223" i="2"/>
  <c r="BH223" i="2"/>
  <c r="BI223" i="2"/>
  <c r="BJ223" i="2"/>
  <c r="BK223" i="2"/>
  <c r="BL223" i="2"/>
  <c r="BM223" i="2"/>
  <c r="BN223" i="2"/>
  <c r="BO223" i="2"/>
  <c r="BP223" i="2"/>
  <c r="BQ223" i="2"/>
  <c r="BR223" i="2"/>
  <c r="BS223" i="2"/>
  <c r="BT223" i="2"/>
  <c r="BU223" i="2"/>
  <c r="BV223" i="2"/>
  <c r="BW223" i="2"/>
  <c r="BX223" i="2"/>
  <c r="BY223" i="2"/>
  <c r="BZ223" i="2"/>
  <c r="CA223" i="2"/>
  <c r="CB223" i="2"/>
  <c r="CC223" i="2"/>
  <c r="CD223" i="2"/>
  <c r="CE223" i="2"/>
  <c r="CF223" i="2"/>
  <c r="CG223" i="2"/>
  <c r="CH223" i="2"/>
  <c r="CI223" i="2"/>
  <c r="CJ223" i="2"/>
  <c r="CK223" i="2"/>
  <c r="CL223" i="2"/>
  <c r="CM223" i="2"/>
  <c r="CN223" i="2"/>
  <c r="CO223" i="2"/>
  <c r="CP223" i="2"/>
  <c r="CQ223" i="2"/>
  <c r="CR223" i="2"/>
  <c r="CS223" i="2"/>
  <c r="CT223" i="2"/>
  <c r="CU223" i="2"/>
  <c r="CV223" i="2"/>
  <c r="CW223" i="2"/>
  <c r="CX223" i="2"/>
  <c r="CY223" i="2"/>
  <c r="CZ223" i="2"/>
  <c r="DA223" i="2"/>
  <c r="DB223" i="2"/>
  <c r="DC223" i="2"/>
  <c r="DD223" i="2"/>
  <c r="DE223" i="2"/>
  <c r="DF223" i="2"/>
  <c r="DG223" i="2"/>
  <c r="DH223" i="2"/>
  <c r="DI223" i="2"/>
  <c r="DJ223" i="2"/>
  <c r="DK223" i="2"/>
  <c r="DS223" i="2"/>
  <c r="DT223" i="2"/>
  <c r="DU223" i="2"/>
  <c r="DN223" i="2" s="1"/>
  <c r="DV223" i="2"/>
  <c r="DW223" i="2"/>
  <c r="DX223" i="2"/>
  <c r="DY223" i="2"/>
  <c r="DZ223" i="2"/>
  <c r="EA223" i="2"/>
  <c r="EB223" i="2"/>
  <c r="EC223" i="2"/>
  <c r="ED223" i="2"/>
  <c r="EE223" i="2"/>
  <c r="EF223" i="2"/>
  <c r="EG223" i="2"/>
  <c r="EH223" i="2"/>
  <c r="EI223" i="2"/>
  <c r="EJ223" i="2"/>
  <c r="EK223" i="2"/>
  <c r="EL223" i="2"/>
  <c r="EM223" i="2"/>
  <c r="B224" i="2"/>
  <c r="C224" i="2"/>
  <c r="D224" i="2"/>
  <c r="E224" i="2" s="1"/>
  <c r="F224" i="2" s="1" a="1"/>
  <c r="F224" i="2" s="1"/>
  <c r="I224" i="2"/>
  <c r="J224" i="2"/>
  <c r="K224" i="2"/>
  <c r="L224" i="2"/>
  <c r="M224" i="2"/>
  <c r="N224" i="2"/>
  <c r="O224" i="2"/>
  <c r="P224" i="2"/>
  <c r="Q224" i="2"/>
  <c r="R224" i="2"/>
  <c r="S224" i="2"/>
  <c r="T224" i="2"/>
  <c r="U224" i="2"/>
  <c r="V224" i="2" s="1"/>
  <c r="W224" i="2"/>
  <c r="X224" i="2"/>
  <c r="Y224" i="2"/>
  <c r="Z224" i="2"/>
  <c r="AA224" i="2"/>
  <c r="AB224" i="2"/>
  <c r="AD224" i="2"/>
  <c r="AC224" i="2" s="1"/>
  <c r="AE224" i="2"/>
  <c r="AF224" i="2"/>
  <c r="AG224" i="2"/>
  <c r="AH224" i="2"/>
  <c r="AI224" i="2"/>
  <c r="AJ224" i="2"/>
  <c r="AK224" i="2"/>
  <c r="AL224" i="2"/>
  <c r="AM224" i="2"/>
  <c r="AN224" i="2"/>
  <c r="AO224" i="2"/>
  <c r="AP224" i="2"/>
  <c r="AQ224" i="2"/>
  <c r="AR224" i="2"/>
  <c r="AS224" i="2"/>
  <c r="AT224" i="2"/>
  <c r="AU224" i="2"/>
  <c r="AV224" i="2"/>
  <c r="AW224" i="2"/>
  <c r="AX224" i="2"/>
  <c r="AY224" i="2"/>
  <c r="AZ224" i="2"/>
  <c r="BA224" i="2"/>
  <c r="BB224" i="2"/>
  <c r="BC224" i="2"/>
  <c r="BD224" i="2"/>
  <c r="BE224" i="2"/>
  <c r="BF224" i="2"/>
  <c r="BG224" i="2"/>
  <c r="BH224" i="2"/>
  <c r="BI224" i="2"/>
  <c r="BJ224" i="2"/>
  <c r="BK224" i="2"/>
  <c r="BL224" i="2"/>
  <c r="BM224" i="2"/>
  <c r="BN224" i="2"/>
  <c r="BO224" i="2"/>
  <c r="BP224" i="2"/>
  <c r="BQ224" i="2"/>
  <c r="BR224" i="2"/>
  <c r="BS224" i="2"/>
  <c r="BT224" i="2"/>
  <c r="BU224" i="2"/>
  <c r="BV224" i="2"/>
  <c r="BW224" i="2"/>
  <c r="BX224" i="2"/>
  <c r="BY224" i="2"/>
  <c r="BZ224" i="2"/>
  <c r="CA224" i="2"/>
  <c r="CB224" i="2"/>
  <c r="CC224" i="2"/>
  <c r="CD224" i="2"/>
  <c r="CE224" i="2"/>
  <c r="CF224" i="2"/>
  <c r="CG224" i="2"/>
  <c r="CH224" i="2"/>
  <c r="CI224" i="2"/>
  <c r="CJ224" i="2"/>
  <c r="CK224" i="2"/>
  <c r="CL224" i="2"/>
  <c r="CM224" i="2"/>
  <c r="CN224" i="2"/>
  <c r="CO224" i="2"/>
  <c r="CP224" i="2"/>
  <c r="CQ224" i="2"/>
  <c r="CR224" i="2"/>
  <c r="CS224" i="2"/>
  <c r="CT224" i="2"/>
  <c r="CU224" i="2"/>
  <c r="CV224" i="2"/>
  <c r="CW224" i="2"/>
  <c r="CX224" i="2"/>
  <c r="CY224" i="2"/>
  <c r="CZ224" i="2"/>
  <c r="DA224" i="2"/>
  <c r="DB224" i="2"/>
  <c r="DC224" i="2"/>
  <c r="DD224" i="2"/>
  <c r="DE224" i="2"/>
  <c r="DF224" i="2"/>
  <c r="DG224" i="2"/>
  <c r="DH224" i="2"/>
  <c r="DI224" i="2"/>
  <c r="DJ224" i="2"/>
  <c r="DK224" i="2"/>
  <c r="DT224" i="2"/>
  <c r="DU224" i="2"/>
  <c r="DN224" i="2" s="1"/>
  <c r="DV224" i="2"/>
  <c r="DW224" i="2"/>
  <c r="DX224" i="2"/>
  <c r="DY224" i="2"/>
  <c r="DZ224" i="2"/>
  <c r="EA224" i="2"/>
  <c r="EB224" i="2"/>
  <c r="EC224" i="2"/>
  <c r="ED224" i="2"/>
  <c r="EE224" i="2"/>
  <c r="EF224" i="2"/>
  <c r="EG224" i="2"/>
  <c r="EH224" i="2"/>
  <c r="EI224" i="2"/>
  <c r="EJ224" i="2"/>
  <c r="EK224" i="2"/>
  <c r="EL224" i="2"/>
  <c r="EM224" i="2"/>
  <c r="B225" i="2"/>
  <c r="C225" i="2"/>
  <c r="D225" i="2"/>
  <c r="E225" i="2" s="1"/>
  <c r="F225" i="2" s="1" a="1"/>
  <c r="F225" i="2" s="1"/>
  <c r="I225" i="2"/>
  <c r="J225" i="2"/>
  <c r="K225" i="2"/>
  <c r="L225" i="2"/>
  <c r="M225" i="2"/>
  <c r="N225" i="2"/>
  <c r="O225" i="2"/>
  <c r="P225" i="2"/>
  <c r="Q225" i="2"/>
  <c r="R225" i="2"/>
  <c r="S225" i="2"/>
  <c r="T225" i="2"/>
  <c r="U225" i="2"/>
  <c r="V225" i="2" s="1"/>
  <c r="W225" i="2"/>
  <c r="X225" i="2"/>
  <c r="Y225" i="2"/>
  <c r="Z225" i="2"/>
  <c r="AA225" i="2"/>
  <c r="AB225" i="2"/>
  <c r="AD225" i="2"/>
  <c r="AC225" i="2" s="1"/>
  <c r="AE225" i="2"/>
  <c r="AF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K225" i="2"/>
  <c r="BL225" i="2"/>
  <c r="BM225" i="2"/>
  <c r="BN225" i="2"/>
  <c r="BO225" i="2"/>
  <c r="BP225" i="2"/>
  <c r="BQ225" i="2"/>
  <c r="BR225" i="2"/>
  <c r="BS225" i="2"/>
  <c r="BT225" i="2"/>
  <c r="BU225" i="2"/>
  <c r="BV225" i="2"/>
  <c r="BW225" i="2"/>
  <c r="BX225" i="2"/>
  <c r="BY225" i="2"/>
  <c r="BZ225" i="2"/>
  <c r="CA225" i="2"/>
  <c r="CB225" i="2"/>
  <c r="CC225" i="2"/>
  <c r="CD225" i="2"/>
  <c r="CE225" i="2"/>
  <c r="CF225" i="2"/>
  <c r="CG225" i="2"/>
  <c r="CH225" i="2"/>
  <c r="CI225" i="2"/>
  <c r="CJ225" i="2"/>
  <c r="CK225" i="2"/>
  <c r="CL225" i="2"/>
  <c r="CM225" i="2"/>
  <c r="CN225" i="2"/>
  <c r="CO225" i="2"/>
  <c r="CP225" i="2"/>
  <c r="CQ225" i="2"/>
  <c r="CR225" i="2"/>
  <c r="CS225" i="2"/>
  <c r="CT225" i="2"/>
  <c r="CU225" i="2"/>
  <c r="CV225" i="2"/>
  <c r="CW225" i="2"/>
  <c r="CX225" i="2"/>
  <c r="CY225" i="2"/>
  <c r="CZ225" i="2"/>
  <c r="DA225" i="2"/>
  <c r="DB225" i="2"/>
  <c r="DC225" i="2"/>
  <c r="DD225" i="2"/>
  <c r="DE225" i="2"/>
  <c r="DF225" i="2"/>
  <c r="DG225" i="2"/>
  <c r="DH225" i="2"/>
  <c r="DI225" i="2"/>
  <c r="DJ225" i="2"/>
  <c r="DK225" i="2"/>
  <c r="DT225" i="2"/>
  <c r="DU225" i="2"/>
  <c r="DN225" i="2" s="1"/>
  <c r="DV225" i="2"/>
  <c r="DW225" i="2"/>
  <c r="DX225" i="2"/>
  <c r="DY225" i="2"/>
  <c r="DZ225" i="2"/>
  <c r="EA225" i="2"/>
  <c r="EB225" i="2"/>
  <c r="EC225" i="2"/>
  <c r="ED225" i="2"/>
  <c r="EE225" i="2"/>
  <c r="EF225" i="2"/>
  <c r="EG225" i="2"/>
  <c r="EH225" i="2"/>
  <c r="EI225" i="2"/>
  <c r="EJ225" i="2"/>
  <c r="EK225" i="2"/>
  <c r="EL225" i="2"/>
  <c r="EM225" i="2"/>
  <c r="B226" i="2"/>
  <c r="C226" i="2"/>
  <c r="D226" i="2"/>
  <c r="E226" i="2" s="1"/>
  <c r="F226" i="2" s="1" a="1"/>
  <c r="F226" i="2" s="1"/>
  <c r="I226" i="2"/>
  <c r="J226" i="2"/>
  <c r="K226" i="2"/>
  <c r="L226" i="2"/>
  <c r="M226" i="2"/>
  <c r="N226" i="2"/>
  <c r="O226" i="2"/>
  <c r="P226" i="2"/>
  <c r="Q226" i="2"/>
  <c r="R226" i="2"/>
  <c r="S226" i="2"/>
  <c r="T226" i="2"/>
  <c r="U226" i="2"/>
  <c r="V226" i="2" s="1"/>
  <c r="W226" i="2"/>
  <c r="X226" i="2"/>
  <c r="Y226" i="2"/>
  <c r="Z226" i="2"/>
  <c r="AA226" i="2"/>
  <c r="AB226" i="2"/>
  <c r="AD226" i="2"/>
  <c r="AC226" i="2" s="1"/>
  <c r="AE226" i="2"/>
  <c r="AF226" i="2"/>
  <c r="AG226" i="2"/>
  <c r="AH226" i="2"/>
  <c r="AI226" i="2"/>
  <c r="AJ226" i="2"/>
  <c r="AK226" i="2"/>
  <c r="AL226" i="2"/>
  <c r="AM226" i="2"/>
  <c r="AN226" i="2"/>
  <c r="AO226" i="2"/>
  <c r="AP226" i="2"/>
  <c r="AQ226" i="2"/>
  <c r="AR226" i="2"/>
  <c r="AS226" i="2"/>
  <c r="AT226" i="2"/>
  <c r="AU226" i="2"/>
  <c r="AV226" i="2"/>
  <c r="AW226" i="2"/>
  <c r="AX226" i="2"/>
  <c r="AY226" i="2"/>
  <c r="AZ226" i="2"/>
  <c r="BA226" i="2"/>
  <c r="BB226" i="2"/>
  <c r="BC226" i="2"/>
  <c r="BD226" i="2"/>
  <c r="BE226" i="2"/>
  <c r="BF226" i="2"/>
  <c r="BG226" i="2"/>
  <c r="BH226" i="2"/>
  <c r="BI226" i="2"/>
  <c r="BJ226" i="2"/>
  <c r="BK226" i="2"/>
  <c r="BL226" i="2"/>
  <c r="BM226" i="2"/>
  <c r="BN226" i="2"/>
  <c r="BO226" i="2"/>
  <c r="BP226" i="2"/>
  <c r="BQ226" i="2"/>
  <c r="BR226" i="2"/>
  <c r="BS226" i="2"/>
  <c r="BT226" i="2"/>
  <c r="BU226" i="2"/>
  <c r="BV226" i="2"/>
  <c r="BW226" i="2"/>
  <c r="BX226" i="2"/>
  <c r="BY226" i="2"/>
  <c r="BZ226" i="2"/>
  <c r="CA226" i="2"/>
  <c r="CB226" i="2"/>
  <c r="CC226" i="2"/>
  <c r="CD226" i="2"/>
  <c r="CE226" i="2"/>
  <c r="CF226" i="2"/>
  <c r="CG226" i="2"/>
  <c r="CH226" i="2"/>
  <c r="CI226" i="2"/>
  <c r="CJ226" i="2"/>
  <c r="CK226" i="2"/>
  <c r="CL226" i="2"/>
  <c r="CM226" i="2"/>
  <c r="CN226" i="2"/>
  <c r="CO226" i="2"/>
  <c r="CP226" i="2"/>
  <c r="CQ226" i="2"/>
  <c r="CR226" i="2"/>
  <c r="CS226" i="2"/>
  <c r="CT226" i="2"/>
  <c r="CU226" i="2"/>
  <c r="CV226" i="2"/>
  <c r="CW226" i="2"/>
  <c r="CX226" i="2"/>
  <c r="CY226" i="2"/>
  <c r="CZ226" i="2"/>
  <c r="DA226" i="2"/>
  <c r="DB226" i="2"/>
  <c r="DC226" i="2"/>
  <c r="DD226" i="2"/>
  <c r="DE226" i="2"/>
  <c r="DF226" i="2"/>
  <c r="DG226" i="2"/>
  <c r="DH226" i="2"/>
  <c r="DI226" i="2"/>
  <c r="DJ226" i="2"/>
  <c r="DK226" i="2"/>
  <c r="DT226" i="2"/>
  <c r="DU226" i="2"/>
  <c r="DN226" i="2" s="1"/>
  <c r="DV226" i="2"/>
  <c r="DW226" i="2"/>
  <c r="DX226" i="2"/>
  <c r="DY226" i="2"/>
  <c r="DZ226" i="2"/>
  <c r="EA226" i="2"/>
  <c r="EB226" i="2"/>
  <c r="EC226" i="2"/>
  <c r="ED226" i="2"/>
  <c r="EE226" i="2"/>
  <c r="EF226" i="2"/>
  <c r="EG226" i="2"/>
  <c r="EH226" i="2"/>
  <c r="EI226" i="2"/>
  <c r="EJ226" i="2"/>
  <c r="EK226" i="2"/>
  <c r="EL226" i="2"/>
  <c r="EM226" i="2"/>
  <c r="B227" i="2"/>
  <c r="C227" i="2"/>
  <c r="D227" i="2"/>
  <c r="E227" i="2" s="1"/>
  <c r="F227" i="2" s="1" a="1"/>
  <c r="F227" i="2" s="1"/>
  <c r="I227" i="2"/>
  <c r="J227" i="2"/>
  <c r="K227" i="2"/>
  <c r="L227" i="2"/>
  <c r="M227" i="2"/>
  <c r="N227" i="2"/>
  <c r="O227" i="2"/>
  <c r="P227" i="2"/>
  <c r="Q227" i="2"/>
  <c r="R227" i="2"/>
  <c r="S227" i="2"/>
  <c r="T227" i="2"/>
  <c r="U227" i="2"/>
  <c r="V227" i="2" s="1"/>
  <c r="W227" i="2"/>
  <c r="X227" i="2"/>
  <c r="Y227" i="2"/>
  <c r="Z227" i="2"/>
  <c r="AA227" i="2"/>
  <c r="AB227" i="2"/>
  <c r="AD227" i="2"/>
  <c r="AC227" i="2" s="1"/>
  <c r="AE227" i="2"/>
  <c r="AF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K227" i="2"/>
  <c r="BL227" i="2"/>
  <c r="BM227" i="2"/>
  <c r="BN227" i="2"/>
  <c r="BO227" i="2"/>
  <c r="BP227" i="2"/>
  <c r="BQ227" i="2"/>
  <c r="BR227" i="2"/>
  <c r="BS227" i="2"/>
  <c r="BT227" i="2"/>
  <c r="BU227" i="2"/>
  <c r="BV227" i="2"/>
  <c r="BW227" i="2"/>
  <c r="BX227" i="2"/>
  <c r="BY227" i="2"/>
  <c r="BZ227" i="2"/>
  <c r="CA227" i="2"/>
  <c r="CB227" i="2"/>
  <c r="CC227" i="2"/>
  <c r="CD227" i="2"/>
  <c r="CE227" i="2"/>
  <c r="CF227" i="2"/>
  <c r="CG227" i="2"/>
  <c r="CH227" i="2"/>
  <c r="CI227" i="2"/>
  <c r="CJ227" i="2"/>
  <c r="CK227" i="2"/>
  <c r="CL227" i="2"/>
  <c r="CM227" i="2"/>
  <c r="CN227" i="2"/>
  <c r="CO227" i="2"/>
  <c r="CP227" i="2"/>
  <c r="CQ227" i="2"/>
  <c r="CR227" i="2"/>
  <c r="CS227" i="2"/>
  <c r="CT227" i="2"/>
  <c r="CU227" i="2"/>
  <c r="CV227" i="2"/>
  <c r="CW227" i="2"/>
  <c r="CX227" i="2"/>
  <c r="CY227" i="2"/>
  <c r="CZ227" i="2"/>
  <c r="DA227" i="2"/>
  <c r="DB227" i="2"/>
  <c r="DC227" i="2"/>
  <c r="DD227" i="2"/>
  <c r="DE227" i="2"/>
  <c r="DF227" i="2"/>
  <c r="DG227" i="2"/>
  <c r="DH227" i="2"/>
  <c r="DI227" i="2"/>
  <c r="DJ227" i="2"/>
  <c r="DK227" i="2"/>
  <c r="DT227" i="2"/>
  <c r="DU227" i="2"/>
  <c r="DN227" i="2" s="1"/>
  <c r="DV227" i="2"/>
  <c r="DW227" i="2"/>
  <c r="DX227" i="2"/>
  <c r="DY227" i="2"/>
  <c r="DZ227" i="2"/>
  <c r="EA227" i="2"/>
  <c r="EB227" i="2"/>
  <c r="EC227" i="2"/>
  <c r="ED227" i="2"/>
  <c r="EE227" i="2"/>
  <c r="EF227" i="2"/>
  <c r="EG227" i="2"/>
  <c r="EH227" i="2"/>
  <c r="EI227" i="2"/>
  <c r="EJ227" i="2"/>
  <c r="EK227" i="2"/>
  <c r="EL227" i="2"/>
  <c r="EM227" i="2"/>
  <c r="B228" i="2"/>
  <c r="C228" i="2"/>
  <c r="D228" i="2"/>
  <c r="E228" i="2" s="1"/>
  <c r="F228" i="2" s="1" a="1"/>
  <c r="F228" i="2" s="1"/>
  <c r="I228" i="2"/>
  <c r="J228" i="2"/>
  <c r="K228" i="2"/>
  <c r="L228" i="2"/>
  <c r="M228" i="2"/>
  <c r="N228" i="2"/>
  <c r="O228" i="2"/>
  <c r="P228" i="2"/>
  <c r="Q228" i="2"/>
  <c r="R228" i="2"/>
  <c r="S228" i="2"/>
  <c r="T228" i="2"/>
  <c r="U228" i="2"/>
  <c r="V228" i="2" s="1"/>
  <c r="W228" i="2"/>
  <c r="X228" i="2"/>
  <c r="Y228" i="2"/>
  <c r="Z228" i="2"/>
  <c r="AA228" i="2"/>
  <c r="AB228" i="2"/>
  <c r="AD228" i="2"/>
  <c r="AC228" i="2" s="1"/>
  <c r="AE228" i="2"/>
  <c r="AF228" i="2"/>
  <c r="AG228" i="2"/>
  <c r="AH228" i="2"/>
  <c r="AI228" i="2"/>
  <c r="AJ228" i="2"/>
  <c r="AK228" i="2"/>
  <c r="AL228" i="2"/>
  <c r="AM228" i="2"/>
  <c r="AN228" i="2"/>
  <c r="AO228" i="2"/>
  <c r="AP228" i="2"/>
  <c r="AQ228" i="2"/>
  <c r="AR228" i="2"/>
  <c r="AS228" i="2"/>
  <c r="AT228" i="2"/>
  <c r="AU228" i="2"/>
  <c r="AV228" i="2"/>
  <c r="AW228" i="2"/>
  <c r="AX228" i="2"/>
  <c r="AY228" i="2"/>
  <c r="AZ228" i="2"/>
  <c r="BA228" i="2"/>
  <c r="BB228" i="2"/>
  <c r="BC228" i="2"/>
  <c r="BD228" i="2"/>
  <c r="BE228" i="2"/>
  <c r="BF228" i="2"/>
  <c r="BG228" i="2"/>
  <c r="BH228" i="2"/>
  <c r="BI228" i="2"/>
  <c r="BJ228" i="2"/>
  <c r="BK228" i="2"/>
  <c r="BL228" i="2"/>
  <c r="BM228" i="2"/>
  <c r="BN228" i="2"/>
  <c r="BO228" i="2"/>
  <c r="BP228" i="2"/>
  <c r="BQ228" i="2"/>
  <c r="BR228" i="2"/>
  <c r="BS228" i="2"/>
  <c r="BT228" i="2"/>
  <c r="BU228" i="2"/>
  <c r="BV228" i="2"/>
  <c r="BW228" i="2"/>
  <c r="BX228" i="2"/>
  <c r="BY228" i="2"/>
  <c r="BZ228" i="2"/>
  <c r="CA228" i="2"/>
  <c r="CB228" i="2"/>
  <c r="CC228" i="2"/>
  <c r="CD228" i="2"/>
  <c r="CE228" i="2"/>
  <c r="CF228" i="2"/>
  <c r="CG228" i="2"/>
  <c r="CH228" i="2"/>
  <c r="CI228" i="2"/>
  <c r="CJ228" i="2"/>
  <c r="CK228" i="2"/>
  <c r="CL228" i="2"/>
  <c r="CM228" i="2"/>
  <c r="CN228" i="2"/>
  <c r="CO228" i="2"/>
  <c r="CP228" i="2"/>
  <c r="CQ228" i="2"/>
  <c r="CR228" i="2"/>
  <c r="CS228" i="2"/>
  <c r="CT228" i="2"/>
  <c r="CU228" i="2"/>
  <c r="CV228" i="2"/>
  <c r="CW228" i="2"/>
  <c r="CX228" i="2"/>
  <c r="CY228" i="2"/>
  <c r="CZ228" i="2"/>
  <c r="DA228" i="2"/>
  <c r="DB228" i="2"/>
  <c r="DC228" i="2"/>
  <c r="DD228" i="2"/>
  <c r="DE228" i="2"/>
  <c r="DF228" i="2"/>
  <c r="DG228" i="2"/>
  <c r="DH228" i="2"/>
  <c r="DI228" i="2"/>
  <c r="DJ228" i="2"/>
  <c r="DK228" i="2"/>
  <c r="DS228" i="2"/>
  <c r="DT228" i="2"/>
  <c r="DU228" i="2"/>
  <c r="DN228" i="2" s="1"/>
  <c r="DV228" i="2"/>
  <c r="DW228" i="2"/>
  <c r="DX228" i="2"/>
  <c r="DY228" i="2"/>
  <c r="DZ228" i="2"/>
  <c r="EA228" i="2"/>
  <c r="DO228" i="2" s="1"/>
  <c r="DP228" i="2" s="1"/>
  <c r="DQ228" i="2" s="1"/>
  <c r="EB228" i="2"/>
  <c r="EC228" i="2"/>
  <c r="ED228" i="2"/>
  <c r="EE228" i="2"/>
  <c r="EF228" i="2"/>
  <c r="EG228" i="2"/>
  <c r="EH228" i="2"/>
  <c r="EI228" i="2"/>
  <c r="EJ228" i="2"/>
  <c r="EK228" i="2"/>
  <c r="EL228" i="2"/>
  <c r="EM228" i="2"/>
  <c r="B229" i="2"/>
  <c r="C229" i="2"/>
  <c r="D229" i="2"/>
  <c r="E229" i="2" s="1"/>
  <c r="F229" i="2" s="1" a="1"/>
  <c r="F229" i="2" s="1"/>
  <c r="I229" i="2"/>
  <c r="J229" i="2"/>
  <c r="K229" i="2"/>
  <c r="L229" i="2"/>
  <c r="M229" i="2"/>
  <c r="N229" i="2"/>
  <c r="O229" i="2"/>
  <c r="P229" i="2"/>
  <c r="Q229" i="2"/>
  <c r="R229" i="2"/>
  <c r="S229" i="2"/>
  <c r="T229" i="2"/>
  <c r="U229" i="2"/>
  <c r="V229" i="2" s="1"/>
  <c r="W229" i="2"/>
  <c r="X229" i="2"/>
  <c r="Y229" i="2"/>
  <c r="Z229" i="2"/>
  <c r="AA229" i="2"/>
  <c r="AB229" i="2"/>
  <c r="AD229" i="2"/>
  <c r="AC229" i="2" s="1"/>
  <c r="AE229" i="2"/>
  <c r="AF229" i="2"/>
  <c r="AG229" i="2"/>
  <c r="AH229" i="2"/>
  <c r="AI229" i="2"/>
  <c r="AJ229" i="2"/>
  <c r="AK229" i="2"/>
  <c r="AL229" i="2"/>
  <c r="AM229" i="2"/>
  <c r="AN229" i="2"/>
  <c r="AO229" i="2"/>
  <c r="AP229" i="2"/>
  <c r="AQ229" i="2"/>
  <c r="AR229" i="2"/>
  <c r="AS229" i="2"/>
  <c r="AT229" i="2"/>
  <c r="AU229" i="2"/>
  <c r="AV229" i="2"/>
  <c r="AW229" i="2"/>
  <c r="AX229" i="2"/>
  <c r="AY229" i="2"/>
  <c r="AZ229" i="2"/>
  <c r="BA229" i="2"/>
  <c r="BB229" i="2"/>
  <c r="BC229" i="2"/>
  <c r="BD229" i="2"/>
  <c r="BE229" i="2"/>
  <c r="BF229" i="2"/>
  <c r="BG229" i="2"/>
  <c r="BH229" i="2"/>
  <c r="BI229" i="2"/>
  <c r="BJ229" i="2"/>
  <c r="BK229" i="2"/>
  <c r="BL229" i="2"/>
  <c r="BM229" i="2"/>
  <c r="BN229" i="2"/>
  <c r="BO229" i="2"/>
  <c r="BP229" i="2"/>
  <c r="BQ229" i="2"/>
  <c r="BR229" i="2"/>
  <c r="BS229" i="2"/>
  <c r="BT229" i="2"/>
  <c r="BU229" i="2"/>
  <c r="BV229" i="2"/>
  <c r="BW229" i="2"/>
  <c r="BX229" i="2"/>
  <c r="BY229" i="2"/>
  <c r="BZ229" i="2"/>
  <c r="CA229" i="2"/>
  <c r="CB229" i="2"/>
  <c r="CC229" i="2"/>
  <c r="CD229" i="2"/>
  <c r="CE229" i="2"/>
  <c r="CF229" i="2"/>
  <c r="CG229" i="2"/>
  <c r="CH229" i="2"/>
  <c r="CI229" i="2"/>
  <c r="CJ229" i="2"/>
  <c r="CK229" i="2"/>
  <c r="CL229" i="2"/>
  <c r="CM229" i="2"/>
  <c r="CN229" i="2"/>
  <c r="CO229" i="2"/>
  <c r="CP229" i="2"/>
  <c r="CQ229" i="2"/>
  <c r="CR229" i="2"/>
  <c r="CS229" i="2"/>
  <c r="CT229" i="2"/>
  <c r="CU229" i="2"/>
  <c r="CV229" i="2"/>
  <c r="CW229" i="2"/>
  <c r="CX229" i="2"/>
  <c r="CY229" i="2"/>
  <c r="CZ229" i="2"/>
  <c r="DA229" i="2"/>
  <c r="DB229" i="2"/>
  <c r="DC229" i="2"/>
  <c r="DD229" i="2"/>
  <c r="DE229" i="2"/>
  <c r="DF229" i="2"/>
  <c r="DG229" i="2"/>
  <c r="DH229" i="2"/>
  <c r="DI229" i="2"/>
  <c r="DJ229" i="2"/>
  <c r="DK229" i="2"/>
  <c r="DS229" i="2"/>
  <c r="DT229" i="2"/>
  <c r="DU229" i="2"/>
  <c r="DV229" i="2"/>
  <c r="DW229" i="2"/>
  <c r="DX229" i="2"/>
  <c r="DY229" i="2"/>
  <c r="DZ229" i="2"/>
  <c r="EA229" i="2"/>
  <c r="DO229" i="2" s="1"/>
  <c r="EB229" i="2"/>
  <c r="EC229" i="2"/>
  <c r="ED229" i="2"/>
  <c r="EE229" i="2"/>
  <c r="EF229" i="2"/>
  <c r="EG229" i="2"/>
  <c r="EH229" i="2"/>
  <c r="EI229" i="2"/>
  <c r="EJ229" i="2"/>
  <c r="EK229" i="2"/>
  <c r="EL229" i="2"/>
  <c r="EM229" i="2"/>
  <c r="B230" i="2"/>
  <c r="C230" i="2"/>
  <c r="D230" i="2"/>
  <c r="E230" i="2" s="1"/>
  <c r="F230" i="2" s="1" a="1"/>
  <c r="F230" i="2" s="1"/>
  <c r="I230" i="2"/>
  <c r="J230" i="2"/>
  <c r="K230" i="2"/>
  <c r="L230" i="2"/>
  <c r="M230" i="2"/>
  <c r="N230" i="2"/>
  <c r="O230" i="2"/>
  <c r="P230" i="2"/>
  <c r="Q230" i="2"/>
  <c r="R230" i="2"/>
  <c r="S230" i="2"/>
  <c r="T230" i="2"/>
  <c r="U230" i="2"/>
  <c r="V230" i="2" s="1"/>
  <c r="W230" i="2"/>
  <c r="X230" i="2"/>
  <c r="Y230" i="2"/>
  <c r="Z230" i="2"/>
  <c r="AA230" i="2"/>
  <c r="AB230" i="2"/>
  <c r="AD230" i="2"/>
  <c r="AC230" i="2" s="1"/>
  <c r="AE230" i="2"/>
  <c r="AF230" i="2"/>
  <c r="AG230" i="2"/>
  <c r="AH230" i="2"/>
  <c r="AI230" i="2"/>
  <c r="AJ230" i="2"/>
  <c r="AK230" i="2"/>
  <c r="AL230" i="2"/>
  <c r="AM230" i="2"/>
  <c r="AN230" i="2"/>
  <c r="AO230" i="2"/>
  <c r="AP230" i="2"/>
  <c r="AQ230" i="2"/>
  <c r="AR230" i="2"/>
  <c r="AS230" i="2"/>
  <c r="AT230" i="2"/>
  <c r="AU230" i="2"/>
  <c r="AV230" i="2"/>
  <c r="AW230" i="2"/>
  <c r="AX230" i="2"/>
  <c r="AY230" i="2"/>
  <c r="AZ230" i="2"/>
  <c r="BA230" i="2"/>
  <c r="BB230" i="2"/>
  <c r="BC230" i="2"/>
  <c r="BD230" i="2"/>
  <c r="BE230" i="2"/>
  <c r="BF230" i="2"/>
  <c r="BG230" i="2"/>
  <c r="BH230" i="2"/>
  <c r="BI230" i="2"/>
  <c r="BJ230" i="2"/>
  <c r="BK230" i="2"/>
  <c r="BL230" i="2"/>
  <c r="BM230" i="2"/>
  <c r="BN230" i="2"/>
  <c r="BO230" i="2"/>
  <c r="BP230" i="2"/>
  <c r="BQ230" i="2"/>
  <c r="BR230" i="2"/>
  <c r="BS230" i="2"/>
  <c r="BT230" i="2"/>
  <c r="BU230" i="2"/>
  <c r="BV230" i="2"/>
  <c r="BW230" i="2"/>
  <c r="BX230" i="2"/>
  <c r="BY230" i="2"/>
  <c r="BZ230" i="2"/>
  <c r="CA230" i="2"/>
  <c r="CB230" i="2"/>
  <c r="CC230" i="2"/>
  <c r="CD230" i="2"/>
  <c r="CE230" i="2"/>
  <c r="CF230" i="2"/>
  <c r="CG230" i="2"/>
  <c r="CH230" i="2"/>
  <c r="CI230" i="2"/>
  <c r="CJ230" i="2"/>
  <c r="CK230" i="2"/>
  <c r="CL230" i="2"/>
  <c r="CM230" i="2"/>
  <c r="CN230" i="2"/>
  <c r="CO230" i="2"/>
  <c r="CP230" i="2"/>
  <c r="CQ230" i="2"/>
  <c r="CR230" i="2"/>
  <c r="CS230" i="2"/>
  <c r="CT230" i="2"/>
  <c r="CU230" i="2"/>
  <c r="CV230" i="2"/>
  <c r="CW230" i="2"/>
  <c r="CX230" i="2"/>
  <c r="CY230" i="2"/>
  <c r="CZ230" i="2"/>
  <c r="DA230" i="2"/>
  <c r="DB230" i="2"/>
  <c r="DC230" i="2"/>
  <c r="DD230" i="2"/>
  <c r="DE230" i="2"/>
  <c r="DF230" i="2"/>
  <c r="DG230" i="2"/>
  <c r="DH230" i="2"/>
  <c r="DI230" i="2"/>
  <c r="DJ230" i="2"/>
  <c r="DK230" i="2"/>
  <c r="DS230" i="2"/>
  <c r="DT230" i="2"/>
  <c r="DU230" i="2"/>
  <c r="DV230" i="2"/>
  <c r="DW230" i="2"/>
  <c r="DX230" i="2"/>
  <c r="DY230" i="2"/>
  <c r="DZ230" i="2"/>
  <c r="EA230" i="2"/>
  <c r="EB230" i="2"/>
  <c r="EC230" i="2"/>
  <c r="ED230" i="2"/>
  <c r="EE230" i="2"/>
  <c r="EF230" i="2"/>
  <c r="EG230" i="2"/>
  <c r="EH230" i="2"/>
  <c r="EI230" i="2"/>
  <c r="EJ230" i="2"/>
  <c r="EK230" i="2"/>
  <c r="EL230" i="2"/>
  <c r="EM230" i="2"/>
  <c r="B231" i="2"/>
  <c r="C231" i="2"/>
  <c r="D231" i="2"/>
  <c r="E231" i="2" s="1"/>
  <c r="F231" i="2" s="1" a="1"/>
  <c r="F231" i="2" s="1"/>
  <c r="I231" i="2"/>
  <c r="J231" i="2"/>
  <c r="K231" i="2"/>
  <c r="L231" i="2"/>
  <c r="M231" i="2"/>
  <c r="N231" i="2"/>
  <c r="O231" i="2"/>
  <c r="P231" i="2"/>
  <c r="Q231" i="2"/>
  <c r="R231" i="2"/>
  <c r="S231" i="2"/>
  <c r="T231" i="2"/>
  <c r="U231" i="2"/>
  <c r="V231" i="2" s="1"/>
  <c r="W231" i="2"/>
  <c r="X231" i="2"/>
  <c r="Y231" i="2"/>
  <c r="Z231" i="2"/>
  <c r="AA231" i="2"/>
  <c r="AB231" i="2"/>
  <c r="AD231" i="2"/>
  <c r="AC231" i="2" s="1"/>
  <c r="AE231" i="2"/>
  <c r="AF231" i="2"/>
  <c r="AG231" i="2"/>
  <c r="AH231" i="2"/>
  <c r="AI231" i="2"/>
  <c r="AJ231" i="2"/>
  <c r="AK231" i="2"/>
  <c r="AL231" i="2"/>
  <c r="AM231" i="2"/>
  <c r="AN231" i="2"/>
  <c r="AO231" i="2"/>
  <c r="AP231" i="2"/>
  <c r="AQ231" i="2"/>
  <c r="AR231" i="2"/>
  <c r="AS231" i="2"/>
  <c r="AT231" i="2"/>
  <c r="AU231" i="2"/>
  <c r="AV231" i="2"/>
  <c r="AW231" i="2"/>
  <c r="AX231" i="2"/>
  <c r="AY231" i="2"/>
  <c r="AZ231" i="2"/>
  <c r="BA231" i="2"/>
  <c r="BB231" i="2"/>
  <c r="BC231" i="2"/>
  <c r="BD231" i="2"/>
  <c r="BE231" i="2"/>
  <c r="BF231" i="2"/>
  <c r="BG231" i="2"/>
  <c r="BH231" i="2"/>
  <c r="BI231" i="2"/>
  <c r="BJ231" i="2"/>
  <c r="BK231" i="2"/>
  <c r="BL231" i="2"/>
  <c r="BM231" i="2"/>
  <c r="BN231" i="2"/>
  <c r="BO231" i="2"/>
  <c r="BP231" i="2"/>
  <c r="BQ231" i="2"/>
  <c r="BR231" i="2"/>
  <c r="BS231" i="2"/>
  <c r="BT231" i="2"/>
  <c r="BU231" i="2"/>
  <c r="BV231" i="2"/>
  <c r="BW231" i="2"/>
  <c r="BX231" i="2"/>
  <c r="BY231" i="2"/>
  <c r="BZ231" i="2"/>
  <c r="CA231" i="2"/>
  <c r="CB231" i="2"/>
  <c r="CC231" i="2"/>
  <c r="CD231" i="2"/>
  <c r="CE231" i="2"/>
  <c r="CF231" i="2"/>
  <c r="CG231" i="2"/>
  <c r="CH231" i="2"/>
  <c r="CI231" i="2"/>
  <c r="CJ231" i="2"/>
  <c r="CK231" i="2"/>
  <c r="CL231" i="2"/>
  <c r="CM231" i="2"/>
  <c r="CN231" i="2"/>
  <c r="CO231" i="2"/>
  <c r="CP231" i="2"/>
  <c r="CQ231" i="2"/>
  <c r="CR231" i="2"/>
  <c r="CS231" i="2"/>
  <c r="CT231" i="2"/>
  <c r="CU231" i="2"/>
  <c r="CV231" i="2"/>
  <c r="CW231" i="2"/>
  <c r="CX231" i="2"/>
  <c r="CY231" i="2"/>
  <c r="CZ231" i="2"/>
  <c r="DA231" i="2"/>
  <c r="DB231" i="2"/>
  <c r="DC231" i="2"/>
  <c r="DD231" i="2"/>
  <c r="DE231" i="2"/>
  <c r="DF231" i="2"/>
  <c r="DG231" i="2"/>
  <c r="DH231" i="2"/>
  <c r="DI231" i="2"/>
  <c r="DJ231" i="2"/>
  <c r="DK231" i="2"/>
  <c r="DS231" i="2"/>
  <c r="DT231" i="2"/>
  <c r="DU231" i="2"/>
  <c r="DV231" i="2"/>
  <c r="DW231" i="2"/>
  <c r="DX231" i="2"/>
  <c r="DY231" i="2"/>
  <c r="DZ231" i="2"/>
  <c r="EA231" i="2"/>
  <c r="EB231" i="2"/>
  <c r="EC231" i="2"/>
  <c r="ED231" i="2"/>
  <c r="EE231" i="2"/>
  <c r="EF231" i="2"/>
  <c r="EG231" i="2"/>
  <c r="EH231" i="2"/>
  <c r="EI231" i="2"/>
  <c r="EJ231" i="2"/>
  <c r="EK231" i="2"/>
  <c r="EL231" i="2"/>
  <c r="EM231" i="2"/>
  <c r="B232" i="2"/>
  <c r="C232" i="2"/>
  <c r="D232" i="2"/>
  <c r="E232" i="2" s="1"/>
  <c r="F232" i="2" s="1" a="1"/>
  <c r="F232" i="2" s="1"/>
  <c r="I232" i="2"/>
  <c r="J232" i="2"/>
  <c r="K232" i="2"/>
  <c r="L232" i="2"/>
  <c r="M232" i="2"/>
  <c r="N232" i="2"/>
  <c r="O232" i="2"/>
  <c r="P232" i="2"/>
  <c r="Q232" i="2"/>
  <c r="R232" i="2"/>
  <c r="S232" i="2"/>
  <c r="T232" i="2"/>
  <c r="U232" i="2"/>
  <c r="V232" i="2" s="1"/>
  <c r="W232" i="2"/>
  <c r="X232" i="2"/>
  <c r="Y232" i="2"/>
  <c r="Z232" i="2"/>
  <c r="AA232" i="2"/>
  <c r="AB232" i="2"/>
  <c r="AD232" i="2"/>
  <c r="AC232" i="2" s="1"/>
  <c r="AE232" i="2"/>
  <c r="AF232" i="2"/>
  <c r="AG232" i="2"/>
  <c r="AH232" i="2"/>
  <c r="AI232" i="2"/>
  <c r="AJ232" i="2"/>
  <c r="AK232" i="2"/>
  <c r="AL232" i="2"/>
  <c r="AM232" i="2"/>
  <c r="AN232" i="2"/>
  <c r="AO232" i="2"/>
  <c r="AP232" i="2"/>
  <c r="AQ232" i="2"/>
  <c r="AR232" i="2"/>
  <c r="AS232" i="2"/>
  <c r="AT232" i="2"/>
  <c r="AU232" i="2"/>
  <c r="AV232" i="2"/>
  <c r="AW232" i="2"/>
  <c r="AX232" i="2"/>
  <c r="AY232" i="2"/>
  <c r="AZ232" i="2"/>
  <c r="BA232" i="2"/>
  <c r="BB232" i="2"/>
  <c r="BC232" i="2"/>
  <c r="BD232" i="2"/>
  <c r="BE232" i="2"/>
  <c r="BF232" i="2"/>
  <c r="BG232" i="2"/>
  <c r="BH232" i="2"/>
  <c r="BI232" i="2"/>
  <c r="BJ232" i="2"/>
  <c r="BK232" i="2"/>
  <c r="BL232" i="2"/>
  <c r="BM232" i="2"/>
  <c r="BN232" i="2"/>
  <c r="BO232" i="2"/>
  <c r="BP232" i="2"/>
  <c r="BQ232" i="2"/>
  <c r="BR232" i="2"/>
  <c r="BS232" i="2"/>
  <c r="BT232" i="2"/>
  <c r="BU232" i="2"/>
  <c r="BV232" i="2"/>
  <c r="BW232" i="2"/>
  <c r="BX232" i="2"/>
  <c r="BY232" i="2"/>
  <c r="BZ232" i="2"/>
  <c r="CA232" i="2"/>
  <c r="CB232" i="2"/>
  <c r="CC232" i="2"/>
  <c r="CD232" i="2"/>
  <c r="CE232" i="2"/>
  <c r="CF232" i="2"/>
  <c r="CG232" i="2"/>
  <c r="CH232" i="2"/>
  <c r="CI232" i="2"/>
  <c r="CJ232" i="2"/>
  <c r="CK232" i="2"/>
  <c r="CL232" i="2"/>
  <c r="CM232" i="2"/>
  <c r="CN232" i="2"/>
  <c r="CO232" i="2"/>
  <c r="CP232" i="2"/>
  <c r="CQ232" i="2"/>
  <c r="CR232" i="2"/>
  <c r="CS232" i="2"/>
  <c r="CT232" i="2"/>
  <c r="CU232" i="2"/>
  <c r="CV232" i="2"/>
  <c r="CW232" i="2"/>
  <c r="CX232" i="2"/>
  <c r="CY232" i="2"/>
  <c r="CZ232" i="2"/>
  <c r="DA232" i="2"/>
  <c r="DB232" i="2"/>
  <c r="DC232" i="2"/>
  <c r="DD232" i="2"/>
  <c r="DE232" i="2"/>
  <c r="DF232" i="2"/>
  <c r="DG232" i="2"/>
  <c r="DH232" i="2"/>
  <c r="DI232" i="2"/>
  <c r="DJ232" i="2"/>
  <c r="DK232" i="2"/>
  <c r="DS232" i="2"/>
  <c r="DT232" i="2"/>
  <c r="DU232" i="2"/>
  <c r="DV232" i="2"/>
  <c r="DW232" i="2"/>
  <c r="DX232" i="2"/>
  <c r="DY232" i="2"/>
  <c r="DZ232" i="2"/>
  <c r="EA232" i="2"/>
  <c r="EB232" i="2"/>
  <c r="EC232" i="2"/>
  <c r="ED232" i="2"/>
  <c r="EE232" i="2"/>
  <c r="EF232" i="2"/>
  <c r="EG232" i="2"/>
  <c r="EH232" i="2"/>
  <c r="EI232" i="2"/>
  <c r="EJ232" i="2"/>
  <c r="EK232" i="2"/>
  <c r="EL232" i="2"/>
  <c r="EM232" i="2"/>
  <c r="B233" i="2"/>
  <c r="C233" i="2"/>
  <c r="D233" i="2"/>
  <c r="E233" i="2" s="1"/>
  <c r="F233" i="2" s="1" a="1"/>
  <c r="F233" i="2" s="1"/>
  <c r="I233" i="2"/>
  <c r="J233" i="2"/>
  <c r="K233" i="2"/>
  <c r="L233" i="2"/>
  <c r="M233" i="2"/>
  <c r="N233" i="2"/>
  <c r="O233" i="2"/>
  <c r="P233" i="2"/>
  <c r="Q233" i="2"/>
  <c r="R233" i="2"/>
  <c r="S233" i="2"/>
  <c r="T233" i="2"/>
  <c r="U233" i="2"/>
  <c r="V233" i="2" s="1"/>
  <c r="W233" i="2"/>
  <c r="X233" i="2"/>
  <c r="Y233" i="2"/>
  <c r="Z233" i="2"/>
  <c r="AA233" i="2"/>
  <c r="AB233" i="2"/>
  <c r="AD233" i="2"/>
  <c r="AC233" i="2" s="1"/>
  <c r="AE233" i="2"/>
  <c r="AF233" i="2"/>
  <c r="AG233" i="2"/>
  <c r="AH233" i="2"/>
  <c r="AI233" i="2"/>
  <c r="AJ233" i="2"/>
  <c r="AK233" i="2"/>
  <c r="AL233" i="2"/>
  <c r="AM233" i="2"/>
  <c r="AN233" i="2"/>
  <c r="AO233" i="2"/>
  <c r="AP233" i="2"/>
  <c r="AQ233" i="2"/>
  <c r="AR233" i="2"/>
  <c r="AS233" i="2"/>
  <c r="AT233" i="2"/>
  <c r="AU233" i="2"/>
  <c r="AV233" i="2"/>
  <c r="AW233" i="2"/>
  <c r="AX233" i="2"/>
  <c r="AY233" i="2"/>
  <c r="AZ233" i="2"/>
  <c r="BA233" i="2"/>
  <c r="BB233" i="2"/>
  <c r="BC233" i="2"/>
  <c r="BD233" i="2"/>
  <c r="BE233" i="2"/>
  <c r="BF233" i="2"/>
  <c r="BG233" i="2"/>
  <c r="BH233" i="2"/>
  <c r="BI233" i="2"/>
  <c r="BJ233" i="2"/>
  <c r="BK233" i="2"/>
  <c r="BL233" i="2"/>
  <c r="BM233" i="2"/>
  <c r="BN233" i="2"/>
  <c r="BO233" i="2"/>
  <c r="BP233" i="2"/>
  <c r="BQ233" i="2"/>
  <c r="BR233" i="2"/>
  <c r="BS233" i="2"/>
  <c r="BT233" i="2"/>
  <c r="BU233" i="2"/>
  <c r="BV233" i="2"/>
  <c r="BW233" i="2"/>
  <c r="BX233" i="2"/>
  <c r="BY233" i="2"/>
  <c r="BZ233" i="2"/>
  <c r="CA233" i="2"/>
  <c r="CB233" i="2"/>
  <c r="CC233" i="2"/>
  <c r="CD233" i="2"/>
  <c r="CE233" i="2"/>
  <c r="CF233" i="2"/>
  <c r="CG233" i="2"/>
  <c r="CH233" i="2"/>
  <c r="CI233" i="2"/>
  <c r="CJ233" i="2"/>
  <c r="CK233" i="2"/>
  <c r="CL233" i="2"/>
  <c r="CM233" i="2"/>
  <c r="CN233" i="2"/>
  <c r="CO233" i="2"/>
  <c r="CP233" i="2"/>
  <c r="CQ233" i="2"/>
  <c r="CR233" i="2"/>
  <c r="CS233" i="2"/>
  <c r="CT233" i="2"/>
  <c r="CU233" i="2"/>
  <c r="CV233" i="2"/>
  <c r="CW233" i="2"/>
  <c r="CX233" i="2"/>
  <c r="CY233" i="2"/>
  <c r="CZ233" i="2"/>
  <c r="DA233" i="2"/>
  <c r="DB233" i="2"/>
  <c r="DC233" i="2"/>
  <c r="DD233" i="2"/>
  <c r="DE233" i="2"/>
  <c r="DF233" i="2"/>
  <c r="DG233" i="2"/>
  <c r="DH233" i="2"/>
  <c r="DI233" i="2"/>
  <c r="DJ233" i="2"/>
  <c r="DK233" i="2"/>
  <c r="DS233" i="2"/>
  <c r="DT233" i="2"/>
  <c r="DU233" i="2"/>
  <c r="DV233" i="2"/>
  <c r="DW233" i="2"/>
  <c r="DX233" i="2"/>
  <c r="DY233" i="2"/>
  <c r="DZ233" i="2"/>
  <c r="EA233" i="2"/>
  <c r="EB233" i="2"/>
  <c r="EC233" i="2"/>
  <c r="ED233" i="2"/>
  <c r="EE233" i="2"/>
  <c r="EF233" i="2"/>
  <c r="EG233" i="2"/>
  <c r="EH233" i="2"/>
  <c r="EI233" i="2"/>
  <c r="EJ233" i="2"/>
  <c r="EK233" i="2"/>
  <c r="EL233" i="2"/>
  <c r="EM233" i="2"/>
  <c r="B234" i="2"/>
  <c r="C234" i="2"/>
  <c r="D234" i="2"/>
  <c r="E234" i="2" s="1"/>
  <c r="F234" i="2" s="1" a="1"/>
  <c r="F234" i="2" s="1"/>
  <c r="I234" i="2"/>
  <c r="J234" i="2"/>
  <c r="K234" i="2"/>
  <c r="L234" i="2"/>
  <c r="M234" i="2"/>
  <c r="N234" i="2"/>
  <c r="O234" i="2"/>
  <c r="P234" i="2"/>
  <c r="Q234" i="2"/>
  <c r="R234" i="2"/>
  <c r="S234" i="2"/>
  <c r="T234" i="2"/>
  <c r="U234" i="2"/>
  <c r="V234" i="2" s="1"/>
  <c r="W234" i="2"/>
  <c r="X234" i="2"/>
  <c r="Y234" i="2"/>
  <c r="Z234" i="2"/>
  <c r="AA234" i="2"/>
  <c r="AB234" i="2"/>
  <c r="AD234" i="2"/>
  <c r="AC234" i="2" s="1"/>
  <c r="AE234" i="2"/>
  <c r="AF234" i="2"/>
  <c r="AG234" i="2"/>
  <c r="AH234" i="2"/>
  <c r="AI234" i="2"/>
  <c r="AJ234" i="2"/>
  <c r="AK234" i="2"/>
  <c r="AL234" i="2"/>
  <c r="AM234" i="2"/>
  <c r="AN234" i="2"/>
  <c r="AO234" i="2"/>
  <c r="AP234" i="2"/>
  <c r="AQ234" i="2"/>
  <c r="AR234" i="2"/>
  <c r="AS234" i="2"/>
  <c r="AT234" i="2"/>
  <c r="AU234" i="2"/>
  <c r="AV234" i="2"/>
  <c r="AW234" i="2"/>
  <c r="AX234" i="2"/>
  <c r="AY234" i="2"/>
  <c r="AZ234" i="2"/>
  <c r="BA234" i="2"/>
  <c r="BB234" i="2"/>
  <c r="BC234" i="2"/>
  <c r="BD234" i="2"/>
  <c r="BE234" i="2"/>
  <c r="BF234" i="2"/>
  <c r="BG234" i="2"/>
  <c r="BH234" i="2"/>
  <c r="BI234" i="2"/>
  <c r="BJ234" i="2"/>
  <c r="BK234" i="2"/>
  <c r="BL234" i="2"/>
  <c r="BM234" i="2"/>
  <c r="BN234" i="2"/>
  <c r="BO234" i="2"/>
  <c r="BP234" i="2"/>
  <c r="BQ234" i="2"/>
  <c r="BR234" i="2"/>
  <c r="BS234" i="2"/>
  <c r="BT234" i="2"/>
  <c r="BU234" i="2"/>
  <c r="BV234" i="2"/>
  <c r="BW234" i="2"/>
  <c r="BX234" i="2"/>
  <c r="BY234" i="2"/>
  <c r="BZ234" i="2"/>
  <c r="CA234" i="2"/>
  <c r="CB234" i="2"/>
  <c r="CC234" i="2"/>
  <c r="CD234" i="2"/>
  <c r="CE234" i="2"/>
  <c r="CF234" i="2"/>
  <c r="CG234" i="2"/>
  <c r="CH234" i="2"/>
  <c r="CI234" i="2"/>
  <c r="CJ234" i="2"/>
  <c r="CK234" i="2"/>
  <c r="CL234" i="2"/>
  <c r="CM234" i="2"/>
  <c r="CN234" i="2"/>
  <c r="CO234" i="2"/>
  <c r="CP234" i="2"/>
  <c r="CQ234" i="2"/>
  <c r="CR234" i="2"/>
  <c r="CS234" i="2"/>
  <c r="CT234" i="2"/>
  <c r="CU234" i="2"/>
  <c r="CV234" i="2"/>
  <c r="CW234" i="2"/>
  <c r="CX234" i="2"/>
  <c r="CY234" i="2"/>
  <c r="CZ234" i="2"/>
  <c r="DA234" i="2"/>
  <c r="DB234" i="2"/>
  <c r="DC234" i="2"/>
  <c r="DD234" i="2"/>
  <c r="DE234" i="2"/>
  <c r="DF234" i="2"/>
  <c r="DG234" i="2"/>
  <c r="DH234" i="2"/>
  <c r="DI234" i="2"/>
  <c r="DJ234" i="2"/>
  <c r="DK234" i="2"/>
  <c r="DS234" i="2"/>
  <c r="DT234" i="2"/>
  <c r="DU234" i="2"/>
  <c r="DV234" i="2"/>
  <c r="DW234" i="2"/>
  <c r="DX234" i="2"/>
  <c r="DY234" i="2"/>
  <c r="DZ234" i="2"/>
  <c r="EA234" i="2"/>
  <c r="EB234" i="2"/>
  <c r="EC234" i="2"/>
  <c r="ED234" i="2"/>
  <c r="EE234" i="2"/>
  <c r="EF234" i="2"/>
  <c r="EG234" i="2"/>
  <c r="EH234" i="2"/>
  <c r="EI234" i="2"/>
  <c r="EJ234" i="2"/>
  <c r="EK234" i="2"/>
  <c r="EL234" i="2"/>
  <c r="EM234" i="2"/>
  <c r="B235" i="2"/>
  <c r="C235" i="2"/>
  <c r="D235" i="2"/>
  <c r="E235" i="2" s="1"/>
  <c r="F235" i="2" s="1" a="1"/>
  <c r="F235" i="2" s="1"/>
  <c r="I235" i="2"/>
  <c r="J235" i="2"/>
  <c r="K235" i="2"/>
  <c r="L235" i="2"/>
  <c r="M235" i="2"/>
  <c r="N235" i="2"/>
  <c r="O235" i="2"/>
  <c r="P235" i="2"/>
  <c r="Q235" i="2"/>
  <c r="R235" i="2"/>
  <c r="S235" i="2"/>
  <c r="T235" i="2"/>
  <c r="U235" i="2"/>
  <c r="V235" i="2" s="1"/>
  <c r="W235" i="2"/>
  <c r="X235" i="2"/>
  <c r="Y235" i="2"/>
  <c r="Z235" i="2"/>
  <c r="AA235" i="2"/>
  <c r="AB235" i="2"/>
  <c r="AD235" i="2"/>
  <c r="AC235" i="2" s="1"/>
  <c r="AE235" i="2"/>
  <c r="AF235" i="2"/>
  <c r="AG235" i="2"/>
  <c r="AH235" i="2"/>
  <c r="AI235" i="2"/>
  <c r="AJ235" i="2"/>
  <c r="AK235" i="2"/>
  <c r="AL235" i="2"/>
  <c r="AM235" i="2"/>
  <c r="AN235" i="2"/>
  <c r="AO235" i="2"/>
  <c r="AP235" i="2"/>
  <c r="AQ235" i="2"/>
  <c r="AR235" i="2"/>
  <c r="AS235" i="2"/>
  <c r="AT235" i="2"/>
  <c r="AU235" i="2"/>
  <c r="AV235" i="2"/>
  <c r="AW235" i="2"/>
  <c r="AX235" i="2"/>
  <c r="AY235" i="2"/>
  <c r="AZ235" i="2"/>
  <c r="BA235" i="2"/>
  <c r="BB235" i="2"/>
  <c r="BC235" i="2"/>
  <c r="BD235" i="2"/>
  <c r="BE235" i="2"/>
  <c r="BF235" i="2"/>
  <c r="BG235" i="2"/>
  <c r="BH235" i="2"/>
  <c r="BI235" i="2"/>
  <c r="BJ235" i="2"/>
  <c r="BK235" i="2"/>
  <c r="BL235" i="2"/>
  <c r="BM235" i="2"/>
  <c r="BN235" i="2"/>
  <c r="BO235" i="2"/>
  <c r="BP235" i="2"/>
  <c r="BQ235" i="2"/>
  <c r="BR235" i="2"/>
  <c r="BS235" i="2"/>
  <c r="BT235" i="2"/>
  <c r="BU235" i="2"/>
  <c r="BV235" i="2"/>
  <c r="BW235" i="2"/>
  <c r="BX235" i="2"/>
  <c r="BY235" i="2"/>
  <c r="BZ235" i="2"/>
  <c r="CA235" i="2"/>
  <c r="CB235" i="2"/>
  <c r="CC235" i="2"/>
  <c r="CD235" i="2"/>
  <c r="CE235" i="2"/>
  <c r="CF235" i="2"/>
  <c r="CG235" i="2"/>
  <c r="CH235" i="2"/>
  <c r="CI235" i="2"/>
  <c r="CJ235" i="2"/>
  <c r="CK235" i="2"/>
  <c r="CL235" i="2"/>
  <c r="CM235" i="2"/>
  <c r="CN235" i="2"/>
  <c r="CO235" i="2"/>
  <c r="CP235" i="2"/>
  <c r="CQ235" i="2"/>
  <c r="CR235" i="2"/>
  <c r="CS235" i="2"/>
  <c r="CT235" i="2"/>
  <c r="CU235" i="2"/>
  <c r="CV235" i="2"/>
  <c r="CW235" i="2"/>
  <c r="CX235" i="2"/>
  <c r="CY235" i="2"/>
  <c r="CZ235" i="2"/>
  <c r="DA235" i="2"/>
  <c r="DB235" i="2"/>
  <c r="DC235" i="2"/>
  <c r="DD235" i="2"/>
  <c r="DE235" i="2"/>
  <c r="DF235" i="2"/>
  <c r="DG235" i="2"/>
  <c r="DH235" i="2"/>
  <c r="DI235" i="2"/>
  <c r="DJ235" i="2"/>
  <c r="DK235" i="2"/>
  <c r="DS235" i="2"/>
  <c r="DT235" i="2"/>
  <c r="DU235" i="2"/>
  <c r="DN235" i="2" s="1"/>
  <c r="DV235" i="2"/>
  <c r="DW235" i="2"/>
  <c r="DX235" i="2"/>
  <c r="DY235" i="2"/>
  <c r="DZ235" i="2"/>
  <c r="EA235" i="2"/>
  <c r="EB235" i="2"/>
  <c r="EC235" i="2"/>
  <c r="ED235" i="2"/>
  <c r="EE235" i="2"/>
  <c r="EF235" i="2"/>
  <c r="EG235" i="2"/>
  <c r="EH235" i="2"/>
  <c r="EI235" i="2"/>
  <c r="EJ235" i="2"/>
  <c r="EK235" i="2"/>
  <c r="EL235" i="2"/>
  <c r="EM235" i="2"/>
  <c r="B236" i="2"/>
  <c r="C236" i="2"/>
  <c r="D236" i="2"/>
  <c r="E236" i="2" s="1"/>
  <c r="F236" i="2" s="1" a="1"/>
  <c r="F236" i="2" s="1"/>
  <c r="I236" i="2"/>
  <c r="J236" i="2"/>
  <c r="K236" i="2"/>
  <c r="L236" i="2"/>
  <c r="M236" i="2"/>
  <c r="N236" i="2"/>
  <c r="O236" i="2"/>
  <c r="P236" i="2"/>
  <c r="Q236" i="2"/>
  <c r="R236" i="2"/>
  <c r="S236" i="2"/>
  <c r="T236" i="2"/>
  <c r="U236" i="2"/>
  <c r="V236" i="2" s="1"/>
  <c r="W236" i="2"/>
  <c r="X236" i="2"/>
  <c r="Y236" i="2"/>
  <c r="Z236" i="2"/>
  <c r="AA236" i="2"/>
  <c r="AB236" i="2"/>
  <c r="AD236" i="2"/>
  <c r="AC236" i="2" s="1"/>
  <c r="AE236" i="2"/>
  <c r="AF236" i="2"/>
  <c r="AG236" i="2"/>
  <c r="AH236" i="2"/>
  <c r="AI236" i="2"/>
  <c r="AJ236" i="2"/>
  <c r="AK236" i="2"/>
  <c r="AL236" i="2"/>
  <c r="AM236" i="2"/>
  <c r="AN236" i="2"/>
  <c r="AO236" i="2"/>
  <c r="AP236" i="2"/>
  <c r="AQ236" i="2"/>
  <c r="AR236" i="2"/>
  <c r="AS236" i="2"/>
  <c r="AT236" i="2"/>
  <c r="AU236" i="2"/>
  <c r="AV236" i="2"/>
  <c r="AW236" i="2"/>
  <c r="AX236" i="2"/>
  <c r="AY236" i="2"/>
  <c r="AZ236" i="2"/>
  <c r="BA236" i="2"/>
  <c r="BB236" i="2"/>
  <c r="BC236" i="2"/>
  <c r="BD236" i="2"/>
  <c r="BE236" i="2"/>
  <c r="BF236" i="2"/>
  <c r="BG236" i="2"/>
  <c r="BH236" i="2"/>
  <c r="BI236" i="2"/>
  <c r="BJ236" i="2"/>
  <c r="BK236" i="2"/>
  <c r="BL236" i="2"/>
  <c r="BM236" i="2"/>
  <c r="BN236" i="2"/>
  <c r="BO236" i="2"/>
  <c r="BP236" i="2"/>
  <c r="BQ236" i="2"/>
  <c r="BR236" i="2"/>
  <c r="BS236" i="2"/>
  <c r="BT236" i="2"/>
  <c r="BU236" i="2"/>
  <c r="BV236" i="2"/>
  <c r="BW236" i="2"/>
  <c r="BX236" i="2"/>
  <c r="BY236" i="2"/>
  <c r="BZ236" i="2"/>
  <c r="CA236" i="2"/>
  <c r="CB236" i="2"/>
  <c r="CC236" i="2"/>
  <c r="CD236" i="2"/>
  <c r="CE236" i="2"/>
  <c r="CF236" i="2"/>
  <c r="CG236" i="2"/>
  <c r="CH236" i="2"/>
  <c r="CI236" i="2"/>
  <c r="CJ236" i="2"/>
  <c r="CK236" i="2"/>
  <c r="CL236" i="2"/>
  <c r="CM236" i="2"/>
  <c r="CN236" i="2"/>
  <c r="CO236" i="2"/>
  <c r="CP236" i="2"/>
  <c r="CQ236" i="2"/>
  <c r="CR236" i="2"/>
  <c r="CS236" i="2"/>
  <c r="CT236" i="2"/>
  <c r="CU236" i="2"/>
  <c r="CV236" i="2"/>
  <c r="CW236" i="2"/>
  <c r="CX236" i="2"/>
  <c r="CY236" i="2"/>
  <c r="CZ236" i="2"/>
  <c r="DA236" i="2"/>
  <c r="DB236" i="2"/>
  <c r="DC236" i="2"/>
  <c r="DD236" i="2"/>
  <c r="DE236" i="2"/>
  <c r="DF236" i="2"/>
  <c r="DG236" i="2"/>
  <c r="DH236" i="2"/>
  <c r="DI236" i="2"/>
  <c r="DJ236" i="2"/>
  <c r="DK236" i="2"/>
  <c r="DS236" i="2"/>
  <c r="DT236" i="2"/>
  <c r="DU236" i="2"/>
  <c r="DV236" i="2"/>
  <c r="DW236" i="2"/>
  <c r="DX236" i="2"/>
  <c r="DY236" i="2"/>
  <c r="DZ236" i="2"/>
  <c r="EA236" i="2"/>
  <c r="EB236" i="2"/>
  <c r="EC236" i="2"/>
  <c r="ED236" i="2"/>
  <c r="EE236" i="2"/>
  <c r="EF236" i="2"/>
  <c r="EG236" i="2"/>
  <c r="EH236" i="2"/>
  <c r="EI236" i="2"/>
  <c r="EJ236" i="2"/>
  <c r="EK236" i="2"/>
  <c r="EL236" i="2"/>
  <c r="EM236" i="2"/>
  <c r="B237" i="2"/>
  <c r="C237" i="2"/>
  <c r="D237" i="2"/>
  <c r="E237" i="2" s="1"/>
  <c r="F237" i="2" s="1" a="1"/>
  <c r="F237" i="2" s="1"/>
  <c r="I237" i="2"/>
  <c r="J237" i="2"/>
  <c r="K237" i="2"/>
  <c r="L237" i="2"/>
  <c r="M237" i="2"/>
  <c r="N237" i="2"/>
  <c r="O237" i="2"/>
  <c r="P237" i="2"/>
  <c r="Q237" i="2"/>
  <c r="R237" i="2"/>
  <c r="S237" i="2"/>
  <c r="T237" i="2"/>
  <c r="U237" i="2"/>
  <c r="V237" i="2" s="1"/>
  <c r="W237" i="2"/>
  <c r="X237" i="2"/>
  <c r="Y237" i="2"/>
  <c r="Z237" i="2"/>
  <c r="AA237" i="2"/>
  <c r="AB237" i="2"/>
  <c r="AD237" i="2"/>
  <c r="AC237" i="2" s="1"/>
  <c r="AE237" i="2"/>
  <c r="AF237" i="2"/>
  <c r="AG237" i="2"/>
  <c r="AH237" i="2"/>
  <c r="AI237" i="2"/>
  <c r="AJ237" i="2"/>
  <c r="AK237" i="2"/>
  <c r="AL237" i="2"/>
  <c r="AM237" i="2"/>
  <c r="AN237" i="2"/>
  <c r="AO237" i="2"/>
  <c r="AP237" i="2"/>
  <c r="AQ237" i="2"/>
  <c r="AR237" i="2"/>
  <c r="AS237" i="2"/>
  <c r="AT237" i="2"/>
  <c r="AU237" i="2"/>
  <c r="AV237" i="2"/>
  <c r="AW237" i="2"/>
  <c r="AX237" i="2"/>
  <c r="AY237" i="2"/>
  <c r="AZ237" i="2"/>
  <c r="BA237" i="2"/>
  <c r="BB237" i="2"/>
  <c r="BC237" i="2"/>
  <c r="BD237" i="2"/>
  <c r="BE237" i="2"/>
  <c r="BF237" i="2"/>
  <c r="BG237" i="2"/>
  <c r="BH237" i="2"/>
  <c r="BI237" i="2"/>
  <c r="BJ237" i="2"/>
  <c r="BK237" i="2"/>
  <c r="BL237" i="2"/>
  <c r="BM237" i="2"/>
  <c r="BN237" i="2"/>
  <c r="BO237" i="2"/>
  <c r="BP237" i="2"/>
  <c r="BQ237" i="2"/>
  <c r="BR237" i="2"/>
  <c r="BS237" i="2"/>
  <c r="BT237" i="2"/>
  <c r="BU237" i="2"/>
  <c r="BV237" i="2"/>
  <c r="BW237" i="2"/>
  <c r="BX237" i="2"/>
  <c r="BY237" i="2"/>
  <c r="BZ237" i="2"/>
  <c r="CA237" i="2"/>
  <c r="CB237" i="2"/>
  <c r="CC237" i="2"/>
  <c r="CD237" i="2"/>
  <c r="CE237" i="2"/>
  <c r="CF237" i="2"/>
  <c r="CG237" i="2"/>
  <c r="CH237" i="2"/>
  <c r="CI237" i="2"/>
  <c r="CJ237" i="2"/>
  <c r="CK237" i="2"/>
  <c r="CL237" i="2"/>
  <c r="CM237" i="2"/>
  <c r="CN237" i="2"/>
  <c r="CO237" i="2"/>
  <c r="CP237" i="2"/>
  <c r="CQ237" i="2"/>
  <c r="CR237" i="2"/>
  <c r="CS237" i="2"/>
  <c r="CT237" i="2"/>
  <c r="CU237" i="2"/>
  <c r="CV237" i="2"/>
  <c r="CW237" i="2"/>
  <c r="CX237" i="2"/>
  <c r="CY237" i="2"/>
  <c r="CZ237" i="2"/>
  <c r="DA237" i="2"/>
  <c r="DB237" i="2"/>
  <c r="DC237" i="2"/>
  <c r="DD237" i="2"/>
  <c r="DE237" i="2"/>
  <c r="DF237" i="2"/>
  <c r="DG237" i="2"/>
  <c r="DH237" i="2"/>
  <c r="DI237" i="2"/>
  <c r="DJ237" i="2"/>
  <c r="DK237" i="2"/>
  <c r="DS237" i="2"/>
  <c r="DT237" i="2"/>
  <c r="DU237" i="2"/>
  <c r="DV237" i="2"/>
  <c r="DW237" i="2"/>
  <c r="DX237" i="2"/>
  <c r="DY237" i="2"/>
  <c r="DZ237" i="2"/>
  <c r="EA237" i="2"/>
  <c r="EB237" i="2"/>
  <c r="EC237" i="2"/>
  <c r="ED237" i="2"/>
  <c r="EE237" i="2"/>
  <c r="EF237" i="2"/>
  <c r="EG237" i="2"/>
  <c r="EH237" i="2"/>
  <c r="EI237" i="2"/>
  <c r="EJ237" i="2"/>
  <c r="EK237" i="2"/>
  <c r="EL237" i="2"/>
  <c r="EM237" i="2"/>
  <c r="B238" i="2"/>
  <c r="C238" i="2"/>
  <c r="D238" i="2"/>
  <c r="E238" i="2" s="1"/>
  <c r="F238" i="2" s="1" a="1"/>
  <c r="F238" i="2" s="1"/>
  <c r="I238" i="2"/>
  <c r="J238" i="2"/>
  <c r="K238" i="2"/>
  <c r="L238" i="2"/>
  <c r="M238" i="2"/>
  <c r="N238" i="2"/>
  <c r="O238" i="2"/>
  <c r="P238" i="2"/>
  <c r="Q238" i="2"/>
  <c r="R238" i="2"/>
  <c r="S238" i="2"/>
  <c r="T238" i="2"/>
  <c r="U238" i="2"/>
  <c r="V238" i="2" s="1"/>
  <c r="W238" i="2"/>
  <c r="X238" i="2"/>
  <c r="Y238" i="2"/>
  <c r="Z238" i="2"/>
  <c r="AA238" i="2"/>
  <c r="AB238" i="2"/>
  <c r="AD238" i="2"/>
  <c r="AC238" i="2" s="1"/>
  <c r="AE238" i="2"/>
  <c r="AF238" i="2"/>
  <c r="AG238" i="2"/>
  <c r="AH238" i="2"/>
  <c r="AI238" i="2"/>
  <c r="AJ238" i="2"/>
  <c r="AK238" i="2"/>
  <c r="AL238" i="2"/>
  <c r="AM238" i="2"/>
  <c r="AN238" i="2"/>
  <c r="AO238" i="2"/>
  <c r="AP238" i="2"/>
  <c r="AQ238" i="2"/>
  <c r="AR238" i="2"/>
  <c r="AS238" i="2"/>
  <c r="AT238" i="2"/>
  <c r="AU238" i="2"/>
  <c r="AV238" i="2"/>
  <c r="AW238" i="2"/>
  <c r="AX238" i="2"/>
  <c r="AY238" i="2"/>
  <c r="AZ238" i="2"/>
  <c r="BA238" i="2"/>
  <c r="BB238" i="2"/>
  <c r="BC238" i="2"/>
  <c r="BD238" i="2"/>
  <c r="BE238" i="2"/>
  <c r="BF238" i="2"/>
  <c r="BG238" i="2"/>
  <c r="BH238" i="2"/>
  <c r="BI238" i="2"/>
  <c r="BJ238" i="2"/>
  <c r="BK238" i="2"/>
  <c r="BL238" i="2"/>
  <c r="BM238" i="2"/>
  <c r="BN238" i="2"/>
  <c r="BO238" i="2"/>
  <c r="BP238" i="2"/>
  <c r="BQ238" i="2"/>
  <c r="BR238" i="2"/>
  <c r="BS238" i="2"/>
  <c r="BT238" i="2"/>
  <c r="BU238" i="2"/>
  <c r="BV238" i="2"/>
  <c r="BW238" i="2"/>
  <c r="BX238" i="2"/>
  <c r="BY238" i="2"/>
  <c r="BZ238" i="2"/>
  <c r="CA238" i="2"/>
  <c r="CB238" i="2"/>
  <c r="CC238" i="2"/>
  <c r="CD238" i="2"/>
  <c r="CE238" i="2"/>
  <c r="CF238" i="2"/>
  <c r="CG238" i="2"/>
  <c r="CH238" i="2"/>
  <c r="CI238" i="2"/>
  <c r="CJ238" i="2"/>
  <c r="CK238" i="2"/>
  <c r="CL238" i="2"/>
  <c r="CM238" i="2"/>
  <c r="CN238" i="2"/>
  <c r="CO238" i="2"/>
  <c r="CP238" i="2"/>
  <c r="CQ238" i="2"/>
  <c r="CR238" i="2"/>
  <c r="CS238" i="2"/>
  <c r="CT238" i="2"/>
  <c r="CU238" i="2"/>
  <c r="CV238" i="2"/>
  <c r="CW238" i="2"/>
  <c r="CX238" i="2"/>
  <c r="CY238" i="2"/>
  <c r="CZ238" i="2"/>
  <c r="DA238" i="2"/>
  <c r="DB238" i="2"/>
  <c r="DC238" i="2"/>
  <c r="DD238" i="2"/>
  <c r="DE238" i="2"/>
  <c r="DF238" i="2"/>
  <c r="DG238" i="2"/>
  <c r="DH238" i="2"/>
  <c r="DI238" i="2"/>
  <c r="DJ238" i="2"/>
  <c r="DK238" i="2"/>
  <c r="DS238" i="2"/>
  <c r="DT238" i="2"/>
  <c r="DU238" i="2"/>
  <c r="DN238" i="2" s="1"/>
  <c r="DV238" i="2"/>
  <c r="DW238" i="2"/>
  <c r="DX238" i="2"/>
  <c r="DY238" i="2"/>
  <c r="DZ238" i="2"/>
  <c r="EA238" i="2"/>
  <c r="EB238" i="2"/>
  <c r="EC238" i="2"/>
  <c r="ED238" i="2"/>
  <c r="EE238" i="2"/>
  <c r="EF238" i="2"/>
  <c r="EG238" i="2"/>
  <c r="EH238" i="2"/>
  <c r="EI238" i="2"/>
  <c r="EJ238" i="2"/>
  <c r="EK238" i="2"/>
  <c r="EL238" i="2"/>
  <c r="EM238" i="2"/>
  <c r="B239" i="2"/>
  <c r="C239" i="2"/>
  <c r="D239" i="2"/>
  <c r="E239" i="2" s="1"/>
  <c r="F239" i="2" s="1" a="1"/>
  <c r="F239" i="2" s="1"/>
  <c r="I239" i="2"/>
  <c r="J239" i="2"/>
  <c r="K239" i="2"/>
  <c r="L239" i="2"/>
  <c r="M239" i="2"/>
  <c r="N239" i="2"/>
  <c r="O239" i="2"/>
  <c r="P239" i="2"/>
  <c r="Q239" i="2"/>
  <c r="R239" i="2"/>
  <c r="S239" i="2"/>
  <c r="T239" i="2"/>
  <c r="U239" i="2"/>
  <c r="V239" i="2" s="1"/>
  <c r="W239" i="2"/>
  <c r="X239" i="2"/>
  <c r="Y239" i="2"/>
  <c r="Z239" i="2"/>
  <c r="AA239" i="2"/>
  <c r="AB239" i="2"/>
  <c r="AD239" i="2"/>
  <c r="AC239" i="2" s="1"/>
  <c r="AE239" i="2"/>
  <c r="AF239" i="2"/>
  <c r="AG239" i="2"/>
  <c r="AH239" i="2"/>
  <c r="AI239" i="2"/>
  <c r="AJ239" i="2"/>
  <c r="AK239" i="2"/>
  <c r="AL239" i="2"/>
  <c r="AM239" i="2"/>
  <c r="AN239" i="2"/>
  <c r="AO239" i="2"/>
  <c r="AP239" i="2"/>
  <c r="AQ239" i="2"/>
  <c r="AR239" i="2"/>
  <c r="AS239" i="2"/>
  <c r="AT239" i="2"/>
  <c r="AU239" i="2"/>
  <c r="AV239" i="2"/>
  <c r="AW239" i="2"/>
  <c r="AX239" i="2"/>
  <c r="AY239" i="2"/>
  <c r="AZ239" i="2"/>
  <c r="BA239" i="2"/>
  <c r="BB239" i="2"/>
  <c r="BC239" i="2"/>
  <c r="BD239" i="2"/>
  <c r="BE239" i="2"/>
  <c r="BF239" i="2"/>
  <c r="BG239" i="2"/>
  <c r="BH239" i="2"/>
  <c r="BI239" i="2"/>
  <c r="BJ239" i="2"/>
  <c r="BK239" i="2"/>
  <c r="BL239" i="2"/>
  <c r="BM239" i="2"/>
  <c r="BN239" i="2"/>
  <c r="BO239" i="2"/>
  <c r="BP239" i="2"/>
  <c r="BQ239" i="2"/>
  <c r="BR239" i="2"/>
  <c r="BS239" i="2"/>
  <c r="BT239" i="2"/>
  <c r="BU239" i="2"/>
  <c r="BV239" i="2"/>
  <c r="BW239" i="2"/>
  <c r="BX239" i="2"/>
  <c r="BY239" i="2"/>
  <c r="BZ239" i="2"/>
  <c r="CA239" i="2"/>
  <c r="CB239" i="2"/>
  <c r="CC239" i="2"/>
  <c r="CD239" i="2"/>
  <c r="CE239" i="2"/>
  <c r="CF239" i="2"/>
  <c r="CG239" i="2"/>
  <c r="CH239" i="2"/>
  <c r="CI239" i="2"/>
  <c r="CJ239" i="2"/>
  <c r="CK239" i="2"/>
  <c r="CL239" i="2"/>
  <c r="CM239" i="2"/>
  <c r="CN239" i="2"/>
  <c r="CO239" i="2"/>
  <c r="CP239" i="2"/>
  <c r="CQ239" i="2"/>
  <c r="CR239" i="2"/>
  <c r="CS239" i="2"/>
  <c r="CT239" i="2"/>
  <c r="CU239" i="2"/>
  <c r="CV239" i="2"/>
  <c r="CW239" i="2"/>
  <c r="CX239" i="2"/>
  <c r="CY239" i="2"/>
  <c r="CZ239" i="2"/>
  <c r="DA239" i="2"/>
  <c r="DB239" i="2"/>
  <c r="DC239" i="2"/>
  <c r="DD239" i="2"/>
  <c r="DE239" i="2"/>
  <c r="DF239" i="2"/>
  <c r="DG239" i="2"/>
  <c r="DH239" i="2"/>
  <c r="DI239" i="2"/>
  <c r="DJ239" i="2"/>
  <c r="DK239" i="2"/>
  <c r="DS239" i="2"/>
  <c r="DT239" i="2"/>
  <c r="DU239" i="2"/>
  <c r="DV239" i="2"/>
  <c r="DW239" i="2"/>
  <c r="DX239" i="2"/>
  <c r="DY239" i="2"/>
  <c r="DZ239" i="2"/>
  <c r="EA239" i="2"/>
  <c r="EB239" i="2"/>
  <c r="EC239" i="2"/>
  <c r="ED239" i="2"/>
  <c r="EE239" i="2"/>
  <c r="EF239" i="2"/>
  <c r="EG239" i="2"/>
  <c r="EH239" i="2"/>
  <c r="EI239" i="2"/>
  <c r="EJ239" i="2"/>
  <c r="EK239" i="2"/>
  <c r="EL239" i="2"/>
  <c r="EM239" i="2"/>
  <c r="B240" i="2"/>
  <c r="C240" i="2"/>
  <c r="D240" i="2"/>
  <c r="E240" i="2" s="1"/>
  <c r="F240" i="2" s="1" a="1"/>
  <c r="F240" i="2" s="1"/>
  <c r="I240" i="2"/>
  <c r="J240" i="2"/>
  <c r="K240" i="2"/>
  <c r="L240" i="2"/>
  <c r="M240" i="2"/>
  <c r="N240" i="2"/>
  <c r="O240" i="2"/>
  <c r="P240" i="2"/>
  <c r="Q240" i="2"/>
  <c r="R240" i="2"/>
  <c r="S240" i="2"/>
  <c r="T240" i="2"/>
  <c r="U240" i="2"/>
  <c r="V240" i="2" s="1"/>
  <c r="W240" i="2"/>
  <c r="X240" i="2"/>
  <c r="Y240" i="2"/>
  <c r="Z240" i="2"/>
  <c r="AA240" i="2"/>
  <c r="AB240" i="2"/>
  <c r="AD240" i="2"/>
  <c r="AC240" i="2" s="1"/>
  <c r="AE240" i="2"/>
  <c r="AF240" i="2"/>
  <c r="AG240" i="2"/>
  <c r="AH240" i="2"/>
  <c r="AI240" i="2"/>
  <c r="AJ240" i="2"/>
  <c r="AK240" i="2"/>
  <c r="AL240" i="2"/>
  <c r="AM240" i="2"/>
  <c r="AN240" i="2"/>
  <c r="AO240" i="2"/>
  <c r="AP240" i="2"/>
  <c r="AQ240" i="2"/>
  <c r="AR240" i="2"/>
  <c r="AS240" i="2"/>
  <c r="AT240" i="2"/>
  <c r="AU240" i="2"/>
  <c r="AV240" i="2"/>
  <c r="AW240" i="2"/>
  <c r="AX240" i="2"/>
  <c r="AY240" i="2"/>
  <c r="AZ240" i="2"/>
  <c r="BA240" i="2"/>
  <c r="BB240" i="2"/>
  <c r="BC240" i="2"/>
  <c r="BD240" i="2"/>
  <c r="BE240" i="2"/>
  <c r="BF240" i="2"/>
  <c r="BG240" i="2"/>
  <c r="BH240" i="2"/>
  <c r="BI240" i="2"/>
  <c r="BJ240" i="2"/>
  <c r="BK240" i="2"/>
  <c r="BL240" i="2"/>
  <c r="BM240" i="2"/>
  <c r="BN240" i="2"/>
  <c r="BO240" i="2"/>
  <c r="BP240" i="2"/>
  <c r="BQ240" i="2"/>
  <c r="BR240" i="2"/>
  <c r="BS240" i="2"/>
  <c r="BT240" i="2"/>
  <c r="BU240" i="2"/>
  <c r="BV240" i="2"/>
  <c r="BW240" i="2"/>
  <c r="BX240" i="2"/>
  <c r="BY240" i="2"/>
  <c r="BZ240" i="2"/>
  <c r="CA240" i="2"/>
  <c r="CB240" i="2"/>
  <c r="CC240" i="2"/>
  <c r="CD240" i="2"/>
  <c r="CE240" i="2"/>
  <c r="CF240" i="2"/>
  <c r="CG240" i="2"/>
  <c r="CH240" i="2"/>
  <c r="CI240" i="2"/>
  <c r="CJ240" i="2"/>
  <c r="CK240" i="2"/>
  <c r="CL240" i="2"/>
  <c r="CM240" i="2"/>
  <c r="CN240" i="2"/>
  <c r="CO240" i="2"/>
  <c r="CP240" i="2"/>
  <c r="CQ240" i="2"/>
  <c r="CR240" i="2"/>
  <c r="CS240" i="2"/>
  <c r="CT240" i="2"/>
  <c r="CU240" i="2"/>
  <c r="CV240" i="2"/>
  <c r="CW240" i="2"/>
  <c r="CX240" i="2"/>
  <c r="CY240" i="2"/>
  <c r="CZ240" i="2"/>
  <c r="DA240" i="2"/>
  <c r="DB240" i="2"/>
  <c r="DC240" i="2"/>
  <c r="DD240" i="2"/>
  <c r="DE240" i="2"/>
  <c r="DF240" i="2"/>
  <c r="DG240" i="2"/>
  <c r="DH240" i="2"/>
  <c r="DI240" i="2"/>
  <c r="DJ240" i="2"/>
  <c r="DK240" i="2"/>
  <c r="DS240" i="2"/>
  <c r="DT240" i="2"/>
  <c r="DU240" i="2"/>
  <c r="DV240" i="2"/>
  <c r="DW240" i="2"/>
  <c r="DX240" i="2"/>
  <c r="DY240" i="2"/>
  <c r="DZ240" i="2"/>
  <c r="EA240" i="2"/>
  <c r="EB240" i="2"/>
  <c r="EC240" i="2"/>
  <c r="ED240" i="2"/>
  <c r="EE240" i="2"/>
  <c r="EF240" i="2"/>
  <c r="EG240" i="2"/>
  <c r="EH240" i="2"/>
  <c r="EI240" i="2"/>
  <c r="EJ240" i="2"/>
  <c r="EK240" i="2"/>
  <c r="EL240" i="2"/>
  <c r="EM240" i="2"/>
  <c r="B241" i="2"/>
  <c r="C241" i="2"/>
  <c r="D241" i="2"/>
  <c r="E241" i="2" s="1"/>
  <c r="F241" i="2" s="1" a="1"/>
  <c r="F241" i="2" s="1"/>
  <c r="I241" i="2"/>
  <c r="J241" i="2"/>
  <c r="K241" i="2"/>
  <c r="L241" i="2"/>
  <c r="M241" i="2"/>
  <c r="N241" i="2"/>
  <c r="O241" i="2"/>
  <c r="P241" i="2"/>
  <c r="Q241" i="2"/>
  <c r="R241" i="2"/>
  <c r="S241" i="2"/>
  <c r="T241" i="2"/>
  <c r="U241" i="2"/>
  <c r="V241" i="2" s="1"/>
  <c r="W241" i="2"/>
  <c r="X241" i="2"/>
  <c r="Y241" i="2"/>
  <c r="Z241" i="2"/>
  <c r="AA241" i="2"/>
  <c r="AB241" i="2"/>
  <c r="AD241" i="2"/>
  <c r="AC241" i="2" s="1"/>
  <c r="AE241" i="2"/>
  <c r="AF241" i="2"/>
  <c r="AG241" i="2"/>
  <c r="AH241" i="2"/>
  <c r="AI241" i="2"/>
  <c r="AJ241" i="2"/>
  <c r="AK241" i="2"/>
  <c r="AL241" i="2"/>
  <c r="AM241" i="2"/>
  <c r="AN241" i="2"/>
  <c r="AO241" i="2"/>
  <c r="AP241" i="2"/>
  <c r="AQ241" i="2"/>
  <c r="AR241" i="2"/>
  <c r="AS241" i="2"/>
  <c r="AT241" i="2"/>
  <c r="AU241" i="2"/>
  <c r="AV241" i="2"/>
  <c r="AW241" i="2"/>
  <c r="AX241" i="2"/>
  <c r="AY241" i="2"/>
  <c r="AZ241" i="2"/>
  <c r="BA241" i="2"/>
  <c r="BB241" i="2"/>
  <c r="BC241" i="2"/>
  <c r="BD241" i="2"/>
  <c r="BE241" i="2"/>
  <c r="BF241" i="2"/>
  <c r="BG241" i="2"/>
  <c r="BH241" i="2"/>
  <c r="BI241" i="2"/>
  <c r="BJ241" i="2"/>
  <c r="BK241" i="2"/>
  <c r="BL241" i="2"/>
  <c r="BM241" i="2"/>
  <c r="BN241" i="2"/>
  <c r="BO241" i="2"/>
  <c r="BP241" i="2"/>
  <c r="BQ241" i="2"/>
  <c r="BR241" i="2"/>
  <c r="BS241" i="2"/>
  <c r="BT241" i="2"/>
  <c r="BU241" i="2"/>
  <c r="BV241" i="2"/>
  <c r="BW241" i="2"/>
  <c r="BX241" i="2"/>
  <c r="BY241" i="2"/>
  <c r="BZ241" i="2"/>
  <c r="CA241" i="2"/>
  <c r="CB241" i="2"/>
  <c r="CC241" i="2"/>
  <c r="CD241" i="2"/>
  <c r="CE241" i="2"/>
  <c r="CF241" i="2"/>
  <c r="CG241" i="2"/>
  <c r="CH241" i="2"/>
  <c r="CI241" i="2"/>
  <c r="CJ241" i="2"/>
  <c r="CK241" i="2"/>
  <c r="CL241" i="2"/>
  <c r="CM241" i="2"/>
  <c r="CN241" i="2"/>
  <c r="CO241" i="2"/>
  <c r="CP241" i="2"/>
  <c r="CQ241" i="2"/>
  <c r="CR241" i="2"/>
  <c r="CS241" i="2"/>
  <c r="CT241" i="2"/>
  <c r="CU241" i="2"/>
  <c r="CV241" i="2"/>
  <c r="CW241" i="2"/>
  <c r="CX241" i="2"/>
  <c r="CY241" i="2"/>
  <c r="CZ241" i="2"/>
  <c r="DA241" i="2"/>
  <c r="DB241" i="2"/>
  <c r="DC241" i="2"/>
  <c r="DD241" i="2"/>
  <c r="DE241" i="2"/>
  <c r="DF241" i="2"/>
  <c r="DG241" i="2"/>
  <c r="DH241" i="2"/>
  <c r="DI241" i="2"/>
  <c r="DJ241" i="2"/>
  <c r="DK241" i="2"/>
  <c r="DS241" i="2"/>
  <c r="DT241" i="2"/>
  <c r="DU241" i="2"/>
  <c r="DV241" i="2"/>
  <c r="DW241" i="2"/>
  <c r="DX241" i="2"/>
  <c r="DY241" i="2"/>
  <c r="DZ241" i="2"/>
  <c r="EA241" i="2"/>
  <c r="EB241" i="2"/>
  <c r="EC241" i="2"/>
  <c r="ED241" i="2"/>
  <c r="EE241" i="2"/>
  <c r="EF241" i="2"/>
  <c r="EG241" i="2"/>
  <c r="EH241" i="2"/>
  <c r="EI241" i="2"/>
  <c r="EJ241" i="2"/>
  <c r="EK241" i="2"/>
  <c r="EL241" i="2"/>
  <c r="EM241" i="2"/>
  <c r="B242" i="2"/>
  <c r="C242" i="2"/>
  <c r="D242" i="2"/>
  <c r="E242" i="2" s="1"/>
  <c r="F242" i="2" s="1" a="1"/>
  <c r="F242" i="2" s="1"/>
  <c r="I242" i="2"/>
  <c r="J242" i="2"/>
  <c r="K242" i="2"/>
  <c r="L242" i="2"/>
  <c r="M242" i="2"/>
  <c r="N242" i="2"/>
  <c r="O242" i="2"/>
  <c r="P242" i="2"/>
  <c r="Q242" i="2"/>
  <c r="R242" i="2"/>
  <c r="S242" i="2"/>
  <c r="T242" i="2"/>
  <c r="U242" i="2"/>
  <c r="V242" i="2" s="1"/>
  <c r="W242" i="2"/>
  <c r="X242" i="2"/>
  <c r="Y242" i="2"/>
  <c r="Z242" i="2"/>
  <c r="AA242" i="2"/>
  <c r="AB242" i="2"/>
  <c r="AD242" i="2"/>
  <c r="AC242" i="2" s="1"/>
  <c r="AE242" i="2"/>
  <c r="AF242" i="2"/>
  <c r="AG242" i="2"/>
  <c r="AH242" i="2"/>
  <c r="AI242" i="2"/>
  <c r="AJ242" i="2"/>
  <c r="AK242" i="2"/>
  <c r="AL242" i="2"/>
  <c r="AM242" i="2"/>
  <c r="AN242" i="2"/>
  <c r="AO242" i="2"/>
  <c r="AP242" i="2"/>
  <c r="AQ242" i="2"/>
  <c r="AR242" i="2"/>
  <c r="AS242" i="2"/>
  <c r="AT242" i="2"/>
  <c r="AU242" i="2"/>
  <c r="AV242" i="2"/>
  <c r="AW242" i="2"/>
  <c r="AX242" i="2"/>
  <c r="AY242" i="2"/>
  <c r="AZ242" i="2"/>
  <c r="BA242" i="2"/>
  <c r="BB242" i="2"/>
  <c r="BC242" i="2"/>
  <c r="BD242" i="2"/>
  <c r="BE242" i="2"/>
  <c r="BF242" i="2"/>
  <c r="BG242" i="2"/>
  <c r="BH242" i="2"/>
  <c r="BI242" i="2"/>
  <c r="BJ242" i="2"/>
  <c r="BK242" i="2"/>
  <c r="BL242" i="2"/>
  <c r="BM242" i="2"/>
  <c r="BN242" i="2"/>
  <c r="BO242" i="2"/>
  <c r="BP242" i="2"/>
  <c r="BQ242" i="2"/>
  <c r="BR242" i="2"/>
  <c r="BS242" i="2"/>
  <c r="BT242" i="2"/>
  <c r="BU242" i="2"/>
  <c r="BV242" i="2"/>
  <c r="BW242" i="2"/>
  <c r="BX242" i="2"/>
  <c r="BY242" i="2"/>
  <c r="BZ242" i="2"/>
  <c r="CA242" i="2"/>
  <c r="CB242" i="2"/>
  <c r="CC242" i="2"/>
  <c r="CD242" i="2"/>
  <c r="CE242" i="2"/>
  <c r="CF242" i="2"/>
  <c r="CG242" i="2"/>
  <c r="CH242" i="2"/>
  <c r="CI242" i="2"/>
  <c r="CJ242" i="2"/>
  <c r="CK242" i="2"/>
  <c r="CL242" i="2"/>
  <c r="CM242" i="2"/>
  <c r="CN242" i="2"/>
  <c r="CO242" i="2"/>
  <c r="CP242" i="2"/>
  <c r="CQ242" i="2"/>
  <c r="CR242" i="2"/>
  <c r="CS242" i="2"/>
  <c r="CT242" i="2"/>
  <c r="CU242" i="2"/>
  <c r="CV242" i="2"/>
  <c r="CW242" i="2"/>
  <c r="CX242" i="2"/>
  <c r="CY242" i="2"/>
  <c r="CZ242" i="2"/>
  <c r="DA242" i="2"/>
  <c r="DB242" i="2"/>
  <c r="DC242" i="2"/>
  <c r="DD242" i="2"/>
  <c r="DE242" i="2"/>
  <c r="DF242" i="2"/>
  <c r="DG242" i="2"/>
  <c r="DH242" i="2"/>
  <c r="DI242" i="2"/>
  <c r="DJ242" i="2"/>
  <c r="DK242" i="2"/>
  <c r="DS242" i="2"/>
  <c r="DT242" i="2"/>
  <c r="DU242" i="2"/>
  <c r="DV242" i="2"/>
  <c r="DW242" i="2"/>
  <c r="DX242" i="2"/>
  <c r="DY242" i="2"/>
  <c r="DZ242" i="2"/>
  <c r="EA242" i="2"/>
  <c r="EB242" i="2"/>
  <c r="EC242" i="2"/>
  <c r="ED242" i="2"/>
  <c r="EE242" i="2"/>
  <c r="EF242" i="2"/>
  <c r="EG242" i="2"/>
  <c r="EH242" i="2"/>
  <c r="EI242" i="2"/>
  <c r="EJ242" i="2"/>
  <c r="EK242" i="2"/>
  <c r="EL242" i="2"/>
  <c r="EM242" i="2"/>
  <c r="B243" i="2"/>
  <c r="C243" i="2"/>
  <c r="D243" i="2"/>
  <c r="E243" i="2" s="1"/>
  <c r="F243" i="2" s="1" a="1"/>
  <c r="F243" i="2" s="1"/>
  <c r="I243" i="2"/>
  <c r="J243" i="2"/>
  <c r="K243" i="2"/>
  <c r="L243" i="2"/>
  <c r="M243" i="2"/>
  <c r="N243" i="2"/>
  <c r="O243" i="2"/>
  <c r="P243" i="2"/>
  <c r="Q243" i="2"/>
  <c r="R243" i="2"/>
  <c r="S243" i="2"/>
  <c r="T243" i="2"/>
  <c r="U243" i="2"/>
  <c r="V243" i="2" s="1"/>
  <c r="W243" i="2"/>
  <c r="X243" i="2"/>
  <c r="Y243" i="2"/>
  <c r="Z243" i="2"/>
  <c r="AA243" i="2"/>
  <c r="AB243" i="2"/>
  <c r="AD243" i="2"/>
  <c r="AC243" i="2" s="1"/>
  <c r="AE243" i="2"/>
  <c r="AF243" i="2"/>
  <c r="AG243" i="2"/>
  <c r="AH243" i="2"/>
  <c r="AI243" i="2"/>
  <c r="AJ243" i="2"/>
  <c r="AK243" i="2"/>
  <c r="AL243" i="2"/>
  <c r="AM243" i="2"/>
  <c r="AN243" i="2"/>
  <c r="AO243" i="2"/>
  <c r="AP243" i="2"/>
  <c r="AQ243" i="2"/>
  <c r="AR243" i="2"/>
  <c r="AS243" i="2"/>
  <c r="AT243" i="2"/>
  <c r="AU243" i="2"/>
  <c r="AV243" i="2"/>
  <c r="AW243" i="2"/>
  <c r="AX243" i="2"/>
  <c r="AY243" i="2"/>
  <c r="AZ243" i="2"/>
  <c r="BA243" i="2"/>
  <c r="BB243" i="2"/>
  <c r="BC243" i="2"/>
  <c r="BD243" i="2"/>
  <c r="BE243" i="2"/>
  <c r="BF243" i="2"/>
  <c r="BG243" i="2"/>
  <c r="BH243" i="2"/>
  <c r="BI243" i="2"/>
  <c r="BJ243" i="2"/>
  <c r="BK243" i="2"/>
  <c r="BL243" i="2"/>
  <c r="BM243" i="2"/>
  <c r="BN243" i="2"/>
  <c r="BO243" i="2"/>
  <c r="BP243" i="2"/>
  <c r="BQ243" i="2"/>
  <c r="BR243" i="2"/>
  <c r="BS243" i="2"/>
  <c r="BT243" i="2"/>
  <c r="BU243" i="2"/>
  <c r="BV243" i="2"/>
  <c r="BW243" i="2"/>
  <c r="BX243" i="2"/>
  <c r="BY243" i="2"/>
  <c r="BZ243" i="2"/>
  <c r="CA243" i="2"/>
  <c r="CB243" i="2"/>
  <c r="CC243" i="2"/>
  <c r="CD243" i="2"/>
  <c r="CE243" i="2"/>
  <c r="CF243" i="2"/>
  <c r="CG243" i="2"/>
  <c r="CH243" i="2"/>
  <c r="CI243" i="2"/>
  <c r="CJ243" i="2"/>
  <c r="CK243" i="2"/>
  <c r="CL243" i="2"/>
  <c r="CM243" i="2"/>
  <c r="CN243" i="2"/>
  <c r="CO243" i="2"/>
  <c r="CP243" i="2"/>
  <c r="CQ243" i="2"/>
  <c r="CR243" i="2"/>
  <c r="CS243" i="2"/>
  <c r="CT243" i="2"/>
  <c r="CU243" i="2"/>
  <c r="CV243" i="2"/>
  <c r="CW243" i="2"/>
  <c r="CX243" i="2"/>
  <c r="CY243" i="2"/>
  <c r="CZ243" i="2"/>
  <c r="DA243" i="2"/>
  <c r="DB243" i="2"/>
  <c r="DC243" i="2"/>
  <c r="DD243" i="2"/>
  <c r="DE243" i="2"/>
  <c r="DF243" i="2"/>
  <c r="DG243" i="2"/>
  <c r="DH243" i="2"/>
  <c r="DI243" i="2"/>
  <c r="DJ243" i="2"/>
  <c r="DK243" i="2"/>
  <c r="DS243" i="2"/>
  <c r="DT243" i="2"/>
  <c r="DU243" i="2"/>
  <c r="DN243" i="2" s="1"/>
  <c r="DV243" i="2"/>
  <c r="DW243" i="2"/>
  <c r="DX243" i="2"/>
  <c r="DY243" i="2"/>
  <c r="DZ243" i="2"/>
  <c r="EA243" i="2"/>
  <c r="EB243" i="2"/>
  <c r="EC243" i="2"/>
  <c r="ED243" i="2"/>
  <c r="EE243" i="2"/>
  <c r="EF243" i="2"/>
  <c r="EG243" i="2"/>
  <c r="EH243" i="2"/>
  <c r="EI243" i="2"/>
  <c r="EJ243" i="2"/>
  <c r="EK243" i="2"/>
  <c r="EL243" i="2"/>
  <c r="EM243" i="2"/>
  <c r="B244" i="2"/>
  <c r="C244" i="2"/>
  <c r="D244" i="2"/>
  <c r="E244" i="2" s="1"/>
  <c r="F244" i="2" s="1" a="1"/>
  <c r="F244" i="2" s="1"/>
  <c r="I244" i="2"/>
  <c r="J244" i="2"/>
  <c r="K244" i="2"/>
  <c r="L244" i="2"/>
  <c r="M244" i="2"/>
  <c r="N244" i="2"/>
  <c r="O244" i="2"/>
  <c r="P244" i="2"/>
  <c r="Q244" i="2"/>
  <c r="R244" i="2"/>
  <c r="S244" i="2"/>
  <c r="T244" i="2"/>
  <c r="U244" i="2"/>
  <c r="V244" i="2" s="1"/>
  <c r="W244" i="2"/>
  <c r="X244" i="2"/>
  <c r="Y244" i="2"/>
  <c r="Z244" i="2"/>
  <c r="AA244" i="2"/>
  <c r="AB244" i="2"/>
  <c r="AD244" i="2"/>
  <c r="AC244" i="2" s="1"/>
  <c r="AE244" i="2"/>
  <c r="AF244" i="2"/>
  <c r="AG244" i="2"/>
  <c r="AH244" i="2"/>
  <c r="AI244" i="2"/>
  <c r="AJ244" i="2"/>
  <c r="AK244" i="2"/>
  <c r="AL244" i="2"/>
  <c r="AM244" i="2"/>
  <c r="AN244" i="2"/>
  <c r="AO244" i="2"/>
  <c r="AP244" i="2"/>
  <c r="AQ244" i="2"/>
  <c r="AR244" i="2"/>
  <c r="AS244" i="2"/>
  <c r="AT244" i="2"/>
  <c r="AU244" i="2"/>
  <c r="AV244" i="2"/>
  <c r="AW244" i="2"/>
  <c r="AX244" i="2"/>
  <c r="AY244" i="2"/>
  <c r="AZ244" i="2"/>
  <c r="BA244" i="2"/>
  <c r="BB244" i="2"/>
  <c r="BC244" i="2"/>
  <c r="BD244" i="2"/>
  <c r="BE244" i="2"/>
  <c r="BF244" i="2"/>
  <c r="BG244" i="2"/>
  <c r="BH244" i="2"/>
  <c r="BI244" i="2"/>
  <c r="BJ244" i="2"/>
  <c r="BK244" i="2"/>
  <c r="BL244" i="2"/>
  <c r="BM244" i="2"/>
  <c r="BN244" i="2"/>
  <c r="BO244" i="2"/>
  <c r="BP244" i="2"/>
  <c r="BQ244" i="2"/>
  <c r="BR244" i="2"/>
  <c r="BS244" i="2"/>
  <c r="BT244" i="2"/>
  <c r="BU244" i="2"/>
  <c r="BV244" i="2"/>
  <c r="BW244" i="2"/>
  <c r="BX244" i="2"/>
  <c r="BY244" i="2"/>
  <c r="BZ244" i="2"/>
  <c r="CA244" i="2"/>
  <c r="CB244" i="2"/>
  <c r="CC244" i="2"/>
  <c r="CD244" i="2"/>
  <c r="CE244" i="2"/>
  <c r="CF244" i="2"/>
  <c r="CG244" i="2"/>
  <c r="CH244" i="2"/>
  <c r="CI244" i="2"/>
  <c r="CJ244" i="2"/>
  <c r="CK244" i="2"/>
  <c r="CL244" i="2"/>
  <c r="CM244" i="2"/>
  <c r="CN244" i="2"/>
  <c r="CO244" i="2"/>
  <c r="CP244" i="2"/>
  <c r="CQ244" i="2"/>
  <c r="CR244" i="2"/>
  <c r="CS244" i="2"/>
  <c r="CT244" i="2"/>
  <c r="CU244" i="2"/>
  <c r="CV244" i="2"/>
  <c r="CW244" i="2"/>
  <c r="CX244" i="2"/>
  <c r="CY244" i="2"/>
  <c r="CZ244" i="2"/>
  <c r="DA244" i="2"/>
  <c r="DB244" i="2"/>
  <c r="DC244" i="2"/>
  <c r="DD244" i="2"/>
  <c r="DE244" i="2"/>
  <c r="DF244" i="2"/>
  <c r="DG244" i="2"/>
  <c r="DH244" i="2"/>
  <c r="DI244" i="2"/>
  <c r="DJ244" i="2"/>
  <c r="DK244" i="2"/>
  <c r="DS244" i="2"/>
  <c r="DT244" i="2"/>
  <c r="DU244" i="2"/>
  <c r="DN244" i="2" s="1"/>
  <c r="DV244" i="2"/>
  <c r="DW244" i="2"/>
  <c r="DX244" i="2"/>
  <c r="DY244" i="2"/>
  <c r="DZ244" i="2"/>
  <c r="EA244" i="2"/>
  <c r="DO244" i="2" s="1"/>
  <c r="DP244" i="2" s="1"/>
  <c r="DQ244" i="2" s="1"/>
  <c r="EB244" i="2"/>
  <c r="EC244" i="2"/>
  <c r="ED244" i="2"/>
  <c r="EE244" i="2"/>
  <c r="EF244" i="2"/>
  <c r="EG244" i="2"/>
  <c r="EH244" i="2"/>
  <c r="EI244" i="2"/>
  <c r="EJ244" i="2"/>
  <c r="EK244" i="2"/>
  <c r="EL244" i="2"/>
  <c r="EM244" i="2"/>
  <c r="B245" i="2"/>
  <c r="C245" i="2"/>
  <c r="D245" i="2"/>
  <c r="E245" i="2" s="1"/>
  <c r="F245" i="2" s="1" a="1"/>
  <c r="F245" i="2" s="1"/>
  <c r="I245" i="2"/>
  <c r="J245" i="2"/>
  <c r="K245" i="2"/>
  <c r="L245" i="2"/>
  <c r="M245" i="2"/>
  <c r="N245" i="2"/>
  <c r="O245" i="2"/>
  <c r="P245" i="2"/>
  <c r="Q245" i="2"/>
  <c r="R245" i="2"/>
  <c r="S245" i="2"/>
  <c r="T245" i="2"/>
  <c r="U245" i="2"/>
  <c r="V245" i="2" s="1"/>
  <c r="W245" i="2"/>
  <c r="X245" i="2"/>
  <c r="Y245" i="2"/>
  <c r="Z245" i="2"/>
  <c r="AA245" i="2"/>
  <c r="AB245" i="2"/>
  <c r="AD245" i="2"/>
  <c r="AC245" i="2" s="1"/>
  <c r="AE245" i="2"/>
  <c r="AF245" i="2"/>
  <c r="AG245" i="2"/>
  <c r="AH245" i="2"/>
  <c r="AI245" i="2"/>
  <c r="AJ245" i="2"/>
  <c r="AK245" i="2"/>
  <c r="AL245" i="2"/>
  <c r="AM245" i="2"/>
  <c r="AN245" i="2"/>
  <c r="AO245" i="2"/>
  <c r="AP245" i="2"/>
  <c r="AQ245" i="2"/>
  <c r="AR245" i="2"/>
  <c r="AS245" i="2"/>
  <c r="AT245" i="2"/>
  <c r="AU245" i="2"/>
  <c r="AV245" i="2"/>
  <c r="AW245" i="2"/>
  <c r="AX245" i="2"/>
  <c r="AY245" i="2"/>
  <c r="AZ245" i="2"/>
  <c r="BA245" i="2"/>
  <c r="BB245" i="2"/>
  <c r="BC245" i="2"/>
  <c r="BD245" i="2"/>
  <c r="BE245" i="2"/>
  <c r="BF245" i="2"/>
  <c r="BG245" i="2"/>
  <c r="BH245" i="2"/>
  <c r="BI245" i="2"/>
  <c r="BJ245" i="2"/>
  <c r="BK245" i="2"/>
  <c r="BL245" i="2"/>
  <c r="BM245" i="2"/>
  <c r="BN245" i="2"/>
  <c r="BO245" i="2"/>
  <c r="BP245" i="2"/>
  <c r="BQ245" i="2"/>
  <c r="BR245" i="2"/>
  <c r="BS245" i="2"/>
  <c r="BT245" i="2"/>
  <c r="BU245" i="2"/>
  <c r="BV245" i="2"/>
  <c r="BW245" i="2"/>
  <c r="BX245" i="2"/>
  <c r="BY245" i="2"/>
  <c r="BZ245" i="2"/>
  <c r="CA245" i="2"/>
  <c r="CB245" i="2"/>
  <c r="CC245" i="2"/>
  <c r="CD245" i="2"/>
  <c r="CE245" i="2"/>
  <c r="CF245" i="2"/>
  <c r="CG245" i="2"/>
  <c r="CH245" i="2"/>
  <c r="CI245" i="2"/>
  <c r="CJ245" i="2"/>
  <c r="CK245" i="2"/>
  <c r="CL245" i="2"/>
  <c r="CM245" i="2"/>
  <c r="CN245" i="2"/>
  <c r="CO245" i="2"/>
  <c r="CP245" i="2"/>
  <c r="CQ245" i="2"/>
  <c r="CR245" i="2"/>
  <c r="CS245" i="2"/>
  <c r="CT245" i="2"/>
  <c r="CU245" i="2"/>
  <c r="CV245" i="2"/>
  <c r="CW245" i="2"/>
  <c r="CX245" i="2"/>
  <c r="CY245" i="2"/>
  <c r="CZ245" i="2"/>
  <c r="DA245" i="2"/>
  <c r="DB245" i="2"/>
  <c r="DC245" i="2"/>
  <c r="DD245" i="2"/>
  <c r="DE245" i="2"/>
  <c r="DF245" i="2"/>
  <c r="DG245" i="2"/>
  <c r="DH245" i="2"/>
  <c r="DI245" i="2"/>
  <c r="DJ245" i="2"/>
  <c r="DK245" i="2"/>
  <c r="DS245" i="2"/>
  <c r="DT245" i="2"/>
  <c r="DU245" i="2"/>
  <c r="DV245" i="2"/>
  <c r="DW245" i="2"/>
  <c r="DX245" i="2"/>
  <c r="DY245" i="2"/>
  <c r="DZ245" i="2"/>
  <c r="EA245" i="2"/>
  <c r="DO245" i="2" s="1"/>
  <c r="EB245" i="2"/>
  <c r="EC245" i="2"/>
  <c r="ED245" i="2"/>
  <c r="EE245" i="2"/>
  <c r="EF245" i="2"/>
  <c r="EG245" i="2"/>
  <c r="EH245" i="2"/>
  <c r="EI245" i="2"/>
  <c r="EJ245" i="2"/>
  <c r="EK245" i="2"/>
  <c r="EL245" i="2"/>
  <c r="EM245" i="2"/>
  <c r="B246" i="2"/>
  <c r="C246" i="2"/>
  <c r="D246" i="2"/>
  <c r="E246" i="2" s="1"/>
  <c r="F246" i="2" s="1" a="1"/>
  <c r="F246" i="2" s="1"/>
  <c r="I246" i="2"/>
  <c r="J246" i="2"/>
  <c r="K246" i="2"/>
  <c r="L246" i="2"/>
  <c r="M246" i="2"/>
  <c r="N246" i="2"/>
  <c r="O246" i="2"/>
  <c r="P246" i="2"/>
  <c r="Q246" i="2"/>
  <c r="R246" i="2"/>
  <c r="S246" i="2"/>
  <c r="T246" i="2"/>
  <c r="U246" i="2"/>
  <c r="V246" i="2" s="1"/>
  <c r="W246" i="2"/>
  <c r="X246" i="2"/>
  <c r="Y246" i="2"/>
  <c r="Z246" i="2"/>
  <c r="AA246" i="2"/>
  <c r="AB246" i="2"/>
  <c r="AD246" i="2"/>
  <c r="AC246" i="2" s="1"/>
  <c r="AE246" i="2"/>
  <c r="AF246" i="2"/>
  <c r="AG246" i="2"/>
  <c r="AH246" i="2"/>
  <c r="AI246" i="2"/>
  <c r="AJ246" i="2"/>
  <c r="AK246" i="2"/>
  <c r="AL246" i="2"/>
  <c r="AM246" i="2"/>
  <c r="AN246" i="2"/>
  <c r="AO246" i="2"/>
  <c r="AP246" i="2"/>
  <c r="AQ246" i="2"/>
  <c r="AR246" i="2"/>
  <c r="AS246" i="2"/>
  <c r="AT246" i="2"/>
  <c r="AU246" i="2"/>
  <c r="AV246" i="2"/>
  <c r="AW246" i="2"/>
  <c r="AX246" i="2"/>
  <c r="AY246" i="2"/>
  <c r="AZ246" i="2"/>
  <c r="BA246" i="2"/>
  <c r="BB246" i="2"/>
  <c r="BC246" i="2"/>
  <c r="BD246" i="2"/>
  <c r="BE246" i="2"/>
  <c r="BF246" i="2"/>
  <c r="BG246" i="2"/>
  <c r="BH246" i="2"/>
  <c r="BI246" i="2"/>
  <c r="BJ246" i="2"/>
  <c r="BK246" i="2"/>
  <c r="BL246" i="2"/>
  <c r="BM246" i="2"/>
  <c r="BN246" i="2"/>
  <c r="BO246" i="2"/>
  <c r="BP246" i="2"/>
  <c r="BQ246" i="2"/>
  <c r="BR246" i="2"/>
  <c r="BS246" i="2"/>
  <c r="BT246" i="2"/>
  <c r="BU246" i="2"/>
  <c r="BV246" i="2"/>
  <c r="BW246" i="2"/>
  <c r="BX246" i="2"/>
  <c r="BY246" i="2"/>
  <c r="BZ246" i="2"/>
  <c r="CA246" i="2"/>
  <c r="CB246" i="2"/>
  <c r="CC246" i="2"/>
  <c r="CD246" i="2"/>
  <c r="CE246" i="2"/>
  <c r="CF246" i="2"/>
  <c r="CG246" i="2"/>
  <c r="CH246" i="2"/>
  <c r="CI246" i="2"/>
  <c r="CJ246" i="2"/>
  <c r="CK246" i="2"/>
  <c r="CL246" i="2"/>
  <c r="CM246" i="2"/>
  <c r="CN246" i="2"/>
  <c r="CO246" i="2"/>
  <c r="CP246" i="2"/>
  <c r="CQ246" i="2"/>
  <c r="CR246" i="2"/>
  <c r="CS246" i="2"/>
  <c r="CT246" i="2"/>
  <c r="CU246" i="2"/>
  <c r="CV246" i="2"/>
  <c r="CW246" i="2"/>
  <c r="CX246" i="2"/>
  <c r="CY246" i="2"/>
  <c r="CZ246" i="2"/>
  <c r="DA246" i="2"/>
  <c r="DB246" i="2"/>
  <c r="DC246" i="2"/>
  <c r="DD246" i="2"/>
  <c r="DE246" i="2"/>
  <c r="DF246" i="2"/>
  <c r="DG246" i="2"/>
  <c r="DH246" i="2"/>
  <c r="DI246" i="2"/>
  <c r="DJ246" i="2"/>
  <c r="DK246" i="2"/>
  <c r="DS246" i="2"/>
  <c r="DT246" i="2"/>
  <c r="DU246" i="2"/>
  <c r="DV246" i="2"/>
  <c r="DW246" i="2"/>
  <c r="DX246" i="2"/>
  <c r="DY246" i="2"/>
  <c r="DZ246" i="2"/>
  <c r="EA246" i="2"/>
  <c r="EB246" i="2"/>
  <c r="EC246" i="2"/>
  <c r="ED246" i="2"/>
  <c r="EE246" i="2"/>
  <c r="EF246" i="2"/>
  <c r="EG246" i="2"/>
  <c r="EH246" i="2"/>
  <c r="EI246" i="2"/>
  <c r="EJ246" i="2"/>
  <c r="EK246" i="2"/>
  <c r="EL246" i="2"/>
  <c r="EM246" i="2"/>
  <c r="B247" i="2"/>
  <c r="C247" i="2"/>
  <c r="D247" i="2"/>
  <c r="E247" i="2" s="1"/>
  <c r="F247" i="2" s="1" a="1"/>
  <c r="F247" i="2" s="1"/>
  <c r="I247" i="2"/>
  <c r="J247" i="2"/>
  <c r="K247" i="2"/>
  <c r="L247" i="2"/>
  <c r="M247" i="2"/>
  <c r="N247" i="2"/>
  <c r="O247" i="2"/>
  <c r="P247" i="2"/>
  <c r="Q247" i="2"/>
  <c r="R247" i="2"/>
  <c r="S247" i="2"/>
  <c r="T247" i="2"/>
  <c r="U247" i="2"/>
  <c r="V247" i="2" s="1"/>
  <c r="W247" i="2"/>
  <c r="X247" i="2"/>
  <c r="Y247" i="2"/>
  <c r="Z247" i="2"/>
  <c r="AA247" i="2"/>
  <c r="AB247" i="2"/>
  <c r="AD247" i="2"/>
  <c r="AC247" i="2" s="1"/>
  <c r="AE247" i="2"/>
  <c r="AF247" i="2"/>
  <c r="AG247" i="2"/>
  <c r="AH247" i="2"/>
  <c r="AI247" i="2"/>
  <c r="AJ247" i="2"/>
  <c r="AK247" i="2"/>
  <c r="AL247" i="2"/>
  <c r="AM247" i="2"/>
  <c r="AN247" i="2"/>
  <c r="AO247" i="2"/>
  <c r="AP247" i="2"/>
  <c r="AQ247" i="2"/>
  <c r="AR247" i="2"/>
  <c r="AS247" i="2"/>
  <c r="AT247" i="2"/>
  <c r="AU247" i="2"/>
  <c r="AV247" i="2"/>
  <c r="AW247" i="2"/>
  <c r="AX247" i="2"/>
  <c r="AY247" i="2"/>
  <c r="AZ247" i="2"/>
  <c r="BA247" i="2"/>
  <c r="BB247" i="2"/>
  <c r="BC247" i="2"/>
  <c r="BD247" i="2"/>
  <c r="BE247" i="2"/>
  <c r="BF247" i="2"/>
  <c r="BG247" i="2"/>
  <c r="BH247" i="2"/>
  <c r="BI247" i="2"/>
  <c r="BJ247" i="2"/>
  <c r="BK247" i="2"/>
  <c r="BL247" i="2"/>
  <c r="BM247" i="2"/>
  <c r="BN247" i="2"/>
  <c r="BO247" i="2"/>
  <c r="BP247" i="2"/>
  <c r="BQ247" i="2"/>
  <c r="BR247" i="2"/>
  <c r="BS247" i="2"/>
  <c r="BT247" i="2"/>
  <c r="BU247" i="2"/>
  <c r="BV247" i="2"/>
  <c r="BW247" i="2"/>
  <c r="BX247" i="2"/>
  <c r="BY247" i="2"/>
  <c r="BZ247" i="2"/>
  <c r="CA247" i="2"/>
  <c r="CB247" i="2"/>
  <c r="CC247" i="2"/>
  <c r="CD247" i="2"/>
  <c r="CE247" i="2"/>
  <c r="CF247" i="2"/>
  <c r="CG247" i="2"/>
  <c r="CH247" i="2"/>
  <c r="CI247" i="2"/>
  <c r="CJ247" i="2"/>
  <c r="CK247" i="2"/>
  <c r="CL247" i="2"/>
  <c r="CM247" i="2"/>
  <c r="CN247" i="2"/>
  <c r="CO247" i="2"/>
  <c r="CP247" i="2"/>
  <c r="CQ247" i="2"/>
  <c r="CR247" i="2"/>
  <c r="CS247" i="2"/>
  <c r="CT247" i="2"/>
  <c r="CU247" i="2"/>
  <c r="CV247" i="2"/>
  <c r="CW247" i="2"/>
  <c r="CX247" i="2"/>
  <c r="CY247" i="2"/>
  <c r="CZ247" i="2"/>
  <c r="DA247" i="2"/>
  <c r="DB247" i="2"/>
  <c r="DC247" i="2"/>
  <c r="DD247" i="2"/>
  <c r="DE247" i="2"/>
  <c r="DF247" i="2"/>
  <c r="DG247" i="2"/>
  <c r="DH247" i="2"/>
  <c r="DI247" i="2"/>
  <c r="DJ247" i="2"/>
  <c r="DK247" i="2"/>
  <c r="DS247" i="2"/>
  <c r="DT247" i="2"/>
  <c r="DU247" i="2"/>
  <c r="DV247" i="2"/>
  <c r="DW247" i="2"/>
  <c r="DX247" i="2"/>
  <c r="DY247" i="2"/>
  <c r="DZ247" i="2"/>
  <c r="EA247" i="2"/>
  <c r="EB247" i="2"/>
  <c r="EC247" i="2"/>
  <c r="ED247" i="2"/>
  <c r="EE247" i="2"/>
  <c r="EF247" i="2"/>
  <c r="EG247" i="2"/>
  <c r="EH247" i="2"/>
  <c r="EI247" i="2"/>
  <c r="EJ247" i="2"/>
  <c r="EK247" i="2"/>
  <c r="EL247" i="2"/>
  <c r="EM247" i="2"/>
  <c r="B248" i="2"/>
  <c r="C248" i="2"/>
  <c r="D248" i="2"/>
  <c r="E248" i="2" s="1"/>
  <c r="F248" i="2" s="1" a="1"/>
  <c r="F248" i="2" s="1"/>
  <c r="I248" i="2"/>
  <c r="J248" i="2"/>
  <c r="K248" i="2"/>
  <c r="L248" i="2"/>
  <c r="M248" i="2"/>
  <c r="N248" i="2"/>
  <c r="O248" i="2"/>
  <c r="P248" i="2"/>
  <c r="Q248" i="2"/>
  <c r="R248" i="2"/>
  <c r="S248" i="2"/>
  <c r="T248" i="2"/>
  <c r="U248" i="2"/>
  <c r="V248" i="2" s="1"/>
  <c r="W248" i="2"/>
  <c r="X248" i="2"/>
  <c r="Y248" i="2"/>
  <c r="Z248" i="2"/>
  <c r="AA248" i="2"/>
  <c r="AB248" i="2"/>
  <c r="AD248" i="2"/>
  <c r="AC248" i="2" s="1"/>
  <c r="AE248" i="2"/>
  <c r="AF248" i="2"/>
  <c r="AG248" i="2"/>
  <c r="AH248" i="2"/>
  <c r="AI248" i="2"/>
  <c r="AJ248" i="2"/>
  <c r="AK248" i="2"/>
  <c r="AL248" i="2"/>
  <c r="AM248" i="2"/>
  <c r="AN248" i="2"/>
  <c r="AO248" i="2"/>
  <c r="AP248" i="2"/>
  <c r="AQ248" i="2"/>
  <c r="AR248" i="2"/>
  <c r="AS248" i="2"/>
  <c r="AT248" i="2"/>
  <c r="AU248" i="2"/>
  <c r="AV248" i="2"/>
  <c r="AW248" i="2"/>
  <c r="AX248" i="2"/>
  <c r="AY248" i="2"/>
  <c r="AZ248" i="2"/>
  <c r="BA248" i="2"/>
  <c r="BB248" i="2"/>
  <c r="BC248" i="2"/>
  <c r="BD248" i="2"/>
  <c r="BE248" i="2"/>
  <c r="BF248" i="2"/>
  <c r="BG248" i="2"/>
  <c r="BH248" i="2"/>
  <c r="BI248" i="2"/>
  <c r="BJ248" i="2"/>
  <c r="BK248" i="2"/>
  <c r="BL248" i="2"/>
  <c r="BM248" i="2"/>
  <c r="BN248" i="2"/>
  <c r="BO248" i="2"/>
  <c r="BP248" i="2"/>
  <c r="BQ248" i="2"/>
  <c r="BR248" i="2"/>
  <c r="BS248" i="2"/>
  <c r="BT248" i="2"/>
  <c r="BU248" i="2"/>
  <c r="BV248" i="2"/>
  <c r="BW248" i="2"/>
  <c r="BX248" i="2"/>
  <c r="BY248" i="2"/>
  <c r="BZ248" i="2"/>
  <c r="CA248" i="2"/>
  <c r="CB248" i="2"/>
  <c r="CC248" i="2"/>
  <c r="CD248" i="2"/>
  <c r="CE248" i="2"/>
  <c r="CF248" i="2"/>
  <c r="CG248" i="2"/>
  <c r="CH248" i="2"/>
  <c r="CI248" i="2"/>
  <c r="CJ248" i="2"/>
  <c r="CK248" i="2"/>
  <c r="CL248" i="2"/>
  <c r="CM248" i="2"/>
  <c r="CN248" i="2"/>
  <c r="CO248" i="2"/>
  <c r="CP248" i="2"/>
  <c r="CQ248" i="2"/>
  <c r="CR248" i="2"/>
  <c r="CS248" i="2"/>
  <c r="CT248" i="2"/>
  <c r="CU248" i="2"/>
  <c r="CV248" i="2"/>
  <c r="CW248" i="2"/>
  <c r="CX248" i="2"/>
  <c r="CY248" i="2"/>
  <c r="CZ248" i="2"/>
  <c r="DA248" i="2"/>
  <c r="DB248" i="2"/>
  <c r="DC248" i="2"/>
  <c r="DD248" i="2"/>
  <c r="DE248" i="2"/>
  <c r="DF248" i="2"/>
  <c r="DG248" i="2"/>
  <c r="DH248" i="2"/>
  <c r="DI248" i="2"/>
  <c r="DJ248" i="2"/>
  <c r="DK248" i="2"/>
  <c r="DS248" i="2"/>
  <c r="DT248" i="2"/>
  <c r="DU248" i="2"/>
  <c r="DV248" i="2"/>
  <c r="DW248" i="2"/>
  <c r="DX248" i="2"/>
  <c r="DY248" i="2"/>
  <c r="DZ248" i="2"/>
  <c r="EA248" i="2"/>
  <c r="EB248" i="2"/>
  <c r="EC248" i="2"/>
  <c r="ED248" i="2"/>
  <c r="EE248" i="2"/>
  <c r="EF248" i="2"/>
  <c r="EG248" i="2"/>
  <c r="EH248" i="2"/>
  <c r="EI248" i="2"/>
  <c r="EJ248" i="2"/>
  <c r="EK248" i="2"/>
  <c r="EL248" i="2"/>
  <c r="EM248" i="2"/>
  <c r="B249" i="2"/>
  <c r="C249" i="2"/>
  <c r="D249" i="2"/>
  <c r="E249" i="2" s="1"/>
  <c r="F249" i="2" s="1" a="1"/>
  <c r="F249" i="2" s="1"/>
  <c r="I249" i="2"/>
  <c r="J249" i="2"/>
  <c r="K249" i="2"/>
  <c r="L249" i="2"/>
  <c r="M249" i="2"/>
  <c r="N249" i="2"/>
  <c r="O249" i="2"/>
  <c r="P249" i="2"/>
  <c r="Q249" i="2"/>
  <c r="R249" i="2"/>
  <c r="S249" i="2"/>
  <c r="T249" i="2"/>
  <c r="U249" i="2"/>
  <c r="V249" i="2" s="1"/>
  <c r="W249" i="2"/>
  <c r="X249" i="2"/>
  <c r="Y249" i="2"/>
  <c r="Z249" i="2"/>
  <c r="AA249" i="2"/>
  <c r="AB249" i="2"/>
  <c r="AD249" i="2"/>
  <c r="AC249" i="2" s="1"/>
  <c r="AE249" i="2"/>
  <c r="AF249" i="2"/>
  <c r="AG249" i="2"/>
  <c r="AH249" i="2"/>
  <c r="AI249" i="2"/>
  <c r="AJ249" i="2"/>
  <c r="AK249" i="2"/>
  <c r="AL249" i="2"/>
  <c r="AM249" i="2"/>
  <c r="AN249" i="2"/>
  <c r="AO249" i="2"/>
  <c r="AP249" i="2"/>
  <c r="AQ249" i="2"/>
  <c r="AR249" i="2"/>
  <c r="AS249" i="2"/>
  <c r="AT249" i="2"/>
  <c r="AU249" i="2"/>
  <c r="AV249" i="2"/>
  <c r="AW249" i="2"/>
  <c r="AX249" i="2"/>
  <c r="AY249" i="2"/>
  <c r="AZ249" i="2"/>
  <c r="BA249" i="2"/>
  <c r="BB249" i="2"/>
  <c r="BC249" i="2"/>
  <c r="BD249" i="2"/>
  <c r="BE249" i="2"/>
  <c r="BF249" i="2"/>
  <c r="BG249" i="2"/>
  <c r="BH249" i="2"/>
  <c r="BI249" i="2"/>
  <c r="BJ249" i="2"/>
  <c r="BK249" i="2"/>
  <c r="BL249" i="2"/>
  <c r="BM249" i="2"/>
  <c r="BN249" i="2"/>
  <c r="BO249" i="2"/>
  <c r="BP249" i="2"/>
  <c r="BQ249" i="2"/>
  <c r="BR249" i="2"/>
  <c r="BS249" i="2"/>
  <c r="BT249" i="2"/>
  <c r="BU249" i="2"/>
  <c r="BV249" i="2"/>
  <c r="BW249" i="2"/>
  <c r="BX249" i="2"/>
  <c r="BY249" i="2"/>
  <c r="BZ249" i="2"/>
  <c r="CA249" i="2"/>
  <c r="CB249" i="2"/>
  <c r="CC249" i="2"/>
  <c r="CD249" i="2"/>
  <c r="CE249" i="2"/>
  <c r="CF249" i="2"/>
  <c r="CG249" i="2"/>
  <c r="CH249" i="2"/>
  <c r="CI249" i="2"/>
  <c r="CJ249" i="2"/>
  <c r="CK249" i="2"/>
  <c r="CL249" i="2"/>
  <c r="CM249" i="2"/>
  <c r="CN249" i="2"/>
  <c r="CO249" i="2"/>
  <c r="CP249" i="2"/>
  <c r="CQ249" i="2"/>
  <c r="CR249" i="2"/>
  <c r="CS249" i="2"/>
  <c r="CT249" i="2"/>
  <c r="CU249" i="2"/>
  <c r="CV249" i="2"/>
  <c r="CW249" i="2"/>
  <c r="CX249" i="2"/>
  <c r="CY249" i="2"/>
  <c r="CZ249" i="2"/>
  <c r="DA249" i="2"/>
  <c r="DB249" i="2"/>
  <c r="DC249" i="2"/>
  <c r="DD249" i="2"/>
  <c r="DE249" i="2"/>
  <c r="DF249" i="2"/>
  <c r="DG249" i="2"/>
  <c r="DH249" i="2"/>
  <c r="DI249" i="2"/>
  <c r="DJ249" i="2"/>
  <c r="DK249" i="2"/>
  <c r="DS249" i="2"/>
  <c r="DT249" i="2"/>
  <c r="DU249" i="2"/>
  <c r="DV249" i="2"/>
  <c r="DW249" i="2"/>
  <c r="DX249" i="2"/>
  <c r="DY249" i="2"/>
  <c r="DZ249" i="2"/>
  <c r="EA249" i="2"/>
  <c r="EB249" i="2"/>
  <c r="EC249" i="2"/>
  <c r="ED249" i="2"/>
  <c r="EE249" i="2"/>
  <c r="EF249" i="2"/>
  <c r="EG249" i="2"/>
  <c r="EH249" i="2"/>
  <c r="EI249" i="2"/>
  <c r="EJ249" i="2"/>
  <c r="EK249" i="2"/>
  <c r="EL249" i="2"/>
  <c r="EM249" i="2"/>
  <c r="B250" i="2"/>
  <c r="C250" i="2"/>
  <c r="D250" i="2"/>
  <c r="E250" i="2" s="1"/>
  <c r="F250" i="2" s="1" a="1"/>
  <c r="F250" i="2" s="1"/>
  <c r="I250" i="2"/>
  <c r="J250" i="2"/>
  <c r="K250" i="2"/>
  <c r="L250" i="2"/>
  <c r="M250" i="2"/>
  <c r="N250" i="2"/>
  <c r="O250" i="2"/>
  <c r="P250" i="2"/>
  <c r="Q250" i="2"/>
  <c r="R250" i="2"/>
  <c r="S250" i="2"/>
  <c r="T250" i="2"/>
  <c r="U250" i="2"/>
  <c r="V250" i="2" s="1"/>
  <c r="W250" i="2"/>
  <c r="X250" i="2"/>
  <c r="Y250" i="2"/>
  <c r="Z250" i="2"/>
  <c r="AA250" i="2"/>
  <c r="AB250" i="2"/>
  <c r="AD250" i="2"/>
  <c r="AC250" i="2" s="1"/>
  <c r="AE250" i="2"/>
  <c r="AF250" i="2"/>
  <c r="AG250" i="2"/>
  <c r="AH250" i="2"/>
  <c r="AI250" i="2"/>
  <c r="AJ250" i="2"/>
  <c r="AK250" i="2"/>
  <c r="AL250" i="2"/>
  <c r="AM250" i="2"/>
  <c r="AN250" i="2"/>
  <c r="AO250" i="2"/>
  <c r="AP250" i="2"/>
  <c r="AQ250" i="2"/>
  <c r="AR250" i="2"/>
  <c r="AS250" i="2"/>
  <c r="AT250" i="2"/>
  <c r="AU250" i="2"/>
  <c r="AV250" i="2"/>
  <c r="AW250" i="2"/>
  <c r="AX250" i="2"/>
  <c r="AY250" i="2"/>
  <c r="AZ250" i="2"/>
  <c r="BA250" i="2"/>
  <c r="BB250" i="2"/>
  <c r="BC250" i="2"/>
  <c r="BD250" i="2"/>
  <c r="BE250" i="2"/>
  <c r="BF250" i="2"/>
  <c r="BG250" i="2"/>
  <c r="BH250" i="2"/>
  <c r="BI250" i="2"/>
  <c r="BJ250" i="2"/>
  <c r="BK250" i="2"/>
  <c r="BL250" i="2"/>
  <c r="BM250" i="2"/>
  <c r="BN250" i="2"/>
  <c r="BO250" i="2"/>
  <c r="BP250" i="2"/>
  <c r="BQ250" i="2"/>
  <c r="BR250" i="2"/>
  <c r="BS250" i="2"/>
  <c r="BT250" i="2"/>
  <c r="BU250" i="2"/>
  <c r="BV250" i="2"/>
  <c r="BW250" i="2"/>
  <c r="BX250" i="2"/>
  <c r="BY250" i="2"/>
  <c r="BZ250" i="2"/>
  <c r="CA250" i="2"/>
  <c r="CB250" i="2"/>
  <c r="CC250" i="2"/>
  <c r="CD250" i="2"/>
  <c r="CE250" i="2"/>
  <c r="CF250" i="2"/>
  <c r="CG250" i="2"/>
  <c r="CH250" i="2"/>
  <c r="CI250" i="2"/>
  <c r="CJ250" i="2"/>
  <c r="CK250" i="2"/>
  <c r="CL250" i="2"/>
  <c r="CM250" i="2"/>
  <c r="CN250" i="2"/>
  <c r="CO250" i="2"/>
  <c r="CP250" i="2"/>
  <c r="CQ250" i="2"/>
  <c r="CR250" i="2"/>
  <c r="CS250" i="2"/>
  <c r="CT250" i="2"/>
  <c r="CU250" i="2"/>
  <c r="CV250" i="2"/>
  <c r="CW250" i="2"/>
  <c r="CX250" i="2"/>
  <c r="CY250" i="2"/>
  <c r="CZ250" i="2"/>
  <c r="DA250" i="2"/>
  <c r="DB250" i="2"/>
  <c r="DC250" i="2"/>
  <c r="DD250" i="2"/>
  <c r="DE250" i="2"/>
  <c r="DF250" i="2"/>
  <c r="DG250" i="2"/>
  <c r="DH250" i="2"/>
  <c r="DI250" i="2"/>
  <c r="DJ250" i="2"/>
  <c r="DK250" i="2"/>
  <c r="DS250" i="2"/>
  <c r="DT250" i="2"/>
  <c r="DU250" i="2"/>
  <c r="DV250" i="2"/>
  <c r="DW250" i="2"/>
  <c r="DX250" i="2"/>
  <c r="DY250" i="2"/>
  <c r="DZ250" i="2"/>
  <c r="EA250" i="2"/>
  <c r="EB250" i="2"/>
  <c r="EC250" i="2"/>
  <c r="ED250" i="2"/>
  <c r="EE250" i="2"/>
  <c r="EF250" i="2"/>
  <c r="EG250" i="2"/>
  <c r="EH250" i="2"/>
  <c r="EI250" i="2"/>
  <c r="EJ250" i="2"/>
  <c r="EK250" i="2"/>
  <c r="EL250" i="2"/>
  <c r="EM250" i="2"/>
  <c r="B251" i="2"/>
  <c r="C251" i="2"/>
  <c r="D251" i="2"/>
  <c r="E251" i="2" s="1"/>
  <c r="F251" i="2" s="1" a="1"/>
  <c r="F251" i="2" s="1"/>
  <c r="I251" i="2"/>
  <c r="J251" i="2"/>
  <c r="K251" i="2"/>
  <c r="L251" i="2"/>
  <c r="M251" i="2"/>
  <c r="N251" i="2"/>
  <c r="O251" i="2"/>
  <c r="P251" i="2"/>
  <c r="Q251" i="2"/>
  <c r="R251" i="2"/>
  <c r="S251" i="2"/>
  <c r="T251" i="2"/>
  <c r="U251" i="2"/>
  <c r="V251" i="2" s="1"/>
  <c r="W251" i="2"/>
  <c r="X251" i="2"/>
  <c r="Y251" i="2"/>
  <c r="Z251" i="2"/>
  <c r="AA251" i="2"/>
  <c r="AB251" i="2"/>
  <c r="AD251" i="2"/>
  <c r="AC251" i="2" s="1"/>
  <c r="AE251" i="2"/>
  <c r="AF251" i="2"/>
  <c r="AG251" i="2"/>
  <c r="AH251" i="2"/>
  <c r="AI251" i="2"/>
  <c r="AJ251" i="2"/>
  <c r="AK251" i="2"/>
  <c r="AL251" i="2"/>
  <c r="AM251" i="2"/>
  <c r="AN251" i="2"/>
  <c r="AO251" i="2"/>
  <c r="AP251" i="2"/>
  <c r="AQ251" i="2"/>
  <c r="AR251" i="2"/>
  <c r="AS251" i="2"/>
  <c r="AT251" i="2"/>
  <c r="AU251" i="2"/>
  <c r="AV251" i="2"/>
  <c r="AW251" i="2"/>
  <c r="AX251" i="2"/>
  <c r="AY251" i="2"/>
  <c r="AZ251" i="2"/>
  <c r="BA251" i="2"/>
  <c r="BB251" i="2"/>
  <c r="BC251" i="2"/>
  <c r="BD251" i="2"/>
  <c r="BE251" i="2"/>
  <c r="BF251" i="2"/>
  <c r="BG251" i="2"/>
  <c r="BH251" i="2"/>
  <c r="BI251" i="2"/>
  <c r="BJ251" i="2"/>
  <c r="BK251" i="2"/>
  <c r="BL251" i="2"/>
  <c r="BM251" i="2"/>
  <c r="BN251" i="2"/>
  <c r="BO251" i="2"/>
  <c r="BP251" i="2"/>
  <c r="BQ251" i="2"/>
  <c r="BR251" i="2"/>
  <c r="BS251" i="2"/>
  <c r="BT251" i="2"/>
  <c r="BU251" i="2"/>
  <c r="BV251" i="2"/>
  <c r="BW251" i="2"/>
  <c r="BX251" i="2"/>
  <c r="BY251" i="2"/>
  <c r="BZ251" i="2"/>
  <c r="CA251" i="2"/>
  <c r="CB251" i="2"/>
  <c r="CC251" i="2"/>
  <c r="CD251" i="2"/>
  <c r="CE251" i="2"/>
  <c r="CF251" i="2"/>
  <c r="CG251" i="2"/>
  <c r="CH251" i="2"/>
  <c r="CI251" i="2"/>
  <c r="CJ251" i="2"/>
  <c r="CK251" i="2"/>
  <c r="CL251" i="2"/>
  <c r="CM251" i="2"/>
  <c r="CN251" i="2"/>
  <c r="CO251" i="2"/>
  <c r="CP251" i="2"/>
  <c r="CQ251" i="2"/>
  <c r="CR251" i="2"/>
  <c r="CS251" i="2"/>
  <c r="CT251" i="2"/>
  <c r="CU251" i="2"/>
  <c r="CV251" i="2"/>
  <c r="CW251" i="2"/>
  <c r="CX251" i="2"/>
  <c r="CY251" i="2"/>
  <c r="CZ251" i="2"/>
  <c r="DA251" i="2"/>
  <c r="DB251" i="2"/>
  <c r="DC251" i="2"/>
  <c r="DD251" i="2"/>
  <c r="DE251" i="2"/>
  <c r="DF251" i="2"/>
  <c r="DG251" i="2"/>
  <c r="DH251" i="2"/>
  <c r="DI251" i="2"/>
  <c r="DJ251" i="2"/>
  <c r="DK251" i="2"/>
  <c r="DS251" i="2"/>
  <c r="DT251" i="2"/>
  <c r="DU251" i="2"/>
  <c r="DN251" i="2" s="1"/>
  <c r="DV251" i="2"/>
  <c r="DW251" i="2"/>
  <c r="DX251" i="2"/>
  <c r="DY251" i="2"/>
  <c r="DZ251" i="2"/>
  <c r="EA251" i="2"/>
  <c r="EB251" i="2"/>
  <c r="EC251" i="2"/>
  <c r="ED251" i="2"/>
  <c r="EE251" i="2"/>
  <c r="EF251" i="2"/>
  <c r="EG251" i="2"/>
  <c r="EH251" i="2"/>
  <c r="EI251" i="2"/>
  <c r="EJ251" i="2"/>
  <c r="EK251" i="2"/>
  <c r="EL251" i="2"/>
  <c r="EM251" i="2"/>
  <c r="B252" i="2"/>
  <c r="C252" i="2"/>
  <c r="D252" i="2"/>
  <c r="E252" i="2" s="1"/>
  <c r="F252" i="2" s="1" a="1"/>
  <c r="F252" i="2" s="1"/>
  <c r="I252" i="2"/>
  <c r="J252" i="2"/>
  <c r="K252" i="2"/>
  <c r="L252" i="2"/>
  <c r="M252" i="2"/>
  <c r="N252" i="2"/>
  <c r="O252" i="2"/>
  <c r="P252" i="2"/>
  <c r="Q252" i="2"/>
  <c r="R252" i="2"/>
  <c r="S252" i="2"/>
  <c r="T252" i="2"/>
  <c r="U252" i="2"/>
  <c r="V252" i="2" s="1"/>
  <c r="W252" i="2"/>
  <c r="X252" i="2"/>
  <c r="Y252" i="2"/>
  <c r="Z252" i="2"/>
  <c r="AA252" i="2"/>
  <c r="AB252" i="2"/>
  <c r="AD252" i="2"/>
  <c r="AC252" i="2" s="1"/>
  <c r="AE252" i="2"/>
  <c r="AF252" i="2"/>
  <c r="AG252" i="2"/>
  <c r="AH252" i="2"/>
  <c r="AI252" i="2"/>
  <c r="AJ252" i="2"/>
  <c r="AK252" i="2"/>
  <c r="AL252" i="2"/>
  <c r="AM252" i="2"/>
  <c r="AN252" i="2"/>
  <c r="AO252" i="2"/>
  <c r="AP252" i="2"/>
  <c r="AQ252" i="2"/>
  <c r="AR252" i="2"/>
  <c r="AS252" i="2"/>
  <c r="AT252" i="2"/>
  <c r="AU252" i="2"/>
  <c r="AV252" i="2"/>
  <c r="AW252" i="2"/>
  <c r="AX252" i="2"/>
  <c r="AY252" i="2"/>
  <c r="AZ252" i="2"/>
  <c r="BA252" i="2"/>
  <c r="BB252" i="2"/>
  <c r="BC252" i="2"/>
  <c r="BD252" i="2"/>
  <c r="BE252" i="2"/>
  <c r="BF252" i="2"/>
  <c r="BG252" i="2"/>
  <c r="BH252" i="2"/>
  <c r="BI252" i="2"/>
  <c r="BJ252" i="2"/>
  <c r="BK252" i="2"/>
  <c r="BL252" i="2"/>
  <c r="BM252" i="2"/>
  <c r="BN252" i="2"/>
  <c r="BO252" i="2"/>
  <c r="BP252" i="2"/>
  <c r="BQ252" i="2"/>
  <c r="BR252" i="2"/>
  <c r="BS252" i="2"/>
  <c r="BT252" i="2"/>
  <c r="BU252" i="2"/>
  <c r="BV252" i="2"/>
  <c r="BW252" i="2"/>
  <c r="BX252" i="2"/>
  <c r="BY252" i="2"/>
  <c r="BZ252" i="2"/>
  <c r="CA252" i="2"/>
  <c r="CB252" i="2"/>
  <c r="CC252" i="2"/>
  <c r="CD252" i="2"/>
  <c r="CE252" i="2"/>
  <c r="CF252" i="2"/>
  <c r="CG252" i="2"/>
  <c r="CH252" i="2"/>
  <c r="CI252" i="2"/>
  <c r="CJ252" i="2"/>
  <c r="CK252" i="2"/>
  <c r="CL252" i="2"/>
  <c r="CM252" i="2"/>
  <c r="CN252" i="2"/>
  <c r="CO252" i="2"/>
  <c r="CP252" i="2"/>
  <c r="CQ252" i="2"/>
  <c r="CR252" i="2"/>
  <c r="CS252" i="2"/>
  <c r="CT252" i="2"/>
  <c r="CU252" i="2"/>
  <c r="CV252" i="2"/>
  <c r="CW252" i="2"/>
  <c r="CX252" i="2"/>
  <c r="CY252" i="2"/>
  <c r="CZ252" i="2"/>
  <c r="DA252" i="2"/>
  <c r="DB252" i="2"/>
  <c r="DC252" i="2"/>
  <c r="DD252" i="2"/>
  <c r="DE252" i="2"/>
  <c r="DF252" i="2"/>
  <c r="DG252" i="2"/>
  <c r="DH252" i="2"/>
  <c r="DI252" i="2"/>
  <c r="DJ252" i="2"/>
  <c r="DK252" i="2"/>
  <c r="DS252" i="2"/>
  <c r="DT252" i="2"/>
  <c r="DU252" i="2"/>
  <c r="DV252" i="2"/>
  <c r="DW252" i="2"/>
  <c r="DX252" i="2"/>
  <c r="DY252" i="2"/>
  <c r="DZ252" i="2"/>
  <c r="EA252" i="2"/>
  <c r="EB252" i="2"/>
  <c r="EC252" i="2"/>
  <c r="ED252" i="2"/>
  <c r="EE252" i="2"/>
  <c r="EF252" i="2"/>
  <c r="EG252" i="2"/>
  <c r="EH252" i="2"/>
  <c r="EI252" i="2"/>
  <c r="EJ252" i="2"/>
  <c r="EK252" i="2"/>
  <c r="EL252" i="2"/>
  <c r="EM252" i="2"/>
  <c r="B253" i="2"/>
  <c r="C253" i="2"/>
  <c r="D253" i="2"/>
  <c r="E253" i="2" s="1"/>
  <c r="F253" i="2" s="1" a="1"/>
  <c r="F253" i="2" s="1"/>
  <c r="I253" i="2"/>
  <c r="J253" i="2"/>
  <c r="K253" i="2"/>
  <c r="L253" i="2"/>
  <c r="M253" i="2"/>
  <c r="N253" i="2"/>
  <c r="O253" i="2"/>
  <c r="P253" i="2"/>
  <c r="Q253" i="2"/>
  <c r="R253" i="2"/>
  <c r="S253" i="2"/>
  <c r="T253" i="2"/>
  <c r="U253" i="2"/>
  <c r="V253" i="2" s="1"/>
  <c r="W253" i="2"/>
  <c r="X253" i="2"/>
  <c r="Y253" i="2"/>
  <c r="Z253" i="2"/>
  <c r="AA253" i="2"/>
  <c r="AB253" i="2"/>
  <c r="AD253" i="2"/>
  <c r="AC253" i="2" s="1"/>
  <c r="AE253" i="2"/>
  <c r="AF253" i="2"/>
  <c r="AG253" i="2"/>
  <c r="AH253" i="2"/>
  <c r="AI253" i="2"/>
  <c r="AJ253" i="2"/>
  <c r="AK253" i="2"/>
  <c r="AL253" i="2"/>
  <c r="AM253" i="2"/>
  <c r="AN253" i="2"/>
  <c r="AO253" i="2"/>
  <c r="AP253" i="2"/>
  <c r="AQ253" i="2"/>
  <c r="AR253" i="2"/>
  <c r="AS253" i="2"/>
  <c r="AT253" i="2"/>
  <c r="AU253" i="2"/>
  <c r="AV253" i="2"/>
  <c r="AW253" i="2"/>
  <c r="AX253" i="2"/>
  <c r="AY253" i="2"/>
  <c r="AZ253" i="2"/>
  <c r="BA253" i="2"/>
  <c r="BB253" i="2"/>
  <c r="BC253" i="2"/>
  <c r="BD253" i="2"/>
  <c r="BE253" i="2"/>
  <c r="BF253" i="2"/>
  <c r="BG253" i="2"/>
  <c r="BH253" i="2"/>
  <c r="BI253" i="2"/>
  <c r="BJ253" i="2"/>
  <c r="BK253" i="2"/>
  <c r="BL253" i="2"/>
  <c r="BM253" i="2"/>
  <c r="BN253" i="2"/>
  <c r="BO253" i="2"/>
  <c r="BP253" i="2"/>
  <c r="BQ253" i="2"/>
  <c r="BR253" i="2"/>
  <c r="BS253" i="2"/>
  <c r="BT253" i="2"/>
  <c r="BU253" i="2"/>
  <c r="BV253" i="2"/>
  <c r="BW253" i="2"/>
  <c r="BX253" i="2"/>
  <c r="BY253" i="2"/>
  <c r="BZ253" i="2"/>
  <c r="CA253" i="2"/>
  <c r="CB253" i="2"/>
  <c r="CC253" i="2"/>
  <c r="CD253" i="2"/>
  <c r="CE253" i="2"/>
  <c r="CF253" i="2"/>
  <c r="CG253" i="2"/>
  <c r="CH253" i="2"/>
  <c r="CI253" i="2"/>
  <c r="CJ253" i="2"/>
  <c r="CK253" i="2"/>
  <c r="CL253" i="2"/>
  <c r="CM253" i="2"/>
  <c r="CN253" i="2"/>
  <c r="CO253" i="2"/>
  <c r="CP253" i="2"/>
  <c r="CQ253" i="2"/>
  <c r="CR253" i="2"/>
  <c r="CS253" i="2"/>
  <c r="CT253" i="2"/>
  <c r="CU253" i="2"/>
  <c r="CV253" i="2"/>
  <c r="CW253" i="2"/>
  <c r="CX253" i="2"/>
  <c r="CY253" i="2"/>
  <c r="CZ253" i="2"/>
  <c r="DA253" i="2"/>
  <c r="DB253" i="2"/>
  <c r="DC253" i="2"/>
  <c r="DD253" i="2"/>
  <c r="DE253" i="2"/>
  <c r="DF253" i="2"/>
  <c r="DG253" i="2"/>
  <c r="DH253" i="2"/>
  <c r="DI253" i="2"/>
  <c r="DJ253" i="2"/>
  <c r="DK253" i="2"/>
  <c r="DS253" i="2"/>
  <c r="DT253" i="2"/>
  <c r="DU253" i="2"/>
  <c r="DV253" i="2"/>
  <c r="DW253" i="2"/>
  <c r="DX253" i="2"/>
  <c r="DY253" i="2"/>
  <c r="DZ253" i="2"/>
  <c r="EA253" i="2"/>
  <c r="EB253" i="2"/>
  <c r="EC253" i="2"/>
  <c r="ED253" i="2"/>
  <c r="EE253" i="2"/>
  <c r="EF253" i="2"/>
  <c r="EG253" i="2"/>
  <c r="EH253" i="2"/>
  <c r="EI253" i="2"/>
  <c r="EJ253" i="2"/>
  <c r="EK253" i="2"/>
  <c r="EL253" i="2"/>
  <c r="EM253" i="2"/>
  <c r="B254" i="2"/>
  <c r="C254" i="2"/>
  <c r="D254" i="2"/>
  <c r="E254" i="2" s="1"/>
  <c r="F254" i="2" s="1" a="1"/>
  <c r="F254" i="2" s="1"/>
  <c r="I254" i="2"/>
  <c r="J254" i="2"/>
  <c r="K254" i="2"/>
  <c r="L254" i="2"/>
  <c r="M254" i="2"/>
  <c r="N254" i="2"/>
  <c r="O254" i="2"/>
  <c r="P254" i="2"/>
  <c r="Q254" i="2"/>
  <c r="R254" i="2"/>
  <c r="S254" i="2"/>
  <c r="T254" i="2"/>
  <c r="U254" i="2"/>
  <c r="V254" i="2" s="1"/>
  <c r="W254" i="2"/>
  <c r="X254" i="2"/>
  <c r="Y254" i="2"/>
  <c r="Z254" i="2"/>
  <c r="AA254" i="2"/>
  <c r="AB254" i="2"/>
  <c r="AD254" i="2"/>
  <c r="AC254" i="2" s="1"/>
  <c r="AE254" i="2"/>
  <c r="AF254" i="2"/>
  <c r="AG254" i="2"/>
  <c r="AH254" i="2"/>
  <c r="AI254" i="2"/>
  <c r="AJ254" i="2"/>
  <c r="AK254" i="2"/>
  <c r="AL254" i="2"/>
  <c r="AM254" i="2"/>
  <c r="AN254" i="2"/>
  <c r="AO254" i="2"/>
  <c r="AP254" i="2"/>
  <c r="AQ254" i="2"/>
  <c r="AR254" i="2"/>
  <c r="AS254" i="2"/>
  <c r="AT254" i="2"/>
  <c r="AU254" i="2"/>
  <c r="AV254" i="2"/>
  <c r="AW254" i="2"/>
  <c r="AX254" i="2"/>
  <c r="AY254" i="2"/>
  <c r="AZ254" i="2"/>
  <c r="BA254" i="2"/>
  <c r="BB254" i="2"/>
  <c r="BC254" i="2"/>
  <c r="BD254" i="2"/>
  <c r="BE254" i="2"/>
  <c r="BF254" i="2"/>
  <c r="BG254" i="2"/>
  <c r="BH254" i="2"/>
  <c r="BI254" i="2"/>
  <c r="BJ254" i="2"/>
  <c r="BK254" i="2"/>
  <c r="BL254" i="2"/>
  <c r="BM254" i="2"/>
  <c r="BN254" i="2"/>
  <c r="BO254" i="2"/>
  <c r="BP254" i="2"/>
  <c r="BQ254" i="2"/>
  <c r="BR254" i="2"/>
  <c r="BS254" i="2"/>
  <c r="BT254" i="2"/>
  <c r="BU254" i="2"/>
  <c r="BV254" i="2"/>
  <c r="BW254" i="2"/>
  <c r="BX254" i="2"/>
  <c r="BY254" i="2"/>
  <c r="BZ254" i="2"/>
  <c r="CA254" i="2"/>
  <c r="CB254" i="2"/>
  <c r="CC254" i="2"/>
  <c r="CD254" i="2"/>
  <c r="CE254" i="2"/>
  <c r="CF254" i="2"/>
  <c r="CG254" i="2"/>
  <c r="CH254" i="2"/>
  <c r="CI254" i="2"/>
  <c r="CJ254" i="2"/>
  <c r="CK254" i="2"/>
  <c r="CL254" i="2"/>
  <c r="CM254" i="2"/>
  <c r="CN254" i="2"/>
  <c r="CO254" i="2"/>
  <c r="CP254" i="2"/>
  <c r="CQ254" i="2"/>
  <c r="CR254" i="2"/>
  <c r="CS254" i="2"/>
  <c r="CT254" i="2"/>
  <c r="CU254" i="2"/>
  <c r="CV254" i="2"/>
  <c r="CW254" i="2"/>
  <c r="CX254" i="2"/>
  <c r="CY254" i="2"/>
  <c r="CZ254" i="2"/>
  <c r="DA254" i="2"/>
  <c r="DB254" i="2"/>
  <c r="DC254" i="2"/>
  <c r="DD254" i="2"/>
  <c r="DE254" i="2"/>
  <c r="DF254" i="2"/>
  <c r="DG254" i="2"/>
  <c r="DH254" i="2"/>
  <c r="DI254" i="2"/>
  <c r="DJ254" i="2"/>
  <c r="DK254" i="2"/>
  <c r="DS254" i="2"/>
  <c r="DT254" i="2"/>
  <c r="DU254" i="2"/>
  <c r="DN254" i="2" s="1"/>
  <c r="DV254" i="2"/>
  <c r="DW254" i="2"/>
  <c r="DX254" i="2"/>
  <c r="DY254" i="2"/>
  <c r="DZ254" i="2"/>
  <c r="EA254" i="2"/>
  <c r="EB254" i="2"/>
  <c r="EC254" i="2"/>
  <c r="ED254" i="2"/>
  <c r="EE254" i="2"/>
  <c r="EF254" i="2"/>
  <c r="EG254" i="2"/>
  <c r="EH254" i="2"/>
  <c r="EI254" i="2"/>
  <c r="EJ254" i="2"/>
  <c r="EK254" i="2"/>
  <c r="EL254" i="2"/>
  <c r="EM254" i="2"/>
  <c r="B255" i="2"/>
  <c r="C255" i="2"/>
  <c r="D255" i="2"/>
  <c r="E255" i="2" s="1"/>
  <c r="F255" i="2" s="1" a="1"/>
  <c r="F255" i="2" s="1"/>
  <c r="I255" i="2"/>
  <c r="J255" i="2"/>
  <c r="K255" i="2"/>
  <c r="L255" i="2"/>
  <c r="M255" i="2"/>
  <c r="N255" i="2"/>
  <c r="O255" i="2"/>
  <c r="P255" i="2"/>
  <c r="Q255" i="2"/>
  <c r="R255" i="2"/>
  <c r="S255" i="2"/>
  <c r="T255" i="2"/>
  <c r="U255" i="2"/>
  <c r="V255" i="2" s="1"/>
  <c r="W255" i="2"/>
  <c r="X255" i="2"/>
  <c r="Y255" i="2"/>
  <c r="Z255" i="2"/>
  <c r="AA255" i="2"/>
  <c r="AB255" i="2"/>
  <c r="AD255" i="2"/>
  <c r="AC255" i="2" s="1"/>
  <c r="AE255" i="2"/>
  <c r="AF255" i="2"/>
  <c r="AG255" i="2"/>
  <c r="AH255" i="2"/>
  <c r="AI255" i="2"/>
  <c r="AJ255" i="2"/>
  <c r="AK255" i="2"/>
  <c r="AL255" i="2"/>
  <c r="AM255" i="2"/>
  <c r="AN255" i="2"/>
  <c r="AO255" i="2"/>
  <c r="AP255" i="2"/>
  <c r="AQ255" i="2"/>
  <c r="AR255" i="2"/>
  <c r="AS255" i="2"/>
  <c r="AT255" i="2"/>
  <c r="AU255" i="2"/>
  <c r="AV255" i="2"/>
  <c r="AW255" i="2"/>
  <c r="AX255" i="2"/>
  <c r="AY255" i="2"/>
  <c r="AZ255" i="2"/>
  <c r="BA255" i="2"/>
  <c r="BB255" i="2"/>
  <c r="BC255" i="2"/>
  <c r="BD255" i="2"/>
  <c r="BE255" i="2"/>
  <c r="BF255" i="2"/>
  <c r="BG255" i="2"/>
  <c r="BH255" i="2"/>
  <c r="BI255" i="2"/>
  <c r="BJ255" i="2"/>
  <c r="BK255" i="2"/>
  <c r="BL255" i="2"/>
  <c r="BM255" i="2"/>
  <c r="BN255" i="2"/>
  <c r="BO255" i="2"/>
  <c r="BP255" i="2"/>
  <c r="BQ255" i="2"/>
  <c r="BR255" i="2"/>
  <c r="BS255" i="2"/>
  <c r="BT255" i="2"/>
  <c r="BU255" i="2"/>
  <c r="BV255" i="2"/>
  <c r="BW255" i="2"/>
  <c r="BX255" i="2"/>
  <c r="BY255" i="2"/>
  <c r="BZ255" i="2"/>
  <c r="CA255" i="2"/>
  <c r="CB255" i="2"/>
  <c r="CC255" i="2"/>
  <c r="CD255" i="2"/>
  <c r="CE255" i="2"/>
  <c r="CF255" i="2"/>
  <c r="CG255" i="2"/>
  <c r="CH255" i="2"/>
  <c r="CI255" i="2"/>
  <c r="CJ255" i="2"/>
  <c r="CK255" i="2"/>
  <c r="CL255" i="2"/>
  <c r="CM255" i="2"/>
  <c r="CN255" i="2"/>
  <c r="CO255" i="2"/>
  <c r="CP255" i="2"/>
  <c r="CQ255" i="2"/>
  <c r="CR255" i="2"/>
  <c r="CS255" i="2"/>
  <c r="CT255" i="2"/>
  <c r="CU255" i="2"/>
  <c r="CV255" i="2"/>
  <c r="CW255" i="2"/>
  <c r="CX255" i="2"/>
  <c r="CY255" i="2"/>
  <c r="CZ255" i="2"/>
  <c r="DA255" i="2"/>
  <c r="DB255" i="2"/>
  <c r="DC255" i="2"/>
  <c r="DD255" i="2"/>
  <c r="DE255" i="2"/>
  <c r="DF255" i="2"/>
  <c r="DG255" i="2"/>
  <c r="DH255" i="2"/>
  <c r="DI255" i="2"/>
  <c r="DJ255" i="2"/>
  <c r="DK255" i="2"/>
  <c r="DS255" i="2"/>
  <c r="DT255" i="2"/>
  <c r="DU255" i="2"/>
  <c r="DV255" i="2"/>
  <c r="DW255" i="2"/>
  <c r="DX255" i="2"/>
  <c r="DY255" i="2"/>
  <c r="DZ255" i="2"/>
  <c r="EA255" i="2"/>
  <c r="EB255" i="2"/>
  <c r="EC255" i="2"/>
  <c r="ED255" i="2"/>
  <c r="EE255" i="2"/>
  <c r="EF255" i="2"/>
  <c r="EG255" i="2"/>
  <c r="EH255" i="2"/>
  <c r="EI255" i="2"/>
  <c r="EJ255" i="2"/>
  <c r="EK255" i="2"/>
  <c r="EL255" i="2"/>
  <c r="EM255" i="2"/>
  <c r="B256" i="2"/>
  <c r="C256" i="2"/>
  <c r="D256" i="2"/>
  <c r="E256" i="2" s="1"/>
  <c r="F256" i="2" s="1" a="1"/>
  <c r="F256" i="2" s="1"/>
  <c r="I256" i="2"/>
  <c r="J256" i="2"/>
  <c r="K256" i="2"/>
  <c r="L256" i="2"/>
  <c r="M256" i="2"/>
  <c r="N256" i="2"/>
  <c r="O256" i="2"/>
  <c r="P256" i="2"/>
  <c r="Q256" i="2"/>
  <c r="R256" i="2"/>
  <c r="S256" i="2"/>
  <c r="T256" i="2"/>
  <c r="U256" i="2"/>
  <c r="V256" i="2" s="1"/>
  <c r="W256" i="2"/>
  <c r="X256" i="2"/>
  <c r="Y256" i="2"/>
  <c r="Z256" i="2"/>
  <c r="AA256" i="2"/>
  <c r="AB256" i="2"/>
  <c r="AD256" i="2"/>
  <c r="AC256" i="2" s="1"/>
  <c r="AE256" i="2"/>
  <c r="AF256" i="2"/>
  <c r="AG256" i="2"/>
  <c r="AH256" i="2"/>
  <c r="AI256" i="2"/>
  <c r="AJ256" i="2"/>
  <c r="AK256" i="2"/>
  <c r="AL256" i="2"/>
  <c r="AM256" i="2"/>
  <c r="AN256" i="2"/>
  <c r="AO256" i="2"/>
  <c r="AP256" i="2"/>
  <c r="AQ256" i="2"/>
  <c r="AR256" i="2"/>
  <c r="AS256" i="2"/>
  <c r="AT256" i="2"/>
  <c r="AU256" i="2"/>
  <c r="AV256" i="2"/>
  <c r="AW256" i="2"/>
  <c r="AX256" i="2"/>
  <c r="AY256" i="2"/>
  <c r="AZ256" i="2"/>
  <c r="BA256" i="2"/>
  <c r="BB256" i="2"/>
  <c r="BC256" i="2"/>
  <c r="BD256" i="2"/>
  <c r="BE256" i="2"/>
  <c r="BF256" i="2"/>
  <c r="BG256" i="2"/>
  <c r="BH256" i="2"/>
  <c r="BI256" i="2"/>
  <c r="BJ256" i="2"/>
  <c r="BK256" i="2"/>
  <c r="BL256" i="2"/>
  <c r="BM256" i="2"/>
  <c r="BN256" i="2"/>
  <c r="BO256" i="2"/>
  <c r="BP256" i="2"/>
  <c r="BQ256" i="2"/>
  <c r="BR256" i="2"/>
  <c r="BS256" i="2"/>
  <c r="BT256" i="2"/>
  <c r="BU256" i="2"/>
  <c r="BV256" i="2"/>
  <c r="BW256" i="2"/>
  <c r="BX256" i="2"/>
  <c r="BY256" i="2"/>
  <c r="BZ256" i="2"/>
  <c r="CA256" i="2"/>
  <c r="CB256" i="2"/>
  <c r="CC256" i="2"/>
  <c r="CD256" i="2"/>
  <c r="CE256" i="2"/>
  <c r="CF256" i="2"/>
  <c r="CG256" i="2"/>
  <c r="CH256" i="2"/>
  <c r="CI256" i="2"/>
  <c r="CJ256" i="2"/>
  <c r="CK256" i="2"/>
  <c r="CL256" i="2"/>
  <c r="CM256" i="2"/>
  <c r="CN256" i="2"/>
  <c r="CO256" i="2"/>
  <c r="CP256" i="2"/>
  <c r="CQ256" i="2"/>
  <c r="CR256" i="2"/>
  <c r="CS256" i="2"/>
  <c r="CT256" i="2"/>
  <c r="CU256" i="2"/>
  <c r="CV256" i="2"/>
  <c r="CW256" i="2"/>
  <c r="CX256" i="2"/>
  <c r="CY256" i="2"/>
  <c r="CZ256" i="2"/>
  <c r="DA256" i="2"/>
  <c r="DB256" i="2"/>
  <c r="DC256" i="2"/>
  <c r="DD256" i="2"/>
  <c r="DE256" i="2"/>
  <c r="DF256" i="2"/>
  <c r="DG256" i="2"/>
  <c r="DH256" i="2"/>
  <c r="DI256" i="2"/>
  <c r="DJ256" i="2"/>
  <c r="DK256" i="2"/>
  <c r="DS256" i="2"/>
  <c r="DT256" i="2"/>
  <c r="DU256" i="2"/>
  <c r="DV256" i="2"/>
  <c r="DW256" i="2"/>
  <c r="DX256" i="2"/>
  <c r="DY256" i="2"/>
  <c r="DZ256" i="2"/>
  <c r="EA256" i="2"/>
  <c r="EB256" i="2"/>
  <c r="EC256" i="2"/>
  <c r="ED256" i="2"/>
  <c r="EE256" i="2"/>
  <c r="EF256" i="2"/>
  <c r="EG256" i="2"/>
  <c r="EH256" i="2"/>
  <c r="EI256" i="2"/>
  <c r="EJ256" i="2"/>
  <c r="EK256" i="2"/>
  <c r="EL256" i="2"/>
  <c r="EM256" i="2"/>
  <c r="B257" i="2"/>
  <c r="C257" i="2"/>
  <c r="D257" i="2"/>
  <c r="E257" i="2" s="1"/>
  <c r="F257" i="2" s="1" a="1"/>
  <c r="F257" i="2" s="1"/>
  <c r="I257" i="2"/>
  <c r="J257" i="2"/>
  <c r="K257" i="2"/>
  <c r="L257" i="2"/>
  <c r="M257" i="2"/>
  <c r="N257" i="2"/>
  <c r="O257" i="2"/>
  <c r="P257" i="2"/>
  <c r="Q257" i="2"/>
  <c r="R257" i="2"/>
  <c r="S257" i="2"/>
  <c r="T257" i="2"/>
  <c r="U257" i="2"/>
  <c r="V257" i="2" s="1"/>
  <c r="W257" i="2"/>
  <c r="X257" i="2"/>
  <c r="Y257" i="2"/>
  <c r="Z257" i="2"/>
  <c r="AA257" i="2"/>
  <c r="AB257" i="2"/>
  <c r="AD257" i="2"/>
  <c r="AC257" i="2" s="1"/>
  <c r="AE257" i="2"/>
  <c r="AF257" i="2"/>
  <c r="AG257" i="2"/>
  <c r="AH257" i="2"/>
  <c r="AI257" i="2"/>
  <c r="AJ257" i="2"/>
  <c r="AK257" i="2"/>
  <c r="AL257" i="2"/>
  <c r="AM257" i="2"/>
  <c r="AN257" i="2"/>
  <c r="AO257" i="2"/>
  <c r="AP257" i="2"/>
  <c r="AQ257" i="2"/>
  <c r="AR257" i="2"/>
  <c r="AS257" i="2"/>
  <c r="AT257" i="2"/>
  <c r="AU257" i="2"/>
  <c r="AV257" i="2"/>
  <c r="AW257" i="2"/>
  <c r="AX257" i="2"/>
  <c r="AY257" i="2"/>
  <c r="AZ257" i="2"/>
  <c r="BA257" i="2"/>
  <c r="BB257" i="2"/>
  <c r="BC257" i="2"/>
  <c r="BD257" i="2"/>
  <c r="BE257" i="2"/>
  <c r="BF257" i="2"/>
  <c r="BG257" i="2"/>
  <c r="BH257" i="2"/>
  <c r="BI257" i="2"/>
  <c r="BJ257" i="2"/>
  <c r="BK257" i="2"/>
  <c r="BL257" i="2"/>
  <c r="BM257" i="2"/>
  <c r="BN257" i="2"/>
  <c r="BO257" i="2"/>
  <c r="BP257" i="2"/>
  <c r="BQ257" i="2"/>
  <c r="BR257" i="2"/>
  <c r="BS257" i="2"/>
  <c r="BT257" i="2"/>
  <c r="BU257" i="2"/>
  <c r="BV257" i="2"/>
  <c r="BW257" i="2"/>
  <c r="BX257" i="2"/>
  <c r="BY257" i="2"/>
  <c r="BZ257" i="2"/>
  <c r="CA257" i="2"/>
  <c r="CB257" i="2"/>
  <c r="CC257" i="2"/>
  <c r="CD257" i="2"/>
  <c r="CE257" i="2"/>
  <c r="CF257" i="2"/>
  <c r="CG257" i="2"/>
  <c r="CH257" i="2"/>
  <c r="CI257" i="2"/>
  <c r="CJ257" i="2"/>
  <c r="CK257" i="2"/>
  <c r="CL257" i="2"/>
  <c r="CM257" i="2"/>
  <c r="CN257" i="2"/>
  <c r="CO257" i="2"/>
  <c r="CP257" i="2"/>
  <c r="CQ257" i="2"/>
  <c r="CR257" i="2"/>
  <c r="CS257" i="2"/>
  <c r="CT257" i="2"/>
  <c r="CU257" i="2"/>
  <c r="CV257" i="2"/>
  <c r="CW257" i="2"/>
  <c r="CX257" i="2"/>
  <c r="CY257" i="2"/>
  <c r="CZ257" i="2"/>
  <c r="DA257" i="2"/>
  <c r="DB257" i="2"/>
  <c r="DC257" i="2"/>
  <c r="DD257" i="2"/>
  <c r="DE257" i="2"/>
  <c r="DF257" i="2"/>
  <c r="DG257" i="2"/>
  <c r="DH257" i="2"/>
  <c r="DI257" i="2"/>
  <c r="DJ257" i="2"/>
  <c r="DK257" i="2"/>
  <c r="DS257" i="2"/>
  <c r="DT257" i="2"/>
  <c r="DU257" i="2"/>
  <c r="DV257" i="2"/>
  <c r="DW257" i="2"/>
  <c r="DX257" i="2"/>
  <c r="DY257" i="2"/>
  <c r="DZ257" i="2"/>
  <c r="EA257" i="2"/>
  <c r="EB257" i="2"/>
  <c r="EC257" i="2"/>
  <c r="ED257" i="2"/>
  <c r="EE257" i="2"/>
  <c r="EF257" i="2"/>
  <c r="EG257" i="2"/>
  <c r="EH257" i="2"/>
  <c r="EI257" i="2"/>
  <c r="EJ257" i="2"/>
  <c r="EK257" i="2"/>
  <c r="EL257" i="2"/>
  <c r="EM257" i="2"/>
  <c r="B258" i="2"/>
  <c r="C258" i="2"/>
  <c r="D258" i="2"/>
  <c r="E258" i="2" s="1"/>
  <c r="F258" i="2" s="1" a="1"/>
  <c r="F258" i="2" s="1"/>
  <c r="I258" i="2"/>
  <c r="J258" i="2"/>
  <c r="K258" i="2"/>
  <c r="L258" i="2"/>
  <c r="M258" i="2"/>
  <c r="N258" i="2"/>
  <c r="O258" i="2"/>
  <c r="P258" i="2"/>
  <c r="Q258" i="2"/>
  <c r="R258" i="2"/>
  <c r="S258" i="2"/>
  <c r="T258" i="2"/>
  <c r="U258" i="2"/>
  <c r="V258" i="2" s="1"/>
  <c r="W258" i="2"/>
  <c r="X258" i="2"/>
  <c r="Y258" i="2"/>
  <c r="Z258" i="2"/>
  <c r="AA258" i="2"/>
  <c r="AB258" i="2"/>
  <c r="AD258" i="2"/>
  <c r="AC258" i="2" s="1"/>
  <c r="AE258" i="2"/>
  <c r="AF258" i="2"/>
  <c r="AG258" i="2"/>
  <c r="AH258" i="2"/>
  <c r="AI258" i="2"/>
  <c r="AJ258" i="2"/>
  <c r="AK258" i="2"/>
  <c r="AL258" i="2"/>
  <c r="AM258" i="2"/>
  <c r="AN258" i="2"/>
  <c r="AO258" i="2"/>
  <c r="AP258" i="2"/>
  <c r="AQ258" i="2"/>
  <c r="AR258" i="2"/>
  <c r="AS258" i="2"/>
  <c r="AT258" i="2"/>
  <c r="AU258" i="2"/>
  <c r="AV258" i="2"/>
  <c r="AW258" i="2"/>
  <c r="AX258" i="2"/>
  <c r="AY258" i="2"/>
  <c r="AZ258" i="2"/>
  <c r="BA258" i="2"/>
  <c r="BB258" i="2"/>
  <c r="BC258" i="2"/>
  <c r="BD258" i="2"/>
  <c r="BE258" i="2"/>
  <c r="BF258" i="2"/>
  <c r="BG258" i="2"/>
  <c r="BH258" i="2"/>
  <c r="BI258" i="2"/>
  <c r="BJ258" i="2"/>
  <c r="BK258" i="2"/>
  <c r="BL258" i="2"/>
  <c r="BM258" i="2"/>
  <c r="BN258" i="2"/>
  <c r="BO258" i="2"/>
  <c r="BP258" i="2"/>
  <c r="BQ258" i="2"/>
  <c r="BR258" i="2"/>
  <c r="BS258" i="2"/>
  <c r="BT258" i="2"/>
  <c r="BU258" i="2"/>
  <c r="BV258" i="2"/>
  <c r="BW258" i="2"/>
  <c r="BX258" i="2"/>
  <c r="BY258" i="2"/>
  <c r="BZ258" i="2"/>
  <c r="CA258" i="2"/>
  <c r="CB258" i="2"/>
  <c r="CC258" i="2"/>
  <c r="CD258" i="2"/>
  <c r="CE258" i="2"/>
  <c r="CF258" i="2"/>
  <c r="CG258" i="2"/>
  <c r="CH258" i="2"/>
  <c r="CI258" i="2"/>
  <c r="CJ258" i="2"/>
  <c r="CK258" i="2"/>
  <c r="CL258" i="2"/>
  <c r="CM258" i="2"/>
  <c r="CN258" i="2"/>
  <c r="CO258" i="2"/>
  <c r="CP258" i="2"/>
  <c r="CQ258" i="2"/>
  <c r="CR258" i="2"/>
  <c r="CS258" i="2"/>
  <c r="CT258" i="2"/>
  <c r="CU258" i="2"/>
  <c r="CV258" i="2"/>
  <c r="CW258" i="2"/>
  <c r="CX258" i="2"/>
  <c r="CY258" i="2"/>
  <c r="CZ258" i="2"/>
  <c r="DA258" i="2"/>
  <c r="DB258" i="2"/>
  <c r="DC258" i="2"/>
  <c r="DD258" i="2"/>
  <c r="DE258" i="2"/>
  <c r="DF258" i="2"/>
  <c r="DG258" i="2"/>
  <c r="DH258" i="2"/>
  <c r="DI258" i="2"/>
  <c r="DJ258" i="2"/>
  <c r="DK258" i="2"/>
  <c r="DS258" i="2"/>
  <c r="DT258" i="2"/>
  <c r="DU258" i="2"/>
  <c r="DV258" i="2"/>
  <c r="DW258" i="2"/>
  <c r="DX258" i="2"/>
  <c r="DY258" i="2"/>
  <c r="DZ258" i="2"/>
  <c r="EA258" i="2"/>
  <c r="EB258" i="2"/>
  <c r="EC258" i="2"/>
  <c r="ED258" i="2"/>
  <c r="EE258" i="2"/>
  <c r="EF258" i="2"/>
  <c r="EG258" i="2"/>
  <c r="EH258" i="2"/>
  <c r="EI258" i="2"/>
  <c r="EJ258" i="2"/>
  <c r="EK258" i="2"/>
  <c r="EL258" i="2"/>
  <c r="EM258" i="2"/>
  <c r="B259" i="2"/>
  <c r="C259" i="2"/>
  <c r="D259" i="2"/>
  <c r="E259" i="2" s="1"/>
  <c r="F259" i="2" s="1" a="1"/>
  <c r="F259" i="2" s="1"/>
  <c r="I259" i="2"/>
  <c r="J259" i="2"/>
  <c r="K259" i="2"/>
  <c r="L259" i="2"/>
  <c r="M259" i="2"/>
  <c r="N259" i="2"/>
  <c r="O259" i="2"/>
  <c r="P259" i="2"/>
  <c r="Q259" i="2"/>
  <c r="R259" i="2"/>
  <c r="S259" i="2"/>
  <c r="T259" i="2"/>
  <c r="U259" i="2"/>
  <c r="V259" i="2" s="1"/>
  <c r="W259" i="2"/>
  <c r="X259" i="2"/>
  <c r="Y259" i="2"/>
  <c r="Z259" i="2"/>
  <c r="AA259" i="2"/>
  <c r="AB259" i="2"/>
  <c r="AD259" i="2"/>
  <c r="AC259" i="2" s="1"/>
  <c r="AE259" i="2"/>
  <c r="AF259" i="2"/>
  <c r="AG259" i="2"/>
  <c r="AH259" i="2"/>
  <c r="AI259" i="2"/>
  <c r="AJ259" i="2"/>
  <c r="AK259" i="2"/>
  <c r="AL259" i="2"/>
  <c r="AM259" i="2"/>
  <c r="AN259" i="2"/>
  <c r="AO259" i="2"/>
  <c r="AP259" i="2"/>
  <c r="AQ259" i="2"/>
  <c r="AR259" i="2"/>
  <c r="AS259" i="2"/>
  <c r="AT259" i="2"/>
  <c r="AU259" i="2"/>
  <c r="AV259" i="2"/>
  <c r="AW259" i="2"/>
  <c r="AX259" i="2"/>
  <c r="AY259" i="2"/>
  <c r="AZ259" i="2"/>
  <c r="BA259" i="2"/>
  <c r="BB259" i="2"/>
  <c r="BC259" i="2"/>
  <c r="BD259" i="2"/>
  <c r="BE259" i="2"/>
  <c r="BF259" i="2"/>
  <c r="BG259" i="2"/>
  <c r="BH259" i="2"/>
  <c r="BI259" i="2"/>
  <c r="BJ259" i="2"/>
  <c r="BK259" i="2"/>
  <c r="BL259" i="2"/>
  <c r="BM259" i="2"/>
  <c r="BN259" i="2"/>
  <c r="BO259" i="2"/>
  <c r="BP259" i="2"/>
  <c r="BQ259" i="2"/>
  <c r="BR259" i="2"/>
  <c r="BS259" i="2"/>
  <c r="BT259" i="2"/>
  <c r="BU259" i="2"/>
  <c r="BV259" i="2"/>
  <c r="BW259" i="2"/>
  <c r="BX259" i="2"/>
  <c r="BY259" i="2"/>
  <c r="BZ259" i="2"/>
  <c r="CA259" i="2"/>
  <c r="CB259" i="2"/>
  <c r="CC259" i="2"/>
  <c r="CD259" i="2"/>
  <c r="CE259" i="2"/>
  <c r="CF259" i="2"/>
  <c r="CG259" i="2"/>
  <c r="CH259" i="2"/>
  <c r="CI259" i="2"/>
  <c r="CJ259" i="2"/>
  <c r="CK259" i="2"/>
  <c r="CL259" i="2"/>
  <c r="CM259" i="2"/>
  <c r="CN259" i="2"/>
  <c r="CO259" i="2"/>
  <c r="CP259" i="2"/>
  <c r="CQ259" i="2"/>
  <c r="CR259" i="2"/>
  <c r="CS259" i="2"/>
  <c r="CT259" i="2"/>
  <c r="CU259" i="2"/>
  <c r="CV259" i="2"/>
  <c r="CW259" i="2"/>
  <c r="CX259" i="2"/>
  <c r="CY259" i="2"/>
  <c r="CZ259" i="2"/>
  <c r="DA259" i="2"/>
  <c r="DB259" i="2"/>
  <c r="DC259" i="2"/>
  <c r="DD259" i="2"/>
  <c r="DE259" i="2"/>
  <c r="DF259" i="2"/>
  <c r="DG259" i="2"/>
  <c r="DH259" i="2"/>
  <c r="DI259" i="2"/>
  <c r="DJ259" i="2"/>
  <c r="DK259" i="2"/>
  <c r="DS259" i="2"/>
  <c r="DT259" i="2"/>
  <c r="DU259" i="2"/>
  <c r="DN259" i="2" s="1"/>
  <c r="DV259" i="2"/>
  <c r="DW259" i="2"/>
  <c r="DX259" i="2"/>
  <c r="DY259" i="2"/>
  <c r="DZ259" i="2"/>
  <c r="EA259" i="2"/>
  <c r="EB259" i="2"/>
  <c r="EC259" i="2"/>
  <c r="ED259" i="2"/>
  <c r="EE259" i="2"/>
  <c r="EF259" i="2"/>
  <c r="EG259" i="2"/>
  <c r="EH259" i="2"/>
  <c r="EI259" i="2"/>
  <c r="EJ259" i="2"/>
  <c r="EK259" i="2"/>
  <c r="EL259" i="2"/>
  <c r="EM259" i="2"/>
  <c r="B260" i="2"/>
  <c r="C260" i="2"/>
  <c r="D260" i="2"/>
  <c r="E260" i="2" s="1"/>
  <c r="F260" i="2" s="1" a="1"/>
  <c r="F260" i="2" s="1"/>
  <c r="I260" i="2"/>
  <c r="J260" i="2"/>
  <c r="K260" i="2"/>
  <c r="L260" i="2"/>
  <c r="M260" i="2"/>
  <c r="N260" i="2"/>
  <c r="O260" i="2"/>
  <c r="P260" i="2"/>
  <c r="Q260" i="2"/>
  <c r="R260" i="2"/>
  <c r="S260" i="2"/>
  <c r="T260" i="2"/>
  <c r="U260" i="2"/>
  <c r="V260" i="2" s="1"/>
  <c r="W260" i="2"/>
  <c r="X260" i="2"/>
  <c r="Y260" i="2"/>
  <c r="Z260" i="2"/>
  <c r="AA260" i="2"/>
  <c r="AB260" i="2"/>
  <c r="AD260" i="2"/>
  <c r="AC260" i="2" s="1"/>
  <c r="AE260" i="2"/>
  <c r="AF260" i="2"/>
  <c r="AG260" i="2"/>
  <c r="AH260" i="2"/>
  <c r="AI260" i="2"/>
  <c r="AJ260" i="2"/>
  <c r="AK260" i="2"/>
  <c r="AL260" i="2"/>
  <c r="AM260" i="2"/>
  <c r="AN260" i="2"/>
  <c r="AO260" i="2"/>
  <c r="AP260" i="2"/>
  <c r="AQ260" i="2"/>
  <c r="AR260" i="2"/>
  <c r="AS260" i="2"/>
  <c r="AT260" i="2"/>
  <c r="AU260" i="2"/>
  <c r="AV260" i="2"/>
  <c r="AW260" i="2"/>
  <c r="AX260" i="2"/>
  <c r="AY260" i="2"/>
  <c r="AZ260" i="2"/>
  <c r="BA260" i="2"/>
  <c r="BB260" i="2"/>
  <c r="BC260" i="2"/>
  <c r="BD260" i="2"/>
  <c r="BE260" i="2"/>
  <c r="BF260" i="2"/>
  <c r="BG260" i="2"/>
  <c r="BH260" i="2"/>
  <c r="BI260" i="2"/>
  <c r="BJ260" i="2"/>
  <c r="BK260" i="2"/>
  <c r="BL260" i="2"/>
  <c r="BM260" i="2"/>
  <c r="BN260" i="2"/>
  <c r="BO260" i="2"/>
  <c r="BP260" i="2"/>
  <c r="BQ260" i="2"/>
  <c r="BR260" i="2"/>
  <c r="BS260" i="2"/>
  <c r="BT260" i="2"/>
  <c r="BU260" i="2"/>
  <c r="BV260" i="2"/>
  <c r="BW260" i="2"/>
  <c r="BX260" i="2"/>
  <c r="BY260" i="2"/>
  <c r="BZ260" i="2"/>
  <c r="CA260" i="2"/>
  <c r="CB260" i="2"/>
  <c r="CC260" i="2"/>
  <c r="CD260" i="2"/>
  <c r="CE260" i="2"/>
  <c r="CF260" i="2"/>
  <c r="CG260" i="2"/>
  <c r="CH260" i="2"/>
  <c r="CI260" i="2"/>
  <c r="CJ260" i="2"/>
  <c r="CK260" i="2"/>
  <c r="CL260" i="2"/>
  <c r="CM260" i="2"/>
  <c r="CN260" i="2"/>
  <c r="CO260" i="2"/>
  <c r="CP260" i="2"/>
  <c r="CQ260" i="2"/>
  <c r="CR260" i="2"/>
  <c r="CS260" i="2"/>
  <c r="CT260" i="2"/>
  <c r="CU260" i="2"/>
  <c r="CV260" i="2"/>
  <c r="CW260" i="2"/>
  <c r="CX260" i="2"/>
  <c r="CY260" i="2"/>
  <c r="CZ260" i="2"/>
  <c r="DA260" i="2"/>
  <c r="DB260" i="2"/>
  <c r="DC260" i="2"/>
  <c r="DD260" i="2"/>
  <c r="DE260" i="2"/>
  <c r="DF260" i="2"/>
  <c r="DG260" i="2"/>
  <c r="DH260" i="2"/>
  <c r="DI260" i="2"/>
  <c r="DJ260" i="2"/>
  <c r="DK260" i="2"/>
  <c r="DS260" i="2"/>
  <c r="DT260" i="2"/>
  <c r="DU260" i="2"/>
  <c r="DN260" i="2" s="1"/>
  <c r="DV260" i="2"/>
  <c r="DW260" i="2"/>
  <c r="DX260" i="2"/>
  <c r="DY260" i="2"/>
  <c r="DZ260" i="2"/>
  <c r="EA260" i="2"/>
  <c r="DO260" i="2" s="1"/>
  <c r="DP260" i="2" s="1"/>
  <c r="DQ260" i="2" s="1"/>
  <c r="EB260" i="2"/>
  <c r="EC260" i="2"/>
  <c r="ED260" i="2"/>
  <c r="EE260" i="2"/>
  <c r="EF260" i="2"/>
  <c r="EG260" i="2"/>
  <c r="EH260" i="2"/>
  <c r="EI260" i="2"/>
  <c r="EJ260" i="2"/>
  <c r="EK260" i="2"/>
  <c r="EL260" i="2"/>
  <c r="EM260" i="2"/>
  <c r="B261" i="2"/>
  <c r="C261" i="2"/>
  <c r="D261" i="2"/>
  <c r="E261" i="2" s="1"/>
  <c r="F261" i="2" s="1" a="1"/>
  <c r="F261" i="2" s="1"/>
  <c r="I261" i="2"/>
  <c r="J261" i="2"/>
  <c r="K261" i="2"/>
  <c r="L261" i="2"/>
  <c r="M261" i="2"/>
  <c r="N261" i="2"/>
  <c r="O261" i="2"/>
  <c r="P261" i="2"/>
  <c r="Q261" i="2"/>
  <c r="R261" i="2"/>
  <c r="S261" i="2"/>
  <c r="T261" i="2"/>
  <c r="U261" i="2"/>
  <c r="V261" i="2" s="1"/>
  <c r="W261" i="2"/>
  <c r="X261" i="2"/>
  <c r="Y261" i="2"/>
  <c r="Z261" i="2"/>
  <c r="AA261" i="2"/>
  <c r="AB261" i="2"/>
  <c r="AD261" i="2"/>
  <c r="AC261" i="2" s="1"/>
  <c r="AE261" i="2"/>
  <c r="AF261" i="2"/>
  <c r="AG261" i="2"/>
  <c r="AH261" i="2"/>
  <c r="AI261" i="2"/>
  <c r="AJ261" i="2"/>
  <c r="AK261" i="2"/>
  <c r="AL261" i="2"/>
  <c r="AM261" i="2"/>
  <c r="AN261" i="2"/>
  <c r="AO261" i="2"/>
  <c r="AP261" i="2"/>
  <c r="AQ261" i="2"/>
  <c r="AR261" i="2"/>
  <c r="AS261" i="2"/>
  <c r="AT261" i="2"/>
  <c r="AU261" i="2"/>
  <c r="AV261" i="2"/>
  <c r="AW261" i="2"/>
  <c r="AX261" i="2"/>
  <c r="AY261" i="2"/>
  <c r="AZ261" i="2"/>
  <c r="BA261" i="2"/>
  <c r="BB261" i="2"/>
  <c r="BC261" i="2"/>
  <c r="BD261" i="2"/>
  <c r="BE261" i="2"/>
  <c r="BF261" i="2"/>
  <c r="BG261" i="2"/>
  <c r="BH261" i="2"/>
  <c r="BI261" i="2"/>
  <c r="BJ261" i="2"/>
  <c r="BK261" i="2"/>
  <c r="BL261" i="2"/>
  <c r="BM261" i="2"/>
  <c r="BN261" i="2"/>
  <c r="BO261" i="2"/>
  <c r="BP261" i="2"/>
  <c r="BQ261" i="2"/>
  <c r="BR261" i="2"/>
  <c r="BS261" i="2"/>
  <c r="BT261" i="2"/>
  <c r="BU261" i="2"/>
  <c r="BV261" i="2"/>
  <c r="BW261" i="2"/>
  <c r="BX261" i="2"/>
  <c r="BY261" i="2"/>
  <c r="BZ261" i="2"/>
  <c r="CA261" i="2"/>
  <c r="CB261" i="2"/>
  <c r="CC261" i="2"/>
  <c r="CD261" i="2"/>
  <c r="CE261" i="2"/>
  <c r="CF261" i="2"/>
  <c r="CG261" i="2"/>
  <c r="CH261" i="2"/>
  <c r="CI261" i="2"/>
  <c r="CJ261" i="2"/>
  <c r="CK261" i="2"/>
  <c r="CL261" i="2"/>
  <c r="CM261" i="2"/>
  <c r="CN261" i="2"/>
  <c r="CO261" i="2"/>
  <c r="CP261" i="2"/>
  <c r="CQ261" i="2"/>
  <c r="CR261" i="2"/>
  <c r="CS261" i="2"/>
  <c r="CT261" i="2"/>
  <c r="CU261" i="2"/>
  <c r="CV261" i="2"/>
  <c r="CW261" i="2"/>
  <c r="CX261" i="2"/>
  <c r="CY261" i="2"/>
  <c r="CZ261" i="2"/>
  <c r="DA261" i="2"/>
  <c r="DB261" i="2"/>
  <c r="DC261" i="2"/>
  <c r="DD261" i="2"/>
  <c r="DE261" i="2"/>
  <c r="DF261" i="2"/>
  <c r="DG261" i="2"/>
  <c r="DH261" i="2"/>
  <c r="DI261" i="2"/>
  <c r="DJ261" i="2"/>
  <c r="DK261" i="2"/>
  <c r="DS261" i="2"/>
  <c r="DT261" i="2"/>
  <c r="DU261" i="2"/>
  <c r="DV261" i="2"/>
  <c r="DW261" i="2"/>
  <c r="DX261" i="2"/>
  <c r="DY261" i="2"/>
  <c r="DZ261" i="2"/>
  <c r="EA261" i="2"/>
  <c r="DO261" i="2" s="1"/>
  <c r="EB261" i="2"/>
  <c r="EC261" i="2"/>
  <c r="ED261" i="2"/>
  <c r="EE261" i="2"/>
  <c r="EF261" i="2"/>
  <c r="EG261" i="2"/>
  <c r="EH261" i="2"/>
  <c r="EI261" i="2"/>
  <c r="EJ261" i="2"/>
  <c r="EK261" i="2"/>
  <c r="EL261" i="2"/>
  <c r="EM261" i="2"/>
  <c r="B262" i="2"/>
  <c r="C262" i="2"/>
  <c r="D262" i="2"/>
  <c r="E262" i="2" s="1"/>
  <c r="F262" i="2" s="1" a="1"/>
  <c r="F262" i="2" s="1"/>
  <c r="I262" i="2"/>
  <c r="J262" i="2"/>
  <c r="K262" i="2"/>
  <c r="L262" i="2"/>
  <c r="M262" i="2"/>
  <c r="N262" i="2"/>
  <c r="O262" i="2"/>
  <c r="P262" i="2"/>
  <c r="Q262" i="2"/>
  <c r="R262" i="2"/>
  <c r="S262" i="2"/>
  <c r="T262" i="2"/>
  <c r="U262" i="2"/>
  <c r="V262" i="2" s="1"/>
  <c r="W262" i="2"/>
  <c r="X262" i="2"/>
  <c r="Y262" i="2"/>
  <c r="Z262" i="2"/>
  <c r="AA262" i="2"/>
  <c r="AB262" i="2"/>
  <c r="AD262" i="2"/>
  <c r="AC262" i="2" s="1"/>
  <c r="AE262" i="2"/>
  <c r="AF262" i="2"/>
  <c r="AG262" i="2"/>
  <c r="AH262" i="2"/>
  <c r="AI262" i="2"/>
  <c r="AJ262" i="2"/>
  <c r="AK262" i="2"/>
  <c r="AL262" i="2"/>
  <c r="AM262" i="2"/>
  <c r="AN262" i="2"/>
  <c r="AO262" i="2"/>
  <c r="AP262" i="2"/>
  <c r="AQ262" i="2"/>
  <c r="AR262" i="2"/>
  <c r="AS262" i="2"/>
  <c r="AT262" i="2"/>
  <c r="AU262" i="2"/>
  <c r="AV262" i="2"/>
  <c r="AW262" i="2"/>
  <c r="AX262" i="2"/>
  <c r="AY262" i="2"/>
  <c r="AZ262" i="2"/>
  <c r="BA262" i="2"/>
  <c r="BB262" i="2"/>
  <c r="BC262" i="2"/>
  <c r="BD262" i="2"/>
  <c r="BE262" i="2"/>
  <c r="BF262" i="2"/>
  <c r="BG262" i="2"/>
  <c r="BH262" i="2"/>
  <c r="BI262" i="2"/>
  <c r="BJ262" i="2"/>
  <c r="BK262" i="2"/>
  <c r="BL262" i="2"/>
  <c r="BM262" i="2"/>
  <c r="BN262" i="2"/>
  <c r="BO262" i="2"/>
  <c r="BP262" i="2"/>
  <c r="BQ262" i="2"/>
  <c r="BR262" i="2"/>
  <c r="BS262" i="2"/>
  <c r="BT262" i="2"/>
  <c r="BU262" i="2"/>
  <c r="BV262" i="2"/>
  <c r="BW262" i="2"/>
  <c r="BX262" i="2"/>
  <c r="BY262" i="2"/>
  <c r="BZ262" i="2"/>
  <c r="CA262" i="2"/>
  <c r="CB262" i="2"/>
  <c r="CC262" i="2"/>
  <c r="CD262" i="2"/>
  <c r="CE262" i="2"/>
  <c r="CF262" i="2"/>
  <c r="CG262" i="2"/>
  <c r="CH262" i="2"/>
  <c r="CI262" i="2"/>
  <c r="CJ262" i="2"/>
  <c r="CK262" i="2"/>
  <c r="CL262" i="2"/>
  <c r="CM262" i="2"/>
  <c r="CN262" i="2"/>
  <c r="CO262" i="2"/>
  <c r="CP262" i="2"/>
  <c r="CQ262" i="2"/>
  <c r="CR262" i="2"/>
  <c r="CS262" i="2"/>
  <c r="CT262" i="2"/>
  <c r="CU262" i="2"/>
  <c r="CV262" i="2"/>
  <c r="CW262" i="2"/>
  <c r="CX262" i="2"/>
  <c r="CY262" i="2"/>
  <c r="CZ262" i="2"/>
  <c r="DA262" i="2"/>
  <c r="DB262" i="2"/>
  <c r="DC262" i="2"/>
  <c r="DD262" i="2"/>
  <c r="DE262" i="2"/>
  <c r="DF262" i="2"/>
  <c r="DG262" i="2"/>
  <c r="DH262" i="2"/>
  <c r="DI262" i="2"/>
  <c r="DJ262" i="2"/>
  <c r="DK262" i="2"/>
  <c r="DS262" i="2"/>
  <c r="DT262" i="2"/>
  <c r="DU262" i="2"/>
  <c r="DV262" i="2"/>
  <c r="DW262" i="2"/>
  <c r="DX262" i="2"/>
  <c r="DY262" i="2"/>
  <c r="DZ262" i="2"/>
  <c r="EA262" i="2"/>
  <c r="EB262" i="2"/>
  <c r="EC262" i="2"/>
  <c r="ED262" i="2"/>
  <c r="EE262" i="2"/>
  <c r="EF262" i="2"/>
  <c r="EG262" i="2"/>
  <c r="EH262" i="2"/>
  <c r="EI262" i="2"/>
  <c r="EJ262" i="2"/>
  <c r="EK262" i="2"/>
  <c r="EL262" i="2"/>
  <c r="EM262" i="2"/>
  <c r="B263" i="2"/>
  <c r="C263" i="2"/>
  <c r="D263" i="2"/>
  <c r="E263" i="2" s="1"/>
  <c r="F263" i="2" s="1" a="1"/>
  <c r="F263" i="2" s="1"/>
  <c r="I263" i="2"/>
  <c r="J263" i="2"/>
  <c r="K263" i="2"/>
  <c r="L263" i="2"/>
  <c r="M263" i="2"/>
  <c r="N263" i="2"/>
  <c r="O263" i="2"/>
  <c r="P263" i="2"/>
  <c r="Q263" i="2"/>
  <c r="R263" i="2"/>
  <c r="S263" i="2"/>
  <c r="T263" i="2"/>
  <c r="U263" i="2"/>
  <c r="V263" i="2" s="1"/>
  <c r="W263" i="2"/>
  <c r="X263" i="2"/>
  <c r="Y263" i="2"/>
  <c r="Z263" i="2"/>
  <c r="AA263" i="2"/>
  <c r="AB263" i="2"/>
  <c r="AD263" i="2"/>
  <c r="AC263" i="2" s="1"/>
  <c r="AE263" i="2"/>
  <c r="AF263" i="2"/>
  <c r="AG263" i="2"/>
  <c r="AH263" i="2"/>
  <c r="AI263" i="2"/>
  <c r="AJ263" i="2"/>
  <c r="AK263" i="2"/>
  <c r="AL263" i="2"/>
  <c r="AM263" i="2"/>
  <c r="AN263" i="2"/>
  <c r="AO263" i="2"/>
  <c r="AP263" i="2"/>
  <c r="AQ263" i="2"/>
  <c r="AR263" i="2"/>
  <c r="AS263" i="2"/>
  <c r="AT263" i="2"/>
  <c r="AU263" i="2"/>
  <c r="AV263" i="2"/>
  <c r="AW263" i="2"/>
  <c r="AX263" i="2"/>
  <c r="AY263" i="2"/>
  <c r="AZ263" i="2"/>
  <c r="BA263" i="2"/>
  <c r="BB263" i="2"/>
  <c r="BC263" i="2"/>
  <c r="BD263" i="2"/>
  <c r="BE263" i="2"/>
  <c r="BF263" i="2"/>
  <c r="BG263" i="2"/>
  <c r="BH263" i="2"/>
  <c r="BI263" i="2"/>
  <c r="BJ263" i="2"/>
  <c r="BK263" i="2"/>
  <c r="BL263" i="2"/>
  <c r="BM263" i="2"/>
  <c r="BN263" i="2"/>
  <c r="BO263" i="2"/>
  <c r="BP263" i="2"/>
  <c r="BQ263" i="2"/>
  <c r="BR263" i="2"/>
  <c r="BS263" i="2"/>
  <c r="BT263" i="2"/>
  <c r="BU263" i="2"/>
  <c r="BV263" i="2"/>
  <c r="BW263" i="2"/>
  <c r="BX263" i="2"/>
  <c r="BY263" i="2"/>
  <c r="BZ263" i="2"/>
  <c r="CA263" i="2"/>
  <c r="CB263" i="2"/>
  <c r="CC263" i="2"/>
  <c r="CD263" i="2"/>
  <c r="CE263" i="2"/>
  <c r="CF263" i="2"/>
  <c r="CG263" i="2"/>
  <c r="CH263" i="2"/>
  <c r="CI263" i="2"/>
  <c r="CJ263" i="2"/>
  <c r="CK263" i="2"/>
  <c r="CL263" i="2"/>
  <c r="CM263" i="2"/>
  <c r="CN263" i="2"/>
  <c r="CO263" i="2"/>
  <c r="CP263" i="2"/>
  <c r="CQ263" i="2"/>
  <c r="CR263" i="2"/>
  <c r="CS263" i="2"/>
  <c r="CT263" i="2"/>
  <c r="CU263" i="2"/>
  <c r="CV263" i="2"/>
  <c r="CW263" i="2"/>
  <c r="CX263" i="2"/>
  <c r="CY263" i="2"/>
  <c r="CZ263" i="2"/>
  <c r="DA263" i="2"/>
  <c r="DB263" i="2"/>
  <c r="DC263" i="2"/>
  <c r="DD263" i="2"/>
  <c r="DE263" i="2"/>
  <c r="DF263" i="2"/>
  <c r="DG263" i="2"/>
  <c r="DH263" i="2"/>
  <c r="DI263" i="2"/>
  <c r="DJ263" i="2"/>
  <c r="DK263" i="2"/>
  <c r="DS263" i="2"/>
  <c r="DT263" i="2"/>
  <c r="DU263" i="2"/>
  <c r="DV263" i="2"/>
  <c r="DW263" i="2"/>
  <c r="DX263" i="2"/>
  <c r="DY263" i="2"/>
  <c r="DZ263" i="2"/>
  <c r="EA263" i="2"/>
  <c r="EB263" i="2"/>
  <c r="EC263" i="2"/>
  <c r="ED263" i="2"/>
  <c r="EE263" i="2"/>
  <c r="EF263" i="2"/>
  <c r="EG263" i="2"/>
  <c r="EH263" i="2"/>
  <c r="EI263" i="2"/>
  <c r="EJ263" i="2"/>
  <c r="EK263" i="2"/>
  <c r="EL263" i="2"/>
  <c r="EM263" i="2"/>
  <c r="B264" i="2"/>
  <c r="C264" i="2"/>
  <c r="D264" i="2"/>
  <c r="E264" i="2" s="1"/>
  <c r="F264" i="2" s="1" a="1"/>
  <c r="F264" i="2" s="1"/>
  <c r="I264" i="2"/>
  <c r="J264" i="2"/>
  <c r="K264" i="2"/>
  <c r="L264" i="2"/>
  <c r="M264" i="2"/>
  <c r="N264" i="2"/>
  <c r="O264" i="2"/>
  <c r="P264" i="2"/>
  <c r="Q264" i="2"/>
  <c r="R264" i="2"/>
  <c r="S264" i="2"/>
  <c r="T264" i="2"/>
  <c r="U264" i="2"/>
  <c r="V264" i="2" s="1"/>
  <c r="W264" i="2"/>
  <c r="X264" i="2"/>
  <c r="Y264" i="2"/>
  <c r="Z264" i="2"/>
  <c r="AA264" i="2"/>
  <c r="AB264" i="2"/>
  <c r="AD264" i="2"/>
  <c r="AC264" i="2" s="1"/>
  <c r="AE264" i="2"/>
  <c r="AF264" i="2"/>
  <c r="AG264" i="2"/>
  <c r="AH264" i="2"/>
  <c r="AI264" i="2"/>
  <c r="AJ264" i="2"/>
  <c r="AK264" i="2"/>
  <c r="AL264" i="2"/>
  <c r="AM264" i="2"/>
  <c r="AN264" i="2"/>
  <c r="AO264" i="2"/>
  <c r="AP264" i="2"/>
  <c r="AQ264" i="2"/>
  <c r="AR264" i="2"/>
  <c r="AS264" i="2"/>
  <c r="AT264" i="2"/>
  <c r="AU264" i="2"/>
  <c r="AV264" i="2"/>
  <c r="AW264" i="2"/>
  <c r="AX264" i="2"/>
  <c r="AY264" i="2"/>
  <c r="AZ264" i="2"/>
  <c r="BA264" i="2"/>
  <c r="BB264" i="2"/>
  <c r="BC264" i="2"/>
  <c r="BD264" i="2"/>
  <c r="BE264" i="2"/>
  <c r="BF264" i="2"/>
  <c r="BG264" i="2"/>
  <c r="BH264" i="2"/>
  <c r="BI264" i="2"/>
  <c r="BJ264" i="2"/>
  <c r="BK264" i="2"/>
  <c r="BL264" i="2"/>
  <c r="BM264" i="2"/>
  <c r="BN264" i="2"/>
  <c r="BO264" i="2"/>
  <c r="BP264" i="2"/>
  <c r="BQ264" i="2"/>
  <c r="BR264" i="2"/>
  <c r="BS264" i="2"/>
  <c r="BT264" i="2"/>
  <c r="BU264" i="2"/>
  <c r="BV264" i="2"/>
  <c r="BW264" i="2"/>
  <c r="BX264" i="2"/>
  <c r="BY264" i="2"/>
  <c r="BZ264" i="2"/>
  <c r="CA264" i="2"/>
  <c r="CB264" i="2"/>
  <c r="CC264" i="2"/>
  <c r="CD264" i="2"/>
  <c r="CE264" i="2"/>
  <c r="CF264" i="2"/>
  <c r="CG264" i="2"/>
  <c r="CH264" i="2"/>
  <c r="CI264" i="2"/>
  <c r="CJ264" i="2"/>
  <c r="CK264" i="2"/>
  <c r="CL264" i="2"/>
  <c r="CM264" i="2"/>
  <c r="CN264" i="2"/>
  <c r="CO264" i="2"/>
  <c r="CP264" i="2"/>
  <c r="CQ264" i="2"/>
  <c r="CR264" i="2"/>
  <c r="CS264" i="2"/>
  <c r="CT264" i="2"/>
  <c r="CU264" i="2"/>
  <c r="CV264" i="2"/>
  <c r="CW264" i="2"/>
  <c r="CX264" i="2"/>
  <c r="CY264" i="2"/>
  <c r="CZ264" i="2"/>
  <c r="DA264" i="2"/>
  <c r="DB264" i="2"/>
  <c r="DC264" i="2"/>
  <c r="DD264" i="2"/>
  <c r="DE264" i="2"/>
  <c r="DF264" i="2"/>
  <c r="DG264" i="2"/>
  <c r="DH264" i="2"/>
  <c r="DI264" i="2"/>
  <c r="DJ264" i="2"/>
  <c r="DK264" i="2"/>
  <c r="DS264" i="2"/>
  <c r="DT264" i="2"/>
  <c r="DU264" i="2"/>
  <c r="DV264" i="2"/>
  <c r="DW264" i="2"/>
  <c r="DX264" i="2"/>
  <c r="DY264" i="2"/>
  <c r="DZ264" i="2"/>
  <c r="EA264" i="2"/>
  <c r="EB264" i="2"/>
  <c r="EC264" i="2"/>
  <c r="ED264" i="2"/>
  <c r="EE264" i="2"/>
  <c r="EF264" i="2"/>
  <c r="EG264" i="2"/>
  <c r="EH264" i="2"/>
  <c r="EI264" i="2"/>
  <c r="EJ264" i="2"/>
  <c r="EK264" i="2"/>
  <c r="EL264" i="2"/>
  <c r="EM264" i="2"/>
  <c r="B265" i="2"/>
  <c r="C265" i="2"/>
  <c r="D265" i="2"/>
  <c r="E265" i="2" s="1"/>
  <c r="F265" i="2" s="1" a="1"/>
  <c r="F265" i="2" s="1"/>
  <c r="I265" i="2"/>
  <c r="J265" i="2"/>
  <c r="K265" i="2"/>
  <c r="L265" i="2"/>
  <c r="M265" i="2"/>
  <c r="N265" i="2"/>
  <c r="O265" i="2"/>
  <c r="P265" i="2"/>
  <c r="Q265" i="2"/>
  <c r="R265" i="2"/>
  <c r="S265" i="2"/>
  <c r="T265" i="2"/>
  <c r="U265" i="2"/>
  <c r="V265" i="2" s="1"/>
  <c r="W265" i="2"/>
  <c r="X265" i="2"/>
  <c r="Y265" i="2"/>
  <c r="Z265" i="2"/>
  <c r="AA265" i="2"/>
  <c r="AB265" i="2"/>
  <c r="AD265" i="2"/>
  <c r="AC265" i="2" s="1"/>
  <c r="AE265" i="2"/>
  <c r="AF265" i="2"/>
  <c r="AG265" i="2"/>
  <c r="AH265" i="2"/>
  <c r="AI265" i="2"/>
  <c r="AJ265" i="2"/>
  <c r="AK265" i="2"/>
  <c r="AL265" i="2"/>
  <c r="AM265" i="2"/>
  <c r="AN265" i="2"/>
  <c r="AO265" i="2"/>
  <c r="AP265" i="2"/>
  <c r="AQ265" i="2"/>
  <c r="AR265" i="2"/>
  <c r="AS265" i="2"/>
  <c r="AT265" i="2"/>
  <c r="AU265" i="2"/>
  <c r="AV265" i="2"/>
  <c r="AW265" i="2"/>
  <c r="AX265" i="2"/>
  <c r="AY265" i="2"/>
  <c r="AZ265" i="2"/>
  <c r="BA265" i="2"/>
  <c r="BB265" i="2"/>
  <c r="BC265" i="2"/>
  <c r="BD265" i="2"/>
  <c r="BE265" i="2"/>
  <c r="BF265" i="2"/>
  <c r="BG265" i="2"/>
  <c r="BH265" i="2"/>
  <c r="BI265" i="2"/>
  <c r="BJ265" i="2"/>
  <c r="BK265" i="2"/>
  <c r="BL265" i="2"/>
  <c r="BM265" i="2"/>
  <c r="BN265" i="2"/>
  <c r="BO265" i="2"/>
  <c r="BP265" i="2"/>
  <c r="BQ265" i="2"/>
  <c r="BR265" i="2"/>
  <c r="BS265" i="2"/>
  <c r="BT265" i="2"/>
  <c r="BU265" i="2"/>
  <c r="BV265" i="2"/>
  <c r="BW265" i="2"/>
  <c r="BX265" i="2"/>
  <c r="BY265" i="2"/>
  <c r="BZ265" i="2"/>
  <c r="CA265" i="2"/>
  <c r="CB265" i="2"/>
  <c r="CC265" i="2"/>
  <c r="CD265" i="2"/>
  <c r="CE265" i="2"/>
  <c r="CF265" i="2"/>
  <c r="CG265" i="2"/>
  <c r="CH265" i="2"/>
  <c r="CI265" i="2"/>
  <c r="CJ265" i="2"/>
  <c r="CK265" i="2"/>
  <c r="CL265" i="2"/>
  <c r="CM265" i="2"/>
  <c r="CN265" i="2"/>
  <c r="CO265" i="2"/>
  <c r="CP265" i="2"/>
  <c r="CQ265" i="2"/>
  <c r="CR265" i="2"/>
  <c r="CS265" i="2"/>
  <c r="CT265" i="2"/>
  <c r="CU265" i="2"/>
  <c r="CV265" i="2"/>
  <c r="CW265" i="2"/>
  <c r="CX265" i="2"/>
  <c r="CY265" i="2"/>
  <c r="CZ265" i="2"/>
  <c r="DA265" i="2"/>
  <c r="DB265" i="2"/>
  <c r="DC265" i="2"/>
  <c r="DD265" i="2"/>
  <c r="DE265" i="2"/>
  <c r="DF265" i="2"/>
  <c r="DG265" i="2"/>
  <c r="DH265" i="2"/>
  <c r="DI265" i="2"/>
  <c r="DJ265" i="2"/>
  <c r="DK265" i="2"/>
  <c r="DS265" i="2"/>
  <c r="DT265" i="2"/>
  <c r="DU265" i="2"/>
  <c r="DV265" i="2"/>
  <c r="DW265" i="2"/>
  <c r="DX265" i="2"/>
  <c r="DY265" i="2"/>
  <c r="DZ265" i="2"/>
  <c r="EA265" i="2"/>
  <c r="EB265" i="2"/>
  <c r="EC265" i="2"/>
  <c r="ED265" i="2"/>
  <c r="EE265" i="2"/>
  <c r="EF265" i="2"/>
  <c r="EG265" i="2"/>
  <c r="EH265" i="2"/>
  <c r="EI265" i="2"/>
  <c r="EJ265" i="2"/>
  <c r="EK265" i="2"/>
  <c r="EL265" i="2"/>
  <c r="EM265" i="2"/>
  <c r="B266" i="2"/>
  <c r="C266" i="2"/>
  <c r="D266" i="2"/>
  <c r="E266" i="2" s="1"/>
  <c r="F266" i="2" s="1" a="1"/>
  <c r="F266" i="2" s="1"/>
  <c r="I266" i="2"/>
  <c r="J266" i="2"/>
  <c r="K266" i="2"/>
  <c r="L266" i="2"/>
  <c r="M266" i="2"/>
  <c r="N266" i="2"/>
  <c r="O266" i="2"/>
  <c r="P266" i="2"/>
  <c r="Q266" i="2"/>
  <c r="R266" i="2"/>
  <c r="S266" i="2"/>
  <c r="T266" i="2"/>
  <c r="U266" i="2"/>
  <c r="V266" i="2" s="1"/>
  <c r="W266" i="2"/>
  <c r="X266" i="2"/>
  <c r="Y266" i="2"/>
  <c r="Z266" i="2"/>
  <c r="AA266" i="2"/>
  <c r="AB266" i="2"/>
  <c r="AD266" i="2"/>
  <c r="AC266" i="2" s="1"/>
  <c r="AE266" i="2"/>
  <c r="AF266" i="2"/>
  <c r="AG266" i="2"/>
  <c r="AH266" i="2"/>
  <c r="AI266" i="2"/>
  <c r="AJ266" i="2"/>
  <c r="AK266" i="2"/>
  <c r="AL266" i="2"/>
  <c r="AM266" i="2"/>
  <c r="AN266" i="2"/>
  <c r="AO266" i="2"/>
  <c r="AP266" i="2"/>
  <c r="AQ266" i="2"/>
  <c r="AR266" i="2"/>
  <c r="AS266" i="2"/>
  <c r="AT266" i="2"/>
  <c r="AU266" i="2"/>
  <c r="AV266" i="2"/>
  <c r="AW266" i="2"/>
  <c r="AX266" i="2"/>
  <c r="AY266" i="2"/>
  <c r="AZ266" i="2"/>
  <c r="BA266" i="2"/>
  <c r="BB266" i="2"/>
  <c r="BC266" i="2"/>
  <c r="BD266" i="2"/>
  <c r="BE266" i="2"/>
  <c r="BF266" i="2"/>
  <c r="BG266" i="2"/>
  <c r="BH266" i="2"/>
  <c r="BI266" i="2"/>
  <c r="BJ266" i="2"/>
  <c r="BK266" i="2"/>
  <c r="BL266" i="2"/>
  <c r="BM266" i="2"/>
  <c r="BN266" i="2"/>
  <c r="BO266" i="2"/>
  <c r="BP266" i="2"/>
  <c r="BQ266" i="2"/>
  <c r="BR266" i="2"/>
  <c r="BS266" i="2"/>
  <c r="BT266" i="2"/>
  <c r="BU266" i="2"/>
  <c r="BV266" i="2"/>
  <c r="BW266" i="2"/>
  <c r="BX266" i="2"/>
  <c r="BY266" i="2"/>
  <c r="BZ266" i="2"/>
  <c r="CA266" i="2"/>
  <c r="CB266" i="2"/>
  <c r="CC266" i="2"/>
  <c r="CD266" i="2"/>
  <c r="CE266" i="2"/>
  <c r="CF266" i="2"/>
  <c r="CG266" i="2"/>
  <c r="CH266" i="2"/>
  <c r="CI266" i="2"/>
  <c r="CJ266" i="2"/>
  <c r="CK266" i="2"/>
  <c r="CL266" i="2"/>
  <c r="CM266" i="2"/>
  <c r="CN266" i="2"/>
  <c r="CO266" i="2"/>
  <c r="CP266" i="2"/>
  <c r="CQ266" i="2"/>
  <c r="CR266" i="2"/>
  <c r="CS266" i="2"/>
  <c r="CT266" i="2"/>
  <c r="CU266" i="2"/>
  <c r="CV266" i="2"/>
  <c r="CW266" i="2"/>
  <c r="CX266" i="2"/>
  <c r="CY266" i="2"/>
  <c r="CZ266" i="2"/>
  <c r="DA266" i="2"/>
  <c r="DB266" i="2"/>
  <c r="DC266" i="2"/>
  <c r="DD266" i="2"/>
  <c r="DE266" i="2"/>
  <c r="DF266" i="2"/>
  <c r="DG266" i="2"/>
  <c r="DH266" i="2"/>
  <c r="DI266" i="2"/>
  <c r="DJ266" i="2"/>
  <c r="DK266" i="2"/>
  <c r="DS266" i="2"/>
  <c r="DT266" i="2"/>
  <c r="DU266" i="2"/>
  <c r="DV266" i="2"/>
  <c r="DW266" i="2"/>
  <c r="DX266" i="2"/>
  <c r="DY266" i="2"/>
  <c r="DZ266" i="2"/>
  <c r="EA266" i="2"/>
  <c r="EB266" i="2"/>
  <c r="EC266" i="2"/>
  <c r="ED266" i="2"/>
  <c r="EE266" i="2"/>
  <c r="EF266" i="2"/>
  <c r="EG266" i="2"/>
  <c r="EH266" i="2"/>
  <c r="EI266" i="2"/>
  <c r="EJ266" i="2"/>
  <c r="EK266" i="2"/>
  <c r="EL266" i="2"/>
  <c r="EM266" i="2"/>
  <c r="B267" i="2"/>
  <c r="C267" i="2"/>
  <c r="D267" i="2"/>
  <c r="E267" i="2" s="1"/>
  <c r="F267" i="2" s="1" a="1"/>
  <c r="F267" i="2" s="1"/>
  <c r="I267" i="2"/>
  <c r="J267" i="2"/>
  <c r="K267" i="2"/>
  <c r="L267" i="2"/>
  <c r="M267" i="2"/>
  <c r="N267" i="2"/>
  <c r="O267" i="2"/>
  <c r="P267" i="2"/>
  <c r="Q267" i="2"/>
  <c r="R267" i="2"/>
  <c r="S267" i="2"/>
  <c r="T267" i="2"/>
  <c r="U267" i="2"/>
  <c r="V267" i="2" s="1"/>
  <c r="W267" i="2"/>
  <c r="X267" i="2"/>
  <c r="Y267" i="2"/>
  <c r="Z267" i="2"/>
  <c r="AA267" i="2"/>
  <c r="AB267" i="2"/>
  <c r="AD267" i="2"/>
  <c r="AC267" i="2" s="1"/>
  <c r="AE267" i="2"/>
  <c r="AF267" i="2"/>
  <c r="AG267" i="2"/>
  <c r="AH267" i="2"/>
  <c r="AI267" i="2"/>
  <c r="AJ267" i="2"/>
  <c r="AK267" i="2"/>
  <c r="AL267" i="2"/>
  <c r="AM267" i="2"/>
  <c r="AN267" i="2"/>
  <c r="AO267" i="2"/>
  <c r="AP267" i="2"/>
  <c r="AQ267" i="2"/>
  <c r="AR267" i="2"/>
  <c r="AS267" i="2"/>
  <c r="AT267" i="2"/>
  <c r="AU267" i="2"/>
  <c r="AV267" i="2"/>
  <c r="AW267" i="2"/>
  <c r="AX267" i="2"/>
  <c r="AY267" i="2"/>
  <c r="AZ267" i="2"/>
  <c r="BA267" i="2"/>
  <c r="BB267" i="2"/>
  <c r="BC267" i="2"/>
  <c r="BD267" i="2"/>
  <c r="BE267" i="2"/>
  <c r="BF267" i="2"/>
  <c r="BG267" i="2"/>
  <c r="BH267" i="2"/>
  <c r="BI267" i="2"/>
  <c r="BJ267" i="2"/>
  <c r="BK267" i="2"/>
  <c r="BL267" i="2"/>
  <c r="BM267" i="2"/>
  <c r="BN267" i="2"/>
  <c r="BO267" i="2"/>
  <c r="BP267" i="2"/>
  <c r="BQ267" i="2"/>
  <c r="BR267" i="2"/>
  <c r="BS267" i="2"/>
  <c r="BT267" i="2"/>
  <c r="BU267" i="2"/>
  <c r="BV267" i="2"/>
  <c r="BW267" i="2"/>
  <c r="BX267" i="2"/>
  <c r="BY267" i="2"/>
  <c r="BZ267" i="2"/>
  <c r="CA267" i="2"/>
  <c r="CB267" i="2"/>
  <c r="CC267" i="2"/>
  <c r="CD267" i="2"/>
  <c r="CE267" i="2"/>
  <c r="CF267" i="2"/>
  <c r="CG267" i="2"/>
  <c r="CH267" i="2"/>
  <c r="CI267" i="2"/>
  <c r="CJ267" i="2"/>
  <c r="CK267" i="2"/>
  <c r="CL267" i="2"/>
  <c r="CM267" i="2"/>
  <c r="CN267" i="2"/>
  <c r="CO267" i="2"/>
  <c r="CP267" i="2"/>
  <c r="CQ267" i="2"/>
  <c r="CR267" i="2"/>
  <c r="CS267" i="2"/>
  <c r="CT267" i="2"/>
  <c r="CU267" i="2"/>
  <c r="CV267" i="2"/>
  <c r="CW267" i="2"/>
  <c r="CX267" i="2"/>
  <c r="CY267" i="2"/>
  <c r="CZ267" i="2"/>
  <c r="DA267" i="2"/>
  <c r="DB267" i="2"/>
  <c r="DC267" i="2"/>
  <c r="DD267" i="2"/>
  <c r="DE267" i="2"/>
  <c r="DF267" i="2"/>
  <c r="DG267" i="2"/>
  <c r="DH267" i="2"/>
  <c r="DI267" i="2"/>
  <c r="DJ267" i="2"/>
  <c r="DK267" i="2"/>
  <c r="DS267" i="2"/>
  <c r="DT267" i="2"/>
  <c r="DU267" i="2"/>
  <c r="DN267" i="2" s="1"/>
  <c r="DV267" i="2"/>
  <c r="DW267" i="2"/>
  <c r="DX267" i="2"/>
  <c r="DY267" i="2"/>
  <c r="DZ267" i="2"/>
  <c r="EA267" i="2"/>
  <c r="EB267" i="2"/>
  <c r="EC267" i="2"/>
  <c r="ED267" i="2"/>
  <c r="EE267" i="2"/>
  <c r="EF267" i="2"/>
  <c r="EG267" i="2"/>
  <c r="EH267" i="2"/>
  <c r="EI267" i="2"/>
  <c r="EJ267" i="2"/>
  <c r="EK267" i="2"/>
  <c r="EL267" i="2"/>
  <c r="EM267" i="2"/>
  <c r="B268" i="2"/>
  <c r="C268" i="2"/>
  <c r="D268" i="2"/>
  <c r="E268" i="2" s="1"/>
  <c r="F268" i="2" s="1" a="1"/>
  <c r="F268" i="2" s="1"/>
  <c r="I268" i="2"/>
  <c r="J268" i="2"/>
  <c r="K268" i="2"/>
  <c r="L268" i="2"/>
  <c r="M268" i="2"/>
  <c r="N268" i="2"/>
  <c r="O268" i="2"/>
  <c r="P268" i="2"/>
  <c r="Q268" i="2"/>
  <c r="R268" i="2"/>
  <c r="S268" i="2"/>
  <c r="T268" i="2"/>
  <c r="U268" i="2"/>
  <c r="V268" i="2" s="1"/>
  <c r="W268" i="2"/>
  <c r="X268" i="2"/>
  <c r="Y268" i="2"/>
  <c r="Z268" i="2"/>
  <c r="AA268" i="2"/>
  <c r="AB268" i="2"/>
  <c r="AD268" i="2"/>
  <c r="AC268" i="2" s="1"/>
  <c r="AE268" i="2"/>
  <c r="AF268" i="2"/>
  <c r="AG268" i="2"/>
  <c r="AH268" i="2"/>
  <c r="AI268" i="2"/>
  <c r="AJ268" i="2"/>
  <c r="AK268" i="2"/>
  <c r="AL268" i="2"/>
  <c r="AM268" i="2"/>
  <c r="AN268" i="2"/>
  <c r="AO268" i="2"/>
  <c r="AP268" i="2"/>
  <c r="AQ268" i="2"/>
  <c r="AR268" i="2"/>
  <c r="AS268" i="2"/>
  <c r="AT268" i="2"/>
  <c r="AU268" i="2"/>
  <c r="AV268" i="2"/>
  <c r="AW268" i="2"/>
  <c r="AX268" i="2"/>
  <c r="AY268" i="2"/>
  <c r="AZ268" i="2"/>
  <c r="BA268" i="2"/>
  <c r="BB268" i="2"/>
  <c r="BC268" i="2"/>
  <c r="BD268" i="2"/>
  <c r="BE268" i="2"/>
  <c r="BF268" i="2"/>
  <c r="BG268" i="2"/>
  <c r="BH268" i="2"/>
  <c r="BI268" i="2"/>
  <c r="BJ268" i="2"/>
  <c r="BK268" i="2"/>
  <c r="BL268" i="2"/>
  <c r="BM268" i="2"/>
  <c r="BN268" i="2"/>
  <c r="BO268" i="2"/>
  <c r="BP268" i="2"/>
  <c r="BQ268" i="2"/>
  <c r="BR268" i="2"/>
  <c r="BS268" i="2"/>
  <c r="BT268" i="2"/>
  <c r="BU268" i="2"/>
  <c r="BV268" i="2"/>
  <c r="BW268" i="2"/>
  <c r="BX268" i="2"/>
  <c r="BY268" i="2"/>
  <c r="BZ268" i="2"/>
  <c r="CA268" i="2"/>
  <c r="CB268" i="2"/>
  <c r="CC268" i="2"/>
  <c r="CD268" i="2"/>
  <c r="CE268" i="2"/>
  <c r="CF268" i="2"/>
  <c r="CG268" i="2"/>
  <c r="CH268" i="2"/>
  <c r="CI268" i="2"/>
  <c r="CJ268" i="2"/>
  <c r="CK268" i="2"/>
  <c r="CL268" i="2"/>
  <c r="CM268" i="2"/>
  <c r="CN268" i="2"/>
  <c r="CO268" i="2"/>
  <c r="CP268" i="2"/>
  <c r="CQ268" i="2"/>
  <c r="CR268" i="2"/>
  <c r="CS268" i="2"/>
  <c r="CT268" i="2"/>
  <c r="CU268" i="2"/>
  <c r="CV268" i="2"/>
  <c r="CW268" i="2"/>
  <c r="CX268" i="2"/>
  <c r="CY268" i="2"/>
  <c r="CZ268" i="2"/>
  <c r="DA268" i="2"/>
  <c r="DB268" i="2"/>
  <c r="DC268" i="2"/>
  <c r="DD268" i="2"/>
  <c r="DE268" i="2"/>
  <c r="DF268" i="2"/>
  <c r="DG268" i="2"/>
  <c r="DH268" i="2"/>
  <c r="DI268" i="2"/>
  <c r="DJ268" i="2"/>
  <c r="DK268" i="2"/>
  <c r="DS268" i="2"/>
  <c r="DT268" i="2"/>
  <c r="DU268" i="2"/>
  <c r="DV268" i="2"/>
  <c r="DW268" i="2"/>
  <c r="DX268" i="2"/>
  <c r="DY268" i="2"/>
  <c r="DZ268" i="2"/>
  <c r="EA268" i="2"/>
  <c r="EB268" i="2"/>
  <c r="EC268" i="2"/>
  <c r="ED268" i="2"/>
  <c r="EE268" i="2"/>
  <c r="EF268" i="2"/>
  <c r="EG268" i="2"/>
  <c r="EH268" i="2"/>
  <c r="EI268" i="2"/>
  <c r="EJ268" i="2"/>
  <c r="EK268" i="2"/>
  <c r="EL268" i="2"/>
  <c r="EM268" i="2"/>
  <c r="B269" i="2"/>
  <c r="C269" i="2"/>
  <c r="D269" i="2"/>
  <c r="E269" i="2" s="1"/>
  <c r="F269" i="2" s="1" a="1"/>
  <c r="F269" i="2" s="1"/>
  <c r="I269" i="2"/>
  <c r="J269" i="2"/>
  <c r="K269" i="2"/>
  <c r="L269" i="2"/>
  <c r="M269" i="2"/>
  <c r="N269" i="2"/>
  <c r="O269" i="2"/>
  <c r="P269" i="2"/>
  <c r="Q269" i="2"/>
  <c r="R269" i="2"/>
  <c r="S269" i="2"/>
  <c r="T269" i="2"/>
  <c r="U269" i="2"/>
  <c r="V269" i="2" s="1"/>
  <c r="W269" i="2"/>
  <c r="X269" i="2"/>
  <c r="Y269" i="2"/>
  <c r="Z269" i="2"/>
  <c r="AA269" i="2"/>
  <c r="AB269" i="2"/>
  <c r="AD269" i="2"/>
  <c r="AC269" i="2" s="1"/>
  <c r="AE269" i="2"/>
  <c r="AF269" i="2"/>
  <c r="AG269" i="2"/>
  <c r="AH269" i="2"/>
  <c r="AI269" i="2"/>
  <c r="AJ269" i="2"/>
  <c r="AK269" i="2"/>
  <c r="AL269" i="2"/>
  <c r="AM269" i="2"/>
  <c r="AN269" i="2"/>
  <c r="AO269" i="2"/>
  <c r="AP269" i="2"/>
  <c r="AQ269" i="2"/>
  <c r="AR269" i="2"/>
  <c r="AS269" i="2"/>
  <c r="AT269" i="2"/>
  <c r="AU269" i="2"/>
  <c r="AV269" i="2"/>
  <c r="AW269" i="2"/>
  <c r="AX269" i="2"/>
  <c r="AY269" i="2"/>
  <c r="AZ269" i="2"/>
  <c r="BA269" i="2"/>
  <c r="BB269" i="2"/>
  <c r="BC269" i="2"/>
  <c r="BD269" i="2"/>
  <c r="BE269" i="2"/>
  <c r="BF269" i="2"/>
  <c r="BG269" i="2"/>
  <c r="BH269" i="2"/>
  <c r="BI269" i="2"/>
  <c r="BJ269" i="2"/>
  <c r="BK269" i="2"/>
  <c r="BL269" i="2"/>
  <c r="BM269" i="2"/>
  <c r="BN269" i="2"/>
  <c r="BO269" i="2"/>
  <c r="BP269" i="2"/>
  <c r="BQ269" i="2"/>
  <c r="BR269" i="2"/>
  <c r="BS269" i="2"/>
  <c r="BT269" i="2"/>
  <c r="BU269" i="2"/>
  <c r="BV269" i="2"/>
  <c r="BW269" i="2"/>
  <c r="BX269" i="2"/>
  <c r="BY269" i="2"/>
  <c r="BZ269" i="2"/>
  <c r="CA269" i="2"/>
  <c r="CB269" i="2"/>
  <c r="CC269" i="2"/>
  <c r="CD269" i="2"/>
  <c r="CE269" i="2"/>
  <c r="CF269" i="2"/>
  <c r="CG269" i="2"/>
  <c r="CH269" i="2"/>
  <c r="CI269" i="2"/>
  <c r="CJ269" i="2"/>
  <c r="CK269" i="2"/>
  <c r="CL269" i="2"/>
  <c r="CM269" i="2"/>
  <c r="CN269" i="2"/>
  <c r="CO269" i="2"/>
  <c r="CP269" i="2"/>
  <c r="CQ269" i="2"/>
  <c r="CR269" i="2"/>
  <c r="CS269" i="2"/>
  <c r="CT269" i="2"/>
  <c r="CU269" i="2"/>
  <c r="CV269" i="2"/>
  <c r="CW269" i="2"/>
  <c r="CX269" i="2"/>
  <c r="CY269" i="2"/>
  <c r="CZ269" i="2"/>
  <c r="DA269" i="2"/>
  <c r="DB269" i="2"/>
  <c r="DC269" i="2"/>
  <c r="DD269" i="2"/>
  <c r="DE269" i="2"/>
  <c r="DF269" i="2"/>
  <c r="DG269" i="2"/>
  <c r="DH269" i="2"/>
  <c r="DI269" i="2"/>
  <c r="DJ269" i="2"/>
  <c r="DK269" i="2"/>
  <c r="DS269" i="2"/>
  <c r="DT269" i="2"/>
  <c r="DU269" i="2"/>
  <c r="DV269" i="2"/>
  <c r="DW269" i="2"/>
  <c r="DX269" i="2"/>
  <c r="DY269" i="2"/>
  <c r="DZ269" i="2"/>
  <c r="EA269" i="2"/>
  <c r="EB269" i="2"/>
  <c r="EC269" i="2"/>
  <c r="ED269" i="2"/>
  <c r="EE269" i="2"/>
  <c r="EF269" i="2"/>
  <c r="EG269" i="2"/>
  <c r="EH269" i="2"/>
  <c r="EI269" i="2"/>
  <c r="EJ269" i="2"/>
  <c r="EK269" i="2"/>
  <c r="EL269" i="2"/>
  <c r="EM269" i="2"/>
  <c r="B270" i="2"/>
  <c r="C270" i="2"/>
  <c r="D270" i="2"/>
  <c r="E270" i="2" s="1"/>
  <c r="F270" i="2" s="1" a="1"/>
  <c r="F270" i="2" s="1"/>
  <c r="I270" i="2"/>
  <c r="J270" i="2"/>
  <c r="K270" i="2"/>
  <c r="L270" i="2"/>
  <c r="M270" i="2"/>
  <c r="N270" i="2"/>
  <c r="O270" i="2"/>
  <c r="P270" i="2"/>
  <c r="Q270" i="2"/>
  <c r="R270" i="2"/>
  <c r="S270" i="2"/>
  <c r="T270" i="2"/>
  <c r="U270" i="2"/>
  <c r="V270" i="2" s="1"/>
  <c r="W270" i="2"/>
  <c r="X270" i="2"/>
  <c r="Y270" i="2"/>
  <c r="Z270" i="2"/>
  <c r="AA270" i="2"/>
  <c r="AB270" i="2"/>
  <c r="AD270" i="2"/>
  <c r="AC270" i="2" s="1"/>
  <c r="AE270" i="2"/>
  <c r="AF270" i="2"/>
  <c r="AG270" i="2"/>
  <c r="AH270" i="2"/>
  <c r="AI270" i="2"/>
  <c r="AJ270" i="2"/>
  <c r="AK270" i="2"/>
  <c r="AL270" i="2"/>
  <c r="AM270" i="2"/>
  <c r="AN270" i="2"/>
  <c r="AO270" i="2"/>
  <c r="AP270" i="2"/>
  <c r="AQ270" i="2"/>
  <c r="AR270" i="2"/>
  <c r="AS270" i="2"/>
  <c r="AT270" i="2"/>
  <c r="AU270" i="2"/>
  <c r="AV270" i="2"/>
  <c r="AW270" i="2"/>
  <c r="AX270" i="2"/>
  <c r="AY270" i="2"/>
  <c r="AZ270" i="2"/>
  <c r="BA270" i="2"/>
  <c r="BB270" i="2"/>
  <c r="BC270" i="2"/>
  <c r="BD270" i="2"/>
  <c r="BE270" i="2"/>
  <c r="BF270" i="2"/>
  <c r="BG270" i="2"/>
  <c r="BH270" i="2"/>
  <c r="BI270" i="2"/>
  <c r="BJ270" i="2"/>
  <c r="BK270" i="2"/>
  <c r="BL270" i="2"/>
  <c r="BM270" i="2"/>
  <c r="BN270" i="2"/>
  <c r="BO270" i="2"/>
  <c r="BP270" i="2"/>
  <c r="BQ270" i="2"/>
  <c r="BR270" i="2"/>
  <c r="BS270" i="2"/>
  <c r="BT270" i="2"/>
  <c r="BU270" i="2"/>
  <c r="BV270" i="2"/>
  <c r="BW270" i="2"/>
  <c r="BX270" i="2"/>
  <c r="BY270" i="2"/>
  <c r="BZ270" i="2"/>
  <c r="CA270" i="2"/>
  <c r="CB270" i="2"/>
  <c r="CC270" i="2"/>
  <c r="CD270" i="2"/>
  <c r="CE270" i="2"/>
  <c r="CF270" i="2"/>
  <c r="CG270" i="2"/>
  <c r="CH270" i="2"/>
  <c r="CI270" i="2"/>
  <c r="CJ270" i="2"/>
  <c r="CK270" i="2"/>
  <c r="CL270" i="2"/>
  <c r="CM270" i="2"/>
  <c r="CN270" i="2"/>
  <c r="CO270" i="2"/>
  <c r="CP270" i="2"/>
  <c r="CQ270" i="2"/>
  <c r="CR270" i="2"/>
  <c r="CS270" i="2"/>
  <c r="CT270" i="2"/>
  <c r="CU270" i="2"/>
  <c r="CV270" i="2"/>
  <c r="CW270" i="2"/>
  <c r="CX270" i="2"/>
  <c r="CY270" i="2"/>
  <c r="CZ270" i="2"/>
  <c r="DA270" i="2"/>
  <c r="DB270" i="2"/>
  <c r="DC270" i="2"/>
  <c r="DD270" i="2"/>
  <c r="DE270" i="2"/>
  <c r="DF270" i="2"/>
  <c r="DG270" i="2"/>
  <c r="DH270" i="2"/>
  <c r="DI270" i="2"/>
  <c r="DJ270" i="2"/>
  <c r="DK270" i="2"/>
  <c r="DS270" i="2"/>
  <c r="DT270" i="2"/>
  <c r="DU270" i="2"/>
  <c r="DN270" i="2" s="1"/>
  <c r="DV270" i="2"/>
  <c r="DW270" i="2"/>
  <c r="DX270" i="2"/>
  <c r="DY270" i="2"/>
  <c r="DZ270" i="2"/>
  <c r="EA270" i="2"/>
  <c r="EB270" i="2"/>
  <c r="EC270" i="2"/>
  <c r="ED270" i="2"/>
  <c r="EE270" i="2"/>
  <c r="EF270" i="2"/>
  <c r="EG270" i="2"/>
  <c r="EH270" i="2"/>
  <c r="EI270" i="2"/>
  <c r="EJ270" i="2"/>
  <c r="EK270" i="2"/>
  <c r="EL270" i="2"/>
  <c r="EM270" i="2"/>
  <c r="B271" i="2"/>
  <c r="C271" i="2"/>
  <c r="D271" i="2"/>
  <c r="E271" i="2" s="1"/>
  <c r="F271" i="2" s="1" a="1"/>
  <c r="F271" i="2" s="1"/>
  <c r="I271" i="2"/>
  <c r="J271" i="2"/>
  <c r="K271" i="2"/>
  <c r="L271" i="2"/>
  <c r="M271" i="2"/>
  <c r="N271" i="2"/>
  <c r="O271" i="2"/>
  <c r="P271" i="2"/>
  <c r="Q271" i="2"/>
  <c r="R271" i="2"/>
  <c r="S271" i="2"/>
  <c r="T271" i="2"/>
  <c r="U271" i="2"/>
  <c r="V271" i="2" s="1"/>
  <c r="W271" i="2"/>
  <c r="X271" i="2"/>
  <c r="Y271" i="2"/>
  <c r="Z271" i="2"/>
  <c r="AA271" i="2"/>
  <c r="AB271" i="2"/>
  <c r="AD271" i="2"/>
  <c r="AC271" i="2" s="1"/>
  <c r="AE271" i="2"/>
  <c r="AF271" i="2"/>
  <c r="AG271" i="2"/>
  <c r="AH271" i="2"/>
  <c r="AI271" i="2"/>
  <c r="AJ271" i="2"/>
  <c r="AK271" i="2"/>
  <c r="AL271" i="2"/>
  <c r="AM271" i="2"/>
  <c r="AN271" i="2"/>
  <c r="AO271" i="2"/>
  <c r="AP271" i="2"/>
  <c r="AQ271" i="2"/>
  <c r="AR271" i="2"/>
  <c r="AS271" i="2"/>
  <c r="AT271" i="2"/>
  <c r="AU271" i="2"/>
  <c r="AV271" i="2"/>
  <c r="AW271" i="2"/>
  <c r="AX271" i="2"/>
  <c r="AY271" i="2"/>
  <c r="AZ271" i="2"/>
  <c r="BA271" i="2"/>
  <c r="BB271" i="2"/>
  <c r="BC271" i="2"/>
  <c r="BD271" i="2"/>
  <c r="BE271" i="2"/>
  <c r="BF271" i="2"/>
  <c r="BG271" i="2"/>
  <c r="BH271" i="2"/>
  <c r="BI271" i="2"/>
  <c r="BJ271" i="2"/>
  <c r="BK271" i="2"/>
  <c r="BL271" i="2"/>
  <c r="BM271" i="2"/>
  <c r="BN271" i="2"/>
  <c r="BO271" i="2"/>
  <c r="BP271" i="2"/>
  <c r="BQ271" i="2"/>
  <c r="BR271" i="2"/>
  <c r="BS271" i="2"/>
  <c r="BT271" i="2"/>
  <c r="BU271" i="2"/>
  <c r="BV271" i="2"/>
  <c r="BW271" i="2"/>
  <c r="BX271" i="2"/>
  <c r="BY271" i="2"/>
  <c r="BZ271" i="2"/>
  <c r="CA271" i="2"/>
  <c r="CB271" i="2"/>
  <c r="CC271" i="2"/>
  <c r="CD271" i="2"/>
  <c r="CE271" i="2"/>
  <c r="CF271" i="2"/>
  <c r="CG271" i="2"/>
  <c r="CH271" i="2"/>
  <c r="CI271" i="2"/>
  <c r="CJ271" i="2"/>
  <c r="CK271" i="2"/>
  <c r="CL271" i="2"/>
  <c r="CM271" i="2"/>
  <c r="CN271" i="2"/>
  <c r="CO271" i="2"/>
  <c r="CP271" i="2"/>
  <c r="CQ271" i="2"/>
  <c r="CR271" i="2"/>
  <c r="CS271" i="2"/>
  <c r="CT271" i="2"/>
  <c r="CU271" i="2"/>
  <c r="CV271" i="2"/>
  <c r="CW271" i="2"/>
  <c r="CX271" i="2"/>
  <c r="CY271" i="2"/>
  <c r="CZ271" i="2"/>
  <c r="DA271" i="2"/>
  <c r="DB271" i="2"/>
  <c r="DC271" i="2"/>
  <c r="DD271" i="2"/>
  <c r="DE271" i="2"/>
  <c r="DF271" i="2"/>
  <c r="DG271" i="2"/>
  <c r="DH271" i="2"/>
  <c r="DI271" i="2"/>
  <c r="DJ271" i="2"/>
  <c r="DK271" i="2"/>
  <c r="DS271" i="2"/>
  <c r="DT271" i="2"/>
  <c r="DU271" i="2"/>
  <c r="DV271" i="2"/>
  <c r="DW271" i="2"/>
  <c r="DX271" i="2"/>
  <c r="DY271" i="2"/>
  <c r="DZ271" i="2"/>
  <c r="EA271" i="2"/>
  <c r="EB271" i="2"/>
  <c r="EC271" i="2"/>
  <c r="ED271" i="2"/>
  <c r="EE271" i="2"/>
  <c r="EF271" i="2"/>
  <c r="EG271" i="2"/>
  <c r="EH271" i="2"/>
  <c r="EI271" i="2"/>
  <c r="EJ271" i="2"/>
  <c r="EK271" i="2"/>
  <c r="EL271" i="2"/>
  <c r="EM271" i="2"/>
  <c r="B272" i="2"/>
  <c r="C272" i="2"/>
  <c r="D272" i="2"/>
  <c r="E272" i="2" s="1"/>
  <c r="F272" i="2" s="1" a="1"/>
  <c r="F272" i="2" s="1"/>
  <c r="I272" i="2"/>
  <c r="J272" i="2"/>
  <c r="K272" i="2"/>
  <c r="L272" i="2"/>
  <c r="M272" i="2"/>
  <c r="N272" i="2"/>
  <c r="O272" i="2"/>
  <c r="P272" i="2"/>
  <c r="Q272" i="2"/>
  <c r="R272" i="2"/>
  <c r="S272" i="2"/>
  <c r="T272" i="2"/>
  <c r="U272" i="2"/>
  <c r="V272" i="2" s="1"/>
  <c r="W272" i="2"/>
  <c r="X272" i="2"/>
  <c r="Y272" i="2"/>
  <c r="Z272" i="2"/>
  <c r="AA272" i="2"/>
  <c r="AB272" i="2"/>
  <c r="AD272" i="2"/>
  <c r="AC272" i="2" s="1"/>
  <c r="AE272" i="2"/>
  <c r="AF272" i="2"/>
  <c r="AG272" i="2"/>
  <c r="AH272" i="2"/>
  <c r="AI272" i="2"/>
  <c r="AJ272" i="2"/>
  <c r="AK272" i="2"/>
  <c r="AL272" i="2"/>
  <c r="AM272" i="2"/>
  <c r="AN272" i="2"/>
  <c r="AO272" i="2"/>
  <c r="AP272" i="2"/>
  <c r="AQ272" i="2"/>
  <c r="AR272" i="2"/>
  <c r="AS272" i="2"/>
  <c r="AT272" i="2"/>
  <c r="AU272" i="2"/>
  <c r="AV272" i="2"/>
  <c r="AW272" i="2"/>
  <c r="AX272" i="2"/>
  <c r="AY272" i="2"/>
  <c r="AZ272" i="2"/>
  <c r="BA272" i="2"/>
  <c r="BB272" i="2"/>
  <c r="BC272" i="2"/>
  <c r="BD272" i="2"/>
  <c r="BE272" i="2"/>
  <c r="BF272" i="2"/>
  <c r="BG272" i="2"/>
  <c r="BH272" i="2"/>
  <c r="BI272" i="2"/>
  <c r="BJ272" i="2"/>
  <c r="BK272" i="2"/>
  <c r="BL272" i="2"/>
  <c r="BM272" i="2"/>
  <c r="BN272" i="2"/>
  <c r="BO272" i="2"/>
  <c r="BP272" i="2"/>
  <c r="BQ272" i="2"/>
  <c r="BR272" i="2"/>
  <c r="BS272" i="2"/>
  <c r="BT272" i="2"/>
  <c r="BU272" i="2"/>
  <c r="BV272" i="2"/>
  <c r="BW272" i="2"/>
  <c r="BX272" i="2"/>
  <c r="BY272" i="2"/>
  <c r="BZ272" i="2"/>
  <c r="CA272" i="2"/>
  <c r="CB272" i="2"/>
  <c r="CC272" i="2"/>
  <c r="CD272" i="2"/>
  <c r="CE272" i="2"/>
  <c r="CF272" i="2"/>
  <c r="CG272" i="2"/>
  <c r="CH272" i="2"/>
  <c r="CI272" i="2"/>
  <c r="CJ272" i="2"/>
  <c r="CK272" i="2"/>
  <c r="CL272" i="2"/>
  <c r="CM272" i="2"/>
  <c r="CN272" i="2"/>
  <c r="CO272" i="2"/>
  <c r="CP272" i="2"/>
  <c r="CQ272" i="2"/>
  <c r="CR272" i="2"/>
  <c r="CS272" i="2"/>
  <c r="CT272" i="2"/>
  <c r="CU272" i="2"/>
  <c r="CV272" i="2"/>
  <c r="CW272" i="2"/>
  <c r="CX272" i="2"/>
  <c r="CY272" i="2"/>
  <c r="CZ272" i="2"/>
  <c r="DA272" i="2"/>
  <c r="DB272" i="2"/>
  <c r="DC272" i="2"/>
  <c r="DD272" i="2"/>
  <c r="DE272" i="2"/>
  <c r="DF272" i="2"/>
  <c r="DG272" i="2"/>
  <c r="DH272" i="2"/>
  <c r="DI272" i="2"/>
  <c r="DJ272" i="2"/>
  <c r="DK272" i="2"/>
  <c r="DS272" i="2"/>
  <c r="DT272" i="2"/>
  <c r="DU272" i="2"/>
  <c r="DV272" i="2"/>
  <c r="DW272" i="2"/>
  <c r="DX272" i="2"/>
  <c r="DY272" i="2"/>
  <c r="DZ272" i="2"/>
  <c r="EA272" i="2"/>
  <c r="EB272" i="2"/>
  <c r="EC272" i="2"/>
  <c r="ED272" i="2"/>
  <c r="EE272" i="2"/>
  <c r="EF272" i="2"/>
  <c r="EG272" i="2"/>
  <c r="EH272" i="2"/>
  <c r="EI272" i="2"/>
  <c r="EJ272" i="2"/>
  <c r="EK272" i="2"/>
  <c r="EL272" i="2"/>
  <c r="EM272" i="2"/>
  <c r="B273" i="2"/>
  <c r="C273" i="2"/>
  <c r="D273" i="2"/>
  <c r="E273" i="2" s="1"/>
  <c r="F273" i="2" s="1" a="1"/>
  <c r="F273" i="2" s="1"/>
  <c r="I273" i="2"/>
  <c r="J273" i="2"/>
  <c r="K273" i="2"/>
  <c r="L273" i="2"/>
  <c r="M273" i="2"/>
  <c r="N273" i="2"/>
  <c r="O273" i="2"/>
  <c r="P273" i="2"/>
  <c r="Q273" i="2"/>
  <c r="R273" i="2"/>
  <c r="S273" i="2"/>
  <c r="T273" i="2"/>
  <c r="U273" i="2"/>
  <c r="V273" i="2" s="1"/>
  <c r="W273" i="2"/>
  <c r="X273" i="2"/>
  <c r="Y273" i="2"/>
  <c r="Z273" i="2"/>
  <c r="AA273" i="2"/>
  <c r="AB273" i="2"/>
  <c r="AD273" i="2"/>
  <c r="AC273" i="2" s="1"/>
  <c r="AE273" i="2"/>
  <c r="AF273" i="2"/>
  <c r="AG273" i="2"/>
  <c r="AH273" i="2"/>
  <c r="AI273" i="2"/>
  <c r="AJ273" i="2"/>
  <c r="AK273" i="2"/>
  <c r="AL273" i="2"/>
  <c r="AM273" i="2"/>
  <c r="AN273" i="2"/>
  <c r="AO273" i="2"/>
  <c r="AP273" i="2"/>
  <c r="AQ273" i="2"/>
  <c r="AR273" i="2"/>
  <c r="AS273" i="2"/>
  <c r="AT273" i="2"/>
  <c r="AU273" i="2"/>
  <c r="AV273" i="2"/>
  <c r="AW273" i="2"/>
  <c r="AX273" i="2"/>
  <c r="AY273" i="2"/>
  <c r="AZ273" i="2"/>
  <c r="BA273" i="2"/>
  <c r="BB273" i="2"/>
  <c r="BC273" i="2"/>
  <c r="BD273" i="2"/>
  <c r="BE273" i="2"/>
  <c r="BF273" i="2"/>
  <c r="BG273" i="2"/>
  <c r="BH273" i="2"/>
  <c r="BI273" i="2"/>
  <c r="BJ273" i="2"/>
  <c r="BK273" i="2"/>
  <c r="BL273" i="2"/>
  <c r="BM273" i="2"/>
  <c r="BN273" i="2"/>
  <c r="BO273" i="2"/>
  <c r="BP273" i="2"/>
  <c r="BQ273" i="2"/>
  <c r="BR273" i="2"/>
  <c r="BS273" i="2"/>
  <c r="BT273" i="2"/>
  <c r="BU273" i="2"/>
  <c r="BV273" i="2"/>
  <c r="BW273" i="2"/>
  <c r="BX273" i="2"/>
  <c r="BY273" i="2"/>
  <c r="BZ273" i="2"/>
  <c r="CA273" i="2"/>
  <c r="CB273" i="2"/>
  <c r="CC273" i="2"/>
  <c r="CD273" i="2"/>
  <c r="CE273" i="2"/>
  <c r="CF273" i="2"/>
  <c r="CG273" i="2"/>
  <c r="CH273" i="2"/>
  <c r="CI273" i="2"/>
  <c r="CJ273" i="2"/>
  <c r="CK273" i="2"/>
  <c r="CL273" i="2"/>
  <c r="CM273" i="2"/>
  <c r="CN273" i="2"/>
  <c r="CO273" i="2"/>
  <c r="CP273" i="2"/>
  <c r="CQ273" i="2"/>
  <c r="CR273" i="2"/>
  <c r="CS273" i="2"/>
  <c r="CT273" i="2"/>
  <c r="CU273" i="2"/>
  <c r="CV273" i="2"/>
  <c r="CW273" i="2"/>
  <c r="CX273" i="2"/>
  <c r="CY273" i="2"/>
  <c r="CZ273" i="2"/>
  <c r="DA273" i="2"/>
  <c r="DB273" i="2"/>
  <c r="DC273" i="2"/>
  <c r="DD273" i="2"/>
  <c r="DE273" i="2"/>
  <c r="DF273" i="2"/>
  <c r="DG273" i="2"/>
  <c r="DH273" i="2"/>
  <c r="DI273" i="2"/>
  <c r="DJ273" i="2"/>
  <c r="DK273" i="2"/>
  <c r="DS273" i="2"/>
  <c r="DT273" i="2"/>
  <c r="DU273" i="2"/>
  <c r="DV273" i="2"/>
  <c r="DW273" i="2"/>
  <c r="DX273" i="2"/>
  <c r="DY273" i="2"/>
  <c r="DZ273" i="2"/>
  <c r="EA273" i="2"/>
  <c r="EB273" i="2"/>
  <c r="EC273" i="2"/>
  <c r="ED273" i="2"/>
  <c r="EE273" i="2"/>
  <c r="EF273" i="2"/>
  <c r="EG273" i="2"/>
  <c r="EH273" i="2"/>
  <c r="EI273" i="2"/>
  <c r="EJ273" i="2"/>
  <c r="EK273" i="2"/>
  <c r="EL273" i="2"/>
  <c r="EM273" i="2"/>
  <c r="B274" i="2"/>
  <c r="C274" i="2"/>
  <c r="D274" i="2"/>
  <c r="E274" i="2" s="1"/>
  <c r="F274" i="2" s="1" a="1"/>
  <c r="F274" i="2" s="1"/>
  <c r="I274" i="2"/>
  <c r="J274" i="2"/>
  <c r="K274" i="2"/>
  <c r="L274" i="2"/>
  <c r="M274" i="2"/>
  <c r="N274" i="2"/>
  <c r="O274" i="2"/>
  <c r="P274" i="2"/>
  <c r="Q274" i="2"/>
  <c r="R274" i="2"/>
  <c r="S274" i="2"/>
  <c r="T274" i="2"/>
  <c r="U274" i="2"/>
  <c r="V274" i="2" s="1"/>
  <c r="W274" i="2"/>
  <c r="X274" i="2"/>
  <c r="Y274" i="2"/>
  <c r="Z274" i="2"/>
  <c r="AA274" i="2"/>
  <c r="AB274" i="2"/>
  <c r="AD274" i="2"/>
  <c r="AC274" i="2" s="1"/>
  <c r="AE274" i="2"/>
  <c r="AF274" i="2"/>
  <c r="AG274" i="2"/>
  <c r="AH274" i="2"/>
  <c r="AI274" i="2"/>
  <c r="AJ274" i="2"/>
  <c r="AK274" i="2"/>
  <c r="AL274" i="2"/>
  <c r="AM274" i="2"/>
  <c r="AN274" i="2"/>
  <c r="AO274" i="2"/>
  <c r="AP274" i="2"/>
  <c r="AQ274" i="2"/>
  <c r="AR274" i="2"/>
  <c r="AS274" i="2"/>
  <c r="AT274" i="2"/>
  <c r="AU274" i="2"/>
  <c r="AV274" i="2"/>
  <c r="AW274" i="2"/>
  <c r="AX274" i="2"/>
  <c r="AY274" i="2"/>
  <c r="AZ274" i="2"/>
  <c r="BA274" i="2"/>
  <c r="BB274" i="2"/>
  <c r="BC274" i="2"/>
  <c r="BD274" i="2"/>
  <c r="BE274" i="2"/>
  <c r="BF274" i="2"/>
  <c r="BG274" i="2"/>
  <c r="BH274" i="2"/>
  <c r="BI274" i="2"/>
  <c r="BJ274" i="2"/>
  <c r="BK274" i="2"/>
  <c r="BL274" i="2"/>
  <c r="BM274" i="2"/>
  <c r="BN274" i="2"/>
  <c r="BO274" i="2"/>
  <c r="BP274" i="2"/>
  <c r="BQ274" i="2"/>
  <c r="BR274" i="2"/>
  <c r="BS274" i="2"/>
  <c r="BT274" i="2"/>
  <c r="BU274" i="2"/>
  <c r="BV274" i="2"/>
  <c r="BW274" i="2"/>
  <c r="BX274" i="2"/>
  <c r="BY274" i="2"/>
  <c r="BZ274" i="2"/>
  <c r="CA274" i="2"/>
  <c r="CB274" i="2"/>
  <c r="CC274" i="2"/>
  <c r="CD274" i="2"/>
  <c r="CE274" i="2"/>
  <c r="CF274" i="2"/>
  <c r="CG274" i="2"/>
  <c r="CH274" i="2"/>
  <c r="CI274" i="2"/>
  <c r="CJ274" i="2"/>
  <c r="CK274" i="2"/>
  <c r="CL274" i="2"/>
  <c r="CM274" i="2"/>
  <c r="CN274" i="2"/>
  <c r="CO274" i="2"/>
  <c r="CP274" i="2"/>
  <c r="CQ274" i="2"/>
  <c r="CR274" i="2"/>
  <c r="CS274" i="2"/>
  <c r="CT274" i="2"/>
  <c r="CU274" i="2"/>
  <c r="CV274" i="2"/>
  <c r="CW274" i="2"/>
  <c r="CX274" i="2"/>
  <c r="CY274" i="2"/>
  <c r="CZ274" i="2"/>
  <c r="DA274" i="2"/>
  <c r="DB274" i="2"/>
  <c r="DC274" i="2"/>
  <c r="DD274" i="2"/>
  <c r="DE274" i="2"/>
  <c r="DF274" i="2"/>
  <c r="DG274" i="2"/>
  <c r="DH274" i="2"/>
  <c r="DI274" i="2"/>
  <c r="DJ274" i="2"/>
  <c r="DK274" i="2"/>
  <c r="DS274" i="2"/>
  <c r="DT274" i="2"/>
  <c r="DU274" i="2"/>
  <c r="DV274" i="2"/>
  <c r="DW274" i="2"/>
  <c r="DX274" i="2"/>
  <c r="DY274" i="2"/>
  <c r="DZ274" i="2"/>
  <c r="EA274" i="2"/>
  <c r="EB274" i="2"/>
  <c r="EC274" i="2"/>
  <c r="ED274" i="2"/>
  <c r="EE274" i="2"/>
  <c r="EF274" i="2"/>
  <c r="EG274" i="2"/>
  <c r="EH274" i="2"/>
  <c r="EI274" i="2"/>
  <c r="EJ274" i="2"/>
  <c r="EK274" i="2"/>
  <c r="EL274" i="2"/>
  <c r="EM274" i="2"/>
  <c r="B275" i="2"/>
  <c r="C275" i="2"/>
  <c r="D275" i="2"/>
  <c r="E275" i="2" s="1"/>
  <c r="F275" i="2" s="1" a="1"/>
  <c r="F275" i="2" s="1"/>
  <c r="I275" i="2"/>
  <c r="J275" i="2"/>
  <c r="K275" i="2"/>
  <c r="L275" i="2"/>
  <c r="M275" i="2"/>
  <c r="N275" i="2"/>
  <c r="O275" i="2"/>
  <c r="P275" i="2"/>
  <c r="Q275" i="2"/>
  <c r="R275" i="2"/>
  <c r="S275" i="2"/>
  <c r="T275" i="2"/>
  <c r="U275" i="2"/>
  <c r="V275" i="2" s="1"/>
  <c r="W275" i="2"/>
  <c r="X275" i="2"/>
  <c r="Y275" i="2"/>
  <c r="Z275" i="2"/>
  <c r="AA275" i="2"/>
  <c r="AB275" i="2"/>
  <c r="AD275" i="2"/>
  <c r="AC275" i="2" s="1"/>
  <c r="AE275" i="2"/>
  <c r="AF275" i="2"/>
  <c r="AG275" i="2"/>
  <c r="AH275" i="2"/>
  <c r="AI275" i="2"/>
  <c r="AJ275" i="2"/>
  <c r="AK275" i="2"/>
  <c r="AL275" i="2"/>
  <c r="AM275" i="2"/>
  <c r="AN275" i="2"/>
  <c r="AO275" i="2"/>
  <c r="AP275" i="2"/>
  <c r="AQ275" i="2"/>
  <c r="AR275" i="2"/>
  <c r="AS275" i="2"/>
  <c r="AT275" i="2"/>
  <c r="AU275" i="2"/>
  <c r="AV275" i="2"/>
  <c r="AW275" i="2"/>
  <c r="AX275" i="2"/>
  <c r="AY275" i="2"/>
  <c r="AZ275" i="2"/>
  <c r="BA275" i="2"/>
  <c r="BB275" i="2"/>
  <c r="BC275" i="2"/>
  <c r="BD275" i="2"/>
  <c r="BE275" i="2"/>
  <c r="BF275" i="2"/>
  <c r="BG275" i="2"/>
  <c r="BH275" i="2"/>
  <c r="BI275" i="2"/>
  <c r="BJ275" i="2"/>
  <c r="BK275" i="2"/>
  <c r="BL275" i="2"/>
  <c r="BM275" i="2"/>
  <c r="BN275" i="2"/>
  <c r="BO275" i="2"/>
  <c r="BP275" i="2"/>
  <c r="BQ275" i="2"/>
  <c r="BR275" i="2"/>
  <c r="BS275" i="2"/>
  <c r="BT275" i="2"/>
  <c r="BU275" i="2"/>
  <c r="BV275" i="2"/>
  <c r="BW275" i="2"/>
  <c r="BX275" i="2"/>
  <c r="BY275" i="2"/>
  <c r="BZ275" i="2"/>
  <c r="CA275" i="2"/>
  <c r="CB275" i="2"/>
  <c r="CC275" i="2"/>
  <c r="CD275" i="2"/>
  <c r="CE275" i="2"/>
  <c r="CF275" i="2"/>
  <c r="CG275" i="2"/>
  <c r="CH275" i="2"/>
  <c r="CI275" i="2"/>
  <c r="CJ275" i="2"/>
  <c r="CK275" i="2"/>
  <c r="CL275" i="2"/>
  <c r="CM275" i="2"/>
  <c r="CN275" i="2"/>
  <c r="CO275" i="2"/>
  <c r="CP275" i="2"/>
  <c r="CQ275" i="2"/>
  <c r="CR275" i="2"/>
  <c r="CS275" i="2"/>
  <c r="CT275" i="2"/>
  <c r="CU275" i="2"/>
  <c r="CV275" i="2"/>
  <c r="CW275" i="2"/>
  <c r="CX275" i="2"/>
  <c r="CY275" i="2"/>
  <c r="CZ275" i="2"/>
  <c r="DA275" i="2"/>
  <c r="DB275" i="2"/>
  <c r="DC275" i="2"/>
  <c r="DD275" i="2"/>
  <c r="DE275" i="2"/>
  <c r="DF275" i="2"/>
  <c r="DG275" i="2"/>
  <c r="DH275" i="2"/>
  <c r="DI275" i="2"/>
  <c r="DJ275" i="2"/>
  <c r="DK275" i="2"/>
  <c r="DS275" i="2"/>
  <c r="DT275" i="2"/>
  <c r="DU275" i="2"/>
  <c r="DN275" i="2" s="1"/>
  <c r="DV275" i="2"/>
  <c r="DW275" i="2"/>
  <c r="DX275" i="2"/>
  <c r="DY275" i="2"/>
  <c r="DZ275" i="2"/>
  <c r="EA275" i="2"/>
  <c r="EB275" i="2"/>
  <c r="EC275" i="2"/>
  <c r="ED275" i="2"/>
  <c r="EE275" i="2"/>
  <c r="EF275" i="2"/>
  <c r="EG275" i="2"/>
  <c r="EH275" i="2"/>
  <c r="EI275" i="2"/>
  <c r="EJ275" i="2"/>
  <c r="EK275" i="2"/>
  <c r="EL275" i="2"/>
  <c r="EM275" i="2"/>
  <c r="B276" i="2"/>
  <c r="C276" i="2"/>
  <c r="D276" i="2"/>
  <c r="E276" i="2" s="1"/>
  <c r="F276" i="2" s="1" a="1"/>
  <c r="F276" i="2" s="1"/>
  <c r="I276" i="2"/>
  <c r="J276" i="2"/>
  <c r="K276" i="2"/>
  <c r="L276" i="2"/>
  <c r="M276" i="2"/>
  <c r="N276" i="2"/>
  <c r="O276" i="2"/>
  <c r="P276" i="2"/>
  <c r="Q276" i="2"/>
  <c r="R276" i="2"/>
  <c r="S276" i="2"/>
  <c r="T276" i="2"/>
  <c r="U276" i="2"/>
  <c r="V276" i="2" s="1"/>
  <c r="W276" i="2"/>
  <c r="X276" i="2"/>
  <c r="Y276" i="2"/>
  <c r="Z276" i="2"/>
  <c r="AA276" i="2"/>
  <c r="AB276" i="2"/>
  <c r="AD276" i="2"/>
  <c r="AC276" i="2" s="1"/>
  <c r="AE276" i="2"/>
  <c r="AF276" i="2"/>
  <c r="AG276" i="2"/>
  <c r="AH276" i="2"/>
  <c r="AI276" i="2"/>
  <c r="AJ276" i="2"/>
  <c r="AK276" i="2"/>
  <c r="AL276" i="2"/>
  <c r="AM276" i="2"/>
  <c r="AN276" i="2"/>
  <c r="AO276" i="2"/>
  <c r="AP276" i="2"/>
  <c r="AQ276" i="2"/>
  <c r="AR276" i="2"/>
  <c r="AS276" i="2"/>
  <c r="AT276" i="2"/>
  <c r="AU276" i="2"/>
  <c r="AV276" i="2"/>
  <c r="AW276" i="2"/>
  <c r="AX276" i="2"/>
  <c r="AY276" i="2"/>
  <c r="AZ276" i="2"/>
  <c r="BA276" i="2"/>
  <c r="BB276" i="2"/>
  <c r="BC276" i="2"/>
  <c r="BD276" i="2"/>
  <c r="BE276" i="2"/>
  <c r="BF276" i="2"/>
  <c r="BG276" i="2"/>
  <c r="BH276" i="2"/>
  <c r="BI276" i="2"/>
  <c r="BJ276" i="2"/>
  <c r="BK276" i="2"/>
  <c r="BL276" i="2"/>
  <c r="BM276" i="2"/>
  <c r="BN276" i="2"/>
  <c r="BO276" i="2"/>
  <c r="BP276" i="2"/>
  <c r="BQ276" i="2"/>
  <c r="BR276" i="2"/>
  <c r="BS276" i="2"/>
  <c r="BT276" i="2"/>
  <c r="BU276" i="2"/>
  <c r="BV276" i="2"/>
  <c r="BW276" i="2"/>
  <c r="BX276" i="2"/>
  <c r="BY276" i="2"/>
  <c r="BZ276" i="2"/>
  <c r="CA276" i="2"/>
  <c r="CB276" i="2"/>
  <c r="CC276" i="2"/>
  <c r="CD276" i="2"/>
  <c r="CE276" i="2"/>
  <c r="CF276" i="2"/>
  <c r="CG276" i="2"/>
  <c r="CH276" i="2"/>
  <c r="CI276" i="2"/>
  <c r="CJ276" i="2"/>
  <c r="CK276" i="2"/>
  <c r="CL276" i="2"/>
  <c r="CM276" i="2"/>
  <c r="CN276" i="2"/>
  <c r="CO276" i="2"/>
  <c r="CP276" i="2"/>
  <c r="CQ276" i="2"/>
  <c r="CR276" i="2"/>
  <c r="CS276" i="2"/>
  <c r="CT276" i="2"/>
  <c r="CU276" i="2"/>
  <c r="CV276" i="2"/>
  <c r="CW276" i="2"/>
  <c r="CX276" i="2"/>
  <c r="CY276" i="2"/>
  <c r="CZ276" i="2"/>
  <c r="DA276" i="2"/>
  <c r="DB276" i="2"/>
  <c r="DC276" i="2"/>
  <c r="DD276" i="2"/>
  <c r="DE276" i="2"/>
  <c r="DF276" i="2"/>
  <c r="DG276" i="2"/>
  <c r="DH276" i="2"/>
  <c r="DI276" i="2"/>
  <c r="DJ276" i="2"/>
  <c r="DK276" i="2"/>
  <c r="DS276" i="2"/>
  <c r="DT276" i="2"/>
  <c r="DU276" i="2"/>
  <c r="DV276" i="2"/>
  <c r="DW276" i="2"/>
  <c r="DX276" i="2"/>
  <c r="DY276" i="2"/>
  <c r="DZ276" i="2"/>
  <c r="EA276" i="2"/>
  <c r="DO276" i="2" s="1"/>
  <c r="EB276" i="2"/>
  <c r="EC276" i="2"/>
  <c r="ED276" i="2"/>
  <c r="EE276" i="2"/>
  <c r="EF276" i="2"/>
  <c r="EG276" i="2"/>
  <c r="EH276" i="2"/>
  <c r="EI276" i="2"/>
  <c r="EJ276" i="2"/>
  <c r="EK276" i="2"/>
  <c r="EL276" i="2"/>
  <c r="EM276" i="2"/>
  <c r="B277" i="2"/>
  <c r="C277" i="2"/>
  <c r="D277" i="2"/>
  <c r="E277" i="2" s="1"/>
  <c r="F277" i="2" s="1" a="1"/>
  <c r="F277" i="2" s="1"/>
  <c r="I277" i="2"/>
  <c r="J277" i="2"/>
  <c r="K277" i="2"/>
  <c r="L277" i="2"/>
  <c r="M277" i="2"/>
  <c r="N277" i="2"/>
  <c r="O277" i="2"/>
  <c r="P277" i="2"/>
  <c r="Q277" i="2"/>
  <c r="R277" i="2"/>
  <c r="S277" i="2"/>
  <c r="T277" i="2"/>
  <c r="U277" i="2"/>
  <c r="V277" i="2" s="1"/>
  <c r="W277" i="2"/>
  <c r="X277" i="2"/>
  <c r="Y277" i="2"/>
  <c r="Z277" i="2"/>
  <c r="AA277" i="2"/>
  <c r="AB277" i="2"/>
  <c r="AD277" i="2"/>
  <c r="AC277" i="2" s="1"/>
  <c r="AE277" i="2"/>
  <c r="AF277" i="2"/>
  <c r="AG277" i="2"/>
  <c r="AH277" i="2"/>
  <c r="AI277" i="2"/>
  <c r="AJ277" i="2"/>
  <c r="AK277" i="2"/>
  <c r="AL277" i="2"/>
  <c r="AM277" i="2"/>
  <c r="AN277" i="2"/>
  <c r="AO277" i="2"/>
  <c r="AP277" i="2"/>
  <c r="AQ277" i="2"/>
  <c r="AR277" i="2"/>
  <c r="AS277" i="2"/>
  <c r="AT277" i="2"/>
  <c r="AU277" i="2"/>
  <c r="AV277" i="2"/>
  <c r="AW277" i="2"/>
  <c r="AX277" i="2"/>
  <c r="AY277" i="2"/>
  <c r="AZ277" i="2"/>
  <c r="BA277" i="2"/>
  <c r="BB277" i="2"/>
  <c r="BC277" i="2"/>
  <c r="BD277" i="2"/>
  <c r="BE277" i="2"/>
  <c r="BF277" i="2"/>
  <c r="BG277" i="2"/>
  <c r="BH277" i="2"/>
  <c r="BI277" i="2"/>
  <c r="BJ277" i="2"/>
  <c r="BK277" i="2"/>
  <c r="BL277" i="2"/>
  <c r="BM277" i="2"/>
  <c r="BN277" i="2"/>
  <c r="BO277" i="2"/>
  <c r="BP277" i="2"/>
  <c r="BQ277" i="2"/>
  <c r="BR277" i="2"/>
  <c r="BS277" i="2"/>
  <c r="BT277" i="2"/>
  <c r="BU277" i="2"/>
  <c r="BV277" i="2"/>
  <c r="BW277" i="2"/>
  <c r="BX277" i="2"/>
  <c r="BY277" i="2"/>
  <c r="BZ277" i="2"/>
  <c r="CA277" i="2"/>
  <c r="CB277" i="2"/>
  <c r="CC277" i="2"/>
  <c r="CD277" i="2"/>
  <c r="CE277" i="2"/>
  <c r="CF277" i="2"/>
  <c r="CG277" i="2"/>
  <c r="CH277" i="2"/>
  <c r="CI277" i="2"/>
  <c r="CJ277" i="2"/>
  <c r="CK277" i="2"/>
  <c r="CL277" i="2"/>
  <c r="CM277" i="2"/>
  <c r="CN277" i="2"/>
  <c r="CO277" i="2"/>
  <c r="CP277" i="2"/>
  <c r="CQ277" i="2"/>
  <c r="CR277" i="2"/>
  <c r="CS277" i="2"/>
  <c r="CT277" i="2"/>
  <c r="CU277" i="2"/>
  <c r="CV277" i="2"/>
  <c r="CW277" i="2"/>
  <c r="CX277" i="2"/>
  <c r="CY277" i="2"/>
  <c r="CZ277" i="2"/>
  <c r="DA277" i="2"/>
  <c r="DB277" i="2"/>
  <c r="DC277" i="2"/>
  <c r="DD277" i="2"/>
  <c r="DE277" i="2"/>
  <c r="DF277" i="2"/>
  <c r="DG277" i="2"/>
  <c r="DH277" i="2"/>
  <c r="DI277" i="2"/>
  <c r="DJ277" i="2"/>
  <c r="DK277" i="2"/>
  <c r="DS277" i="2"/>
  <c r="DT277" i="2"/>
  <c r="DU277" i="2"/>
  <c r="DV277" i="2"/>
  <c r="DW277" i="2"/>
  <c r="DX277" i="2"/>
  <c r="DY277" i="2"/>
  <c r="DZ277" i="2"/>
  <c r="EA277" i="2"/>
  <c r="DO277" i="2" s="1"/>
  <c r="EB277" i="2"/>
  <c r="EC277" i="2"/>
  <c r="ED277" i="2"/>
  <c r="EE277" i="2"/>
  <c r="EF277" i="2"/>
  <c r="EG277" i="2"/>
  <c r="EH277" i="2"/>
  <c r="EI277" i="2"/>
  <c r="EJ277" i="2"/>
  <c r="EK277" i="2"/>
  <c r="EL277" i="2"/>
  <c r="EM277" i="2"/>
  <c r="B278" i="2"/>
  <c r="C278" i="2"/>
  <c r="D278" i="2"/>
  <c r="E278" i="2" s="1"/>
  <c r="F278" i="2" s="1" a="1"/>
  <c r="F278" i="2" s="1"/>
  <c r="I278" i="2"/>
  <c r="J278" i="2"/>
  <c r="K278" i="2"/>
  <c r="L278" i="2"/>
  <c r="M278" i="2"/>
  <c r="N278" i="2"/>
  <c r="O278" i="2"/>
  <c r="P278" i="2"/>
  <c r="Q278" i="2"/>
  <c r="R278" i="2"/>
  <c r="S278" i="2"/>
  <c r="T278" i="2"/>
  <c r="U278" i="2"/>
  <c r="V278" i="2" s="1"/>
  <c r="W278" i="2"/>
  <c r="X278" i="2"/>
  <c r="Y278" i="2"/>
  <c r="Z278" i="2"/>
  <c r="AA278" i="2"/>
  <c r="AB278" i="2"/>
  <c r="AD278" i="2"/>
  <c r="AC278" i="2" s="1"/>
  <c r="AE278" i="2"/>
  <c r="AF278" i="2"/>
  <c r="AG278" i="2"/>
  <c r="AH278" i="2"/>
  <c r="AI278" i="2"/>
  <c r="AJ278" i="2"/>
  <c r="AK278" i="2"/>
  <c r="AL278" i="2"/>
  <c r="AM278" i="2"/>
  <c r="AN278" i="2"/>
  <c r="AO278" i="2"/>
  <c r="AP278" i="2"/>
  <c r="AQ278" i="2"/>
  <c r="AR278" i="2"/>
  <c r="AS278" i="2"/>
  <c r="AT278" i="2"/>
  <c r="AU278" i="2"/>
  <c r="AV278" i="2"/>
  <c r="AW278" i="2"/>
  <c r="AX278" i="2"/>
  <c r="AY278" i="2"/>
  <c r="AZ278" i="2"/>
  <c r="BA278" i="2"/>
  <c r="BB278" i="2"/>
  <c r="BC278" i="2"/>
  <c r="BD278" i="2"/>
  <c r="BE278" i="2"/>
  <c r="BF278" i="2"/>
  <c r="BG278" i="2"/>
  <c r="BH278" i="2"/>
  <c r="BI278" i="2"/>
  <c r="BJ278" i="2"/>
  <c r="BK278" i="2"/>
  <c r="BL278" i="2"/>
  <c r="BM278" i="2"/>
  <c r="BN278" i="2"/>
  <c r="BO278" i="2"/>
  <c r="BP278" i="2"/>
  <c r="BQ278" i="2"/>
  <c r="BR278" i="2"/>
  <c r="BS278" i="2"/>
  <c r="BT278" i="2"/>
  <c r="BU278" i="2"/>
  <c r="BV278" i="2"/>
  <c r="BW278" i="2"/>
  <c r="BX278" i="2"/>
  <c r="BY278" i="2"/>
  <c r="BZ278" i="2"/>
  <c r="CA278" i="2"/>
  <c r="CB278" i="2"/>
  <c r="CC278" i="2"/>
  <c r="CD278" i="2"/>
  <c r="CE278" i="2"/>
  <c r="CF278" i="2"/>
  <c r="CG278" i="2"/>
  <c r="CH278" i="2"/>
  <c r="CI278" i="2"/>
  <c r="CJ278" i="2"/>
  <c r="CK278" i="2"/>
  <c r="CL278" i="2"/>
  <c r="CM278" i="2"/>
  <c r="CN278" i="2"/>
  <c r="CO278" i="2"/>
  <c r="CP278" i="2"/>
  <c r="CQ278" i="2"/>
  <c r="CR278" i="2"/>
  <c r="CS278" i="2"/>
  <c r="CT278" i="2"/>
  <c r="CU278" i="2"/>
  <c r="CV278" i="2"/>
  <c r="CW278" i="2"/>
  <c r="CX278" i="2"/>
  <c r="CY278" i="2"/>
  <c r="CZ278" i="2"/>
  <c r="DA278" i="2"/>
  <c r="DB278" i="2"/>
  <c r="DC278" i="2"/>
  <c r="DD278" i="2"/>
  <c r="DE278" i="2"/>
  <c r="DF278" i="2"/>
  <c r="DG278" i="2"/>
  <c r="DH278" i="2"/>
  <c r="DI278" i="2"/>
  <c r="DJ278" i="2"/>
  <c r="DK278" i="2"/>
  <c r="DS278" i="2"/>
  <c r="DT278" i="2"/>
  <c r="DU278" i="2"/>
  <c r="DV278" i="2"/>
  <c r="DW278" i="2"/>
  <c r="DX278" i="2"/>
  <c r="DY278" i="2"/>
  <c r="DZ278" i="2"/>
  <c r="EA278" i="2"/>
  <c r="EB278" i="2"/>
  <c r="EC278" i="2"/>
  <c r="ED278" i="2"/>
  <c r="EE278" i="2"/>
  <c r="EF278" i="2"/>
  <c r="EG278" i="2"/>
  <c r="EH278" i="2"/>
  <c r="EI278" i="2"/>
  <c r="EJ278" i="2"/>
  <c r="EK278" i="2"/>
  <c r="EL278" i="2"/>
  <c r="EM278" i="2"/>
  <c r="B279" i="2"/>
  <c r="C279" i="2"/>
  <c r="D279" i="2"/>
  <c r="E279" i="2" s="1"/>
  <c r="F279" i="2" s="1" a="1"/>
  <c r="F279" i="2" s="1"/>
  <c r="I279" i="2"/>
  <c r="J279" i="2"/>
  <c r="K279" i="2"/>
  <c r="L279" i="2"/>
  <c r="M279" i="2"/>
  <c r="N279" i="2"/>
  <c r="O279" i="2"/>
  <c r="P279" i="2"/>
  <c r="Q279" i="2"/>
  <c r="R279" i="2"/>
  <c r="S279" i="2"/>
  <c r="T279" i="2"/>
  <c r="U279" i="2"/>
  <c r="V279" i="2" s="1"/>
  <c r="W279" i="2"/>
  <c r="X279" i="2"/>
  <c r="Y279" i="2"/>
  <c r="Z279" i="2"/>
  <c r="AA279" i="2"/>
  <c r="AB279" i="2"/>
  <c r="AD279" i="2"/>
  <c r="AC279" i="2" s="1"/>
  <c r="AE279" i="2"/>
  <c r="AF279" i="2"/>
  <c r="AG279" i="2"/>
  <c r="AH279" i="2"/>
  <c r="AI279" i="2"/>
  <c r="AJ279" i="2"/>
  <c r="AK279" i="2"/>
  <c r="AL279" i="2"/>
  <c r="AM279" i="2"/>
  <c r="AN279" i="2"/>
  <c r="AO279" i="2"/>
  <c r="AP279" i="2"/>
  <c r="AQ279" i="2"/>
  <c r="AR279" i="2"/>
  <c r="AS279" i="2"/>
  <c r="AT279" i="2"/>
  <c r="AU279" i="2"/>
  <c r="AV279" i="2"/>
  <c r="AW279" i="2"/>
  <c r="AX279" i="2"/>
  <c r="AY279" i="2"/>
  <c r="AZ279" i="2"/>
  <c r="BA279" i="2"/>
  <c r="BB279" i="2"/>
  <c r="BC279" i="2"/>
  <c r="BD279" i="2"/>
  <c r="BE279" i="2"/>
  <c r="BF279" i="2"/>
  <c r="BG279" i="2"/>
  <c r="BH279" i="2"/>
  <c r="BI279" i="2"/>
  <c r="BJ279" i="2"/>
  <c r="BK279" i="2"/>
  <c r="BL279" i="2"/>
  <c r="BM279" i="2"/>
  <c r="BN279" i="2"/>
  <c r="BO279" i="2"/>
  <c r="BP279" i="2"/>
  <c r="BQ279" i="2"/>
  <c r="BR279" i="2"/>
  <c r="BS279" i="2"/>
  <c r="BT279" i="2"/>
  <c r="BU279" i="2"/>
  <c r="BV279" i="2"/>
  <c r="BW279" i="2"/>
  <c r="BX279" i="2"/>
  <c r="BY279" i="2"/>
  <c r="BZ279" i="2"/>
  <c r="CA279" i="2"/>
  <c r="CB279" i="2"/>
  <c r="CC279" i="2"/>
  <c r="CD279" i="2"/>
  <c r="CE279" i="2"/>
  <c r="CF279" i="2"/>
  <c r="CG279" i="2"/>
  <c r="CH279" i="2"/>
  <c r="CI279" i="2"/>
  <c r="CJ279" i="2"/>
  <c r="CK279" i="2"/>
  <c r="CL279" i="2"/>
  <c r="CM279" i="2"/>
  <c r="CN279" i="2"/>
  <c r="CO279" i="2"/>
  <c r="CP279" i="2"/>
  <c r="CQ279" i="2"/>
  <c r="CR279" i="2"/>
  <c r="CS279" i="2"/>
  <c r="CT279" i="2"/>
  <c r="CU279" i="2"/>
  <c r="CV279" i="2"/>
  <c r="CW279" i="2"/>
  <c r="CX279" i="2"/>
  <c r="CY279" i="2"/>
  <c r="CZ279" i="2"/>
  <c r="DA279" i="2"/>
  <c r="DB279" i="2"/>
  <c r="DC279" i="2"/>
  <c r="DD279" i="2"/>
  <c r="DE279" i="2"/>
  <c r="DF279" i="2"/>
  <c r="DG279" i="2"/>
  <c r="DH279" i="2"/>
  <c r="DI279" i="2"/>
  <c r="DJ279" i="2"/>
  <c r="DK279" i="2"/>
  <c r="DS279" i="2"/>
  <c r="DT279" i="2"/>
  <c r="DU279" i="2"/>
  <c r="DV279" i="2"/>
  <c r="DW279" i="2"/>
  <c r="DX279" i="2"/>
  <c r="DY279" i="2"/>
  <c r="DZ279" i="2"/>
  <c r="EA279" i="2"/>
  <c r="EB279" i="2"/>
  <c r="EC279" i="2"/>
  <c r="ED279" i="2"/>
  <c r="EE279" i="2"/>
  <c r="EF279" i="2"/>
  <c r="EG279" i="2"/>
  <c r="EH279" i="2"/>
  <c r="EI279" i="2"/>
  <c r="EJ279" i="2"/>
  <c r="EK279" i="2"/>
  <c r="EL279" i="2"/>
  <c r="EM279" i="2"/>
  <c r="B280" i="2"/>
  <c r="C280" i="2"/>
  <c r="D280" i="2"/>
  <c r="E280" i="2" s="1"/>
  <c r="F280" i="2" s="1" a="1"/>
  <c r="F280" i="2" s="1"/>
  <c r="I280" i="2"/>
  <c r="J280" i="2"/>
  <c r="K280" i="2"/>
  <c r="L280" i="2"/>
  <c r="M280" i="2"/>
  <c r="N280" i="2"/>
  <c r="O280" i="2"/>
  <c r="P280" i="2"/>
  <c r="Q280" i="2"/>
  <c r="R280" i="2"/>
  <c r="S280" i="2"/>
  <c r="T280" i="2"/>
  <c r="U280" i="2"/>
  <c r="V280" i="2" s="1"/>
  <c r="W280" i="2"/>
  <c r="X280" i="2"/>
  <c r="Y280" i="2"/>
  <c r="Z280" i="2"/>
  <c r="AA280" i="2"/>
  <c r="AB280" i="2"/>
  <c r="AD280" i="2"/>
  <c r="AC280" i="2" s="1"/>
  <c r="AE280" i="2"/>
  <c r="AF280" i="2"/>
  <c r="AG280" i="2"/>
  <c r="AH280" i="2"/>
  <c r="AI280" i="2"/>
  <c r="AJ280" i="2"/>
  <c r="AK280" i="2"/>
  <c r="AL280" i="2"/>
  <c r="AM280" i="2"/>
  <c r="AN280" i="2"/>
  <c r="AO280" i="2"/>
  <c r="AP280" i="2"/>
  <c r="AQ280" i="2"/>
  <c r="AR280" i="2"/>
  <c r="AS280" i="2"/>
  <c r="AT280" i="2"/>
  <c r="AU280" i="2"/>
  <c r="AV280" i="2"/>
  <c r="AW280" i="2"/>
  <c r="AX280" i="2"/>
  <c r="AY280" i="2"/>
  <c r="AZ280" i="2"/>
  <c r="BA280" i="2"/>
  <c r="BB280" i="2"/>
  <c r="BC280" i="2"/>
  <c r="BD280" i="2"/>
  <c r="BE280" i="2"/>
  <c r="BF280" i="2"/>
  <c r="BG280" i="2"/>
  <c r="BH280" i="2"/>
  <c r="BI280" i="2"/>
  <c r="BJ280" i="2"/>
  <c r="BK280" i="2"/>
  <c r="BL280" i="2"/>
  <c r="BM280" i="2"/>
  <c r="BN280" i="2"/>
  <c r="BO280" i="2"/>
  <c r="BP280" i="2"/>
  <c r="BQ280" i="2"/>
  <c r="BR280" i="2"/>
  <c r="BS280" i="2"/>
  <c r="BT280" i="2"/>
  <c r="BU280" i="2"/>
  <c r="BV280" i="2"/>
  <c r="BW280" i="2"/>
  <c r="BX280" i="2"/>
  <c r="BY280" i="2"/>
  <c r="BZ280" i="2"/>
  <c r="CA280" i="2"/>
  <c r="CB280" i="2"/>
  <c r="CC280" i="2"/>
  <c r="CD280" i="2"/>
  <c r="CE280" i="2"/>
  <c r="CF280" i="2"/>
  <c r="CG280" i="2"/>
  <c r="CH280" i="2"/>
  <c r="CI280" i="2"/>
  <c r="CJ280" i="2"/>
  <c r="CK280" i="2"/>
  <c r="CL280" i="2"/>
  <c r="CM280" i="2"/>
  <c r="CN280" i="2"/>
  <c r="CO280" i="2"/>
  <c r="CP280" i="2"/>
  <c r="CQ280" i="2"/>
  <c r="CR280" i="2"/>
  <c r="CS280" i="2"/>
  <c r="CT280" i="2"/>
  <c r="CU280" i="2"/>
  <c r="CV280" i="2"/>
  <c r="CW280" i="2"/>
  <c r="CX280" i="2"/>
  <c r="CY280" i="2"/>
  <c r="CZ280" i="2"/>
  <c r="DA280" i="2"/>
  <c r="DB280" i="2"/>
  <c r="DC280" i="2"/>
  <c r="DD280" i="2"/>
  <c r="DE280" i="2"/>
  <c r="DF280" i="2"/>
  <c r="DG280" i="2"/>
  <c r="DH280" i="2"/>
  <c r="DI280" i="2"/>
  <c r="DJ280" i="2"/>
  <c r="DK280" i="2"/>
  <c r="DS280" i="2"/>
  <c r="DT280" i="2"/>
  <c r="DU280" i="2"/>
  <c r="DV280" i="2"/>
  <c r="DW280" i="2"/>
  <c r="DX280" i="2"/>
  <c r="DY280" i="2"/>
  <c r="DZ280" i="2"/>
  <c r="EA280" i="2"/>
  <c r="EB280" i="2"/>
  <c r="EC280" i="2"/>
  <c r="ED280" i="2"/>
  <c r="EE280" i="2"/>
  <c r="EF280" i="2"/>
  <c r="EG280" i="2"/>
  <c r="EH280" i="2"/>
  <c r="EI280" i="2"/>
  <c r="EJ280" i="2"/>
  <c r="EK280" i="2"/>
  <c r="EL280" i="2"/>
  <c r="EM280" i="2"/>
  <c r="B281" i="2"/>
  <c r="C281" i="2"/>
  <c r="D281" i="2"/>
  <c r="E281" i="2" s="1"/>
  <c r="F281" i="2" s="1" a="1"/>
  <c r="F281" i="2" s="1"/>
  <c r="I281" i="2"/>
  <c r="J281" i="2"/>
  <c r="K281" i="2"/>
  <c r="L281" i="2"/>
  <c r="M281" i="2"/>
  <c r="N281" i="2"/>
  <c r="O281" i="2"/>
  <c r="P281" i="2"/>
  <c r="Q281" i="2"/>
  <c r="R281" i="2"/>
  <c r="S281" i="2"/>
  <c r="T281" i="2"/>
  <c r="U281" i="2"/>
  <c r="V281" i="2" s="1"/>
  <c r="W281" i="2"/>
  <c r="X281" i="2"/>
  <c r="Y281" i="2"/>
  <c r="Z281" i="2"/>
  <c r="AA281" i="2"/>
  <c r="AB281" i="2"/>
  <c r="AD281" i="2"/>
  <c r="AC281" i="2" s="1"/>
  <c r="AE281" i="2"/>
  <c r="AF281" i="2"/>
  <c r="AG281" i="2"/>
  <c r="AH281" i="2"/>
  <c r="AI281" i="2"/>
  <c r="AJ281" i="2"/>
  <c r="AK281" i="2"/>
  <c r="AL281" i="2"/>
  <c r="AM281" i="2"/>
  <c r="AN281" i="2"/>
  <c r="AO281" i="2"/>
  <c r="AP281" i="2"/>
  <c r="AQ281" i="2"/>
  <c r="AR281" i="2"/>
  <c r="AS281" i="2"/>
  <c r="AT281" i="2"/>
  <c r="AU281" i="2"/>
  <c r="AV281" i="2"/>
  <c r="AW281" i="2"/>
  <c r="AX281" i="2"/>
  <c r="AY281" i="2"/>
  <c r="AZ281" i="2"/>
  <c r="BA281" i="2"/>
  <c r="BB281" i="2"/>
  <c r="BC281" i="2"/>
  <c r="BD281" i="2"/>
  <c r="BE281" i="2"/>
  <c r="BF281" i="2"/>
  <c r="BG281" i="2"/>
  <c r="BH281" i="2"/>
  <c r="BI281" i="2"/>
  <c r="BJ281" i="2"/>
  <c r="BK281" i="2"/>
  <c r="BL281" i="2"/>
  <c r="BM281" i="2"/>
  <c r="BN281" i="2"/>
  <c r="BO281" i="2"/>
  <c r="BP281" i="2"/>
  <c r="BQ281" i="2"/>
  <c r="BR281" i="2"/>
  <c r="BS281" i="2"/>
  <c r="BT281" i="2"/>
  <c r="BU281" i="2"/>
  <c r="BV281" i="2"/>
  <c r="BW281" i="2"/>
  <c r="BX281" i="2"/>
  <c r="BY281" i="2"/>
  <c r="BZ281" i="2"/>
  <c r="CA281" i="2"/>
  <c r="CB281" i="2"/>
  <c r="CC281" i="2"/>
  <c r="CD281" i="2"/>
  <c r="CE281" i="2"/>
  <c r="CF281" i="2"/>
  <c r="CG281" i="2"/>
  <c r="CH281" i="2"/>
  <c r="CI281" i="2"/>
  <c r="CJ281" i="2"/>
  <c r="CK281" i="2"/>
  <c r="CL281" i="2"/>
  <c r="CM281" i="2"/>
  <c r="CN281" i="2"/>
  <c r="CO281" i="2"/>
  <c r="CP281" i="2"/>
  <c r="CQ281" i="2"/>
  <c r="CR281" i="2"/>
  <c r="CS281" i="2"/>
  <c r="CT281" i="2"/>
  <c r="CU281" i="2"/>
  <c r="CV281" i="2"/>
  <c r="CW281" i="2"/>
  <c r="CX281" i="2"/>
  <c r="CY281" i="2"/>
  <c r="CZ281" i="2"/>
  <c r="DA281" i="2"/>
  <c r="DB281" i="2"/>
  <c r="DC281" i="2"/>
  <c r="DD281" i="2"/>
  <c r="DE281" i="2"/>
  <c r="DF281" i="2"/>
  <c r="DG281" i="2"/>
  <c r="DH281" i="2"/>
  <c r="DI281" i="2"/>
  <c r="DJ281" i="2"/>
  <c r="DK281" i="2"/>
  <c r="DS281" i="2"/>
  <c r="DT281" i="2"/>
  <c r="DU281" i="2"/>
  <c r="DV281" i="2"/>
  <c r="DW281" i="2"/>
  <c r="DX281" i="2"/>
  <c r="DY281" i="2"/>
  <c r="DZ281" i="2"/>
  <c r="EA281" i="2"/>
  <c r="EB281" i="2"/>
  <c r="EC281" i="2"/>
  <c r="ED281" i="2"/>
  <c r="EE281" i="2"/>
  <c r="EF281" i="2"/>
  <c r="EG281" i="2"/>
  <c r="EH281" i="2"/>
  <c r="EI281" i="2"/>
  <c r="EJ281" i="2"/>
  <c r="EK281" i="2"/>
  <c r="EL281" i="2"/>
  <c r="EM281" i="2"/>
  <c r="B282" i="2"/>
  <c r="C282" i="2"/>
  <c r="D282" i="2"/>
  <c r="E282" i="2" s="1"/>
  <c r="F282" i="2" s="1" a="1"/>
  <c r="F282" i="2" s="1"/>
  <c r="I282" i="2"/>
  <c r="J282" i="2"/>
  <c r="K282" i="2"/>
  <c r="L282" i="2"/>
  <c r="M282" i="2"/>
  <c r="N282" i="2"/>
  <c r="O282" i="2"/>
  <c r="P282" i="2"/>
  <c r="Q282" i="2"/>
  <c r="R282" i="2"/>
  <c r="S282" i="2"/>
  <c r="T282" i="2"/>
  <c r="U282" i="2"/>
  <c r="V282" i="2" s="1"/>
  <c r="W282" i="2"/>
  <c r="X282" i="2"/>
  <c r="Y282" i="2"/>
  <c r="Z282" i="2"/>
  <c r="AA282" i="2"/>
  <c r="AB282" i="2"/>
  <c r="AD282" i="2"/>
  <c r="AC282" i="2" s="1"/>
  <c r="AE282" i="2"/>
  <c r="AF282" i="2"/>
  <c r="AG282" i="2"/>
  <c r="AH282" i="2"/>
  <c r="AI282" i="2"/>
  <c r="AJ282" i="2"/>
  <c r="AK282" i="2"/>
  <c r="AL282" i="2"/>
  <c r="AM282" i="2"/>
  <c r="AN282" i="2"/>
  <c r="AO282" i="2"/>
  <c r="AP282" i="2"/>
  <c r="AQ282" i="2"/>
  <c r="AR282" i="2"/>
  <c r="AS282" i="2"/>
  <c r="AT282" i="2"/>
  <c r="AU282" i="2"/>
  <c r="AV282" i="2"/>
  <c r="AW282" i="2"/>
  <c r="AX282" i="2"/>
  <c r="AY282" i="2"/>
  <c r="AZ282" i="2"/>
  <c r="BA282" i="2"/>
  <c r="BB282" i="2"/>
  <c r="BC282" i="2"/>
  <c r="BD282" i="2"/>
  <c r="BE282" i="2"/>
  <c r="BF282" i="2"/>
  <c r="BG282" i="2"/>
  <c r="BH282" i="2"/>
  <c r="BI282" i="2"/>
  <c r="BJ282" i="2"/>
  <c r="BK282" i="2"/>
  <c r="BL282" i="2"/>
  <c r="BM282" i="2"/>
  <c r="BN282" i="2"/>
  <c r="BO282" i="2"/>
  <c r="BP282" i="2"/>
  <c r="BQ282" i="2"/>
  <c r="BR282" i="2"/>
  <c r="BS282" i="2"/>
  <c r="BT282" i="2"/>
  <c r="BU282" i="2"/>
  <c r="BV282" i="2"/>
  <c r="BW282" i="2"/>
  <c r="BX282" i="2"/>
  <c r="BY282" i="2"/>
  <c r="BZ282" i="2"/>
  <c r="CA282" i="2"/>
  <c r="CB282" i="2"/>
  <c r="CC282" i="2"/>
  <c r="CD282" i="2"/>
  <c r="CE282" i="2"/>
  <c r="CF282" i="2"/>
  <c r="CG282" i="2"/>
  <c r="CH282" i="2"/>
  <c r="CI282" i="2"/>
  <c r="CJ282" i="2"/>
  <c r="CK282" i="2"/>
  <c r="CL282" i="2"/>
  <c r="CM282" i="2"/>
  <c r="CN282" i="2"/>
  <c r="CO282" i="2"/>
  <c r="CP282" i="2"/>
  <c r="CQ282" i="2"/>
  <c r="CR282" i="2"/>
  <c r="CS282" i="2"/>
  <c r="CT282" i="2"/>
  <c r="CU282" i="2"/>
  <c r="CV282" i="2"/>
  <c r="CW282" i="2"/>
  <c r="CX282" i="2"/>
  <c r="CY282" i="2"/>
  <c r="CZ282" i="2"/>
  <c r="DA282" i="2"/>
  <c r="DB282" i="2"/>
  <c r="DC282" i="2"/>
  <c r="DD282" i="2"/>
  <c r="DE282" i="2"/>
  <c r="DF282" i="2"/>
  <c r="DG282" i="2"/>
  <c r="DH282" i="2"/>
  <c r="DI282" i="2"/>
  <c r="DJ282" i="2"/>
  <c r="DK282" i="2"/>
  <c r="DS282" i="2"/>
  <c r="DT282" i="2"/>
  <c r="DU282" i="2"/>
  <c r="DV282" i="2"/>
  <c r="DW282" i="2"/>
  <c r="DX282" i="2"/>
  <c r="DY282" i="2"/>
  <c r="DZ282" i="2"/>
  <c r="EA282" i="2"/>
  <c r="EB282" i="2"/>
  <c r="EC282" i="2"/>
  <c r="ED282" i="2"/>
  <c r="EE282" i="2"/>
  <c r="EF282" i="2"/>
  <c r="EG282" i="2"/>
  <c r="EH282" i="2"/>
  <c r="EI282" i="2"/>
  <c r="EJ282" i="2"/>
  <c r="EK282" i="2"/>
  <c r="EL282" i="2"/>
  <c r="EM282" i="2"/>
  <c r="B283" i="2"/>
  <c r="C283" i="2"/>
  <c r="D283" i="2"/>
  <c r="E283" i="2" s="1"/>
  <c r="F283" i="2" s="1" a="1"/>
  <c r="F283" i="2" s="1"/>
  <c r="I283" i="2"/>
  <c r="J283" i="2"/>
  <c r="K283" i="2"/>
  <c r="L283" i="2"/>
  <c r="M283" i="2"/>
  <c r="N283" i="2"/>
  <c r="O283" i="2"/>
  <c r="P283" i="2"/>
  <c r="Q283" i="2"/>
  <c r="R283" i="2"/>
  <c r="S283" i="2"/>
  <c r="T283" i="2"/>
  <c r="U283" i="2"/>
  <c r="V283" i="2" s="1"/>
  <c r="W283" i="2"/>
  <c r="X283" i="2"/>
  <c r="Y283" i="2"/>
  <c r="Z283" i="2"/>
  <c r="AA283" i="2"/>
  <c r="AB283" i="2"/>
  <c r="AD283" i="2"/>
  <c r="AC283" i="2" s="1"/>
  <c r="AE283" i="2"/>
  <c r="AF283" i="2"/>
  <c r="AG283" i="2"/>
  <c r="AH283" i="2"/>
  <c r="AI283" i="2"/>
  <c r="AJ283" i="2"/>
  <c r="AK283" i="2"/>
  <c r="AL283" i="2"/>
  <c r="AM283" i="2"/>
  <c r="AN283" i="2"/>
  <c r="AO283" i="2"/>
  <c r="AP283" i="2"/>
  <c r="AQ283" i="2"/>
  <c r="AR283" i="2"/>
  <c r="AS283" i="2"/>
  <c r="AT283" i="2"/>
  <c r="AU283" i="2"/>
  <c r="AV283" i="2"/>
  <c r="AW283" i="2"/>
  <c r="AX283" i="2"/>
  <c r="AY283" i="2"/>
  <c r="AZ283" i="2"/>
  <c r="BA283" i="2"/>
  <c r="BB283" i="2"/>
  <c r="BC283" i="2"/>
  <c r="BD283" i="2"/>
  <c r="BE283" i="2"/>
  <c r="BF283" i="2"/>
  <c r="BG283" i="2"/>
  <c r="BH283" i="2"/>
  <c r="BI283" i="2"/>
  <c r="BJ283" i="2"/>
  <c r="BK283" i="2"/>
  <c r="BL283" i="2"/>
  <c r="BM283" i="2"/>
  <c r="BN283" i="2"/>
  <c r="BO283" i="2"/>
  <c r="BP283" i="2"/>
  <c r="BQ283" i="2"/>
  <c r="BR283" i="2"/>
  <c r="BS283" i="2"/>
  <c r="BT283" i="2"/>
  <c r="BU283" i="2"/>
  <c r="BV283" i="2"/>
  <c r="BW283" i="2"/>
  <c r="BX283" i="2"/>
  <c r="BY283" i="2"/>
  <c r="BZ283" i="2"/>
  <c r="CA283" i="2"/>
  <c r="CB283" i="2"/>
  <c r="CC283" i="2"/>
  <c r="CD283" i="2"/>
  <c r="CE283" i="2"/>
  <c r="CF283" i="2"/>
  <c r="CG283" i="2"/>
  <c r="CH283" i="2"/>
  <c r="CI283" i="2"/>
  <c r="CJ283" i="2"/>
  <c r="CK283" i="2"/>
  <c r="CL283" i="2"/>
  <c r="CM283" i="2"/>
  <c r="CN283" i="2"/>
  <c r="CO283" i="2"/>
  <c r="CP283" i="2"/>
  <c r="CQ283" i="2"/>
  <c r="CR283" i="2"/>
  <c r="CS283" i="2"/>
  <c r="CT283" i="2"/>
  <c r="CU283" i="2"/>
  <c r="CV283" i="2"/>
  <c r="CW283" i="2"/>
  <c r="CX283" i="2"/>
  <c r="CY283" i="2"/>
  <c r="CZ283" i="2"/>
  <c r="DA283" i="2"/>
  <c r="DB283" i="2"/>
  <c r="DC283" i="2"/>
  <c r="DD283" i="2"/>
  <c r="DE283" i="2"/>
  <c r="DF283" i="2"/>
  <c r="DG283" i="2"/>
  <c r="DH283" i="2"/>
  <c r="DI283" i="2"/>
  <c r="DJ283" i="2"/>
  <c r="DK283" i="2"/>
  <c r="DS283" i="2"/>
  <c r="DT283" i="2"/>
  <c r="DU283" i="2"/>
  <c r="DN283" i="2" s="1"/>
  <c r="DV283" i="2"/>
  <c r="DW283" i="2"/>
  <c r="DX283" i="2"/>
  <c r="DY283" i="2"/>
  <c r="DZ283" i="2"/>
  <c r="EA283" i="2"/>
  <c r="EB283" i="2"/>
  <c r="EC283" i="2"/>
  <c r="ED283" i="2"/>
  <c r="EE283" i="2"/>
  <c r="EF283" i="2"/>
  <c r="EG283" i="2"/>
  <c r="EH283" i="2"/>
  <c r="EI283" i="2"/>
  <c r="EJ283" i="2"/>
  <c r="EK283" i="2"/>
  <c r="EL283" i="2"/>
  <c r="EM283" i="2"/>
  <c r="B284" i="2"/>
  <c r="C284" i="2"/>
  <c r="D284" i="2"/>
  <c r="E284" i="2" s="1"/>
  <c r="F284" i="2" s="1" a="1"/>
  <c r="F284" i="2" s="1"/>
  <c r="I284" i="2"/>
  <c r="J284" i="2"/>
  <c r="K284" i="2"/>
  <c r="L284" i="2"/>
  <c r="M284" i="2"/>
  <c r="N284" i="2"/>
  <c r="O284" i="2"/>
  <c r="P284" i="2"/>
  <c r="Q284" i="2"/>
  <c r="R284" i="2"/>
  <c r="S284" i="2"/>
  <c r="T284" i="2"/>
  <c r="U284" i="2"/>
  <c r="V284" i="2" s="1"/>
  <c r="W284" i="2"/>
  <c r="X284" i="2"/>
  <c r="Y284" i="2"/>
  <c r="Z284" i="2"/>
  <c r="AA284" i="2"/>
  <c r="AB284" i="2"/>
  <c r="AD284" i="2"/>
  <c r="AC284" i="2" s="1"/>
  <c r="AE284" i="2"/>
  <c r="AF284" i="2"/>
  <c r="AG284" i="2"/>
  <c r="AH284" i="2"/>
  <c r="AI284" i="2"/>
  <c r="AJ284" i="2"/>
  <c r="AK284" i="2"/>
  <c r="AL284" i="2"/>
  <c r="AM284" i="2"/>
  <c r="AN284" i="2"/>
  <c r="AO284" i="2"/>
  <c r="AP284" i="2"/>
  <c r="AQ284" i="2"/>
  <c r="AR284" i="2"/>
  <c r="AS284" i="2"/>
  <c r="AT284" i="2"/>
  <c r="AU284" i="2"/>
  <c r="AV284" i="2"/>
  <c r="AW284" i="2"/>
  <c r="AX284" i="2"/>
  <c r="AY284" i="2"/>
  <c r="AZ284" i="2"/>
  <c r="BA284" i="2"/>
  <c r="BB284" i="2"/>
  <c r="BC284" i="2"/>
  <c r="BD284" i="2"/>
  <c r="BE284" i="2"/>
  <c r="BF284" i="2"/>
  <c r="BG284" i="2"/>
  <c r="BH284" i="2"/>
  <c r="BI284" i="2"/>
  <c r="BJ284" i="2"/>
  <c r="BK284" i="2"/>
  <c r="BL284" i="2"/>
  <c r="BM284" i="2"/>
  <c r="BN284" i="2"/>
  <c r="BO284" i="2"/>
  <c r="BP284" i="2"/>
  <c r="BQ284" i="2"/>
  <c r="BR284" i="2"/>
  <c r="BS284" i="2"/>
  <c r="BT284" i="2"/>
  <c r="BU284" i="2"/>
  <c r="BV284" i="2"/>
  <c r="BW284" i="2"/>
  <c r="BX284" i="2"/>
  <c r="BY284" i="2"/>
  <c r="BZ284" i="2"/>
  <c r="CA284" i="2"/>
  <c r="CB284" i="2"/>
  <c r="CC284" i="2"/>
  <c r="CD284" i="2"/>
  <c r="CE284" i="2"/>
  <c r="CF284" i="2"/>
  <c r="CG284" i="2"/>
  <c r="CH284" i="2"/>
  <c r="CI284" i="2"/>
  <c r="CJ284" i="2"/>
  <c r="CK284" i="2"/>
  <c r="CL284" i="2"/>
  <c r="CM284" i="2"/>
  <c r="CN284" i="2"/>
  <c r="CO284" i="2"/>
  <c r="CP284" i="2"/>
  <c r="CQ284" i="2"/>
  <c r="CR284" i="2"/>
  <c r="CS284" i="2"/>
  <c r="CT284" i="2"/>
  <c r="CU284" i="2"/>
  <c r="CV284" i="2"/>
  <c r="CW284" i="2"/>
  <c r="CX284" i="2"/>
  <c r="CY284" i="2"/>
  <c r="CZ284" i="2"/>
  <c r="DA284" i="2"/>
  <c r="DB284" i="2"/>
  <c r="DC284" i="2"/>
  <c r="DD284" i="2"/>
  <c r="DE284" i="2"/>
  <c r="DF284" i="2"/>
  <c r="DG284" i="2"/>
  <c r="DH284" i="2"/>
  <c r="DI284" i="2"/>
  <c r="DJ284" i="2"/>
  <c r="DK284" i="2"/>
  <c r="DS284" i="2"/>
  <c r="DT284" i="2"/>
  <c r="DU284" i="2"/>
  <c r="DV284" i="2"/>
  <c r="DW284" i="2"/>
  <c r="DX284" i="2"/>
  <c r="DY284" i="2"/>
  <c r="DZ284" i="2"/>
  <c r="EA284" i="2"/>
  <c r="EB284" i="2"/>
  <c r="EC284" i="2"/>
  <c r="ED284" i="2"/>
  <c r="EE284" i="2"/>
  <c r="EF284" i="2"/>
  <c r="EG284" i="2"/>
  <c r="EH284" i="2"/>
  <c r="EI284" i="2"/>
  <c r="EJ284" i="2"/>
  <c r="EK284" i="2"/>
  <c r="EL284" i="2"/>
  <c r="EM284" i="2"/>
  <c r="B285" i="2"/>
  <c r="C285" i="2"/>
  <c r="D285" i="2"/>
  <c r="E285" i="2" s="1"/>
  <c r="F285" i="2" s="1" a="1"/>
  <c r="F285" i="2" s="1"/>
  <c r="I285" i="2"/>
  <c r="J285" i="2"/>
  <c r="K285" i="2"/>
  <c r="L285" i="2"/>
  <c r="M285" i="2"/>
  <c r="N285" i="2"/>
  <c r="O285" i="2"/>
  <c r="P285" i="2"/>
  <c r="Q285" i="2"/>
  <c r="R285" i="2"/>
  <c r="S285" i="2"/>
  <c r="T285" i="2"/>
  <c r="U285" i="2"/>
  <c r="V285" i="2" s="1"/>
  <c r="W285" i="2"/>
  <c r="X285" i="2"/>
  <c r="Y285" i="2"/>
  <c r="Z285" i="2"/>
  <c r="AA285" i="2"/>
  <c r="AB285" i="2"/>
  <c r="AD285" i="2"/>
  <c r="AC285" i="2" s="1"/>
  <c r="AE285" i="2"/>
  <c r="AF285" i="2"/>
  <c r="AG285" i="2"/>
  <c r="AH285" i="2"/>
  <c r="AI285" i="2"/>
  <c r="AJ285" i="2"/>
  <c r="AK285" i="2"/>
  <c r="AL285" i="2"/>
  <c r="AM285" i="2"/>
  <c r="AN285" i="2"/>
  <c r="AO285" i="2"/>
  <c r="AP285" i="2"/>
  <c r="AQ285" i="2"/>
  <c r="AR285" i="2"/>
  <c r="AS285" i="2"/>
  <c r="AT285" i="2"/>
  <c r="AU285" i="2"/>
  <c r="AV285" i="2"/>
  <c r="AW285" i="2"/>
  <c r="AX285" i="2"/>
  <c r="AY285" i="2"/>
  <c r="AZ285" i="2"/>
  <c r="BA285" i="2"/>
  <c r="BB285" i="2"/>
  <c r="BC285" i="2"/>
  <c r="BD285" i="2"/>
  <c r="BE285" i="2"/>
  <c r="BF285" i="2"/>
  <c r="BG285" i="2"/>
  <c r="BH285" i="2"/>
  <c r="BI285" i="2"/>
  <c r="BJ285" i="2"/>
  <c r="BK285" i="2"/>
  <c r="BL285" i="2"/>
  <c r="BM285" i="2"/>
  <c r="BN285" i="2"/>
  <c r="BO285" i="2"/>
  <c r="BP285" i="2"/>
  <c r="BQ285" i="2"/>
  <c r="BR285" i="2"/>
  <c r="BS285" i="2"/>
  <c r="BT285" i="2"/>
  <c r="BU285" i="2"/>
  <c r="BV285" i="2"/>
  <c r="BW285" i="2"/>
  <c r="BX285" i="2"/>
  <c r="BY285" i="2"/>
  <c r="BZ285" i="2"/>
  <c r="CA285" i="2"/>
  <c r="CB285" i="2"/>
  <c r="CC285" i="2"/>
  <c r="CD285" i="2"/>
  <c r="CE285" i="2"/>
  <c r="CF285" i="2"/>
  <c r="CG285" i="2"/>
  <c r="CH285" i="2"/>
  <c r="CI285" i="2"/>
  <c r="CJ285" i="2"/>
  <c r="CK285" i="2"/>
  <c r="CL285" i="2"/>
  <c r="CM285" i="2"/>
  <c r="CN285" i="2"/>
  <c r="CO285" i="2"/>
  <c r="CP285" i="2"/>
  <c r="CQ285" i="2"/>
  <c r="CR285" i="2"/>
  <c r="CS285" i="2"/>
  <c r="CT285" i="2"/>
  <c r="CU285" i="2"/>
  <c r="CV285" i="2"/>
  <c r="CW285" i="2"/>
  <c r="CX285" i="2"/>
  <c r="CY285" i="2"/>
  <c r="CZ285" i="2"/>
  <c r="DA285" i="2"/>
  <c r="DB285" i="2"/>
  <c r="DC285" i="2"/>
  <c r="DD285" i="2"/>
  <c r="DE285" i="2"/>
  <c r="DF285" i="2"/>
  <c r="DG285" i="2"/>
  <c r="DH285" i="2"/>
  <c r="DI285" i="2"/>
  <c r="DJ285" i="2"/>
  <c r="DK285" i="2"/>
  <c r="DS285" i="2"/>
  <c r="DT285" i="2"/>
  <c r="DU285" i="2"/>
  <c r="DV285" i="2"/>
  <c r="DW285" i="2"/>
  <c r="DX285" i="2"/>
  <c r="DY285" i="2"/>
  <c r="DZ285" i="2"/>
  <c r="EA285" i="2"/>
  <c r="EB285" i="2"/>
  <c r="EC285" i="2"/>
  <c r="ED285" i="2"/>
  <c r="EE285" i="2"/>
  <c r="EF285" i="2"/>
  <c r="EG285" i="2"/>
  <c r="EH285" i="2"/>
  <c r="EI285" i="2"/>
  <c r="EJ285" i="2"/>
  <c r="EK285" i="2"/>
  <c r="EL285" i="2"/>
  <c r="EM285" i="2"/>
  <c r="B286" i="2"/>
  <c r="C286" i="2"/>
  <c r="D286" i="2"/>
  <c r="E286" i="2" s="1"/>
  <c r="F286" i="2" s="1" a="1"/>
  <c r="F286" i="2" s="1"/>
  <c r="I286" i="2"/>
  <c r="J286" i="2"/>
  <c r="K286" i="2"/>
  <c r="L286" i="2"/>
  <c r="M286" i="2"/>
  <c r="N286" i="2"/>
  <c r="O286" i="2"/>
  <c r="P286" i="2"/>
  <c r="Q286" i="2"/>
  <c r="R286" i="2"/>
  <c r="S286" i="2"/>
  <c r="T286" i="2"/>
  <c r="U286" i="2"/>
  <c r="V286" i="2" s="1"/>
  <c r="W286" i="2"/>
  <c r="X286" i="2"/>
  <c r="Y286" i="2"/>
  <c r="Z286" i="2"/>
  <c r="AA286" i="2"/>
  <c r="AB286" i="2"/>
  <c r="AD286" i="2"/>
  <c r="AC286" i="2" s="1"/>
  <c r="AE286" i="2"/>
  <c r="AF286" i="2"/>
  <c r="AG286" i="2"/>
  <c r="AH286" i="2"/>
  <c r="AI286" i="2"/>
  <c r="AJ286" i="2"/>
  <c r="AK286" i="2"/>
  <c r="AL286" i="2"/>
  <c r="AM286" i="2"/>
  <c r="AN286" i="2"/>
  <c r="AO286" i="2"/>
  <c r="AP286" i="2"/>
  <c r="AQ286" i="2"/>
  <c r="AR286" i="2"/>
  <c r="AS286" i="2"/>
  <c r="AT286" i="2"/>
  <c r="AU286" i="2"/>
  <c r="AV286" i="2"/>
  <c r="AW286" i="2"/>
  <c r="AX286" i="2"/>
  <c r="AY286" i="2"/>
  <c r="AZ286" i="2"/>
  <c r="BA286" i="2"/>
  <c r="BB286" i="2"/>
  <c r="BC286" i="2"/>
  <c r="BD286" i="2"/>
  <c r="BE286" i="2"/>
  <c r="BF286" i="2"/>
  <c r="BG286" i="2"/>
  <c r="BH286" i="2"/>
  <c r="BI286" i="2"/>
  <c r="BJ286" i="2"/>
  <c r="BK286" i="2"/>
  <c r="BL286" i="2"/>
  <c r="BM286" i="2"/>
  <c r="BN286" i="2"/>
  <c r="BO286" i="2"/>
  <c r="BP286" i="2"/>
  <c r="BQ286" i="2"/>
  <c r="BR286" i="2"/>
  <c r="BS286" i="2"/>
  <c r="BT286" i="2"/>
  <c r="BU286" i="2"/>
  <c r="BV286" i="2"/>
  <c r="BW286" i="2"/>
  <c r="BX286" i="2"/>
  <c r="BY286" i="2"/>
  <c r="BZ286" i="2"/>
  <c r="CA286" i="2"/>
  <c r="CB286" i="2"/>
  <c r="CC286" i="2"/>
  <c r="CD286" i="2"/>
  <c r="CE286" i="2"/>
  <c r="CF286" i="2"/>
  <c r="CG286" i="2"/>
  <c r="CH286" i="2"/>
  <c r="CI286" i="2"/>
  <c r="CJ286" i="2"/>
  <c r="CK286" i="2"/>
  <c r="CL286" i="2"/>
  <c r="CM286" i="2"/>
  <c r="CN286" i="2"/>
  <c r="CO286" i="2"/>
  <c r="CP286" i="2"/>
  <c r="CQ286" i="2"/>
  <c r="CR286" i="2"/>
  <c r="CS286" i="2"/>
  <c r="CT286" i="2"/>
  <c r="CU286" i="2"/>
  <c r="CV286" i="2"/>
  <c r="CW286" i="2"/>
  <c r="CX286" i="2"/>
  <c r="CY286" i="2"/>
  <c r="CZ286" i="2"/>
  <c r="DA286" i="2"/>
  <c r="DB286" i="2"/>
  <c r="DC286" i="2"/>
  <c r="DD286" i="2"/>
  <c r="DE286" i="2"/>
  <c r="DF286" i="2"/>
  <c r="DG286" i="2"/>
  <c r="DH286" i="2"/>
  <c r="DI286" i="2"/>
  <c r="DJ286" i="2"/>
  <c r="DK286" i="2"/>
  <c r="DS286" i="2"/>
  <c r="DT286" i="2"/>
  <c r="DU286" i="2"/>
  <c r="DN286" i="2" s="1"/>
  <c r="DV286" i="2"/>
  <c r="DW286" i="2"/>
  <c r="DX286" i="2"/>
  <c r="DY286" i="2"/>
  <c r="DZ286" i="2"/>
  <c r="EA286" i="2"/>
  <c r="EB286" i="2"/>
  <c r="EC286" i="2"/>
  <c r="ED286" i="2"/>
  <c r="EE286" i="2"/>
  <c r="EF286" i="2"/>
  <c r="EG286" i="2"/>
  <c r="EH286" i="2"/>
  <c r="EI286" i="2"/>
  <c r="EJ286" i="2"/>
  <c r="EK286" i="2"/>
  <c r="EL286" i="2"/>
  <c r="EM286" i="2"/>
  <c r="B287" i="2"/>
  <c r="C287" i="2"/>
  <c r="D287" i="2"/>
  <c r="E287" i="2" s="1"/>
  <c r="F287" i="2" s="1" a="1"/>
  <c r="F287" i="2" s="1"/>
  <c r="I287" i="2"/>
  <c r="J287" i="2"/>
  <c r="K287" i="2"/>
  <c r="L287" i="2"/>
  <c r="M287" i="2"/>
  <c r="N287" i="2"/>
  <c r="O287" i="2"/>
  <c r="P287" i="2"/>
  <c r="Q287" i="2"/>
  <c r="R287" i="2"/>
  <c r="S287" i="2"/>
  <c r="T287" i="2"/>
  <c r="U287" i="2"/>
  <c r="V287" i="2" s="1"/>
  <c r="W287" i="2"/>
  <c r="X287" i="2"/>
  <c r="Y287" i="2"/>
  <c r="Z287" i="2"/>
  <c r="AA287" i="2"/>
  <c r="AB287" i="2"/>
  <c r="AD287" i="2"/>
  <c r="AC287" i="2" s="1"/>
  <c r="AE287" i="2"/>
  <c r="AF287" i="2"/>
  <c r="AG287" i="2"/>
  <c r="AH287" i="2"/>
  <c r="AI287" i="2"/>
  <c r="AJ287" i="2"/>
  <c r="AK287" i="2"/>
  <c r="AL287" i="2"/>
  <c r="AM287" i="2"/>
  <c r="AN287" i="2"/>
  <c r="AO287" i="2"/>
  <c r="AP287" i="2"/>
  <c r="AQ287" i="2"/>
  <c r="AR287" i="2"/>
  <c r="AS287" i="2"/>
  <c r="AT287" i="2"/>
  <c r="AU287" i="2"/>
  <c r="AV287" i="2"/>
  <c r="AW287" i="2"/>
  <c r="AX287" i="2"/>
  <c r="AY287" i="2"/>
  <c r="AZ287" i="2"/>
  <c r="BA287" i="2"/>
  <c r="BB287" i="2"/>
  <c r="BC287" i="2"/>
  <c r="BD287" i="2"/>
  <c r="BE287" i="2"/>
  <c r="BF287" i="2"/>
  <c r="BG287" i="2"/>
  <c r="BH287" i="2"/>
  <c r="BI287" i="2"/>
  <c r="BJ287" i="2"/>
  <c r="BK287" i="2"/>
  <c r="BL287" i="2"/>
  <c r="BM287" i="2"/>
  <c r="BN287" i="2"/>
  <c r="BO287" i="2"/>
  <c r="BP287" i="2"/>
  <c r="BQ287" i="2"/>
  <c r="BR287" i="2"/>
  <c r="BS287" i="2"/>
  <c r="BT287" i="2"/>
  <c r="BU287" i="2"/>
  <c r="BV287" i="2"/>
  <c r="BW287" i="2"/>
  <c r="BX287" i="2"/>
  <c r="BY287" i="2"/>
  <c r="BZ287" i="2"/>
  <c r="CA287" i="2"/>
  <c r="CB287" i="2"/>
  <c r="CC287" i="2"/>
  <c r="CD287" i="2"/>
  <c r="CE287" i="2"/>
  <c r="CF287" i="2"/>
  <c r="CG287" i="2"/>
  <c r="CH287" i="2"/>
  <c r="CI287" i="2"/>
  <c r="CJ287" i="2"/>
  <c r="CK287" i="2"/>
  <c r="CL287" i="2"/>
  <c r="CM287" i="2"/>
  <c r="CN287" i="2"/>
  <c r="CO287" i="2"/>
  <c r="CP287" i="2"/>
  <c r="CQ287" i="2"/>
  <c r="CR287" i="2"/>
  <c r="CS287" i="2"/>
  <c r="CT287" i="2"/>
  <c r="CU287" i="2"/>
  <c r="CV287" i="2"/>
  <c r="CW287" i="2"/>
  <c r="CX287" i="2"/>
  <c r="CY287" i="2"/>
  <c r="CZ287" i="2"/>
  <c r="DA287" i="2"/>
  <c r="DB287" i="2"/>
  <c r="DC287" i="2"/>
  <c r="DD287" i="2"/>
  <c r="DE287" i="2"/>
  <c r="DF287" i="2"/>
  <c r="DG287" i="2"/>
  <c r="DH287" i="2"/>
  <c r="DI287" i="2"/>
  <c r="DJ287" i="2"/>
  <c r="DK287" i="2"/>
  <c r="DS287" i="2"/>
  <c r="DT287" i="2"/>
  <c r="DU287" i="2"/>
  <c r="DV287" i="2"/>
  <c r="DW287" i="2"/>
  <c r="DX287" i="2"/>
  <c r="DY287" i="2"/>
  <c r="DZ287" i="2"/>
  <c r="EA287" i="2"/>
  <c r="EB287" i="2"/>
  <c r="EC287" i="2"/>
  <c r="ED287" i="2"/>
  <c r="EE287" i="2"/>
  <c r="EF287" i="2"/>
  <c r="EG287" i="2"/>
  <c r="EH287" i="2"/>
  <c r="EI287" i="2"/>
  <c r="EJ287" i="2"/>
  <c r="EK287" i="2"/>
  <c r="EL287" i="2"/>
  <c r="EM287" i="2"/>
  <c r="B288" i="2"/>
  <c r="C288" i="2"/>
  <c r="D288" i="2"/>
  <c r="E288" i="2" s="1"/>
  <c r="F288" i="2" s="1" a="1"/>
  <c r="F288" i="2" s="1"/>
  <c r="I288" i="2"/>
  <c r="J288" i="2"/>
  <c r="K288" i="2"/>
  <c r="L288" i="2"/>
  <c r="M288" i="2"/>
  <c r="N288" i="2"/>
  <c r="O288" i="2"/>
  <c r="P288" i="2"/>
  <c r="Q288" i="2"/>
  <c r="R288" i="2"/>
  <c r="S288" i="2"/>
  <c r="T288" i="2"/>
  <c r="U288" i="2"/>
  <c r="V288" i="2" s="1"/>
  <c r="W288" i="2"/>
  <c r="X288" i="2"/>
  <c r="Y288" i="2"/>
  <c r="Z288" i="2"/>
  <c r="AA288" i="2"/>
  <c r="AB288" i="2"/>
  <c r="AD288" i="2"/>
  <c r="AC288" i="2" s="1"/>
  <c r="AE288" i="2"/>
  <c r="AF288" i="2"/>
  <c r="AG288" i="2"/>
  <c r="AH288" i="2"/>
  <c r="AI288" i="2"/>
  <c r="AJ288" i="2"/>
  <c r="AK288" i="2"/>
  <c r="AL288" i="2"/>
  <c r="AM288" i="2"/>
  <c r="AN288" i="2"/>
  <c r="AO288" i="2"/>
  <c r="AP288" i="2"/>
  <c r="AQ288" i="2"/>
  <c r="AR288" i="2"/>
  <c r="AS288" i="2"/>
  <c r="AT288" i="2"/>
  <c r="AU288" i="2"/>
  <c r="AV288" i="2"/>
  <c r="AW288" i="2"/>
  <c r="AX288" i="2"/>
  <c r="AY288" i="2"/>
  <c r="AZ288" i="2"/>
  <c r="BA288" i="2"/>
  <c r="BB288" i="2"/>
  <c r="BC288" i="2"/>
  <c r="BD288" i="2"/>
  <c r="BE288" i="2"/>
  <c r="BF288" i="2"/>
  <c r="BG288" i="2"/>
  <c r="BH288" i="2"/>
  <c r="BI288" i="2"/>
  <c r="BJ288" i="2"/>
  <c r="BK288" i="2"/>
  <c r="BL288" i="2"/>
  <c r="BM288" i="2"/>
  <c r="BN288" i="2"/>
  <c r="BO288" i="2"/>
  <c r="BP288" i="2"/>
  <c r="BQ288" i="2"/>
  <c r="BR288" i="2"/>
  <c r="BS288" i="2"/>
  <c r="BT288" i="2"/>
  <c r="BU288" i="2"/>
  <c r="BV288" i="2"/>
  <c r="BW288" i="2"/>
  <c r="BX288" i="2"/>
  <c r="BY288" i="2"/>
  <c r="BZ288" i="2"/>
  <c r="CA288" i="2"/>
  <c r="CB288" i="2"/>
  <c r="CC288" i="2"/>
  <c r="CD288" i="2"/>
  <c r="CE288" i="2"/>
  <c r="CF288" i="2"/>
  <c r="CG288" i="2"/>
  <c r="CH288" i="2"/>
  <c r="CI288" i="2"/>
  <c r="CJ288" i="2"/>
  <c r="CK288" i="2"/>
  <c r="CL288" i="2"/>
  <c r="CM288" i="2"/>
  <c r="CN288" i="2"/>
  <c r="CO288" i="2"/>
  <c r="CP288" i="2"/>
  <c r="CQ288" i="2"/>
  <c r="CR288" i="2"/>
  <c r="CS288" i="2"/>
  <c r="CT288" i="2"/>
  <c r="CU288" i="2"/>
  <c r="CV288" i="2"/>
  <c r="CW288" i="2"/>
  <c r="CX288" i="2"/>
  <c r="CY288" i="2"/>
  <c r="CZ288" i="2"/>
  <c r="DA288" i="2"/>
  <c r="DB288" i="2"/>
  <c r="DC288" i="2"/>
  <c r="DD288" i="2"/>
  <c r="DE288" i="2"/>
  <c r="DF288" i="2"/>
  <c r="DG288" i="2"/>
  <c r="DH288" i="2"/>
  <c r="DI288" i="2"/>
  <c r="DJ288" i="2"/>
  <c r="DK288" i="2"/>
  <c r="DS288" i="2"/>
  <c r="DT288" i="2"/>
  <c r="DU288" i="2"/>
  <c r="DV288" i="2"/>
  <c r="DW288" i="2"/>
  <c r="DX288" i="2"/>
  <c r="DY288" i="2"/>
  <c r="DZ288" i="2"/>
  <c r="EA288" i="2"/>
  <c r="EB288" i="2"/>
  <c r="EC288" i="2"/>
  <c r="ED288" i="2"/>
  <c r="EE288" i="2"/>
  <c r="EF288" i="2"/>
  <c r="EG288" i="2"/>
  <c r="EH288" i="2"/>
  <c r="EI288" i="2"/>
  <c r="EJ288" i="2"/>
  <c r="EK288" i="2"/>
  <c r="EL288" i="2"/>
  <c r="EM288" i="2"/>
  <c r="B289" i="2"/>
  <c r="C289" i="2"/>
  <c r="D289" i="2"/>
  <c r="E289" i="2" s="1"/>
  <c r="F289" i="2" s="1" a="1"/>
  <c r="F289" i="2" s="1"/>
  <c r="I289" i="2"/>
  <c r="J289" i="2"/>
  <c r="K289" i="2"/>
  <c r="L289" i="2"/>
  <c r="M289" i="2"/>
  <c r="N289" i="2"/>
  <c r="O289" i="2"/>
  <c r="P289" i="2"/>
  <c r="Q289" i="2"/>
  <c r="R289" i="2"/>
  <c r="S289" i="2"/>
  <c r="T289" i="2"/>
  <c r="U289" i="2"/>
  <c r="V289" i="2" s="1"/>
  <c r="W289" i="2"/>
  <c r="X289" i="2"/>
  <c r="Y289" i="2"/>
  <c r="Z289" i="2"/>
  <c r="AA289" i="2"/>
  <c r="AB289" i="2"/>
  <c r="AD289" i="2"/>
  <c r="AC289" i="2" s="1"/>
  <c r="AE289" i="2"/>
  <c r="AF289" i="2"/>
  <c r="AG289" i="2"/>
  <c r="AH289" i="2"/>
  <c r="AI289" i="2"/>
  <c r="AJ289" i="2"/>
  <c r="AK289" i="2"/>
  <c r="AL289" i="2"/>
  <c r="AM289" i="2"/>
  <c r="AN289" i="2"/>
  <c r="AO289" i="2"/>
  <c r="AP289" i="2"/>
  <c r="AQ289" i="2"/>
  <c r="AR289" i="2"/>
  <c r="AS289" i="2"/>
  <c r="AT289" i="2"/>
  <c r="AU289" i="2"/>
  <c r="AV289" i="2"/>
  <c r="AW289" i="2"/>
  <c r="AX289" i="2"/>
  <c r="AY289" i="2"/>
  <c r="AZ289" i="2"/>
  <c r="BA289" i="2"/>
  <c r="BB289" i="2"/>
  <c r="BC289" i="2"/>
  <c r="BD289" i="2"/>
  <c r="BE289" i="2"/>
  <c r="BF289" i="2"/>
  <c r="BG289" i="2"/>
  <c r="BH289" i="2"/>
  <c r="BI289" i="2"/>
  <c r="BJ289" i="2"/>
  <c r="BK289" i="2"/>
  <c r="BL289" i="2"/>
  <c r="BM289" i="2"/>
  <c r="BN289" i="2"/>
  <c r="BO289" i="2"/>
  <c r="BP289" i="2"/>
  <c r="BQ289" i="2"/>
  <c r="BR289" i="2"/>
  <c r="BS289" i="2"/>
  <c r="BT289" i="2"/>
  <c r="BU289" i="2"/>
  <c r="BV289" i="2"/>
  <c r="BW289" i="2"/>
  <c r="BX289" i="2"/>
  <c r="BY289" i="2"/>
  <c r="BZ289" i="2"/>
  <c r="CA289" i="2"/>
  <c r="CB289" i="2"/>
  <c r="CC289" i="2"/>
  <c r="CD289" i="2"/>
  <c r="CE289" i="2"/>
  <c r="CF289" i="2"/>
  <c r="CG289" i="2"/>
  <c r="CH289" i="2"/>
  <c r="CI289" i="2"/>
  <c r="CJ289" i="2"/>
  <c r="CK289" i="2"/>
  <c r="CL289" i="2"/>
  <c r="CM289" i="2"/>
  <c r="CN289" i="2"/>
  <c r="CO289" i="2"/>
  <c r="CP289" i="2"/>
  <c r="CQ289" i="2"/>
  <c r="CR289" i="2"/>
  <c r="CS289" i="2"/>
  <c r="CT289" i="2"/>
  <c r="CU289" i="2"/>
  <c r="CV289" i="2"/>
  <c r="CW289" i="2"/>
  <c r="CX289" i="2"/>
  <c r="CY289" i="2"/>
  <c r="CZ289" i="2"/>
  <c r="DA289" i="2"/>
  <c r="DB289" i="2"/>
  <c r="DC289" i="2"/>
  <c r="DD289" i="2"/>
  <c r="DE289" i="2"/>
  <c r="DF289" i="2"/>
  <c r="DG289" i="2"/>
  <c r="DH289" i="2"/>
  <c r="DI289" i="2"/>
  <c r="DJ289" i="2"/>
  <c r="DK289" i="2"/>
  <c r="DS289" i="2"/>
  <c r="DT289" i="2"/>
  <c r="DU289" i="2"/>
  <c r="DV289" i="2"/>
  <c r="DW289" i="2"/>
  <c r="DX289" i="2"/>
  <c r="DY289" i="2"/>
  <c r="DZ289" i="2"/>
  <c r="EA289" i="2"/>
  <c r="EB289" i="2"/>
  <c r="EC289" i="2"/>
  <c r="ED289" i="2"/>
  <c r="EE289" i="2"/>
  <c r="EF289" i="2"/>
  <c r="EG289" i="2"/>
  <c r="EH289" i="2"/>
  <c r="EI289" i="2"/>
  <c r="EJ289" i="2"/>
  <c r="EK289" i="2"/>
  <c r="EL289" i="2"/>
  <c r="EM289" i="2"/>
  <c r="B290" i="2"/>
  <c r="C290" i="2"/>
  <c r="D290" i="2"/>
  <c r="E290" i="2" s="1"/>
  <c r="F290" i="2" s="1" a="1"/>
  <c r="F290" i="2" s="1"/>
  <c r="I290" i="2"/>
  <c r="J290" i="2"/>
  <c r="K290" i="2"/>
  <c r="L290" i="2"/>
  <c r="M290" i="2"/>
  <c r="N290" i="2"/>
  <c r="O290" i="2"/>
  <c r="P290" i="2"/>
  <c r="Q290" i="2"/>
  <c r="R290" i="2"/>
  <c r="S290" i="2"/>
  <c r="T290" i="2"/>
  <c r="U290" i="2"/>
  <c r="V290" i="2" s="1"/>
  <c r="W290" i="2"/>
  <c r="X290" i="2"/>
  <c r="Y290" i="2"/>
  <c r="Z290" i="2"/>
  <c r="AA290" i="2"/>
  <c r="AB290" i="2"/>
  <c r="AD290" i="2"/>
  <c r="AC290" i="2" s="1"/>
  <c r="AE290" i="2"/>
  <c r="AF290" i="2"/>
  <c r="AG290" i="2"/>
  <c r="AH290" i="2"/>
  <c r="AI290" i="2"/>
  <c r="AJ290" i="2"/>
  <c r="AK290" i="2"/>
  <c r="AL290" i="2"/>
  <c r="AM290" i="2"/>
  <c r="AN290" i="2"/>
  <c r="AO290" i="2"/>
  <c r="AP290" i="2"/>
  <c r="AQ290" i="2"/>
  <c r="AR290" i="2"/>
  <c r="AS290" i="2"/>
  <c r="AT290" i="2"/>
  <c r="AU290" i="2"/>
  <c r="AV290" i="2"/>
  <c r="AW290" i="2"/>
  <c r="AX290" i="2"/>
  <c r="AY290" i="2"/>
  <c r="AZ290" i="2"/>
  <c r="BA290" i="2"/>
  <c r="BB290" i="2"/>
  <c r="BC290" i="2"/>
  <c r="BD290" i="2"/>
  <c r="BE290" i="2"/>
  <c r="BF290" i="2"/>
  <c r="BG290" i="2"/>
  <c r="BH290" i="2"/>
  <c r="BI290" i="2"/>
  <c r="BJ290" i="2"/>
  <c r="BK290" i="2"/>
  <c r="BL290" i="2"/>
  <c r="BM290" i="2"/>
  <c r="BN290" i="2"/>
  <c r="BO290" i="2"/>
  <c r="BP290" i="2"/>
  <c r="BQ290" i="2"/>
  <c r="BR290" i="2"/>
  <c r="BS290" i="2"/>
  <c r="BT290" i="2"/>
  <c r="BU290" i="2"/>
  <c r="BV290" i="2"/>
  <c r="BW290" i="2"/>
  <c r="BX290" i="2"/>
  <c r="BY290" i="2"/>
  <c r="BZ290" i="2"/>
  <c r="CA290" i="2"/>
  <c r="CB290" i="2"/>
  <c r="CC290" i="2"/>
  <c r="CD290" i="2"/>
  <c r="CE290" i="2"/>
  <c r="CF290" i="2"/>
  <c r="CG290" i="2"/>
  <c r="CH290" i="2"/>
  <c r="CI290" i="2"/>
  <c r="CJ290" i="2"/>
  <c r="CK290" i="2"/>
  <c r="CL290" i="2"/>
  <c r="CM290" i="2"/>
  <c r="CN290" i="2"/>
  <c r="CO290" i="2"/>
  <c r="CP290" i="2"/>
  <c r="CQ290" i="2"/>
  <c r="CR290" i="2"/>
  <c r="CS290" i="2"/>
  <c r="CT290" i="2"/>
  <c r="CU290" i="2"/>
  <c r="CV290" i="2"/>
  <c r="CW290" i="2"/>
  <c r="CX290" i="2"/>
  <c r="CY290" i="2"/>
  <c r="CZ290" i="2"/>
  <c r="DA290" i="2"/>
  <c r="DB290" i="2"/>
  <c r="DC290" i="2"/>
  <c r="DD290" i="2"/>
  <c r="DE290" i="2"/>
  <c r="DF290" i="2"/>
  <c r="DG290" i="2"/>
  <c r="DH290" i="2"/>
  <c r="DI290" i="2"/>
  <c r="DJ290" i="2"/>
  <c r="DK290" i="2"/>
  <c r="DS290" i="2"/>
  <c r="DT290" i="2"/>
  <c r="DU290" i="2"/>
  <c r="DV290" i="2"/>
  <c r="DW290" i="2"/>
  <c r="DX290" i="2"/>
  <c r="DY290" i="2"/>
  <c r="DZ290" i="2"/>
  <c r="EA290" i="2"/>
  <c r="EB290" i="2"/>
  <c r="EC290" i="2"/>
  <c r="ED290" i="2"/>
  <c r="EE290" i="2"/>
  <c r="EF290" i="2"/>
  <c r="EG290" i="2"/>
  <c r="EH290" i="2"/>
  <c r="EI290" i="2"/>
  <c r="EJ290" i="2"/>
  <c r="EK290" i="2"/>
  <c r="EL290" i="2"/>
  <c r="EM290" i="2"/>
  <c r="B291" i="2"/>
  <c r="C291" i="2"/>
  <c r="D291" i="2"/>
  <c r="E291" i="2" s="1"/>
  <c r="F291" i="2" s="1" a="1"/>
  <c r="F291" i="2" s="1"/>
  <c r="I291" i="2"/>
  <c r="J291" i="2"/>
  <c r="K291" i="2"/>
  <c r="L291" i="2"/>
  <c r="M291" i="2"/>
  <c r="N291" i="2"/>
  <c r="O291" i="2"/>
  <c r="P291" i="2"/>
  <c r="Q291" i="2"/>
  <c r="R291" i="2"/>
  <c r="S291" i="2"/>
  <c r="T291" i="2"/>
  <c r="U291" i="2"/>
  <c r="V291" i="2" s="1"/>
  <c r="W291" i="2"/>
  <c r="X291" i="2"/>
  <c r="Y291" i="2"/>
  <c r="Z291" i="2"/>
  <c r="AA291" i="2"/>
  <c r="AB291" i="2"/>
  <c r="AD291" i="2"/>
  <c r="AC291" i="2" s="1"/>
  <c r="AE291" i="2"/>
  <c r="AF291" i="2"/>
  <c r="AG291" i="2"/>
  <c r="AH291" i="2"/>
  <c r="AI291" i="2"/>
  <c r="AJ291" i="2"/>
  <c r="AK291" i="2"/>
  <c r="AL291" i="2"/>
  <c r="AM291" i="2"/>
  <c r="AN291" i="2"/>
  <c r="AO291" i="2"/>
  <c r="AP291" i="2"/>
  <c r="AQ291" i="2"/>
  <c r="AR291" i="2"/>
  <c r="AS291" i="2"/>
  <c r="AT291" i="2"/>
  <c r="AU291" i="2"/>
  <c r="AV291" i="2"/>
  <c r="AW291" i="2"/>
  <c r="AX291" i="2"/>
  <c r="AY291" i="2"/>
  <c r="AZ291" i="2"/>
  <c r="BA291" i="2"/>
  <c r="BB291" i="2"/>
  <c r="BC291" i="2"/>
  <c r="BD291" i="2"/>
  <c r="BE291" i="2"/>
  <c r="BF291" i="2"/>
  <c r="BG291" i="2"/>
  <c r="BH291" i="2"/>
  <c r="BI291" i="2"/>
  <c r="BJ291" i="2"/>
  <c r="BK291" i="2"/>
  <c r="BL291" i="2"/>
  <c r="BM291" i="2"/>
  <c r="BN291" i="2"/>
  <c r="BO291" i="2"/>
  <c r="BP291" i="2"/>
  <c r="BQ291" i="2"/>
  <c r="BR291" i="2"/>
  <c r="BS291" i="2"/>
  <c r="BT291" i="2"/>
  <c r="BU291" i="2"/>
  <c r="BV291" i="2"/>
  <c r="BW291" i="2"/>
  <c r="BX291" i="2"/>
  <c r="BY291" i="2"/>
  <c r="BZ291" i="2"/>
  <c r="CA291" i="2"/>
  <c r="CB291" i="2"/>
  <c r="CC291" i="2"/>
  <c r="CD291" i="2"/>
  <c r="CE291" i="2"/>
  <c r="CF291" i="2"/>
  <c r="CG291" i="2"/>
  <c r="CH291" i="2"/>
  <c r="CI291" i="2"/>
  <c r="CJ291" i="2"/>
  <c r="CK291" i="2"/>
  <c r="CL291" i="2"/>
  <c r="CM291" i="2"/>
  <c r="CN291" i="2"/>
  <c r="CO291" i="2"/>
  <c r="CP291" i="2"/>
  <c r="CQ291" i="2"/>
  <c r="CR291" i="2"/>
  <c r="CS291" i="2"/>
  <c r="CT291" i="2"/>
  <c r="CU291" i="2"/>
  <c r="CV291" i="2"/>
  <c r="CW291" i="2"/>
  <c r="CX291" i="2"/>
  <c r="CY291" i="2"/>
  <c r="CZ291" i="2"/>
  <c r="DA291" i="2"/>
  <c r="DB291" i="2"/>
  <c r="DC291" i="2"/>
  <c r="DD291" i="2"/>
  <c r="DE291" i="2"/>
  <c r="DF291" i="2"/>
  <c r="DG291" i="2"/>
  <c r="DH291" i="2"/>
  <c r="DI291" i="2"/>
  <c r="DJ291" i="2"/>
  <c r="DK291" i="2"/>
  <c r="DS291" i="2"/>
  <c r="DT291" i="2"/>
  <c r="DU291" i="2"/>
  <c r="DN291" i="2" s="1"/>
  <c r="DV291" i="2"/>
  <c r="DW291" i="2"/>
  <c r="DX291" i="2"/>
  <c r="DY291" i="2"/>
  <c r="DZ291" i="2"/>
  <c r="EA291" i="2"/>
  <c r="EB291" i="2"/>
  <c r="EC291" i="2"/>
  <c r="ED291" i="2"/>
  <c r="EE291" i="2"/>
  <c r="EF291" i="2"/>
  <c r="EG291" i="2"/>
  <c r="EH291" i="2"/>
  <c r="EI291" i="2"/>
  <c r="EJ291" i="2"/>
  <c r="EK291" i="2"/>
  <c r="EL291" i="2"/>
  <c r="EM291" i="2"/>
  <c r="B292" i="2"/>
  <c r="C292" i="2"/>
  <c r="D292" i="2"/>
  <c r="E292" i="2" s="1"/>
  <c r="F292" i="2" s="1" a="1"/>
  <c r="F292" i="2" s="1"/>
  <c r="I292" i="2"/>
  <c r="J292" i="2"/>
  <c r="K292" i="2"/>
  <c r="L292" i="2"/>
  <c r="M292" i="2"/>
  <c r="N292" i="2"/>
  <c r="O292" i="2"/>
  <c r="P292" i="2"/>
  <c r="Q292" i="2"/>
  <c r="R292" i="2"/>
  <c r="S292" i="2"/>
  <c r="T292" i="2"/>
  <c r="U292" i="2"/>
  <c r="V292" i="2" s="1"/>
  <c r="W292" i="2"/>
  <c r="X292" i="2"/>
  <c r="Y292" i="2"/>
  <c r="Z292" i="2"/>
  <c r="AA292" i="2"/>
  <c r="AB292" i="2"/>
  <c r="AD292" i="2"/>
  <c r="AC292" i="2" s="1"/>
  <c r="AE292" i="2"/>
  <c r="AF292" i="2"/>
  <c r="AG292" i="2"/>
  <c r="AH292" i="2"/>
  <c r="AI292" i="2"/>
  <c r="AJ292" i="2"/>
  <c r="AK292" i="2"/>
  <c r="AL292" i="2"/>
  <c r="AM292" i="2"/>
  <c r="AN292" i="2"/>
  <c r="AO292" i="2"/>
  <c r="AP292" i="2"/>
  <c r="AQ292" i="2"/>
  <c r="AR292" i="2"/>
  <c r="AS292" i="2"/>
  <c r="AT292" i="2"/>
  <c r="AU292" i="2"/>
  <c r="AV292" i="2"/>
  <c r="AW292" i="2"/>
  <c r="AX292" i="2"/>
  <c r="AY292" i="2"/>
  <c r="AZ292" i="2"/>
  <c r="BA292" i="2"/>
  <c r="BB292" i="2"/>
  <c r="BC292" i="2"/>
  <c r="BD292" i="2"/>
  <c r="BE292" i="2"/>
  <c r="BF292" i="2"/>
  <c r="BG292" i="2"/>
  <c r="BH292" i="2"/>
  <c r="BI292" i="2"/>
  <c r="BJ292" i="2"/>
  <c r="BK292" i="2"/>
  <c r="BL292" i="2"/>
  <c r="BM292" i="2"/>
  <c r="BN292" i="2"/>
  <c r="BO292" i="2"/>
  <c r="BP292" i="2"/>
  <c r="BQ292" i="2"/>
  <c r="BR292" i="2"/>
  <c r="BS292" i="2"/>
  <c r="BT292" i="2"/>
  <c r="BU292" i="2"/>
  <c r="BV292" i="2"/>
  <c r="BW292" i="2"/>
  <c r="BX292" i="2"/>
  <c r="BY292" i="2"/>
  <c r="BZ292" i="2"/>
  <c r="CA292" i="2"/>
  <c r="CB292" i="2"/>
  <c r="CC292" i="2"/>
  <c r="CD292" i="2"/>
  <c r="CE292" i="2"/>
  <c r="CF292" i="2"/>
  <c r="CG292" i="2"/>
  <c r="CH292" i="2"/>
  <c r="CI292" i="2"/>
  <c r="CJ292" i="2"/>
  <c r="CK292" i="2"/>
  <c r="CL292" i="2"/>
  <c r="CM292" i="2"/>
  <c r="CN292" i="2"/>
  <c r="CO292" i="2"/>
  <c r="CP292" i="2"/>
  <c r="CQ292" i="2"/>
  <c r="CR292" i="2"/>
  <c r="CS292" i="2"/>
  <c r="CT292" i="2"/>
  <c r="CU292" i="2"/>
  <c r="CV292" i="2"/>
  <c r="CW292" i="2"/>
  <c r="CX292" i="2"/>
  <c r="CY292" i="2"/>
  <c r="CZ292" i="2"/>
  <c r="DA292" i="2"/>
  <c r="DB292" i="2"/>
  <c r="DC292" i="2"/>
  <c r="DD292" i="2"/>
  <c r="DE292" i="2"/>
  <c r="DF292" i="2"/>
  <c r="DG292" i="2"/>
  <c r="DH292" i="2"/>
  <c r="DI292" i="2"/>
  <c r="DJ292" i="2"/>
  <c r="DK292" i="2"/>
  <c r="DS292" i="2"/>
  <c r="DT292" i="2"/>
  <c r="DU292" i="2"/>
  <c r="DV292" i="2"/>
  <c r="DW292" i="2"/>
  <c r="DX292" i="2"/>
  <c r="DY292" i="2"/>
  <c r="DZ292" i="2"/>
  <c r="EA292" i="2"/>
  <c r="DO292" i="2" s="1"/>
  <c r="EB292" i="2"/>
  <c r="EC292" i="2"/>
  <c r="ED292" i="2"/>
  <c r="EE292" i="2"/>
  <c r="EF292" i="2"/>
  <c r="EG292" i="2"/>
  <c r="EH292" i="2"/>
  <c r="EI292" i="2"/>
  <c r="EJ292" i="2"/>
  <c r="EK292" i="2"/>
  <c r="EL292" i="2"/>
  <c r="EM292" i="2"/>
  <c r="B293" i="2"/>
  <c r="C293" i="2"/>
  <c r="D293" i="2"/>
  <c r="E293" i="2" s="1"/>
  <c r="F293" i="2" s="1" a="1"/>
  <c r="F293" i="2" s="1"/>
  <c r="I293" i="2"/>
  <c r="J293" i="2"/>
  <c r="K293" i="2"/>
  <c r="L293" i="2"/>
  <c r="M293" i="2"/>
  <c r="N293" i="2"/>
  <c r="O293" i="2"/>
  <c r="P293" i="2"/>
  <c r="Q293" i="2"/>
  <c r="R293" i="2"/>
  <c r="S293" i="2"/>
  <c r="T293" i="2"/>
  <c r="U293" i="2"/>
  <c r="V293" i="2" s="1"/>
  <c r="W293" i="2"/>
  <c r="X293" i="2"/>
  <c r="Y293" i="2"/>
  <c r="Z293" i="2"/>
  <c r="AA293" i="2"/>
  <c r="AB293" i="2"/>
  <c r="AD293" i="2"/>
  <c r="AC293" i="2" s="1"/>
  <c r="AE293" i="2"/>
  <c r="AF293" i="2"/>
  <c r="AG293" i="2"/>
  <c r="AH293" i="2"/>
  <c r="AI293" i="2"/>
  <c r="AJ293" i="2"/>
  <c r="AK293" i="2"/>
  <c r="AL293" i="2"/>
  <c r="AM293" i="2"/>
  <c r="AN293" i="2"/>
  <c r="AO293" i="2"/>
  <c r="AP293" i="2"/>
  <c r="AQ293" i="2"/>
  <c r="AR293" i="2"/>
  <c r="AS293" i="2"/>
  <c r="AT293" i="2"/>
  <c r="AU293" i="2"/>
  <c r="AV293" i="2"/>
  <c r="AW293" i="2"/>
  <c r="AX293" i="2"/>
  <c r="AY293" i="2"/>
  <c r="AZ293" i="2"/>
  <c r="BA293" i="2"/>
  <c r="BB293" i="2"/>
  <c r="BC293" i="2"/>
  <c r="BD293" i="2"/>
  <c r="BE293" i="2"/>
  <c r="BF293" i="2"/>
  <c r="BG293" i="2"/>
  <c r="BH293" i="2"/>
  <c r="BI293" i="2"/>
  <c r="BJ293" i="2"/>
  <c r="BK293" i="2"/>
  <c r="BL293" i="2"/>
  <c r="BM293" i="2"/>
  <c r="BN293" i="2"/>
  <c r="BO293" i="2"/>
  <c r="BP293" i="2"/>
  <c r="BQ293" i="2"/>
  <c r="BR293" i="2"/>
  <c r="BS293" i="2"/>
  <c r="BT293" i="2"/>
  <c r="BU293" i="2"/>
  <c r="BV293" i="2"/>
  <c r="BW293" i="2"/>
  <c r="BX293" i="2"/>
  <c r="BY293" i="2"/>
  <c r="BZ293" i="2"/>
  <c r="CA293" i="2"/>
  <c r="CB293" i="2"/>
  <c r="CC293" i="2"/>
  <c r="CD293" i="2"/>
  <c r="CE293" i="2"/>
  <c r="CF293" i="2"/>
  <c r="CG293" i="2"/>
  <c r="CH293" i="2"/>
  <c r="CI293" i="2"/>
  <c r="CJ293" i="2"/>
  <c r="CK293" i="2"/>
  <c r="CL293" i="2"/>
  <c r="CM293" i="2"/>
  <c r="CN293" i="2"/>
  <c r="CO293" i="2"/>
  <c r="CP293" i="2"/>
  <c r="CQ293" i="2"/>
  <c r="CR293" i="2"/>
  <c r="CS293" i="2"/>
  <c r="CT293" i="2"/>
  <c r="CU293" i="2"/>
  <c r="CV293" i="2"/>
  <c r="CW293" i="2"/>
  <c r="CX293" i="2"/>
  <c r="CY293" i="2"/>
  <c r="CZ293" i="2"/>
  <c r="DA293" i="2"/>
  <c r="DB293" i="2"/>
  <c r="DC293" i="2"/>
  <c r="DD293" i="2"/>
  <c r="DE293" i="2"/>
  <c r="DF293" i="2"/>
  <c r="DG293" i="2"/>
  <c r="DH293" i="2"/>
  <c r="DI293" i="2"/>
  <c r="DJ293" i="2"/>
  <c r="DK293" i="2"/>
  <c r="DS293" i="2"/>
  <c r="DT293" i="2"/>
  <c r="DU293" i="2"/>
  <c r="DV293" i="2"/>
  <c r="DW293" i="2"/>
  <c r="DX293" i="2"/>
  <c r="DY293" i="2"/>
  <c r="DZ293" i="2"/>
  <c r="EA293" i="2"/>
  <c r="DO293" i="2" s="1"/>
  <c r="EB293" i="2"/>
  <c r="EC293" i="2"/>
  <c r="ED293" i="2"/>
  <c r="EE293" i="2"/>
  <c r="EF293" i="2"/>
  <c r="EG293" i="2"/>
  <c r="EH293" i="2"/>
  <c r="EI293" i="2"/>
  <c r="EJ293" i="2"/>
  <c r="EK293" i="2"/>
  <c r="EL293" i="2"/>
  <c r="EM293" i="2"/>
  <c r="B294" i="2"/>
  <c r="C294" i="2"/>
  <c r="D294" i="2"/>
  <c r="E294" i="2" s="1"/>
  <c r="F294" i="2" s="1" a="1"/>
  <c r="F294" i="2" s="1"/>
  <c r="I294" i="2"/>
  <c r="J294" i="2"/>
  <c r="K294" i="2"/>
  <c r="L294" i="2"/>
  <c r="M294" i="2"/>
  <c r="N294" i="2"/>
  <c r="O294" i="2"/>
  <c r="P294" i="2"/>
  <c r="Q294" i="2"/>
  <c r="R294" i="2"/>
  <c r="S294" i="2"/>
  <c r="T294" i="2"/>
  <c r="U294" i="2"/>
  <c r="V294" i="2" s="1"/>
  <c r="W294" i="2"/>
  <c r="X294" i="2"/>
  <c r="Y294" i="2"/>
  <c r="Z294" i="2"/>
  <c r="AA294" i="2"/>
  <c r="AB294" i="2"/>
  <c r="AD294" i="2"/>
  <c r="AC294" i="2" s="1"/>
  <c r="AE294" i="2"/>
  <c r="AF294" i="2"/>
  <c r="AG294" i="2"/>
  <c r="AH294" i="2"/>
  <c r="AI294" i="2"/>
  <c r="AJ294" i="2"/>
  <c r="AK294" i="2"/>
  <c r="AL294" i="2"/>
  <c r="AM294" i="2"/>
  <c r="AN294" i="2"/>
  <c r="AO294" i="2"/>
  <c r="AP294" i="2"/>
  <c r="AQ294" i="2"/>
  <c r="AR294" i="2"/>
  <c r="AS294" i="2"/>
  <c r="AT294" i="2"/>
  <c r="AU294" i="2"/>
  <c r="AV294" i="2"/>
  <c r="AW294" i="2"/>
  <c r="AX294" i="2"/>
  <c r="AY294" i="2"/>
  <c r="AZ294" i="2"/>
  <c r="BA294" i="2"/>
  <c r="BB294" i="2"/>
  <c r="BC294" i="2"/>
  <c r="BD294" i="2"/>
  <c r="BE294" i="2"/>
  <c r="BF294" i="2"/>
  <c r="BG294" i="2"/>
  <c r="BH294" i="2"/>
  <c r="BI294" i="2"/>
  <c r="BJ294" i="2"/>
  <c r="BK294" i="2"/>
  <c r="BL294" i="2"/>
  <c r="BM294" i="2"/>
  <c r="BN294" i="2"/>
  <c r="BO294" i="2"/>
  <c r="BP294" i="2"/>
  <c r="BQ294" i="2"/>
  <c r="BR294" i="2"/>
  <c r="BS294" i="2"/>
  <c r="BT294" i="2"/>
  <c r="BU294" i="2"/>
  <c r="BV294" i="2"/>
  <c r="BW294" i="2"/>
  <c r="BX294" i="2"/>
  <c r="BY294" i="2"/>
  <c r="BZ294" i="2"/>
  <c r="CA294" i="2"/>
  <c r="CB294" i="2"/>
  <c r="CC294" i="2"/>
  <c r="CD294" i="2"/>
  <c r="CE294" i="2"/>
  <c r="CF294" i="2"/>
  <c r="CG294" i="2"/>
  <c r="CH294" i="2"/>
  <c r="CI294" i="2"/>
  <c r="CJ294" i="2"/>
  <c r="CK294" i="2"/>
  <c r="CL294" i="2"/>
  <c r="CM294" i="2"/>
  <c r="CN294" i="2"/>
  <c r="CO294" i="2"/>
  <c r="CP294" i="2"/>
  <c r="CQ294" i="2"/>
  <c r="CR294" i="2"/>
  <c r="CS294" i="2"/>
  <c r="CT294" i="2"/>
  <c r="CU294" i="2"/>
  <c r="CV294" i="2"/>
  <c r="CW294" i="2"/>
  <c r="CX294" i="2"/>
  <c r="CY294" i="2"/>
  <c r="CZ294" i="2"/>
  <c r="DA294" i="2"/>
  <c r="DB294" i="2"/>
  <c r="DC294" i="2"/>
  <c r="DD294" i="2"/>
  <c r="DE294" i="2"/>
  <c r="DF294" i="2"/>
  <c r="DG294" i="2"/>
  <c r="DH294" i="2"/>
  <c r="DI294" i="2"/>
  <c r="DJ294" i="2"/>
  <c r="DK294" i="2"/>
  <c r="DS294" i="2"/>
  <c r="DT294" i="2"/>
  <c r="DU294" i="2"/>
  <c r="DV294" i="2"/>
  <c r="DW294" i="2"/>
  <c r="DX294" i="2"/>
  <c r="DY294" i="2"/>
  <c r="DZ294" i="2"/>
  <c r="EA294" i="2"/>
  <c r="EB294" i="2"/>
  <c r="EC294" i="2"/>
  <c r="ED294" i="2"/>
  <c r="EE294" i="2"/>
  <c r="EF294" i="2"/>
  <c r="EG294" i="2"/>
  <c r="EH294" i="2"/>
  <c r="EI294" i="2"/>
  <c r="EJ294" i="2"/>
  <c r="EK294" i="2"/>
  <c r="EL294" i="2"/>
  <c r="EM294" i="2"/>
  <c r="B295" i="2"/>
  <c r="C295" i="2"/>
  <c r="D295" i="2"/>
  <c r="E295" i="2" s="1"/>
  <c r="F295" i="2" s="1" a="1"/>
  <c r="F295" i="2" s="1"/>
  <c r="I295" i="2"/>
  <c r="J295" i="2"/>
  <c r="K295" i="2"/>
  <c r="L295" i="2"/>
  <c r="M295" i="2"/>
  <c r="N295" i="2"/>
  <c r="O295" i="2"/>
  <c r="P295" i="2"/>
  <c r="Q295" i="2"/>
  <c r="R295" i="2"/>
  <c r="S295" i="2"/>
  <c r="T295" i="2"/>
  <c r="U295" i="2"/>
  <c r="V295" i="2" s="1"/>
  <c r="W295" i="2"/>
  <c r="X295" i="2"/>
  <c r="Y295" i="2"/>
  <c r="Z295" i="2"/>
  <c r="AA295" i="2"/>
  <c r="AB295" i="2"/>
  <c r="AD295" i="2"/>
  <c r="AC295" i="2" s="1"/>
  <c r="AE295" i="2"/>
  <c r="AF295" i="2"/>
  <c r="AG295" i="2"/>
  <c r="AH295" i="2"/>
  <c r="AI295" i="2"/>
  <c r="AJ295" i="2"/>
  <c r="AK295" i="2"/>
  <c r="AL295" i="2"/>
  <c r="AM295" i="2"/>
  <c r="AN295" i="2"/>
  <c r="AO295" i="2"/>
  <c r="AP295" i="2"/>
  <c r="AQ295" i="2"/>
  <c r="AR295" i="2"/>
  <c r="AS295" i="2"/>
  <c r="AT295" i="2"/>
  <c r="AU295" i="2"/>
  <c r="AV295" i="2"/>
  <c r="AW295" i="2"/>
  <c r="AX295" i="2"/>
  <c r="AY295" i="2"/>
  <c r="AZ295" i="2"/>
  <c r="BA295" i="2"/>
  <c r="BB295" i="2"/>
  <c r="BC295" i="2"/>
  <c r="BD295" i="2"/>
  <c r="BE295" i="2"/>
  <c r="BF295" i="2"/>
  <c r="BG295" i="2"/>
  <c r="BH295" i="2"/>
  <c r="BI295" i="2"/>
  <c r="BJ295" i="2"/>
  <c r="BK295" i="2"/>
  <c r="BL295" i="2"/>
  <c r="BM295" i="2"/>
  <c r="BN295" i="2"/>
  <c r="BO295" i="2"/>
  <c r="BP295" i="2"/>
  <c r="BQ295" i="2"/>
  <c r="BR295" i="2"/>
  <c r="BS295" i="2"/>
  <c r="BT295" i="2"/>
  <c r="BU295" i="2"/>
  <c r="BV295" i="2"/>
  <c r="BW295" i="2"/>
  <c r="BX295" i="2"/>
  <c r="BY295" i="2"/>
  <c r="BZ295" i="2"/>
  <c r="CA295" i="2"/>
  <c r="CB295" i="2"/>
  <c r="CC295" i="2"/>
  <c r="CD295" i="2"/>
  <c r="CE295" i="2"/>
  <c r="CF295" i="2"/>
  <c r="CG295" i="2"/>
  <c r="CH295" i="2"/>
  <c r="CI295" i="2"/>
  <c r="CJ295" i="2"/>
  <c r="CK295" i="2"/>
  <c r="CL295" i="2"/>
  <c r="CM295" i="2"/>
  <c r="CN295" i="2"/>
  <c r="CO295" i="2"/>
  <c r="CP295" i="2"/>
  <c r="CQ295" i="2"/>
  <c r="CR295" i="2"/>
  <c r="CS295" i="2"/>
  <c r="CT295" i="2"/>
  <c r="CU295" i="2"/>
  <c r="CV295" i="2"/>
  <c r="CW295" i="2"/>
  <c r="CX295" i="2"/>
  <c r="CY295" i="2"/>
  <c r="CZ295" i="2"/>
  <c r="DA295" i="2"/>
  <c r="DB295" i="2"/>
  <c r="DC295" i="2"/>
  <c r="DD295" i="2"/>
  <c r="DE295" i="2"/>
  <c r="DF295" i="2"/>
  <c r="DG295" i="2"/>
  <c r="DH295" i="2"/>
  <c r="DI295" i="2"/>
  <c r="DJ295" i="2"/>
  <c r="DK295" i="2"/>
  <c r="DS295" i="2"/>
  <c r="DT295" i="2"/>
  <c r="DU295" i="2"/>
  <c r="DV295" i="2"/>
  <c r="DW295" i="2"/>
  <c r="DX295" i="2"/>
  <c r="DY295" i="2"/>
  <c r="DZ295" i="2"/>
  <c r="EA295" i="2"/>
  <c r="EB295" i="2"/>
  <c r="EC295" i="2"/>
  <c r="ED295" i="2"/>
  <c r="EE295" i="2"/>
  <c r="EF295" i="2"/>
  <c r="EG295" i="2"/>
  <c r="EH295" i="2"/>
  <c r="EI295" i="2"/>
  <c r="EJ295" i="2"/>
  <c r="EK295" i="2"/>
  <c r="EL295" i="2"/>
  <c r="EM295" i="2"/>
  <c r="B296" i="2"/>
  <c r="C296" i="2"/>
  <c r="D296" i="2"/>
  <c r="E296" i="2" s="1"/>
  <c r="F296" i="2" s="1" a="1"/>
  <c r="F296" i="2" s="1"/>
  <c r="I296" i="2"/>
  <c r="J296" i="2"/>
  <c r="K296" i="2"/>
  <c r="L296" i="2"/>
  <c r="M296" i="2"/>
  <c r="N296" i="2"/>
  <c r="O296" i="2"/>
  <c r="P296" i="2"/>
  <c r="Q296" i="2"/>
  <c r="R296" i="2"/>
  <c r="S296" i="2"/>
  <c r="T296" i="2"/>
  <c r="U296" i="2"/>
  <c r="V296" i="2" s="1"/>
  <c r="W296" i="2"/>
  <c r="X296" i="2"/>
  <c r="Y296" i="2"/>
  <c r="Z296" i="2"/>
  <c r="AA296" i="2"/>
  <c r="AB296" i="2"/>
  <c r="AD296" i="2"/>
  <c r="AC296" i="2" s="1"/>
  <c r="AE296" i="2"/>
  <c r="AF296" i="2"/>
  <c r="AG296" i="2"/>
  <c r="AH296" i="2"/>
  <c r="AI296" i="2"/>
  <c r="AJ296" i="2"/>
  <c r="AK296" i="2"/>
  <c r="AL296" i="2"/>
  <c r="AM296" i="2"/>
  <c r="AN296" i="2"/>
  <c r="AO296" i="2"/>
  <c r="AP296" i="2"/>
  <c r="AQ296" i="2"/>
  <c r="AR296" i="2"/>
  <c r="AS296" i="2"/>
  <c r="AT296" i="2"/>
  <c r="AU296" i="2"/>
  <c r="AV296" i="2"/>
  <c r="AW296" i="2"/>
  <c r="AX296" i="2"/>
  <c r="AY296" i="2"/>
  <c r="AZ296" i="2"/>
  <c r="BA296" i="2"/>
  <c r="BB296" i="2"/>
  <c r="BC296" i="2"/>
  <c r="BD296" i="2"/>
  <c r="BE296" i="2"/>
  <c r="BF296" i="2"/>
  <c r="BG296" i="2"/>
  <c r="BH296" i="2"/>
  <c r="BI296" i="2"/>
  <c r="BJ296" i="2"/>
  <c r="BK296" i="2"/>
  <c r="BL296" i="2"/>
  <c r="BM296" i="2"/>
  <c r="BN296" i="2"/>
  <c r="BO296" i="2"/>
  <c r="BP296" i="2"/>
  <c r="BQ296" i="2"/>
  <c r="BR296" i="2"/>
  <c r="BS296" i="2"/>
  <c r="BT296" i="2"/>
  <c r="BU296" i="2"/>
  <c r="BV296" i="2"/>
  <c r="BW296" i="2"/>
  <c r="BX296" i="2"/>
  <c r="BY296" i="2"/>
  <c r="BZ296" i="2"/>
  <c r="CA296" i="2"/>
  <c r="CB296" i="2"/>
  <c r="CC296" i="2"/>
  <c r="CD296" i="2"/>
  <c r="CE296" i="2"/>
  <c r="CF296" i="2"/>
  <c r="CG296" i="2"/>
  <c r="CH296" i="2"/>
  <c r="CI296" i="2"/>
  <c r="CJ296" i="2"/>
  <c r="CK296" i="2"/>
  <c r="CL296" i="2"/>
  <c r="CM296" i="2"/>
  <c r="CN296" i="2"/>
  <c r="CO296" i="2"/>
  <c r="CP296" i="2"/>
  <c r="CQ296" i="2"/>
  <c r="CR296" i="2"/>
  <c r="CS296" i="2"/>
  <c r="CT296" i="2"/>
  <c r="CU296" i="2"/>
  <c r="CV296" i="2"/>
  <c r="CW296" i="2"/>
  <c r="CX296" i="2"/>
  <c r="CY296" i="2"/>
  <c r="CZ296" i="2"/>
  <c r="DA296" i="2"/>
  <c r="DB296" i="2"/>
  <c r="DC296" i="2"/>
  <c r="DD296" i="2"/>
  <c r="DE296" i="2"/>
  <c r="DF296" i="2"/>
  <c r="DG296" i="2"/>
  <c r="DH296" i="2"/>
  <c r="DI296" i="2"/>
  <c r="DJ296" i="2"/>
  <c r="DK296" i="2"/>
  <c r="DS296" i="2"/>
  <c r="DT296" i="2"/>
  <c r="DU296" i="2"/>
  <c r="DV296" i="2"/>
  <c r="DW296" i="2"/>
  <c r="DX296" i="2"/>
  <c r="DY296" i="2"/>
  <c r="DZ296" i="2"/>
  <c r="EA296" i="2"/>
  <c r="EB296" i="2"/>
  <c r="EC296" i="2"/>
  <c r="ED296" i="2"/>
  <c r="EE296" i="2"/>
  <c r="EF296" i="2"/>
  <c r="EG296" i="2"/>
  <c r="EH296" i="2"/>
  <c r="EI296" i="2"/>
  <c r="EJ296" i="2"/>
  <c r="EK296" i="2"/>
  <c r="EL296" i="2"/>
  <c r="EM296" i="2"/>
  <c r="B297" i="2"/>
  <c r="C297" i="2"/>
  <c r="D297" i="2"/>
  <c r="E297" i="2" s="1"/>
  <c r="F297" i="2" s="1" a="1"/>
  <c r="F297" i="2" s="1"/>
  <c r="I297" i="2"/>
  <c r="J297" i="2"/>
  <c r="K297" i="2"/>
  <c r="L297" i="2"/>
  <c r="M297" i="2"/>
  <c r="N297" i="2"/>
  <c r="O297" i="2"/>
  <c r="P297" i="2"/>
  <c r="Q297" i="2"/>
  <c r="R297" i="2"/>
  <c r="S297" i="2"/>
  <c r="T297" i="2"/>
  <c r="U297" i="2"/>
  <c r="V297" i="2" s="1"/>
  <c r="W297" i="2"/>
  <c r="X297" i="2"/>
  <c r="Y297" i="2"/>
  <c r="Z297" i="2"/>
  <c r="AA297" i="2"/>
  <c r="AB297" i="2"/>
  <c r="AD297" i="2"/>
  <c r="AC297" i="2" s="1"/>
  <c r="AE297" i="2"/>
  <c r="AF297" i="2"/>
  <c r="AG297" i="2"/>
  <c r="AH297" i="2"/>
  <c r="AI297" i="2"/>
  <c r="AJ297" i="2"/>
  <c r="AK297" i="2"/>
  <c r="AL297" i="2"/>
  <c r="AM297" i="2"/>
  <c r="AN297" i="2"/>
  <c r="AO297" i="2"/>
  <c r="AP297" i="2"/>
  <c r="AQ297" i="2"/>
  <c r="AR297" i="2"/>
  <c r="AS297" i="2"/>
  <c r="AT297" i="2"/>
  <c r="AU297" i="2"/>
  <c r="AV297" i="2"/>
  <c r="AW297" i="2"/>
  <c r="AX297" i="2"/>
  <c r="AY297" i="2"/>
  <c r="AZ297" i="2"/>
  <c r="BA297" i="2"/>
  <c r="BB297" i="2"/>
  <c r="BC297" i="2"/>
  <c r="BD297" i="2"/>
  <c r="BE297" i="2"/>
  <c r="BF297" i="2"/>
  <c r="BG297" i="2"/>
  <c r="BH297" i="2"/>
  <c r="BI297" i="2"/>
  <c r="BJ297" i="2"/>
  <c r="BK297" i="2"/>
  <c r="BL297" i="2"/>
  <c r="BM297" i="2"/>
  <c r="BN297" i="2"/>
  <c r="BO297" i="2"/>
  <c r="BP297" i="2"/>
  <c r="BQ297" i="2"/>
  <c r="BR297" i="2"/>
  <c r="BS297" i="2"/>
  <c r="BT297" i="2"/>
  <c r="BU297" i="2"/>
  <c r="BV297" i="2"/>
  <c r="BW297" i="2"/>
  <c r="BX297" i="2"/>
  <c r="BY297" i="2"/>
  <c r="BZ297" i="2"/>
  <c r="CA297" i="2"/>
  <c r="CB297" i="2"/>
  <c r="CC297" i="2"/>
  <c r="CD297" i="2"/>
  <c r="CE297" i="2"/>
  <c r="CF297" i="2"/>
  <c r="CG297" i="2"/>
  <c r="CH297" i="2"/>
  <c r="CI297" i="2"/>
  <c r="CJ297" i="2"/>
  <c r="CK297" i="2"/>
  <c r="CL297" i="2"/>
  <c r="CM297" i="2"/>
  <c r="CN297" i="2"/>
  <c r="CO297" i="2"/>
  <c r="CP297" i="2"/>
  <c r="CQ297" i="2"/>
  <c r="CR297" i="2"/>
  <c r="CS297" i="2"/>
  <c r="CT297" i="2"/>
  <c r="CU297" i="2"/>
  <c r="CV297" i="2"/>
  <c r="CW297" i="2"/>
  <c r="CX297" i="2"/>
  <c r="CY297" i="2"/>
  <c r="CZ297" i="2"/>
  <c r="DA297" i="2"/>
  <c r="DB297" i="2"/>
  <c r="DC297" i="2"/>
  <c r="DD297" i="2"/>
  <c r="DE297" i="2"/>
  <c r="DF297" i="2"/>
  <c r="DG297" i="2"/>
  <c r="DH297" i="2"/>
  <c r="DI297" i="2"/>
  <c r="DJ297" i="2"/>
  <c r="DK297" i="2"/>
  <c r="DS297" i="2"/>
  <c r="DT297" i="2"/>
  <c r="DU297" i="2"/>
  <c r="DV297" i="2"/>
  <c r="DW297" i="2"/>
  <c r="DX297" i="2"/>
  <c r="DY297" i="2"/>
  <c r="DZ297" i="2"/>
  <c r="EA297" i="2"/>
  <c r="EB297" i="2"/>
  <c r="EC297" i="2"/>
  <c r="ED297" i="2"/>
  <c r="EE297" i="2"/>
  <c r="EF297" i="2"/>
  <c r="EG297" i="2"/>
  <c r="EH297" i="2"/>
  <c r="EI297" i="2"/>
  <c r="EJ297" i="2"/>
  <c r="EK297" i="2"/>
  <c r="EL297" i="2"/>
  <c r="EM297" i="2"/>
  <c r="B298" i="2"/>
  <c r="C298" i="2"/>
  <c r="D298" i="2"/>
  <c r="E298" i="2" s="1"/>
  <c r="F298" i="2" s="1" a="1"/>
  <c r="F298" i="2" s="1"/>
  <c r="I298" i="2"/>
  <c r="J298" i="2"/>
  <c r="K298" i="2"/>
  <c r="L298" i="2"/>
  <c r="M298" i="2"/>
  <c r="N298" i="2"/>
  <c r="O298" i="2"/>
  <c r="P298" i="2"/>
  <c r="Q298" i="2"/>
  <c r="R298" i="2"/>
  <c r="S298" i="2"/>
  <c r="T298" i="2"/>
  <c r="U298" i="2"/>
  <c r="V298" i="2" s="1"/>
  <c r="W298" i="2"/>
  <c r="X298" i="2"/>
  <c r="Y298" i="2"/>
  <c r="Z298" i="2"/>
  <c r="AA298" i="2"/>
  <c r="AB298" i="2"/>
  <c r="AD298" i="2"/>
  <c r="AC298" i="2" s="1"/>
  <c r="AE298" i="2"/>
  <c r="AF298" i="2"/>
  <c r="AG298" i="2"/>
  <c r="AH298" i="2"/>
  <c r="AI298" i="2"/>
  <c r="AJ298" i="2"/>
  <c r="AK298" i="2"/>
  <c r="AL298" i="2"/>
  <c r="AM298" i="2"/>
  <c r="AN298" i="2"/>
  <c r="AO298" i="2"/>
  <c r="AP298" i="2"/>
  <c r="AQ298" i="2"/>
  <c r="AR298" i="2"/>
  <c r="AS298" i="2"/>
  <c r="AT298" i="2"/>
  <c r="AU298" i="2"/>
  <c r="AV298" i="2"/>
  <c r="AW298" i="2"/>
  <c r="AX298" i="2"/>
  <c r="AY298" i="2"/>
  <c r="AZ298" i="2"/>
  <c r="BA298" i="2"/>
  <c r="BB298" i="2"/>
  <c r="BC298" i="2"/>
  <c r="BD298" i="2"/>
  <c r="BE298" i="2"/>
  <c r="BF298" i="2"/>
  <c r="BG298" i="2"/>
  <c r="BH298" i="2"/>
  <c r="BI298" i="2"/>
  <c r="BJ298" i="2"/>
  <c r="BK298" i="2"/>
  <c r="BL298" i="2"/>
  <c r="BM298" i="2"/>
  <c r="BN298" i="2"/>
  <c r="BO298" i="2"/>
  <c r="BP298" i="2"/>
  <c r="BQ298" i="2"/>
  <c r="BR298" i="2"/>
  <c r="BS298" i="2"/>
  <c r="BT298" i="2"/>
  <c r="BU298" i="2"/>
  <c r="BV298" i="2"/>
  <c r="BW298" i="2"/>
  <c r="BX298" i="2"/>
  <c r="BY298" i="2"/>
  <c r="BZ298" i="2"/>
  <c r="CA298" i="2"/>
  <c r="CB298" i="2"/>
  <c r="CC298" i="2"/>
  <c r="CD298" i="2"/>
  <c r="CE298" i="2"/>
  <c r="CF298" i="2"/>
  <c r="CG298" i="2"/>
  <c r="CH298" i="2"/>
  <c r="CI298" i="2"/>
  <c r="CJ298" i="2"/>
  <c r="CK298" i="2"/>
  <c r="CL298" i="2"/>
  <c r="CM298" i="2"/>
  <c r="CN298" i="2"/>
  <c r="CO298" i="2"/>
  <c r="CP298" i="2"/>
  <c r="CQ298" i="2"/>
  <c r="CR298" i="2"/>
  <c r="CS298" i="2"/>
  <c r="CT298" i="2"/>
  <c r="CU298" i="2"/>
  <c r="CV298" i="2"/>
  <c r="CW298" i="2"/>
  <c r="CX298" i="2"/>
  <c r="CY298" i="2"/>
  <c r="CZ298" i="2"/>
  <c r="DA298" i="2"/>
  <c r="DB298" i="2"/>
  <c r="DC298" i="2"/>
  <c r="DD298" i="2"/>
  <c r="DE298" i="2"/>
  <c r="DF298" i="2"/>
  <c r="DG298" i="2"/>
  <c r="DH298" i="2"/>
  <c r="DI298" i="2"/>
  <c r="DJ298" i="2"/>
  <c r="DK298" i="2"/>
  <c r="DS298" i="2"/>
  <c r="DT298" i="2"/>
  <c r="DU298" i="2"/>
  <c r="DV298" i="2"/>
  <c r="DW298" i="2"/>
  <c r="DX298" i="2"/>
  <c r="DY298" i="2"/>
  <c r="DZ298" i="2"/>
  <c r="EA298" i="2"/>
  <c r="EB298" i="2"/>
  <c r="EC298" i="2"/>
  <c r="ED298" i="2"/>
  <c r="EE298" i="2"/>
  <c r="EF298" i="2"/>
  <c r="EG298" i="2"/>
  <c r="EH298" i="2"/>
  <c r="EI298" i="2"/>
  <c r="EJ298" i="2"/>
  <c r="EK298" i="2"/>
  <c r="EL298" i="2"/>
  <c r="EM298" i="2"/>
  <c r="B299" i="2"/>
  <c r="C299" i="2"/>
  <c r="D299" i="2"/>
  <c r="E299" i="2" s="1"/>
  <c r="F299" i="2" s="1" a="1"/>
  <c r="F299" i="2" s="1"/>
  <c r="I299" i="2"/>
  <c r="J299" i="2"/>
  <c r="K299" i="2"/>
  <c r="L299" i="2"/>
  <c r="M299" i="2"/>
  <c r="N299" i="2"/>
  <c r="O299" i="2"/>
  <c r="P299" i="2"/>
  <c r="Q299" i="2"/>
  <c r="R299" i="2"/>
  <c r="S299" i="2"/>
  <c r="T299" i="2"/>
  <c r="U299" i="2"/>
  <c r="V299" i="2" s="1"/>
  <c r="W299" i="2"/>
  <c r="X299" i="2"/>
  <c r="Y299" i="2"/>
  <c r="Z299" i="2"/>
  <c r="AA299" i="2"/>
  <c r="AB299" i="2"/>
  <c r="AD299" i="2"/>
  <c r="AC299" i="2" s="1"/>
  <c r="AE299" i="2"/>
  <c r="AF299" i="2"/>
  <c r="AG299" i="2"/>
  <c r="AH299" i="2"/>
  <c r="AI299" i="2"/>
  <c r="AJ299" i="2"/>
  <c r="AK299" i="2"/>
  <c r="AL299" i="2"/>
  <c r="AM299" i="2"/>
  <c r="AN299" i="2"/>
  <c r="AO299" i="2"/>
  <c r="AP299" i="2"/>
  <c r="AQ299" i="2"/>
  <c r="AR299" i="2"/>
  <c r="AS299" i="2"/>
  <c r="AT299" i="2"/>
  <c r="AU299" i="2"/>
  <c r="AV299" i="2"/>
  <c r="AW299" i="2"/>
  <c r="AX299" i="2"/>
  <c r="AY299" i="2"/>
  <c r="AZ299" i="2"/>
  <c r="BA299" i="2"/>
  <c r="BB299" i="2"/>
  <c r="BC299" i="2"/>
  <c r="BD299" i="2"/>
  <c r="BE299" i="2"/>
  <c r="BF299" i="2"/>
  <c r="BG299" i="2"/>
  <c r="BH299" i="2"/>
  <c r="BI299" i="2"/>
  <c r="BJ299" i="2"/>
  <c r="BK299" i="2"/>
  <c r="BL299" i="2"/>
  <c r="BM299" i="2"/>
  <c r="BN299" i="2"/>
  <c r="BO299" i="2"/>
  <c r="BP299" i="2"/>
  <c r="BQ299" i="2"/>
  <c r="BR299" i="2"/>
  <c r="BS299" i="2"/>
  <c r="BT299" i="2"/>
  <c r="BU299" i="2"/>
  <c r="BV299" i="2"/>
  <c r="BW299" i="2"/>
  <c r="BX299" i="2"/>
  <c r="BY299" i="2"/>
  <c r="BZ299" i="2"/>
  <c r="CA299" i="2"/>
  <c r="CB299" i="2"/>
  <c r="CC299" i="2"/>
  <c r="CD299" i="2"/>
  <c r="CE299" i="2"/>
  <c r="CF299" i="2"/>
  <c r="CG299" i="2"/>
  <c r="CH299" i="2"/>
  <c r="CI299" i="2"/>
  <c r="CJ299" i="2"/>
  <c r="CK299" i="2"/>
  <c r="CL299" i="2"/>
  <c r="CM299" i="2"/>
  <c r="CN299" i="2"/>
  <c r="CO299" i="2"/>
  <c r="CP299" i="2"/>
  <c r="CQ299" i="2"/>
  <c r="CR299" i="2"/>
  <c r="CS299" i="2"/>
  <c r="CT299" i="2"/>
  <c r="CU299" i="2"/>
  <c r="CV299" i="2"/>
  <c r="CW299" i="2"/>
  <c r="CX299" i="2"/>
  <c r="CY299" i="2"/>
  <c r="CZ299" i="2"/>
  <c r="DA299" i="2"/>
  <c r="DB299" i="2"/>
  <c r="DC299" i="2"/>
  <c r="DD299" i="2"/>
  <c r="DE299" i="2"/>
  <c r="DF299" i="2"/>
  <c r="DG299" i="2"/>
  <c r="DH299" i="2"/>
  <c r="DI299" i="2"/>
  <c r="DJ299" i="2"/>
  <c r="DK299" i="2"/>
  <c r="DS299" i="2"/>
  <c r="DT299" i="2"/>
  <c r="DU299" i="2"/>
  <c r="DN299" i="2" s="1"/>
  <c r="DV299" i="2"/>
  <c r="DW299" i="2"/>
  <c r="DX299" i="2"/>
  <c r="DY299" i="2"/>
  <c r="DZ299" i="2"/>
  <c r="EA299" i="2"/>
  <c r="EB299" i="2"/>
  <c r="EC299" i="2"/>
  <c r="ED299" i="2"/>
  <c r="EE299" i="2"/>
  <c r="EF299" i="2"/>
  <c r="EG299" i="2"/>
  <c r="EH299" i="2"/>
  <c r="EI299" i="2"/>
  <c r="EJ299" i="2"/>
  <c r="EK299" i="2"/>
  <c r="EL299" i="2"/>
  <c r="EM299" i="2"/>
  <c r="B300" i="2"/>
  <c r="C300" i="2"/>
  <c r="D300" i="2"/>
  <c r="E300" i="2" s="1"/>
  <c r="F300" i="2" s="1" a="1"/>
  <c r="F300" i="2" s="1"/>
  <c r="I300" i="2"/>
  <c r="J300" i="2"/>
  <c r="K300" i="2"/>
  <c r="L300" i="2"/>
  <c r="M300" i="2"/>
  <c r="N300" i="2"/>
  <c r="O300" i="2"/>
  <c r="P300" i="2"/>
  <c r="Q300" i="2"/>
  <c r="R300" i="2"/>
  <c r="S300" i="2"/>
  <c r="T300" i="2"/>
  <c r="U300" i="2"/>
  <c r="V300" i="2" s="1"/>
  <c r="W300" i="2"/>
  <c r="X300" i="2"/>
  <c r="Y300" i="2"/>
  <c r="Z300" i="2"/>
  <c r="AA300" i="2"/>
  <c r="AB300" i="2"/>
  <c r="AD300" i="2"/>
  <c r="AC300" i="2" s="1"/>
  <c r="AE300" i="2"/>
  <c r="AF300" i="2"/>
  <c r="AG300" i="2"/>
  <c r="AH300" i="2"/>
  <c r="AI300" i="2"/>
  <c r="AJ300" i="2"/>
  <c r="AK300" i="2"/>
  <c r="AL300" i="2"/>
  <c r="AM300" i="2"/>
  <c r="AN300" i="2"/>
  <c r="AO300" i="2"/>
  <c r="AP300" i="2"/>
  <c r="AQ300" i="2"/>
  <c r="AR300" i="2"/>
  <c r="AS300" i="2"/>
  <c r="AT300" i="2"/>
  <c r="AU300" i="2"/>
  <c r="AV300" i="2"/>
  <c r="AW300" i="2"/>
  <c r="AX300" i="2"/>
  <c r="AY300" i="2"/>
  <c r="AZ300" i="2"/>
  <c r="BA300" i="2"/>
  <c r="BB300" i="2"/>
  <c r="BC300" i="2"/>
  <c r="BD300" i="2"/>
  <c r="BE300" i="2"/>
  <c r="BF300" i="2"/>
  <c r="BG300" i="2"/>
  <c r="BH300" i="2"/>
  <c r="BI300" i="2"/>
  <c r="BJ300" i="2"/>
  <c r="BK300" i="2"/>
  <c r="BL300" i="2"/>
  <c r="BM300" i="2"/>
  <c r="BN300" i="2"/>
  <c r="BO300" i="2"/>
  <c r="BP300" i="2"/>
  <c r="BQ300" i="2"/>
  <c r="BR300" i="2"/>
  <c r="BS300" i="2"/>
  <c r="BT300" i="2"/>
  <c r="BU300" i="2"/>
  <c r="BV300" i="2"/>
  <c r="BW300" i="2"/>
  <c r="BX300" i="2"/>
  <c r="BY300" i="2"/>
  <c r="BZ300" i="2"/>
  <c r="CA300" i="2"/>
  <c r="CB300" i="2"/>
  <c r="CC300" i="2"/>
  <c r="CD300" i="2"/>
  <c r="CE300" i="2"/>
  <c r="CF300" i="2"/>
  <c r="CG300" i="2"/>
  <c r="CH300" i="2"/>
  <c r="CI300" i="2"/>
  <c r="CJ300" i="2"/>
  <c r="CK300" i="2"/>
  <c r="CL300" i="2"/>
  <c r="CM300" i="2"/>
  <c r="CN300" i="2"/>
  <c r="CO300" i="2"/>
  <c r="CP300" i="2"/>
  <c r="CQ300" i="2"/>
  <c r="CR300" i="2"/>
  <c r="CS300" i="2"/>
  <c r="CT300" i="2"/>
  <c r="CU300" i="2"/>
  <c r="CV300" i="2"/>
  <c r="CW300" i="2"/>
  <c r="CX300" i="2"/>
  <c r="CY300" i="2"/>
  <c r="CZ300" i="2"/>
  <c r="DA300" i="2"/>
  <c r="DB300" i="2"/>
  <c r="DC300" i="2"/>
  <c r="DD300" i="2"/>
  <c r="DE300" i="2"/>
  <c r="DF300" i="2"/>
  <c r="DG300" i="2"/>
  <c r="DH300" i="2"/>
  <c r="DI300" i="2"/>
  <c r="DJ300" i="2"/>
  <c r="DK300" i="2"/>
  <c r="DS300" i="2"/>
  <c r="DT300" i="2"/>
  <c r="DU300" i="2"/>
  <c r="DV300" i="2"/>
  <c r="DW300" i="2"/>
  <c r="DX300" i="2"/>
  <c r="DY300" i="2"/>
  <c r="DZ300" i="2"/>
  <c r="EA300" i="2"/>
  <c r="EB300" i="2"/>
  <c r="EC300" i="2"/>
  <c r="ED300" i="2"/>
  <c r="EE300" i="2"/>
  <c r="EF300" i="2"/>
  <c r="EG300" i="2"/>
  <c r="EH300" i="2"/>
  <c r="EI300" i="2"/>
  <c r="EJ300" i="2"/>
  <c r="EK300" i="2"/>
  <c r="EL300" i="2"/>
  <c r="EM300" i="2"/>
  <c r="B301" i="2"/>
  <c r="C301" i="2"/>
  <c r="D301" i="2"/>
  <c r="E301" i="2" s="1"/>
  <c r="F301" i="2" s="1" a="1"/>
  <c r="F301" i="2" s="1"/>
  <c r="I301" i="2"/>
  <c r="J301" i="2"/>
  <c r="K301" i="2"/>
  <c r="L301" i="2"/>
  <c r="M301" i="2"/>
  <c r="N301" i="2"/>
  <c r="O301" i="2"/>
  <c r="P301" i="2"/>
  <c r="Q301" i="2"/>
  <c r="R301" i="2"/>
  <c r="S301" i="2"/>
  <c r="T301" i="2"/>
  <c r="U301" i="2"/>
  <c r="V301" i="2" s="1"/>
  <c r="W301" i="2"/>
  <c r="X301" i="2"/>
  <c r="Y301" i="2"/>
  <c r="Z301" i="2"/>
  <c r="AA301" i="2"/>
  <c r="AB301" i="2"/>
  <c r="AD301" i="2"/>
  <c r="AC301" i="2" s="1"/>
  <c r="AE301" i="2"/>
  <c r="AF301" i="2"/>
  <c r="AG301" i="2"/>
  <c r="AH301" i="2"/>
  <c r="AI301" i="2"/>
  <c r="AJ301" i="2"/>
  <c r="AK301" i="2"/>
  <c r="AL301" i="2"/>
  <c r="AM301" i="2"/>
  <c r="AN301" i="2"/>
  <c r="AO301" i="2"/>
  <c r="AP301" i="2"/>
  <c r="AQ301" i="2"/>
  <c r="AR301" i="2"/>
  <c r="AS301" i="2"/>
  <c r="AT301" i="2"/>
  <c r="AU301" i="2"/>
  <c r="AV301" i="2"/>
  <c r="AW301" i="2"/>
  <c r="AX301" i="2"/>
  <c r="AY301" i="2"/>
  <c r="AZ301" i="2"/>
  <c r="BA301" i="2"/>
  <c r="BB301" i="2"/>
  <c r="BC301" i="2"/>
  <c r="BD301" i="2"/>
  <c r="BE301" i="2"/>
  <c r="BF301" i="2"/>
  <c r="BG301" i="2"/>
  <c r="BH301" i="2"/>
  <c r="BI301" i="2"/>
  <c r="BJ301" i="2"/>
  <c r="BK301" i="2"/>
  <c r="BL301" i="2"/>
  <c r="BM301" i="2"/>
  <c r="BN301" i="2"/>
  <c r="BO301" i="2"/>
  <c r="BP301" i="2"/>
  <c r="BQ301" i="2"/>
  <c r="BR301" i="2"/>
  <c r="BS301" i="2"/>
  <c r="BT301" i="2"/>
  <c r="BU301" i="2"/>
  <c r="BV301" i="2"/>
  <c r="BW301" i="2"/>
  <c r="BX301" i="2"/>
  <c r="BY301" i="2"/>
  <c r="BZ301" i="2"/>
  <c r="CA301" i="2"/>
  <c r="CB301" i="2"/>
  <c r="CC301" i="2"/>
  <c r="CD301" i="2"/>
  <c r="CE301" i="2"/>
  <c r="CF301" i="2"/>
  <c r="CG301" i="2"/>
  <c r="CH301" i="2"/>
  <c r="CI301" i="2"/>
  <c r="CJ301" i="2"/>
  <c r="CK301" i="2"/>
  <c r="CL301" i="2"/>
  <c r="CM301" i="2"/>
  <c r="CN301" i="2"/>
  <c r="CO301" i="2"/>
  <c r="CP301" i="2"/>
  <c r="CQ301" i="2"/>
  <c r="CR301" i="2"/>
  <c r="CS301" i="2"/>
  <c r="CT301" i="2"/>
  <c r="CU301" i="2"/>
  <c r="CV301" i="2"/>
  <c r="CW301" i="2"/>
  <c r="CX301" i="2"/>
  <c r="CY301" i="2"/>
  <c r="CZ301" i="2"/>
  <c r="DA301" i="2"/>
  <c r="DB301" i="2"/>
  <c r="DC301" i="2"/>
  <c r="DD301" i="2"/>
  <c r="DE301" i="2"/>
  <c r="DF301" i="2"/>
  <c r="DG301" i="2"/>
  <c r="DH301" i="2"/>
  <c r="DI301" i="2"/>
  <c r="DJ301" i="2"/>
  <c r="DK301" i="2"/>
  <c r="DS301" i="2"/>
  <c r="DT301" i="2"/>
  <c r="DU301" i="2"/>
  <c r="DV301" i="2"/>
  <c r="DW301" i="2"/>
  <c r="DX301" i="2"/>
  <c r="DY301" i="2"/>
  <c r="DZ301" i="2"/>
  <c r="EA301" i="2"/>
  <c r="EB301" i="2"/>
  <c r="EC301" i="2"/>
  <c r="ED301" i="2"/>
  <c r="EE301" i="2"/>
  <c r="EF301" i="2"/>
  <c r="EG301" i="2"/>
  <c r="EH301" i="2"/>
  <c r="EI301" i="2"/>
  <c r="EJ301" i="2"/>
  <c r="EK301" i="2"/>
  <c r="EL301" i="2"/>
  <c r="EM301" i="2"/>
  <c r="B302" i="2"/>
  <c r="C302" i="2"/>
  <c r="D302" i="2"/>
  <c r="E302" i="2" s="1"/>
  <c r="F302" i="2" s="1" a="1"/>
  <c r="F302" i="2" s="1"/>
  <c r="I302" i="2"/>
  <c r="J302" i="2"/>
  <c r="K302" i="2"/>
  <c r="L302" i="2"/>
  <c r="M302" i="2"/>
  <c r="N302" i="2"/>
  <c r="O302" i="2"/>
  <c r="P302" i="2"/>
  <c r="Q302" i="2"/>
  <c r="R302" i="2"/>
  <c r="S302" i="2"/>
  <c r="T302" i="2"/>
  <c r="U302" i="2"/>
  <c r="V302" i="2" s="1"/>
  <c r="W302" i="2"/>
  <c r="X302" i="2"/>
  <c r="Y302" i="2"/>
  <c r="Z302" i="2"/>
  <c r="AA302" i="2"/>
  <c r="AB302" i="2"/>
  <c r="AD302" i="2"/>
  <c r="AC302" i="2" s="1"/>
  <c r="AE302" i="2"/>
  <c r="AF302" i="2"/>
  <c r="AG302" i="2"/>
  <c r="AH302" i="2"/>
  <c r="AI302" i="2"/>
  <c r="AJ302" i="2"/>
  <c r="AK302" i="2"/>
  <c r="AL302" i="2"/>
  <c r="AM302" i="2"/>
  <c r="AN302" i="2"/>
  <c r="AO302" i="2"/>
  <c r="AP302" i="2"/>
  <c r="AQ302" i="2"/>
  <c r="AR302" i="2"/>
  <c r="AS302" i="2"/>
  <c r="AT302" i="2"/>
  <c r="AU302" i="2"/>
  <c r="AV302" i="2"/>
  <c r="AW302" i="2"/>
  <c r="AX302" i="2"/>
  <c r="AY302" i="2"/>
  <c r="AZ302" i="2"/>
  <c r="BA302" i="2"/>
  <c r="BB302" i="2"/>
  <c r="BC302" i="2"/>
  <c r="BD302" i="2"/>
  <c r="BE302" i="2"/>
  <c r="BF302" i="2"/>
  <c r="BG302" i="2"/>
  <c r="BH302" i="2"/>
  <c r="BI302" i="2"/>
  <c r="BJ302" i="2"/>
  <c r="BK302" i="2"/>
  <c r="BL302" i="2"/>
  <c r="BM302" i="2"/>
  <c r="BN302" i="2"/>
  <c r="BO302" i="2"/>
  <c r="BP302" i="2"/>
  <c r="BQ302" i="2"/>
  <c r="BR302" i="2"/>
  <c r="BS302" i="2"/>
  <c r="BT302" i="2"/>
  <c r="BU302" i="2"/>
  <c r="BV302" i="2"/>
  <c r="BW302" i="2"/>
  <c r="BX302" i="2"/>
  <c r="BY302" i="2"/>
  <c r="BZ302" i="2"/>
  <c r="CA302" i="2"/>
  <c r="CB302" i="2"/>
  <c r="CC302" i="2"/>
  <c r="CD302" i="2"/>
  <c r="CE302" i="2"/>
  <c r="CF302" i="2"/>
  <c r="CG302" i="2"/>
  <c r="CH302" i="2"/>
  <c r="CI302" i="2"/>
  <c r="CJ302" i="2"/>
  <c r="CK302" i="2"/>
  <c r="CL302" i="2"/>
  <c r="CM302" i="2"/>
  <c r="CN302" i="2"/>
  <c r="CO302" i="2"/>
  <c r="CP302" i="2"/>
  <c r="CQ302" i="2"/>
  <c r="CR302" i="2"/>
  <c r="CS302" i="2"/>
  <c r="CT302" i="2"/>
  <c r="CU302" i="2"/>
  <c r="CV302" i="2"/>
  <c r="CW302" i="2"/>
  <c r="CX302" i="2"/>
  <c r="CY302" i="2"/>
  <c r="CZ302" i="2"/>
  <c r="DA302" i="2"/>
  <c r="DB302" i="2"/>
  <c r="DC302" i="2"/>
  <c r="DD302" i="2"/>
  <c r="DE302" i="2"/>
  <c r="DF302" i="2"/>
  <c r="DG302" i="2"/>
  <c r="DH302" i="2"/>
  <c r="DI302" i="2"/>
  <c r="DJ302" i="2"/>
  <c r="DK302" i="2"/>
  <c r="DS302" i="2"/>
  <c r="DT302" i="2"/>
  <c r="DU302" i="2"/>
  <c r="DN302" i="2" s="1"/>
  <c r="DV302" i="2"/>
  <c r="DW302" i="2"/>
  <c r="DX302" i="2"/>
  <c r="DY302" i="2"/>
  <c r="DZ302" i="2"/>
  <c r="EA302" i="2"/>
  <c r="EB302" i="2"/>
  <c r="EC302" i="2"/>
  <c r="ED302" i="2"/>
  <c r="EE302" i="2"/>
  <c r="EF302" i="2"/>
  <c r="EG302" i="2"/>
  <c r="EH302" i="2"/>
  <c r="EI302" i="2"/>
  <c r="EJ302" i="2"/>
  <c r="EK302" i="2"/>
  <c r="EL302" i="2"/>
  <c r="EM302" i="2"/>
  <c r="B303" i="2"/>
  <c r="C303" i="2"/>
  <c r="D303" i="2"/>
  <c r="E303" i="2" s="1"/>
  <c r="F303" i="2" s="1" a="1"/>
  <c r="F303" i="2" s="1"/>
  <c r="I303" i="2"/>
  <c r="J303" i="2"/>
  <c r="K303" i="2"/>
  <c r="L303" i="2"/>
  <c r="M303" i="2"/>
  <c r="N303" i="2"/>
  <c r="O303" i="2"/>
  <c r="P303" i="2"/>
  <c r="Q303" i="2"/>
  <c r="R303" i="2"/>
  <c r="S303" i="2"/>
  <c r="T303" i="2"/>
  <c r="U303" i="2"/>
  <c r="V303" i="2" s="1"/>
  <c r="W303" i="2"/>
  <c r="X303" i="2"/>
  <c r="Y303" i="2"/>
  <c r="Z303" i="2"/>
  <c r="AA303" i="2"/>
  <c r="AB303" i="2"/>
  <c r="AD303" i="2"/>
  <c r="AC303" i="2" s="1"/>
  <c r="AE303" i="2"/>
  <c r="AF303" i="2"/>
  <c r="AG303" i="2"/>
  <c r="AH303" i="2"/>
  <c r="AI303" i="2"/>
  <c r="AJ303" i="2"/>
  <c r="AK303" i="2"/>
  <c r="AL303" i="2"/>
  <c r="AM303" i="2"/>
  <c r="AN303" i="2"/>
  <c r="AO303" i="2"/>
  <c r="AP303" i="2"/>
  <c r="AQ303" i="2"/>
  <c r="AR303" i="2"/>
  <c r="AS303" i="2"/>
  <c r="AT303" i="2"/>
  <c r="AU303" i="2"/>
  <c r="AV303" i="2"/>
  <c r="AW303" i="2"/>
  <c r="AX303" i="2"/>
  <c r="AY303" i="2"/>
  <c r="AZ303" i="2"/>
  <c r="BA303" i="2"/>
  <c r="BB303" i="2"/>
  <c r="BC303" i="2"/>
  <c r="BD303" i="2"/>
  <c r="BE303" i="2"/>
  <c r="BF303" i="2"/>
  <c r="BG303" i="2"/>
  <c r="BH303" i="2"/>
  <c r="BI303" i="2"/>
  <c r="BJ303" i="2"/>
  <c r="BK303" i="2"/>
  <c r="BL303" i="2"/>
  <c r="BM303" i="2"/>
  <c r="BN303" i="2"/>
  <c r="BO303" i="2"/>
  <c r="BP303" i="2"/>
  <c r="BQ303" i="2"/>
  <c r="BR303" i="2"/>
  <c r="BS303" i="2"/>
  <c r="BT303" i="2"/>
  <c r="BU303" i="2"/>
  <c r="BV303" i="2"/>
  <c r="BW303" i="2"/>
  <c r="BX303" i="2"/>
  <c r="BY303" i="2"/>
  <c r="BZ303" i="2"/>
  <c r="CA303" i="2"/>
  <c r="CB303" i="2"/>
  <c r="CC303" i="2"/>
  <c r="CD303" i="2"/>
  <c r="CE303" i="2"/>
  <c r="CF303" i="2"/>
  <c r="CG303" i="2"/>
  <c r="CH303" i="2"/>
  <c r="CI303" i="2"/>
  <c r="CJ303" i="2"/>
  <c r="CK303" i="2"/>
  <c r="CL303" i="2"/>
  <c r="CM303" i="2"/>
  <c r="CN303" i="2"/>
  <c r="CO303" i="2"/>
  <c r="CP303" i="2"/>
  <c r="CQ303" i="2"/>
  <c r="CR303" i="2"/>
  <c r="CS303" i="2"/>
  <c r="CT303" i="2"/>
  <c r="CU303" i="2"/>
  <c r="CV303" i="2"/>
  <c r="CW303" i="2"/>
  <c r="CX303" i="2"/>
  <c r="CY303" i="2"/>
  <c r="CZ303" i="2"/>
  <c r="DA303" i="2"/>
  <c r="DB303" i="2"/>
  <c r="DC303" i="2"/>
  <c r="DD303" i="2"/>
  <c r="DE303" i="2"/>
  <c r="DF303" i="2"/>
  <c r="DG303" i="2"/>
  <c r="DH303" i="2"/>
  <c r="DI303" i="2"/>
  <c r="DJ303" i="2"/>
  <c r="DK303" i="2"/>
  <c r="DS303" i="2"/>
  <c r="DT303" i="2"/>
  <c r="DU303" i="2"/>
  <c r="DV303" i="2"/>
  <c r="DW303" i="2"/>
  <c r="DX303" i="2"/>
  <c r="DY303" i="2"/>
  <c r="DZ303" i="2"/>
  <c r="EA303" i="2"/>
  <c r="EB303" i="2"/>
  <c r="EC303" i="2"/>
  <c r="ED303" i="2"/>
  <c r="EE303" i="2"/>
  <c r="EF303" i="2"/>
  <c r="EG303" i="2"/>
  <c r="EH303" i="2"/>
  <c r="EI303" i="2"/>
  <c r="EJ303" i="2"/>
  <c r="EK303" i="2"/>
  <c r="EL303" i="2"/>
  <c r="EM303" i="2"/>
  <c r="B304" i="2"/>
  <c r="C304" i="2"/>
  <c r="D304" i="2"/>
  <c r="E304" i="2" s="1"/>
  <c r="F304" i="2" s="1" a="1"/>
  <c r="F304" i="2" s="1"/>
  <c r="I304" i="2"/>
  <c r="J304" i="2"/>
  <c r="K304" i="2"/>
  <c r="L304" i="2"/>
  <c r="M304" i="2"/>
  <c r="N304" i="2"/>
  <c r="O304" i="2"/>
  <c r="P304" i="2"/>
  <c r="Q304" i="2"/>
  <c r="R304" i="2"/>
  <c r="S304" i="2"/>
  <c r="T304" i="2"/>
  <c r="U304" i="2"/>
  <c r="V304" i="2" s="1"/>
  <c r="W304" i="2"/>
  <c r="X304" i="2"/>
  <c r="Y304" i="2"/>
  <c r="Z304" i="2"/>
  <c r="AA304" i="2"/>
  <c r="AB304" i="2"/>
  <c r="AD304" i="2"/>
  <c r="AC304" i="2" s="1"/>
  <c r="AE304" i="2"/>
  <c r="AF304" i="2"/>
  <c r="AG304" i="2"/>
  <c r="AH304" i="2"/>
  <c r="AI304" i="2"/>
  <c r="AJ304" i="2"/>
  <c r="AK304" i="2"/>
  <c r="AL304" i="2"/>
  <c r="AM304" i="2"/>
  <c r="AN304" i="2"/>
  <c r="AO304" i="2"/>
  <c r="AP304" i="2"/>
  <c r="AQ304" i="2"/>
  <c r="AR304" i="2"/>
  <c r="AS304" i="2"/>
  <c r="AT304" i="2"/>
  <c r="AU304" i="2"/>
  <c r="AV304" i="2"/>
  <c r="AW304" i="2"/>
  <c r="AX304" i="2"/>
  <c r="AY304" i="2"/>
  <c r="AZ304" i="2"/>
  <c r="BA304" i="2"/>
  <c r="BB304" i="2"/>
  <c r="BC304" i="2"/>
  <c r="BD304" i="2"/>
  <c r="BE304" i="2"/>
  <c r="BF304" i="2"/>
  <c r="BG304" i="2"/>
  <c r="BH304" i="2"/>
  <c r="BI304" i="2"/>
  <c r="BJ304" i="2"/>
  <c r="BK304" i="2"/>
  <c r="BL304" i="2"/>
  <c r="BM304" i="2"/>
  <c r="BN304" i="2"/>
  <c r="BO304" i="2"/>
  <c r="BP304" i="2"/>
  <c r="BQ304" i="2"/>
  <c r="BR304" i="2"/>
  <c r="BS304" i="2"/>
  <c r="BT304" i="2"/>
  <c r="BU304" i="2"/>
  <c r="BV304" i="2"/>
  <c r="BW304" i="2"/>
  <c r="BX304" i="2"/>
  <c r="BY304" i="2"/>
  <c r="BZ304" i="2"/>
  <c r="CA304" i="2"/>
  <c r="CB304" i="2"/>
  <c r="CC304" i="2"/>
  <c r="CD304" i="2"/>
  <c r="CE304" i="2"/>
  <c r="CF304" i="2"/>
  <c r="CG304" i="2"/>
  <c r="CH304" i="2"/>
  <c r="CI304" i="2"/>
  <c r="CJ304" i="2"/>
  <c r="CK304" i="2"/>
  <c r="CL304" i="2"/>
  <c r="CM304" i="2"/>
  <c r="CN304" i="2"/>
  <c r="CO304" i="2"/>
  <c r="CP304" i="2"/>
  <c r="CQ304" i="2"/>
  <c r="CR304" i="2"/>
  <c r="CS304" i="2"/>
  <c r="CT304" i="2"/>
  <c r="CU304" i="2"/>
  <c r="CV304" i="2"/>
  <c r="CW304" i="2"/>
  <c r="CX304" i="2"/>
  <c r="CY304" i="2"/>
  <c r="CZ304" i="2"/>
  <c r="DA304" i="2"/>
  <c r="DB304" i="2"/>
  <c r="DC304" i="2"/>
  <c r="DD304" i="2"/>
  <c r="DE304" i="2"/>
  <c r="DF304" i="2"/>
  <c r="DG304" i="2"/>
  <c r="DH304" i="2"/>
  <c r="DI304" i="2"/>
  <c r="DJ304" i="2"/>
  <c r="DK304" i="2"/>
  <c r="DS304" i="2"/>
  <c r="DT304" i="2"/>
  <c r="DU304" i="2"/>
  <c r="DV304" i="2"/>
  <c r="DW304" i="2"/>
  <c r="DX304" i="2"/>
  <c r="DY304" i="2"/>
  <c r="DZ304" i="2"/>
  <c r="EA304" i="2"/>
  <c r="EB304" i="2"/>
  <c r="EC304" i="2"/>
  <c r="ED304" i="2"/>
  <c r="EE304" i="2"/>
  <c r="EF304" i="2"/>
  <c r="EG304" i="2"/>
  <c r="EH304" i="2"/>
  <c r="EI304" i="2"/>
  <c r="EJ304" i="2"/>
  <c r="EK304" i="2"/>
  <c r="EL304" i="2"/>
  <c r="EM304" i="2"/>
  <c r="B305" i="2"/>
  <c r="C305" i="2"/>
  <c r="D305" i="2"/>
  <c r="E305" i="2" s="1"/>
  <c r="F305" i="2" s="1" a="1"/>
  <c r="F305" i="2" s="1"/>
  <c r="I305" i="2"/>
  <c r="J305" i="2"/>
  <c r="K305" i="2"/>
  <c r="L305" i="2"/>
  <c r="M305" i="2"/>
  <c r="N305" i="2"/>
  <c r="O305" i="2"/>
  <c r="P305" i="2"/>
  <c r="Q305" i="2"/>
  <c r="R305" i="2"/>
  <c r="S305" i="2"/>
  <c r="T305" i="2"/>
  <c r="U305" i="2"/>
  <c r="V305" i="2" s="1"/>
  <c r="W305" i="2"/>
  <c r="X305" i="2"/>
  <c r="Y305" i="2"/>
  <c r="Z305" i="2"/>
  <c r="AA305" i="2"/>
  <c r="AB305" i="2"/>
  <c r="AD305" i="2"/>
  <c r="AC305" i="2" s="1"/>
  <c r="AE305" i="2"/>
  <c r="AF305" i="2"/>
  <c r="AG305" i="2"/>
  <c r="AH305" i="2"/>
  <c r="AI305" i="2"/>
  <c r="AJ305" i="2"/>
  <c r="AK305" i="2"/>
  <c r="AL305" i="2"/>
  <c r="AM305" i="2"/>
  <c r="AN305" i="2"/>
  <c r="AO305" i="2"/>
  <c r="AP305" i="2"/>
  <c r="AQ305" i="2"/>
  <c r="AR305" i="2"/>
  <c r="AS305" i="2"/>
  <c r="AT305" i="2"/>
  <c r="AU305" i="2"/>
  <c r="AV305" i="2"/>
  <c r="AW305" i="2"/>
  <c r="AX305" i="2"/>
  <c r="AY305" i="2"/>
  <c r="AZ305" i="2"/>
  <c r="BA305" i="2"/>
  <c r="BB305" i="2"/>
  <c r="BC305" i="2"/>
  <c r="BD305" i="2"/>
  <c r="BE305" i="2"/>
  <c r="BF305" i="2"/>
  <c r="BG305" i="2"/>
  <c r="BH305" i="2"/>
  <c r="BI305" i="2"/>
  <c r="BJ305" i="2"/>
  <c r="BK305" i="2"/>
  <c r="BL305" i="2"/>
  <c r="BM305" i="2"/>
  <c r="BN305" i="2"/>
  <c r="BO305" i="2"/>
  <c r="BP305" i="2"/>
  <c r="BQ305" i="2"/>
  <c r="BR305" i="2"/>
  <c r="BS305" i="2"/>
  <c r="BT305" i="2"/>
  <c r="BU305" i="2"/>
  <c r="BV305" i="2"/>
  <c r="BW305" i="2"/>
  <c r="BX305" i="2"/>
  <c r="BY305" i="2"/>
  <c r="BZ305" i="2"/>
  <c r="CA305" i="2"/>
  <c r="CB305" i="2"/>
  <c r="CC305" i="2"/>
  <c r="CD305" i="2"/>
  <c r="CE305" i="2"/>
  <c r="CF305" i="2"/>
  <c r="CG305" i="2"/>
  <c r="CH305" i="2"/>
  <c r="CI305" i="2"/>
  <c r="CJ305" i="2"/>
  <c r="CK305" i="2"/>
  <c r="CL305" i="2"/>
  <c r="CM305" i="2"/>
  <c r="CN305" i="2"/>
  <c r="CO305" i="2"/>
  <c r="CP305" i="2"/>
  <c r="CQ305" i="2"/>
  <c r="CR305" i="2"/>
  <c r="CS305" i="2"/>
  <c r="CT305" i="2"/>
  <c r="CU305" i="2"/>
  <c r="CV305" i="2"/>
  <c r="CW305" i="2"/>
  <c r="CX305" i="2"/>
  <c r="CY305" i="2"/>
  <c r="CZ305" i="2"/>
  <c r="DA305" i="2"/>
  <c r="DB305" i="2"/>
  <c r="DC305" i="2"/>
  <c r="DD305" i="2"/>
  <c r="DE305" i="2"/>
  <c r="DF305" i="2"/>
  <c r="DG305" i="2"/>
  <c r="DH305" i="2"/>
  <c r="DI305" i="2"/>
  <c r="DJ305" i="2"/>
  <c r="DK305" i="2"/>
  <c r="DS305" i="2"/>
  <c r="DT305" i="2"/>
  <c r="DU305" i="2"/>
  <c r="DV305" i="2"/>
  <c r="DW305" i="2"/>
  <c r="DX305" i="2"/>
  <c r="DY305" i="2"/>
  <c r="DZ305" i="2"/>
  <c r="EA305" i="2"/>
  <c r="EB305" i="2"/>
  <c r="EC305" i="2"/>
  <c r="ED305" i="2"/>
  <c r="EE305" i="2"/>
  <c r="EF305" i="2"/>
  <c r="EG305" i="2"/>
  <c r="EH305" i="2"/>
  <c r="EI305" i="2"/>
  <c r="EJ305" i="2"/>
  <c r="EK305" i="2"/>
  <c r="EL305" i="2"/>
  <c r="EM305" i="2"/>
  <c r="B306" i="2"/>
  <c r="C306" i="2"/>
  <c r="D306" i="2"/>
  <c r="E306" i="2" s="1"/>
  <c r="F306" i="2" s="1" a="1"/>
  <c r="F306" i="2" s="1"/>
  <c r="I306" i="2"/>
  <c r="J306" i="2"/>
  <c r="K306" i="2"/>
  <c r="L306" i="2"/>
  <c r="M306" i="2"/>
  <c r="N306" i="2"/>
  <c r="O306" i="2"/>
  <c r="P306" i="2"/>
  <c r="Q306" i="2"/>
  <c r="R306" i="2"/>
  <c r="S306" i="2"/>
  <c r="T306" i="2"/>
  <c r="U306" i="2"/>
  <c r="V306" i="2" s="1"/>
  <c r="W306" i="2"/>
  <c r="X306" i="2"/>
  <c r="Y306" i="2"/>
  <c r="Z306" i="2"/>
  <c r="AA306" i="2"/>
  <c r="AB306" i="2"/>
  <c r="AD306" i="2"/>
  <c r="AC306" i="2" s="1"/>
  <c r="AE306" i="2"/>
  <c r="AF306" i="2"/>
  <c r="AG306" i="2"/>
  <c r="AH306" i="2"/>
  <c r="AI306" i="2"/>
  <c r="AJ306" i="2"/>
  <c r="AK306" i="2"/>
  <c r="AL306" i="2"/>
  <c r="AM306" i="2"/>
  <c r="AN306" i="2"/>
  <c r="AO306" i="2"/>
  <c r="AP306" i="2"/>
  <c r="AQ306" i="2"/>
  <c r="AR306" i="2"/>
  <c r="AS306" i="2"/>
  <c r="AT306" i="2"/>
  <c r="AU306" i="2"/>
  <c r="AV306" i="2"/>
  <c r="AW306" i="2"/>
  <c r="AX306" i="2"/>
  <c r="AY306" i="2"/>
  <c r="AZ306" i="2"/>
  <c r="BA306" i="2"/>
  <c r="BB306" i="2"/>
  <c r="BC306" i="2"/>
  <c r="BD306" i="2"/>
  <c r="BE306" i="2"/>
  <c r="BF306" i="2"/>
  <c r="BG306" i="2"/>
  <c r="BH306" i="2"/>
  <c r="BI306" i="2"/>
  <c r="BJ306" i="2"/>
  <c r="BK306" i="2"/>
  <c r="BL306" i="2"/>
  <c r="BM306" i="2"/>
  <c r="BN306" i="2"/>
  <c r="BO306" i="2"/>
  <c r="BP306" i="2"/>
  <c r="BQ306" i="2"/>
  <c r="BR306" i="2"/>
  <c r="BS306" i="2"/>
  <c r="BT306" i="2"/>
  <c r="BU306" i="2"/>
  <c r="BV306" i="2"/>
  <c r="BW306" i="2"/>
  <c r="BX306" i="2"/>
  <c r="BY306" i="2"/>
  <c r="BZ306" i="2"/>
  <c r="CA306" i="2"/>
  <c r="CB306" i="2"/>
  <c r="CC306" i="2"/>
  <c r="CD306" i="2"/>
  <c r="CE306" i="2"/>
  <c r="CF306" i="2"/>
  <c r="CG306" i="2"/>
  <c r="CH306" i="2"/>
  <c r="CI306" i="2"/>
  <c r="CJ306" i="2"/>
  <c r="CK306" i="2"/>
  <c r="CL306" i="2"/>
  <c r="CM306" i="2"/>
  <c r="CN306" i="2"/>
  <c r="CO306" i="2"/>
  <c r="CP306" i="2"/>
  <c r="CQ306" i="2"/>
  <c r="CR306" i="2"/>
  <c r="CS306" i="2"/>
  <c r="CT306" i="2"/>
  <c r="CU306" i="2"/>
  <c r="CV306" i="2"/>
  <c r="CW306" i="2"/>
  <c r="CX306" i="2"/>
  <c r="CY306" i="2"/>
  <c r="CZ306" i="2"/>
  <c r="DA306" i="2"/>
  <c r="DB306" i="2"/>
  <c r="DC306" i="2"/>
  <c r="DD306" i="2"/>
  <c r="DE306" i="2"/>
  <c r="DF306" i="2"/>
  <c r="DG306" i="2"/>
  <c r="DH306" i="2"/>
  <c r="DI306" i="2"/>
  <c r="DJ306" i="2"/>
  <c r="DK306" i="2"/>
  <c r="DS306" i="2"/>
  <c r="DT306" i="2"/>
  <c r="DU306" i="2"/>
  <c r="DV306" i="2"/>
  <c r="DW306" i="2"/>
  <c r="DX306" i="2"/>
  <c r="DY306" i="2"/>
  <c r="DZ306" i="2"/>
  <c r="EA306" i="2"/>
  <c r="EB306" i="2"/>
  <c r="EC306" i="2"/>
  <c r="ED306" i="2"/>
  <c r="EE306" i="2"/>
  <c r="EF306" i="2"/>
  <c r="EG306" i="2"/>
  <c r="EH306" i="2"/>
  <c r="EI306" i="2"/>
  <c r="EJ306" i="2"/>
  <c r="EK306" i="2"/>
  <c r="EL306" i="2"/>
  <c r="EM306" i="2"/>
  <c r="B307" i="2"/>
  <c r="C307" i="2"/>
  <c r="D307" i="2"/>
  <c r="E307" i="2" s="1"/>
  <c r="F307" i="2" s="1" a="1"/>
  <c r="F307" i="2" s="1"/>
  <c r="I307" i="2"/>
  <c r="J307" i="2"/>
  <c r="K307" i="2"/>
  <c r="L307" i="2"/>
  <c r="M307" i="2"/>
  <c r="N307" i="2"/>
  <c r="O307" i="2"/>
  <c r="P307" i="2"/>
  <c r="Q307" i="2"/>
  <c r="R307" i="2"/>
  <c r="S307" i="2"/>
  <c r="T307" i="2"/>
  <c r="U307" i="2"/>
  <c r="V307" i="2" s="1"/>
  <c r="W307" i="2"/>
  <c r="X307" i="2"/>
  <c r="Y307" i="2"/>
  <c r="Z307" i="2"/>
  <c r="AA307" i="2"/>
  <c r="AB307" i="2"/>
  <c r="AD307" i="2"/>
  <c r="AC307" i="2" s="1"/>
  <c r="AE307" i="2"/>
  <c r="AF307" i="2"/>
  <c r="AG307" i="2"/>
  <c r="AH307" i="2"/>
  <c r="AI307" i="2"/>
  <c r="AJ307" i="2"/>
  <c r="AK307" i="2"/>
  <c r="AL307" i="2"/>
  <c r="AM307" i="2"/>
  <c r="AN307" i="2"/>
  <c r="AO307" i="2"/>
  <c r="AP307" i="2"/>
  <c r="AQ307" i="2"/>
  <c r="AR307" i="2"/>
  <c r="AS307" i="2"/>
  <c r="AT307" i="2"/>
  <c r="AU307" i="2"/>
  <c r="AV307" i="2"/>
  <c r="AW307" i="2"/>
  <c r="AX307" i="2"/>
  <c r="AY307" i="2"/>
  <c r="AZ307" i="2"/>
  <c r="BA307" i="2"/>
  <c r="BB307" i="2"/>
  <c r="BC307" i="2"/>
  <c r="BD307" i="2"/>
  <c r="BE307" i="2"/>
  <c r="BF307" i="2"/>
  <c r="BG307" i="2"/>
  <c r="BH307" i="2"/>
  <c r="BI307" i="2"/>
  <c r="BJ307" i="2"/>
  <c r="BK307" i="2"/>
  <c r="BL307" i="2"/>
  <c r="BM307" i="2"/>
  <c r="BN307" i="2"/>
  <c r="BO307" i="2"/>
  <c r="BP307" i="2"/>
  <c r="BQ307" i="2"/>
  <c r="BR307" i="2"/>
  <c r="BS307" i="2"/>
  <c r="BT307" i="2"/>
  <c r="BU307" i="2"/>
  <c r="BV307" i="2"/>
  <c r="BW307" i="2"/>
  <c r="BX307" i="2"/>
  <c r="BY307" i="2"/>
  <c r="BZ307" i="2"/>
  <c r="CA307" i="2"/>
  <c r="CB307" i="2"/>
  <c r="CC307" i="2"/>
  <c r="CD307" i="2"/>
  <c r="CE307" i="2"/>
  <c r="CF307" i="2"/>
  <c r="CG307" i="2"/>
  <c r="CH307" i="2"/>
  <c r="CI307" i="2"/>
  <c r="CJ307" i="2"/>
  <c r="CK307" i="2"/>
  <c r="CL307" i="2"/>
  <c r="CM307" i="2"/>
  <c r="CN307" i="2"/>
  <c r="CO307" i="2"/>
  <c r="CP307" i="2"/>
  <c r="CQ307" i="2"/>
  <c r="CR307" i="2"/>
  <c r="CS307" i="2"/>
  <c r="CT307" i="2"/>
  <c r="CU307" i="2"/>
  <c r="CV307" i="2"/>
  <c r="CW307" i="2"/>
  <c r="CX307" i="2"/>
  <c r="CY307" i="2"/>
  <c r="CZ307" i="2"/>
  <c r="DA307" i="2"/>
  <c r="DB307" i="2"/>
  <c r="DC307" i="2"/>
  <c r="DD307" i="2"/>
  <c r="DE307" i="2"/>
  <c r="DF307" i="2"/>
  <c r="DG307" i="2"/>
  <c r="DH307" i="2"/>
  <c r="DI307" i="2"/>
  <c r="DJ307" i="2"/>
  <c r="DK307" i="2"/>
  <c r="DS307" i="2"/>
  <c r="DT307" i="2"/>
  <c r="DU307" i="2"/>
  <c r="DN307" i="2" s="1"/>
  <c r="DV307" i="2"/>
  <c r="DW307" i="2"/>
  <c r="DX307" i="2"/>
  <c r="DY307" i="2"/>
  <c r="DZ307" i="2"/>
  <c r="EA307" i="2"/>
  <c r="EB307" i="2"/>
  <c r="EC307" i="2"/>
  <c r="ED307" i="2"/>
  <c r="EE307" i="2"/>
  <c r="EF307" i="2"/>
  <c r="EG307" i="2"/>
  <c r="EH307" i="2"/>
  <c r="EI307" i="2"/>
  <c r="EJ307" i="2"/>
  <c r="EK307" i="2"/>
  <c r="EL307" i="2"/>
  <c r="EM307" i="2"/>
  <c r="B308" i="2"/>
  <c r="C308" i="2"/>
  <c r="D308" i="2"/>
  <c r="E308" i="2" s="1"/>
  <c r="F308" i="2" s="1" a="1"/>
  <c r="F308" i="2" s="1"/>
  <c r="I308" i="2"/>
  <c r="J308" i="2"/>
  <c r="K308" i="2"/>
  <c r="L308" i="2"/>
  <c r="M308" i="2"/>
  <c r="N308" i="2"/>
  <c r="O308" i="2"/>
  <c r="P308" i="2"/>
  <c r="Q308" i="2"/>
  <c r="R308" i="2"/>
  <c r="S308" i="2"/>
  <c r="T308" i="2"/>
  <c r="U308" i="2"/>
  <c r="V308" i="2" s="1"/>
  <c r="W308" i="2"/>
  <c r="X308" i="2"/>
  <c r="Y308" i="2"/>
  <c r="Z308" i="2"/>
  <c r="AA308" i="2"/>
  <c r="AB308" i="2"/>
  <c r="AD308" i="2"/>
  <c r="AC308" i="2" s="1"/>
  <c r="AE308" i="2"/>
  <c r="AF308" i="2"/>
  <c r="AG308" i="2"/>
  <c r="AH308" i="2"/>
  <c r="AI308" i="2"/>
  <c r="AJ308" i="2"/>
  <c r="AK308" i="2"/>
  <c r="AL308" i="2"/>
  <c r="AM308" i="2"/>
  <c r="AN308" i="2"/>
  <c r="AO308" i="2"/>
  <c r="AP308" i="2"/>
  <c r="AQ308" i="2"/>
  <c r="AR308" i="2"/>
  <c r="AS308" i="2"/>
  <c r="AT308" i="2"/>
  <c r="AU308" i="2"/>
  <c r="AV308" i="2"/>
  <c r="AW308" i="2"/>
  <c r="AX308" i="2"/>
  <c r="AY308" i="2"/>
  <c r="AZ308" i="2"/>
  <c r="BA308" i="2"/>
  <c r="BB308" i="2"/>
  <c r="BC308" i="2"/>
  <c r="BD308" i="2"/>
  <c r="BE308" i="2"/>
  <c r="BF308" i="2"/>
  <c r="BG308" i="2"/>
  <c r="BH308" i="2"/>
  <c r="BI308" i="2"/>
  <c r="BJ308" i="2"/>
  <c r="BK308" i="2"/>
  <c r="BL308" i="2"/>
  <c r="BM308" i="2"/>
  <c r="BN308" i="2"/>
  <c r="BO308" i="2"/>
  <c r="BP308" i="2"/>
  <c r="BQ308" i="2"/>
  <c r="BR308" i="2"/>
  <c r="BS308" i="2"/>
  <c r="BT308" i="2"/>
  <c r="BU308" i="2"/>
  <c r="BV308" i="2"/>
  <c r="BW308" i="2"/>
  <c r="BX308" i="2"/>
  <c r="BY308" i="2"/>
  <c r="BZ308" i="2"/>
  <c r="CA308" i="2"/>
  <c r="CB308" i="2"/>
  <c r="CC308" i="2"/>
  <c r="CD308" i="2"/>
  <c r="CE308" i="2"/>
  <c r="CF308" i="2"/>
  <c r="CG308" i="2"/>
  <c r="CH308" i="2"/>
  <c r="CI308" i="2"/>
  <c r="CJ308" i="2"/>
  <c r="CK308" i="2"/>
  <c r="CL308" i="2"/>
  <c r="CM308" i="2"/>
  <c r="CN308" i="2"/>
  <c r="CO308" i="2"/>
  <c r="CP308" i="2"/>
  <c r="CQ308" i="2"/>
  <c r="CR308" i="2"/>
  <c r="CS308" i="2"/>
  <c r="CT308" i="2"/>
  <c r="CU308" i="2"/>
  <c r="CV308" i="2"/>
  <c r="CW308" i="2"/>
  <c r="CX308" i="2"/>
  <c r="CY308" i="2"/>
  <c r="CZ308" i="2"/>
  <c r="DA308" i="2"/>
  <c r="DB308" i="2"/>
  <c r="DC308" i="2"/>
  <c r="DD308" i="2"/>
  <c r="DE308" i="2"/>
  <c r="DF308" i="2"/>
  <c r="DG308" i="2"/>
  <c r="DH308" i="2"/>
  <c r="DI308" i="2"/>
  <c r="DJ308" i="2"/>
  <c r="DK308" i="2"/>
  <c r="DS308" i="2"/>
  <c r="DT308" i="2"/>
  <c r="DU308" i="2"/>
  <c r="DV308" i="2"/>
  <c r="DW308" i="2"/>
  <c r="DX308" i="2"/>
  <c r="DY308" i="2"/>
  <c r="DZ308" i="2"/>
  <c r="EA308" i="2"/>
  <c r="DO308" i="2" s="1"/>
  <c r="EB308" i="2"/>
  <c r="EC308" i="2"/>
  <c r="ED308" i="2"/>
  <c r="EE308" i="2"/>
  <c r="EF308" i="2"/>
  <c r="EG308" i="2"/>
  <c r="EH308" i="2"/>
  <c r="EI308" i="2"/>
  <c r="EJ308" i="2"/>
  <c r="EK308" i="2"/>
  <c r="EL308" i="2"/>
  <c r="EM308" i="2"/>
  <c r="B309" i="2"/>
  <c r="C309" i="2"/>
  <c r="D309" i="2"/>
  <c r="E309" i="2" s="1"/>
  <c r="F309" i="2" s="1" a="1"/>
  <c r="F309" i="2" s="1"/>
  <c r="I309" i="2"/>
  <c r="J309" i="2"/>
  <c r="K309" i="2"/>
  <c r="L309" i="2"/>
  <c r="M309" i="2"/>
  <c r="N309" i="2"/>
  <c r="O309" i="2"/>
  <c r="P309" i="2"/>
  <c r="Q309" i="2"/>
  <c r="R309" i="2"/>
  <c r="S309" i="2"/>
  <c r="T309" i="2"/>
  <c r="U309" i="2"/>
  <c r="V309" i="2" s="1"/>
  <c r="W309" i="2"/>
  <c r="X309" i="2"/>
  <c r="Y309" i="2"/>
  <c r="Z309" i="2"/>
  <c r="AA309" i="2"/>
  <c r="AB309" i="2"/>
  <c r="AD309" i="2"/>
  <c r="AC309" i="2" s="1"/>
  <c r="AE309" i="2"/>
  <c r="AF309" i="2"/>
  <c r="AG309" i="2"/>
  <c r="AH309" i="2"/>
  <c r="AI309" i="2"/>
  <c r="AJ309" i="2"/>
  <c r="AK309" i="2"/>
  <c r="AL309" i="2"/>
  <c r="AM309" i="2"/>
  <c r="AN309" i="2"/>
  <c r="AO309" i="2"/>
  <c r="AP309" i="2"/>
  <c r="AQ309" i="2"/>
  <c r="AR309" i="2"/>
  <c r="AS309" i="2"/>
  <c r="AT309" i="2"/>
  <c r="AU309" i="2"/>
  <c r="AV309" i="2"/>
  <c r="AW309" i="2"/>
  <c r="AX309" i="2"/>
  <c r="AY309" i="2"/>
  <c r="AZ309" i="2"/>
  <c r="BA309" i="2"/>
  <c r="BB309" i="2"/>
  <c r="BC309" i="2"/>
  <c r="BD309" i="2"/>
  <c r="BE309" i="2"/>
  <c r="BF309" i="2"/>
  <c r="BG309" i="2"/>
  <c r="BH309" i="2"/>
  <c r="BI309" i="2"/>
  <c r="BJ309" i="2"/>
  <c r="BK309" i="2"/>
  <c r="BL309" i="2"/>
  <c r="BM309" i="2"/>
  <c r="BN309" i="2"/>
  <c r="BO309" i="2"/>
  <c r="BP309" i="2"/>
  <c r="BQ309" i="2"/>
  <c r="BR309" i="2"/>
  <c r="BS309" i="2"/>
  <c r="BT309" i="2"/>
  <c r="BU309" i="2"/>
  <c r="BV309" i="2"/>
  <c r="BW309" i="2"/>
  <c r="BX309" i="2"/>
  <c r="BY309" i="2"/>
  <c r="BZ309" i="2"/>
  <c r="CA309" i="2"/>
  <c r="CB309" i="2"/>
  <c r="CC309" i="2"/>
  <c r="CD309" i="2"/>
  <c r="CE309" i="2"/>
  <c r="CF309" i="2"/>
  <c r="CG309" i="2"/>
  <c r="CH309" i="2"/>
  <c r="CI309" i="2"/>
  <c r="CJ309" i="2"/>
  <c r="CK309" i="2"/>
  <c r="CL309" i="2"/>
  <c r="CM309" i="2"/>
  <c r="CN309" i="2"/>
  <c r="CO309" i="2"/>
  <c r="CP309" i="2"/>
  <c r="CQ309" i="2"/>
  <c r="CR309" i="2"/>
  <c r="CS309" i="2"/>
  <c r="CT309" i="2"/>
  <c r="CU309" i="2"/>
  <c r="CV309" i="2"/>
  <c r="CW309" i="2"/>
  <c r="CX309" i="2"/>
  <c r="CY309" i="2"/>
  <c r="CZ309" i="2"/>
  <c r="DA309" i="2"/>
  <c r="DB309" i="2"/>
  <c r="DC309" i="2"/>
  <c r="DD309" i="2"/>
  <c r="DE309" i="2"/>
  <c r="DF309" i="2"/>
  <c r="DG309" i="2"/>
  <c r="DH309" i="2"/>
  <c r="DI309" i="2"/>
  <c r="DJ309" i="2"/>
  <c r="DK309" i="2"/>
  <c r="DS309" i="2"/>
  <c r="DT309" i="2"/>
  <c r="DU309" i="2"/>
  <c r="DV309" i="2"/>
  <c r="DW309" i="2"/>
  <c r="DX309" i="2"/>
  <c r="DY309" i="2"/>
  <c r="DZ309" i="2"/>
  <c r="EA309" i="2"/>
  <c r="DO309" i="2" s="1"/>
  <c r="EB309" i="2"/>
  <c r="EC309" i="2"/>
  <c r="ED309" i="2"/>
  <c r="EE309" i="2"/>
  <c r="EF309" i="2"/>
  <c r="EG309" i="2"/>
  <c r="EH309" i="2"/>
  <c r="EI309" i="2"/>
  <c r="EJ309" i="2"/>
  <c r="EK309" i="2"/>
  <c r="EL309" i="2"/>
  <c r="EM309" i="2"/>
  <c r="B310" i="2"/>
  <c r="C310" i="2"/>
  <c r="D310" i="2"/>
  <c r="E310" i="2" s="1"/>
  <c r="F310" i="2" s="1" a="1"/>
  <c r="F310" i="2" s="1"/>
  <c r="I310" i="2"/>
  <c r="J310" i="2"/>
  <c r="K310" i="2"/>
  <c r="L310" i="2"/>
  <c r="M310" i="2"/>
  <c r="N310" i="2"/>
  <c r="O310" i="2"/>
  <c r="P310" i="2"/>
  <c r="Q310" i="2"/>
  <c r="R310" i="2"/>
  <c r="S310" i="2"/>
  <c r="T310" i="2"/>
  <c r="U310" i="2"/>
  <c r="V310" i="2" s="1"/>
  <c r="W310" i="2"/>
  <c r="X310" i="2"/>
  <c r="Y310" i="2"/>
  <c r="Z310" i="2"/>
  <c r="AA310" i="2"/>
  <c r="AB310" i="2"/>
  <c r="AD310" i="2"/>
  <c r="AC310" i="2" s="1"/>
  <c r="AE310" i="2"/>
  <c r="AF310" i="2"/>
  <c r="AG310" i="2"/>
  <c r="AH310" i="2"/>
  <c r="AI310" i="2"/>
  <c r="AJ310" i="2"/>
  <c r="AK310" i="2"/>
  <c r="AL310" i="2"/>
  <c r="AM310" i="2"/>
  <c r="AN310" i="2"/>
  <c r="AO310" i="2"/>
  <c r="AP310" i="2"/>
  <c r="AQ310" i="2"/>
  <c r="AR310" i="2"/>
  <c r="AS310" i="2"/>
  <c r="AT310" i="2"/>
  <c r="AU310" i="2"/>
  <c r="AV310" i="2"/>
  <c r="AW310" i="2"/>
  <c r="AX310" i="2"/>
  <c r="AY310" i="2"/>
  <c r="AZ310" i="2"/>
  <c r="BA310" i="2"/>
  <c r="BB310" i="2"/>
  <c r="BC310" i="2"/>
  <c r="BD310" i="2"/>
  <c r="BE310" i="2"/>
  <c r="BF310" i="2"/>
  <c r="BG310" i="2"/>
  <c r="BH310" i="2"/>
  <c r="BI310" i="2"/>
  <c r="BJ310" i="2"/>
  <c r="BK310" i="2"/>
  <c r="BL310" i="2"/>
  <c r="BM310" i="2"/>
  <c r="BN310" i="2"/>
  <c r="BO310" i="2"/>
  <c r="BP310" i="2"/>
  <c r="BQ310" i="2"/>
  <c r="BR310" i="2"/>
  <c r="BS310" i="2"/>
  <c r="BT310" i="2"/>
  <c r="BU310" i="2"/>
  <c r="BV310" i="2"/>
  <c r="BW310" i="2"/>
  <c r="BX310" i="2"/>
  <c r="BY310" i="2"/>
  <c r="BZ310" i="2"/>
  <c r="CA310" i="2"/>
  <c r="CB310" i="2"/>
  <c r="CC310" i="2"/>
  <c r="CD310" i="2"/>
  <c r="CE310" i="2"/>
  <c r="CF310" i="2"/>
  <c r="CG310" i="2"/>
  <c r="CH310" i="2"/>
  <c r="CI310" i="2"/>
  <c r="CJ310" i="2"/>
  <c r="CK310" i="2"/>
  <c r="CL310" i="2"/>
  <c r="CM310" i="2"/>
  <c r="CN310" i="2"/>
  <c r="CO310" i="2"/>
  <c r="CP310" i="2"/>
  <c r="CQ310" i="2"/>
  <c r="CR310" i="2"/>
  <c r="CS310" i="2"/>
  <c r="CT310" i="2"/>
  <c r="CU310" i="2"/>
  <c r="CV310" i="2"/>
  <c r="CW310" i="2"/>
  <c r="CX310" i="2"/>
  <c r="CY310" i="2"/>
  <c r="CZ310" i="2"/>
  <c r="DA310" i="2"/>
  <c r="DB310" i="2"/>
  <c r="DC310" i="2"/>
  <c r="DD310" i="2"/>
  <c r="DE310" i="2"/>
  <c r="DF310" i="2"/>
  <c r="DG310" i="2"/>
  <c r="DH310" i="2"/>
  <c r="DI310" i="2"/>
  <c r="DJ310" i="2"/>
  <c r="DK310" i="2"/>
  <c r="DS310" i="2"/>
  <c r="DT310" i="2"/>
  <c r="DU310" i="2"/>
  <c r="DV310" i="2"/>
  <c r="DW310" i="2"/>
  <c r="DX310" i="2"/>
  <c r="DY310" i="2"/>
  <c r="DZ310" i="2"/>
  <c r="EA310" i="2"/>
  <c r="EB310" i="2"/>
  <c r="EC310" i="2"/>
  <c r="ED310" i="2"/>
  <c r="EE310" i="2"/>
  <c r="EF310" i="2"/>
  <c r="EG310" i="2"/>
  <c r="EH310" i="2"/>
  <c r="EI310" i="2"/>
  <c r="EJ310" i="2"/>
  <c r="EK310" i="2"/>
  <c r="EL310" i="2"/>
  <c r="EM310" i="2"/>
  <c r="B311" i="2"/>
  <c r="C311" i="2"/>
  <c r="D311" i="2"/>
  <c r="E311" i="2" s="1"/>
  <c r="F311" i="2" s="1" a="1"/>
  <c r="F311" i="2" s="1"/>
  <c r="I311" i="2"/>
  <c r="J311" i="2"/>
  <c r="K311" i="2"/>
  <c r="L311" i="2"/>
  <c r="M311" i="2"/>
  <c r="N311" i="2"/>
  <c r="O311" i="2"/>
  <c r="P311" i="2"/>
  <c r="Q311" i="2"/>
  <c r="R311" i="2"/>
  <c r="S311" i="2"/>
  <c r="T311" i="2"/>
  <c r="U311" i="2"/>
  <c r="V311" i="2" s="1"/>
  <c r="W311" i="2"/>
  <c r="X311" i="2"/>
  <c r="Y311" i="2"/>
  <c r="Z311" i="2"/>
  <c r="AA311" i="2"/>
  <c r="AB311" i="2"/>
  <c r="AD311" i="2"/>
  <c r="AC311" i="2" s="1"/>
  <c r="AE311" i="2"/>
  <c r="AF311" i="2"/>
  <c r="AG311" i="2"/>
  <c r="AH311" i="2"/>
  <c r="AI311" i="2"/>
  <c r="AJ311" i="2"/>
  <c r="AK311" i="2"/>
  <c r="AL311" i="2"/>
  <c r="AM311" i="2"/>
  <c r="AN311" i="2"/>
  <c r="AO311" i="2"/>
  <c r="AP311" i="2"/>
  <c r="AQ311" i="2"/>
  <c r="AR311" i="2"/>
  <c r="AS311" i="2"/>
  <c r="AT311" i="2"/>
  <c r="AU311" i="2"/>
  <c r="AV311" i="2"/>
  <c r="AW311" i="2"/>
  <c r="AX311" i="2"/>
  <c r="AY311" i="2"/>
  <c r="AZ311" i="2"/>
  <c r="BA311" i="2"/>
  <c r="BB311" i="2"/>
  <c r="BC311" i="2"/>
  <c r="BD311" i="2"/>
  <c r="BE311" i="2"/>
  <c r="BF311" i="2"/>
  <c r="BG311" i="2"/>
  <c r="BH311" i="2"/>
  <c r="BI311" i="2"/>
  <c r="BJ311" i="2"/>
  <c r="BK311" i="2"/>
  <c r="BL311" i="2"/>
  <c r="BM311" i="2"/>
  <c r="BN311" i="2"/>
  <c r="BO311" i="2"/>
  <c r="BP311" i="2"/>
  <c r="BQ311" i="2"/>
  <c r="BR311" i="2"/>
  <c r="BS311" i="2"/>
  <c r="BT311" i="2"/>
  <c r="BU311" i="2"/>
  <c r="BV311" i="2"/>
  <c r="BW311" i="2"/>
  <c r="BX311" i="2"/>
  <c r="BY311" i="2"/>
  <c r="BZ311" i="2"/>
  <c r="CA311" i="2"/>
  <c r="CB311" i="2"/>
  <c r="CC311" i="2"/>
  <c r="CD311" i="2"/>
  <c r="CE311" i="2"/>
  <c r="CF311" i="2"/>
  <c r="CG311" i="2"/>
  <c r="CH311" i="2"/>
  <c r="CI311" i="2"/>
  <c r="CJ311" i="2"/>
  <c r="CK311" i="2"/>
  <c r="CL311" i="2"/>
  <c r="CM311" i="2"/>
  <c r="CN311" i="2"/>
  <c r="CO311" i="2"/>
  <c r="CP311" i="2"/>
  <c r="CQ311" i="2"/>
  <c r="CR311" i="2"/>
  <c r="CS311" i="2"/>
  <c r="CT311" i="2"/>
  <c r="CU311" i="2"/>
  <c r="CV311" i="2"/>
  <c r="CW311" i="2"/>
  <c r="CX311" i="2"/>
  <c r="CY311" i="2"/>
  <c r="CZ311" i="2"/>
  <c r="DA311" i="2"/>
  <c r="DB311" i="2"/>
  <c r="DC311" i="2"/>
  <c r="DD311" i="2"/>
  <c r="DE311" i="2"/>
  <c r="DF311" i="2"/>
  <c r="DG311" i="2"/>
  <c r="DH311" i="2"/>
  <c r="DI311" i="2"/>
  <c r="DJ311" i="2"/>
  <c r="DK311" i="2"/>
  <c r="DS311" i="2"/>
  <c r="DT311" i="2"/>
  <c r="DU311" i="2"/>
  <c r="DV311" i="2"/>
  <c r="DW311" i="2"/>
  <c r="DX311" i="2"/>
  <c r="DY311" i="2"/>
  <c r="DZ311" i="2"/>
  <c r="EA311" i="2"/>
  <c r="EB311" i="2"/>
  <c r="EC311" i="2"/>
  <c r="ED311" i="2"/>
  <c r="EE311" i="2"/>
  <c r="EF311" i="2"/>
  <c r="EG311" i="2"/>
  <c r="EH311" i="2"/>
  <c r="EI311" i="2"/>
  <c r="EJ311" i="2"/>
  <c r="EK311" i="2"/>
  <c r="EL311" i="2"/>
  <c r="EM311" i="2"/>
  <c r="B312" i="2"/>
  <c r="C312" i="2"/>
  <c r="D312" i="2"/>
  <c r="E312" i="2" s="1"/>
  <c r="F312" i="2" s="1" a="1"/>
  <c r="F312" i="2" s="1"/>
  <c r="I312" i="2"/>
  <c r="J312" i="2"/>
  <c r="K312" i="2"/>
  <c r="L312" i="2"/>
  <c r="M312" i="2"/>
  <c r="N312" i="2"/>
  <c r="O312" i="2"/>
  <c r="P312" i="2"/>
  <c r="Q312" i="2"/>
  <c r="R312" i="2"/>
  <c r="S312" i="2"/>
  <c r="T312" i="2"/>
  <c r="U312" i="2"/>
  <c r="V312" i="2" s="1"/>
  <c r="W312" i="2"/>
  <c r="X312" i="2"/>
  <c r="Y312" i="2"/>
  <c r="Z312" i="2"/>
  <c r="AA312" i="2"/>
  <c r="AB312" i="2"/>
  <c r="AD312" i="2"/>
  <c r="AC312" i="2" s="1"/>
  <c r="AE312" i="2"/>
  <c r="AF312" i="2"/>
  <c r="AG312" i="2"/>
  <c r="AH312" i="2"/>
  <c r="AI312" i="2"/>
  <c r="AJ312" i="2"/>
  <c r="AK312" i="2"/>
  <c r="AL312" i="2"/>
  <c r="AM312" i="2"/>
  <c r="AN312" i="2"/>
  <c r="AO312" i="2"/>
  <c r="AP312" i="2"/>
  <c r="AQ312" i="2"/>
  <c r="AR312" i="2"/>
  <c r="AS312" i="2"/>
  <c r="AT312" i="2"/>
  <c r="AU312" i="2"/>
  <c r="AV312" i="2"/>
  <c r="AW312" i="2"/>
  <c r="AX312" i="2"/>
  <c r="AY312" i="2"/>
  <c r="AZ312" i="2"/>
  <c r="BA312" i="2"/>
  <c r="BB312" i="2"/>
  <c r="BC312" i="2"/>
  <c r="BD312" i="2"/>
  <c r="BE312" i="2"/>
  <c r="BF312" i="2"/>
  <c r="BG312" i="2"/>
  <c r="BH312" i="2"/>
  <c r="BI312" i="2"/>
  <c r="BJ312" i="2"/>
  <c r="BK312" i="2"/>
  <c r="BL312" i="2"/>
  <c r="BM312" i="2"/>
  <c r="BN312" i="2"/>
  <c r="BO312" i="2"/>
  <c r="BP312" i="2"/>
  <c r="BQ312" i="2"/>
  <c r="BR312" i="2"/>
  <c r="BS312" i="2"/>
  <c r="BT312" i="2"/>
  <c r="BU312" i="2"/>
  <c r="BV312" i="2"/>
  <c r="BW312" i="2"/>
  <c r="BX312" i="2"/>
  <c r="BY312" i="2"/>
  <c r="BZ312" i="2"/>
  <c r="CA312" i="2"/>
  <c r="CB312" i="2"/>
  <c r="CC312" i="2"/>
  <c r="CD312" i="2"/>
  <c r="CE312" i="2"/>
  <c r="CF312" i="2"/>
  <c r="CG312" i="2"/>
  <c r="CH312" i="2"/>
  <c r="CI312" i="2"/>
  <c r="CJ312" i="2"/>
  <c r="CK312" i="2"/>
  <c r="CL312" i="2"/>
  <c r="CM312" i="2"/>
  <c r="CN312" i="2"/>
  <c r="CO312" i="2"/>
  <c r="CP312" i="2"/>
  <c r="CQ312" i="2"/>
  <c r="CR312" i="2"/>
  <c r="CS312" i="2"/>
  <c r="CT312" i="2"/>
  <c r="CU312" i="2"/>
  <c r="CV312" i="2"/>
  <c r="CW312" i="2"/>
  <c r="CX312" i="2"/>
  <c r="CY312" i="2"/>
  <c r="CZ312" i="2"/>
  <c r="DA312" i="2"/>
  <c r="DB312" i="2"/>
  <c r="DC312" i="2"/>
  <c r="DD312" i="2"/>
  <c r="DE312" i="2"/>
  <c r="DF312" i="2"/>
  <c r="DG312" i="2"/>
  <c r="DH312" i="2"/>
  <c r="DI312" i="2"/>
  <c r="DJ312" i="2"/>
  <c r="DK312" i="2"/>
  <c r="DS312" i="2"/>
  <c r="DT312" i="2"/>
  <c r="DU312" i="2"/>
  <c r="DV312" i="2"/>
  <c r="DW312" i="2"/>
  <c r="DX312" i="2"/>
  <c r="DY312" i="2"/>
  <c r="DZ312" i="2"/>
  <c r="EA312" i="2"/>
  <c r="EB312" i="2"/>
  <c r="EC312" i="2"/>
  <c r="ED312" i="2"/>
  <c r="EE312" i="2"/>
  <c r="EF312" i="2"/>
  <c r="EG312" i="2"/>
  <c r="EH312" i="2"/>
  <c r="EI312" i="2"/>
  <c r="EJ312" i="2"/>
  <c r="EK312" i="2"/>
  <c r="EL312" i="2"/>
  <c r="EM312" i="2"/>
  <c r="B313" i="2"/>
  <c r="C313" i="2"/>
  <c r="D313" i="2"/>
  <c r="E313" i="2" s="1"/>
  <c r="F313" i="2" s="1" a="1"/>
  <c r="F313" i="2" s="1"/>
  <c r="I313" i="2"/>
  <c r="J313" i="2"/>
  <c r="K313" i="2"/>
  <c r="L313" i="2"/>
  <c r="M313" i="2"/>
  <c r="N313" i="2"/>
  <c r="O313" i="2"/>
  <c r="P313" i="2"/>
  <c r="Q313" i="2"/>
  <c r="R313" i="2"/>
  <c r="S313" i="2"/>
  <c r="T313" i="2"/>
  <c r="U313" i="2"/>
  <c r="V313" i="2" s="1"/>
  <c r="W313" i="2"/>
  <c r="X313" i="2"/>
  <c r="Y313" i="2"/>
  <c r="Z313" i="2"/>
  <c r="AA313" i="2"/>
  <c r="AB313" i="2"/>
  <c r="AD313" i="2"/>
  <c r="AC313" i="2" s="1"/>
  <c r="AE313" i="2"/>
  <c r="AF313" i="2"/>
  <c r="AG313" i="2"/>
  <c r="AH313" i="2"/>
  <c r="AI313" i="2"/>
  <c r="AJ313" i="2"/>
  <c r="AK313" i="2"/>
  <c r="AL313" i="2"/>
  <c r="AM313" i="2"/>
  <c r="AN313" i="2"/>
  <c r="AO313" i="2"/>
  <c r="AP313" i="2"/>
  <c r="AQ313" i="2"/>
  <c r="AR313" i="2"/>
  <c r="AS313" i="2"/>
  <c r="AT313" i="2"/>
  <c r="AU313" i="2"/>
  <c r="AV313" i="2"/>
  <c r="AW313" i="2"/>
  <c r="AX313" i="2"/>
  <c r="AY313" i="2"/>
  <c r="AZ313" i="2"/>
  <c r="BA313" i="2"/>
  <c r="BB313" i="2"/>
  <c r="BC313" i="2"/>
  <c r="BD313" i="2"/>
  <c r="BE313" i="2"/>
  <c r="BF313" i="2"/>
  <c r="BG313" i="2"/>
  <c r="BH313" i="2"/>
  <c r="BI313" i="2"/>
  <c r="BJ313" i="2"/>
  <c r="BK313" i="2"/>
  <c r="BL313" i="2"/>
  <c r="BM313" i="2"/>
  <c r="BN313" i="2"/>
  <c r="BO313" i="2"/>
  <c r="BP313" i="2"/>
  <c r="BQ313" i="2"/>
  <c r="BR313" i="2"/>
  <c r="BS313" i="2"/>
  <c r="BT313" i="2"/>
  <c r="BU313" i="2"/>
  <c r="BV313" i="2"/>
  <c r="BW313" i="2"/>
  <c r="BX313" i="2"/>
  <c r="BY313" i="2"/>
  <c r="BZ313" i="2"/>
  <c r="CA313" i="2"/>
  <c r="CB313" i="2"/>
  <c r="CC313" i="2"/>
  <c r="CD313" i="2"/>
  <c r="CE313" i="2"/>
  <c r="CF313" i="2"/>
  <c r="CG313" i="2"/>
  <c r="CH313" i="2"/>
  <c r="CI313" i="2"/>
  <c r="CJ313" i="2"/>
  <c r="CK313" i="2"/>
  <c r="CL313" i="2"/>
  <c r="CM313" i="2"/>
  <c r="CN313" i="2"/>
  <c r="CO313" i="2"/>
  <c r="CP313" i="2"/>
  <c r="CQ313" i="2"/>
  <c r="CR313" i="2"/>
  <c r="CS313" i="2"/>
  <c r="CT313" i="2"/>
  <c r="CU313" i="2"/>
  <c r="CV313" i="2"/>
  <c r="CW313" i="2"/>
  <c r="CX313" i="2"/>
  <c r="CY313" i="2"/>
  <c r="CZ313" i="2"/>
  <c r="DA313" i="2"/>
  <c r="DB313" i="2"/>
  <c r="DC313" i="2"/>
  <c r="DD313" i="2"/>
  <c r="DE313" i="2"/>
  <c r="DF313" i="2"/>
  <c r="DG313" i="2"/>
  <c r="DH313" i="2"/>
  <c r="DI313" i="2"/>
  <c r="DJ313" i="2"/>
  <c r="DK313" i="2"/>
  <c r="DS313" i="2"/>
  <c r="DT313" i="2"/>
  <c r="DU313" i="2"/>
  <c r="DV313" i="2"/>
  <c r="DW313" i="2"/>
  <c r="DX313" i="2"/>
  <c r="DY313" i="2"/>
  <c r="DZ313" i="2"/>
  <c r="EA313" i="2"/>
  <c r="EB313" i="2"/>
  <c r="EC313" i="2"/>
  <c r="ED313" i="2"/>
  <c r="EE313" i="2"/>
  <c r="EF313" i="2"/>
  <c r="EG313" i="2"/>
  <c r="EH313" i="2"/>
  <c r="EI313" i="2"/>
  <c r="EJ313" i="2"/>
  <c r="EK313" i="2"/>
  <c r="EL313" i="2"/>
  <c r="EM313" i="2"/>
  <c r="B314" i="2"/>
  <c r="C314" i="2"/>
  <c r="D314" i="2"/>
  <c r="E314" i="2" s="1"/>
  <c r="F314" i="2" s="1" a="1"/>
  <c r="F314" i="2" s="1"/>
  <c r="I314" i="2"/>
  <c r="J314" i="2"/>
  <c r="K314" i="2"/>
  <c r="L314" i="2"/>
  <c r="M314" i="2"/>
  <c r="N314" i="2"/>
  <c r="O314" i="2"/>
  <c r="P314" i="2"/>
  <c r="Q314" i="2"/>
  <c r="R314" i="2"/>
  <c r="S314" i="2"/>
  <c r="T314" i="2"/>
  <c r="U314" i="2"/>
  <c r="V314" i="2" s="1"/>
  <c r="W314" i="2"/>
  <c r="X314" i="2"/>
  <c r="Y314" i="2"/>
  <c r="Z314" i="2"/>
  <c r="AA314" i="2"/>
  <c r="AB314" i="2"/>
  <c r="AD314" i="2"/>
  <c r="AC314" i="2" s="1"/>
  <c r="AE314" i="2"/>
  <c r="AF314" i="2"/>
  <c r="AG314" i="2"/>
  <c r="AH314" i="2"/>
  <c r="AI314" i="2"/>
  <c r="AJ314" i="2"/>
  <c r="AK314" i="2"/>
  <c r="AL314" i="2"/>
  <c r="AM314" i="2"/>
  <c r="AN314" i="2"/>
  <c r="AO314" i="2"/>
  <c r="AP314" i="2"/>
  <c r="AQ314" i="2"/>
  <c r="AR314" i="2"/>
  <c r="AS314" i="2"/>
  <c r="AT314" i="2"/>
  <c r="AU314" i="2"/>
  <c r="AV314" i="2"/>
  <c r="AW314" i="2"/>
  <c r="AX314" i="2"/>
  <c r="AY314" i="2"/>
  <c r="AZ314" i="2"/>
  <c r="BA314" i="2"/>
  <c r="BB314" i="2"/>
  <c r="BC314" i="2"/>
  <c r="BD314" i="2"/>
  <c r="BE314" i="2"/>
  <c r="BF314" i="2"/>
  <c r="BG314" i="2"/>
  <c r="BH314" i="2"/>
  <c r="BI314" i="2"/>
  <c r="BJ314" i="2"/>
  <c r="BK314" i="2"/>
  <c r="BL314" i="2"/>
  <c r="BM314" i="2"/>
  <c r="BN314" i="2"/>
  <c r="BO314" i="2"/>
  <c r="BP314" i="2"/>
  <c r="BQ314" i="2"/>
  <c r="BR314" i="2"/>
  <c r="BS314" i="2"/>
  <c r="BT314" i="2"/>
  <c r="BU314" i="2"/>
  <c r="BV314" i="2"/>
  <c r="BW314" i="2"/>
  <c r="BX314" i="2"/>
  <c r="BY314" i="2"/>
  <c r="BZ314" i="2"/>
  <c r="CA314" i="2"/>
  <c r="CB314" i="2"/>
  <c r="CC314" i="2"/>
  <c r="CD314" i="2"/>
  <c r="CE314" i="2"/>
  <c r="CF314" i="2"/>
  <c r="CG314" i="2"/>
  <c r="CH314" i="2"/>
  <c r="CI314" i="2"/>
  <c r="CJ314" i="2"/>
  <c r="CK314" i="2"/>
  <c r="CL314" i="2"/>
  <c r="CM314" i="2"/>
  <c r="CN314" i="2"/>
  <c r="CO314" i="2"/>
  <c r="CP314" i="2"/>
  <c r="CQ314" i="2"/>
  <c r="CR314" i="2"/>
  <c r="CS314" i="2"/>
  <c r="CT314" i="2"/>
  <c r="CU314" i="2"/>
  <c r="CV314" i="2"/>
  <c r="CW314" i="2"/>
  <c r="CX314" i="2"/>
  <c r="CY314" i="2"/>
  <c r="CZ314" i="2"/>
  <c r="DA314" i="2"/>
  <c r="DB314" i="2"/>
  <c r="DC314" i="2"/>
  <c r="DD314" i="2"/>
  <c r="DE314" i="2"/>
  <c r="DF314" i="2"/>
  <c r="DG314" i="2"/>
  <c r="DH314" i="2"/>
  <c r="DI314" i="2"/>
  <c r="DJ314" i="2"/>
  <c r="DK314" i="2"/>
  <c r="DS314" i="2"/>
  <c r="DT314" i="2"/>
  <c r="DU314" i="2"/>
  <c r="DV314" i="2"/>
  <c r="DW314" i="2"/>
  <c r="DX314" i="2"/>
  <c r="DY314" i="2"/>
  <c r="DZ314" i="2"/>
  <c r="EA314" i="2"/>
  <c r="EB314" i="2"/>
  <c r="EC314" i="2"/>
  <c r="ED314" i="2"/>
  <c r="EE314" i="2"/>
  <c r="EF314" i="2"/>
  <c r="EG314" i="2"/>
  <c r="EH314" i="2"/>
  <c r="EI314" i="2"/>
  <c r="EJ314" i="2"/>
  <c r="EK314" i="2"/>
  <c r="EL314" i="2"/>
  <c r="EM314"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B1" i="2"/>
  <c r="C1" i="2"/>
  <c r="D1" i="2"/>
  <c r="I1" i="2"/>
  <c r="J1" i="2"/>
  <c r="K1" i="2"/>
  <c r="L1" i="2"/>
  <c r="M1" i="2"/>
  <c r="N1" i="2"/>
  <c r="O1" i="2"/>
  <c r="P1" i="2"/>
  <c r="Q1" i="2"/>
  <c r="R1" i="2"/>
  <c r="S1" i="2"/>
  <c r="T1" i="2"/>
  <c r="U1" i="2"/>
  <c r="W1" i="2"/>
  <c r="X1" i="2"/>
  <c r="Y1" i="2"/>
  <c r="Z1" i="2"/>
  <c r="AA1" i="2"/>
  <c r="AB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T1" i="2"/>
  <c r="DU1" i="2"/>
  <c r="DV1" i="2"/>
  <c r="DW1" i="2"/>
  <c r="DX1" i="2"/>
  <c r="DY1" i="2"/>
  <c r="DZ1" i="2"/>
  <c r="EA1" i="2"/>
  <c r="EB1" i="2"/>
  <c r="EC1" i="2"/>
  <c r="ED1" i="2"/>
  <c r="EE1" i="2"/>
  <c r="EF1" i="2"/>
  <c r="EG1" i="2"/>
  <c r="EH1" i="2"/>
  <c r="EI1" i="2"/>
  <c r="EJ1" i="2"/>
  <c r="EK1" i="2"/>
  <c r="EL1" i="2"/>
  <c r="EM1" i="2"/>
  <c r="A1" i="2"/>
  <c r="AB75" i="5" l="1"/>
  <c r="AQ75" i="5"/>
  <c r="BG4" i="9"/>
  <c r="BG5" i="9" s="1"/>
  <c r="D82" i="9" s="1"/>
  <c r="BG82" i="8"/>
  <c r="BG83" i="8" s="1"/>
  <c r="D83" i="8" s="1"/>
  <c r="AR82" i="8"/>
  <c r="AR83" i="8" s="1"/>
  <c r="C83" i="8" s="1"/>
  <c r="AC82" i="8"/>
  <c r="AC83" i="8" s="1"/>
  <c r="B83" i="8" s="1"/>
  <c r="AR4" i="8"/>
  <c r="AR5" i="8" s="1"/>
  <c r="C82" i="8" s="1"/>
  <c r="AC4" i="8"/>
  <c r="AC5" i="8" s="1"/>
  <c r="B82" i="8" s="1"/>
  <c r="AC4" i="7"/>
  <c r="AC5" i="7" s="1"/>
  <c r="B82" i="7" s="1"/>
  <c r="AR82" i="7"/>
  <c r="AR83" i="7" s="1"/>
  <c r="C83" i="7" s="1"/>
  <c r="AC82" i="7"/>
  <c r="AC83" i="7" s="1"/>
  <c r="B83" i="7" s="1"/>
  <c r="BG4" i="7"/>
  <c r="BG5" i="7" s="1"/>
  <c r="D82" i="7" s="1"/>
  <c r="AR4" i="7"/>
  <c r="AR5" i="7" s="1"/>
  <c r="C82" i="7" s="1"/>
  <c r="BG80" i="5"/>
  <c r="BG81" i="5" s="1"/>
  <c r="D82" i="5" s="1"/>
  <c r="AC80" i="5"/>
  <c r="AC81" i="5" s="1"/>
  <c r="B82" i="5" s="1"/>
  <c r="BF75" i="5"/>
  <c r="BG3" i="5" s="1"/>
  <c r="BG4" i="5" s="1"/>
  <c r="D81" i="5" s="1"/>
  <c r="AR3" i="5"/>
  <c r="AR4" i="5" s="1"/>
  <c r="C81" i="5" s="1"/>
  <c r="AC3" i="5"/>
  <c r="AC4" i="5" s="1"/>
  <c r="B81" i="5" s="1"/>
  <c r="DN314" i="2"/>
  <c r="DN298" i="2"/>
  <c r="DN282" i="2"/>
  <c r="DN266" i="2"/>
  <c r="DN250" i="2"/>
  <c r="DN234" i="2"/>
  <c r="DN311" i="2"/>
  <c r="DN295" i="2"/>
  <c r="DN279" i="2"/>
  <c r="DN263" i="2"/>
  <c r="DN247" i="2"/>
  <c r="DN231" i="2"/>
  <c r="DN211" i="2"/>
  <c r="DN195" i="2"/>
  <c r="DN179" i="2"/>
  <c r="DN163" i="2"/>
  <c r="DN147" i="2"/>
  <c r="DN131" i="2"/>
  <c r="DN115" i="2"/>
  <c r="DN99" i="2"/>
  <c r="DN83" i="2"/>
  <c r="DN67" i="2"/>
  <c r="DN51" i="2"/>
  <c r="DN35" i="2"/>
  <c r="DN15" i="2"/>
  <c r="DN144" i="2"/>
  <c r="DN128" i="2"/>
  <c r="DN112" i="2"/>
  <c r="DN96" i="2"/>
  <c r="DP96" i="2" s="1"/>
  <c r="DQ96" i="2" s="1"/>
  <c r="DN80" i="2"/>
  <c r="DN64" i="2"/>
  <c r="DP64" i="2" s="1"/>
  <c r="DQ64" i="2" s="1"/>
  <c r="DN306" i="2"/>
  <c r="DR306" i="2" s="1"/>
  <c r="DN290" i="2"/>
  <c r="DN274" i="2"/>
  <c r="DN214" i="2"/>
  <c r="DN198" i="2"/>
  <c r="DN166" i="2"/>
  <c r="DN150" i="2"/>
  <c r="DN134" i="2"/>
  <c r="DN118" i="2"/>
  <c r="DN102" i="2"/>
  <c r="DN86" i="2"/>
  <c r="DN70" i="2"/>
  <c r="DN54" i="2"/>
  <c r="DN38" i="2"/>
  <c r="DN182" i="2"/>
  <c r="DN313" i="2"/>
  <c r="DO307" i="2"/>
  <c r="DN297" i="2"/>
  <c r="DO291" i="2"/>
  <c r="DN281" i="2"/>
  <c r="DO275" i="2"/>
  <c r="DR275" i="2" s="1"/>
  <c r="DN265" i="2"/>
  <c r="DO259" i="2"/>
  <c r="DN249" i="2"/>
  <c r="DO243" i="2"/>
  <c r="DN233" i="2"/>
  <c r="DO227" i="2"/>
  <c r="DO226" i="2"/>
  <c r="DO225" i="2"/>
  <c r="DP225" i="2" s="1"/>
  <c r="DQ225" i="2" s="1"/>
  <c r="DO224" i="2"/>
  <c r="DO223" i="2"/>
  <c r="DP223" i="2" s="1"/>
  <c r="DQ223" i="2" s="1"/>
  <c r="DN213" i="2"/>
  <c r="DO207" i="2"/>
  <c r="DN197" i="2"/>
  <c r="DO191" i="2"/>
  <c r="DN181" i="2"/>
  <c r="DO175" i="2"/>
  <c r="DP175" i="2" s="1"/>
  <c r="DQ175" i="2" s="1"/>
  <c r="DN165" i="2"/>
  <c r="DO159" i="2"/>
  <c r="DN149" i="2"/>
  <c r="DO143" i="2"/>
  <c r="DN133" i="2"/>
  <c r="DO127" i="2"/>
  <c r="DN117" i="2"/>
  <c r="DO111" i="2"/>
  <c r="DR111" i="2" s="1"/>
  <c r="DN101" i="2"/>
  <c r="DO95" i="2"/>
  <c r="DR95" i="2" s="1"/>
  <c r="DN85" i="2"/>
  <c r="DO79" i="2"/>
  <c r="DN69" i="2"/>
  <c r="DO63" i="2"/>
  <c r="DN53" i="2"/>
  <c r="DO47" i="2"/>
  <c r="DR47" i="2" s="1"/>
  <c r="DN37" i="2"/>
  <c r="DO31" i="2"/>
  <c r="DO19" i="2"/>
  <c r="DN13" i="2"/>
  <c r="DO3" i="2"/>
  <c r="DO241" i="2"/>
  <c r="DO221" i="2"/>
  <c r="DO205" i="2"/>
  <c r="DO189" i="2"/>
  <c r="DO173" i="2"/>
  <c r="DO157" i="2"/>
  <c r="DO141" i="2"/>
  <c r="DO125" i="2"/>
  <c r="DO109" i="2"/>
  <c r="DO93" i="2"/>
  <c r="DO77" i="2"/>
  <c r="DO61" i="2"/>
  <c r="DO45" i="2"/>
  <c r="DO29" i="2"/>
  <c r="DO21" i="2"/>
  <c r="DO5" i="2"/>
  <c r="DN280" i="2"/>
  <c r="DO274" i="2"/>
  <c r="DO258" i="2"/>
  <c r="DR311" i="2"/>
  <c r="DO289" i="2"/>
  <c r="DO257" i="2"/>
  <c r="DO304" i="2"/>
  <c r="DN294" i="2"/>
  <c r="DO288" i="2"/>
  <c r="DN278" i="2"/>
  <c r="DO272" i="2"/>
  <c r="DN262" i="2"/>
  <c r="DO256" i="2"/>
  <c r="DN246" i="2"/>
  <c r="DO240" i="2"/>
  <c r="DN230" i="2"/>
  <c r="DO220" i="2"/>
  <c r="DN210" i="2"/>
  <c r="DO204" i="2"/>
  <c r="DN194" i="2"/>
  <c r="DR194" i="2" s="1"/>
  <c r="DO188" i="2"/>
  <c r="DN178" i="2"/>
  <c r="DO172" i="2"/>
  <c r="DN162" i="2"/>
  <c r="DO156" i="2"/>
  <c r="DN146" i="2"/>
  <c r="DO140" i="2"/>
  <c r="DN130" i="2"/>
  <c r="DO124" i="2"/>
  <c r="DN114" i="2"/>
  <c r="DO108" i="2"/>
  <c r="DN98" i="2"/>
  <c r="DO92" i="2"/>
  <c r="DN82" i="2"/>
  <c r="DO76" i="2"/>
  <c r="DN66" i="2"/>
  <c r="DR66" i="2" s="1"/>
  <c r="DO60" i="2"/>
  <c r="DN50" i="2"/>
  <c r="DO44" i="2"/>
  <c r="DN34" i="2"/>
  <c r="DO28" i="2"/>
  <c r="DO22" i="2"/>
  <c r="DN16" i="2"/>
  <c r="DO6" i="2"/>
  <c r="DN312" i="2"/>
  <c r="DN310" i="2"/>
  <c r="DN309" i="2"/>
  <c r="DO303" i="2"/>
  <c r="DN293" i="2"/>
  <c r="DO287" i="2"/>
  <c r="DN277" i="2"/>
  <c r="DO271" i="2"/>
  <c r="DN261" i="2"/>
  <c r="DO255" i="2"/>
  <c r="DN245" i="2"/>
  <c r="DO239" i="2"/>
  <c r="DN229" i="2"/>
  <c r="DO219" i="2"/>
  <c r="DN209" i="2"/>
  <c r="DO203" i="2"/>
  <c r="DN193" i="2"/>
  <c r="DO187" i="2"/>
  <c r="DN177" i="2"/>
  <c r="DO171" i="2"/>
  <c r="DN161" i="2"/>
  <c r="DO155" i="2"/>
  <c r="DN145" i="2"/>
  <c r="DO139" i="2"/>
  <c r="DN129" i="2"/>
  <c r="DO123" i="2"/>
  <c r="DN113" i="2"/>
  <c r="DO107" i="2"/>
  <c r="DN97" i="2"/>
  <c r="DO91" i="2"/>
  <c r="DN81" i="2"/>
  <c r="DO75" i="2"/>
  <c r="DN65" i="2"/>
  <c r="DO59" i="2"/>
  <c r="DN49" i="2"/>
  <c r="DO43" i="2"/>
  <c r="DN33" i="2"/>
  <c r="DO27" i="2"/>
  <c r="DO23" i="2"/>
  <c r="DN17" i="2"/>
  <c r="DO7" i="2"/>
  <c r="DN248" i="2"/>
  <c r="DN232" i="2"/>
  <c r="DO273" i="2"/>
  <c r="DN308" i="2"/>
  <c r="DP308" i="2" s="1"/>
  <c r="DQ308" i="2" s="1"/>
  <c r="DO302" i="2"/>
  <c r="DP302" i="2" s="1"/>
  <c r="DQ302" i="2" s="1"/>
  <c r="DN292" i="2"/>
  <c r="DP292" i="2" s="1"/>
  <c r="DQ292" i="2" s="1"/>
  <c r="DO286" i="2"/>
  <c r="DP286" i="2" s="1"/>
  <c r="DQ286" i="2" s="1"/>
  <c r="DN276" i="2"/>
  <c r="DP276" i="2" s="1"/>
  <c r="DQ276" i="2" s="1"/>
  <c r="DO270" i="2"/>
  <c r="DP270" i="2" s="1"/>
  <c r="DQ270" i="2" s="1"/>
  <c r="DR260" i="2"/>
  <c r="DO254" i="2"/>
  <c r="DP254" i="2" s="1"/>
  <c r="DQ254" i="2" s="1"/>
  <c r="DR244" i="2"/>
  <c r="DO238" i="2"/>
  <c r="DP238" i="2" s="1"/>
  <c r="DQ238" i="2" s="1"/>
  <c r="DR228" i="2"/>
  <c r="DO218" i="2"/>
  <c r="DP218" i="2" s="1"/>
  <c r="DQ218" i="2" s="1"/>
  <c r="DP208" i="2"/>
  <c r="DQ208" i="2" s="1"/>
  <c r="DR208" i="2"/>
  <c r="DO202" i="2"/>
  <c r="DP202" i="2" s="1"/>
  <c r="DQ202" i="2" s="1"/>
  <c r="DP192" i="2"/>
  <c r="DQ192" i="2" s="1"/>
  <c r="DR192" i="2"/>
  <c r="DO186" i="2"/>
  <c r="DP186" i="2" s="1"/>
  <c r="DQ186" i="2" s="1"/>
  <c r="DP176" i="2"/>
  <c r="DQ176" i="2" s="1"/>
  <c r="DR176" i="2"/>
  <c r="DO170" i="2"/>
  <c r="DP170" i="2" s="1"/>
  <c r="DQ170" i="2" s="1"/>
  <c r="DN160" i="2"/>
  <c r="DO154" i="2"/>
  <c r="DP154" i="2" s="1"/>
  <c r="DQ154" i="2" s="1"/>
  <c r="DP144" i="2"/>
  <c r="DQ144" i="2" s="1"/>
  <c r="DR144" i="2"/>
  <c r="DO138" i="2"/>
  <c r="DP138" i="2" s="1"/>
  <c r="DQ138" i="2" s="1"/>
  <c r="DP128" i="2"/>
  <c r="DQ128" i="2" s="1"/>
  <c r="DR128" i="2"/>
  <c r="DO122" i="2"/>
  <c r="DP122" i="2" s="1"/>
  <c r="DQ122" i="2" s="1"/>
  <c r="DP112" i="2"/>
  <c r="DQ112" i="2" s="1"/>
  <c r="DR112" i="2"/>
  <c r="DO106" i="2"/>
  <c r="DP106" i="2" s="1"/>
  <c r="DQ106" i="2" s="1"/>
  <c r="DO90" i="2"/>
  <c r="DP90" i="2" s="1"/>
  <c r="DQ90" i="2" s="1"/>
  <c r="DP80" i="2"/>
  <c r="DQ80" i="2" s="1"/>
  <c r="DR80" i="2"/>
  <c r="DO74" i="2"/>
  <c r="DP74" i="2" s="1"/>
  <c r="DQ74" i="2" s="1"/>
  <c r="DO58" i="2"/>
  <c r="DP58" i="2" s="1"/>
  <c r="DQ58" i="2" s="1"/>
  <c r="DN48" i="2"/>
  <c r="DO42" i="2"/>
  <c r="DN32" i="2"/>
  <c r="DO26" i="2"/>
  <c r="DP26" i="2" s="1"/>
  <c r="DQ26" i="2" s="1"/>
  <c r="DO24" i="2"/>
  <c r="DR18" i="2"/>
  <c r="DO8" i="2"/>
  <c r="DR2" i="2"/>
  <c r="DP2" i="2"/>
  <c r="DQ2" i="2" s="1"/>
  <c r="DR292" i="2"/>
  <c r="DO242" i="2"/>
  <c r="DO301" i="2"/>
  <c r="DO269" i="2"/>
  <c r="DR259" i="2"/>
  <c r="DP259" i="2"/>
  <c r="DQ259" i="2" s="1"/>
  <c r="DO253" i="2"/>
  <c r="DR243" i="2"/>
  <c r="DP243" i="2"/>
  <c r="DQ243" i="2" s="1"/>
  <c r="DO237" i="2"/>
  <c r="DP227" i="2"/>
  <c r="DQ227" i="2" s="1"/>
  <c r="DR227" i="2"/>
  <c r="DR226" i="2"/>
  <c r="DP226" i="2"/>
  <c r="DQ226" i="2" s="1"/>
  <c r="DP224" i="2"/>
  <c r="DQ224" i="2" s="1"/>
  <c r="DR224" i="2"/>
  <c r="DO217" i="2"/>
  <c r="DP207" i="2"/>
  <c r="DQ207" i="2" s="1"/>
  <c r="DR207" i="2"/>
  <c r="DO201" i="2"/>
  <c r="DP191" i="2"/>
  <c r="DQ191" i="2" s="1"/>
  <c r="DR191" i="2"/>
  <c r="DO185" i="2"/>
  <c r="DO169" i="2"/>
  <c r="DR159" i="2"/>
  <c r="DP159" i="2"/>
  <c r="DQ159" i="2" s="1"/>
  <c r="DO153" i="2"/>
  <c r="DR143" i="2"/>
  <c r="DP143" i="2"/>
  <c r="DQ143" i="2" s="1"/>
  <c r="DO137" i="2"/>
  <c r="DR127" i="2"/>
  <c r="DP127" i="2"/>
  <c r="DQ127" i="2" s="1"/>
  <c r="DO121" i="2"/>
  <c r="DO105" i="2"/>
  <c r="DP95" i="2"/>
  <c r="DQ95" i="2" s="1"/>
  <c r="DO89" i="2"/>
  <c r="DR79" i="2"/>
  <c r="DP79" i="2"/>
  <c r="DQ79" i="2" s="1"/>
  <c r="DR63" i="2"/>
  <c r="DP63" i="2"/>
  <c r="DQ63" i="2" s="1"/>
  <c r="DR31" i="2"/>
  <c r="DP31" i="2"/>
  <c r="DQ31" i="2" s="1"/>
  <c r="DP19" i="2"/>
  <c r="DQ19" i="2" s="1"/>
  <c r="DR19" i="2"/>
  <c r="DP3" i="2"/>
  <c r="DQ3" i="2" s="1"/>
  <c r="DR3" i="2"/>
  <c r="O20" i="6"/>
  <c r="O36" i="6"/>
  <c r="O52" i="6"/>
  <c r="O68" i="6"/>
  <c r="O32" i="6"/>
  <c r="O21" i="6"/>
  <c r="O37" i="6"/>
  <c r="O53" i="6"/>
  <c r="O69" i="6"/>
  <c r="O64" i="6"/>
  <c r="O22" i="6"/>
  <c r="O38" i="6"/>
  <c r="O54" i="6"/>
  <c r="O70" i="6"/>
  <c r="O23" i="6"/>
  <c r="O39" i="6"/>
  <c r="O55" i="6"/>
  <c r="O71" i="6"/>
  <c r="O24" i="6"/>
  <c r="O40" i="6"/>
  <c r="O56" i="6"/>
  <c r="O72" i="6"/>
  <c r="O25" i="6"/>
  <c r="O41" i="6"/>
  <c r="O57" i="6"/>
  <c r="O73" i="6"/>
  <c r="O10" i="6"/>
  <c r="O26" i="6"/>
  <c r="O42" i="6"/>
  <c r="O58" i="6"/>
  <c r="O74" i="6"/>
  <c r="O11" i="6"/>
  <c r="O27" i="6"/>
  <c r="O43" i="6"/>
  <c r="O59" i="6"/>
  <c r="O75" i="6"/>
  <c r="O12" i="6"/>
  <c r="O28" i="6"/>
  <c r="O44" i="6"/>
  <c r="O60" i="6"/>
  <c r="O76" i="6"/>
  <c r="O48" i="6"/>
  <c r="O13" i="6"/>
  <c r="O29" i="6"/>
  <c r="O45" i="6"/>
  <c r="O61" i="6"/>
  <c r="O9" i="6"/>
  <c r="O16" i="6"/>
  <c r="O14" i="6"/>
  <c r="O30" i="6"/>
  <c r="O46" i="6"/>
  <c r="O62" i="6"/>
  <c r="O15" i="6"/>
  <c r="O31" i="6"/>
  <c r="O47" i="6"/>
  <c r="O63" i="6"/>
  <c r="O17" i="6"/>
  <c r="O33" i="6"/>
  <c r="O49" i="6"/>
  <c r="O65" i="6"/>
  <c r="O18" i="6"/>
  <c r="O34" i="6"/>
  <c r="O50" i="6"/>
  <c r="O66" i="6"/>
  <c r="O19" i="6"/>
  <c r="O35" i="6"/>
  <c r="O51" i="6"/>
  <c r="O67" i="6"/>
  <c r="DO300" i="2"/>
  <c r="DO284" i="2"/>
  <c r="DP274" i="2"/>
  <c r="DQ274" i="2" s="1"/>
  <c r="DR274" i="2"/>
  <c r="DO268" i="2"/>
  <c r="DN258" i="2"/>
  <c r="DO252" i="2"/>
  <c r="DN242" i="2"/>
  <c r="DO236" i="2"/>
  <c r="DN222" i="2"/>
  <c r="DO216" i="2"/>
  <c r="DN206" i="2"/>
  <c r="DO200" i="2"/>
  <c r="DN190" i="2"/>
  <c r="DO184" i="2"/>
  <c r="DN174" i="2"/>
  <c r="DO168" i="2"/>
  <c r="DP158" i="2"/>
  <c r="DQ158" i="2" s="1"/>
  <c r="DR158" i="2"/>
  <c r="DO152" i="2"/>
  <c r="DN142" i="2"/>
  <c r="DO136" i="2"/>
  <c r="DN126" i="2"/>
  <c r="DO120" i="2"/>
  <c r="DN110" i="2"/>
  <c r="DO104" i="2"/>
  <c r="DN94" i="2"/>
  <c r="DO88" i="2"/>
  <c r="DN78" i="2"/>
  <c r="DO72" i="2"/>
  <c r="DN62" i="2"/>
  <c r="DO56" i="2"/>
  <c r="DR46" i="2"/>
  <c r="DP46" i="2"/>
  <c r="DQ46" i="2" s="1"/>
  <c r="DO40" i="2"/>
  <c r="DR30" i="2"/>
  <c r="DP30" i="2"/>
  <c r="DQ30" i="2" s="1"/>
  <c r="DP20" i="2"/>
  <c r="DQ20" i="2" s="1"/>
  <c r="DR20" i="2"/>
  <c r="DO10" i="2"/>
  <c r="DN4" i="2"/>
  <c r="DR4" i="2" s="1"/>
  <c r="DR215" i="2"/>
  <c r="DO306" i="2"/>
  <c r="DR212" i="2"/>
  <c r="DP212" i="2"/>
  <c r="DQ212" i="2" s="1"/>
  <c r="DO267" i="2"/>
  <c r="DR267" i="2" s="1"/>
  <c r="DN257" i="2"/>
  <c r="DO251" i="2"/>
  <c r="DR251" i="2" s="1"/>
  <c r="DN241" i="2"/>
  <c r="DO235" i="2"/>
  <c r="DR235" i="2" s="1"/>
  <c r="DN221" i="2"/>
  <c r="DO215" i="2"/>
  <c r="DP215" i="2" s="1"/>
  <c r="DQ215" i="2" s="1"/>
  <c r="DN205" i="2"/>
  <c r="DO199" i="2"/>
  <c r="DP199" i="2" s="1"/>
  <c r="DQ199" i="2" s="1"/>
  <c r="DN189" i="2"/>
  <c r="DO183" i="2"/>
  <c r="DP183" i="2" s="1"/>
  <c r="DQ183" i="2" s="1"/>
  <c r="DN173" i="2"/>
  <c r="DO167" i="2"/>
  <c r="DR167" i="2" s="1"/>
  <c r="DN157" i="2"/>
  <c r="DO151" i="2"/>
  <c r="DR151" i="2" s="1"/>
  <c r="DN141" i="2"/>
  <c r="DO135" i="2"/>
  <c r="DR135" i="2" s="1"/>
  <c r="DN125" i="2"/>
  <c r="DO119" i="2"/>
  <c r="DP119" i="2" s="1"/>
  <c r="DQ119" i="2" s="1"/>
  <c r="DN109" i="2"/>
  <c r="DO103" i="2"/>
  <c r="DR103" i="2" s="1"/>
  <c r="DN93" i="2"/>
  <c r="DO87" i="2"/>
  <c r="DN77" i="2"/>
  <c r="DO71" i="2"/>
  <c r="DR71" i="2" s="1"/>
  <c r="DN61" i="2"/>
  <c r="DO55" i="2"/>
  <c r="DP55" i="2" s="1"/>
  <c r="DQ55" i="2" s="1"/>
  <c r="DN45" i="2"/>
  <c r="DO39" i="2"/>
  <c r="DR39" i="2" s="1"/>
  <c r="DN29" i="2"/>
  <c r="DN21" i="2"/>
  <c r="DO11" i="2"/>
  <c r="DP11" i="2" s="1"/>
  <c r="DQ11" i="2" s="1"/>
  <c r="DN5" i="2"/>
  <c r="DN296" i="2"/>
  <c r="DO290" i="2"/>
  <c r="DP290" i="2" s="1"/>
  <c r="DQ290" i="2" s="1"/>
  <c r="DO285" i="2"/>
  <c r="DO299" i="2"/>
  <c r="DR299" i="2" s="1"/>
  <c r="DN289" i="2"/>
  <c r="DO283" i="2"/>
  <c r="DP283" i="2" s="1"/>
  <c r="DQ283" i="2" s="1"/>
  <c r="DN273" i="2"/>
  <c r="DO314" i="2"/>
  <c r="DP314" i="2" s="1"/>
  <c r="DQ314" i="2" s="1"/>
  <c r="DN304" i="2"/>
  <c r="DO298" i="2"/>
  <c r="DR298" i="2" s="1"/>
  <c r="DN288" i="2"/>
  <c r="DO282" i="2"/>
  <c r="DP282" i="2" s="1"/>
  <c r="DQ282" i="2" s="1"/>
  <c r="DN272" i="2"/>
  <c r="DO266" i="2"/>
  <c r="DP266" i="2" s="1"/>
  <c r="DQ266" i="2" s="1"/>
  <c r="DN256" i="2"/>
  <c r="DO250" i="2"/>
  <c r="DP250" i="2" s="1"/>
  <c r="DQ250" i="2" s="1"/>
  <c r="DN240" i="2"/>
  <c r="DO234" i="2"/>
  <c r="DP234" i="2" s="1"/>
  <c r="DQ234" i="2" s="1"/>
  <c r="DN220" i="2"/>
  <c r="DO214" i="2"/>
  <c r="DN204" i="2"/>
  <c r="DO198" i="2"/>
  <c r="DN188" i="2"/>
  <c r="DO182" i="2"/>
  <c r="DN172" i="2"/>
  <c r="DR172" i="2" s="1"/>
  <c r="DO166" i="2"/>
  <c r="DN156" i="2"/>
  <c r="DR156" i="2" s="1"/>
  <c r="DO150" i="2"/>
  <c r="DN140" i="2"/>
  <c r="DR140" i="2" s="1"/>
  <c r="DO134" i="2"/>
  <c r="DN124" i="2"/>
  <c r="DO118" i="2"/>
  <c r="DN108" i="2"/>
  <c r="DR108" i="2" s="1"/>
  <c r="DO102" i="2"/>
  <c r="DN92" i="2"/>
  <c r="DO86" i="2"/>
  <c r="DN76" i="2"/>
  <c r="DO70" i="2"/>
  <c r="DN60" i="2"/>
  <c r="DO54" i="2"/>
  <c r="DN44" i="2"/>
  <c r="DR44" i="2" s="1"/>
  <c r="DO38" i="2"/>
  <c r="DN28" i="2"/>
  <c r="DR28" i="2" s="1"/>
  <c r="DN22" i="2"/>
  <c r="DO12" i="2"/>
  <c r="DP12" i="2" s="1"/>
  <c r="DQ12" i="2" s="1"/>
  <c r="DN6" i="2"/>
  <c r="DP298" i="2"/>
  <c r="DQ298" i="2" s="1"/>
  <c r="DN264" i="2"/>
  <c r="DO305" i="2"/>
  <c r="DP295" i="2"/>
  <c r="DQ295" i="2" s="1"/>
  <c r="DR307" i="2"/>
  <c r="DP307" i="2"/>
  <c r="DQ307" i="2" s="1"/>
  <c r="DR291" i="2"/>
  <c r="DP291" i="2"/>
  <c r="DQ291" i="2" s="1"/>
  <c r="DN305" i="2"/>
  <c r="DO313" i="2"/>
  <c r="DN303" i="2"/>
  <c r="DO297" i="2"/>
  <c r="DN287" i="2"/>
  <c r="DO281" i="2"/>
  <c r="DN271" i="2"/>
  <c r="DO265" i="2"/>
  <c r="DN255" i="2"/>
  <c r="DO249" i="2"/>
  <c r="DN239" i="2"/>
  <c r="DO233" i="2"/>
  <c r="DN219" i="2"/>
  <c r="DO213" i="2"/>
  <c r="DN203" i="2"/>
  <c r="DO197" i="2"/>
  <c r="DN187" i="2"/>
  <c r="DO181" i="2"/>
  <c r="DN171" i="2"/>
  <c r="DO165" i="2"/>
  <c r="DN155" i="2"/>
  <c r="DO149" i="2"/>
  <c r="DN139" i="2"/>
  <c r="DO133" i="2"/>
  <c r="DN123" i="2"/>
  <c r="DO117" i="2"/>
  <c r="DN107" i="2"/>
  <c r="DO101" i="2"/>
  <c r="DN91" i="2"/>
  <c r="DO85" i="2"/>
  <c r="DN75" i="2"/>
  <c r="DO69" i="2"/>
  <c r="DN59" i="2"/>
  <c r="DO53" i="2"/>
  <c r="DN43" i="2"/>
  <c r="DO37" i="2"/>
  <c r="DN27" i="2"/>
  <c r="DN23" i="2"/>
  <c r="DO13" i="2"/>
  <c r="DN7" i="2"/>
  <c r="DO312" i="2"/>
  <c r="DO296" i="2"/>
  <c r="DR286" i="2"/>
  <c r="DO280" i="2"/>
  <c r="DR270" i="2"/>
  <c r="DO264" i="2"/>
  <c r="DR254" i="2"/>
  <c r="DO248" i="2"/>
  <c r="DR238" i="2"/>
  <c r="DO232" i="2"/>
  <c r="DO212" i="2"/>
  <c r="DR202" i="2"/>
  <c r="DO196" i="2"/>
  <c r="DP196" i="2" s="1"/>
  <c r="DQ196" i="2" s="1"/>
  <c r="DR186" i="2"/>
  <c r="DO180" i="2"/>
  <c r="DP180" i="2" s="1"/>
  <c r="DQ180" i="2" s="1"/>
  <c r="DR170" i="2"/>
  <c r="DO164" i="2"/>
  <c r="DP164" i="2" s="1"/>
  <c r="DQ164" i="2" s="1"/>
  <c r="DR154" i="2"/>
  <c r="DO148" i="2"/>
  <c r="DR148" i="2" s="1"/>
  <c r="DR138" i="2"/>
  <c r="DO132" i="2"/>
  <c r="DP132" i="2" s="1"/>
  <c r="DQ132" i="2" s="1"/>
  <c r="DR122" i="2"/>
  <c r="DO116" i="2"/>
  <c r="DP116" i="2" s="1"/>
  <c r="DQ116" i="2" s="1"/>
  <c r="DR106" i="2"/>
  <c r="DO100" i="2"/>
  <c r="DP100" i="2" s="1"/>
  <c r="DQ100" i="2" s="1"/>
  <c r="DR90" i="2"/>
  <c r="DO84" i="2"/>
  <c r="DP84" i="2" s="1"/>
  <c r="DQ84" i="2" s="1"/>
  <c r="DR74" i="2"/>
  <c r="DO68" i="2"/>
  <c r="DP68" i="2" s="1"/>
  <c r="DQ68" i="2" s="1"/>
  <c r="DO52" i="2"/>
  <c r="DP52" i="2" s="1"/>
  <c r="DQ52" i="2" s="1"/>
  <c r="DN42" i="2"/>
  <c r="DR42" i="2" s="1"/>
  <c r="DO36" i="2"/>
  <c r="DP36" i="2" s="1"/>
  <c r="DQ36" i="2" s="1"/>
  <c r="DR26" i="2"/>
  <c r="DP24" i="2"/>
  <c r="DQ24" i="2" s="1"/>
  <c r="DR24" i="2"/>
  <c r="DO14" i="2"/>
  <c r="DP14" i="2" s="1"/>
  <c r="DQ14" i="2" s="1"/>
  <c r="DP8" i="2"/>
  <c r="DQ8" i="2" s="1"/>
  <c r="DR8" i="2"/>
  <c r="DR283" i="2"/>
  <c r="DO311" i="2"/>
  <c r="DP311" i="2" s="1"/>
  <c r="DQ311" i="2" s="1"/>
  <c r="DN301" i="2"/>
  <c r="DN285" i="2"/>
  <c r="DO279" i="2"/>
  <c r="DP279" i="2" s="1"/>
  <c r="DQ279" i="2" s="1"/>
  <c r="DN269" i="2"/>
  <c r="DO263" i="2"/>
  <c r="DP263" i="2" s="1"/>
  <c r="DQ263" i="2" s="1"/>
  <c r="DN253" i="2"/>
  <c r="DO247" i="2"/>
  <c r="DR247" i="2" s="1"/>
  <c r="DN237" i="2"/>
  <c r="DO231" i="2"/>
  <c r="DP231" i="2" s="1"/>
  <c r="DQ231" i="2" s="1"/>
  <c r="DN217" i="2"/>
  <c r="DO211" i="2"/>
  <c r="DN201" i="2"/>
  <c r="DO195" i="2"/>
  <c r="DP195" i="2" s="1"/>
  <c r="DQ195" i="2" s="1"/>
  <c r="DN185" i="2"/>
  <c r="DO179" i="2"/>
  <c r="DN169" i="2"/>
  <c r="DO163" i="2"/>
  <c r="DN153" i="2"/>
  <c r="DO147" i="2"/>
  <c r="DP147" i="2" s="1"/>
  <c r="DQ147" i="2" s="1"/>
  <c r="DN137" i="2"/>
  <c r="DO131" i="2"/>
  <c r="DP131" i="2" s="1"/>
  <c r="DQ131" i="2" s="1"/>
  <c r="DN121" i="2"/>
  <c r="DO115" i="2"/>
  <c r="DP115" i="2" s="1"/>
  <c r="DQ115" i="2" s="1"/>
  <c r="DN105" i="2"/>
  <c r="DO99" i="2"/>
  <c r="DR99" i="2" s="1"/>
  <c r="DN89" i="2"/>
  <c r="DO83" i="2"/>
  <c r="DP83" i="2" s="1"/>
  <c r="DQ83" i="2" s="1"/>
  <c r="DN73" i="2"/>
  <c r="DO67" i="2"/>
  <c r="DP67" i="2" s="1"/>
  <c r="DQ67" i="2" s="1"/>
  <c r="DN57" i="2"/>
  <c r="DO51" i="2"/>
  <c r="DP51" i="2" s="1"/>
  <c r="DQ51" i="2" s="1"/>
  <c r="DN41" i="2"/>
  <c r="DO35" i="2"/>
  <c r="DP35" i="2" s="1"/>
  <c r="DQ35" i="2" s="1"/>
  <c r="DP25" i="2"/>
  <c r="DQ25" i="2" s="1"/>
  <c r="DR25" i="2"/>
  <c r="DO15" i="2"/>
  <c r="DP15" i="2" s="1"/>
  <c r="DQ15" i="2" s="1"/>
  <c r="DR9" i="2"/>
  <c r="DP9" i="2"/>
  <c r="DQ9" i="2" s="1"/>
  <c r="DR87" i="2"/>
  <c r="DP87" i="2"/>
  <c r="DQ87" i="2" s="1"/>
  <c r="DO295" i="2"/>
  <c r="DR295" i="2" s="1"/>
  <c r="DO310" i="2"/>
  <c r="DP310" i="2" s="1"/>
  <c r="DQ310" i="2" s="1"/>
  <c r="DN300" i="2"/>
  <c r="DO294" i="2"/>
  <c r="DP294" i="2" s="1"/>
  <c r="DQ294" i="2" s="1"/>
  <c r="DN284" i="2"/>
  <c r="DO278" i="2"/>
  <c r="DP278" i="2" s="1"/>
  <c r="DQ278" i="2" s="1"/>
  <c r="DN268" i="2"/>
  <c r="DP268" i="2" s="1"/>
  <c r="DQ268" i="2" s="1"/>
  <c r="DO262" i="2"/>
  <c r="DP262" i="2" s="1"/>
  <c r="DQ262" i="2" s="1"/>
  <c r="DN252" i="2"/>
  <c r="DO246" i="2"/>
  <c r="DP246" i="2" s="1"/>
  <c r="DQ246" i="2" s="1"/>
  <c r="DN236" i="2"/>
  <c r="DR236" i="2" s="1"/>
  <c r="DO230" i="2"/>
  <c r="DP230" i="2" s="1"/>
  <c r="DQ230" i="2" s="1"/>
  <c r="DN216" i="2"/>
  <c r="DO210" i="2"/>
  <c r="DP210" i="2" s="1"/>
  <c r="DQ210" i="2" s="1"/>
  <c r="DN200" i="2"/>
  <c r="DO194" i="2"/>
  <c r="DN184" i="2"/>
  <c r="DO178" i="2"/>
  <c r="DP178" i="2" s="1"/>
  <c r="DQ178" i="2" s="1"/>
  <c r="DN168" i="2"/>
  <c r="DO162" i="2"/>
  <c r="DP162" i="2" s="1"/>
  <c r="DQ162" i="2" s="1"/>
  <c r="DN152" i="2"/>
  <c r="DO146" i="2"/>
  <c r="DP146" i="2" s="1"/>
  <c r="DQ146" i="2" s="1"/>
  <c r="DN136" i="2"/>
  <c r="DO130" i="2"/>
  <c r="DP130" i="2" s="1"/>
  <c r="DQ130" i="2" s="1"/>
  <c r="DN120" i="2"/>
  <c r="DO114" i="2"/>
  <c r="DP114" i="2" s="1"/>
  <c r="DQ114" i="2" s="1"/>
  <c r="DN104" i="2"/>
  <c r="DO98" i="2"/>
  <c r="DP98" i="2" s="1"/>
  <c r="DQ98" i="2" s="1"/>
  <c r="DN88" i="2"/>
  <c r="DO82" i="2"/>
  <c r="DP82" i="2" s="1"/>
  <c r="DQ82" i="2" s="1"/>
  <c r="DN72" i="2"/>
  <c r="DO66" i="2"/>
  <c r="DN56" i="2"/>
  <c r="DO50" i="2"/>
  <c r="DP50" i="2" s="1"/>
  <c r="DQ50" i="2" s="1"/>
  <c r="DN40" i="2"/>
  <c r="DO34" i="2"/>
  <c r="DP34" i="2" s="1"/>
  <c r="DQ34" i="2" s="1"/>
  <c r="DO16" i="2"/>
  <c r="DN10" i="2"/>
  <c r="L76" i="8"/>
  <c r="M76" i="8" s="1"/>
  <c r="N4" i="8" s="1"/>
  <c r="N5" i="8" s="1"/>
  <c r="M70" i="5"/>
  <c r="M11" i="5"/>
  <c r="M20" i="9"/>
  <c r="M14" i="7"/>
  <c r="M10" i="5"/>
  <c r="M8" i="9"/>
  <c r="L76" i="7"/>
  <c r="L76" i="9"/>
  <c r="M76" i="9" s="1"/>
  <c r="N4" i="9" s="1"/>
  <c r="L75" i="5"/>
  <c r="M75" i="5" s="1"/>
  <c r="N3" i="5" s="1"/>
  <c r="N4" i="5" s="1"/>
  <c r="M50" i="5"/>
  <c r="K76" i="7"/>
  <c r="M41" i="9"/>
  <c r="M66" i="8"/>
  <c r="H246" i="2"/>
  <c r="G246" i="2"/>
  <c r="H238" i="2"/>
  <c r="G238" i="2"/>
  <c r="H230" i="2"/>
  <c r="G230" i="2"/>
  <c r="H222" i="2"/>
  <c r="G222" i="2"/>
  <c r="H214" i="2"/>
  <c r="G214" i="2"/>
  <c r="H206" i="2"/>
  <c r="G206" i="2"/>
  <c r="H198" i="2"/>
  <c r="G198" i="2"/>
  <c r="H190" i="2"/>
  <c r="G190" i="2"/>
  <c r="H182" i="2"/>
  <c r="G182" i="2"/>
  <c r="H174" i="2"/>
  <c r="G174" i="2"/>
  <c r="H166" i="2"/>
  <c r="G166" i="2"/>
  <c r="H158" i="2"/>
  <c r="G158" i="2"/>
  <c r="H150" i="2"/>
  <c r="G150" i="2"/>
  <c r="H142" i="2"/>
  <c r="G142" i="2"/>
  <c r="H134" i="2"/>
  <c r="G134" i="2"/>
  <c r="H126" i="2"/>
  <c r="G126" i="2"/>
  <c r="H118" i="2"/>
  <c r="G118" i="2"/>
  <c r="H110" i="2"/>
  <c r="G110" i="2"/>
  <c r="H102" i="2"/>
  <c r="G102" i="2"/>
  <c r="H94" i="2"/>
  <c r="G94" i="2"/>
  <c r="H86" i="2"/>
  <c r="G86" i="2"/>
  <c r="H78" i="2"/>
  <c r="G78" i="2"/>
  <c r="H70" i="2"/>
  <c r="G70" i="2"/>
  <c r="H62" i="2"/>
  <c r="G62" i="2"/>
  <c r="H54" i="2"/>
  <c r="G54" i="2"/>
  <c r="H46" i="2"/>
  <c r="G46" i="2"/>
  <c r="H38" i="2"/>
  <c r="G38" i="2"/>
  <c r="H30" i="2"/>
  <c r="G30" i="2"/>
  <c r="H22" i="2"/>
  <c r="G22" i="2"/>
  <c r="H14" i="2"/>
  <c r="G14" i="2"/>
  <c r="H6" i="2"/>
  <c r="G6" i="2"/>
  <c r="H305" i="2"/>
  <c r="G305" i="2"/>
  <c r="H297" i="2"/>
  <c r="G297" i="2"/>
  <c r="H289" i="2"/>
  <c r="G289" i="2"/>
  <c r="H273" i="2"/>
  <c r="G273" i="2"/>
  <c r="H257" i="2"/>
  <c r="G257" i="2"/>
  <c r="H249" i="2"/>
  <c r="G249" i="2"/>
  <c r="H233" i="2"/>
  <c r="G233" i="2"/>
  <c r="H225" i="2"/>
  <c r="G225" i="2"/>
  <c r="H217" i="2"/>
  <c r="G217" i="2"/>
  <c r="H310" i="2"/>
  <c r="G310" i="2"/>
  <c r="H294" i="2"/>
  <c r="G294" i="2"/>
  <c r="H286" i="2"/>
  <c r="G286" i="2"/>
  <c r="H278" i="2"/>
  <c r="G278" i="2"/>
  <c r="H270" i="2"/>
  <c r="G270" i="2"/>
  <c r="H309" i="2"/>
  <c r="G309" i="2"/>
  <c r="H293" i="2"/>
  <c r="G293" i="2"/>
  <c r="H285" i="2"/>
  <c r="G285" i="2"/>
  <c r="H277" i="2"/>
  <c r="G277" i="2"/>
  <c r="H269" i="2"/>
  <c r="G269" i="2"/>
  <c r="H261" i="2"/>
  <c r="G261" i="2"/>
  <c r="H253" i="2"/>
  <c r="G253" i="2"/>
  <c r="H245" i="2"/>
  <c r="G245" i="2"/>
  <c r="H237" i="2"/>
  <c r="G237" i="2"/>
  <c r="H229" i="2"/>
  <c r="G229" i="2"/>
  <c r="H221" i="2"/>
  <c r="G221" i="2"/>
  <c r="H213" i="2"/>
  <c r="G213" i="2"/>
  <c r="H205" i="2"/>
  <c r="G205" i="2"/>
  <c r="H197" i="2"/>
  <c r="G197" i="2"/>
  <c r="H189" i="2"/>
  <c r="G189" i="2"/>
  <c r="H181" i="2"/>
  <c r="G181" i="2"/>
  <c r="H173" i="2"/>
  <c r="G173" i="2"/>
  <c r="H165" i="2"/>
  <c r="G165" i="2"/>
  <c r="H157" i="2"/>
  <c r="G157" i="2"/>
  <c r="H149" i="2"/>
  <c r="G149" i="2"/>
  <c r="H141" i="2"/>
  <c r="G141" i="2"/>
  <c r="H133" i="2"/>
  <c r="G133" i="2"/>
  <c r="H125" i="2"/>
  <c r="G125" i="2"/>
  <c r="H117" i="2"/>
  <c r="G117" i="2"/>
  <c r="H109" i="2"/>
  <c r="G109" i="2"/>
  <c r="H101" i="2"/>
  <c r="G101" i="2"/>
  <c r="H93" i="2"/>
  <c r="G93" i="2"/>
  <c r="H85" i="2"/>
  <c r="G85" i="2"/>
  <c r="H77" i="2"/>
  <c r="G77" i="2"/>
  <c r="H69" i="2"/>
  <c r="G69" i="2"/>
  <c r="H61" i="2"/>
  <c r="G61" i="2"/>
  <c r="H53" i="2"/>
  <c r="G53" i="2"/>
  <c r="H45" i="2"/>
  <c r="G45" i="2"/>
  <c r="H37" i="2"/>
  <c r="G37" i="2"/>
  <c r="H29" i="2"/>
  <c r="G29" i="2"/>
  <c r="H21" i="2"/>
  <c r="G21" i="2"/>
  <c r="H13" i="2"/>
  <c r="G13" i="2"/>
  <c r="H5" i="2"/>
  <c r="G5" i="2"/>
  <c r="H302" i="2"/>
  <c r="G302" i="2"/>
  <c r="H262" i="2"/>
  <c r="G262" i="2"/>
  <c r="H254" i="2"/>
  <c r="G254" i="2"/>
  <c r="H301" i="2"/>
  <c r="G301" i="2"/>
  <c r="H308" i="2"/>
  <c r="G308" i="2"/>
  <c r="H300" i="2"/>
  <c r="G300" i="2"/>
  <c r="H292" i="2"/>
  <c r="G292" i="2"/>
  <c r="H284" i="2"/>
  <c r="G284" i="2"/>
  <c r="H276" i="2"/>
  <c r="G276" i="2"/>
  <c r="H268" i="2"/>
  <c r="G268" i="2"/>
  <c r="H260" i="2"/>
  <c r="G260" i="2"/>
  <c r="H252" i="2"/>
  <c r="G252" i="2"/>
  <c r="H244" i="2"/>
  <c r="G244" i="2"/>
  <c r="H236" i="2"/>
  <c r="G236" i="2"/>
  <c r="H228" i="2"/>
  <c r="G228" i="2"/>
  <c r="H220" i="2"/>
  <c r="G220" i="2"/>
  <c r="H212" i="2"/>
  <c r="G212" i="2"/>
  <c r="H204" i="2"/>
  <c r="G204" i="2"/>
  <c r="H196" i="2"/>
  <c r="G196" i="2"/>
  <c r="H188" i="2"/>
  <c r="G188" i="2"/>
  <c r="H180" i="2"/>
  <c r="G180" i="2"/>
  <c r="H172" i="2"/>
  <c r="G172" i="2"/>
  <c r="H164" i="2"/>
  <c r="G164" i="2"/>
  <c r="H156" i="2"/>
  <c r="G156" i="2"/>
  <c r="H148" i="2"/>
  <c r="G148" i="2"/>
  <c r="H140" i="2"/>
  <c r="G140" i="2"/>
  <c r="H132" i="2"/>
  <c r="G132" i="2"/>
  <c r="H124" i="2"/>
  <c r="G124" i="2"/>
  <c r="H116" i="2"/>
  <c r="G116" i="2"/>
  <c r="H108" i="2"/>
  <c r="G108" i="2"/>
  <c r="H100" i="2"/>
  <c r="G100" i="2"/>
  <c r="H92" i="2"/>
  <c r="G92" i="2"/>
  <c r="H84" i="2"/>
  <c r="G84" i="2"/>
  <c r="H76" i="2"/>
  <c r="G76" i="2"/>
  <c r="H68" i="2"/>
  <c r="G68" i="2"/>
  <c r="H60" i="2"/>
  <c r="G60" i="2"/>
  <c r="H52" i="2"/>
  <c r="G52" i="2"/>
  <c r="H44" i="2"/>
  <c r="G44" i="2"/>
  <c r="H36" i="2"/>
  <c r="G36" i="2"/>
  <c r="H28" i="2"/>
  <c r="G28" i="2"/>
  <c r="H20" i="2"/>
  <c r="G20" i="2"/>
  <c r="H12" i="2"/>
  <c r="G12" i="2"/>
  <c r="H4" i="2"/>
  <c r="G4" i="2"/>
  <c r="H313" i="2"/>
  <c r="G313" i="2"/>
  <c r="H267" i="2"/>
  <c r="G267" i="2"/>
  <c r="H259" i="2"/>
  <c r="G259" i="2"/>
  <c r="H251" i="2"/>
  <c r="G251" i="2"/>
  <c r="H243" i="2"/>
  <c r="G243" i="2"/>
  <c r="H235" i="2"/>
  <c r="G235" i="2"/>
  <c r="H227" i="2"/>
  <c r="G227" i="2"/>
  <c r="H219" i="2"/>
  <c r="G219" i="2"/>
  <c r="H211" i="2"/>
  <c r="G211" i="2"/>
  <c r="H203" i="2"/>
  <c r="G203" i="2"/>
  <c r="H195" i="2"/>
  <c r="G195" i="2"/>
  <c r="H187" i="2"/>
  <c r="G187" i="2"/>
  <c r="H179" i="2"/>
  <c r="G179" i="2"/>
  <c r="H171" i="2"/>
  <c r="G171" i="2"/>
  <c r="H163" i="2"/>
  <c r="G163" i="2"/>
  <c r="H155" i="2"/>
  <c r="G155" i="2"/>
  <c r="H147" i="2"/>
  <c r="G147" i="2"/>
  <c r="H139" i="2"/>
  <c r="G139" i="2"/>
  <c r="H131" i="2"/>
  <c r="G131" i="2"/>
  <c r="H123" i="2"/>
  <c r="G123" i="2"/>
  <c r="H115" i="2"/>
  <c r="G115" i="2"/>
  <c r="H107" i="2"/>
  <c r="G107" i="2"/>
  <c r="H99" i="2"/>
  <c r="G99" i="2"/>
  <c r="H91" i="2"/>
  <c r="G91" i="2"/>
  <c r="H83" i="2"/>
  <c r="G83" i="2"/>
  <c r="H75" i="2"/>
  <c r="G75" i="2"/>
  <c r="H67" i="2"/>
  <c r="G67" i="2"/>
  <c r="H59" i="2"/>
  <c r="G59" i="2"/>
  <c r="H51" i="2"/>
  <c r="G51" i="2"/>
  <c r="H43" i="2"/>
  <c r="G43" i="2"/>
  <c r="H35" i="2"/>
  <c r="G35" i="2"/>
  <c r="H27" i="2"/>
  <c r="G27" i="2"/>
  <c r="H19" i="2"/>
  <c r="G19" i="2"/>
  <c r="H11" i="2"/>
  <c r="G11" i="2"/>
  <c r="H3" i="2"/>
  <c r="G3" i="2"/>
  <c r="H307" i="2"/>
  <c r="G307" i="2"/>
  <c r="H299" i="2"/>
  <c r="G299" i="2"/>
  <c r="H291" i="2"/>
  <c r="G291" i="2"/>
  <c r="H283" i="2"/>
  <c r="G283" i="2"/>
  <c r="H275" i="2"/>
  <c r="G275" i="2"/>
  <c r="G314" i="2"/>
  <c r="H314" i="2"/>
  <c r="G306" i="2"/>
  <c r="H306" i="2"/>
  <c r="G298" i="2"/>
  <c r="H298" i="2"/>
  <c r="G290" i="2"/>
  <c r="H290" i="2"/>
  <c r="G282" i="2"/>
  <c r="H282" i="2"/>
  <c r="G274" i="2"/>
  <c r="H274" i="2"/>
  <c r="G266" i="2"/>
  <c r="H266" i="2"/>
  <c r="G258" i="2"/>
  <c r="H258" i="2"/>
  <c r="G250" i="2"/>
  <c r="H250" i="2"/>
  <c r="G242" i="2"/>
  <c r="H242" i="2"/>
  <c r="G234" i="2"/>
  <c r="H234" i="2"/>
  <c r="G226" i="2"/>
  <c r="H226" i="2"/>
  <c r="G218" i="2"/>
  <c r="H218" i="2"/>
  <c r="G210" i="2"/>
  <c r="H210" i="2"/>
  <c r="G202" i="2"/>
  <c r="H202" i="2"/>
  <c r="G194" i="2"/>
  <c r="H194" i="2"/>
  <c r="G186" i="2"/>
  <c r="H186" i="2"/>
  <c r="G178" i="2"/>
  <c r="H178" i="2"/>
  <c r="G170" i="2"/>
  <c r="H170" i="2"/>
  <c r="G162" i="2"/>
  <c r="H162" i="2"/>
  <c r="G154" i="2"/>
  <c r="H154" i="2"/>
  <c r="G146" i="2"/>
  <c r="H146" i="2"/>
  <c r="G138" i="2"/>
  <c r="H138" i="2"/>
  <c r="G130" i="2"/>
  <c r="H130" i="2"/>
  <c r="G122" i="2"/>
  <c r="H122" i="2"/>
  <c r="G114" i="2"/>
  <c r="H114" i="2"/>
  <c r="G106" i="2"/>
  <c r="H106" i="2"/>
  <c r="G98" i="2"/>
  <c r="H98" i="2"/>
  <c r="G90" i="2"/>
  <c r="H90" i="2"/>
  <c r="G82" i="2"/>
  <c r="H82" i="2"/>
  <c r="G74" i="2"/>
  <c r="H74" i="2"/>
  <c r="G66" i="2"/>
  <c r="H66" i="2"/>
  <c r="G58" i="2"/>
  <c r="H58" i="2"/>
  <c r="G50" i="2"/>
  <c r="H50" i="2"/>
  <c r="G42" i="2"/>
  <c r="H42" i="2"/>
  <c r="G34" i="2"/>
  <c r="H34" i="2"/>
  <c r="G26" i="2"/>
  <c r="H26" i="2"/>
  <c r="G18" i="2"/>
  <c r="H18" i="2"/>
  <c r="G10" i="2"/>
  <c r="H10" i="2"/>
  <c r="H2" i="2"/>
  <c r="G2" i="2"/>
  <c r="H265" i="2"/>
  <c r="G265" i="2"/>
  <c r="H97" i="2"/>
  <c r="G97" i="2"/>
  <c r="H89" i="2"/>
  <c r="G89" i="2"/>
  <c r="H81" i="2"/>
  <c r="G81" i="2"/>
  <c r="H73" i="2"/>
  <c r="G73" i="2"/>
  <c r="H65" i="2"/>
  <c r="G65" i="2"/>
  <c r="H57" i="2"/>
  <c r="G57" i="2"/>
  <c r="H49" i="2"/>
  <c r="G49" i="2"/>
  <c r="H41" i="2"/>
  <c r="G41" i="2"/>
  <c r="H33" i="2"/>
  <c r="G33" i="2"/>
  <c r="H25" i="2"/>
  <c r="G25" i="2"/>
  <c r="H17" i="2"/>
  <c r="G17" i="2"/>
  <c r="H9" i="2"/>
  <c r="G9" i="2"/>
  <c r="H241" i="2"/>
  <c r="G241" i="2"/>
  <c r="H209" i="2"/>
  <c r="G209" i="2"/>
  <c r="H193" i="2"/>
  <c r="G193" i="2"/>
  <c r="H169" i="2"/>
  <c r="G169" i="2"/>
  <c r="H153" i="2"/>
  <c r="G153" i="2"/>
  <c r="G312" i="2"/>
  <c r="H312" i="2"/>
  <c r="G304" i="2"/>
  <c r="H304" i="2"/>
  <c r="G296" i="2"/>
  <c r="H296" i="2"/>
  <c r="H288" i="2"/>
  <c r="G288" i="2"/>
  <c r="G280" i="2"/>
  <c r="H280" i="2"/>
  <c r="H272" i="2"/>
  <c r="G272" i="2"/>
  <c r="H264" i="2"/>
  <c r="G264" i="2"/>
  <c r="G256" i="2"/>
  <c r="H256" i="2"/>
  <c r="H248" i="2"/>
  <c r="G248" i="2"/>
  <c r="H240" i="2"/>
  <c r="G240" i="2"/>
  <c r="G232" i="2"/>
  <c r="H232" i="2"/>
  <c r="H224" i="2"/>
  <c r="G224" i="2"/>
  <c r="G216" i="2"/>
  <c r="H216" i="2"/>
  <c r="H208" i="2"/>
  <c r="G208" i="2"/>
  <c r="G200" i="2"/>
  <c r="H200" i="2"/>
  <c r="H192" i="2"/>
  <c r="G192" i="2"/>
  <c r="H184" i="2"/>
  <c r="G184" i="2"/>
  <c r="H176" i="2"/>
  <c r="G176" i="2"/>
  <c r="G168" i="2"/>
  <c r="H168" i="2"/>
  <c r="H160" i="2"/>
  <c r="G160" i="2"/>
  <c r="H152" i="2"/>
  <c r="G152" i="2"/>
  <c r="G144" i="2"/>
  <c r="H144" i="2"/>
  <c r="G136" i="2"/>
  <c r="H136" i="2"/>
  <c r="H128" i="2"/>
  <c r="G128" i="2"/>
  <c r="H120" i="2"/>
  <c r="G120" i="2"/>
  <c r="H112" i="2"/>
  <c r="G112" i="2"/>
  <c r="G104" i="2"/>
  <c r="H104" i="2"/>
  <c r="H96" i="2"/>
  <c r="G96" i="2"/>
  <c r="H88" i="2"/>
  <c r="G88" i="2"/>
  <c r="G80" i="2"/>
  <c r="H80" i="2"/>
  <c r="G72" i="2"/>
  <c r="H72" i="2"/>
  <c r="H64" i="2"/>
  <c r="G64" i="2"/>
  <c r="G56" i="2"/>
  <c r="H56" i="2"/>
  <c r="G48" i="2"/>
  <c r="H48" i="2"/>
  <c r="H40" i="2"/>
  <c r="G40" i="2"/>
  <c r="H32" i="2"/>
  <c r="G32" i="2"/>
  <c r="H24" i="2"/>
  <c r="G24" i="2"/>
  <c r="G16" i="2"/>
  <c r="H16" i="2"/>
  <c r="H8" i="2"/>
  <c r="G8" i="2"/>
  <c r="H281" i="2"/>
  <c r="G281" i="2"/>
  <c r="H201" i="2"/>
  <c r="G201" i="2"/>
  <c r="H185" i="2"/>
  <c r="G185" i="2"/>
  <c r="H177" i="2"/>
  <c r="G177" i="2"/>
  <c r="H161" i="2"/>
  <c r="G161" i="2"/>
  <c r="H145" i="2"/>
  <c r="G145" i="2"/>
  <c r="H137" i="2"/>
  <c r="G137" i="2"/>
  <c r="H129" i="2"/>
  <c r="G129" i="2"/>
  <c r="H121" i="2"/>
  <c r="G121" i="2"/>
  <c r="H113" i="2"/>
  <c r="G113" i="2"/>
  <c r="H105" i="2"/>
  <c r="G105" i="2"/>
  <c r="H311" i="2"/>
  <c r="G311" i="2"/>
  <c r="H303" i="2"/>
  <c r="G303" i="2"/>
  <c r="H295" i="2"/>
  <c r="G295" i="2"/>
  <c r="H287" i="2"/>
  <c r="G287" i="2"/>
  <c r="H279" i="2"/>
  <c r="G279" i="2"/>
  <c r="H271" i="2"/>
  <c r="G271" i="2"/>
  <c r="H263" i="2"/>
  <c r="G263" i="2"/>
  <c r="H255" i="2"/>
  <c r="G255" i="2"/>
  <c r="H247" i="2"/>
  <c r="G247" i="2"/>
  <c r="H239" i="2"/>
  <c r="G239" i="2"/>
  <c r="H231" i="2"/>
  <c r="G231" i="2"/>
  <c r="H223" i="2"/>
  <c r="G223" i="2"/>
  <c r="H215" i="2"/>
  <c r="G215" i="2"/>
  <c r="H207" i="2"/>
  <c r="G207" i="2"/>
  <c r="H199" i="2"/>
  <c r="G199" i="2"/>
  <c r="H191" i="2"/>
  <c r="G191" i="2"/>
  <c r="H183" i="2"/>
  <c r="G183" i="2"/>
  <c r="H175" i="2"/>
  <c r="G175" i="2"/>
  <c r="H167" i="2"/>
  <c r="G167" i="2"/>
  <c r="H159" i="2"/>
  <c r="G159" i="2"/>
  <c r="H151" i="2"/>
  <c r="G151" i="2"/>
  <c r="H143" i="2"/>
  <c r="G143" i="2"/>
  <c r="H135" i="2"/>
  <c r="G135" i="2"/>
  <c r="H127" i="2"/>
  <c r="G127" i="2"/>
  <c r="H119" i="2"/>
  <c r="G119" i="2"/>
  <c r="H111" i="2"/>
  <c r="G111" i="2"/>
  <c r="H103" i="2"/>
  <c r="G103" i="2"/>
  <c r="H95" i="2"/>
  <c r="G95" i="2"/>
  <c r="H87" i="2"/>
  <c r="G87" i="2"/>
  <c r="H79" i="2"/>
  <c r="G79" i="2"/>
  <c r="H71" i="2"/>
  <c r="G71" i="2"/>
  <c r="H63" i="2"/>
  <c r="G63" i="2"/>
  <c r="H55" i="2"/>
  <c r="G55" i="2"/>
  <c r="H47" i="2"/>
  <c r="G47" i="2"/>
  <c r="H39" i="2"/>
  <c r="G39" i="2"/>
  <c r="H31" i="2"/>
  <c r="G31" i="2"/>
  <c r="H23" i="2"/>
  <c r="G23" i="2"/>
  <c r="H15" i="2"/>
  <c r="G15" i="2"/>
  <c r="H7" i="2"/>
  <c r="G7" i="2"/>
  <c r="P65" i="6" l="1" a="1"/>
  <c r="P65" i="6" s="1"/>
  <c r="P69" i="6" a="1"/>
  <c r="P69" i="6" s="1"/>
  <c r="P56" i="6" a="1"/>
  <c r="P56" i="6" s="1"/>
  <c r="M76" i="7"/>
  <c r="N4" i="7" s="1"/>
  <c r="N5" i="7" s="1"/>
  <c r="DR58" i="2"/>
  <c r="DP306" i="2"/>
  <c r="DQ306" i="2" s="1"/>
  <c r="DR12" i="2"/>
  <c r="DP111" i="2"/>
  <c r="DQ111" i="2" s="1"/>
  <c r="DR64" i="2"/>
  <c r="DP163" i="2"/>
  <c r="DQ163" i="2" s="1"/>
  <c r="DP4" i="2"/>
  <c r="DQ4" i="2" s="1"/>
  <c r="DR218" i="2"/>
  <c r="DR55" i="2"/>
  <c r="DP179" i="2"/>
  <c r="DQ179" i="2" s="1"/>
  <c r="DR119" i="2"/>
  <c r="DR223" i="2"/>
  <c r="DP284" i="2"/>
  <c r="DQ284" i="2" s="1"/>
  <c r="DP10" i="2"/>
  <c r="DQ10" i="2" s="1"/>
  <c r="DR225" i="2"/>
  <c r="DR96" i="2"/>
  <c r="DP300" i="2"/>
  <c r="DQ300" i="2" s="1"/>
  <c r="DP211" i="2"/>
  <c r="DQ211" i="2" s="1"/>
  <c r="DR252" i="2"/>
  <c r="DP99" i="2"/>
  <c r="DQ99" i="2" s="1"/>
  <c r="DR76" i="2"/>
  <c r="DR175" i="2"/>
  <c r="DP104" i="2"/>
  <c r="DQ104" i="2" s="1"/>
  <c r="DR104" i="2"/>
  <c r="DP107" i="2"/>
  <c r="DQ107" i="2" s="1"/>
  <c r="DR107" i="2"/>
  <c r="DP239" i="2"/>
  <c r="DQ239" i="2" s="1"/>
  <c r="DR239" i="2"/>
  <c r="DP92" i="2"/>
  <c r="DQ92" i="2" s="1"/>
  <c r="DR92" i="2"/>
  <c r="DR220" i="2"/>
  <c r="DP220" i="2"/>
  <c r="DQ220" i="2" s="1"/>
  <c r="DP109" i="2"/>
  <c r="DQ109" i="2" s="1"/>
  <c r="DR109" i="2"/>
  <c r="DP241" i="2"/>
  <c r="DQ241" i="2" s="1"/>
  <c r="DR241" i="2"/>
  <c r="DP126" i="2"/>
  <c r="DQ126" i="2" s="1"/>
  <c r="DR126" i="2"/>
  <c r="DR49" i="2"/>
  <c r="DP49" i="2"/>
  <c r="DQ49" i="2" s="1"/>
  <c r="DP177" i="2"/>
  <c r="DQ177" i="2" s="1"/>
  <c r="DR177" i="2"/>
  <c r="DP309" i="2"/>
  <c r="DQ309" i="2" s="1"/>
  <c r="DR309" i="2"/>
  <c r="DP76" i="2"/>
  <c r="DQ76" i="2" s="1"/>
  <c r="DR195" i="2"/>
  <c r="DR14" i="2"/>
  <c r="DP53" i="2"/>
  <c r="DQ53" i="2" s="1"/>
  <c r="DR53" i="2"/>
  <c r="DP181" i="2"/>
  <c r="DQ181" i="2" s="1"/>
  <c r="DR181" i="2"/>
  <c r="DP281" i="2"/>
  <c r="DQ281" i="2" s="1"/>
  <c r="DR281" i="2"/>
  <c r="DR38" i="2"/>
  <c r="DP38" i="2"/>
  <c r="DQ38" i="2" s="1"/>
  <c r="DP242" i="2"/>
  <c r="DQ242" i="2" s="1"/>
  <c r="DR242" i="2"/>
  <c r="DP153" i="2"/>
  <c r="DQ153" i="2" s="1"/>
  <c r="DR153" i="2"/>
  <c r="DP285" i="2"/>
  <c r="DQ285" i="2" s="1"/>
  <c r="DR285" i="2"/>
  <c r="DR164" i="2"/>
  <c r="DP258" i="2"/>
  <c r="DQ258" i="2" s="1"/>
  <c r="DR258" i="2"/>
  <c r="DP247" i="2"/>
  <c r="DQ247" i="2" s="1"/>
  <c r="DR310" i="2"/>
  <c r="DR82" i="2"/>
  <c r="DR210" i="2"/>
  <c r="DR180" i="2"/>
  <c r="DR115" i="2"/>
  <c r="DP54" i="2"/>
  <c r="DQ54" i="2" s="1"/>
  <c r="DR54" i="2"/>
  <c r="DP120" i="2"/>
  <c r="DQ120" i="2" s="1"/>
  <c r="DR120" i="2"/>
  <c r="DP252" i="2"/>
  <c r="DQ252" i="2" s="1"/>
  <c r="DP301" i="2"/>
  <c r="DQ301" i="2" s="1"/>
  <c r="DR301" i="2"/>
  <c r="DP123" i="2"/>
  <c r="DQ123" i="2" s="1"/>
  <c r="DR123" i="2"/>
  <c r="DP255" i="2"/>
  <c r="DQ255" i="2" s="1"/>
  <c r="DR255" i="2"/>
  <c r="DR264" i="2"/>
  <c r="DP264" i="2"/>
  <c r="DQ264" i="2" s="1"/>
  <c r="DR240" i="2"/>
  <c r="DP240" i="2"/>
  <c r="DQ240" i="2" s="1"/>
  <c r="DR296" i="2"/>
  <c r="DP296" i="2"/>
  <c r="DQ296" i="2" s="1"/>
  <c r="DP125" i="2"/>
  <c r="DQ125" i="2" s="1"/>
  <c r="DR125" i="2"/>
  <c r="DP257" i="2"/>
  <c r="DQ257" i="2" s="1"/>
  <c r="DR257" i="2"/>
  <c r="DP142" i="2"/>
  <c r="DQ142" i="2" s="1"/>
  <c r="DR142" i="2"/>
  <c r="DR268" i="2"/>
  <c r="DR65" i="2"/>
  <c r="DP65" i="2"/>
  <c r="DQ65" i="2" s="1"/>
  <c r="DP193" i="2"/>
  <c r="DQ193" i="2" s="1"/>
  <c r="DR193" i="2"/>
  <c r="DR231" i="2"/>
  <c r="DR196" i="2"/>
  <c r="DR35" i="2"/>
  <c r="DR36" i="2"/>
  <c r="DP69" i="2"/>
  <c r="DQ69" i="2" s="1"/>
  <c r="DR69" i="2"/>
  <c r="DP197" i="2"/>
  <c r="DQ197" i="2" s="1"/>
  <c r="DR197" i="2"/>
  <c r="DP297" i="2"/>
  <c r="DQ297" i="2" s="1"/>
  <c r="DR297" i="2"/>
  <c r="DP70" i="2"/>
  <c r="DQ70" i="2" s="1"/>
  <c r="DR70" i="2"/>
  <c r="DP41" i="2"/>
  <c r="DQ41" i="2" s="1"/>
  <c r="DR41" i="2"/>
  <c r="DP169" i="2"/>
  <c r="DQ169" i="2" s="1"/>
  <c r="DR169" i="2"/>
  <c r="DR7" i="2"/>
  <c r="DP7" i="2"/>
  <c r="DQ7" i="2" s="1"/>
  <c r="DP5" i="2"/>
  <c r="DQ5" i="2" s="1"/>
  <c r="DR5" i="2"/>
  <c r="F6" i="6"/>
  <c r="F5" i="6"/>
  <c r="F4" i="6"/>
  <c r="P30" i="6" s="1" a="1"/>
  <c r="P30" i="6" s="1"/>
  <c r="F3" i="6"/>
  <c r="F2" i="6"/>
  <c r="DR98" i="2"/>
  <c r="DR230" i="2"/>
  <c r="DR211" i="2"/>
  <c r="DR68" i="2"/>
  <c r="DP86" i="2"/>
  <c r="DQ86" i="2" s="1"/>
  <c r="DR86" i="2"/>
  <c r="DR15" i="2"/>
  <c r="DP136" i="2"/>
  <c r="DQ136" i="2" s="1"/>
  <c r="DR136" i="2"/>
  <c r="DP139" i="2"/>
  <c r="DQ139" i="2" s="1"/>
  <c r="DR139" i="2"/>
  <c r="DP271" i="2"/>
  <c r="DQ271" i="2" s="1"/>
  <c r="DR271" i="2"/>
  <c r="DP124" i="2"/>
  <c r="DQ124" i="2" s="1"/>
  <c r="DR124" i="2"/>
  <c r="DR256" i="2"/>
  <c r="DP256" i="2"/>
  <c r="DQ256" i="2" s="1"/>
  <c r="DP141" i="2"/>
  <c r="DQ141" i="2" s="1"/>
  <c r="DR141" i="2"/>
  <c r="DR232" i="2"/>
  <c r="DP232" i="2"/>
  <c r="DQ232" i="2" s="1"/>
  <c r="DR81" i="2"/>
  <c r="DP81" i="2"/>
  <c r="DQ81" i="2" s="1"/>
  <c r="DR209" i="2"/>
  <c r="DP209" i="2"/>
  <c r="DQ209" i="2" s="1"/>
  <c r="DR312" i="2"/>
  <c r="DP312" i="2"/>
  <c r="DQ312" i="2" s="1"/>
  <c r="DP108" i="2"/>
  <c r="DQ108" i="2" s="1"/>
  <c r="DR131" i="2"/>
  <c r="DR116" i="2"/>
  <c r="DR85" i="2"/>
  <c r="DP85" i="2"/>
  <c r="DQ85" i="2" s="1"/>
  <c r="DP213" i="2"/>
  <c r="DQ213" i="2" s="1"/>
  <c r="DR213" i="2"/>
  <c r="DP313" i="2"/>
  <c r="DQ313" i="2" s="1"/>
  <c r="DR313" i="2"/>
  <c r="DP102" i="2"/>
  <c r="DQ102" i="2" s="1"/>
  <c r="DR102" i="2"/>
  <c r="DR10" i="2"/>
  <c r="DP57" i="2"/>
  <c r="DQ57" i="2" s="1"/>
  <c r="DR57" i="2"/>
  <c r="DP185" i="2"/>
  <c r="DQ185" i="2" s="1"/>
  <c r="DR185" i="2"/>
  <c r="DR23" i="2"/>
  <c r="DP23" i="2"/>
  <c r="DQ23" i="2" s="1"/>
  <c r="DR6" i="2"/>
  <c r="DP6" i="2"/>
  <c r="DQ6" i="2" s="1"/>
  <c r="DP21" i="2"/>
  <c r="DQ21" i="2" s="1"/>
  <c r="DR21" i="2"/>
  <c r="DR284" i="2"/>
  <c r="DP32" i="2"/>
  <c r="DQ32" i="2" s="1"/>
  <c r="DR32" i="2"/>
  <c r="DR248" i="2"/>
  <c r="DP248" i="2"/>
  <c r="DQ248" i="2" s="1"/>
  <c r="DR282" i="2"/>
  <c r="DR114" i="2"/>
  <c r="DR246" i="2"/>
  <c r="DR280" i="2"/>
  <c r="DP280" i="2"/>
  <c r="DQ280" i="2" s="1"/>
  <c r="DR51" i="2"/>
  <c r="DR132" i="2"/>
  <c r="DR182" i="2"/>
  <c r="DP182" i="2"/>
  <c r="DQ182" i="2" s="1"/>
  <c r="DP118" i="2"/>
  <c r="DQ118" i="2" s="1"/>
  <c r="DR118" i="2"/>
  <c r="DP152" i="2"/>
  <c r="DQ152" i="2" s="1"/>
  <c r="DR152" i="2"/>
  <c r="DP27" i="2"/>
  <c r="DQ27" i="2" s="1"/>
  <c r="DR27" i="2"/>
  <c r="DP155" i="2"/>
  <c r="DQ155" i="2" s="1"/>
  <c r="DR155" i="2"/>
  <c r="DR287" i="2"/>
  <c r="DP287" i="2"/>
  <c r="DQ287" i="2" s="1"/>
  <c r="DR272" i="2"/>
  <c r="DP272" i="2"/>
  <c r="DQ272" i="2" s="1"/>
  <c r="DP29" i="2"/>
  <c r="DQ29" i="2" s="1"/>
  <c r="DR29" i="2"/>
  <c r="DP157" i="2"/>
  <c r="DQ157" i="2" s="1"/>
  <c r="DR157" i="2"/>
  <c r="DR290" i="2"/>
  <c r="DP42" i="2"/>
  <c r="DQ42" i="2" s="1"/>
  <c r="DR183" i="2"/>
  <c r="DP97" i="2"/>
  <c r="DQ97" i="2" s="1"/>
  <c r="DR97" i="2"/>
  <c r="DP229" i="2"/>
  <c r="DQ229" i="2" s="1"/>
  <c r="DR229" i="2"/>
  <c r="DR276" i="2"/>
  <c r="DR11" i="2"/>
  <c r="DP101" i="2"/>
  <c r="DQ101" i="2" s="1"/>
  <c r="DR101" i="2"/>
  <c r="DR234" i="2"/>
  <c r="DP134" i="2"/>
  <c r="DQ134" i="2" s="1"/>
  <c r="DR134" i="2"/>
  <c r="DP73" i="2"/>
  <c r="DQ73" i="2" s="1"/>
  <c r="DR73" i="2"/>
  <c r="DP201" i="2"/>
  <c r="DQ201" i="2" s="1"/>
  <c r="DR201" i="2"/>
  <c r="DR22" i="2"/>
  <c r="DP22" i="2"/>
  <c r="DQ22" i="2" s="1"/>
  <c r="DP174" i="2"/>
  <c r="DQ174" i="2" s="1"/>
  <c r="DR174" i="2"/>
  <c r="DP275" i="2"/>
  <c r="DQ275" i="2" s="1"/>
  <c r="DP48" i="2"/>
  <c r="DQ48" i="2" s="1"/>
  <c r="DR48" i="2"/>
  <c r="DR130" i="2"/>
  <c r="DR262" i="2"/>
  <c r="DP71" i="2"/>
  <c r="DQ71" i="2" s="1"/>
  <c r="DR147" i="2"/>
  <c r="DR263" i="2"/>
  <c r="DP150" i="2"/>
  <c r="DQ150" i="2" s="1"/>
  <c r="DR150" i="2"/>
  <c r="DP40" i="2"/>
  <c r="DQ40" i="2" s="1"/>
  <c r="DR40" i="2"/>
  <c r="DP168" i="2"/>
  <c r="DQ168" i="2" s="1"/>
  <c r="DR168" i="2"/>
  <c r="DR43" i="2"/>
  <c r="DP43" i="2"/>
  <c r="DQ43" i="2" s="1"/>
  <c r="DP171" i="2"/>
  <c r="DQ171" i="2" s="1"/>
  <c r="DR171" i="2"/>
  <c r="DR303" i="2"/>
  <c r="DP303" i="2"/>
  <c r="DQ303" i="2" s="1"/>
  <c r="DR288" i="2"/>
  <c r="DP288" i="2"/>
  <c r="DQ288" i="2" s="1"/>
  <c r="DP45" i="2"/>
  <c r="DQ45" i="2" s="1"/>
  <c r="DR45" i="2"/>
  <c r="DP173" i="2"/>
  <c r="DQ173" i="2" s="1"/>
  <c r="DR173" i="2"/>
  <c r="DP62" i="2"/>
  <c r="DQ62" i="2" s="1"/>
  <c r="DR62" i="2"/>
  <c r="DR300" i="2"/>
  <c r="DP47" i="2"/>
  <c r="DQ47" i="2" s="1"/>
  <c r="DR199" i="2"/>
  <c r="DP113" i="2"/>
  <c r="DQ113" i="2" s="1"/>
  <c r="DR113" i="2"/>
  <c r="DP245" i="2"/>
  <c r="DQ245" i="2" s="1"/>
  <c r="DR245" i="2"/>
  <c r="DP16" i="2"/>
  <c r="DQ16" i="2" s="1"/>
  <c r="DR16" i="2"/>
  <c r="DP140" i="2"/>
  <c r="DQ140" i="2" s="1"/>
  <c r="DR67" i="2"/>
  <c r="DP167" i="2"/>
  <c r="DQ167" i="2" s="1"/>
  <c r="DP117" i="2"/>
  <c r="DQ117" i="2" s="1"/>
  <c r="DR117" i="2"/>
  <c r="DR266" i="2"/>
  <c r="DP166" i="2"/>
  <c r="DQ166" i="2" s="1"/>
  <c r="DR166" i="2"/>
  <c r="DP137" i="2"/>
  <c r="DQ137" i="2" s="1"/>
  <c r="DR137" i="2"/>
  <c r="DP89" i="2"/>
  <c r="DQ89" i="2" s="1"/>
  <c r="DR89" i="2"/>
  <c r="DR217" i="2"/>
  <c r="DP217" i="2"/>
  <c r="DQ217" i="2" s="1"/>
  <c r="DP190" i="2"/>
  <c r="DQ190" i="2" s="1"/>
  <c r="DR190" i="2"/>
  <c r="DR279" i="2"/>
  <c r="DR146" i="2"/>
  <c r="DR278" i="2"/>
  <c r="DP267" i="2"/>
  <c r="DQ267" i="2" s="1"/>
  <c r="DR100" i="2"/>
  <c r="DP198" i="2"/>
  <c r="DQ198" i="2" s="1"/>
  <c r="DR198" i="2"/>
  <c r="DP269" i="2"/>
  <c r="DQ269" i="2" s="1"/>
  <c r="DR269" i="2"/>
  <c r="DP56" i="2"/>
  <c r="DQ56" i="2" s="1"/>
  <c r="DR56" i="2"/>
  <c r="DP184" i="2"/>
  <c r="DQ184" i="2" s="1"/>
  <c r="DR184" i="2"/>
  <c r="DR59" i="2"/>
  <c r="DP59" i="2"/>
  <c r="DQ59" i="2" s="1"/>
  <c r="DP187" i="2"/>
  <c r="DQ187" i="2" s="1"/>
  <c r="DR187" i="2"/>
  <c r="DP305" i="2"/>
  <c r="DQ305" i="2" s="1"/>
  <c r="DR305" i="2"/>
  <c r="DR304" i="2"/>
  <c r="DP304" i="2"/>
  <c r="DQ304" i="2" s="1"/>
  <c r="DP61" i="2"/>
  <c r="DQ61" i="2" s="1"/>
  <c r="DR61" i="2"/>
  <c r="DR189" i="2"/>
  <c r="DP189" i="2"/>
  <c r="DQ189" i="2" s="1"/>
  <c r="DP78" i="2"/>
  <c r="DQ78" i="2" s="1"/>
  <c r="DR78" i="2"/>
  <c r="DR52" i="2"/>
  <c r="DP129" i="2"/>
  <c r="DQ129" i="2" s="1"/>
  <c r="DR129" i="2"/>
  <c r="DP261" i="2"/>
  <c r="DQ261" i="2" s="1"/>
  <c r="DR261" i="2"/>
  <c r="DP28" i="2"/>
  <c r="DQ28" i="2" s="1"/>
  <c r="DP156" i="2"/>
  <c r="DQ156" i="2" s="1"/>
  <c r="DR163" i="2"/>
  <c r="DR308" i="2"/>
  <c r="DR133" i="2"/>
  <c r="DP133" i="2"/>
  <c r="DQ133" i="2" s="1"/>
  <c r="DP233" i="2"/>
  <c r="DQ233" i="2" s="1"/>
  <c r="DR233" i="2"/>
  <c r="DP151" i="2"/>
  <c r="DQ151" i="2" s="1"/>
  <c r="DP214" i="2"/>
  <c r="DQ214" i="2" s="1"/>
  <c r="DR214" i="2"/>
  <c r="DP66" i="2"/>
  <c r="DQ66" i="2" s="1"/>
  <c r="DP194" i="2"/>
  <c r="DQ194" i="2" s="1"/>
  <c r="DP105" i="2"/>
  <c r="DQ105" i="2" s="1"/>
  <c r="DR105" i="2"/>
  <c r="DP237" i="2"/>
  <c r="DQ237" i="2" s="1"/>
  <c r="DR237" i="2"/>
  <c r="DR206" i="2"/>
  <c r="DP206" i="2"/>
  <c r="DQ206" i="2" s="1"/>
  <c r="DR84" i="2"/>
  <c r="DP148" i="2"/>
  <c r="DQ148" i="2" s="1"/>
  <c r="DP160" i="2"/>
  <c r="DQ160" i="2" s="1"/>
  <c r="DR160" i="2"/>
  <c r="DP17" i="2"/>
  <c r="DQ17" i="2" s="1"/>
  <c r="DR17" i="2"/>
  <c r="DR34" i="2"/>
  <c r="DR162" i="2"/>
  <c r="DR294" i="2"/>
  <c r="DP299" i="2"/>
  <c r="DQ299" i="2" s="1"/>
  <c r="DR83" i="2"/>
  <c r="DR314" i="2"/>
  <c r="DP13" i="2"/>
  <c r="DQ13" i="2" s="1"/>
  <c r="DR13" i="2"/>
  <c r="DR250" i="2"/>
  <c r="DP72" i="2"/>
  <c r="DQ72" i="2" s="1"/>
  <c r="DR72" i="2"/>
  <c r="DP200" i="2"/>
  <c r="DQ200" i="2" s="1"/>
  <c r="DR200" i="2"/>
  <c r="DP75" i="2"/>
  <c r="DQ75" i="2" s="1"/>
  <c r="DR75" i="2"/>
  <c r="DP203" i="2"/>
  <c r="DQ203" i="2" s="1"/>
  <c r="DR203" i="2"/>
  <c r="DP60" i="2"/>
  <c r="DQ60" i="2" s="1"/>
  <c r="DR60" i="2"/>
  <c r="DR188" i="2"/>
  <c r="DP188" i="2"/>
  <c r="DQ188" i="2" s="1"/>
  <c r="DP273" i="2"/>
  <c r="DQ273" i="2" s="1"/>
  <c r="DR273" i="2"/>
  <c r="DP77" i="2"/>
  <c r="DQ77" i="2" s="1"/>
  <c r="DR77" i="2"/>
  <c r="DP205" i="2"/>
  <c r="DQ205" i="2" s="1"/>
  <c r="DR205" i="2"/>
  <c r="DP235" i="2"/>
  <c r="DQ235" i="2" s="1"/>
  <c r="DP94" i="2"/>
  <c r="DQ94" i="2" s="1"/>
  <c r="DR94" i="2"/>
  <c r="DP103" i="2"/>
  <c r="DQ103" i="2" s="1"/>
  <c r="DR145" i="2"/>
  <c r="DP145" i="2"/>
  <c r="DQ145" i="2" s="1"/>
  <c r="DP277" i="2"/>
  <c r="DQ277" i="2" s="1"/>
  <c r="DR277" i="2"/>
  <c r="DP44" i="2"/>
  <c r="DQ44" i="2" s="1"/>
  <c r="DP172" i="2"/>
  <c r="DQ172" i="2" s="1"/>
  <c r="DP149" i="2"/>
  <c r="DQ149" i="2" s="1"/>
  <c r="DR149" i="2"/>
  <c r="DP249" i="2"/>
  <c r="DQ249" i="2" s="1"/>
  <c r="DR249" i="2"/>
  <c r="DP251" i="2"/>
  <c r="DQ251" i="2" s="1"/>
  <c r="DP121" i="2"/>
  <c r="DQ121" i="2" s="1"/>
  <c r="DR121" i="2"/>
  <c r="DP253" i="2"/>
  <c r="DQ253" i="2" s="1"/>
  <c r="DR253" i="2"/>
  <c r="DR302" i="2"/>
  <c r="DR222" i="2"/>
  <c r="DP222" i="2"/>
  <c r="DQ222" i="2" s="1"/>
  <c r="DR50" i="2"/>
  <c r="DR178" i="2"/>
  <c r="DR179" i="2"/>
  <c r="DP39" i="2"/>
  <c r="DQ39" i="2" s="1"/>
  <c r="DP135" i="2"/>
  <c r="DQ135" i="2" s="1"/>
  <c r="DP88" i="2"/>
  <c r="DQ88" i="2" s="1"/>
  <c r="DR88" i="2"/>
  <c r="DP216" i="2"/>
  <c r="DQ216" i="2" s="1"/>
  <c r="DR216" i="2"/>
  <c r="DP91" i="2"/>
  <c r="DQ91" i="2" s="1"/>
  <c r="DR91" i="2"/>
  <c r="DP219" i="2"/>
  <c r="DQ219" i="2" s="1"/>
  <c r="DR219" i="2"/>
  <c r="DR204" i="2"/>
  <c r="DP204" i="2"/>
  <c r="DQ204" i="2" s="1"/>
  <c r="DP289" i="2"/>
  <c r="DQ289" i="2" s="1"/>
  <c r="DR289" i="2"/>
  <c r="DP93" i="2"/>
  <c r="DQ93" i="2" s="1"/>
  <c r="DR93" i="2"/>
  <c r="DP221" i="2"/>
  <c r="DQ221" i="2" s="1"/>
  <c r="DR221" i="2"/>
  <c r="DR110" i="2"/>
  <c r="DP110" i="2"/>
  <c r="DQ110" i="2" s="1"/>
  <c r="DP236" i="2"/>
  <c r="DQ236" i="2" s="1"/>
  <c r="DP33" i="2"/>
  <c r="DQ33" i="2" s="1"/>
  <c r="DR33" i="2"/>
  <c r="DR161" i="2"/>
  <c r="DP161" i="2"/>
  <c r="DQ161" i="2" s="1"/>
  <c r="DP293" i="2"/>
  <c r="DQ293" i="2" s="1"/>
  <c r="DR293" i="2"/>
  <c r="DP37" i="2"/>
  <c r="DQ37" i="2" s="1"/>
  <c r="DR37" i="2"/>
  <c r="DR165" i="2"/>
  <c r="DP165" i="2"/>
  <c r="DQ165" i="2" s="1"/>
  <c r="DP265" i="2"/>
  <c r="DQ265" i="2" s="1"/>
  <c r="DR265" i="2"/>
  <c r="N5" i="9"/>
  <c r="P67" i="6" l="1" a="1"/>
  <c r="P67" i="6" s="1"/>
  <c r="P12" i="6" a="1"/>
  <c r="P12" i="6" s="1"/>
  <c r="P57" i="6" a="1"/>
  <c r="P57" i="6" s="1"/>
  <c r="P23" i="6" a="1"/>
  <c r="P23" i="6" s="1"/>
  <c r="P36" i="6" a="1"/>
  <c r="P36" i="6" s="1"/>
  <c r="P15" i="6" a="1"/>
  <c r="P15" i="6" s="1"/>
  <c r="P76" i="6" a="1"/>
  <c r="P76" i="6" s="1"/>
  <c r="P54" i="6" a="1"/>
  <c r="P54" i="6" s="1"/>
  <c r="P71" i="6" a="1"/>
  <c r="P71" i="6" s="1"/>
  <c r="P21" i="6" a="1"/>
  <c r="P21" i="6" s="1"/>
  <c r="P17" i="6" a="1"/>
  <c r="P17" i="6" s="1"/>
  <c r="P42" i="6" a="1"/>
  <c r="P42" i="6" s="1"/>
  <c r="P43" i="6" a="1"/>
  <c r="P43" i="6" s="1"/>
  <c r="P72" i="6" a="1"/>
  <c r="P72" i="6" s="1"/>
  <c r="P64" i="6" a="1"/>
  <c r="P64" i="6" s="1"/>
  <c r="DL188" i="2" s="1"/>
  <c r="P45" i="6" a="1"/>
  <c r="P45" i="6" s="1"/>
  <c r="P35" i="6" a="1"/>
  <c r="P35" i="6" s="1"/>
  <c r="P28" i="6" a="1"/>
  <c r="P28" i="6" s="1"/>
  <c r="DL6" i="2" s="1"/>
  <c r="P73" i="6" a="1"/>
  <c r="P73" i="6" s="1"/>
  <c r="P18" i="6" a="1"/>
  <c r="P18" i="6" s="1"/>
  <c r="P52" i="6" a="1"/>
  <c r="P52" i="6" s="1"/>
  <c r="P31" i="6" a="1"/>
  <c r="P31" i="6" s="1"/>
  <c r="P48" i="6" a="1"/>
  <c r="P48" i="6" s="1"/>
  <c r="P9" i="6" a="1"/>
  <c r="P9" i="6" s="1"/>
  <c r="P24" i="6" a="1"/>
  <c r="P24" i="6" s="1"/>
  <c r="P37" i="6" a="1"/>
  <c r="P37" i="6" s="1"/>
  <c r="P33" i="6" a="1"/>
  <c r="P33" i="6" s="1"/>
  <c r="P70" i="6" a="1"/>
  <c r="P70" i="6" s="1"/>
  <c r="P59" i="6" a="1"/>
  <c r="P59" i="6" s="1"/>
  <c r="DL146" i="2" s="1"/>
  <c r="P25" i="6" a="1"/>
  <c r="P25" i="6" s="1"/>
  <c r="DL2" i="2" s="1"/>
  <c r="P22" i="6" a="1"/>
  <c r="P22" i="6" s="1"/>
  <c r="P58" i="6" a="1"/>
  <c r="P58" i="6" s="1"/>
  <c r="P46" i="6" a="1"/>
  <c r="P46" i="6" s="1"/>
  <c r="P44" i="6" a="1"/>
  <c r="P44" i="6" s="1"/>
  <c r="P10" i="6" a="1"/>
  <c r="P10" i="6" s="1"/>
  <c r="P61" i="6" a="1"/>
  <c r="P61" i="6" s="1"/>
  <c r="P51" i="6" a="1"/>
  <c r="P51" i="6" s="1"/>
  <c r="P47" i="6" a="1"/>
  <c r="P47" i="6" s="1"/>
  <c r="P13" i="6" a="1"/>
  <c r="P13" i="6" s="1"/>
  <c r="P34" i="6" a="1"/>
  <c r="P34" i="6" s="1"/>
  <c r="P20" i="6" a="1"/>
  <c r="P20" i="6" s="1"/>
  <c r="P68" i="6" a="1"/>
  <c r="P68" i="6" s="1"/>
  <c r="P53" i="6" a="1"/>
  <c r="P53" i="6" s="1"/>
  <c r="P49" i="6" a="1"/>
  <c r="P49" i="6" s="1"/>
  <c r="P39" i="6" a="1"/>
  <c r="P39" i="6" s="1"/>
  <c r="P55" i="6" a="1"/>
  <c r="P55" i="6" s="1"/>
  <c r="P40" i="6" a="1"/>
  <c r="P40" i="6" s="1"/>
  <c r="DL31" i="2" s="1"/>
  <c r="P41" i="6" a="1"/>
  <c r="P41" i="6" s="1"/>
  <c r="P74" i="6" a="1"/>
  <c r="P74" i="6" s="1"/>
  <c r="P11" i="6" a="1"/>
  <c r="P11" i="6" s="1"/>
  <c r="P27" i="6" a="1"/>
  <c r="P27" i="6" s="1"/>
  <c r="P75" i="6" a="1"/>
  <c r="P75" i="6" s="1"/>
  <c r="P60" i="6" a="1"/>
  <c r="P60" i="6" s="1"/>
  <c r="P38" i="6" a="1"/>
  <c r="P38" i="6" s="1"/>
  <c r="P16" i="6" a="1"/>
  <c r="P16" i="6" s="1"/>
  <c r="P14" i="6" a="1"/>
  <c r="P14" i="6" s="1"/>
  <c r="P62" i="6" a="1"/>
  <c r="P62" i="6" s="1"/>
  <c r="P63" i="6" a="1"/>
  <c r="P63" i="6" s="1"/>
  <c r="P26" i="6" a="1"/>
  <c r="P26" i="6" s="1"/>
  <c r="P66" i="6" a="1"/>
  <c r="P66" i="6" s="1"/>
  <c r="P19" i="6" a="1"/>
  <c r="P19" i="6" s="1"/>
  <c r="P32" i="6" a="1"/>
  <c r="P32" i="6" s="1"/>
  <c r="DL11" i="2" s="1"/>
  <c r="P50" i="6" a="1"/>
  <c r="P50" i="6" s="1"/>
  <c r="P29" i="6" a="1"/>
  <c r="P29" i="6" s="1"/>
  <c r="DL200" i="2"/>
  <c r="DL201" i="2"/>
  <c r="DL202" i="2"/>
  <c r="DL203" i="2"/>
  <c r="DL230" i="2"/>
  <c r="DL231" i="2"/>
  <c r="DL232" i="2"/>
  <c r="DL147" i="2"/>
  <c r="DL148" i="2"/>
  <c r="DL149" i="2"/>
  <c r="DL151" i="2"/>
  <c r="DL144" i="2"/>
  <c r="DL145" i="2"/>
  <c r="DL19" i="2"/>
  <c r="DL20" i="2"/>
  <c r="DL21" i="2"/>
  <c r="DL22" i="2"/>
  <c r="DL23" i="2"/>
  <c r="DL24" i="2"/>
  <c r="DL25" i="2"/>
  <c r="DL211" i="2"/>
  <c r="DL212" i="2"/>
  <c r="DL213" i="2"/>
  <c r="DL210" i="2"/>
  <c r="DL51" i="2"/>
  <c r="DL52" i="2"/>
  <c r="DL53" i="2"/>
  <c r="DL54" i="2"/>
  <c r="DL42" i="2"/>
  <c r="DL43" i="2"/>
  <c r="DL44" i="2"/>
  <c r="DL50" i="2"/>
  <c r="DL45" i="2"/>
  <c r="DL46" i="2"/>
  <c r="DL47" i="2"/>
  <c r="DL48" i="2"/>
  <c r="DL49" i="2"/>
  <c r="DL254" i="2"/>
  <c r="DL255" i="2"/>
  <c r="DL256" i="2"/>
  <c r="DL12" i="2"/>
  <c r="DL13" i="2"/>
  <c r="DL14" i="2"/>
  <c r="DL158" i="2"/>
  <c r="DL159" i="2"/>
  <c r="DL272" i="2"/>
  <c r="DL214" i="2"/>
  <c r="DL215" i="2"/>
  <c r="DL216" i="2"/>
  <c r="DL217" i="2"/>
  <c r="DL218" i="2"/>
  <c r="DL219" i="2"/>
  <c r="DL220" i="2"/>
  <c r="DL221" i="2"/>
  <c r="DL222" i="2"/>
  <c r="DL223" i="2"/>
  <c r="DL195" i="2"/>
  <c r="DL26" i="2"/>
  <c r="DL56" i="2"/>
  <c r="DL7" i="2"/>
  <c r="DL189" i="2"/>
  <c r="DL15" i="2"/>
  <c r="DL41" i="2"/>
  <c r="DL5" i="2"/>
  <c r="DL8" i="2"/>
  <c r="DL55" i="2"/>
  <c r="DL257" i="2"/>
  <c r="DL16" i="2"/>
  <c r="DL303" i="2"/>
  <c r="DL233" i="2"/>
  <c r="DL33" i="2" l="1"/>
  <c r="DL32" i="2"/>
  <c r="DL150" i="2"/>
  <c r="DL76" i="2"/>
  <c r="DL77" i="2"/>
  <c r="DL262" i="2"/>
  <c r="DL263" i="2"/>
  <c r="DL264" i="2"/>
  <c r="DL265" i="2"/>
  <c r="DL78" i="2"/>
  <c r="DL79" i="2"/>
  <c r="DL298" i="2"/>
  <c r="DL299" i="2"/>
  <c r="DL300" i="2"/>
  <c r="DL301" i="2"/>
  <c r="DL302" i="2"/>
  <c r="DL27" i="2"/>
  <c r="DL28" i="2"/>
  <c r="DL29" i="2"/>
  <c r="DL30" i="2"/>
  <c r="DL313" i="2"/>
  <c r="DL314" i="2"/>
  <c r="DL252" i="2"/>
  <c r="DL253" i="2"/>
  <c r="DL243" i="2"/>
  <c r="DL244" i="2"/>
  <c r="DL245" i="2"/>
  <c r="DL246" i="2"/>
  <c r="DL247" i="2"/>
  <c r="DL248" i="2"/>
  <c r="DL249" i="2"/>
  <c r="DL234" i="2"/>
  <c r="DL250" i="2"/>
  <c r="DL235" i="2"/>
  <c r="DL251" i="2"/>
  <c r="DL242" i="2"/>
  <c r="DL236" i="2"/>
  <c r="DL237" i="2"/>
  <c r="DL238" i="2"/>
  <c r="DL239" i="2"/>
  <c r="DL240" i="2"/>
  <c r="DL241" i="2"/>
  <c r="DL307" i="2"/>
  <c r="DL306" i="2"/>
  <c r="DL292" i="2"/>
  <c r="DL293" i="2"/>
  <c r="DL294" i="2"/>
  <c r="DL295" i="2"/>
  <c r="DL296" i="2"/>
  <c r="DL297" i="2"/>
  <c r="DL311" i="2"/>
  <c r="DL312" i="2"/>
  <c r="DL275" i="2"/>
  <c r="DL276" i="2"/>
  <c r="DL277" i="2"/>
  <c r="DL278" i="2"/>
  <c r="DL279" i="2"/>
  <c r="DL280" i="2"/>
  <c r="DL281" i="2"/>
  <c r="DL282" i="2"/>
  <c r="DL274" i="2"/>
  <c r="DL283" i="2"/>
  <c r="DL273" i="2"/>
  <c r="DL67" i="2"/>
  <c r="DL68" i="2"/>
  <c r="DL69" i="2"/>
  <c r="DL70" i="2"/>
  <c r="DL71" i="2"/>
  <c r="DL72" i="2"/>
  <c r="DL73" i="2"/>
  <c r="DL74" i="2"/>
  <c r="DL66" i="2"/>
  <c r="DL75" i="2"/>
  <c r="DL259" i="2"/>
  <c r="DL260" i="2"/>
  <c r="DL261" i="2"/>
  <c r="DL258" i="2"/>
  <c r="DL183" i="2"/>
  <c r="DL184" i="2"/>
  <c r="DL185" i="2"/>
  <c r="DL186" i="2"/>
  <c r="DL187" i="2"/>
  <c r="DL35" i="2"/>
  <c r="DL36" i="2"/>
  <c r="DL34" i="2"/>
  <c r="DL99" i="2"/>
  <c r="DL115" i="2"/>
  <c r="DL131" i="2"/>
  <c r="DL100" i="2"/>
  <c r="DL116" i="2"/>
  <c r="DL132" i="2"/>
  <c r="DL114" i="2"/>
  <c r="DL101" i="2"/>
  <c r="DL117" i="2"/>
  <c r="DL133" i="2"/>
  <c r="DL130" i="2"/>
  <c r="DL86" i="2"/>
  <c r="DL102" i="2"/>
  <c r="DL118" i="2"/>
  <c r="DL134" i="2"/>
  <c r="DL87" i="2"/>
  <c r="DL103" i="2"/>
  <c r="DL119" i="2"/>
  <c r="DL135" i="2"/>
  <c r="DL88" i="2"/>
  <c r="DL104" i="2"/>
  <c r="DL120" i="2"/>
  <c r="DL136" i="2"/>
  <c r="DL89" i="2"/>
  <c r="DL105" i="2"/>
  <c r="DL121" i="2"/>
  <c r="DL137" i="2"/>
  <c r="DL90" i="2"/>
  <c r="DL106" i="2"/>
  <c r="DL122" i="2"/>
  <c r="DL138" i="2"/>
  <c r="DL91" i="2"/>
  <c r="DL107" i="2"/>
  <c r="DL123" i="2"/>
  <c r="DL139" i="2"/>
  <c r="DL92" i="2"/>
  <c r="DL108" i="2"/>
  <c r="DL124" i="2"/>
  <c r="DL140" i="2"/>
  <c r="DL93" i="2"/>
  <c r="DL109" i="2"/>
  <c r="DL125" i="2"/>
  <c r="DL141" i="2"/>
  <c r="DL98" i="2"/>
  <c r="DL94" i="2"/>
  <c r="DL110" i="2"/>
  <c r="DL126" i="2"/>
  <c r="DL142" i="2"/>
  <c r="DL95" i="2"/>
  <c r="DL111" i="2"/>
  <c r="DL127" i="2"/>
  <c r="DL143" i="2"/>
  <c r="DL96" i="2"/>
  <c r="DL112" i="2"/>
  <c r="DL128" i="2"/>
  <c r="DL97" i="2"/>
  <c r="DL113" i="2"/>
  <c r="DL129" i="2"/>
  <c r="DL163" i="2"/>
  <c r="DL179" i="2"/>
  <c r="DL164" i="2"/>
  <c r="DL180" i="2"/>
  <c r="DL165" i="2"/>
  <c r="DL181" i="2"/>
  <c r="DL166" i="2"/>
  <c r="DL182" i="2"/>
  <c r="DL178" i="2"/>
  <c r="DL167" i="2"/>
  <c r="DL168" i="2"/>
  <c r="DL169" i="2"/>
  <c r="DL170" i="2"/>
  <c r="DL171" i="2"/>
  <c r="DL172" i="2"/>
  <c r="DL173" i="2"/>
  <c r="DL174" i="2"/>
  <c r="DL175" i="2"/>
  <c r="DL162" i="2"/>
  <c r="DL160" i="2"/>
  <c r="DL176" i="2"/>
  <c r="DL161" i="2"/>
  <c r="DL177" i="2"/>
  <c r="DL83" i="2"/>
  <c r="DL84" i="2"/>
  <c r="DL85" i="2"/>
  <c r="DL82" i="2"/>
  <c r="DL37" i="2"/>
  <c r="DL38" i="2"/>
  <c r="DL39" i="2"/>
  <c r="DL40" i="2"/>
  <c r="DL80" i="2"/>
  <c r="DL81" i="2"/>
  <c r="DL204" i="2"/>
  <c r="DL205" i="2"/>
  <c r="DL206" i="2"/>
  <c r="DL207" i="2"/>
  <c r="DL266" i="2"/>
  <c r="DL267" i="2"/>
  <c r="DL268" i="2"/>
  <c r="DL269" i="2"/>
  <c r="DL270" i="2"/>
  <c r="DL271" i="2"/>
  <c r="DL208" i="2"/>
  <c r="DL209" i="2"/>
  <c r="DL57" i="2"/>
  <c r="DL58" i="2"/>
  <c r="DL59" i="2"/>
  <c r="DL60" i="2"/>
  <c r="DL61" i="2"/>
  <c r="DL62" i="2"/>
  <c r="DL63" i="2"/>
  <c r="DL9" i="2"/>
  <c r="DL10" i="2"/>
  <c r="DL228" i="2"/>
  <c r="DL229" i="2"/>
  <c r="DL3" i="2"/>
  <c r="DL4" i="2"/>
  <c r="DL308" i="2"/>
  <c r="DL309" i="2"/>
  <c r="DL310" i="2"/>
  <c r="DL304" i="2"/>
  <c r="DL305" i="2"/>
  <c r="DL64" i="2"/>
  <c r="DL65" i="2"/>
  <c r="DL227" i="2"/>
  <c r="DL226" i="2"/>
  <c r="DL224" i="2"/>
  <c r="DL225" i="2"/>
  <c r="DL194" i="2"/>
  <c r="DL190" i="2"/>
  <c r="DL191" i="2"/>
  <c r="DL192" i="2"/>
  <c r="DL193" i="2"/>
  <c r="DL284" i="2"/>
  <c r="DL285" i="2"/>
  <c r="DL286" i="2"/>
  <c r="DL291" i="2"/>
  <c r="DL290" i="2"/>
  <c r="DL287" i="2"/>
  <c r="DL289" i="2"/>
  <c r="DL288" i="2"/>
  <c r="DL18" i="2"/>
  <c r="DL17" i="2"/>
  <c r="DL152" i="2"/>
  <c r="DL153" i="2"/>
  <c r="DL154" i="2"/>
  <c r="DL155" i="2"/>
  <c r="DL156" i="2"/>
  <c r="DL157" i="2"/>
  <c r="DL196" i="2"/>
  <c r="DL197" i="2"/>
  <c r="DL198" i="2"/>
  <c r="DL199" i="2"/>
  <c r="P2" i="6"/>
  <c r="P3" i="6"/>
  <c r="P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Matthew Liu</author>
  </authors>
  <commentList>
    <comment ref="B82" authorId="0" shapeId="0" xr:uid="{9F2CE6BF-FC68-4EE0-8793-1597A8542D6C}">
      <text>
        <r>
          <rPr>
            <b/>
            <sz val="9"/>
            <color indexed="81"/>
            <rFont val="Tahoma"/>
            <family val="2"/>
          </rPr>
          <t>Matthew Liu:</t>
        </r>
        <r>
          <rPr>
            <sz val="9"/>
            <color indexed="81"/>
            <rFont val="Tahoma"/>
            <family val="2"/>
          </rPr>
          <t xml:space="preserve">
no crashes after, so should calculate to 1. However, for report I'd just omit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<sst xmlns="http://schemas.openxmlformats.org/spreadsheetml/2006/main" count="11080" uniqueCount="825">
  <si>
    <t>FID</t>
  </si>
  <si>
    <t>Collision_</t>
  </si>
  <si>
    <t>Agency_Nam</t>
  </si>
  <si>
    <t>Date_and_T</t>
  </si>
  <si>
    <t>Area__Coun</t>
  </si>
  <si>
    <t>Road_Name</t>
  </si>
  <si>
    <t>Intersecti</t>
  </si>
  <si>
    <t>KABCO_Seve</t>
  </si>
  <si>
    <t>X__of_Fata</t>
  </si>
  <si>
    <t>X__Serious</t>
  </si>
  <si>
    <t>X__Visible</t>
  </si>
  <si>
    <t>Manner_of_</t>
  </si>
  <si>
    <t>Location_a</t>
  </si>
  <si>
    <t>First_Harm</t>
  </si>
  <si>
    <t>Most_Harmf</t>
  </si>
  <si>
    <t>Operator__</t>
  </si>
  <si>
    <t>X__of_Vehi</t>
  </si>
  <si>
    <t>Vehicle_Ma</t>
  </si>
  <si>
    <t>Direction_</t>
  </si>
  <si>
    <t>Light_Cond</t>
  </si>
  <si>
    <t>Surface_Co</t>
  </si>
  <si>
    <t>Driver_Age</t>
  </si>
  <si>
    <t>Safety_Equ</t>
  </si>
  <si>
    <t>Vehicle_Ty</t>
  </si>
  <si>
    <t>Inventory_</t>
  </si>
  <si>
    <t>MilePoint</t>
  </si>
  <si>
    <t>Latitude</t>
  </si>
  <si>
    <t>Longitude</t>
  </si>
  <si>
    <t>OBJECTID_2</t>
  </si>
  <si>
    <t>OBJECTID_3</t>
  </si>
  <si>
    <t>OBJECTID_4</t>
  </si>
  <si>
    <t>c_segid</t>
  </si>
  <si>
    <t>c_sectid</t>
  </si>
  <si>
    <t>c_id</t>
  </si>
  <si>
    <t>c_type</t>
  </si>
  <si>
    <t>c_radius</t>
  </si>
  <si>
    <t>c_devangle</t>
  </si>
  <si>
    <t>c_length</t>
  </si>
  <si>
    <t>c_pc_x</t>
  </si>
  <si>
    <t>c_pc_y</t>
  </si>
  <si>
    <t>c_pt_x</t>
  </si>
  <si>
    <t>c_pt_y</t>
  </si>
  <si>
    <t>g_rcd</t>
  </si>
  <si>
    <t>g_rte_typ</t>
  </si>
  <si>
    <t>g_rte_cod</t>
  </si>
  <si>
    <t>g_rte_numb</t>
  </si>
  <si>
    <t>g_rte_suff</t>
  </si>
  <si>
    <t>g_spd_limt</t>
  </si>
  <si>
    <t>p_bbi_max</t>
  </si>
  <si>
    <t>p_bbi_95th</t>
  </si>
  <si>
    <t>p_pc_alti</t>
  </si>
  <si>
    <t>p_mid_alti</t>
  </si>
  <si>
    <t>p_pt_alti</t>
  </si>
  <si>
    <t>p_spd_limt</t>
  </si>
  <si>
    <t>p_adv_sped</t>
  </si>
  <si>
    <t>p_sped_dif</t>
  </si>
  <si>
    <t>p_colldate</t>
  </si>
  <si>
    <t>p_note</t>
  </si>
  <si>
    <t>Shape_Leng</t>
  </si>
  <si>
    <t>OBJECTID_5</t>
  </si>
  <si>
    <t>FID_1</t>
  </si>
  <si>
    <t>RCD</t>
  </si>
  <si>
    <t>County_Nam</t>
  </si>
  <si>
    <t>ROUTE_TYPE</t>
  </si>
  <si>
    <t>ROUTE_NUM</t>
  </si>
  <si>
    <t>DISTRICT</t>
  </si>
  <si>
    <t>TRAVEL_WAY</t>
  </si>
  <si>
    <t>OPERATION</t>
  </si>
  <si>
    <t>T_LANES_LE</t>
  </si>
  <si>
    <t>T_LANES_RI</t>
  </si>
  <si>
    <t>TOTAL_LANE</t>
  </si>
  <si>
    <t>NHS</t>
  </si>
  <si>
    <t>F_SYSTEM</t>
  </si>
  <si>
    <t>DIVIDED</t>
  </si>
  <si>
    <t>County_Cod</t>
  </si>
  <si>
    <t>Route_Numb</t>
  </si>
  <si>
    <t>Route_Suff</t>
  </si>
  <si>
    <t>TYPE</t>
  </si>
  <si>
    <t>AdjUrbanAr</t>
  </si>
  <si>
    <t>AdjUrbanCo</t>
  </si>
  <si>
    <t>SPEED_LIMI</t>
  </si>
  <si>
    <t>AADT</t>
  </si>
  <si>
    <t>City_Name</t>
  </si>
  <si>
    <t>City_Code</t>
  </si>
  <si>
    <t>ShapeLengt</t>
  </si>
  <si>
    <t>Cong_Dist</t>
  </si>
  <si>
    <t>Ownership</t>
  </si>
  <si>
    <t>AdjAADT</t>
  </si>
  <si>
    <t>UniqueID</t>
  </si>
  <si>
    <t>FMEAS</t>
  </si>
  <si>
    <t>TMEAS</t>
  </si>
  <si>
    <t>UniqueID_1</t>
  </si>
  <si>
    <t>Check_</t>
  </si>
  <si>
    <t>Shape_Le_1</t>
  </si>
  <si>
    <t>BUFF_DIST</t>
  </si>
  <si>
    <t>ORIG_FID</t>
  </si>
  <si>
    <t>Shape_Le_2</t>
  </si>
  <si>
    <t>Distance</t>
  </si>
  <si>
    <t>Shape_Le_3</t>
  </si>
  <si>
    <t>OBJECTID_6</t>
  </si>
  <si>
    <t>Station_ID</t>
  </si>
  <si>
    <t>Functional</t>
  </si>
  <si>
    <t>Lat_Long</t>
  </si>
  <si>
    <t>Lat_Long_X</t>
  </si>
  <si>
    <t>Lat_Long_Y</t>
  </si>
  <si>
    <t>Lat</t>
  </si>
  <si>
    <t>Long</t>
  </si>
  <si>
    <t>Shape_Le_4</t>
  </si>
  <si>
    <t>CurveID</t>
  </si>
  <si>
    <t>ADT2020</t>
  </si>
  <si>
    <t>Tru2020</t>
  </si>
  <si>
    <t>ADT2019</t>
  </si>
  <si>
    <t>Tru2019</t>
  </si>
  <si>
    <t>ADT2018</t>
  </si>
  <si>
    <t>Tru2018</t>
  </si>
  <si>
    <t>ADT2017</t>
  </si>
  <si>
    <t>Tru2017</t>
  </si>
  <si>
    <t>ADT2016</t>
  </si>
  <si>
    <t>Tru2016</t>
  </si>
  <si>
    <t>ADT2015</t>
  </si>
  <si>
    <t>Tru2015</t>
  </si>
  <si>
    <t>ADT2014</t>
  </si>
  <si>
    <t>Tru2014</t>
  </si>
  <si>
    <t>ADT2013</t>
  </si>
  <si>
    <t>Tru2013</t>
  </si>
  <si>
    <t>ADT2012</t>
  </si>
  <si>
    <t>Tru2012</t>
  </si>
  <si>
    <t>ADT2011</t>
  </si>
  <si>
    <t>Tru2011</t>
  </si>
  <si>
    <t>Distance_2</t>
  </si>
  <si>
    <t>Rabun Co Sheriff's Office</t>
  </si>
  <si>
    <t>Rabun</t>
  </si>
  <si>
    <t>Lookout Mountain Scenic Hwy</t>
  </si>
  <si>
    <t>Hwy 197</t>
  </si>
  <si>
    <t>(O) No Injury</t>
  </si>
  <si>
    <t>Not a Collision with Motor Vehicle</t>
  </si>
  <si>
    <t>On Shoulder</t>
  </si>
  <si>
    <t>Over Turn</t>
  </si>
  <si>
    <t>Reaction to Object or Animal</t>
  </si>
  <si>
    <t>Negotiating a Curve</t>
  </si>
  <si>
    <t>East</t>
  </si>
  <si>
    <t>Dark-Not Lighted</t>
  </si>
  <si>
    <t>Dry</t>
  </si>
  <si>
    <t>Lap and Shoulder Belt Used</t>
  </si>
  <si>
    <t>Passenger Car</t>
  </si>
  <si>
    <t>2411000200I</t>
  </si>
  <si>
    <t>D1_0002_00_I</t>
  </si>
  <si>
    <t>simple</t>
  </si>
  <si>
    <t>ASV_5+</t>
  </si>
  <si>
    <t>RABUN</t>
  </si>
  <si>
    <t>N</t>
  </si>
  <si>
    <t>Not Urban</t>
  </si>
  <si>
    <t xml:space="preserve"> </t>
  </si>
  <si>
    <t>State Mainline</t>
  </si>
  <si>
    <t>241-0001</t>
  </si>
  <si>
    <t>3R : Rural Principal Arterial - Other</t>
  </si>
  <si>
    <t>34.880540, -83.576120</t>
  </si>
  <si>
    <t>Gsp Post 00</t>
  </si>
  <si>
    <t>(none)</t>
  </si>
  <si>
    <t>Other-Fixed Object</t>
  </si>
  <si>
    <t>Embankment</t>
  </si>
  <si>
    <t>No Contributing Factors</t>
  </si>
  <si>
    <t>Wet</t>
  </si>
  <si>
    <t>Rear End</t>
  </si>
  <si>
    <t>On Roadway - Non-Intersection</t>
  </si>
  <si>
    <t>["Motor Vehicle in Motion","Motor Vehicle in Motion"]</t>
  </si>
  <si>
    <t>["Other","Reaction to Object or Animal"]</t>
  </si>
  <si>
    <t>["Negotiating a Curve","Negotiating a Curve"]</t>
  </si>
  <si>
    <t>["West","West"]</t>
  </si>
  <si>
    <t>Daylight</t>
  </si>
  <si>
    <t>[46,61]</t>
  </si>
  <si>
    <t>["Lap and Shoulder Belt Used","Lap and Shoulder Belt Used","Lap and Shoulder Belt Used","Lap and Shoulder Belt Used"]</t>
  </si>
  <si>
    <t>["Passenger Car","Passenger Car"]</t>
  </si>
  <si>
    <t>(None)</t>
  </si>
  <si>
    <t>Hwy 197 Rd</t>
  </si>
  <si>
    <t>Highway Traffic Sign Post</t>
  </si>
  <si>
    <t>Inattentive or Other Distraction (Distracted)</t>
  </si>
  <si>
    <t>West</t>
  </si>
  <si>
    <t>Towns Conty Line</t>
  </si>
  <si>
    <t>Angle (Other)</t>
  </si>
  <si>
    <t>Off Roadway</t>
  </si>
  <si>
    <t>Motor Vehicle in Motion</t>
  </si>
  <si>
    <t>Straight</t>
  </si>
  <si>
    <t>split</t>
  </si>
  <si>
    <t>Popcorn Rd</t>
  </si>
  <si>
    <t>Under the Influence (U.I.)</t>
  </si>
  <si>
    <t>Highway 197</t>
  </si>
  <si>
    <t>(B) Suspected Minor/Visible Injury</t>
  </si>
  <si>
    <t>Forest Service Road 163</t>
  </si>
  <si>
    <t>Culvert</t>
  </si>
  <si>
    <t>Driver Lost Control</t>
  </si>
  <si>
    <t>Motorcycle Helmet</t>
  </si>
  <si>
    <t>Motorcycle</t>
  </si>
  <si>
    <t>(C) Possible Injury / Complaint</t>
  </si>
  <si>
    <t>Sideswipe-Opposite Direction</t>
  </si>
  <si>
    <t>["East","West"]</t>
  </si>
  <si>
    <t>[37,67]</t>
  </si>
  <si>
    <t>["Lap and Shoulder Belt Used","Lap and Shoulder Belt Used"]</t>
  </si>
  <si>
    <t>["Sports Utility Vehicle (SUV)","Sports Utility Vehicle (SUV)"]</t>
  </si>
  <si>
    <t>Guard Rail Face</t>
  </si>
  <si>
    <t>Guard Rail Fence</t>
  </si>
  <si>
    <t>Pickup Truck</t>
  </si>
  <si>
    <t>Changed Lanes Improperly</t>
  </si>
  <si>
    <t>Tractor/Trailer</t>
  </si>
  <si>
    <t>Mile Post 4 Hwy 76</t>
  </si>
  <si>
    <t>Sr 197</t>
  </si>
  <si>
    <t>["Straight","Straight"]</t>
  </si>
  <si>
    <t>["East","East"]</t>
  </si>
  <si>
    <t>[63,74]</t>
  </si>
  <si>
    <t>NONE</t>
  </si>
  <si>
    <t>Towns Conty</t>
  </si>
  <si>
    <t>(A) Suspected Serious Injury</t>
  </si>
  <si>
    <t>Too Fast for Conditions</t>
  </si>
  <si>
    <t>State Route 197</t>
  </si>
  <si>
    <t>Sideswipe-Same Direction</t>
  </si>
  <si>
    <t>Stopped</t>
  </si>
  <si>
    <t>["None","North"]</t>
  </si>
  <si>
    <t>[0,67]</t>
  </si>
  <si>
    <t>["Motorcycle Helmet","Unknown"]</t>
  </si>
  <si>
    <t>2411019700I</t>
  </si>
  <si>
    <t>Joe Thompson Ln</t>
  </si>
  <si>
    <t>South</t>
  </si>
  <si>
    <t>None Used</t>
  </si>
  <si>
    <t>["Lookout Mountain Scenic Hwy","Lookout Mountain Scenic Hwy","State Route 197"]</t>
  </si>
  <si>
    <t>On Roadway - Roadway Intersection</t>
  </si>
  <si>
    <t>["Failure to Yield","No Contributing Factors"]</t>
  </si>
  <si>
    <t>["East","North"]</t>
  </si>
  <si>
    <t>[23,28]</t>
  </si>
  <si>
    <t>["Child Restraint System (Properly Used)","Lap and Shoulder Belt Used","Lap and Shoulder Belt Used","Lap and Shoulder Belt Used","Lap and Shoulder Belt Used"]</t>
  </si>
  <si>
    <t>["Single Unit Truck","Sports Utility Vehicle (SUV)"]</t>
  </si>
  <si>
    <t>["Lookout Mountain Scenic Hwy","Lookout Mountain Scenic Hwy","Popcorn Rd"]</t>
  </si>
  <si>
    <t>Popcorn Overlock</t>
  </si>
  <si>
    <t>["Inattentive or Other Distraction (Distracted)","No Contributing Factors"]</t>
  </si>
  <si>
    <t>[23,53]</t>
  </si>
  <si>
    <t>["Lap and Shoulder Belt Used","Lap and Shoulder Belt Used","Lap and Shoulder Belt Used","Motorcycle Helmet"]</t>
  </si>
  <si>
    <t>["Motorcycle","Pickup Truck"]</t>
  </si>
  <si>
    <t>["Following Too Close","Other"]</t>
  </si>
  <si>
    <t>[67,77]</t>
  </si>
  <si>
    <t>Vickers Rd</t>
  </si>
  <si>
    <t>Other Non-Collision</t>
  </si>
  <si>
    <t>Vehicle with Trailer</t>
  </si>
  <si>
    <t>241-0003</t>
  </si>
  <si>
    <t>34.868434, -83.542141</t>
  </si>
  <si>
    <t>Head On</t>
  </si>
  <si>
    <t>[19,38]</t>
  </si>
  <si>
    <t>["Pickup Truck","Sports Utility Vehicle (SUV)"]</t>
  </si>
  <si>
    <t>Chinkapin Ln</t>
  </si>
  <si>
    <t>["Motor Vehicle in Motion","Motor Vehicle in Motion","Motor Vehicle in Motion"]</t>
  </si>
  <si>
    <t>["Driver Lost Control","Following Too Close","Following Too Close"]</t>
  </si>
  <si>
    <t>["Negotiating a Curve","Negotiating a Curve","Negotiating a Curve"]</t>
  </si>
  <si>
    <t>["West","West","West"]</t>
  </si>
  <si>
    <t>[48,49,52]</t>
  </si>
  <si>
    <t>["Motorcycle Helmet","Motorcycle Helmet","Motorcycle Helmet","Motorcycle Helmet"]</t>
  </si>
  <si>
    <t>["Motorcycle","Motorcycle","Motorcycle"]</t>
  </si>
  <si>
    <t>2 Miles E Of Waterfall Far</t>
  </si>
  <si>
    <t>Tree</t>
  </si>
  <si>
    <t>Unknown</t>
  </si>
  <si>
    <t>Chinkapin Dr</t>
  </si>
  <si>
    <t>ASV_10+</t>
  </si>
  <si>
    <t>[46,57]</t>
  </si>
  <si>
    <t>["Lap and Shoulder Belt Used","None Used"]</t>
  </si>
  <si>
    <t>["None Used","None Used"]</t>
  </si>
  <si>
    <t>Waterfall Rd</t>
  </si>
  <si>
    <t>North</t>
  </si>
  <si>
    <t>Sports Utility Vehicle (SUV)</t>
  </si>
  <si>
    <t>100 Feet E Of Waterfall Far</t>
  </si>
  <si>
    <t>Waterfall Dr</t>
  </si>
  <si>
    <t>["Lookout Mountain Scenic Hwy","Lookout Mountain Scenic Hwy","Timpson Cove Rd"]</t>
  </si>
  <si>
    <t>Old Highway 76</t>
  </si>
  <si>
    <t>Left Angle Crash</t>
  </si>
  <si>
    <t>["Straight","Turning Left"]</t>
  </si>
  <si>
    <t>[16,57]</t>
  </si>
  <si>
    <t>["Lap Belt Only Used","Lap and Shoulder Belt Used","Lap and Shoulder Belt Used","Lap and Shoulder Belt Used","Lap and Shoulder Belt Used","Lap and Shoulder Belt Used"]</t>
  </si>
  <si>
    <t>241-0005</t>
  </si>
  <si>
    <t>34.864523, -83.518681</t>
  </si>
  <si>
    <t>Old Hwy 76</t>
  </si>
  <si>
    <t>["East","South"]</t>
  </si>
  <si>
    <t>[16,18]</t>
  </si>
  <si>
    <t>["Child Restraint System (Properly Used)","Child Restraint System (Properly Used)","Child Restraint System (Properly Used)","Lap and Shoulder Belt Used","Lap and Shoulder Belt Used","Lap and Shoulder Belt Used","Lap and Shoulder Belt Used"]</t>
  </si>
  <si>
    <t>Jones Branch Rd</t>
  </si>
  <si>
    <t>Sr 2</t>
  </si>
  <si>
    <t>Misjudged Clearance</t>
  </si>
  <si>
    <t>["Unknown","Unknown"]</t>
  </si>
  <si>
    <t>Moore Cir</t>
  </si>
  <si>
    <t>Charlie Mtn Rd</t>
  </si>
  <si>
    <t>Ditch</t>
  </si>
  <si>
    <t>Dawn</t>
  </si>
  <si>
    <t>Charlie Mtn Roiad</t>
  </si>
  <si>
    <t>[59,65]</t>
  </si>
  <si>
    <t>["Passenger Car","Pickup Truck"]</t>
  </si>
  <si>
    <t>Sycamore Cir</t>
  </si>
  <si>
    <t>["Improper Turn","No Contributing Factors"]</t>
  </si>
  <si>
    <t>["North","South"]</t>
  </si>
  <si>
    <t>[33,47]</t>
  </si>
  <si>
    <t>["Charlie Mountain Rd","Lookout Mountain Scenic Hwy","Lookout Mountain Scenic Hwy"]</t>
  </si>
  <si>
    <t>Charlie Mountain Rd</t>
  </si>
  <si>
    <t>Hill Camp Ln</t>
  </si>
  <si>
    <t>Driver Condition</t>
  </si>
  <si>
    <t>["Motor Vehicle in Motion - In Other Roadway","Motor Vehicle in Motion - In Other Roadway"]</t>
  </si>
  <si>
    <t>["No Contributing Factors","Under the Influence (U.I.)"]</t>
  </si>
  <si>
    <t>["Turning Right","Turning Right"]</t>
  </si>
  <si>
    <t>[29,48]</t>
  </si>
  <si>
    <t>["Motor Vehicle in Motion","Motor Vehicle in Motion - In Other Roadway"]</t>
  </si>
  <si>
    <t>["Misjudged Clearance","No Contributing Factors"]</t>
  </si>
  <si>
    <t>["Stopped","Turning Left"]</t>
  </si>
  <si>
    <t>[37,59]</t>
  </si>
  <si>
    <t>["Pickup Truck","Pickup Truck"]</t>
  </si>
  <si>
    <t>["Stopped","Straight"]</t>
  </si>
  <si>
    <t>[49,61]</t>
  </si>
  <si>
    <t>Charlie Montain Rd</t>
  </si>
  <si>
    <t>["No Contributing Factors","Too Fast for Conditions"]</t>
  </si>
  <si>
    <t>[28,52]</t>
  </si>
  <si>
    <t>Dark-Lighted</t>
  </si>
  <si>
    <t>["Shoulder Belt Only Used","Shoulder Belt Only Used"]</t>
  </si>
  <si>
    <t>["Negotiating a Curve","Negotiating a Curve","Turning Left"]</t>
  </si>
  <si>
    <t>[18,43,43]</t>
  </si>
  <si>
    <t>["Lap and Shoulder Belt Used","Lap and Shoulder Belt Used","Lap and Shoulder Belt Used","Lap and Shoulder Belt Used","Lap and Shoulder Belt Used","Lap and Shoulder Belt Used","Lap and Shoulder Belt Used","Lap and Shoulder Belt Used","Lap and Shoulder Bel</t>
  </si>
  <si>
    <t>["Passenger Car","Passenger Car","Van"]</t>
  </si>
  <si>
    <t>[41,44]</t>
  </si>
  <si>
    <t>["Lap Belt Only Used","Lap and Shoulder Belt Used"]</t>
  </si>
  <si>
    <t>["Sports Utility Vehicle (SUV)","Van"]</t>
  </si>
  <si>
    <t>Hwy 76</t>
  </si>
  <si>
    <t>Van</t>
  </si>
  <si>
    <t>241-0007</t>
  </si>
  <si>
    <t>34.863345, -83.495679</t>
  </si>
  <si>
    <t>["Davis Gap Rd","Lookout Mountain Scenic Hwy","State Route 2"]</t>
  </si>
  <si>
    <t>Bridge Creek Rd</t>
  </si>
  <si>
    <t>Other</t>
  </si>
  <si>
    <t>Davis Gap Rd</t>
  </si>
  <si>
    <t>[16,47]</t>
  </si>
  <si>
    <t>State Route 2</t>
  </si>
  <si>
    <t>["No Contributing Factors","Talking on Hand-Held Device (Distracted)"]</t>
  </si>
  <si>
    <t>["None","South"]</t>
  </si>
  <si>
    <t>[0,31]</t>
  </si>
  <si>
    <t>["Child Restraint System (Properly Used)","Lap and Shoulder Belt Used"]</t>
  </si>
  <si>
    <t>76 Loop</t>
  </si>
  <si>
    <t>Snow</t>
  </si>
  <si>
    <t>[51,66]</t>
  </si>
  <si>
    <t>2412002200I</t>
  </si>
  <si>
    <t>["Following Too Close","No Contributing Factors","No Contributing Factors"]</t>
  </si>
  <si>
    <t>["Stopped","Stopped","Straight"]</t>
  </si>
  <si>
    <t>["East","East","East"]</t>
  </si>
  <si>
    <t>[62,65,77]</t>
  </si>
  <si>
    <t>["Pickup Truck","Single Unit Truck","Single Unit Truck"]</t>
  </si>
  <si>
    <t>["Negotiating a Curve","Turning Left"]</t>
  </si>
  <si>
    <t>[27,29]</t>
  </si>
  <si>
    <t>["Passenger Car","Van"]</t>
  </si>
  <si>
    <t>Olas Ln</t>
  </si>
  <si>
    <t>Utility Pole</t>
  </si>
  <si>
    <t>Passing</t>
  </si>
  <si>
    <t>[18,46]</t>
  </si>
  <si>
    <t>["Following Too Close","No Contributing Factors"]</t>
  </si>
  <si>
    <t>[18,42]</t>
  </si>
  <si>
    <t>["Child Restraint System (Properly Used)","Lap and Shoulder Belt Used","Lap and Shoulder Belt Used","Lap and Shoulder Belt Used"]</t>
  </si>
  <si>
    <t>["Passenger Car","Sports Utility Vehicle (SUV)"]</t>
  </si>
  <si>
    <t>Shoulder Belt Only Used</t>
  </si>
  <si>
    <t>[37,49]</t>
  </si>
  <si>
    <t>Hwy 76 Loop</t>
  </si>
  <si>
    <t>["Passing","Straight"]</t>
  </si>
  <si>
    <t>[24,24]</t>
  </si>
  <si>
    <t>Germany Mtn</t>
  </si>
  <si>
    <t>241-0009</t>
  </si>
  <si>
    <t>34.877027, -83.443733</t>
  </si>
  <si>
    <t>Welborn Ln</t>
  </si>
  <si>
    <t>Shamrock Ln</t>
  </si>
  <si>
    <t>Dan Crane Rd</t>
  </si>
  <si>
    <t>Barnyard Ln</t>
  </si>
  <si>
    <t>Leatherwood Ln</t>
  </si>
  <si>
    <t>Fence</t>
  </si>
  <si>
    <t>Turning Right</t>
  </si>
  <si>
    <t>Leather Wood Ln</t>
  </si>
  <si>
    <t>Aggressive Driving</t>
  </si>
  <si>
    <t>3068 Hwy 76</t>
  </si>
  <si>
    <t>Clayton Police Department</t>
  </si>
  <si>
    <t>["Hiawassee St","Hiawassee St","House St"]</t>
  </si>
  <si>
    <t>Hiawassee St</t>
  </si>
  <si>
    <t>[34,67]</t>
  </si>
  <si>
    <t>Clayton</t>
  </si>
  <si>
    <t>241-0012</t>
  </si>
  <si>
    <t>34.880933, -83.406328</t>
  </si>
  <si>
    <t>W Savannah St</t>
  </si>
  <si>
    <t>["Chechero Rd","Savannah St","Savannah St","War Woman Rd"]</t>
  </si>
  <si>
    <t>Savannah St</t>
  </si>
  <si>
    <t>["North","North"]</t>
  </si>
  <si>
    <t>[22,35]</t>
  </si>
  <si>
    <t>2413089601I</t>
  </si>
  <si>
    <t>["Church St","Church St","W Savannah St","W Savannah St"]</t>
  </si>
  <si>
    <t>Church St</t>
  </si>
  <si>
    <t>[17,18]</t>
  </si>
  <si>
    <t>["Negotiating a Curve","Stopped"]</t>
  </si>
  <si>
    <t>[16,51]</t>
  </si>
  <si>
    <t>Mill St</t>
  </si>
  <si>
    <t>[30,56]</t>
  </si>
  <si>
    <t>House St</t>
  </si>
  <si>
    <t>Sr 76</t>
  </si>
  <si>
    <t>Other - Fixed Object</t>
  </si>
  <si>
    <t>["Main St","N Main St","Savannah St","W Savannah St"]</t>
  </si>
  <si>
    <t>S Main St</t>
  </si>
  <si>
    <t>[16,59]</t>
  </si>
  <si>
    <t>2413089101I</t>
  </si>
  <si>
    <t>["South","South"]</t>
  </si>
  <si>
    <t>[24,66]</t>
  </si>
  <si>
    <t>S Church St</t>
  </si>
  <si>
    <t>["North","West"]</t>
  </si>
  <si>
    <t>[25,47]</t>
  </si>
  <si>
    <t>["Stopped","Turning Right"]</t>
  </si>
  <si>
    <t>[34,60]</t>
  </si>
  <si>
    <t>N Church St</t>
  </si>
  <si>
    <t>[47,51]</t>
  </si>
  <si>
    <t>["Motor Vehicle in Motion","Parked Motor Vehicle"]</t>
  </si>
  <si>
    <t>[35,69]</t>
  </si>
  <si>
    <t>["South","West"]</t>
  </si>
  <si>
    <t>[37,64]</t>
  </si>
  <si>
    <t>["Straight","Turning Right"]</t>
  </si>
  <si>
    <t>[63,84]</t>
  </si>
  <si>
    <t>Meadowstream Ln</t>
  </si>
  <si>
    <t>["Driver Lost Control","No Contributing Factors"]</t>
  </si>
  <si>
    <t>[53,61]</t>
  </si>
  <si>
    <t>N Main St</t>
  </si>
  <si>
    <t>[46,68]</t>
  </si>
  <si>
    <t>E Savannah</t>
  </si>
  <si>
    <t>Right Angle Crash</t>
  </si>
  <si>
    <t>["Following Too Close","Reaction to Object or Animal"]</t>
  </si>
  <si>
    <t>[16,74]</t>
  </si>
  <si>
    <t>["No Contributing Factors","Vision Obscured"]</t>
  </si>
  <si>
    <t>[24,31]</t>
  </si>
  <si>
    <t>Main St</t>
  </si>
  <si>
    <t>[44,78]</t>
  </si>
  <si>
    <t>Shadyside Dr</t>
  </si>
  <si>
    <t>[40,65]</t>
  </si>
  <si>
    <t>Turning Left</t>
  </si>
  <si>
    <t>N Main</t>
  </si>
  <si>
    <t>Pedestrian</t>
  </si>
  <si>
    <t>Jo Dotson</t>
  </si>
  <si>
    <t>[35,36]</t>
  </si>
  <si>
    <t>Chechero Rd</t>
  </si>
  <si>
    <t>E Savannah St</t>
  </si>
  <si>
    <t>[18,78]</t>
  </si>
  <si>
    <t>2413053901I</t>
  </si>
  <si>
    <t>["None","None"]</t>
  </si>
  <si>
    <t>[52,52]</t>
  </si>
  <si>
    <t>Old Livery St</t>
  </si>
  <si>
    <t>[0,0]</t>
  </si>
  <si>
    <t>["Hiawassee St","House St"]</t>
  </si>
  <si>
    <t>Failure to Yield</t>
  </si>
  <si>
    <t>["Lap and Shoulder Belt Used","Lap and Shoulder Belt Used","Lap and Shoulder Belt Used"]</t>
  </si>
  <si>
    <t>Highway 76</t>
  </si>
  <si>
    <t>["Child Restraint System (Properly Used)","Child Restraint System (Properly Used)","Lap and Shoulder Belt Used","Lap and Shoulder Belt Used","Unknown"]</t>
  </si>
  <si>
    <t>2413050701I</t>
  </si>
  <si>
    <t>["Stopped","Stopped"]</t>
  </si>
  <si>
    <t>Old Livery</t>
  </si>
  <si>
    <t>["Turning Left","Turning Left"]</t>
  </si>
  <si>
    <t>["Changed Lanes Improperly","No Contributing Factors"]</t>
  </si>
  <si>
    <t>["Passing","Stopped"]</t>
  </si>
  <si>
    <t>["Lap and Shoulder Belt Used","Unknown"]</t>
  </si>
  <si>
    <t>Norht Main St</t>
  </si>
  <si>
    <t>["Changing Lanes","Turning Right"]</t>
  </si>
  <si>
    <t>[21,55]</t>
  </si>
  <si>
    <t>["Disregard Stop Sign/Signal","No Contributing Factors"]</t>
  </si>
  <si>
    <t>["Passenger Car","Tractor/Trailer"]</t>
  </si>
  <si>
    <t>Church Stret</t>
  </si>
  <si>
    <t>Chechero St</t>
  </si>
  <si>
    <t>[39,54]</t>
  </si>
  <si>
    <t>["No Contributing Factors","Other"]</t>
  </si>
  <si>
    <t>[33,48]</t>
  </si>
  <si>
    <t>Jo Dotson Cir</t>
  </si>
  <si>
    <t>Wall St</t>
  </si>
  <si>
    <t>["Improper Passing","No Contributing Factors"]</t>
  </si>
  <si>
    <t>[44,46]</t>
  </si>
  <si>
    <t>[37,37]</t>
  </si>
  <si>
    <t>["Child Restraint System (Properly Used)","Lap and Shoulder Belt Used","Lap and Shoulder Belt Used"]</t>
  </si>
  <si>
    <t>["Hiawassee St","Hiawassee St"]</t>
  </si>
  <si>
    <t>Jo Dotson Cr</t>
  </si>
  <si>
    <t>2413050701D</t>
  </si>
  <si>
    <t>2413051901I</t>
  </si>
  <si>
    <t>Meadow Strm</t>
  </si>
  <si>
    <t>[43,51]</t>
  </si>
  <si>
    <t>["Lap and Shoulder Belt Used","Lap and Shoulder Belt Used","Unknown"]</t>
  </si>
  <si>
    <t>[32,74]</t>
  </si>
  <si>
    <t>["Following Too Close","Inattentive or Other Distraction (Distracted)"]</t>
  </si>
  <si>
    <t>[26,56]</t>
  </si>
  <si>
    <t>[22,50]</t>
  </si>
  <si>
    <t>["Child Restraint System (Properly Used)","Child Restraint System (Properly Used)","Lap and Shoulder Belt Used","Lap and Shoulder Belt Used"]</t>
  </si>
  <si>
    <t>["Pedestrian","Pedestrian"]</t>
  </si>
  <si>
    <t>["Unknown","Unknown","Unknown"]</t>
  </si>
  <si>
    <t>["Inattentive or Other Distraction (Distracted)","Other"]</t>
  </si>
  <si>
    <t>Savannah</t>
  </si>
  <si>
    <t>[44,59]</t>
  </si>
  <si>
    <t>["Unknown","Unknown","Unknown","Unknown"]</t>
  </si>
  <si>
    <t>Holden</t>
  </si>
  <si>
    <t>Bynum St</t>
  </si>
  <si>
    <t>[58,66]</t>
  </si>
  <si>
    <t>100 Foot W Of Holden St</t>
  </si>
  <si>
    <t>["Guard Rail Fence","Motor Vehicle in Motion"]</t>
  </si>
  <si>
    <t>[24,45]</t>
  </si>
  <si>
    <t>["Bus","Passenger Car"]</t>
  </si>
  <si>
    <t>Guard Rail End</t>
  </si>
  <si>
    <t>Rogers St</t>
  </si>
  <si>
    <t>["Following Too Close","Following Too Close","No Contributing Factors"]</t>
  </si>
  <si>
    <t>[57,65,73]</t>
  </si>
  <si>
    <t>["Lap and Shoulder Belt Used","Lap and Shoulder Belt Used","Motorcycle Helmet","Motorcycle Helmet"]</t>
  </si>
  <si>
    <t>["Motorcycle","Motorcycle","Pickup Truck"]</t>
  </si>
  <si>
    <t>Dusk</t>
  </si>
  <si>
    <t>["Hiawassee St","Hiawassee St","Rogers St"]</t>
  </si>
  <si>
    <t>["No Contributing Factors","Reaction to Object or Animal"]</t>
  </si>
  <si>
    <t>["Bynum St","Hiawassee St","Hiawassee St"]</t>
  </si>
  <si>
    <t>["No Contributing Factors","Wrong Side of Road"]</t>
  </si>
  <si>
    <t>1077 Hwy 76</t>
  </si>
  <si>
    <t>English Gap Rd</t>
  </si>
  <si>
    <t>["Passing","Turning Left"]</t>
  </si>
  <si>
    <t>[19,62]</t>
  </si>
  <si>
    <t>Lenora Ln</t>
  </si>
  <si>
    <t>Dud Crk</t>
  </si>
  <si>
    <t>241-0023</t>
  </si>
  <si>
    <t>4R : Rural Minor Arterial</t>
  </si>
  <si>
    <t>34.834712, -83.329078</t>
  </si>
  <si>
    <t>Fire Station Cir</t>
  </si>
  <si>
    <t>Mail Box</t>
  </si>
  <si>
    <t>["New Hope Church Rd","State Route 2","State Route 2"]</t>
  </si>
  <si>
    <t>New Hope Church Rd</t>
  </si>
  <si>
    <t>[40,71]</t>
  </si>
  <si>
    <t>Clade Smith</t>
  </si>
  <si>
    <t>[40,68]</t>
  </si>
  <si>
    <t>Sr 500</t>
  </si>
  <si>
    <t>Slush</t>
  </si>
  <si>
    <t>10 Feet E Of Levee Ln</t>
  </si>
  <si>
    <t>["Smith Rd","State Route 2","State Route 2"]</t>
  </si>
  <si>
    <t>Clade Smith Rd</t>
  </si>
  <si>
    <t>Hope Chrch Rd</t>
  </si>
  <si>
    <t>["Seed Tick Rd","State Route 2","State Route 2"]</t>
  </si>
  <si>
    <t>[34,66]</t>
  </si>
  <si>
    <t>Rainey Mtn Rd</t>
  </si>
  <si>
    <t>Kolby Rd</t>
  </si>
  <si>
    <t>["Negotiating a Curve","Turning Right"]</t>
  </si>
  <si>
    <t>[19,43]</t>
  </si>
  <si>
    <t>[42,65]</t>
  </si>
  <si>
    <t>["Lap and Shoulder Belt Used","Lap and Shoulder Belt Used","Lap and Shoulder Belt Used","Lap and Shoulder Belt Used","Lap and Shoulder Belt Used"]</t>
  </si>
  <si>
    <t>(K) Fatal Injury</t>
  </si>
  <si>
    <t>[60,64]</t>
  </si>
  <si>
    <t>["Lap and Shoulder Belt Used","None Used","None Used"]</t>
  </si>
  <si>
    <t>[28,64]</t>
  </si>
  <si>
    <t>["Lap and Shoulder Belt Used","Lap and Shoulder Belt Used","Lap and Shoulder Belt Used","None Used"]</t>
  </si>
  <si>
    <t>New Hope Chrch Rd</t>
  </si>
  <si>
    <t>[64,75]</t>
  </si>
  <si>
    <t>2412016700I</t>
  </si>
  <si>
    <t>She Creek Ln</t>
  </si>
  <si>
    <t>["Pool Creek Rd","State Route 2","State Route 2"]</t>
  </si>
  <si>
    <t>Pool Creek Rd</t>
  </si>
  <si>
    <t>[51,59]</t>
  </si>
  <si>
    <t>[22,48]</t>
  </si>
  <si>
    <t>["Tractor/Trailer","Tractor/Trailer"]</t>
  </si>
  <si>
    <t>Mcworter Ln</t>
  </si>
  <si>
    <t>Sotheastern Expeditions</t>
  </si>
  <si>
    <t>[19,52]</t>
  </si>
  <si>
    <t>["Shoulder Belt Only Used","Shoulder Belt Only Used","Shoulder Belt Only Used","Shoulder Belt Only Used","Shoulder Belt Only Used","Shoulder Belt Only Used","Shoulder Belt Only Used","Shoulder Belt Only Used"]</t>
  </si>
  <si>
    <t>S Carolina State Line</t>
  </si>
  <si>
    <t>3 Miles W Of Mize Lanes</t>
  </si>
  <si>
    <t>Sc Line</t>
  </si>
  <si>
    <t>Towns County Sheriff's Office</t>
  </si>
  <si>
    <t>Towns</t>
  </si>
  <si>
    <t>US Highway 76</t>
  </si>
  <si>
    <t>Jay Tee Rd</t>
  </si>
  <si>
    <t>2811000200I</t>
  </si>
  <si>
    <t>TOWNS</t>
  </si>
  <si>
    <t>281-0125</t>
  </si>
  <si>
    <t>34.925824, -83.675390</t>
  </si>
  <si>
    <t>Hooper Dr</t>
  </si>
  <si>
    <t>Swallows Crk Rd</t>
  </si>
  <si>
    <t>Car Miles Rd</t>
  </si>
  <si>
    <t>Swallow Creek Rd</t>
  </si>
  <si>
    <t>[51,52]</t>
  </si>
  <si>
    <t>["None Used","Unknown"]</t>
  </si>
  <si>
    <t>["Passenger Car","Single Unit Truck"]</t>
  </si>
  <si>
    <t>Swallows Creek Rd</t>
  </si>
  <si>
    <t>[33,49]</t>
  </si>
  <si>
    <t>Blegrass</t>
  </si>
  <si>
    <t>Woodward Ln</t>
  </si>
  <si>
    <t>Woodard Ln</t>
  </si>
  <si>
    <t>[16,43]</t>
  </si>
  <si>
    <t>[59,71]</t>
  </si>
  <si>
    <t>English Gap</t>
  </si>
  <si>
    <t>Following Too Close</t>
  </si>
  <si>
    <t>[61,63]</t>
  </si>
  <si>
    <t>["Motor Vehicle in Motion","Over Turn"]</t>
  </si>
  <si>
    <t>["No Contributing Factors","No Contributing Factors"]</t>
  </si>
  <si>
    <t>["Negotiating a Curve","Straight"]</t>
  </si>
  <si>
    <t>[32,38]</t>
  </si>
  <si>
    <t>City Of Clayton Municipal Complex</t>
  </si>
  <si>
    <t>On Roadway - Driveway Intersection</t>
  </si>
  <si>
    <t>[20,65]</t>
  </si>
  <si>
    <t>Meadow Stream Ln</t>
  </si>
  <si>
    <t>Off Roadway - Sidewalk</t>
  </si>
  <si>
    <t>Curb</t>
  </si>
  <si>
    <t>[17,25]</t>
  </si>
  <si>
    <t>[66,74]</t>
  </si>
  <si>
    <t>["Shoulder Belt Only Used","Shoulder Belt Only Used","Shoulder Belt Only Used"]</t>
  </si>
  <si>
    <t>Exceeding Speed Limit</t>
  </si>
  <si>
    <t>[21,91]</t>
  </si>
  <si>
    <t>Towns County Line</t>
  </si>
  <si>
    <t>281-0127</t>
  </si>
  <si>
    <t>34.923930, -83.624326</t>
  </si>
  <si>
    <t>["Changing Lanes","Straight"]</t>
  </si>
  <si>
    <t>[44,74]</t>
  </si>
  <si>
    <t>["Motorized Recreational Vehicle","Vehicle with Trailer"]</t>
  </si>
  <si>
    <t>Cassie Ln</t>
  </si>
  <si>
    <t>["Motorcycle Helmet","Motorcycle Helmet"]</t>
  </si>
  <si>
    <t>["Cassie Ln","US Highway 76","US Highway 76"]</t>
  </si>
  <si>
    <t>Cassie Rd</t>
  </si>
  <si>
    <t>Ice/Frost</t>
  </si>
  <si>
    <t>[24,62]</t>
  </si>
  <si>
    <t>Upper Hightower Overlook</t>
  </si>
  <si>
    <t>Rabun County Line</t>
  </si>
  <si>
    <t>Upper High Tower Overlook</t>
  </si>
  <si>
    <t>Near Barefoot Rd</t>
  </si>
  <si>
    <t>[19,59]</t>
  </si>
  <si>
    <t>Fire/Explosion</t>
  </si>
  <si>
    <t>Rabun County</t>
  </si>
  <si>
    <t>Other Object (Not Fixed)</t>
  </si>
  <si>
    <t>Water (standing or moving)</t>
  </si>
  <si>
    <t>Bare Foot Cv</t>
  </si>
  <si>
    <t>Towns   Rabun Line</t>
  </si>
  <si>
    <t>Clayton County Line</t>
  </si>
  <si>
    <t>Banks</t>
  </si>
  <si>
    <t>State Route 51 S</t>
  </si>
  <si>
    <t>Parson Cir</t>
  </si>
  <si>
    <t>0111005100I</t>
  </si>
  <si>
    <t>D1_0051_00_I</t>
  </si>
  <si>
    <t>BANKS</t>
  </si>
  <si>
    <t>011-0176</t>
  </si>
  <si>
    <t>5R : Rural Major Collector</t>
  </si>
  <si>
    <t>34.339352, -83.557097</t>
  </si>
  <si>
    <t>State Route 51 N</t>
  </si>
  <si>
    <t>["Changed Lanes Improperly","No Contributing Factors","No Contributing Factors"]</t>
  </si>
  <si>
    <t>["East","East","West"]</t>
  </si>
  <si>
    <t>[18,28,44]</t>
  </si>
  <si>
    <t>["Passenger Car","Pickup Truck","Pickup Truck"]</t>
  </si>
  <si>
    <t>011-0183</t>
  </si>
  <si>
    <t>34.361715, -83.445688</t>
  </si>
  <si>
    <t>[49,75]</t>
  </si>
  <si>
    <t>W Of Payne Rd</t>
  </si>
  <si>
    <t>["Negotiating a Curve","Passing"]</t>
  </si>
  <si>
    <t>[17,29]</t>
  </si>
  <si>
    <t>Bennett</t>
  </si>
  <si>
    <t>[23,44]</t>
  </si>
  <si>
    <t>Franklin</t>
  </si>
  <si>
    <t>Sandy Cross Rd</t>
  </si>
  <si>
    <t>Salem Rd</t>
  </si>
  <si>
    <t>Single Unit Truck</t>
  </si>
  <si>
    <t>1191005100I</t>
  </si>
  <si>
    <t>FRANKLIN</t>
  </si>
  <si>
    <t>119-0165</t>
  </si>
  <si>
    <t>34.290428, -83.215935</t>
  </si>
  <si>
    <t>Franklin Co Sheriff's Office</t>
  </si>
  <si>
    <t>Highway 145</t>
  </si>
  <si>
    <t>[53,67]</t>
  </si>
  <si>
    <t>["Child Restraint System (Properly Used)","Child Restraint System (Properly Used)","Lap and Shoulder Belt Used"]</t>
  </si>
  <si>
    <t>Starr's Bridge Rd</t>
  </si>
  <si>
    <t>119-0172</t>
  </si>
  <si>
    <t>34.321578, -83.173411</t>
  </si>
  <si>
    <t>["Cromers Bridge Ln","Sandy Cross Rd","Sandy Cross Rd"]</t>
  </si>
  <si>
    <t>Sr 51</t>
  </si>
  <si>
    <t>[31,35]</t>
  </si>
  <si>
    <t>119-0214</t>
  </si>
  <si>
    <t>34.283743, -83.266704</t>
  </si>
  <si>
    <t>["Motor Vehicle in Motion","Pedal-Cycle"]</t>
  </si>
  <si>
    <t>[13,34]</t>
  </si>
  <si>
    <t>Cromers Bridge Ln</t>
  </si>
  <si>
    <t>1192017900I</t>
  </si>
  <si>
    <t>Cromers Bridge Rd</t>
  </si>
  <si>
    <t>[18,29]</t>
  </si>
  <si>
    <t>Other Post/Pole Support</t>
  </si>
  <si>
    <t>Other Post / Pole Support</t>
  </si>
  <si>
    <t>Old Federal Rd</t>
  </si>
  <si>
    <t>Betty Ln</t>
  </si>
  <si>
    <t>[37,53]</t>
  </si>
  <si>
    <t>119-r001</t>
  </si>
  <si>
    <t>1R : Rural Principal Arterial - Interstate</t>
  </si>
  <si>
    <t>34.345217, -83.321158</t>
  </si>
  <si>
    <t>I 85</t>
  </si>
  <si>
    <t>Hart</t>
  </si>
  <si>
    <t>State Route 77</t>
  </si>
  <si>
    <t>1471007700I</t>
  </si>
  <si>
    <t>D1_0077_00_I</t>
  </si>
  <si>
    <t>HART</t>
  </si>
  <si>
    <t>147-0169</t>
  </si>
  <si>
    <t>34.419062, -83.026172</t>
  </si>
  <si>
    <t>Hart County Sheriff's Office</t>
  </si>
  <si>
    <t>Price Chapel Rd</t>
  </si>
  <si>
    <t>Reed Creek Hwy</t>
  </si>
  <si>
    <t>1471005100I</t>
  </si>
  <si>
    <t>147-0245</t>
  </si>
  <si>
    <t>34.421919, -82.936301</t>
  </si>
  <si>
    <t>["Lap and Shoulder Belt Used","Lap and Shoulder Belt Used","None Used","None Used"]</t>
  </si>
  <si>
    <t>5169 Private Drive Reed Crk</t>
  </si>
  <si>
    <t>[19,48]</t>
  </si>
  <si>
    <t>["Greenway Upholstery Rd","State Route 51","State Route 51"]</t>
  </si>
  <si>
    <t>["Lap and Shoulder Belt Used","Lap and Shoulder Belt Used","None Used"]</t>
  </si>
  <si>
    <t>NO_VALID_DATA</t>
  </si>
  <si>
    <t>147-0247</t>
  </si>
  <si>
    <t>34.450343, -82.922703</t>
  </si>
  <si>
    <t>State Route 51</t>
  </si>
  <si>
    <t>Sarijon Rd</t>
  </si>
  <si>
    <t>Sari Jon Rd</t>
  </si>
  <si>
    <t>Tom Cobb Dr</t>
  </si>
  <si>
    <t>Cargo/Equipment Loss or Shift</t>
  </si>
  <si>
    <t>1472029400I</t>
  </si>
  <si>
    <t>Madison Co Sheriff's Office</t>
  </si>
  <si>
    <t>Madison</t>
  </si>
  <si>
    <t>HWY 172</t>
  </si>
  <si>
    <t>Vineyards Creek Ch Rd</t>
  </si>
  <si>
    <t>1951017200I</t>
  </si>
  <si>
    <t>D1_0172_00_I</t>
  </si>
  <si>
    <t>MADISON</t>
  </si>
  <si>
    <t>195-0176</t>
  </si>
  <si>
    <t>34.131658, -83.114900</t>
  </si>
  <si>
    <t>Vineyards Creek Church Rd</t>
  </si>
  <si>
    <t>["HWY 172","VINEYARDS CREEK CHURCH RD"]</t>
  </si>
  <si>
    <t>Vineyard Creek Rd</t>
  </si>
  <si>
    <t>1952033400I</t>
  </si>
  <si>
    <t>300' E Of Vineyard Creek Ch</t>
  </si>
  <si>
    <t>["HWY 172","HWY 172","VINEYARDS CREEK CHURCH RD"]</t>
  </si>
  <si>
    <t>[21,22]</t>
  </si>
  <si>
    <t>["Pickup Truck","Van"]</t>
  </si>
  <si>
    <t>1 Mile N Of Collins Brks</t>
  </si>
  <si>
    <t>2 Miles S Of Vineyard Cre</t>
  </si>
  <si>
    <t>["Other","Other"]</t>
  </si>
  <si>
    <t>[22,55]</t>
  </si>
  <si>
    <t>Sr 9024</t>
  </si>
  <si>
    <t>2 Miles E Of Vineyard Crk</t>
  </si>
  <si>
    <t>Year</t>
  </si>
  <si>
    <t>Relationship to HFST</t>
  </si>
  <si>
    <t xml:space="preserve">If before treatment </t>
  </si>
  <si>
    <t>if after treatment</t>
  </si>
  <si>
    <t>Single Vehicle</t>
  </si>
  <si>
    <t>Average AADT After</t>
  </si>
  <si>
    <t>Average AADT Before</t>
  </si>
  <si>
    <t>Increase in AADT</t>
  </si>
  <si>
    <t>Per_increase</t>
  </si>
  <si>
    <t>Average AADT</t>
  </si>
  <si>
    <t>Total CMF</t>
  </si>
  <si>
    <t>Curve Crashes</t>
  </si>
  <si>
    <t>Wet Road Crashes</t>
  </si>
  <si>
    <t>Yes</t>
  </si>
  <si>
    <t>(Multiple Items)</t>
  </si>
  <si>
    <t>CMF</t>
  </si>
  <si>
    <t>Count of Collision_</t>
  </si>
  <si>
    <t>Column Labels</t>
  </si>
  <si>
    <t>Row Labels</t>
  </si>
  <si>
    <t>after treatment</t>
  </si>
  <si>
    <t>before treatment</t>
  </si>
  <si>
    <t>unknown</t>
  </si>
  <si>
    <t>Grand Total</t>
  </si>
  <si>
    <t>Frequency After</t>
  </si>
  <si>
    <t>Frequency Before</t>
  </si>
  <si>
    <t>Max of DIVIDED</t>
  </si>
  <si>
    <t>Max of c_devangle</t>
  </si>
  <si>
    <t>Max of c_length</t>
  </si>
  <si>
    <t>Max of Average AADT After</t>
  </si>
  <si>
    <t>Max of Average AADT Before</t>
  </si>
  <si>
    <t>Max of p_bbi_95th</t>
  </si>
  <si>
    <t>Max of p_sped_dif</t>
  </si>
  <si>
    <t>log(devangle)</t>
  </si>
  <si>
    <t>log(BBI)</t>
  </si>
  <si>
    <t>log(AADT After)</t>
  </si>
  <si>
    <t>log(AADT Before)</t>
  </si>
  <si>
    <t>Total Crashes</t>
  </si>
  <si>
    <t>Label</t>
  </si>
  <si>
    <t>Estimate</t>
  </si>
  <si>
    <t>Divided by num of years</t>
  </si>
  <si>
    <t>P value</t>
  </si>
  <si>
    <t>(Intercept)</t>
  </si>
  <si>
    <t>&lt; 2e-16 ***</t>
  </si>
  <si>
    <t>divided</t>
  </si>
  <si>
    <t>1.32e-08 ***</t>
  </si>
  <si>
    <t>3.95e-08 ***</t>
  </si>
  <si>
    <t>2.59e-06 ***</t>
  </si>
  <si>
    <t>log(deflection_angle)</t>
  </si>
  <si>
    <t>2.67e-11 ***</t>
  </si>
  <si>
    <t>0.000409 ***</t>
  </si>
  <si>
    <t>8.02e-05 ***</t>
  </si>
  <si>
    <t>length</t>
  </si>
  <si>
    <t>1.18e-10 ***</t>
  </si>
  <si>
    <t>0.0198 *</t>
  </si>
  <si>
    <t>3.33e-05 ***</t>
  </si>
  <si>
    <t>log(AADT)</t>
  </si>
  <si>
    <t>Dispersion</t>
  </si>
  <si>
    <t>5.22e-07 ***</t>
  </si>
  <si>
    <t>4.94e-14 ***</t>
  </si>
  <si>
    <t>Years</t>
  </si>
  <si>
    <t>Speed Diff</t>
  </si>
  <si>
    <t>1.43e-05 ***</t>
  </si>
  <si>
    <t>0.000286 ***</t>
  </si>
  <si>
    <t>r^2</t>
  </si>
  <si>
    <t>Total Crashes EB CMF</t>
  </si>
  <si>
    <t>Variance of Expected crashes after</t>
  </si>
  <si>
    <t>(Y)(B)(1-w)</t>
  </si>
  <si>
    <t>Frequency After (A)</t>
  </si>
  <si>
    <t>Frequency Before (x)</t>
  </si>
  <si>
    <t>SPF Frequency After</t>
  </si>
  <si>
    <t>SPF Frequency Before (P)</t>
  </si>
  <si>
    <t>Weight of SPF (w)</t>
  </si>
  <si>
    <t>Expected crashes before (m)</t>
  </si>
  <si>
    <t>Comparison ratio (B = SPF After/P)</t>
  </si>
  <si>
    <t>Expected crashes after (Y = m*B)</t>
  </si>
  <si>
    <t>Single Vehicle EB CMF</t>
  </si>
  <si>
    <t>Curve Crashes EB CMF</t>
  </si>
  <si>
    <t>Wet Road Crashes EB CMF</t>
  </si>
  <si>
    <t>AADT Distribution</t>
  </si>
  <si>
    <t>Crash Frequency Distribution</t>
  </si>
  <si>
    <t>Min</t>
  </si>
  <si>
    <t>1st Quartile</t>
  </si>
  <si>
    <t>Median</t>
  </si>
  <si>
    <t>3rd Quartile</t>
  </si>
  <si>
    <t>Max</t>
  </si>
  <si>
    <t>Max of Average AADT</t>
  </si>
  <si>
    <t>AADT Rating</t>
  </si>
  <si>
    <t>Crash Frequency Rating</t>
  </si>
  <si>
    <t>Low AADT</t>
  </si>
  <si>
    <t>Medium AADT</t>
  </si>
  <si>
    <t>High AADT</t>
  </si>
  <si>
    <t>Crash #</t>
  </si>
  <si>
    <t>Low Crash Frequency</t>
  </si>
  <si>
    <t>High Crash Frequency</t>
  </si>
  <si>
    <t>Medium Crash Frequency</t>
  </si>
  <si>
    <t>Med AADT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</si>
</sst>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
    <numFmt numFmtId="165" formatCode="0.00000"/>
    <numFmt numFmtId="166" formatCode="0.000"/>
  </numFmts>
  <fonts count="8" x14ac:knownFonts="1">
    <font>
      <sz val="11"/>
      <color theme="1"/>
      <name val="Calibri"/>
      <family val="2"/>
      <scheme val="minor"/>
    </font>
    <font>
      <sz val="11"/>
      <color rgb="FF3F3F76"/>
      <name val="Calibri"/>
      <family val="2"/>
      <scheme val="minor"/>
    </font>
    <font>
      <sz val="11"/>
      <color theme="1"/>
      <name val="Calibri"/>
      <family val="2"/>
      <scheme val="minor"/>
    </font>
    <font>
      <b/>
      <sz val="15"/>
      <color theme="3"/>
      <name val="Calibri"/>
      <family val="2"/>
      <scheme val="minor"/>
    </font>
    <font>
      <b/>
      <sz val="11"/>
      <color theme="1"/>
      <name val="Calibri"/>
      <family val="2"/>
      <scheme val="minor"/>
    </font>
    <font>
      <sz val="11"/>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rgb="FFFFCC99"/>
      </patternFill>
    </fill>
    <fill>
      <patternFill patternType="solid">
        <fgColor theme="4" tint="0.79998168889431442"/>
        <bgColor indexed="65"/>
      </patternFill>
    </fill>
    <fill>
      <patternFill patternType="solid">
        <fgColor rgb="FFFF0000"/>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2" borderId="1" applyNumberFormat="0" applyAlignment="0" applyProtection="0"/>
    <xf numFmtId="0" fontId="3" fillId="0" borderId="2" applyNumberFormat="0" applyFill="0" applyAlignment="0" applyProtection="0"/>
    <xf numFmtId="0" fontId="2" fillId="3" borderId="0" applyNumberFormat="0" applyBorder="0" applyAlignment="0" applyProtection="0"/>
  </cellStyleXfs>
  <cellXfs count="20">
    <xf numFmtId="0" fontId="0" fillId="0" borderId="0" xfId="0"/>
    <xf numFmtId="0" fontId="1" fillId="2" borderId="1" xfId="1"/>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2" fontId="0" fillId="0" borderId="0" xfId="0" applyNumberFormat="1"/>
    <xf numFmtId="2" fontId="3" fillId="0" borderId="2" xfId="2" applyNumberFormat="1"/>
    <xf numFmtId="164" fontId="5" fillId="0" borderId="0" xfId="0" applyNumberFormat="1" applyFont="1"/>
    <xf numFmtId="2" fontId="4" fillId="3" borderId="0" xfId="3" applyNumberFormat="1" applyFont="1"/>
    <xf numFmtId="165" fontId="0" fillId="4" borderId="0" xfId="0" applyNumberFormat="1" applyFill="1"/>
    <xf numFmtId="0" fontId="3" fillId="0" borderId="2" xfId="2"/>
    <xf numFmtId="165" fontId="3" fillId="0" borderId="2" xfId="2" applyNumberFormat="1"/>
    <xf numFmtId="166" fontId="3" fillId="0" borderId="2" xfId="2" applyNumberFormat="1"/>
    <xf numFmtId="0" fontId="0" fillId="0" borderId="0" xfId="0" applyNumberFormat="1"/>
    <xf numFmtId="0" fontId="0" fillId="0" borderId="3" xfId="0" applyBorder="1"/>
    <xf numFmtId="0" fontId="3" fillId="0" borderId="2" xfId="2" applyAlignment="1">
      <alignment horizontal="center"/>
    </xf>
    <xf numFmtId="0" fontId="0" fillId="0" borderId="3" xfId="0" applyBorder="1" applyAlignment="1">
      <alignment horizontal="center"/>
    </xf>
  </cellXfs>
  <cellStyles count="4">
    <cellStyle name="20% - Accent1" xfId="3" builtinId="30"/>
    <cellStyle name="Heading 1" xfId="2" builtinId="16"/>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Liu" refreshedDate="44742.837521180554" createdVersion="7" refreshedVersion="8" minRefreshableVersion="3" recordCount="313" xr:uid="{7E35579C-6A56-4A74-8200-FA7121AC1F1F}">
  <cacheSource type="worksheet">
    <worksheetSource ref="A1:EM314" sheet="Formatting Data"/>
  </cacheSource>
  <cacheFields count="143">
    <cacheField name="FID" numFmtId="0">
      <sharedItems containsSemiMixedTypes="0" containsString="0" containsNumber="1" containsInteger="1" minValue="1" maxValue="313"/>
    </cacheField>
    <cacheField name="Collision_" numFmtId="0">
      <sharedItems containsSemiMixedTypes="0" containsString="0" containsNumber="1" containsInteger="1" minValue="4322955" maxValue="7900861"/>
    </cacheField>
    <cacheField name="Agency_Nam" numFmtId="0">
      <sharedItems/>
    </cacheField>
    <cacheField name="Date_and_T" numFmtId="0">
      <sharedItems containsSemiMixedTypes="0" containsString="0" containsNumber="1" minValue="41285.652777777781" maxValue="44189.823611111111"/>
    </cacheField>
    <cacheField name="Year" numFmtId="0">
      <sharedItems containsSemiMixedTypes="0" containsString="0" containsNumber="1" containsInteger="1" minValue="2013" maxValue="2020"/>
    </cacheField>
    <cacheField name="Relationship to HFST" numFmtId="0">
      <sharedItems count="3">
        <s v="before treatment"/>
        <s v="after treatment"/>
        <s v="unknown"/>
      </sharedItems>
    </cacheField>
    <cacheField name="If before treatment " numFmtId="0">
      <sharedItems containsSemiMixedTypes="0" containsString="0" containsNumber="1" containsInteger="1" minValue="0" maxValue="1"/>
    </cacheField>
    <cacheField name="if after treatment" numFmtId="0">
      <sharedItems containsSemiMixedTypes="0" containsString="0" containsNumber="1" containsInteger="1" minValue="0" maxValue="1"/>
    </cacheField>
    <cacheField name="Area__Coun" numFmtId="0">
      <sharedItems/>
    </cacheField>
    <cacheField name="Road_Name" numFmtId="0">
      <sharedItems/>
    </cacheField>
    <cacheField name="Intersecti" numFmtId="0">
      <sharedItems containsMixedTypes="1" containsNumber="1" containsInteger="1" minValue="76" maxValue="197"/>
    </cacheField>
    <cacheField name="KABCO_Seve" numFmtId="0">
      <sharedItems/>
    </cacheField>
    <cacheField name="X__of_Fata" numFmtId="0">
      <sharedItems containsSemiMixedTypes="0" containsString="0" containsNumber="1" containsInteger="1" minValue="0" maxValue="2"/>
    </cacheField>
    <cacheField name="X__Serious" numFmtId="0">
      <sharedItems containsSemiMixedTypes="0" containsString="0" containsNumber="1" containsInteger="1" minValue="0" maxValue="3"/>
    </cacheField>
    <cacheField name="X__Visible" numFmtId="0">
      <sharedItems containsSemiMixedTypes="0" containsString="0" containsNumber="1" containsInteger="1" minValue="0" maxValue="3"/>
    </cacheField>
    <cacheField name="Manner_of_" numFmtId="0">
      <sharedItems/>
    </cacheField>
    <cacheField name="Location_a" numFmtId="0">
      <sharedItems/>
    </cacheField>
    <cacheField name="First_Harm" numFmtId="0">
      <sharedItems/>
    </cacheField>
    <cacheField name="Most_Harmf" numFmtId="0">
      <sharedItems/>
    </cacheField>
    <cacheField name="Operator__" numFmtId="0">
      <sharedItems/>
    </cacheField>
    <cacheField name="X__of_Vehi" numFmtId="0">
      <sharedItems containsSemiMixedTypes="0" containsString="0" containsNumber="1" containsInteger="1" minValue="1" maxValue="3"/>
    </cacheField>
    <cacheField name="Single Vehicle" numFmtId="0">
      <sharedItems count="2">
        <s v="Yes"/>
        <s v="No"/>
      </sharedItems>
    </cacheField>
    <cacheField name="Vehicle_Ma" numFmtId="0">
      <sharedItems count="30">
        <s v="Negotiating a Curve"/>
        <s v="[&quot;Negotiating a Curve&quot;,&quot;Negotiating a Curve&quot;]"/>
        <s v="Straight"/>
        <s v="[&quot;Straight&quot;,&quot;Straight&quot;]"/>
        <s v="Stopped"/>
        <s v="[&quot;Negotiating a Curve&quot;,&quot;Negotiating a Curve&quot;,&quot;Negotiating a Curve&quot;]"/>
        <s v=" "/>
        <s v="[&quot;Straight&quot;,&quot;Turning Left&quot;]"/>
        <s v="[&quot;Turning Right&quot;,&quot;Turning Right&quot;]"/>
        <s v="[&quot;Stopped&quot;,&quot;Turning Left&quot;]"/>
        <s v="[&quot;Stopped&quot;,&quot;Straight&quot;]"/>
        <s v="[&quot;Negotiating a Curve&quot;,&quot;Negotiating a Curve&quot;,&quot;Turning Left&quot;]"/>
        <s v="[&quot;Stopped&quot;,&quot;Stopped&quot;,&quot;Straight&quot;]"/>
        <s v="[&quot;Negotiating a Curve&quot;,&quot;Turning Left&quot;]"/>
        <s v="Passing"/>
        <s v="[&quot;Passing&quot;,&quot;Straight&quot;]"/>
        <s v="Turning Right"/>
        <s v="[&quot;Negotiating a Curve&quot;,&quot;Stopped&quot;]"/>
        <s v="[&quot;Stopped&quot;,&quot;Turning Right&quot;]"/>
        <s v="[&quot;Straight&quot;,&quot;Turning Right&quot;]"/>
        <s v="Turning Left"/>
        <s v="[&quot;Stopped&quot;,&quot;Stopped&quot;]"/>
        <s v="[&quot;Turning Left&quot;,&quot;Turning Left&quot;]"/>
        <s v="[&quot;Passing&quot;,&quot;Stopped&quot;]"/>
        <s v="[&quot;Changing Lanes&quot;,&quot;Turning Right&quot;]"/>
        <s v="[&quot;Passing&quot;,&quot;Turning Left&quot;]"/>
        <s v="[&quot;Negotiating a Curve&quot;,&quot;Turning Right&quot;]"/>
        <s v="[&quot;Negotiating a Curve&quot;,&quot;Straight&quot;]"/>
        <s v="[&quot;Changing Lanes&quot;,&quot;Straight&quot;]"/>
        <s v="[&quot;Negotiating a Curve&quot;,&quot;Passing&quot;]"/>
      </sharedItems>
    </cacheField>
    <cacheField name="Direction_" numFmtId="0">
      <sharedItems/>
    </cacheField>
    <cacheField name="Light_Cond" numFmtId="0">
      <sharedItems/>
    </cacheField>
    <cacheField name="Surface_Co" numFmtId="0">
      <sharedItems count="8">
        <s v="Dry"/>
        <s v="Wet"/>
        <s v="(None)"/>
        <s v="Snow"/>
        <s v="Other"/>
        <s v="Slush"/>
        <s v="Ice/Frost"/>
        <s v="Water (standing or moving)"/>
      </sharedItems>
    </cacheField>
    <cacheField name="Driver_Age" numFmtId="0">
      <sharedItems containsMixedTypes="1" containsNumber="1" containsInteger="1" minValue="0" maxValue="86"/>
    </cacheField>
    <cacheField name="Safety_Equ" numFmtId="0">
      <sharedItems/>
    </cacheField>
    <cacheField name="Motorcycle" numFmtId="0">
      <sharedItems containsSemiMixedTypes="0" containsString="0" containsNumber="1" containsInteger="1" minValue="0" maxValue="1"/>
    </cacheField>
    <cacheField name="Vehicle_Ty" numFmtId="0">
      <sharedItems/>
    </cacheField>
    <cacheField name="Inventory_" numFmtId="0">
      <sharedItems/>
    </cacheField>
    <cacheField name="MilePoint" numFmtId="0">
      <sharedItems containsSemiMixedTypes="0" containsString="0" containsNumber="1" minValue="2.3700000000000001E-3" maxValue="23.727219999999999"/>
    </cacheField>
    <cacheField name="Latitude" numFmtId="0">
      <sharedItems containsSemiMixedTypes="0" containsString="0" containsNumber="1" minValue="34.136837999999997" maxValue="34.931083999999998"/>
    </cacheField>
    <cacheField name="Longitude" numFmtId="0">
      <sharedItems containsSemiMixedTypes="0" containsString="0" containsNumber="1" minValue="-83.693800999999993" maxValue="-82.917832000000004"/>
    </cacheField>
    <cacheField name="OBJECTID_2" numFmtId="0">
      <sharedItems containsSemiMixedTypes="0" containsString="0" containsNumber="1" containsInteger="1" minValue="1" maxValue="94"/>
    </cacheField>
    <cacheField name="OBJECTID_3" numFmtId="0">
      <sharedItems containsSemiMixedTypes="0" containsString="0" containsNumber="1" containsInteger="1" minValue="4" maxValue="94"/>
    </cacheField>
    <cacheField name="OBJECTID_4" numFmtId="0">
      <sharedItems containsSemiMixedTypes="0" containsString="0" containsNumber="1" containsInteger="1" minValue="13" maxValue="2662"/>
    </cacheField>
    <cacheField name="c_segid" numFmtId="0">
      <sharedItems/>
    </cacheField>
    <cacheField name="c_sectid" numFmtId="0">
      <sharedItems containsSemiMixedTypes="0" containsString="0" containsNumber="1" containsInteger="1" minValue="11" maxValue="120"/>
    </cacheField>
    <cacheField name="c_id" numFmtId="0">
      <sharedItems containsSemiMixedTypes="0" containsString="0" containsNumber="1" containsInteger="1" minValue="11" maxValue="139"/>
    </cacheField>
    <cacheField name="c_type" numFmtId="0">
      <sharedItems/>
    </cacheField>
    <cacheField name="c_radius" numFmtId="0">
      <sharedItems containsSemiMixedTypes="0" containsString="0" containsNumber="1" minValue="174.4" maxValue="2266.4"/>
    </cacheField>
    <cacheField name="c_devangle" numFmtId="0">
      <sharedItems containsSemiMixedTypes="0" containsString="0" containsNumber="1" minValue="17.399999999999999" maxValue="152.1"/>
    </cacheField>
    <cacheField name="c_length" numFmtId="0">
      <sharedItems containsSemiMixedTypes="0" containsString="0" containsNumber="1" minValue="225.4" maxValue="1828.4"/>
    </cacheField>
    <cacheField name="c_pc_x" numFmtId="0">
      <sharedItems containsSemiMixedTypes="0" containsString="0" containsNumber="1" minValue="-83.692887999999996" maxValue="-82.918013000000002"/>
    </cacheField>
    <cacheField name="c_pc_y" numFmtId="0">
      <sharedItems containsSemiMixedTypes="0" containsString="0" containsNumber="1" minValue="34.135565" maxValue="34.931063999999999"/>
    </cacheField>
    <cacheField name="c_pt_x" numFmtId="0">
      <sharedItems containsSemiMixedTypes="0" containsString="0" containsNumber="1" minValue="-83.690949000000003" maxValue="-82.917156000000006"/>
    </cacheField>
    <cacheField name="c_pt_y" numFmtId="0">
      <sharedItems containsSemiMixedTypes="0" containsString="0" containsNumber="1" minValue="34.136991999999999" maxValue="34.930338999999996"/>
    </cacheField>
    <cacheField name="g_rcd" numFmtId="0">
      <sharedItems/>
    </cacheField>
    <cacheField name="g_rte_typ" numFmtId="0">
      <sharedItems containsSemiMixedTypes="0" containsString="0" containsNumber="1" containsInteger="1" minValue="1" maxValue="1"/>
    </cacheField>
    <cacheField name="g_rte_cod" numFmtId="0">
      <sharedItems containsSemiMixedTypes="0" containsString="0" containsNumber="1" containsInteger="1" minValue="11" maxValue="281"/>
    </cacheField>
    <cacheField name="g_rte_numb" numFmtId="0">
      <sharedItems containsSemiMixedTypes="0" containsString="0" containsNumber="1" containsInteger="1" minValue="2" maxValue="172"/>
    </cacheField>
    <cacheField name="g_rte_suff" numFmtId="0">
      <sharedItems containsSemiMixedTypes="0" containsString="0" containsNumber="1" containsInteger="1" minValue="0" maxValue="0"/>
    </cacheField>
    <cacheField name="g_spd_limt" numFmtId="0">
      <sharedItems containsSemiMixedTypes="0" containsString="0" containsNumber="1" containsInteger="1" minValue="25" maxValue="55"/>
    </cacheField>
    <cacheField name="p_bbi_max" numFmtId="0">
      <sharedItems containsSemiMixedTypes="0" containsString="0" containsNumber="1" minValue="0" maxValue="13.74"/>
    </cacheField>
    <cacheField name="p_bbi_95th" numFmtId="0">
      <sharedItems containsSemiMixedTypes="0" containsString="0" containsNumber="1" minValue="0" maxValue="13.25"/>
    </cacheField>
    <cacheField name="p_pc_alti" numFmtId="0">
      <sharedItems containsSemiMixedTypes="0" containsString="0" containsNumber="1" minValue="0" maxValue="2669.6"/>
    </cacheField>
    <cacheField name="p_mid_alti" numFmtId="0">
      <sharedItems containsSemiMixedTypes="0" containsString="0" containsNumber="1" minValue="0" maxValue="2678.5"/>
    </cacheField>
    <cacheField name="p_pt_alti" numFmtId="0">
      <sharedItems containsSemiMixedTypes="0" containsString="0" containsNumber="1" minValue="0" maxValue="2684.4"/>
    </cacheField>
    <cacheField name="p_spd_limt" numFmtId="0">
      <sharedItems containsSemiMixedTypes="0" containsString="0" containsNumber="1" containsInteger="1" minValue="0" maxValue="55"/>
    </cacheField>
    <cacheField name="p_adv_sped" numFmtId="0">
      <sharedItems containsSemiMixedTypes="0" containsString="0" containsNumber="1" minValue="0" maxValue="70.900000000000006"/>
    </cacheField>
    <cacheField name="p_sped_dif" numFmtId="0">
      <sharedItems containsSemiMixedTypes="0" containsString="0" containsNumber="1" minValue="0" maxValue="18.3"/>
    </cacheField>
    <cacheField name="p_colldate" numFmtId="0">
      <sharedItems containsMixedTypes="1" containsNumber="1" containsInteger="1" minValue="42942" maxValue="43092"/>
    </cacheField>
    <cacheField name="p_note" numFmtId="0">
      <sharedItems/>
    </cacheField>
    <cacheField name="Shape_Leng" numFmtId="0">
      <sharedItems containsSemiMixedTypes="0" containsString="0" containsNumber="1" minValue="6.8900000000000005E-4" maxValue="5.8640000000000003E-3"/>
    </cacheField>
    <cacheField name="OBJECTID_5" numFmtId="0">
      <sharedItems containsSemiMixedTypes="0" containsString="0" containsNumber="1" containsInteger="1" minValue="1270" maxValue="49442"/>
    </cacheField>
    <cacheField name="FID_1" numFmtId="0">
      <sharedItems containsSemiMixedTypes="0" containsString="0" containsNumber="1" containsInteger="1" minValue="1247" maxValue="48915"/>
    </cacheField>
    <cacheField name="RCD" numFmtId="0">
      <sharedItems/>
    </cacheField>
    <cacheField name="County_Nam" numFmtId="0">
      <sharedItems/>
    </cacheField>
    <cacheField name="ROUTE_TYPE" numFmtId="0">
      <sharedItems containsSemiMixedTypes="0" containsString="0" containsNumber="1" containsInteger="1" minValue="1" maxValue="1"/>
    </cacheField>
    <cacheField name="ROUTE_NUM" numFmtId="0">
      <sharedItems containsSemiMixedTypes="0" containsString="0" containsNumber="1" containsInteger="1" minValue="200" maxValue="17200"/>
    </cacheField>
    <cacheField name="DISTRICT" numFmtId="0">
      <sharedItems containsSemiMixedTypes="0" containsString="0" containsNumber="1" containsInteger="1" minValue="1" maxValue="1"/>
    </cacheField>
    <cacheField name="TRAVEL_WAY" numFmtId="0">
      <sharedItems containsSemiMixedTypes="0" containsString="0" containsNumber="1" containsInteger="1" minValue="1" maxValue="1"/>
    </cacheField>
    <cacheField name="OPERATION" numFmtId="0">
      <sharedItems containsSemiMixedTypes="0" containsString="0" containsNumber="1" containsInteger="1" minValue="2" maxValue="2"/>
    </cacheField>
    <cacheField name="T_LANES_LE" numFmtId="0">
      <sharedItems containsSemiMixedTypes="0" containsString="0" containsNumber="1" containsInteger="1" minValue="1" maxValue="2"/>
    </cacheField>
    <cacheField name="T_LANES_RI" numFmtId="0">
      <sharedItems containsSemiMixedTypes="0" containsString="0" containsNumber="1" containsInteger="1" minValue="1" maxValue="1"/>
    </cacheField>
    <cacheField name="TOTAL_LANE" numFmtId="0">
      <sharedItems containsSemiMixedTypes="0" containsString="0" containsNumber="1" containsInteger="1" minValue="2" maxValue="3"/>
    </cacheField>
    <cacheField name="NHS" numFmtId="0">
      <sharedItems containsSemiMixedTypes="0" containsString="0" containsNumber="1" containsInteger="1" minValue="0" maxValue="3"/>
    </cacheField>
    <cacheField name="F_SYSTEM" numFmtId="0">
      <sharedItems containsSemiMixedTypes="0" containsString="0" containsNumber="1" containsInteger="1" minValue="3" maxValue="5"/>
    </cacheField>
    <cacheField name="DIVIDED" numFmtId="0">
      <sharedItems/>
    </cacheField>
    <cacheField name="County_Cod" numFmtId="0">
      <sharedItems containsSemiMixedTypes="0" containsString="0" containsNumber="1" containsInteger="1" minValue="11" maxValue="281"/>
    </cacheField>
    <cacheField name="Route_Numb" numFmtId="0">
      <sharedItems containsSemiMixedTypes="0" containsString="0" containsNumber="1" containsInteger="1" minValue="2" maxValue="172"/>
    </cacheField>
    <cacheField name="Route_Suff" numFmtId="0">
      <sharedItems containsSemiMixedTypes="0" containsString="0" containsNumber="1" containsInteger="1" minValue="0" maxValue="0"/>
    </cacheField>
    <cacheField name="TYPE" numFmtId="0">
      <sharedItems/>
    </cacheField>
    <cacheField name="AdjUrbanAr" numFmtId="0">
      <sharedItems/>
    </cacheField>
    <cacheField name="AdjUrbanCo" numFmtId="0">
      <sharedItems containsSemiMixedTypes="0" containsString="0" containsNumber="1" containsInteger="1" minValue="0" maxValue="0"/>
    </cacheField>
    <cacheField name="SPEED_LIMI" numFmtId="0">
      <sharedItems containsSemiMixedTypes="0" containsString="0" containsNumber="1" containsInteger="1" minValue="25" maxValue="55"/>
    </cacheField>
    <cacheField name="AADT" numFmtId="0">
      <sharedItems containsSemiMixedTypes="0" containsString="0" containsNumber="1" containsInteger="1" minValue="830" maxValue="9150"/>
    </cacheField>
    <cacheField name="City_Name" numFmtId="0">
      <sharedItems/>
    </cacheField>
    <cacheField name="City_Code" numFmtId="0">
      <sharedItems containsSemiMixedTypes="0" containsString="0" containsNumber="1" containsInteger="1" minValue="0" maxValue="1690"/>
    </cacheField>
    <cacheField name="ShapeLengt" numFmtId="0">
      <sharedItems containsSemiMixedTypes="0" containsString="0" containsNumber="1" minValue="7.3228000000000001E-2" maxValue="4.9612619999999996"/>
    </cacheField>
    <cacheField name="Cong_Dist" numFmtId="0">
      <sharedItems containsSemiMixedTypes="0" containsString="0" containsNumber="1" containsInteger="1" minValue="9" maxValue="9"/>
    </cacheField>
    <cacheField name="Ownership" numFmtId="0">
      <sharedItems/>
    </cacheField>
    <cacheField name="AdjAADT" numFmtId="0">
      <sharedItems containsSemiMixedTypes="0" containsString="0" containsNumber="1" containsInteger="1" minValue="830" maxValue="9150"/>
    </cacheField>
    <cacheField name="UniqueID" numFmtId="0">
      <sharedItems containsSemiMixedTypes="0" containsString="0" containsNumber="1" containsInteger="1" minValue="8203" maxValue="501317"/>
    </cacheField>
    <cacheField name="FMEAS" numFmtId="0">
      <sharedItems containsSemiMixedTypes="0" containsString="0" containsNumber="1" minValue="0" maxValue="21.56"/>
    </cacheField>
    <cacheField name="TMEAS" numFmtId="0">
      <sharedItems containsSemiMixedTypes="0" containsString="0" containsNumber="1" minValue="4.46" maxValue="24.39"/>
    </cacheField>
    <cacheField name="UniqueID_1" numFmtId="0">
      <sharedItems containsSemiMixedTypes="0" containsString="0" containsNumber="1" containsInteger="1" minValue="8203" maxValue="501317"/>
    </cacheField>
    <cacheField name="Check_" numFmtId="0">
      <sharedItems containsSemiMixedTypes="0" containsString="0" containsNumber="1" containsInteger="1" minValue="0" maxValue="0"/>
    </cacheField>
    <cacheField name="Shape_Le_1" numFmtId="0">
      <sharedItems containsSemiMixedTypes="0" containsString="0" containsNumber="1" minValue="386.644474" maxValue="26195.464072999999"/>
    </cacheField>
    <cacheField name="BUFF_DIST" numFmtId="0">
      <sharedItems containsSemiMixedTypes="0" containsString="0" containsNumber="1" containsInteger="1" minValue="100" maxValue="100"/>
    </cacheField>
    <cacheField name="ORIG_FID" numFmtId="0">
      <sharedItems containsSemiMixedTypes="0" containsString="0" containsNumber="1" containsInteger="1" minValue="1248" maxValue="48962"/>
    </cacheField>
    <cacheField name="Shape_Le_2" numFmtId="0">
      <sharedItems containsSemiMixedTypes="0" containsString="0" containsNumber="1" minValue="4.3990000000000001E-3" maxValue="0.16330600000000001"/>
    </cacheField>
    <cacheField name="Distance" numFmtId="0">
      <sharedItems containsSemiMixedTypes="0" containsString="0" containsNumber="1" containsInteger="1" minValue="0" maxValue="0"/>
    </cacheField>
    <cacheField name="Shape_Le_3" numFmtId="0">
      <sharedItems containsSemiMixedTypes="0" containsString="0" containsNumber="1" minValue="6.8900000000000005E-4" maxValue="5.8640000000000003E-3"/>
    </cacheField>
    <cacheField name="OBJECTID_6" numFmtId="0">
      <sharedItems containsSemiMixedTypes="0" containsString="0" containsNumber="1" containsInteger="1" minValue="28" maxValue="712"/>
    </cacheField>
    <cacheField name="Station_ID" numFmtId="0">
      <sharedItems/>
    </cacheField>
    <cacheField name="Functional" numFmtId="0">
      <sharedItems/>
    </cacheField>
    <cacheField name="Lat_Long" numFmtId="0">
      <sharedItems/>
    </cacheField>
    <cacheField name="Lat_Long_X" numFmtId="0">
      <sharedItems containsSemiMixedTypes="0" containsString="0" containsNumber="1" minValue="-83.675389999999993" maxValue="-82.922702999999998"/>
    </cacheField>
    <cacheField name="Lat_Long_Y" numFmtId="0">
      <sharedItems containsSemiMixedTypes="0" containsString="0" containsNumber="1" minValue="34.131658000000002" maxValue="34.925823999999999"/>
    </cacheField>
    <cacheField name="Lat" numFmtId="0">
      <sharedItems containsSemiMixedTypes="0" containsString="0" containsNumber="1" minValue="34.131658000000002" maxValue="34.925823999999999"/>
    </cacheField>
    <cacheField name="Long" numFmtId="0">
      <sharedItems containsSemiMixedTypes="0" containsString="0" containsNumber="1" minValue="-83.675389999999993" maxValue="-82.922702999999998"/>
    </cacheField>
    <cacheField name="Shape_Le_4" numFmtId="0">
      <sharedItems containsSemiMixedTypes="0" containsString="0" containsNumber="1" minValue="6.8900000000000005E-4" maxValue="5.8640000000000003E-3"/>
    </cacheField>
    <cacheField name="CurveID" numFmtId="0">
      <sharedItems containsSemiMixedTypes="0" containsString="0" containsNumber="1" containsInteger="1" minValue="1" maxValue="94" count="68">
        <n v="22"/>
        <n v="24"/>
        <n v="25"/>
        <n v="30"/>
        <n v="31"/>
        <n v="33"/>
        <n v="34"/>
        <n v="35"/>
        <n v="37"/>
        <n v="38"/>
        <n v="39"/>
        <n v="41"/>
        <n v="43"/>
        <n v="45"/>
        <n v="46"/>
        <n v="48"/>
        <n v="50"/>
        <n v="52"/>
        <n v="53"/>
        <n v="54"/>
        <n v="55"/>
        <n v="56"/>
        <n v="57"/>
        <n v="58"/>
        <n v="59"/>
        <n v="60"/>
        <n v="61"/>
        <n v="62"/>
        <n v="63"/>
        <n v="69"/>
        <n v="70"/>
        <n v="71"/>
        <n v="72"/>
        <n v="74"/>
        <n v="75"/>
        <n v="76"/>
        <n v="77"/>
        <n v="78"/>
        <n v="79"/>
        <n v="82"/>
        <n v="83"/>
        <n v="65"/>
        <n v="66"/>
        <n v="67"/>
        <n v="68"/>
        <n v="87"/>
        <n v="88"/>
        <n v="89"/>
        <n v="91"/>
        <n v="92"/>
        <n v="93"/>
        <n v="94"/>
        <n v="1"/>
        <n v="2"/>
        <n v="3"/>
        <n v="4"/>
        <n v="7"/>
        <n v="8"/>
        <n v="9"/>
        <n v="10"/>
        <n v="11"/>
        <n v="12"/>
        <n v="13"/>
        <n v="14"/>
        <n v="16"/>
        <n v="17"/>
        <n v="18"/>
        <n v="19"/>
      </sharedItems>
    </cacheField>
    <cacheField name="Crash Frequency Rating" numFmtId="0">
      <sharedItems count="3">
        <s v="Low Crash Frequency"/>
        <s v="High Crash Frequency"/>
        <s v="Medium Crash Frequency" u="1"/>
      </sharedItems>
    </cacheField>
    <cacheField name="AADT Rating" numFmtId="0">
      <sharedItems count="3">
        <s v="Low AADT"/>
        <s v="Medium AADT"/>
        <s v="High AADT"/>
      </sharedItems>
    </cacheField>
    <cacheField name="Average AADT After" numFmtId="0">
      <sharedItems containsSemiMixedTypes="0" containsString="0" containsNumber="1" minValue="476.66666666666669" maxValue="6566.666666666667"/>
    </cacheField>
    <cacheField name="Average AADT Before" numFmtId="0">
      <sharedItems containsSemiMixedTypes="0" containsString="0" containsNumber="1" minValue="430" maxValue="7470"/>
    </cacheField>
    <cacheField name="Increase in AADT" numFmtId="0">
      <sharedItems containsSemiMixedTypes="0" containsString="0" containsNumber="1" minValue="-903.33333333333303" maxValue="770.83333333333303"/>
    </cacheField>
    <cacheField name="Per_increase" numFmtId="0">
      <sharedItems containsSemiMixedTypes="0" containsString="0" containsNumber="1" minValue="-0.12092815707273534" maxValue="0.46549192364170333"/>
    </cacheField>
    <cacheField name="Average AADT" numFmtId="0">
      <sharedItems containsSemiMixedTypes="0" containsString="0" containsNumber="1" minValue="453.33333333333337" maxValue="7018.3333333333339"/>
    </cacheField>
    <cacheField name="ADT2020" numFmtId="0">
      <sharedItems containsString="0" containsBlank="1" containsNumber="1" containsInteger="1" minValue="470" maxValue="5040"/>
    </cacheField>
    <cacheField name="Tru2020" numFmtId="0">
      <sharedItems containsString="0" containsBlank="1" containsNumber="1" minValue="0" maxValue="23.2"/>
    </cacheField>
    <cacheField name="ADT2019" numFmtId="0">
      <sharedItems containsSemiMixedTypes="0" containsString="0" containsNumber="1" containsInteger="1" minValue="490" maxValue="7440"/>
    </cacheField>
    <cacheField name="Tru2019" numFmtId="0">
      <sharedItems containsSemiMixedTypes="0" containsString="0" containsNumber="1" minValue="0" maxValue="24.4"/>
    </cacheField>
    <cacheField name="ADT2018" numFmtId="0">
      <sharedItems containsSemiMixedTypes="0" containsString="0" containsNumber="1" containsInteger="1" minValue="470" maxValue="7220"/>
    </cacheField>
    <cacheField name="Tru2018" numFmtId="0">
      <sharedItems containsSemiMixedTypes="0" containsString="0" containsNumber="1" minValue="0" maxValue="24.4"/>
    </cacheField>
    <cacheField name="ADT2017" numFmtId="0">
      <sharedItems containsSemiMixedTypes="0" containsString="0" containsNumber="1" containsInteger="1" minValue="480" maxValue="6850"/>
    </cacheField>
    <cacheField name="Tru2017" numFmtId="0">
      <sharedItems containsSemiMixedTypes="0" containsString="0" containsNumber="1" containsInteger="1" minValue="0" maxValue="10"/>
    </cacheField>
    <cacheField name="ADT2016" numFmtId="0">
      <sharedItems containsSemiMixedTypes="0" containsString="0" containsNumber="1" containsInteger="1" minValue="470" maxValue="8020"/>
    </cacheField>
    <cacheField name="Tru2016" numFmtId="0">
      <sharedItems containsSemiMixedTypes="0" containsString="0" containsNumber="1" minValue="0" maxValue="36.4"/>
    </cacheField>
    <cacheField name="ADT2015" numFmtId="0">
      <sharedItems containsSemiMixedTypes="0" containsString="0" containsNumber="1" containsInteger="1" minValue="450" maxValue="7700"/>
    </cacheField>
    <cacheField name="Tru2015" numFmtId="0">
      <sharedItems containsSemiMixedTypes="0" containsString="0" containsNumber="1" minValue="0" maxValue="36.299999999999997"/>
    </cacheField>
    <cacheField name="ADT2014" numFmtId="0">
      <sharedItems containsSemiMixedTypes="0" containsString="0" containsNumber="1" containsInteger="1" minValue="400" maxValue="7330"/>
    </cacheField>
    <cacheField name="Tru2014" numFmtId="0">
      <sharedItems containsSemiMixedTypes="0" containsString="0" containsNumber="1" minValue="0" maxValue="24.1"/>
    </cacheField>
    <cacheField name="ADT2013" numFmtId="0">
      <sharedItems containsSemiMixedTypes="0" containsString="0" containsNumber="1" containsInteger="1" minValue="400" maxValue="6830"/>
    </cacheField>
    <cacheField name="Tru2013" numFmtId="0">
      <sharedItems containsSemiMixedTypes="0" containsString="0" containsNumber="1" minValue="0" maxValue="24"/>
    </cacheField>
    <cacheField name="ADT2012" numFmtId="0">
      <sharedItems containsSemiMixedTypes="0" containsString="0" containsNumber="1" containsInteger="1" minValue="480" maxValue="6830"/>
    </cacheField>
    <cacheField name="Tru2012" numFmtId="0">
      <sharedItems containsSemiMixedTypes="0" containsString="0" containsNumber="1" minValue="0" maxValue="23.9"/>
    </cacheField>
    <cacheField name="ADT2011" numFmtId="0">
      <sharedItems containsSemiMixedTypes="0" containsString="0" containsNumber="1" containsInteger="1" minValue="490" maxValue="6930"/>
    </cacheField>
    <cacheField name="Tru2011" numFmtId="0">
      <sharedItems containsSemiMixedTypes="0" containsString="0" containsNumber="1" minValue="0" maxValue="23.9"/>
    </cacheField>
    <cacheField name="Distance_2" numFmtId="0">
      <sharedItems containsSemiMixedTypes="0" containsString="0" containsNumber="1" minValue="0" maxValue="1.8075999999999998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3">
  <r>
    <n v="1"/>
    <n v="4791586"/>
    <s v="Rabun Co Sheriff's Office"/>
    <n v="41719.271527777775"/>
    <n v="2014"/>
    <x v="0"/>
    <n v="1"/>
    <n v="0"/>
    <s v="Rabun"/>
    <s v="Lookout Mountain Scenic Hwy"/>
    <s v="Hwy 197"/>
    <s v="(O) No Injury"/>
    <n v="0"/>
    <n v="0"/>
    <n v="0"/>
    <s v="Not a Collision with Motor Vehicle"/>
    <s v="On Shoulder"/>
    <s v="Over Turn"/>
    <s v="Over Turn"/>
    <s v="Reaction to Object or Animal"/>
    <n v="1"/>
    <x v="0"/>
    <x v="0"/>
    <s v="East"/>
    <s v="Dark-Not Lighted"/>
    <x v="0"/>
    <n v="19"/>
    <s v="Lap and Shoulder Belt Used"/>
    <n v="0"/>
    <s v="Passenger Car"/>
    <s v="2411000200I"/>
    <n v="2.2863090000000001"/>
    <n v="34.893470999999998"/>
    <n v="-83.590732000000003"/>
    <n v="22"/>
    <n v="7"/>
    <n v="50"/>
    <s v="D1_0002_00_I"/>
    <n v="41"/>
    <n v="49"/>
    <s v="simple"/>
    <n v="550.79999999999995"/>
    <n v="68.7"/>
    <n v="659.8"/>
    <n v="-83.592286000000001"/>
    <n v="34.893540999999999"/>
    <n v="-83.590247000000005"/>
    <n v="34.893189999999997"/>
    <s v="2411000200I"/>
    <n v="1"/>
    <n v="241"/>
    <n v="2"/>
    <n v="0"/>
    <n v="45"/>
    <n v="4.72"/>
    <n v="4.62"/>
    <n v="2669.6"/>
    <n v="2678.5"/>
    <n v="2684.4"/>
    <n v="45"/>
    <n v="43.6"/>
    <n v="1.4"/>
    <n v="43091"/>
    <s v="ASV_5+"/>
    <n v="2.151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1510000000000001E-3"/>
    <n v="612"/>
    <s v="241-0001"/>
    <s v="3R : Rural Principal Arterial - Other"/>
    <s v="34.880540, -83.576120"/>
    <n v="-83.576120000000003"/>
    <n v="34.880540000000003"/>
    <n v="34.880540000000003"/>
    <n v="-83.576120000000003"/>
    <n v="2.1510000000000001E-3"/>
    <x v="0"/>
    <x v="0"/>
    <x v="0"/>
    <n v="1595"/>
    <n v="1245"/>
    <n v="350"/>
    <n v="0.28112449799196787"/>
    <n v="1420"/>
    <m/>
    <m/>
    <n v="1590"/>
    <n v="13.9"/>
    <n v="1600"/>
    <n v="0"/>
    <n v="1590"/>
    <n v="0"/>
    <n v="1540"/>
    <n v="14.3"/>
    <n v="1480"/>
    <n v="14.3"/>
    <n v="980"/>
    <n v="16.7"/>
    <n v="980"/>
    <n v="16.7"/>
    <n v="1270"/>
    <n v="11.8"/>
    <n v="1280"/>
    <n v="11.8"/>
    <n v="0"/>
  </r>
  <r>
    <n v="2"/>
    <n v="5205879"/>
    <s v="Gsp Post 00"/>
    <n v="42066.927083333336"/>
    <n v="2015"/>
    <x v="0"/>
    <n v="1"/>
    <n v="0"/>
    <s v="Rabun"/>
    <s v="Lookout Mountain Scenic Hwy"/>
    <s v="(none)"/>
    <s v="(O) No Injury"/>
    <n v="0"/>
    <n v="0"/>
    <n v="0"/>
    <s v="Not a Collision with Motor Vehicle"/>
    <s v="On Shoulder"/>
    <s v="Other-Fixed Object"/>
    <s v="Embankment"/>
    <s v="No Contributing Factors"/>
    <n v="1"/>
    <x v="0"/>
    <x v="0"/>
    <s v="East"/>
    <s v="Dark-Not Lighted"/>
    <x v="1"/>
    <n v="25"/>
    <s v="Lap and Shoulder Belt Used"/>
    <n v="0"/>
    <s v="Passenger Car"/>
    <s v="2411000200I"/>
    <n v="2.4544049999999999"/>
    <n v="34.892487000000003"/>
    <n v="-83.588132000000002"/>
    <n v="24"/>
    <n v="9"/>
    <n v="52"/>
    <s v="D1_0002_00_I"/>
    <n v="43"/>
    <n v="51"/>
    <s v="simple"/>
    <n v="335.7"/>
    <n v="56.3"/>
    <n v="329.1"/>
    <n v="-83.588443999999996"/>
    <n v="34.892505"/>
    <n v="-83.587447999999995"/>
    <n v="34.892212999999998"/>
    <s v="2411000200I"/>
    <n v="1"/>
    <n v="241"/>
    <n v="2"/>
    <n v="0"/>
    <n v="45"/>
    <n v="7.74"/>
    <n v="7.62"/>
    <n v="2645"/>
    <n v="2654.9"/>
    <n v="2661.7"/>
    <n v="45"/>
    <n v="35.299999999999997"/>
    <n v="9.6999999999999993"/>
    <n v="43091"/>
    <s v="ASV_5+"/>
    <n v="1.067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0679999999999999E-3"/>
    <n v="612"/>
    <s v="241-0001"/>
    <s v="3R : Rural Principal Arterial - Other"/>
    <s v="34.880540, -83.576120"/>
    <n v="-83.576120000000003"/>
    <n v="34.880540000000003"/>
    <n v="34.880540000000003"/>
    <n v="-83.576120000000003"/>
    <n v="1.0679999999999999E-3"/>
    <x v="1"/>
    <x v="0"/>
    <x v="0"/>
    <n v="1595"/>
    <n v="1245"/>
    <n v="350"/>
    <n v="0.28112449799196787"/>
    <n v="1420"/>
    <m/>
    <m/>
    <n v="1590"/>
    <n v="13.9"/>
    <n v="1600"/>
    <n v="0"/>
    <n v="1590"/>
    <n v="0"/>
    <n v="1540"/>
    <n v="14.3"/>
    <n v="1480"/>
    <n v="14.3"/>
    <n v="980"/>
    <n v="16.7"/>
    <n v="980"/>
    <n v="16.7"/>
    <n v="1270"/>
    <n v="11.8"/>
    <n v="1280"/>
    <n v="11.8"/>
    <n v="0"/>
  </r>
  <r>
    <n v="3"/>
    <n v="5527593"/>
    <s v="Rabun Co Sheriff's Office"/>
    <n v="42295.49722222222"/>
    <n v="2015"/>
    <x v="0"/>
    <n v="1"/>
    <n v="0"/>
    <s v="Rabun"/>
    <s v="Lookout Mountain Scenic Hwy"/>
    <s v="Hwy 197"/>
    <s v="(O) No Injury"/>
    <n v="0"/>
    <n v="0"/>
    <n v="0"/>
    <s v="Rear End"/>
    <s v="On Roadway - Non-Intersection"/>
    <s v="[&quot;Motor Vehicle in Motion&quot;,&quot;Motor Vehicle in Motion&quot;]"/>
    <s v="[&quot;Motor Vehicle in Motion&quot;,&quot;Motor Vehicle in Motion&quot;]"/>
    <s v="[&quot;Other&quot;,&quot;Reaction to Object or Animal&quot;]"/>
    <n v="2"/>
    <x v="1"/>
    <x v="1"/>
    <s v="[&quot;West&quot;,&quot;West&quot;]"/>
    <s v="Daylight"/>
    <x v="0"/>
    <s v="[46,61]"/>
    <s v="[&quot;Lap and Shoulder Belt Used&quot;,&quot;Lap and Shoulder Belt Used&quot;,&quot;Lap and Shoulder Belt Used&quot;,&quot;Lap and Shoulder Belt Used&quot;]"/>
    <n v="0"/>
    <s v="[&quot;Passenger Car&quot;,&quot;Passenger Car&quot;]"/>
    <s v="2411000200I"/>
    <n v="2.4769999999999999"/>
    <n v="34.892422000000003"/>
    <n v="-83.587762999999995"/>
    <n v="24"/>
    <n v="9"/>
    <n v="52"/>
    <s v="D1_0002_00_I"/>
    <n v="43"/>
    <n v="51"/>
    <s v="simple"/>
    <n v="335.7"/>
    <n v="56.3"/>
    <n v="329.1"/>
    <n v="-83.588443999999996"/>
    <n v="34.892505"/>
    <n v="-83.587447999999995"/>
    <n v="34.892212999999998"/>
    <s v="2411000200I"/>
    <n v="1"/>
    <n v="241"/>
    <n v="2"/>
    <n v="0"/>
    <n v="45"/>
    <n v="7.74"/>
    <n v="7.62"/>
    <n v="2645"/>
    <n v="2654.9"/>
    <n v="2661.7"/>
    <n v="45"/>
    <n v="35.299999999999997"/>
    <n v="9.6999999999999993"/>
    <n v="43091"/>
    <s v="ASV_5+"/>
    <n v="1.067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0679999999999999E-3"/>
    <n v="612"/>
    <s v="241-0001"/>
    <s v="3R : Rural Principal Arterial - Other"/>
    <s v="34.880540, -83.576120"/>
    <n v="-83.576120000000003"/>
    <n v="34.880540000000003"/>
    <n v="34.880540000000003"/>
    <n v="-83.576120000000003"/>
    <n v="1.0679999999999999E-3"/>
    <x v="1"/>
    <x v="0"/>
    <x v="0"/>
    <n v="1595"/>
    <n v="1245"/>
    <n v="350"/>
    <n v="0.28112449799196787"/>
    <n v="1420"/>
    <m/>
    <m/>
    <n v="1590"/>
    <n v="13.9"/>
    <n v="1600"/>
    <n v="0"/>
    <n v="1590"/>
    <n v="0"/>
    <n v="1540"/>
    <n v="14.3"/>
    <n v="1480"/>
    <n v="14.3"/>
    <n v="980"/>
    <n v="16.7"/>
    <n v="980"/>
    <n v="16.7"/>
    <n v="1270"/>
    <n v="11.8"/>
    <n v="1280"/>
    <n v="11.8"/>
    <n v="0"/>
  </r>
  <r>
    <n v="4"/>
    <n v="4863290"/>
    <s v="Gsp Post 00"/>
    <n v="41785.511111111111"/>
    <n v="2014"/>
    <x v="0"/>
    <n v="1"/>
    <n v="0"/>
    <s v="Rabun"/>
    <s v="Lookout Mountain Scenic Hwy"/>
    <s v="(none)"/>
    <s v="(O) No Injury"/>
    <n v="0"/>
    <n v="0"/>
    <n v="0"/>
    <s v="Not a Collision with Motor Vehicle"/>
    <s v="On Shoulder"/>
    <s v="Other-Fixed Object"/>
    <s v="Embankment"/>
    <s v="(None)"/>
    <n v="1"/>
    <x v="0"/>
    <x v="0"/>
    <s v="East"/>
    <s v="Daylight"/>
    <x v="0"/>
    <n v="23"/>
    <s v="Lap and Shoulder Belt Used"/>
    <n v="0"/>
    <s v="Passenger Car"/>
    <s v="2411000200I"/>
    <n v="2.5801319999999999"/>
    <n v="34.891764999999999"/>
    <n v="-83.586172000000005"/>
    <n v="25"/>
    <n v="10"/>
    <n v="53"/>
    <s v="D1_0002_00_I"/>
    <n v="44"/>
    <n v="52"/>
    <s v="simple"/>
    <n v="449.6"/>
    <n v="42.1"/>
    <n v="329.4"/>
    <n v="-83.587406999999999"/>
    <n v="34.892187999999997"/>
    <n v="-83.586438999999999"/>
    <n v="34.891809000000002"/>
    <s v="2411000200I"/>
    <n v="1"/>
    <n v="241"/>
    <n v="2"/>
    <n v="0"/>
    <n v="45"/>
    <n v="2.9"/>
    <n v="2.58"/>
    <n v="2640.4"/>
    <n v="2631.9"/>
    <n v="2625.7"/>
    <n v="45"/>
    <n v="41.5"/>
    <n v="3.5"/>
    <n v="43091"/>
    <s v="ASV_5+"/>
    <n v="1.05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059E-3"/>
    <n v="612"/>
    <s v="241-0001"/>
    <s v="3R : Rural Principal Arterial - Other"/>
    <s v="34.880540, -83.576120"/>
    <n v="-83.576120000000003"/>
    <n v="34.880540000000003"/>
    <n v="34.880540000000003"/>
    <n v="-83.576120000000003"/>
    <n v="1.059E-3"/>
    <x v="2"/>
    <x v="0"/>
    <x v="0"/>
    <n v="1595"/>
    <n v="1245"/>
    <n v="350"/>
    <n v="0.28112449799196787"/>
    <n v="1420"/>
    <m/>
    <m/>
    <n v="1590"/>
    <n v="13.9"/>
    <n v="1600"/>
    <n v="0"/>
    <n v="1590"/>
    <n v="0"/>
    <n v="1540"/>
    <n v="14.3"/>
    <n v="1480"/>
    <n v="14.3"/>
    <n v="980"/>
    <n v="16.7"/>
    <n v="980"/>
    <n v="16.7"/>
    <n v="1270"/>
    <n v="11.8"/>
    <n v="1280"/>
    <n v="11.8"/>
    <n v="2.7399999999999999E-4"/>
  </r>
  <r>
    <n v="5"/>
    <n v="6092024"/>
    <s v="Rabun Co Sheriff's Office"/>
    <n v="42401.243055555555"/>
    <n v="2016"/>
    <x v="0"/>
    <n v="1"/>
    <n v="0"/>
    <s v="Rabun"/>
    <s v="Lookout Mountain Scenic Hwy"/>
    <s v="Hwy 197 Rd"/>
    <s v="(O) No Injury"/>
    <n v="0"/>
    <n v="0"/>
    <n v="0"/>
    <s v="Not a Collision with Motor Vehicle"/>
    <s v="On Shoulder"/>
    <s v="Highway Traffic Sign Post"/>
    <s v="Highway Traffic Sign Post"/>
    <s v="Inattentive or Other Distraction (Distracted)"/>
    <n v="1"/>
    <x v="0"/>
    <x v="0"/>
    <s v="West"/>
    <s v="Dark-Not Lighted"/>
    <x v="0"/>
    <n v="33"/>
    <s v="Lap and Shoulder Belt Used"/>
    <n v="0"/>
    <s v=" "/>
    <s v="2411000200I"/>
    <n v="2.9621439999999999"/>
    <n v="34.889237999999999"/>
    <n v="-83.580432999999999"/>
    <n v="30"/>
    <n v="15"/>
    <n v="58"/>
    <s v="D1_0002_00_I"/>
    <n v="49"/>
    <n v="57"/>
    <s v="simple"/>
    <n v="593"/>
    <n v="40.6"/>
    <n v="420.6"/>
    <n v="-83.581920999999994"/>
    <n v="34.889741999999998"/>
    <n v="-83.580670999999995"/>
    <n v="34.889279000000002"/>
    <s v="2411000200I"/>
    <n v="1"/>
    <n v="241"/>
    <n v="2"/>
    <n v="0"/>
    <n v="45"/>
    <n v="5.23"/>
    <n v="5.04"/>
    <n v="2529.9"/>
    <n v="2518"/>
    <n v="2513.8000000000002"/>
    <n v="45"/>
    <n v="41.9"/>
    <n v="3.1"/>
    <n v="43091"/>
    <s v="ASV_5+"/>
    <n v="1.356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569999999999999E-3"/>
    <n v="612"/>
    <s v="241-0001"/>
    <s v="3R : Rural Principal Arterial - Other"/>
    <s v="34.880540, -83.576120"/>
    <n v="-83.576120000000003"/>
    <n v="34.880540000000003"/>
    <n v="34.880540000000003"/>
    <n v="-83.576120000000003"/>
    <n v="1.3569999999999999E-3"/>
    <x v="3"/>
    <x v="0"/>
    <x v="0"/>
    <n v="1595"/>
    <n v="1245"/>
    <n v="350"/>
    <n v="0.28112449799196787"/>
    <n v="1420"/>
    <m/>
    <m/>
    <n v="1590"/>
    <n v="13.9"/>
    <n v="1600"/>
    <n v="0"/>
    <n v="1590"/>
    <n v="0"/>
    <n v="1540"/>
    <n v="14.3"/>
    <n v="1480"/>
    <n v="14.3"/>
    <n v="980"/>
    <n v="16.7"/>
    <n v="980"/>
    <n v="16.7"/>
    <n v="1270"/>
    <n v="11.8"/>
    <n v="1280"/>
    <n v="11.8"/>
    <n v="2.4499999999999999E-4"/>
  </r>
  <r>
    <n v="6"/>
    <n v="5651777"/>
    <s v="Rabun Co Sheriff's Office"/>
    <n v="42398.37222222222"/>
    <n v="2016"/>
    <x v="0"/>
    <n v="1"/>
    <n v="0"/>
    <s v="Rabun"/>
    <s v="Lookout Mountain Scenic Hwy"/>
    <s v="Towns Conty Line"/>
    <s v="(O) No Injury"/>
    <n v="0"/>
    <n v="0"/>
    <n v="0"/>
    <s v="Angle (Other)"/>
    <s v="Off Roadway"/>
    <s v="Motor Vehicle in Motion"/>
    <s v="Motor Vehicle in Motion"/>
    <s v="(None)"/>
    <n v="1"/>
    <x v="0"/>
    <x v="2"/>
    <s v="East"/>
    <s v="Daylight"/>
    <x v="0"/>
    <n v="57"/>
    <s v="Lap and Shoulder Belt Used"/>
    <n v="0"/>
    <s v="Passenger Car"/>
    <s v="2411000200I"/>
    <n v="3.1788349999999999"/>
    <n v="34.887784000000003"/>
    <n v="-83.577264999999997"/>
    <n v="31"/>
    <n v="16"/>
    <n v="59"/>
    <s v="D1_0002_00_I"/>
    <n v="50"/>
    <n v="58"/>
    <s v="split"/>
    <n v="401.1"/>
    <n v="72.900000000000006"/>
    <n v="509.2"/>
    <n v="-83.577583000000004"/>
    <n v="34.888213"/>
    <n v="-83.577257000000003"/>
    <n v="34.886924999999998"/>
    <s v="2411000200I"/>
    <n v="1"/>
    <n v="241"/>
    <n v="2"/>
    <n v="0"/>
    <n v="45"/>
    <n v="10.61"/>
    <n v="9.98"/>
    <n v="2516.6999999999998"/>
    <n v="2519"/>
    <n v="2515.1"/>
    <n v="45"/>
    <n v="33.9"/>
    <n v="11.1"/>
    <n v="43091"/>
    <s v="ASV_5+"/>
    <n v="1.446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4469999999999999E-3"/>
    <n v="612"/>
    <s v="241-0001"/>
    <s v="3R : Rural Principal Arterial - Other"/>
    <s v="34.880540, -83.576120"/>
    <n v="-83.576120000000003"/>
    <n v="34.880540000000003"/>
    <n v="34.880540000000003"/>
    <n v="-83.576120000000003"/>
    <n v="1.4469999999999999E-3"/>
    <x v="4"/>
    <x v="0"/>
    <x v="0"/>
    <n v="1595"/>
    <n v="1245"/>
    <n v="350"/>
    <n v="0.28112449799196787"/>
    <n v="1420"/>
    <m/>
    <m/>
    <n v="1590"/>
    <n v="13.9"/>
    <n v="1600"/>
    <n v="0"/>
    <n v="1590"/>
    <n v="0"/>
    <n v="1540"/>
    <n v="14.3"/>
    <n v="1480"/>
    <n v="14.3"/>
    <n v="980"/>
    <n v="16.7"/>
    <n v="980"/>
    <n v="16.7"/>
    <n v="1270"/>
    <n v="11.8"/>
    <n v="1280"/>
    <n v="11.8"/>
    <n v="0"/>
  </r>
  <r>
    <n v="7"/>
    <n v="4874188"/>
    <s v="Rabun Co Sheriff's Office"/>
    <n v="41762.276388888888"/>
    <n v="2014"/>
    <x v="0"/>
    <n v="1"/>
    <n v="0"/>
    <s v="Rabun"/>
    <s v="Lookout Mountain Scenic Hwy"/>
    <s v="Popcorn Rd"/>
    <s v="(O) No Injury"/>
    <n v="0"/>
    <n v="0"/>
    <n v="0"/>
    <s v="Not a Collision with Motor Vehicle"/>
    <s v="Off Roadway"/>
    <s v="Embankment"/>
    <s v="Embankment"/>
    <s v="Under the Influence (U.I.)"/>
    <n v="1"/>
    <x v="0"/>
    <x v="2"/>
    <s v="West"/>
    <s v="Daylight"/>
    <x v="0"/>
    <n v="20"/>
    <s v="Lap and Shoulder Belt Used"/>
    <n v="0"/>
    <s v="Passenger Car"/>
    <s v="2411000200I"/>
    <n v="3.3991720000000001"/>
    <n v="34.884766999999997"/>
    <n v="-83.576650000000001"/>
    <n v="33"/>
    <n v="18"/>
    <n v="61"/>
    <s v="D1_0002_00_I"/>
    <n v="51"/>
    <n v="60"/>
    <s v="simple"/>
    <n v="442.8"/>
    <n v="54.4"/>
    <n v="420.3"/>
    <n v="-83.577269999999999"/>
    <n v="34.886884999999999"/>
    <n v="-83.577196999999998"/>
    <n v="34.885773"/>
    <s v="2411000200I"/>
    <n v="1"/>
    <n v="241"/>
    <n v="2"/>
    <n v="0"/>
    <n v="45"/>
    <n v="6.18"/>
    <n v="5.87"/>
    <n v="2513.5"/>
    <n v="2515.6999999999998"/>
    <n v="2522"/>
    <n v="45"/>
    <n v="39.200000000000003"/>
    <n v="5.8"/>
    <n v="43091"/>
    <s v="ASV_5+"/>
    <n v="1.173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1739999999999999E-3"/>
    <n v="612"/>
    <s v="241-0001"/>
    <s v="3R : Rural Principal Arterial - Other"/>
    <s v="34.880540, -83.576120"/>
    <n v="-83.576120000000003"/>
    <n v="34.880540000000003"/>
    <n v="34.880540000000003"/>
    <n v="-83.576120000000003"/>
    <n v="1.1739999999999999E-3"/>
    <x v="5"/>
    <x v="0"/>
    <x v="0"/>
    <n v="1595"/>
    <n v="1245"/>
    <n v="350"/>
    <n v="0.28112449799196787"/>
    <n v="1420"/>
    <m/>
    <m/>
    <n v="1590"/>
    <n v="13.9"/>
    <n v="1600"/>
    <n v="0"/>
    <n v="1590"/>
    <n v="0"/>
    <n v="1540"/>
    <n v="14.3"/>
    <n v="1480"/>
    <n v="14.3"/>
    <n v="980"/>
    <n v="16.7"/>
    <n v="980"/>
    <n v="16.7"/>
    <n v="1270"/>
    <n v="11.8"/>
    <n v="1280"/>
    <n v="11.8"/>
    <n v="1.1479999999999999E-3"/>
  </r>
  <r>
    <n v="8"/>
    <n v="7319365"/>
    <s v="Rabun Co Sheriff's Office"/>
    <n v="43690.184027777781"/>
    <n v="2019"/>
    <x v="1"/>
    <n v="0"/>
    <n v="1"/>
    <s v="Rabun"/>
    <s v="Lookout Mountain Scenic Hwy"/>
    <s v="Highway 197"/>
    <s v="(B) Suspected Minor/Visible Injury"/>
    <n v="0"/>
    <n v="0"/>
    <n v="1"/>
    <s v="Not a Collision with Motor Vehicle"/>
    <s v="On Shoulder"/>
    <s v="Embankment"/>
    <s v="Embankment"/>
    <s v="(None)"/>
    <n v="1"/>
    <x v="0"/>
    <x v="0"/>
    <s v="East"/>
    <s v="Dark-Not Lighted"/>
    <x v="0"/>
    <n v="85"/>
    <s v="Lap and Shoulder Belt Used"/>
    <n v="0"/>
    <s v="Passenger Car"/>
    <s v="2411000200I"/>
    <n v="3.4780000000000002"/>
    <n v="34.883882999999997"/>
    <n v="-83.575785999999994"/>
    <n v="34"/>
    <n v="19"/>
    <n v="63"/>
    <s v="D1_0002_00_I"/>
    <n v="53"/>
    <n v="62"/>
    <s v="simple"/>
    <n v="315.60000000000002"/>
    <n v="84.5"/>
    <n v="463.7"/>
    <n v="-83.575295999999994"/>
    <n v="34.883552999999999"/>
    <n v="-83.574813000000006"/>
    <n v="34.882455999999998"/>
    <s v="2411000200I"/>
    <n v="1"/>
    <n v="241"/>
    <n v="2"/>
    <n v="0"/>
    <n v="45"/>
    <n v="12.73"/>
    <n v="12.18"/>
    <n v="2528.5"/>
    <n v="2524"/>
    <n v="2518.4"/>
    <n v="45"/>
    <n v="31"/>
    <n v="14"/>
    <n v="43091"/>
    <s v="ASV_5+"/>
    <n v="1.34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43E-3"/>
    <n v="612"/>
    <s v="241-0001"/>
    <s v="3R : Rural Principal Arterial - Other"/>
    <s v="34.880540, -83.576120"/>
    <n v="-83.576120000000003"/>
    <n v="34.880540000000003"/>
    <n v="34.880540000000003"/>
    <n v="-83.576120000000003"/>
    <n v="1.343E-3"/>
    <x v="6"/>
    <x v="0"/>
    <x v="0"/>
    <n v="1595"/>
    <n v="1245"/>
    <n v="350"/>
    <n v="0.28112449799196787"/>
    <n v="1420"/>
    <m/>
    <m/>
    <n v="1590"/>
    <n v="13.9"/>
    <n v="1600"/>
    <n v="0"/>
    <n v="1590"/>
    <n v="0"/>
    <n v="1540"/>
    <n v="14.3"/>
    <n v="1480"/>
    <n v="14.3"/>
    <n v="980"/>
    <n v="16.7"/>
    <n v="980"/>
    <n v="16.7"/>
    <n v="1270"/>
    <n v="11.8"/>
    <n v="1280"/>
    <n v="11.8"/>
    <n v="5.8699999999999996E-4"/>
  </r>
  <r>
    <n v="9"/>
    <n v="6091961"/>
    <s v="Rabun Co Sheriff's Office"/>
    <n v="41731.440972222219"/>
    <n v="2014"/>
    <x v="0"/>
    <n v="1"/>
    <n v="0"/>
    <s v="Rabun"/>
    <s v="Lookout Mountain Scenic Hwy"/>
    <s v="Forest Service Road 163"/>
    <s v="(B) Suspected Minor/Visible Injury"/>
    <n v="0"/>
    <n v="0"/>
    <n v="1"/>
    <s v="Not a Collision with Motor Vehicle"/>
    <s v="Off Roadway"/>
    <s v="Culvert"/>
    <s v="Over Turn"/>
    <s v="Driver Lost Control"/>
    <n v="1"/>
    <x v="0"/>
    <x v="0"/>
    <s v="East"/>
    <s v="Daylight"/>
    <x v="0"/>
    <n v="45"/>
    <s v="Motorcycle Helmet"/>
    <n v="1"/>
    <s v="Motorcycle"/>
    <s v="2411000200I"/>
    <n v="3.603618"/>
    <n v="34.882418000000001"/>
    <n v="-83.574827999999997"/>
    <n v="34"/>
    <n v="19"/>
    <n v="63"/>
    <s v="D1_0002_00_I"/>
    <n v="53"/>
    <n v="62"/>
    <s v="simple"/>
    <n v="315.60000000000002"/>
    <n v="84.5"/>
    <n v="463.7"/>
    <n v="-83.575295999999994"/>
    <n v="34.883552999999999"/>
    <n v="-83.574813000000006"/>
    <n v="34.882455999999998"/>
    <s v="2411000200I"/>
    <n v="1"/>
    <n v="241"/>
    <n v="2"/>
    <n v="0"/>
    <n v="45"/>
    <n v="12.73"/>
    <n v="12.18"/>
    <n v="2528.5"/>
    <n v="2524"/>
    <n v="2518.4"/>
    <n v="45"/>
    <n v="31"/>
    <n v="14"/>
    <n v="43091"/>
    <s v="ASV_5+"/>
    <n v="1.34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43E-3"/>
    <n v="612"/>
    <s v="241-0001"/>
    <s v="3R : Rural Principal Arterial - Other"/>
    <s v="34.880540, -83.576120"/>
    <n v="-83.576120000000003"/>
    <n v="34.880540000000003"/>
    <n v="34.880540000000003"/>
    <n v="-83.576120000000003"/>
    <n v="1.343E-3"/>
    <x v="6"/>
    <x v="0"/>
    <x v="0"/>
    <n v="1595"/>
    <n v="1245"/>
    <n v="350"/>
    <n v="0.28112449799196787"/>
    <n v="1420"/>
    <m/>
    <m/>
    <n v="1590"/>
    <n v="13.9"/>
    <n v="1600"/>
    <n v="0"/>
    <n v="1590"/>
    <n v="0"/>
    <n v="1540"/>
    <n v="14.3"/>
    <n v="1480"/>
    <n v="14.3"/>
    <n v="980"/>
    <n v="16.7"/>
    <n v="980"/>
    <n v="16.7"/>
    <n v="1270"/>
    <n v="11.8"/>
    <n v="1280"/>
    <n v="11.8"/>
    <n v="4.1999999999999998E-5"/>
  </r>
  <r>
    <n v="10"/>
    <n v="7347364"/>
    <s v="Rabun Co Sheriff's Office"/>
    <n v="43714.566666666666"/>
    <n v="2019"/>
    <x v="1"/>
    <n v="0"/>
    <n v="1"/>
    <s v="Rabun"/>
    <s v="Lookout Mountain Scenic Hwy"/>
    <s v="Hwy 197"/>
    <s v="(C) Possible Injury / Complaint"/>
    <n v="0"/>
    <n v="0"/>
    <n v="0"/>
    <s v="Sideswipe-Opposite Direction"/>
    <s v="On Roadway - Non-Intersection"/>
    <s v="[&quot;Motor Vehicle in Motion&quot;,&quot;Motor Vehicle in Motion&quot;]"/>
    <s v="[&quot;Motor Vehicle in Motion&quot;,&quot;Motor Vehicle in Motion&quot;]"/>
    <s v="(None)"/>
    <n v="2"/>
    <x v="1"/>
    <x v="1"/>
    <s v="[&quot;East&quot;,&quot;West&quot;]"/>
    <s v="Daylight"/>
    <x v="0"/>
    <s v="[37,67]"/>
    <s v="[&quot;Lap and Shoulder Belt Used&quot;,&quot;Lap and Shoulder Belt Used&quot;]"/>
    <n v="0"/>
    <s v="[&quot;Sports Utility Vehicle (SUV)&quot;,&quot;Sports Utility Vehicle (SUV)&quot;]"/>
    <s v="2411000200I"/>
    <n v="3.6319509999999999"/>
    <n v="34.882019999999997"/>
    <n v="-83.574950999999999"/>
    <n v="35"/>
    <n v="20"/>
    <n v="64"/>
    <s v="D1_0002_00_I"/>
    <n v="54"/>
    <n v="63"/>
    <s v="simple"/>
    <n v="944.3"/>
    <n v="28.2"/>
    <n v="464.2"/>
    <n v="-83.574912999999995"/>
    <n v="34.882131999999999"/>
    <n v="-83.575576999999996"/>
    <n v="34.881002000000002"/>
    <s v="2411000200I"/>
    <n v="1"/>
    <n v="241"/>
    <n v="2"/>
    <n v="0"/>
    <n v="45"/>
    <n v="9.58"/>
    <n v="9.24"/>
    <n v="2480"/>
    <n v="2495.1"/>
    <n v="2503.3000000000002"/>
    <n v="45"/>
    <n v="39.700000000000003"/>
    <n v="5.3"/>
    <n v="43091"/>
    <s v="ASV_5+"/>
    <n v="1.335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3359999999999999E-3"/>
    <n v="612"/>
    <s v="241-0001"/>
    <s v="3R : Rural Principal Arterial - Other"/>
    <s v="34.880540, -83.576120"/>
    <n v="-83.576120000000003"/>
    <n v="34.880540000000003"/>
    <n v="34.880540000000003"/>
    <n v="-83.576120000000003"/>
    <n v="1.3359999999999999E-3"/>
    <x v="7"/>
    <x v="0"/>
    <x v="0"/>
    <n v="1595"/>
    <n v="1245"/>
    <n v="350"/>
    <n v="0.28112449799196787"/>
    <n v="1420"/>
    <m/>
    <m/>
    <n v="1590"/>
    <n v="13.9"/>
    <n v="1600"/>
    <n v="0"/>
    <n v="1590"/>
    <n v="0"/>
    <n v="1540"/>
    <n v="14.3"/>
    <n v="1480"/>
    <n v="14.3"/>
    <n v="980"/>
    <n v="16.7"/>
    <n v="980"/>
    <n v="16.7"/>
    <n v="1270"/>
    <n v="11.8"/>
    <n v="1280"/>
    <n v="11.8"/>
    <n v="0"/>
  </r>
  <r>
    <n v="11"/>
    <n v="7869190"/>
    <s v="Rabun Co Sheriff's Office"/>
    <n v="44161.34375"/>
    <n v="2020"/>
    <x v="1"/>
    <n v="0"/>
    <n v="1"/>
    <s v="Rabun"/>
    <s v="Lookout Mountain Scenic Hwy"/>
    <s v="Popcorn Rd"/>
    <s v="(O) No Injury"/>
    <n v="0"/>
    <n v="0"/>
    <n v="0"/>
    <s v="Not a Collision with Motor Vehicle"/>
    <s v="On Shoulder"/>
    <s v="Guard Rail Face"/>
    <s v="Guard Rail Fence"/>
    <s v="(None)"/>
    <n v="1"/>
    <x v="0"/>
    <x v="0"/>
    <s v="West"/>
    <s v="Dark-Not Lighted"/>
    <x v="0"/>
    <n v="33"/>
    <s v="Lap and Shoulder Belt Used"/>
    <n v="0"/>
    <s v="Pickup Truck"/>
    <s v="2411000200I"/>
    <n v="3.964"/>
    <n v="34.878838000000002"/>
    <n v="-83.578818999999996"/>
    <n v="37"/>
    <n v="22"/>
    <n v="66"/>
    <s v="D1_0002_00_I"/>
    <n v="56"/>
    <n v="65"/>
    <s v="simple"/>
    <n v="174.4"/>
    <n v="138"/>
    <n v="418.9"/>
    <n v="-83.578101000000004"/>
    <n v="34.879407999999998"/>
    <n v="-83.578727000000001"/>
    <n v="34.878666000000003"/>
    <s v="2411000200I"/>
    <n v="1"/>
    <n v="241"/>
    <n v="2"/>
    <n v="0"/>
    <n v="45"/>
    <n v="11.54"/>
    <n v="11.26"/>
    <n v="2408.1"/>
    <n v="2408.1"/>
    <n v="2408.5"/>
    <n v="45"/>
    <n v="26.7"/>
    <n v="18.3"/>
    <n v="43091"/>
    <s v="ASV_5+"/>
    <n v="1.265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50000000000001E-3"/>
    <n v="612"/>
    <s v="241-0001"/>
    <s v="3R : Rural Principal Arterial - Other"/>
    <s v="34.880540, -83.576120"/>
    <n v="-83.576120000000003"/>
    <n v="34.880540000000003"/>
    <n v="34.880540000000003"/>
    <n v="-83.576120000000003"/>
    <n v="1.2650000000000001E-3"/>
    <x v="8"/>
    <x v="1"/>
    <x v="0"/>
    <n v="1595"/>
    <n v="1245"/>
    <n v="350"/>
    <n v="0.28112449799196787"/>
    <n v="1420"/>
    <m/>
    <m/>
    <n v="1590"/>
    <n v="13.9"/>
    <n v="1600"/>
    <n v="0"/>
    <n v="1590"/>
    <n v="0"/>
    <n v="1540"/>
    <n v="14.3"/>
    <n v="1480"/>
    <n v="14.3"/>
    <n v="980"/>
    <n v="16.7"/>
    <n v="980"/>
    <n v="16.7"/>
    <n v="1270"/>
    <n v="11.8"/>
    <n v="1280"/>
    <n v="11.8"/>
    <n v="0"/>
  </r>
  <r>
    <n v="12"/>
    <n v="5930311"/>
    <s v="Gsp Post 00"/>
    <n v="42634.460416666669"/>
    <n v="2016"/>
    <x v="0"/>
    <n v="1"/>
    <n v="0"/>
    <s v="Rabun"/>
    <s v="Lookout Mountain Scenic Hwy"/>
    <s v="(none)"/>
    <s v="(O) No Injury"/>
    <n v="0"/>
    <n v="0"/>
    <n v="0"/>
    <s v="Not a Collision with Motor Vehicle"/>
    <s v="On Roadway - Non-Intersection"/>
    <s v="Over Turn"/>
    <s v="Motor Vehicle in Motion"/>
    <s v="Changed Lanes Improperly"/>
    <n v="1"/>
    <x v="0"/>
    <x v="0"/>
    <s v="West"/>
    <s v="Daylight"/>
    <x v="0"/>
    <n v="58"/>
    <s v="Lap and Shoulder Belt Used"/>
    <n v="0"/>
    <s v="Tractor/Trailer"/>
    <s v="2411000200I"/>
    <n v="3.9489559999999999"/>
    <n v="34.879041000000001"/>
    <n v="-83.578811000000002"/>
    <n v="37"/>
    <n v="22"/>
    <n v="66"/>
    <s v="D1_0002_00_I"/>
    <n v="56"/>
    <n v="65"/>
    <s v="simple"/>
    <n v="174.4"/>
    <n v="138"/>
    <n v="418.9"/>
    <n v="-83.578101000000004"/>
    <n v="34.879407999999998"/>
    <n v="-83.578727000000001"/>
    <n v="34.878666000000003"/>
    <s v="2411000200I"/>
    <n v="1"/>
    <n v="241"/>
    <n v="2"/>
    <n v="0"/>
    <n v="45"/>
    <n v="11.54"/>
    <n v="11.26"/>
    <n v="2408.1"/>
    <n v="2408.1"/>
    <n v="2408.5"/>
    <n v="45"/>
    <n v="26.7"/>
    <n v="18.3"/>
    <n v="43091"/>
    <s v="ASV_5+"/>
    <n v="1.265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50000000000001E-3"/>
    <n v="612"/>
    <s v="241-0001"/>
    <s v="3R : Rural Principal Arterial - Other"/>
    <s v="34.880540, -83.576120"/>
    <n v="-83.576120000000003"/>
    <n v="34.880540000000003"/>
    <n v="34.880540000000003"/>
    <n v="-83.576120000000003"/>
    <n v="1.2650000000000001E-3"/>
    <x v="8"/>
    <x v="1"/>
    <x v="0"/>
    <n v="1595"/>
    <n v="1245"/>
    <n v="350"/>
    <n v="0.28112449799196787"/>
    <n v="1420"/>
    <m/>
    <m/>
    <n v="1590"/>
    <n v="13.9"/>
    <n v="1600"/>
    <n v="0"/>
    <n v="1590"/>
    <n v="0"/>
    <n v="1540"/>
    <n v="14.3"/>
    <n v="1480"/>
    <n v="14.3"/>
    <n v="980"/>
    <n v="16.7"/>
    <n v="980"/>
    <n v="16.7"/>
    <n v="1270"/>
    <n v="11.8"/>
    <n v="1280"/>
    <n v="11.8"/>
    <n v="0"/>
  </r>
  <r>
    <n v="13"/>
    <n v="6091970"/>
    <s v="Rabun Co Sheriff's Office"/>
    <n v="41741.252083333333"/>
    <n v="2014"/>
    <x v="0"/>
    <n v="1"/>
    <n v="0"/>
    <s v="Rabun"/>
    <s v="Lookout Mountain Scenic Hwy"/>
    <s v="Mile Post 4 Hwy 76"/>
    <s v="(O) No Injury"/>
    <n v="0"/>
    <n v="0"/>
    <n v="0"/>
    <s v="Not a Collision with Motor Vehicle"/>
    <s v="On Shoulder"/>
    <s v="Embankment"/>
    <s v="Embankment"/>
    <s v="(None)"/>
    <n v="1"/>
    <x v="0"/>
    <x v="0"/>
    <s v="West"/>
    <s v="Dark-Not Lighted"/>
    <x v="0"/>
    <n v="53"/>
    <s v="[&quot;Lap and Shoulder Belt Used&quot;,&quot;Lap and Shoulder Belt Used&quot;]"/>
    <n v="0"/>
    <s v="Pickup Truck"/>
    <s v="2411000200I"/>
    <n v="3.9531269999999998"/>
    <n v="34.878984000000003"/>
    <n v="-83.578823"/>
    <n v="37"/>
    <n v="22"/>
    <n v="66"/>
    <s v="D1_0002_00_I"/>
    <n v="56"/>
    <n v="65"/>
    <s v="simple"/>
    <n v="174.4"/>
    <n v="138"/>
    <n v="418.9"/>
    <n v="-83.578101000000004"/>
    <n v="34.879407999999998"/>
    <n v="-83.578727000000001"/>
    <n v="34.878666000000003"/>
    <s v="2411000200I"/>
    <n v="1"/>
    <n v="241"/>
    <n v="2"/>
    <n v="0"/>
    <n v="45"/>
    <n v="11.54"/>
    <n v="11.26"/>
    <n v="2408.1"/>
    <n v="2408.1"/>
    <n v="2408.5"/>
    <n v="45"/>
    <n v="26.7"/>
    <n v="18.3"/>
    <n v="43091"/>
    <s v="ASV_5+"/>
    <n v="1.2650000000000001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50000000000001E-3"/>
    <n v="612"/>
    <s v="241-0001"/>
    <s v="3R : Rural Principal Arterial - Other"/>
    <s v="34.880540, -83.576120"/>
    <n v="-83.576120000000003"/>
    <n v="34.880540000000003"/>
    <n v="34.880540000000003"/>
    <n v="-83.576120000000003"/>
    <n v="1.2650000000000001E-3"/>
    <x v="8"/>
    <x v="1"/>
    <x v="0"/>
    <n v="1595"/>
    <n v="1245"/>
    <n v="350"/>
    <n v="0.28112449799196787"/>
    <n v="1420"/>
    <m/>
    <m/>
    <n v="1590"/>
    <n v="13.9"/>
    <n v="1600"/>
    <n v="0"/>
    <n v="1590"/>
    <n v="0"/>
    <n v="1540"/>
    <n v="14.3"/>
    <n v="1480"/>
    <n v="14.3"/>
    <n v="980"/>
    <n v="16.7"/>
    <n v="980"/>
    <n v="16.7"/>
    <n v="1270"/>
    <n v="11.8"/>
    <n v="1280"/>
    <n v="11.8"/>
    <n v="0"/>
  </r>
  <r>
    <n v="14"/>
    <n v="6818707"/>
    <s v="Rabun Co Sheriff's Office"/>
    <n v="43316.505555555559"/>
    <n v="2018"/>
    <x v="1"/>
    <n v="0"/>
    <n v="1"/>
    <s v="Rabun"/>
    <s v="Lookout Mountain Scenic Hwy"/>
    <s v="Sr 197"/>
    <s v="(O) No Injury"/>
    <n v="0"/>
    <n v="0"/>
    <n v="0"/>
    <s v="Rear End"/>
    <s v="On Roadway - Non-Intersection"/>
    <s v="[&quot;Motor Vehicle in Motion&quot;,&quot;Motor Vehicle in Motion&quot;]"/>
    <s v=" "/>
    <s v="(None)"/>
    <n v="2"/>
    <x v="1"/>
    <x v="3"/>
    <s v="[&quot;East&quot;,&quot;East&quot;]"/>
    <s v="Daylight"/>
    <x v="0"/>
    <s v="[63,74]"/>
    <s v="[&quot;Lap and Shoulder Belt Used&quot;,&quot;Lap and Shoulder Belt Used&quot;]"/>
    <n v="0"/>
    <s v="[&quot;Sports Utility Vehicle (SUV)&quot;,&quot;Sports Utility Vehicle (SUV)&quot;]"/>
    <s v="2411000200I"/>
    <n v="4.2922880000000001"/>
    <n v="34.875112999999999"/>
    <n v="-83.575380999999993"/>
    <n v="38"/>
    <n v="23"/>
    <n v="68"/>
    <s v="D1_0002_00_I"/>
    <n v="58"/>
    <n v="67"/>
    <s v="simple"/>
    <n v="329.3"/>
    <n v="67.900000000000006"/>
    <n v="390"/>
    <n v="-83.574224000000001"/>
    <n v="34.87433"/>
    <n v="-83.573037999999997"/>
    <n v="34.874045000000002"/>
    <s v="2411000200I"/>
    <n v="1"/>
    <n v="241"/>
    <n v="2"/>
    <n v="0"/>
    <n v="45"/>
    <n v="7.24"/>
    <n v="6.77"/>
    <n v="2278.1999999999998"/>
    <n v="2281.5"/>
    <n v="2283.5"/>
    <n v="45"/>
    <n v="36.700000000000003"/>
    <n v="8.3000000000000007"/>
    <n v="43091"/>
    <s v="NONE"/>
    <n v="1.266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66E-3"/>
    <n v="612"/>
    <s v="241-0001"/>
    <s v="3R : Rural Principal Arterial - Other"/>
    <s v="34.880540, -83.576120"/>
    <n v="-83.576120000000003"/>
    <n v="34.880540000000003"/>
    <n v="34.880540000000003"/>
    <n v="-83.576120000000003"/>
    <n v="1.266E-3"/>
    <x v="9"/>
    <x v="0"/>
    <x v="0"/>
    <n v="1595"/>
    <n v="1245"/>
    <n v="350"/>
    <n v="0.28112449799196787"/>
    <n v="1420"/>
    <m/>
    <m/>
    <n v="1590"/>
    <n v="13.9"/>
    <n v="1600"/>
    <n v="0"/>
    <n v="1590"/>
    <n v="0"/>
    <n v="1540"/>
    <n v="14.3"/>
    <n v="1480"/>
    <n v="14.3"/>
    <n v="980"/>
    <n v="16.7"/>
    <n v="980"/>
    <n v="16.7"/>
    <n v="1270"/>
    <n v="11.8"/>
    <n v="1280"/>
    <n v="11.8"/>
    <n v="1.3929999999999999E-3"/>
  </r>
  <r>
    <n v="15"/>
    <n v="4732885"/>
    <s v="Rabun Co Sheriff's Office"/>
    <n v="41667.890277777777"/>
    <n v="2014"/>
    <x v="0"/>
    <n v="1"/>
    <n v="0"/>
    <s v="Rabun"/>
    <s v="Lookout Mountain Scenic Hwy"/>
    <s v="Towns Conty"/>
    <s v="(A) Suspected Serious Injury"/>
    <n v="0"/>
    <n v="1"/>
    <n v="0"/>
    <s v="Not a Collision with Motor Vehicle"/>
    <s v="Off Roadway"/>
    <s v="Motor Vehicle in Motion"/>
    <s v="Motor Vehicle in Motion"/>
    <s v="Too Fast for Conditions"/>
    <n v="1"/>
    <x v="0"/>
    <x v="2"/>
    <s v="East"/>
    <s v="Daylight"/>
    <x v="0"/>
    <n v="50"/>
    <s v="Lap and Shoulder Belt Used"/>
    <n v="0"/>
    <s v="Pickup Truck"/>
    <s v="2411000200I"/>
    <n v="4.5339999999999998"/>
    <n v="34.874248000000001"/>
    <n v="-83.571618000000001"/>
    <n v="39"/>
    <n v="24"/>
    <n v="69"/>
    <s v="D1_0002_00_I"/>
    <n v="59"/>
    <n v="68"/>
    <s v="simple"/>
    <n v="304.60000000000002"/>
    <n v="56.5"/>
    <n v="300.3"/>
    <n v="-83.572248000000002"/>
    <n v="34.874119999999998"/>
    <n v="-83.571363000000005"/>
    <n v="34.874439000000002"/>
    <s v="2411000200I"/>
    <n v="1"/>
    <n v="241"/>
    <n v="2"/>
    <n v="0"/>
    <n v="45"/>
    <n v="7.78"/>
    <n v="7.37"/>
    <n v="2285.4"/>
    <n v="2289"/>
    <n v="2287.4"/>
    <n v="45"/>
    <n v="33.1"/>
    <n v="11.9"/>
    <n v="43091"/>
    <s v="NONE"/>
    <n v="9.6699999999999998E-4"/>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9.6699999999999998E-4"/>
    <n v="612"/>
    <s v="241-0001"/>
    <s v="3R : Rural Principal Arterial - Other"/>
    <s v="34.880540, -83.576120"/>
    <n v="-83.576120000000003"/>
    <n v="34.880540000000003"/>
    <n v="34.880540000000003"/>
    <n v="-83.576120000000003"/>
    <n v="9.6699999999999998E-4"/>
    <x v="10"/>
    <x v="0"/>
    <x v="0"/>
    <n v="1595"/>
    <n v="1245"/>
    <n v="350"/>
    <n v="0.28112449799196787"/>
    <n v="1420"/>
    <m/>
    <m/>
    <n v="1590"/>
    <n v="13.9"/>
    <n v="1600"/>
    <n v="0"/>
    <n v="1590"/>
    <n v="0"/>
    <n v="1540"/>
    <n v="14.3"/>
    <n v="1480"/>
    <n v="14.3"/>
    <n v="980"/>
    <n v="16.7"/>
    <n v="980"/>
    <n v="16.7"/>
    <n v="1270"/>
    <n v="11.8"/>
    <n v="1280"/>
    <n v="11.8"/>
    <n v="0"/>
  </r>
  <r>
    <n v="16"/>
    <n v="5962579"/>
    <s v="Rabun Co Sheriff's Office"/>
    <n v="42606.718055555553"/>
    <n v="2016"/>
    <x v="0"/>
    <n v="1"/>
    <n v="0"/>
    <s v="Rabun"/>
    <s v="Lookout Mountain Scenic Hwy"/>
    <s v="Sr 197"/>
    <s v="(B) Suspected Minor/Visible Injury"/>
    <n v="0"/>
    <n v="0"/>
    <n v="1"/>
    <s v="Not a Collision with Motor Vehicle"/>
    <s v="Off Roadway"/>
    <s v="Embankment"/>
    <s v="Embankment"/>
    <s v="Too Fast for Conditions"/>
    <n v="1"/>
    <x v="0"/>
    <x v="0"/>
    <s v="West"/>
    <s v="Daylight"/>
    <x v="0"/>
    <n v="26"/>
    <s v="Motorcycle Helmet"/>
    <n v="1"/>
    <s v="Motorcycle"/>
    <s v="2411000200I"/>
    <n v="4.766"/>
    <n v="34.875422"/>
    <n v="-83.567998000000003"/>
    <n v="41"/>
    <n v="26"/>
    <n v="71"/>
    <s v="D1_0002_00_I"/>
    <n v="61"/>
    <n v="70"/>
    <s v="split"/>
    <n v="478.2"/>
    <n v="73.7"/>
    <n v="611"/>
    <n v="-83.568487000000005"/>
    <n v="34.875439"/>
    <n v="-83.566838000000004"/>
    <n v="34.874645000000001"/>
    <s v="2411000200I"/>
    <n v="1"/>
    <n v="241"/>
    <n v="2"/>
    <n v="0"/>
    <n v="45"/>
    <n v="7.87"/>
    <n v="7.44"/>
    <n v="2190.3000000000002"/>
    <n v="2205.6999999999998"/>
    <n v="2222.8000000000002"/>
    <n v="45"/>
    <n v="42.3"/>
    <n v="2.7"/>
    <n v="43091"/>
    <s v="NONE"/>
    <n v="1.928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9289999999999999E-3"/>
    <n v="612"/>
    <s v="241-0001"/>
    <s v="3R : Rural Principal Arterial - Other"/>
    <s v="34.880540, -83.576120"/>
    <n v="-83.576120000000003"/>
    <n v="34.880540000000003"/>
    <n v="34.880540000000003"/>
    <n v="-83.576120000000003"/>
    <n v="1.9289999999999999E-3"/>
    <x v="11"/>
    <x v="0"/>
    <x v="0"/>
    <n v="1595"/>
    <n v="1245"/>
    <n v="350"/>
    <n v="0.28112449799196787"/>
    <n v="1420"/>
    <m/>
    <m/>
    <n v="1590"/>
    <n v="13.9"/>
    <n v="1600"/>
    <n v="0"/>
    <n v="1590"/>
    <n v="0"/>
    <n v="1540"/>
    <n v="14.3"/>
    <n v="1480"/>
    <n v="14.3"/>
    <n v="980"/>
    <n v="16.7"/>
    <n v="980"/>
    <n v="16.7"/>
    <n v="1270"/>
    <n v="11.8"/>
    <n v="1280"/>
    <n v="11.8"/>
    <n v="0"/>
  </r>
  <r>
    <n v="17"/>
    <n v="5567764"/>
    <s v="Gsp Post 00"/>
    <n v="42362.809027777781"/>
    <n v="2015"/>
    <x v="0"/>
    <n v="1"/>
    <n v="0"/>
    <s v="Rabun"/>
    <s v="Lookout Mountain Scenic Hwy"/>
    <s v="(none)"/>
    <s v="(O) No Injury"/>
    <n v="0"/>
    <n v="0"/>
    <n v="0"/>
    <s v="Not a Collision with Motor Vehicle"/>
    <s v="On Shoulder"/>
    <s v="Other-Fixed Object"/>
    <s v="Embankment"/>
    <s v="No Contributing Factors"/>
    <n v="1"/>
    <x v="0"/>
    <x v="0"/>
    <s v="East"/>
    <s v="Dark-Not Lighted"/>
    <x v="1"/>
    <n v="39"/>
    <s v="Lap and Shoulder Belt Used"/>
    <n v="0"/>
    <s v="Passenger Car"/>
    <s v="2411000200I"/>
    <n v="4.8040000000000003"/>
    <n v="34.875199000000002"/>
    <n v="-83.567400000000006"/>
    <n v="41"/>
    <n v="26"/>
    <n v="71"/>
    <s v="D1_0002_00_I"/>
    <n v="61"/>
    <n v="70"/>
    <s v="split"/>
    <n v="478.2"/>
    <n v="73.7"/>
    <n v="611"/>
    <n v="-83.568487000000005"/>
    <n v="34.875439"/>
    <n v="-83.566838000000004"/>
    <n v="34.874645000000001"/>
    <s v="2411000200I"/>
    <n v="1"/>
    <n v="241"/>
    <n v="2"/>
    <n v="0"/>
    <n v="45"/>
    <n v="7.87"/>
    <n v="7.44"/>
    <n v="2190.3000000000002"/>
    <n v="2205.6999999999998"/>
    <n v="2222.8000000000002"/>
    <n v="45"/>
    <n v="42.3"/>
    <n v="2.7"/>
    <n v="43091"/>
    <s v="NONE"/>
    <n v="1.9289999999999999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9289999999999999E-3"/>
    <n v="612"/>
    <s v="241-0001"/>
    <s v="3R : Rural Principal Arterial - Other"/>
    <s v="34.880540, -83.576120"/>
    <n v="-83.576120000000003"/>
    <n v="34.880540000000003"/>
    <n v="34.880540000000003"/>
    <n v="-83.576120000000003"/>
    <n v="1.9289999999999999E-3"/>
    <x v="11"/>
    <x v="0"/>
    <x v="0"/>
    <n v="1595"/>
    <n v="1245"/>
    <n v="350"/>
    <n v="0.28112449799196787"/>
    <n v="1420"/>
    <m/>
    <m/>
    <n v="1590"/>
    <n v="13.9"/>
    <n v="1600"/>
    <n v="0"/>
    <n v="1590"/>
    <n v="0"/>
    <n v="1540"/>
    <n v="14.3"/>
    <n v="1480"/>
    <n v="14.3"/>
    <n v="980"/>
    <n v="16.7"/>
    <n v="980"/>
    <n v="16.7"/>
    <n v="1270"/>
    <n v="11.8"/>
    <n v="1280"/>
    <n v="11.8"/>
    <n v="0"/>
  </r>
  <r>
    <n v="18"/>
    <n v="7800188"/>
    <s v="Rabun Co Sheriff's Office"/>
    <n v="44108.583333333336"/>
    <n v="2020"/>
    <x v="1"/>
    <n v="0"/>
    <n v="1"/>
    <s v="Rabun"/>
    <s v="State Route 197"/>
    <n v="76"/>
    <s v="(O) No Injury"/>
    <n v="0"/>
    <n v="0"/>
    <n v="0"/>
    <s v="Sideswipe-Same Direction"/>
    <s v="Off Roadway"/>
    <s v="Motor Vehicle in Motion"/>
    <s v="Motor Vehicle in Motion"/>
    <s v="(None)"/>
    <n v="2"/>
    <x v="1"/>
    <x v="4"/>
    <s v="[&quot;None&quot;,&quot;North&quot;]"/>
    <s v="Daylight"/>
    <x v="0"/>
    <s v="[0,67]"/>
    <s v="[&quot;Motorcycle Helmet&quot;,&quot;Unknown&quot;]"/>
    <n v="1"/>
    <s v="Motorcycle"/>
    <s v="2411019700I"/>
    <n v="8.2776859999999992"/>
    <n v="34.873049000000002"/>
    <n v="-83.565922"/>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1.9699999999999999E-4"/>
  </r>
  <r>
    <n v="19"/>
    <n v="7736607"/>
    <s v="Gsp Post 00"/>
    <n v="44047.421527777777"/>
    <n v="2020"/>
    <x v="1"/>
    <n v="0"/>
    <n v="1"/>
    <s v="Rabun"/>
    <s v="State Route 197"/>
    <s v="Joe Thompson Ln"/>
    <s v="(A) Suspected Serious Injury"/>
    <n v="0"/>
    <n v="1"/>
    <n v="0"/>
    <s v="Not a Collision with Motor Vehicle"/>
    <s v="On Shoulder"/>
    <s v="Over Turn"/>
    <s v="Over Turn"/>
    <s v="(None)"/>
    <n v="1"/>
    <x v="0"/>
    <x v="2"/>
    <s v="South"/>
    <s v="Daylight"/>
    <x v="0"/>
    <n v="41"/>
    <s v="None Used"/>
    <n v="0"/>
    <s v="Pickup Truck"/>
    <s v="2411019700I"/>
    <n v="8.2480130000000003"/>
    <n v="34.87274"/>
    <n v="-83.566295999999994"/>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6.7100000000000005E-4"/>
  </r>
  <r>
    <n v="20"/>
    <n v="6862520"/>
    <s v="Gsp Post 00"/>
    <n v="43348.685416666667"/>
    <n v="2018"/>
    <x v="1"/>
    <n v="0"/>
    <n v="1"/>
    <s v="Rabun"/>
    <s v="[&quot;Lookout Mountain Scenic Hwy&quot;,&quot;Lookout Mountain Scenic Hwy&quot;,&quot;State Route 197&quot;]"/>
    <s v="Sr 197"/>
    <s v="(O) No Injury"/>
    <n v="0"/>
    <n v="0"/>
    <n v="0"/>
    <s v="Angle (Other)"/>
    <s v="On Roadway - Roadway Intersection"/>
    <s v="[&quot;Motor Vehicle in Motion&quot;,&quot;Motor Vehicle in Motion&quot;]"/>
    <s v="[&quot;Motor Vehicle in Motion&quot;,&quot;Motor Vehicle in Motion&quot;]"/>
    <s v="[&quot;Failure to Yield&quot;,&quot;No Contributing Factors&quot;]"/>
    <n v="2"/>
    <x v="1"/>
    <x v="3"/>
    <s v="[&quot;East&quot;,&quot;North&quot;]"/>
    <s v="Daylight"/>
    <x v="0"/>
    <s v="[23,28]"/>
    <s v="[&quot;Child Restraint System (Properly Used)&quot;,&quot;Lap and Shoulder Belt Used&quot;,&quot;Lap and Shoulder Belt Used&quot;,&quot;Lap and Shoulder Belt Used&quot;,&quot;Lap and Shoulder Belt Used&quot;]"/>
    <n v="0"/>
    <s v="[&quot;Single Unit Truck&quot;,&quot;Sports Utility Vehicle (SUV)&quot;]"/>
    <s v="2411019700I"/>
    <n v="8.2899999999999991"/>
    <n v="34.873156999999999"/>
    <n v="-83.565790000000007"/>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3.1000000000000001E-5"/>
  </r>
  <r>
    <n v="21"/>
    <n v="5643989"/>
    <s v="Gsp Post 00"/>
    <n v="42418.430555555555"/>
    <n v="2016"/>
    <x v="0"/>
    <n v="1"/>
    <n v="0"/>
    <s v="Rabun"/>
    <s v="Lookout Mountain Scenic Hwy"/>
    <n v="197"/>
    <s v="(O) No Injury"/>
    <n v="0"/>
    <n v="0"/>
    <n v="0"/>
    <s v="Not a Collision with Motor Vehicle"/>
    <s v="On Roadway - Roadway Intersection"/>
    <s v="Over Turn"/>
    <s v="Over Turn"/>
    <s v="(None)"/>
    <n v="1"/>
    <x v="0"/>
    <x v="0"/>
    <s v="West"/>
    <s v="Daylight"/>
    <x v="0"/>
    <n v="59"/>
    <s v="Lap and Shoulder Belt Used"/>
    <n v="0"/>
    <s v="Tractor/Trailer"/>
    <s v="2411000200I"/>
    <n v="4.9761680000000004"/>
    <n v="34.873092"/>
    <n v="-83.565721999999994"/>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0"/>
  </r>
  <r>
    <n v="22"/>
    <n v="4980421"/>
    <s v="Rabun Co Sheriff's Office"/>
    <n v="41856.720833333333"/>
    <n v="2014"/>
    <x v="0"/>
    <n v="1"/>
    <n v="0"/>
    <s v="Rabun"/>
    <s v="[&quot;Lookout Mountain Scenic Hwy&quot;,&quot;Lookout Mountain Scenic Hwy&quot;,&quot;Popcorn Rd&quot;]"/>
    <s v="Popcorn Overlock"/>
    <s v="(C) Possible Injury / Complaint"/>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1"/>
    <s v="[&quot;East&quot;,&quot;West&quot;]"/>
    <s v="Daylight"/>
    <x v="0"/>
    <s v="[23,53]"/>
    <s v="[&quot;Lap and Shoulder Belt Used&quot;,&quot;Lap and Shoulder Belt Used&quot;,&quot;Lap and Shoulder Belt Used&quot;,&quot;Motorcycle Helmet&quot;]"/>
    <n v="1"/>
    <s v="[&quot;Motorcycle&quot;,&quot;Pickup Truck&quot;]"/>
    <s v="2411000200I"/>
    <n v="4.9584429999999999"/>
    <n v="34.873328000000001"/>
    <n v="-83.565880000000007"/>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1.6200000000000001E-4"/>
  </r>
  <r>
    <n v="23"/>
    <n v="4909621"/>
    <s v="Gsp Post 00"/>
    <n v="41836.576388888891"/>
    <n v="2014"/>
    <x v="0"/>
    <n v="1"/>
    <n v="0"/>
    <s v="Rabun"/>
    <s v="[&quot;Lookout Mountain Scenic Hwy&quot;,&quot;Lookout Mountain Scenic Hwy&quot;,&quot;State Route 197&quot;]"/>
    <s v="(none)"/>
    <s v="(B) Suspected Minor/Visible Injury"/>
    <n v="0"/>
    <n v="0"/>
    <n v="1"/>
    <s v="Rear End"/>
    <s v="On Shoulder"/>
    <s v="Other-Fixed Object"/>
    <s v="Over Turn"/>
    <s v="(None)"/>
    <n v="1"/>
    <x v="0"/>
    <x v="0"/>
    <s v="East"/>
    <s v="Daylight"/>
    <x v="0"/>
    <n v="38"/>
    <s v="Lap and Shoulder Belt Used"/>
    <n v="0"/>
    <s v="Passenger Car"/>
    <s v="2411000200I"/>
    <n v="4.97"/>
    <n v="34.873162000000001"/>
    <n v="-83.565758000000002"/>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0"/>
  </r>
  <r>
    <n v="24"/>
    <n v="5527586"/>
    <s v="Rabun Co Sheriff's Office"/>
    <n v="42308.679166666669"/>
    <n v="2015"/>
    <x v="0"/>
    <n v="1"/>
    <n v="0"/>
    <s v="Rabun"/>
    <s v="Lookout Mountain Scenic Hwy"/>
    <s v="Hwy 197"/>
    <s v="(O) No Injury"/>
    <n v="0"/>
    <n v="0"/>
    <n v="0"/>
    <s v="Rear End"/>
    <s v="On Roadway - Roadway Intersection"/>
    <s v="[&quot;Motor Vehicle in Motion&quot;,&quot;Motor Vehicle in Motion&quot;]"/>
    <s v="[&quot;Motor Vehicle in Motion&quot;,&quot;Motor Vehicle in Motion&quot;]"/>
    <s v="[&quot;Following Too Close&quot;,&quot;Other&quot;]"/>
    <n v="2"/>
    <x v="1"/>
    <x v="1"/>
    <s v="[&quot;East&quot;,&quot;East&quot;]"/>
    <s v="Daylight"/>
    <x v="0"/>
    <s v="[67,77]"/>
    <s v="[&quot;Lap and Shoulder Belt Used&quot;,&quot;Lap and Shoulder Belt Used&quot;]"/>
    <n v="0"/>
    <s v="[&quot;Passenger Car&quot;,&quot;Passenger Car&quot;]"/>
    <s v="2411000200I"/>
    <n v="4.9764330000000001"/>
    <n v="34.873089"/>
    <n v="-83.565719999999999"/>
    <n v="43"/>
    <n v="28"/>
    <n v="73"/>
    <s v="D1_0002_00_I"/>
    <n v="62"/>
    <n v="72"/>
    <s v="simple"/>
    <n v="246.5"/>
    <n v="90.7"/>
    <n v="390.1"/>
    <n v="-83.565779000000006"/>
    <n v="34.873196999999998"/>
    <n v="-83.564750000000004"/>
    <n v="34.872722000000003"/>
    <s v="2411000200I"/>
    <n v="1"/>
    <n v="241"/>
    <n v="2"/>
    <n v="0"/>
    <n v="45"/>
    <n v="7.87"/>
    <n v="7.56"/>
    <n v="2145.6999999999998"/>
    <n v="2149.3000000000002"/>
    <n v="2159.4"/>
    <n v="45"/>
    <n v="35.799999999999997"/>
    <n v="9.1999999999999993"/>
    <n v="43091"/>
    <s v="NONE"/>
    <n v="1.23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1.23E-3"/>
    <n v="612"/>
    <s v="241-0001"/>
    <s v="3R : Rural Principal Arterial - Other"/>
    <s v="34.880540, -83.576120"/>
    <n v="-83.576120000000003"/>
    <n v="34.880540000000003"/>
    <n v="34.880540000000003"/>
    <n v="-83.576120000000003"/>
    <n v="1.23E-3"/>
    <x v="12"/>
    <x v="1"/>
    <x v="0"/>
    <n v="1595"/>
    <n v="1245"/>
    <n v="350"/>
    <n v="0.28112449799196787"/>
    <n v="1420"/>
    <m/>
    <m/>
    <n v="1590"/>
    <n v="13.9"/>
    <n v="1600"/>
    <n v="0"/>
    <n v="1590"/>
    <n v="0"/>
    <n v="1540"/>
    <n v="14.3"/>
    <n v="1480"/>
    <n v="14.3"/>
    <n v="980"/>
    <n v="16.7"/>
    <n v="980"/>
    <n v="16.7"/>
    <n v="1270"/>
    <n v="11.8"/>
    <n v="1280"/>
    <n v="11.8"/>
    <n v="0"/>
  </r>
  <r>
    <n v="25"/>
    <n v="6981111"/>
    <s v="Gsp Post 00"/>
    <n v="43432.390277777777"/>
    <n v="2018"/>
    <x v="1"/>
    <n v="0"/>
    <n v="1"/>
    <s v="Rabun"/>
    <s v="Lookout Mountain Scenic Hwy"/>
    <s v="Vickers Rd"/>
    <s v="(O) No Injury"/>
    <n v="0"/>
    <n v="0"/>
    <n v="0"/>
    <s v="Not a Collision with Motor Vehicle"/>
    <s v="Off Roadway"/>
    <s v="Other Non-Collision"/>
    <s v="Other Non-Collision"/>
    <s v="No Contributing Factors"/>
    <n v="1"/>
    <x v="0"/>
    <x v="0"/>
    <s v="West"/>
    <s v="Daylight"/>
    <x v="0"/>
    <n v="57"/>
    <s v="Lap and Shoulder Belt Used"/>
    <n v="0"/>
    <s v="Vehicle with Trailer"/>
    <s v="2411000200I"/>
    <n v="6.6401659999999998"/>
    <n v="34.868603999999998"/>
    <n v="-83.541597999999993"/>
    <n v="45"/>
    <n v="42"/>
    <n v="86"/>
    <s v="D1_0002_00_I"/>
    <n v="72"/>
    <n v="85"/>
    <s v="simple"/>
    <n v="593.5"/>
    <n v="60.8"/>
    <n v="630.20000000000005"/>
    <n v="-83.541762000000006"/>
    <n v="34.868566999999999"/>
    <n v="-83.539771999999999"/>
    <n v="34.868357000000003"/>
    <s v="2411000200I"/>
    <n v="1"/>
    <n v="241"/>
    <n v="2"/>
    <n v="0"/>
    <n v="45"/>
    <n v="7.86"/>
    <n v="7.59"/>
    <n v="1890.4"/>
    <n v="1911.7"/>
    <n v="1932.1"/>
    <n v="55"/>
    <n v="43"/>
    <n v="12"/>
    <n v="43091"/>
    <s v="NONE"/>
    <n v="2.0669999999999998E-3"/>
    <n v="43314"/>
    <n v="42939"/>
    <s v="2411000200I"/>
    <s v="RABUN"/>
    <n v="1"/>
    <n v="200"/>
    <n v="1"/>
    <n v="1"/>
    <n v="2"/>
    <n v="2"/>
    <n v="1"/>
    <n v="3"/>
    <n v="3"/>
    <n v="3"/>
    <s v="N"/>
    <n v="241"/>
    <n v="2"/>
    <n v="0"/>
    <s v="Not Urban"/>
    <s v="Not Urban"/>
    <n v="0"/>
    <n v="45"/>
    <n v="2220"/>
    <s v=" "/>
    <n v="0"/>
    <n v="0.56831600000000004"/>
    <n v="9"/>
    <s v="State Mainline"/>
    <n v="2220"/>
    <n v="452504"/>
    <n v="6.17"/>
    <n v="6.73"/>
    <n v="452504"/>
    <n v="0"/>
    <n v="3000.7064700000001"/>
    <n v="100"/>
    <n v="42963"/>
    <n v="2.1514999999999999E-2"/>
    <n v="0"/>
    <n v="2.0669999999999998E-3"/>
    <n v="613"/>
    <s v="241-0003"/>
    <s v="3R : Rural Principal Arterial - Other"/>
    <s v="34.868434, -83.542141"/>
    <n v="-83.542141000000001"/>
    <n v="34.868434000000001"/>
    <n v="34.868434000000001"/>
    <n v="-83.542141000000001"/>
    <n v="2.0669999999999998E-3"/>
    <x v="13"/>
    <x v="0"/>
    <x v="1"/>
    <n v="2246.6666666666665"/>
    <n v="2102.5"/>
    <n v="144.16666666666652"/>
    <n v="6.8569163694014987E-2"/>
    <n v="2174.583333333333"/>
    <n v="1610"/>
    <n v="15.8"/>
    <n v="2600"/>
    <n v="9"/>
    <n v="2530"/>
    <n v="9"/>
    <n v="1800"/>
    <n v="10"/>
    <n v="2220"/>
    <n v="12"/>
    <n v="2130"/>
    <n v="12"/>
    <n v="2030"/>
    <n v="12"/>
    <n v="2030"/>
    <n v="12"/>
    <n v="2030"/>
    <n v="0"/>
    <n v="2020"/>
    <n v="0"/>
    <n v="9.9999999999999995E-7"/>
  </r>
  <r>
    <n v="26"/>
    <n v="7391348"/>
    <s v="Rabun Co Sheriff's Office"/>
    <n v="43753.34375"/>
    <n v="2019"/>
    <x v="1"/>
    <n v="0"/>
    <n v="1"/>
    <s v="Rabun"/>
    <s v="Lookout Mountain Scenic Hwy"/>
    <s v="Hwy 197"/>
    <s v="(C) Possible Injury / Complaint"/>
    <n v="0"/>
    <n v="0"/>
    <n v="0"/>
    <s v="Head On"/>
    <s v="On Roadway - Non-Intersection"/>
    <s v="[&quot;Motor Vehicle in Motion&quot;,&quot;Motor Vehicle in Motion&quot;]"/>
    <s v="[&quot;Motor Vehicle in Motion&quot;,&quot;Motor Vehicle in Motion&quot;]"/>
    <s v="(None)"/>
    <n v="2"/>
    <x v="1"/>
    <x v="3"/>
    <s v="[&quot;East&quot;,&quot;West&quot;]"/>
    <s v="Daylight"/>
    <x v="0"/>
    <s v="[19,38]"/>
    <s v="[&quot;Lap and Shoulder Belt Used&quot;,&quot;Lap and Shoulder Belt Used&quot;]"/>
    <n v="0"/>
    <s v="[&quot;Pickup Truck&quot;,&quot;Sports Utility Vehicle (SUV)&quot;]"/>
    <s v="2411000200I"/>
    <n v="5.4770349999999999"/>
    <n v="34.873052999999999"/>
    <n v="-83.557513"/>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0"/>
  </r>
  <r>
    <n v="27"/>
    <n v="5766406"/>
    <s v="Rabun Co Sheriff's Office"/>
    <n v="42462.524305555555"/>
    <n v="2016"/>
    <x v="0"/>
    <n v="1"/>
    <n v="0"/>
    <s v="Rabun"/>
    <s v="Lookout Mountain Scenic Hwy"/>
    <s v="Chinkapin Ln"/>
    <s v="(B) Suspected Minor/Visible Injury"/>
    <n v="0"/>
    <n v="0"/>
    <n v="1"/>
    <s v="Sideswipe-Same Direction"/>
    <s v="On Roadway - Non-Intersection"/>
    <s v="[&quot;Motor Vehicle in Motion&quot;,&quot;Motor Vehicle in Motion&quot;,&quot;Motor Vehicle in Motion&quot;]"/>
    <s v="[&quot;Motor Vehicle in Motion&quot;,&quot;Motor Vehicle in Motion&quot;,&quot;Motor Vehicle in Motion&quot;]"/>
    <s v="[&quot;Driver Lost Control&quot;,&quot;Following Too Close&quot;,&quot;Following Too Close&quot;]"/>
    <n v="3"/>
    <x v="1"/>
    <x v="5"/>
    <s v="[&quot;West&quot;,&quot;West&quot;,&quot;West&quot;]"/>
    <s v="Daylight"/>
    <x v="0"/>
    <s v="[48,49,52]"/>
    <s v="[&quot;Motorcycle Helmet&quot;,&quot;Motorcycle Helmet&quot;,&quot;Motorcycle Helmet&quot;,&quot;Motorcycle Helmet&quot;]"/>
    <n v="1"/>
    <s v="[&quot;Motorcycle&quot;,&quot;Motorcycle&quot;,&quot;Motorcycle&quot;]"/>
    <s v="2411000200I"/>
    <n v="5.4619999999999997"/>
    <n v="34.872861999999998"/>
    <n v="-83.557635000000005"/>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0"/>
  </r>
  <r>
    <n v="28"/>
    <n v="4980486"/>
    <s v="Rabun Co Sheriff's Office"/>
    <n v="41863.286111111112"/>
    <n v="2014"/>
    <x v="0"/>
    <n v="1"/>
    <n v="0"/>
    <s v="Rabun"/>
    <s v="Lookout Mountain Scenic Hwy"/>
    <s v="Highway 197"/>
    <s v="(C) Possible Injury / Complaint"/>
    <n v="0"/>
    <n v="0"/>
    <n v="0"/>
    <s v="Not a Collision with Motor Vehicle"/>
    <s v="Off Roadway"/>
    <s v="Embankment"/>
    <s v="Embankment"/>
    <s v="(None)"/>
    <n v="1"/>
    <x v="0"/>
    <x v="0"/>
    <s v="East"/>
    <s v="Daylight"/>
    <x v="1"/>
    <n v="41"/>
    <s v="Lap and Shoulder Belt Used"/>
    <n v="0"/>
    <s v="Passenger Car"/>
    <s v="2411000200I"/>
    <n v="5.3691909999999998"/>
    <n v="34.872286000000003"/>
    <n v="-83.559100000000001"/>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1.1640000000000001E-3"/>
  </r>
  <r>
    <n v="29"/>
    <n v="5458562"/>
    <s v="Gsp Post 00"/>
    <n v="42279.759027777778"/>
    <n v="2015"/>
    <x v="0"/>
    <n v="1"/>
    <n v="0"/>
    <s v="Rabun"/>
    <s v="Lookout Mountain Scenic Hwy"/>
    <s v="2 Miles E Of Waterfall Far"/>
    <s v="(O) No Injury"/>
    <n v="0"/>
    <n v="0"/>
    <n v="0"/>
    <s v="Not a Collision with Motor Vehicle"/>
    <s v="On Shoulder"/>
    <s v="Tree"/>
    <s v="Tree"/>
    <s v="(None)"/>
    <n v="1"/>
    <x v="0"/>
    <x v="0"/>
    <s v="West"/>
    <s v="Daylight"/>
    <x v="1"/>
    <n v="35"/>
    <s v="Unknown"/>
    <n v="0"/>
    <s v="Passenger Car"/>
    <s v="2411000200I"/>
    <n v="5.4509999999999996"/>
    <n v="34.872790000000002"/>
    <n v="-83.557773999999995"/>
    <n v="46"/>
    <n v="52"/>
    <n v="77"/>
    <s v="D1_0002_00_I"/>
    <n v="65"/>
    <n v="76"/>
    <s v="simple"/>
    <n v="212.5"/>
    <n v="60.7"/>
    <n v="225.4"/>
    <n v="-83.558001000000004"/>
    <n v="34.872675000000001"/>
    <n v="-83.557489000000004"/>
    <n v="34.873094999999999"/>
    <s v="2411000200I"/>
    <n v="1"/>
    <n v="241"/>
    <n v="2"/>
    <n v="0"/>
    <n v="45"/>
    <n v="7.78"/>
    <n v="7.57"/>
    <n v="2284.1"/>
    <n v="2289.6999999999998"/>
    <n v="2294.9"/>
    <n v="45"/>
    <n v="33.4"/>
    <n v="11.6"/>
    <n v="43091"/>
    <s v="ASV_5+"/>
    <n v="6.8900000000000005E-4"/>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6.8900000000000005E-4"/>
    <n v="613"/>
    <s v="241-0003"/>
    <s v="3R : Rural Principal Arterial - Other"/>
    <s v="34.868434, -83.542141"/>
    <n v="-83.542141000000001"/>
    <n v="34.868434000000001"/>
    <n v="34.868434000000001"/>
    <n v="-83.542141000000001"/>
    <n v="6.8900000000000005E-4"/>
    <x v="14"/>
    <x v="1"/>
    <x v="1"/>
    <n v="2246.6666666666665"/>
    <n v="2102.5"/>
    <n v="144.16666666666652"/>
    <n v="6.8569163694014987E-2"/>
    <n v="2174.583333333333"/>
    <n v="1610"/>
    <n v="15.8"/>
    <n v="2600"/>
    <n v="9"/>
    <n v="2530"/>
    <n v="9"/>
    <n v="1800"/>
    <n v="10"/>
    <n v="2220"/>
    <n v="12"/>
    <n v="2130"/>
    <n v="12"/>
    <n v="2030"/>
    <n v="12"/>
    <n v="2030"/>
    <n v="12"/>
    <n v="2030"/>
    <n v="0"/>
    <n v="2020"/>
    <n v="0"/>
    <n v="0"/>
  </r>
  <r>
    <n v="30"/>
    <n v="7466128"/>
    <s v="Rabun Co Sheriff's Office"/>
    <n v="43805.506944444445"/>
    <n v="2019"/>
    <x v="1"/>
    <n v="0"/>
    <n v="1"/>
    <s v="Rabun"/>
    <s v="Lookout Mountain Scenic Hwy"/>
    <s v="Chinkapin Dr"/>
    <s v="(O) No Injury"/>
    <n v="0"/>
    <n v="0"/>
    <n v="0"/>
    <s v="Not a Collision with Motor Vehicle"/>
    <s v="Off Roadway"/>
    <s v="Tree"/>
    <s v="Tree"/>
    <s v="(None)"/>
    <n v="1"/>
    <x v="0"/>
    <x v="0"/>
    <s v="West"/>
    <s v="Daylight"/>
    <x v="0"/>
    <n v="30"/>
    <s v="Lap and Shoulder Belt Used"/>
    <n v="0"/>
    <s v="Pickup Truck"/>
    <s v="2411000200I"/>
    <n v="5.69353"/>
    <n v="34.874294999999996"/>
    <n v="-83.554280000000006"/>
    <n v="48"/>
    <n v="54"/>
    <n v="80"/>
    <s v="D1_0002_00_I"/>
    <n v="67"/>
    <n v="79"/>
    <s v="simple"/>
    <n v="213.2"/>
    <n v="88.7"/>
    <n v="329.3"/>
    <n v="-83.553279000000003"/>
    <n v="34.874350999999997"/>
    <n v="-83.552426999999994"/>
    <n v="34.873935000000003"/>
    <s v="2411000200I"/>
    <n v="1"/>
    <n v="241"/>
    <n v="2"/>
    <n v="0"/>
    <n v="45"/>
    <n v="11.45"/>
    <n v="11.2"/>
    <n v="2240.1999999999998"/>
    <n v="2249.3000000000002"/>
    <n v="2255.6"/>
    <n v="45"/>
    <n v="28.9"/>
    <n v="16.100000000000001"/>
    <n v="43091"/>
    <s v="ASV_10+"/>
    <n v="1.033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0330000000000001E-3"/>
    <n v="613"/>
    <s v="241-0003"/>
    <s v="3R : Rural Principal Arterial - Other"/>
    <s v="34.868434, -83.542141"/>
    <n v="-83.542141000000001"/>
    <n v="34.868434000000001"/>
    <n v="34.868434000000001"/>
    <n v="-83.542141000000001"/>
    <n v="1.0330000000000001E-3"/>
    <x v="15"/>
    <x v="1"/>
    <x v="1"/>
    <n v="2246.6666666666665"/>
    <n v="2102.5"/>
    <n v="144.16666666666652"/>
    <n v="6.8569163694014987E-2"/>
    <n v="2174.583333333333"/>
    <n v="1610"/>
    <n v="15.8"/>
    <n v="2600"/>
    <n v="9"/>
    <n v="2530"/>
    <n v="9"/>
    <n v="1800"/>
    <n v="10"/>
    <n v="2220"/>
    <n v="12"/>
    <n v="2130"/>
    <n v="12"/>
    <n v="2030"/>
    <n v="12"/>
    <n v="2030"/>
    <n v="12"/>
    <n v="2030"/>
    <n v="0"/>
    <n v="2020"/>
    <n v="0"/>
    <n v="9.990000000000001E-4"/>
  </r>
  <r>
    <n v="31"/>
    <n v="7428182"/>
    <s v="Rabun Co Sheriff's Office"/>
    <n v="43778.475694444445"/>
    <n v="2019"/>
    <x v="1"/>
    <n v="0"/>
    <n v="1"/>
    <s v="Rabun"/>
    <s v="Lookout Mountain Scenic Hwy"/>
    <s v="Hwy 197"/>
    <s v="(O) No Injury"/>
    <n v="0"/>
    <n v="0"/>
    <n v="0"/>
    <s v="Sideswipe-Opposite Direction"/>
    <s v="On Roadway - Non-Intersection"/>
    <s v="[&quot;Motor Vehicle in Motion&quot;,&quot;Motor Vehicle in Motion&quot;]"/>
    <s v="[&quot;Motor Vehicle in Motion&quot;,&quot;Motor Vehicle in Motion&quot;]"/>
    <s v="(None)"/>
    <n v="2"/>
    <x v="1"/>
    <x v="3"/>
    <s v="[&quot;East&quot;,&quot;West&quot;]"/>
    <s v="Daylight"/>
    <x v="0"/>
    <s v="[46,57]"/>
    <s v="[&quot;Lap and Shoulder Belt Used&quot;,&quot;None Used&quot;]"/>
    <n v="0"/>
    <s v="[&quot;Passenger Car&quot;,&quot;Passenger Car&quot;]"/>
    <s v="2411000200I"/>
    <n v="5.7075209999999998"/>
    <n v="34.874308999999997"/>
    <n v="-83.554034000000001"/>
    <n v="48"/>
    <n v="54"/>
    <n v="80"/>
    <s v="D1_0002_00_I"/>
    <n v="67"/>
    <n v="79"/>
    <s v="simple"/>
    <n v="213.2"/>
    <n v="88.7"/>
    <n v="329.3"/>
    <n v="-83.553279000000003"/>
    <n v="34.874350999999997"/>
    <n v="-83.552426999999994"/>
    <n v="34.873935000000003"/>
    <s v="2411000200I"/>
    <n v="1"/>
    <n v="241"/>
    <n v="2"/>
    <n v="0"/>
    <n v="45"/>
    <n v="11.45"/>
    <n v="11.2"/>
    <n v="2240.1999999999998"/>
    <n v="2249.3000000000002"/>
    <n v="2255.6"/>
    <n v="45"/>
    <n v="28.9"/>
    <n v="16.100000000000001"/>
    <n v="43091"/>
    <s v="ASV_10+"/>
    <n v="1.033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0330000000000001E-3"/>
    <n v="613"/>
    <s v="241-0003"/>
    <s v="3R : Rural Principal Arterial - Other"/>
    <s v="34.868434, -83.542141"/>
    <n v="-83.542141000000001"/>
    <n v="34.868434000000001"/>
    <n v="34.868434000000001"/>
    <n v="-83.542141000000001"/>
    <n v="1.0330000000000001E-3"/>
    <x v="15"/>
    <x v="1"/>
    <x v="1"/>
    <n v="2246.6666666666665"/>
    <n v="2102.5"/>
    <n v="144.16666666666652"/>
    <n v="6.8569163694014987E-2"/>
    <n v="2174.583333333333"/>
    <n v="1610"/>
    <n v="15.8"/>
    <n v="2600"/>
    <n v="9"/>
    <n v="2530"/>
    <n v="9"/>
    <n v="1800"/>
    <n v="10"/>
    <n v="2220"/>
    <n v="12"/>
    <n v="2130"/>
    <n v="12"/>
    <n v="2030"/>
    <n v="12"/>
    <n v="2030"/>
    <n v="12"/>
    <n v="2030"/>
    <n v="0"/>
    <n v="2020"/>
    <n v="0"/>
    <n v="7.5299999999999998E-4"/>
  </r>
  <r>
    <n v="32"/>
    <n v="6012577"/>
    <s v="Gsp Post 00"/>
    <n v="42694.559027777781"/>
    <n v="2016"/>
    <x v="0"/>
    <n v="1"/>
    <n v="0"/>
    <s v="Rabun"/>
    <s v="Lookout Mountain Scenic Hwy"/>
    <s v="(none)"/>
    <s v="(C) Possible Injury / Complaint"/>
    <n v="0"/>
    <n v="0"/>
    <n v="0"/>
    <s v="Not a Collision with Motor Vehicle"/>
    <s v="On Roadway - Non-Intersection"/>
    <s v="Over Turn"/>
    <s v="Over Turn"/>
    <s v="(None)"/>
    <n v="1"/>
    <x v="0"/>
    <x v="0"/>
    <s v="West"/>
    <s v="Daylight"/>
    <x v="0"/>
    <n v="46"/>
    <s v="[&quot;None Used&quot;,&quot;None Used&quot;]"/>
    <n v="1"/>
    <s v="Motorcycle"/>
    <s v="2411000200I"/>
    <n v="5.7880000000000003"/>
    <n v="34.874254000000001"/>
    <n v="-83.552679999999995"/>
    <n v="48"/>
    <n v="54"/>
    <n v="80"/>
    <s v="D1_0002_00_I"/>
    <n v="67"/>
    <n v="79"/>
    <s v="simple"/>
    <n v="213.2"/>
    <n v="88.7"/>
    <n v="329.3"/>
    <n v="-83.553279000000003"/>
    <n v="34.874350999999997"/>
    <n v="-83.552426999999994"/>
    <n v="34.873935000000003"/>
    <s v="2411000200I"/>
    <n v="1"/>
    <n v="241"/>
    <n v="2"/>
    <n v="0"/>
    <n v="45"/>
    <n v="11.45"/>
    <n v="11.2"/>
    <n v="2240.1999999999998"/>
    <n v="2249.3000000000002"/>
    <n v="2255.6"/>
    <n v="45"/>
    <n v="28.9"/>
    <n v="16.100000000000001"/>
    <n v="43091"/>
    <s v="ASV_10+"/>
    <n v="1.033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0330000000000001E-3"/>
    <n v="613"/>
    <s v="241-0003"/>
    <s v="3R : Rural Principal Arterial - Other"/>
    <s v="34.868434, -83.542141"/>
    <n v="-83.542141000000001"/>
    <n v="34.868434000000001"/>
    <n v="34.868434000000001"/>
    <n v="-83.542141000000001"/>
    <n v="1.0330000000000001E-3"/>
    <x v="15"/>
    <x v="1"/>
    <x v="1"/>
    <n v="2246.6666666666665"/>
    <n v="2102.5"/>
    <n v="144.16666666666652"/>
    <n v="6.8569163694014987E-2"/>
    <n v="2174.583333333333"/>
    <n v="1610"/>
    <n v="15.8"/>
    <n v="2600"/>
    <n v="9"/>
    <n v="2530"/>
    <n v="9"/>
    <n v="1800"/>
    <n v="10"/>
    <n v="2220"/>
    <n v="12"/>
    <n v="2130"/>
    <n v="12"/>
    <n v="2030"/>
    <n v="12"/>
    <n v="2030"/>
    <n v="12"/>
    <n v="2030"/>
    <n v="0"/>
    <n v="2020"/>
    <n v="0"/>
    <n v="0"/>
  </r>
  <r>
    <n v="33"/>
    <n v="7693816"/>
    <s v="Gsp Post 00"/>
    <n v="44022.958333333336"/>
    <n v="2020"/>
    <x v="1"/>
    <n v="0"/>
    <n v="1"/>
    <s v="Rabun"/>
    <s v="Lookout Mountain Scenic Hwy"/>
    <s v="Waterfall Rd"/>
    <s v="(B) Suspected Minor/Visible Injury"/>
    <n v="0"/>
    <n v="0"/>
    <n v="1"/>
    <s v="Not a Collision with Motor Vehicle"/>
    <s v="Off Roadway"/>
    <s v="Tree"/>
    <s v="Tree"/>
    <s v="(None)"/>
    <n v="1"/>
    <x v="0"/>
    <x v="6"/>
    <s v="North"/>
    <s v="Dark-Not Lighted"/>
    <x v="1"/>
    <n v="61"/>
    <s v="Lap and Shoulder Belt Used"/>
    <n v="0"/>
    <s v="Sports Utility Vehicle (SUV)"/>
    <s v="2411000200I"/>
    <n v="5.896382"/>
    <n v="34.873237000000003"/>
    <n v="-83.551322999999996"/>
    <n v="50"/>
    <n v="56"/>
    <n v="82"/>
    <s v="D1_0002_00_I"/>
    <n v="69"/>
    <n v="81"/>
    <s v="split"/>
    <n v="599.1"/>
    <n v="47.4"/>
    <n v="495.3"/>
    <n v="-83.551025999999993"/>
    <n v="34.873108000000002"/>
    <n v="-83.549899999999994"/>
    <n v="34.872169999999997"/>
    <s v="2411000200I"/>
    <n v="1"/>
    <n v="241"/>
    <n v="2"/>
    <n v="0"/>
    <n v="45"/>
    <n v="5.76"/>
    <n v="4.9800000000000004"/>
    <n v="2195.9"/>
    <n v="2203.6999999999998"/>
    <n v="2218.8000000000002"/>
    <n v="45"/>
    <n v="39.9"/>
    <n v="5.0999999999999996"/>
    <n v="43091"/>
    <s v="ASV_10+"/>
    <n v="1.510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5100000000000001E-3"/>
    <n v="613"/>
    <s v="241-0003"/>
    <s v="3R : Rural Principal Arterial - Other"/>
    <s v="34.868434, -83.542141"/>
    <n v="-83.542141000000001"/>
    <n v="34.868434000000001"/>
    <n v="34.868434000000001"/>
    <n v="-83.542141000000001"/>
    <n v="1.5100000000000001E-3"/>
    <x v="16"/>
    <x v="1"/>
    <x v="1"/>
    <n v="2246.6666666666665"/>
    <n v="2102.5"/>
    <n v="144.16666666666652"/>
    <n v="6.8569163694014987E-2"/>
    <n v="2174.583333333333"/>
    <n v="1610"/>
    <n v="15.8"/>
    <n v="2600"/>
    <n v="9"/>
    <n v="2530"/>
    <n v="9"/>
    <n v="1800"/>
    <n v="10"/>
    <n v="2220"/>
    <n v="12"/>
    <n v="2130"/>
    <n v="12"/>
    <n v="2030"/>
    <n v="12"/>
    <n v="2030"/>
    <n v="12"/>
    <n v="2030"/>
    <n v="0"/>
    <n v="2020"/>
    <n v="0"/>
    <n v="3.2000000000000003E-4"/>
  </r>
  <r>
    <n v="34"/>
    <n v="4991858"/>
    <s v="Gsp Post 00"/>
    <n v="41902.895833333336"/>
    <n v="2014"/>
    <x v="0"/>
    <n v="1"/>
    <n v="0"/>
    <s v="Rabun"/>
    <s v="Lookout Mountain Scenic Hwy"/>
    <s v="100 Feet E Of Waterfall Far"/>
    <s v="(C) Possible Injury / Complaint"/>
    <n v="0"/>
    <n v="0"/>
    <n v="0"/>
    <s v="Not a Collision with Motor Vehicle"/>
    <s v="On Roadway - Roadway Intersection"/>
    <s v="Over Turn"/>
    <s v="Over Turn"/>
    <s v="Changed Lanes Improperly"/>
    <n v="1"/>
    <x v="0"/>
    <x v="0"/>
    <s v="West"/>
    <s v="Dark-Not Lighted"/>
    <x v="0"/>
    <n v="34"/>
    <s v="None Used"/>
    <n v="1"/>
    <s v="Motorcycle"/>
    <s v="2411000200I"/>
    <n v="5.9050019999999996"/>
    <n v="34.873178000000003"/>
    <n v="-83.551190000000005"/>
    <n v="50"/>
    <n v="56"/>
    <n v="82"/>
    <s v="D1_0002_00_I"/>
    <n v="69"/>
    <n v="81"/>
    <s v="split"/>
    <n v="599.1"/>
    <n v="47.4"/>
    <n v="495.3"/>
    <n v="-83.551025999999993"/>
    <n v="34.873108000000002"/>
    <n v="-83.549899999999994"/>
    <n v="34.872169999999997"/>
    <s v="2411000200I"/>
    <n v="1"/>
    <n v="241"/>
    <n v="2"/>
    <n v="0"/>
    <n v="45"/>
    <n v="5.76"/>
    <n v="4.9800000000000004"/>
    <n v="2195.9"/>
    <n v="2203.6999999999998"/>
    <n v="2218.8000000000002"/>
    <n v="45"/>
    <n v="39.9"/>
    <n v="5.0999999999999996"/>
    <n v="43091"/>
    <s v="ASV_10+"/>
    <n v="1.510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5100000000000001E-3"/>
    <n v="613"/>
    <s v="241-0003"/>
    <s v="3R : Rural Principal Arterial - Other"/>
    <s v="34.868434, -83.542141"/>
    <n v="-83.542141000000001"/>
    <n v="34.868434000000001"/>
    <n v="34.868434000000001"/>
    <n v="-83.542141000000001"/>
    <n v="1.5100000000000001E-3"/>
    <x v="16"/>
    <x v="1"/>
    <x v="1"/>
    <n v="2246.6666666666665"/>
    <n v="2102.5"/>
    <n v="144.16666666666652"/>
    <n v="6.8569163694014987E-2"/>
    <n v="2174.583333333333"/>
    <n v="1610"/>
    <n v="15.8"/>
    <n v="2600"/>
    <n v="9"/>
    <n v="2530"/>
    <n v="9"/>
    <n v="1800"/>
    <n v="10"/>
    <n v="2220"/>
    <n v="12"/>
    <n v="2130"/>
    <n v="12"/>
    <n v="2030"/>
    <n v="12"/>
    <n v="2030"/>
    <n v="12"/>
    <n v="2030"/>
    <n v="0"/>
    <n v="2020"/>
    <n v="0"/>
    <n v="1.75E-4"/>
  </r>
  <r>
    <n v="35"/>
    <n v="5298854"/>
    <s v="Rabun Co Sheriff's Office"/>
    <n v="42124.136111111111"/>
    <n v="2015"/>
    <x v="0"/>
    <n v="1"/>
    <n v="0"/>
    <s v="Rabun"/>
    <s v="Lookout Mountain Scenic Hwy"/>
    <s v="Waterfall Dr"/>
    <s v="(O) No Injury"/>
    <n v="0"/>
    <n v="0"/>
    <n v="0"/>
    <s v="Not a Collision with Motor Vehicle"/>
    <s v="Off Roadway"/>
    <s v="Motor Vehicle in Motion"/>
    <s v="Motor Vehicle in Motion"/>
    <s v="Driver Lost Control"/>
    <n v="1"/>
    <x v="0"/>
    <x v="0"/>
    <s v="East"/>
    <s v="Dark-Not Lighted"/>
    <x v="0"/>
    <n v="28"/>
    <s v="Lap and Shoulder Belt Used"/>
    <n v="0"/>
    <s v="Pickup Truck"/>
    <s v="2411000200I"/>
    <n v="5.9654600000000002"/>
    <n v="34.872714000000002"/>
    <n v="-83.550314999999998"/>
    <n v="50"/>
    <n v="56"/>
    <n v="82"/>
    <s v="D1_0002_00_I"/>
    <n v="69"/>
    <n v="81"/>
    <s v="split"/>
    <n v="599.1"/>
    <n v="47.4"/>
    <n v="495.3"/>
    <n v="-83.551025999999993"/>
    <n v="34.873108000000002"/>
    <n v="-83.549899999999994"/>
    <n v="34.872169999999997"/>
    <s v="2411000200I"/>
    <n v="1"/>
    <n v="241"/>
    <n v="2"/>
    <n v="0"/>
    <n v="45"/>
    <n v="5.76"/>
    <n v="4.9800000000000004"/>
    <n v="2195.9"/>
    <n v="2203.6999999999998"/>
    <n v="2218.8000000000002"/>
    <n v="45"/>
    <n v="39.9"/>
    <n v="5.0999999999999996"/>
    <n v="43091"/>
    <s v="ASV_10+"/>
    <n v="1.5100000000000001E-3"/>
    <n v="43322"/>
    <n v="42947"/>
    <s v="2411000200I"/>
    <s v="RABUN"/>
    <n v="1"/>
    <n v="200"/>
    <n v="1"/>
    <n v="1"/>
    <n v="2"/>
    <n v="1"/>
    <n v="1"/>
    <n v="2"/>
    <n v="3"/>
    <n v="3"/>
    <s v="N"/>
    <n v="241"/>
    <n v="2"/>
    <n v="0"/>
    <s v="Not Urban"/>
    <s v="Not Urban"/>
    <n v="0"/>
    <n v="45"/>
    <n v="2220"/>
    <s v=" "/>
    <n v="0"/>
    <n v="1.1987620000000001"/>
    <n v="9"/>
    <s v="State Mainline"/>
    <n v="2220"/>
    <n v="452512"/>
    <n v="4.97"/>
    <n v="6.17"/>
    <n v="452512"/>
    <n v="0"/>
    <n v="6329.4624229999999"/>
    <n v="100"/>
    <n v="42971"/>
    <n v="4.1832000000000001E-2"/>
    <n v="0"/>
    <n v="1.5100000000000001E-3"/>
    <n v="613"/>
    <s v="241-0003"/>
    <s v="3R : Rural Principal Arterial - Other"/>
    <s v="34.868434, -83.542141"/>
    <n v="-83.542141000000001"/>
    <n v="34.868434000000001"/>
    <n v="34.868434000000001"/>
    <n v="-83.542141000000001"/>
    <n v="1.5100000000000001E-3"/>
    <x v="16"/>
    <x v="1"/>
    <x v="1"/>
    <n v="2246.6666666666665"/>
    <n v="2102.5"/>
    <n v="144.16666666666652"/>
    <n v="6.8569163694014987E-2"/>
    <n v="2174.583333333333"/>
    <n v="1610"/>
    <n v="15.8"/>
    <n v="2600"/>
    <n v="9"/>
    <n v="2530"/>
    <n v="9"/>
    <n v="1800"/>
    <n v="10"/>
    <n v="2220"/>
    <n v="12"/>
    <n v="2130"/>
    <n v="12"/>
    <n v="2030"/>
    <n v="12"/>
    <n v="2030"/>
    <n v="12"/>
    <n v="2030"/>
    <n v="0"/>
    <n v="2020"/>
    <n v="0"/>
    <n v="0"/>
  </r>
  <r>
    <n v="36"/>
    <n v="7743432"/>
    <s v="Gsp Post 00"/>
    <n v="44061.311805555553"/>
    <n v="2020"/>
    <x v="1"/>
    <n v="0"/>
    <n v="1"/>
    <s v="Rabun"/>
    <s v="[&quot;Lookout Mountain Scenic Hwy&quot;,&quot;Lookout Mountain Scenic Hwy&quot;,&quot;Timpson Cove Rd&quot;]"/>
    <s v="Old Highway 76"/>
    <s v="(A) Suspected Serious Injury"/>
    <n v="0"/>
    <n v="3"/>
    <n v="1"/>
    <s v="Left Angle Crash"/>
    <s v="On Roadway - Roadway Intersection"/>
    <s v="[&quot;Motor Vehicle in Motion&quot;,&quot;Motor Vehicle in Motion&quot;]"/>
    <s v="[&quot;Motor Vehicle in Motion&quot;,&quot;Motor Vehicle in Motion&quot;]"/>
    <s v="(None)"/>
    <n v="2"/>
    <x v="1"/>
    <x v="7"/>
    <s v="[&quot;East&quot;,&quot;West&quot;]"/>
    <s v="Daylight"/>
    <x v="0"/>
    <s v="[16,57]"/>
    <s v="[&quot;Lap Belt Only Used&quot;,&quot;Lap and Shoulder Belt Used&quot;,&quot;Lap and Shoulder Belt Used&quot;,&quot;Lap and Shoulder Belt Used&quot;,&quot;Lap and Shoulder Belt Used&quot;,&quot;Lap and Shoulder Belt Used&quot;]"/>
    <n v="0"/>
    <s v="[&quot;Pickup Truck&quot;,&quot;Sports Utility Vehicle (SUV)&quot;]"/>
    <s v="2411000200I"/>
    <n v="8.6300000000000008"/>
    <n v="34.860272999999999"/>
    <n v="-83.514328000000006"/>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37"/>
    <n v="7729457"/>
    <s v="Gsp Post 00"/>
    <n v="43736.616666666669"/>
    <n v="2019"/>
    <x v="1"/>
    <n v="0"/>
    <n v="1"/>
    <s v="Rabun"/>
    <s v="[&quot;Lookout Mountain Scenic Hwy&quot;,&quot;Lookout Mountain Scenic Hwy&quot;,&quot;Timpson Cove Rd&quot;]"/>
    <s v="Old Hwy 76"/>
    <s v="(O) No Injury"/>
    <n v="0"/>
    <n v="0"/>
    <n v="0"/>
    <s v="Left Angle Crash"/>
    <s v="On Roadway - Roadway Intersection"/>
    <s v="[&quot;Motor Vehicle in Motion&quot;,&quot;Motor Vehicle in Motion&quot;]"/>
    <s v="[&quot;Motor Vehicle in Motion&quot;,&quot;Motor Vehicle in Motion&quot;]"/>
    <s v="(None)"/>
    <n v="2"/>
    <x v="1"/>
    <x v="7"/>
    <s v="[&quot;East&quot;,&quot;South&quot;]"/>
    <s v="Dark-Not Lighted"/>
    <x v="1"/>
    <s v="[16,18]"/>
    <s v="[&quot;Child Restraint System (Properly Used)&quot;,&quot;Child Restraint System (Properly Used)&quot;,&quot;Child Restraint System (Properly Used)&quot;,&quot;Lap and Shoulder Belt Used&quot;,&quot;Lap and Shoulder Belt Used&quot;,&quot;Lap and Shoulder Belt Used&quot;,&quot;Lap and Shoulder Belt Used&quot;]"/>
    <n v="0"/>
    <s v="[&quot;Pickup Truck&quot;,&quot;Sports Utility Vehicle (SUV)&quot;]"/>
    <s v="2411000200I"/>
    <n v="8.6300000000000008"/>
    <n v="34.860272999999999"/>
    <n v="-83.514328000000006"/>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38"/>
    <n v="7294375"/>
    <s v="Rabun Co Sheriff's Office"/>
    <n v="43668.666666666664"/>
    <n v="2019"/>
    <x v="1"/>
    <n v="0"/>
    <n v="1"/>
    <s v="Rabun"/>
    <s v="[&quot;Lookout Mountain Scenic Hwy&quot;,&quot;Lookout Mountain Scenic Hwy&quot;,&quot;Timpson Cove Rd&quot;]"/>
    <s v="Jones Branch Rd"/>
    <s v="(B) Suspected Minor/Visible Injury"/>
    <n v="0"/>
    <n v="0"/>
    <n v="1"/>
    <s v="Head On"/>
    <s v="On Roadway - Roadway Intersection"/>
    <s v="Motor Vehicle in Motion"/>
    <s v="Motor Vehicle in Motion"/>
    <s v="(None)"/>
    <n v="1"/>
    <x v="0"/>
    <x v="2"/>
    <s v="East"/>
    <s v="Daylight"/>
    <x v="1"/>
    <n v="21"/>
    <s v="Motorcycle Helmet"/>
    <n v="1"/>
    <s v="Motorcycle"/>
    <s v="2411000200I"/>
    <n v="8.6300000000000008"/>
    <n v="34.860272000000002"/>
    <n v="-83.514329000000004"/>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39"/>
    <n v="5190309"/>
    <s v="Rabun Co Sheriff's Office"/>
    <n v="41972.79791666667"/>
    <n v="2014"/>
    <x v="0"/>
    <n v="1"/>
    <n v="0"/>
    <s v="Rabun"/>
    <s v="[&quot;Lookout Mountain Scenic Hwy&quot;,&quot;Lookout Mountain Scenic Hwy&quot;,&quot;Timpson Cove Rd&quot;]"/>
    <s v="Sr 2"/>
    <s v="(O) No Injury"/>
    <n v="0"/>
    <n v="0"/>
    <n v="0"/>
    <s v="Not a Collision with Motor Vehicle"/>
    <s v="Off Roadway"/>
    <s v="Embankment"/>
    <s v="Embankment"/>
    <s v="Misjudged Clearance"/>
    <n v="1"/>
    <x v="0"/>
    <x v="0"/>
    <s v="East"/>
    <s v="Dark-Not Lighted"/>
    <x v="0"/>
    <n v="20"/>
    <s v="[&quot;Unknown&quot;,&quot;Unknown&quot;]"/>
    <n v="0"/>
    <s v="Sports Utility Vehicle (SUV)"/>
    <s v="2411000200I"/>
    <n v="8.6300000000000008"/>
    <n v="34.860272000000002"/>
    <n v="-83.514330000000001"/>
    <n v="52"/>
    <n v="29"/>
    <n v="91"/>
    <s v="D1_0002_00_I"/>
    <n v="76"/>
    <n v="90"/>
    <s v="split"/>
    <n v="1042.0999999999999"/>
    <n v="40.4"/>
    <n v="733.6"/>
    <n v="-83.516452999999998"/>
    <n v="34.860557"/>
    <n v="-83.514073999999994"/>
    <n v="34.860298"/>
    <s v="2411000200I"/>
    <n v="1"/>
    <n v="241"/>
    <n v="2"/>
    <n v="0"/>
    <n v="55"/>
    <n v="4.09"/>
    <n v="3.98"/>
    <n v="2003.9"/>
    <n v="1984.3"/>
    <n v="1962.3"/>
    <n v="55"/>
    <n v="62.8"/>
    <n v="0"/>
    <n v="43091"/>
    <s v="NONE"/>
    <n v="2.4239999999999999E-3"/>
    <n v="43294"/>
    <n v="42919"/>
    <s v="2411000200I"/>
    <s v="RABUN"/>
    <n v="1"/>
    <n v="200"/>
    <n v="1"/>
    <n v="1"/>
    <n v="2"/>
    <n v="1"/>
    <n v="1"/>
    <n v="2"/>
    <n v="3"/>
    <n v="3"/>
    <s v="N"/>
    <n v="241"/>
    <n v="2"/>
    <n v="0"/>
    <s v="Not Urban"/>
    <s v="Not Urban"/>
    <n v="0"/>
    <n v="55"/>
    <n v="4060"/>
    <s v=" "/>
    <n v="0"/>
    <n v="0.25380999999999998"/>
    <n v="9"/>
    <s v="State Mainline"/>
    <n v="4060"/>
    <n v="452484"/>
    <n v="8.3699999999999992"/>
    <n v="8.6300000000000008"/>
    <n v="452484"/>
    <n v="0"/>
    <n v="1340.118166"/>
    <n v="100"/>
    <n v="42943"/>
    <n v="1.0462000000000001E-2"/>
    <n v="0"/>
    <n v="2.4239999999999999E-3"/>
    <n v="614"/>
    <s v="241-0005"/>
    <s v="3R : Rural Principal Arterial - Other"/>
    <s v="34.864523, -83.518681"/>
    <n v="-83.518681000000001"/>
    <n v="34.864522999999998"/>
    <n v="34.864522999999998"/>
    <n v="-83.518681000000001"/>
    <n v="2.4239999999999999E-3"/>
    <x v="17"/>
    <x v="1"/>
    <x v="1"/>
    <n v="4090"/>
    <n v="3350"/>
    <n v="740"/>
    <n v="0.22089552238805971"/>
    <n v="3720"/>
    <n v="3920"/>
    <n v="14.5"/>
    <n v="4140"/>
    <n v="14.5"/>
    <n v="4210"/>
    <n v="0"/>
    <n v="4190"/>
    <n v="0"/>
    <n v="4060"/>
    <n v="9.6"/>
    <n v="3900"/>
    <n v="9.6"/>
    <n v="2720"/>
    <n v="12.8"/>
    <n v="2720"/>
    <n v="12.8"/>
    <n v="3870"/>
    <n v="14.8"/>
    <n v="3910"/>
    <n v="14.8"/>
    <n v="0"/>
  </r>
  <r>
    <n v="40"/>
    <n v="7748916"/>
    <s v="Rabun Co Sheriff's Office"/>
    <n v="44065.219444444447"/>
    <n v="2020"/>
    <x v="1"/>
    <n v="0"/>
    <n v="1"/>
    <s v="Rabun"/>
    <s v="Lookout Mountain Scenic Hwy"/>
    <s v="Moore Cir"/>
    <s v="(B) Suspected Minor/Visible Injury"/>
    <n v="0"/>
    <n v="0"/>
    <n v="1"/>
    <s v="Not a Collision with Motor Vehicle"/>
    <s v="On Shoulder"/>
    <s v="Embankment"/>
    <s v="Embankment"/>
    <s v="(None)"/>
    <n v="1"/>
    <x v="0"/>
    <x v="0"/>
    <s v="East"/>
    <s v="Dark-Not Lighted"/>
    <x v="1"/>
    <n v="86"/>
    <s v="Lap and Shoulder Belt Used"/>
    <n v="0"/>
    <s v="Passenger Car"/>
    <s v="2411000200I"/>
    <n v="8.7765909999999998"/>
    <n v="34.859864999999999"/>
    <n v="-83.511803999999998"/>
    <n v="53"/>
    <n v="43"/>
    <n v="92"/>
    <s v="D1_0002_00_I"/>
    <n v="77"/>
    <n v="91"/>
    <s v="simple"/>
    <n v="624.20000000000005"/>
    <n v="60.6"/>
    <n v="658.7"/>
    <n v="-83.513820999999993"/>
    <n v="34.860326999999998"/>
    <n v="-83.511792"/>
    <n v="34.859856999999998"/>
    <s v="2411000200I"/>
    <n v="1"/>
    <n v="241"/>
    <n v="2"/>
    <n v="0"/>
    <n v="55"/>
    <n v="6.74"/>
    <n v="6.37"/>
    <n v="1901.6"/>
    <n v="1928.8"/>
    <n v="1953.1"/>
    <n v="55"/>
    <n v="50.1"/>
    <n v="4.9000000000000004"/>
    <n v="43091"/>
    <s v="NONE"/>
    <n v="2.1450000000000002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2.1450000000000002E-3"/>
    <n v="614"/>
    <s v="241-0005"/>
    <s v="3R : Rural Principal Arterial - Other"/>
    <s v="34.864523, -83.518681"/>
    <n v="-83.518681000000001"/>
    <n v="34.864522999999998"/>
    <n v="34.864522999999998"/>
    <n v="-83.518681000000001"/>
    <n v="2.1450000000000002E-3"/>
    <x v="18"/>
    <x v="0"/>
    <x v="1"/>
    <n v="4090"/>
    <n v="3350"/>
    <n v="740"/>
    <n v="0.22089552238805971"/>
    <n v="3720"/>
    <n v="3920"/>
    <n v="14.5"/>
    <n v="4140"/>
    <n v="14.5"/>
    <n v="4210"/>
    <n v="0"/>
    <n v="4190"/>
    <n v="0"/>
    <n v="4060"/>
    <n v="9.6"/>
    <n v="3900"/>
    <n v="9.6"/>
    <n v="2720"/>
    <n v="12.8"/>
    <n v="2720"/>
    <n v="12.8"/>
    <n v="3870"/>
    <n v="14.8"/>
    <n v="3910"/>
    <n v="14.8"/>
    <n v="0"/>
  </r>
  <r>
    <n v="41"/>
    <n v="7690216"/>
    <s v="Rabun Co Sheriff's Office"/>
    <n v="44020.261111111111"/>
    <n v="2020"/>
    <x v="1"/>
    <n v="0"/>
    <n v="1"/>
    <s v="Rabun"/>
    <s v="Lookout Mountain Scenic Hwy"/>
    <s v="Charlie Mtn Rd"/>
    <s v="(C) Possible Injury / Complaint"/>
    <n v="0"/>
    <n v="0"/>
    <n v="0"/>
    <s v="Not a Collision with Motor Vehicle"/>
    <s v="Off Roadway"/>
    <s v="Ditch"/>
    <s v="Over Turn"/>
    <s v="(None)"/>
    <n v="1"/>
    <x v="0"/>
    <x v="0"/>
    <s v="West"/>
    <s v="Dawn"/>
    <x v="1"/>
    <n v="52"/>
    <s v="Lap and Shoulder Belt Used"/>
    <n v="0"/>
    <s v="Pickup Truck"/>
    <s v="2411000200I"/>
    <n v="8.8315579999999994"/>
    <n v="34.859394999999999"/>
    <n v="-83.511003000000002"/>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9.9999999999999995E-7"/>
  </r>
  <r>
    <n v="42"/>
    <n v="7297602"/>
    <s v="Rabun Co Sheriff's Office"/>
    <n v="43671.784722222219"/>
    <n v="2019"/>
    <x v="1"/>
    <n v="0"/>
    <n v="1"/>
    <s v="Rabun"/>
    <s v="Lookout Mountain Scenic Hwy"/>
    <s v="Charlie Mtn Roiad"/>
    <s v="(O) No Injury"/>
    <n v="0"/>
    <n v="0"/>
    <n v="0"/>
    <s v="Rear End"/>
    <s v="On Roadway - Roadway Intersection"/>
    <s v="[&quot;Motor Vehicle in Motion&quot;,&quot;Motor Vehicle in Motion&quot;]"/>
    <s v="[&quot;Motor Vehicle in Motion&quot;,&quot;Motor Vehicle in Motion&quot;]"/>
    <s v="(None)"/>
    <n v="2"/>
    <x v="1"/>
    <x v="3"/>
    <s v="[&quot;West&quot;,&quot;West&quot;]"/>
    <s v="Daylight"/>
    <x v="0"/>
    <s v="[59,65]"/>
    <s v="[&quot;Lap and Shoulder Belt Used&quot;,&quot;Lap and Shoulder Belt Used&quot;]"/>
    <n v="0"/>
    <s v="[&quot;Passenger Car&quot;,&quot;Pickup Truck&quot;]"/>
    <s v="2411000200I"/>
    <n v="8.8170029999999997"/>
    <n v="34.859504000000001"/>
    <n v="-83.51122200000000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3"/>
    <n v="7017887"/>
    <s v="Gsp Post 00"/>
    <n v="43457.589583333334"/>
    <n v="2018"/>
    <x v="1"/>
    <n v="0"/>
    <n v="1"/>
    <s v="Rabun"/>
    <s v="Lookout Mountain Scenic Hwy"/>
    <s v="Sycamore Cir"/>
    <s v="(C) Possible Injury / Complaint"/>
    <n v="0"/>
    <n v="0"/>
    <n v="0"/>
    <s v="Not a Collision with Motor Vehicle"/>
    <s v="Off Roadway"/>
    <s v="Embankment"/>
    <s v="Over Turn"/>
    <s v="Too Fast for Conditions"/>
    <n v="1"/>
    <x v="0"/>
    <x v="0"/>
    <s v="West"/>
    <s v="Daylight"/>
    <x v="1"/>
    <n v="19"/>
    <s v="Lap and Shoulder Belt Used"/>
    <n v="0"/>
    <s v="Pickup Truck"/>
    <s v="2411000200I"/>
    <n v="8.8587530000000001"/>
    <n v="34.859217999999998"/>
    <n v="-83.51057299999999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4"/>
    <n v="6976438"/>
    <s v="Gsp Post 00"/>
    <n v="43425.607638888891"/>
    <n v="2018"/>
    <x v="1"/>
    <n v="0"/>
    <n v="1"/>
    <s v="Rabun"/>
    <s v="Lookout Mountain Scenic Hwy"/>
    <s v="Sr 2"/>
    <s v="(O) No Injury"/>
    <n v="0"/>
    <n v="0"/>
    <n v="0"/>
    <s v="Left Angle Crash"/>
    <s v="On Roadway - Roadway Intersection"/>
    <s v="[&quot;Motor Vehicle in Motion&quot;,&quot;Motor Vehicle in Motion&quot;]"/>
    <s v="[&quot;Motor Vehicle in Motion&quot;,&quot;Motor Vehicle in Motion&quot;]"/>
    <s v="[&quot;Improper Turn&quot;,&quot;No Contributing Factors&quot;]"/>
    <n v="2"/>
    <x v="1"/>
    <x v="7"/>
    <s v="[&quot;North&quot;,&quot;South&quot;]"/>
    <s v="Daylight"/>
    <x v="0"/>
    <s v="[33,47]"/>
    <s v="[&quot;Lap and Shoulder Belt Used&quot;,&quot;Lap and Shoulder Belt Used&quot;,&quot;Lap and Shoulder Belt Used&quot;,&quot;Lap and Shoulder Belt Used&quot;]"/>
    <n v="0"/>
    <s v="[&quot;Pickup Truck&quot;,&quot;Sports Utility Vehicle (SUV)&quot;]"/>
    <s v="2411000200I"/>
    <n v="8.7955220000000001"/>
    <n v="34.859690000000001"/>
    <n v="-83.511533999999997"/>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5"/>
    <n v="6865458"/>
    <s v="Gsp Post 00"/>
    <n v="43351.509027777778"/>
    <n v="2018"/>
    <x v="1"/>
    <n v="0"/>
    <n v="1"/>
    <s v="Rabun"/>
    <s v="[&quot;Charlie Mountain Rd&quot;,&quot;Lookout Mountain Scenic Hwy&quot;,&quot;Lookout Mountain Scenic Hwy&quot;]"/>
    <s v="Charlie Mountain Rd"/>
    <s v="(B) Suspected Minor/Visible Injury"/>
    <n v="0"/>
    <n v="0"/>
    <n v="1"/>
    <s v="Not a Collision with Motor Vehicle"/>
    <s v="On Roadway - Non-Intersection"/>
    <s v="Over Turn"/>
    <s v="Over Turn"/>
    <s v="Driver Lost Control"/>
    <n v="1"/>
    <x v="0"/>
    <x v="0"/>
    <s v="West"/>
    <s v="Daylight"/>
    <x v="1"/>
    <n v="72"/>
    <s v="Unknown"/>
    <n v="0"/>
    <s v="Pickup Truck"/>
    <s v="2411000200I"/>
    <n v="8.81"/>
    <n v="34.859549999999999"/>
    <n v="-83.51131599999999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6"/>
    <n v="6857121"/>
    <s v="Rabun Co Sheriff's Office"/>
    <n v="43342.975694444445"/>
    <n v="2018"/>
    <x v="1"/>
    <n v="0"/>
    <n v="1"/>
    <s v="Rabun"/>
    <s v="Lookout Mountain Scenic Hwy"/>
    <s v="Hill Camp Ln"/>
    <s v="(O) No Injury"/>
    <n v="0"/>
    <n v="0"/>
    <n v="0"/>
    <s v="Not a Collision with Motor Vehicle"/>
    <s v="Off Roadway"/>
    <s v="Other Non-Collision"/>
    <s v="Other Non-Collision"/>
    <s v="Driver Condition"/>
    <n v="1"/>
    <x v="0"/>
    <x v="0"/>
    <s v="West"/>
    <s v="Dark-Not Lighted"/>
    <x v="0"/>
    <n v="71"/>
    <s v="Lap and Shoulder Belt Used"/>
    <n v="0"/>
    <s v="Passenger Car"/>
    <s v="2411000200I"/>
    <n v="8.7904820000000008"/>
    <n v="34.859737000000003"/>
    <n v="-83.511606"/>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7"/>
    <n v="6770496"/>
    <s v="Rabun Co Sheriff's Office"/>
    <n v="43277.65625"/>
    <n v="2018"/>
    <x v="1"/>
    <n v="0"/>
    <n v="1"/>
    <s v="Rabun"/>
    <s v="[&quot;Charlie Mountain Rd&quot;,&quot;Lookout Mountain Scenic Hwy&quot;,&quot;Lookout Mountain Scenic Hwy&quot;]"/>
    <s v="Charlie Mountain Rd"/>
    <s v="(O) No Injury"/>
    <n v="0"/>
    <n v="0"/>
    <n v="0"/>
    <s v="Angle (Other)"/>
    <s v="On Roadway - Roadway Intersection"/>
    <s v="[&quot;Motor Vehicle in Motion - In Other Roadway&quot;,&quot;Motor Vehicle in Motion - In Other Roadway&quot;]"/>
    <s v="[&quot;Motor Vehicle in Motion&quot;,&quot;Motor Vehicle in Motion&quot;]"/>
    <s v="[&quot;No Contributing Factors&quot;,&quot;Under the Influence (U.I.)&quot;]"/>
    <n v="2"/>
    <x v="1"/>
    <x v="8"/>
    <s v="[&quot;East&quot;,&quot;North&quot;]"/>
    <s v="Daylight"/>
    <x v="0"/>
    <s v="[29,48]"/>
    <s v="[&quot;Lap and Shoulder Belt Used&quot;,&quot;Lap and Shoulder Belt Used&quot;]"/>
    <n v="0"/>
    <s v="[&quot;Passenger Car&quot;,&quot;Passenger Car&quot;]"/>
    <s v="2411000200I"/>
    <n v="8.8079649999999994"/>
    <n v="34.859575"/>
    <n v="-83.511357000000004"/>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8"/>
    <n v="6608194"/>
    <s v="Rabun Co Sheriff's Office"/>
    <n v="43152.356944444444"/>
    <n v="2018"/>
    <x v="1"/>
    <n v="0"/>
    <n v="1"/>
    <s v="Rabun"/>
    <s v="[&quot;Charlie Mountain Rd&quot;,&quot;Lookout Mountain Scenic Hwy&quot;,&quot;Lookout Mountain Scenic Hwy&quot;]"/>
    <s v="Sr 2"/>
    <s v="(O) No Injury"/>
    <n v="0"/>
    <n v="0"/>
    <n v="0"/>
    <s v="Sideswipe-Opposite Direction"/>
    <s v="On Roadway - Roadway Intersection"/>
    <s v="[&quot;Motor Vehicle in Motion&quot;,&quot;Motor Vehicle in Motion - In Other Roadway&quot;]"/>
    <s v="[&quot;Motor Vehicle in Motion&quot;,&quot;Motor Vehicle in Motion&quot;]"/>
    <s v="[&quot;Misjudged Clearance&quot;,&quot;No Contributing Factors&quot;]"/>
    <n v="2"/>
    <x v="1"/>
    <x v="9"/>
    <s v="[&quot;North&quot;,&quot;South&quot;]"/>
    <s v="Daylight"/>
    <x v="1"/>
    <s v="[37,59]"/>
    <s v="[&quot;Lap and Shoulder Belt Used&quot;,&quot;Lap and Shoulder Belt Used&quot;]"/>
    <n v="0"/>
    <s v="[&quot;Pickup Truck&quot;,&quot;Pickup Truck&quot;]"/>
    <s v="2411000200I"/>
    <n v="8.81"/>
    <n v="34.859558999999997"/>
    <n v="-83.511331999999996"/>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49"/>
    <n v="5757489"/>
    <s v="Gsp Post 00"/>
    <n v="42504.676388888889"/>
    <n v="2016"/>
    <x v="0"/>
    <n v="1"/>
    <n v="0"/>
    <s v="Rabun"/>
    <s v="[&quot;Charlie Mountain Rd&quot;,&quot;Lookout Mountain Scenic Hwy&quot;,&quot;Lookout Mountain Scenic Hwy&quot;]"/>
    <s v="(none)"/>
    <s v="(O) No Injury"/>
    <n v="0"/>
    <n v="0"/>
    <n v="0"/>
    <s v="Rear End"/>
    <s v="On Roadway - Non-Intersection"/>
    <s v="[&quot;Motor Vehicle in Motion&quot;,&quot;Motor Vehicle in Motion&quot;]"/>
    <s v="[&quot;Motor Vehicle in Motion&quot;,&quot;Motor Vehicle in Motion&quot;]"/>
    <s v="(None)"/>
    <n v="2"/>
    <x v="1"/>
    <x v="10"/>
    <s v="[&quot;West&quot;,&quot;West&quot;]"/>
    <s v="Daylight"/>
    <x v="0"/>
    <s v="[49,61]"/>
    <s v="[&quot;Lap and Shoulder Belt Used&quot;,&quot;Lap and Shoulder Belt Used&quot;]"/>
    <n v="0"/>
    <s v="[&quot;Passenger Car&quot;,&quot;Pickup Truck&quot;]"/>
    <s v="2411000200I"/>
    <n v="8.81"/>
    <n v="34.859552999999998"/>
    <n v="-83.511320999999995"/>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0"/>
    <n v="5568862"/>
    <s v="Rabun Co Sheriff's Office"/>
    <n v="42313.606249999997"/>
    <n v="2015"/>
    <x v="0"/>
    <n v="1"/>
    <n v="0"/>
    <s v="Rabun"/>
    <s v="[&quot;Charlie Mountain Rd&quot;,&quot;Lookout Mountain Scenic Hwy&quot;,&quot;Lookout Mountain Scenic Hwy&quot;]"/>
    <s v="Charlie Montain Rd"/>
    <s v="(B) Suspected Minor/Visible Injury"/>
    <n v="0"/>
    <n v="0"/>
    <n v="1"/>
    <s v="Rear End"/>
    <s v="On Roadway - Roadway Intersection"/>
    <s v="[&quot;Motor Vehicle in Motion&quot;,&quot;Motor Vehicle in Motion&quot;]"/>
    <s v="[&quot;Motor Vehicle in Motion&quot;,&quot;Motor Vehicle in Motion&quot;]"/>
    <s v="[&quot;No Contributing Factors&quot;,&quot;Too Fast for Conditions&quot;]"/>
    <n v="2"/>
    <x v="1"/>
    <x v="1"/>
    <s v="[&quot;West&quot;,&quot;West&quot;]"/>
    <s v="Daylight"/>
    <x v="1"/>
    <s v="[28,52]"/>
    <s v="[&quot;Lap and Shoulder Belt Used&quot;,&quot;Lap and Shoulder Belt Used&quot;]"/>
    <n v="0"/>
    <s v="[&quot;Passenger Car&quot;,&quot;Pickup Truck&quot;]"/>
    <s v="2411000200I"/>
    <n v="8.81"/>
    <n v="34.859552999999998"/>
    <n v="-83.511320999999995"/>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1"/>
    <n v="4980489"/>
    <s v="Rabun Co Sheriff's Office"/>
    <n v="41858.890972222223"/>
    <n v="2014"/>
    <x v="0"/>
    <n v="1"/>
    <n v="0"/>
    <s v="Rabun"/>
    <s v="[&quot;Charlie Mountain Rd&quot;,&quot;Lookout Mountain Scenic Hwy&quot;,&quot;Lookout Mountain Scenic Hwy&quot;]"/>
    <s v="Charlie Montain Rd"/>
    <s v="(O) No Injury"/>
    <n v="0"/>
    <n v="0"/>
    <n v="0"/>
    <s v="Not a Collision with Motor Vehicle"/>
    <s v="Off Roadway"/>
    <s v="Embankment"/>
    <s v="Embankment"/>
    <s v="(None)"/>
    <n v="1"/>
    <x v="0"/>
    <x v="2"/>
    <s v="North"/>
    <s v="Dark-Lighted"/>
    <x v="1"/>
    <n v="43"/>
    <s v="[&quot;Shoulder Belt Only Used&quot;,&quot;Shoulder Belt Only Used&quot;]"/>
    <n v="0"/>
    <s v="Passenger Car"/>
    <s v="2411000200I"/>
    <n v="8.81"/>
    <n v="34.859574000000002"/>
    <n v="-83.511354999999995"/>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2"/>
    <n v="4675712"/>
    <s v="Rabun Co Sheriff's Office"/>
    <n v="41580.511111111111"/>
    <n v="2013"/>
    <x v="0"/>
    <n v="1"/>
    <n v="0"/>
    <s v="Rabun"/>
    <s v="[&quot;Charlie Mountain Rd&quot;,&quot;Lookout Mountain Scenic Hwy&quot;,&quot;Lookout Mountain Scenic Hwy&quot;]"/>
    <s v="Charlie Montain Rd"/>
    <s v="(C) Possible Injury / Complaint"/>
    <n v="0"/>
    <n v="0"/>
    <n v="0"/>
    <s v="Rear End"/>
    <s v="On Roadway - Roadway Intersection"/>
    <s v="[&quot;Motor Vehicle in Motion&quot;,&quot;Motor Vehicle in Motion&quot;,&quot;Motor Vehicle in Motion&quot;]"/>
    <s v="[&quot;Motor Vehicle in Motion&quot;,&quot;Motor Vehicle in Motion&quot;,&quot;Motor Vehicle in Motion&quot;]"/>
    <s v="(None)"/>
    <n v="3"/>
    <x v="1"/>
    <x v="11"/>
    <s v="[&quot;West&quot;,&quot;West&quot;,&quot;West&quot;]"/>
    <s v="Daylight"/>
    <x v="0"/>
    <s v="[18,43,43]"/>
    <s v="[&quot;Lap and Shoulder Belt Used&quot;,&quot;Lap and Shoulder Belt Used&quot;,&quot;Lap and Shoulder Belt Used&quot;,&quot;Lap and Shoulder Belt Used&quot;,&quot;Lap and Shoulder Belt Used&quot;,&quot;Lap and Shoulder Belt Used&quot;,&quot;Lap and Shoulder Belt Used&quot;,&quot;Lap and Shoulder Belt Used&quot;,&quot;Lap and Shoulder Bel"/>
    <n v="0"/>
    <s v="[&quot;Passenger Car&quot;,&quot;Passenger Car&quot;,&quot;Van&quot;]"/>
    <s v="2411000200I"/>
    <n v="8.81"/>
    <n v="34.859555"/>
    <n v="-83.511324999999999"/>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3"/>
    <n v="4411246"/>
    <s v="Rabun Co Sheriff's Office"/>
    <n v="41339.541666666664"/>
    <n v="2013"/>
    <x v="0"/>
    <n v="1"/>
    <n v="0"/>
    <s v="Rabun"/>
    <s v="[&quot;Charlie Mountain Rd&quot;,&quot;Lookout Mountain Scenic Hwy&quot;,&quot;Lookout Mountain Scenic Hwy&quot;]"/>
    <s v="Charlie Montain Rd"/>
    <s v="(O) No Injury"/>
    <n v="0"/>
    <n v="0"/>
    <n v="0"/>
    <s v="Rear End"/>
    <s v="On Roadway - Roadway Intersection"/>
    <s v="[&quot;Motor Vehicle in Motion&quot;,&quot;Motor Vehicle in Motion&quot;]"/>
    <s v="[&quot;Motor Vehicle in Motion&quot;,&quot;Motor Vehicle in Motion&quot;]"/>
    <s v="(None)"/>
    <n v="2"/>
    <x v="1"/>
    <x v="7"/>
    <s v="[&quot;West&quot;,&quot;West&quot;]"/>
    <s v="Daylight"/>
    <x v="1"/>
    <s v="[41,44]"/>
    <s v="[&quot;Lap Belt Only Used&quot;,&quot;Lap and Shoulder Belt Used&quot;]"/>
    <n v="0"/>
    <s v="[&quot;Sports Utility Vehicle (SUV)&quot;,&quot;Van&quot;]"/>
    <s v="2411000200I"/>
    <n v="8.81"/>
    <n v="34.859555"/>
    <n v="-83.511324999999999"/>
    <n v="54"/>
    <n v="44"/>
    <n v="94"/>
    <s v="D1_0002_00_I"/>
    <n v="78"/>
    <n v="93"/>
    <s v="split"/>
    <n v="1434"/>
    <n v="17.399999999999999"/>
    <n v="434.1"/>
    <n v="-83.511751000000004"/>
    <n v="34.859831"/>
    <n v="-83.510530000000003"/>
    <n v="34.859202000000003"/>
    <s v="2411000200I"/>
    <n v="1"/>
    <n v="241"/>
    <n v="2"/>
    <n v="0"/>
    <n v="55"/>
    <n v="6.75"/>
    <n v="6.66"/>
    <n v="1859.6"/>
    <n v="1877"/>
    <n v="1898.3"/>
    <n v="55"/>
    <n v="57.5"/>
    <n v="0"/>
    <n v="43091"/>
    <s v="NONE"/>
    <n v="1.379E-3"/>
    <n v="43318"/>
    <n v="42943"/>
    <s v="2411000200I"/>
    <s v="RABUN"/>
    <n v="1"/>
    <n v="200"/>
    <n v="1"/>
    <n v="1"/>
    <n v="2"/>
    <n v="1"/>
    <n v="1"/>
    <n v="2"/>
    <n v="3"/>
    <n v="3"/>
    <s v="N"/>
    <n v="241"/>
    <n v="2"/>
    <n v="0"/>
    <s v="Not Urban"/>
    <s v="Not Urban"/>
    <n v="0"/>
    <n v="55"/>
    <n v="4060"/>
    <s v=" "/>
    <n v="0"/>
    <n v="0.185808"/>
    <n v="9"/>
    <s v="State Mainline"/>
    <n v="4060"/>
    <n v="452508"/>
    <n v="8.6300000000000008"/>
    <n v="8.81"/>
    <n v="452508"/>
    <n v="0"/>
    <n v="981.06654000000003"/>
    <n v="100"/>
    <n v="42967"/>
    <n v="8.2730000000000008E-3"/>
    <n v="0"/>
    <n v="1.379E-3"/>
    <n v="614"/>
    <s v="241-0005"/>
    <s v="3R : Rural Principal Arterial - Other"/>
    <s v="34.864523, -83.518681"/>
    <n v="-83.518681000000001"/>
    <n v="34.864522999999998"/>
    <n v="34.864522999999998"/>
    <n v="-83.518681000000001"/>
    <n v="1.379E-3"/>
    <x v="19"/>
    <x v="1"/>
    <x v="1"/>
    <n v="4090"/>
    <n v="3350"/>
    <n v="740"/>
    <n v="0.22089552238805971"/>
    <n v="3720"/>
    <n v="3920"/>
    <n v="14.5"/>
    <n v="4140"/>
    <n v="14.5"/>
    <n v="4210"/>
    <n v="0"/>
    <n v="4190"/>
    <n v="0"/>
    <n v="4060"/>
    <n v="9.6"/>
    <n v="3900"/>
    <n v="9.6"/>
    <n v="2720"/>
    <n v="12.8"/>
    <n v="2720"/>
    <n v="12.8"/>
    <n v="3870"/>
    <n v="14.8"/>
    <n v="3910"/>
    <n v="14.8"/>
    <n v="0"/>
  </r>
  <r>
    <n v="54"/>
    <n v="6643292"/>
    <s v="Gsp Post 00"/>
    <n v="43179.657638888886"/>
    <n v="2018"/>
    <x v="1"/>
    <n v="0"/>
    <n v="1"/>
    <s v="Rabun"/>
    <s v="Lookout Mountain Scenic Hwy"/>
    <s v="(none)"/>
    <s v="(C) Possible Injury / Complaint"/>
    <n v="0"/>
    <n v="0"/>
    <n v="0"/>
    <s v="Not a Collision with Motor Vehicle"/>
    <s v="On Shoulder"/>
    <s v="Tree"/>
    <s v="Tree"/>
    <s v="No Contributing Factors"/>
    <n v="1"/>
    <x v="0"/>
    <x v="0"/>
    <s v="West"/>
    <s v="Daylight"/>
    <x v="1"/>
    <n v="45"/>
    <s v="Lap and Shoulder Belt Used"/>
    <n v="0"/>
    <s v="Sports Utility Vehicle (SUV)"/>
    <s v="2411000200I"/>
    <n v="8.9609749999999995"/>
    <n v="34.859022000000003"/>
    <n v="-83.508829000000006"/>
    <n v="55"/>
    <n v="48"/>
    <n v="93"/>
    <s v="D1_0002_00_I"/>
    <n v="78"/>
    <n v="92"/>
    <s v="split"/>
    <n v="726.9"/>
    <n v="56.8"/>
    <n v="721.1"/>
    <n v="-83.510530000000003"/>
    <n v="34.859202000000003"/>
    <n v="-83.508219999999994"/>
    <n v="34.859217000000001"/>
    <s v="2411000200I"/>
    <n v="1"/>
    <n v="241"/>
    <n v="2"/>
    <n v="0"/>
    <n v="55"/>
    <n v="7.5"/>
    <n v="6.96"/>
    <n v="1892.1"/>
    <n v="1884.8"/>
    <n v="1889.4"/>
    <n v="55"/>
    <n v="46.5"/>
    <n v="8.5"/>
    <n v="43091"/>
    <s v="NONE"/>
    <n v="2.3749999999999999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3749999999999999E-3"/>
    <n v="614"/>
    <s v="241-0005"/>
    <s v="3R : Rural Principal Arterial - Other"/>
    <s v="34.864523, -83.518681"/>
    <n v="-83.518681000000001"/>
    <n v="34.864522999999998"/>
    <n v="34.864522999999998"/>
    <n v="-83.518681000000001"/>
    <n v="2.3749999999999999E-3"/>
    <x v="20"/>
    <x v="0"/>
    <x v="2"/>
    <n v="4260"/>
    <n v="3915"/>
    <n v="345"/>
    <n v="8.8122605363984668E-2"/>
    <n v="4087.5"/>
    <n v="3220"/>
    <n v="13.7"/>
    <n v="4850"/>
    <n v="9.8000000000000007"/>
    <n v="4710"/>
    <n v="9.8000000000000007"/>
    <n v="3720"/>
    <n v="9"/>
    <n v="4040"/>
    <n v="11.4"/>
    <n v="3880"/>
    <n v="11.4"/>
    <n v="3690"/>
    <n v="12"/>
    <n v="4050"/>
    <n v="10"/>
    <n v="4050"/>
    <n v="9.6999999999999993"/>
    <n v="4590"/>
    <n v="9.6999999999999993"/>
    <n v="0"/>
  </r>
  <r>
    <n v="55"/>
    <n v="6167145"/>
    <s v="Rabun Co Sheriff's Office"/>
    <n v="42820.708333333336"/>
    <n v="2017"/>
    <x v="2"/>
    <n v="0"/>
    <n v="0"/>
    <s v="Rabun"/>
    <s v="Lookout Mountain Scenic Hwy"/>
    <s v="Hwy 76"/>
    <s v="(O) No Injury"/>
    <n v="0"/>
    <n v="0"/>
    <n v="0"/>
    <s v="Not a Collision with Motor Vehicle"/>
    <s v="Off Roadway"/>
    <s v="Ditch"/>
    <s v="Ditch"/>
    <s v="(None)"/>
    <n v="1"/>
    <x v="0"/>
    <x v="4"/>
    <s v="South"/>
    <s v="Daylight"/>
    <x v="1"/>
    <n v="16"/>
    <s v="Lap and Shoulder Belt Used"/>
    <n v="0"/>
    <s v="Van"/>
    <s v="2411000200I"/>
    <n v="11.078428000000001"/>
    <n v="34.867725999999998"/>
    <n v="-83.474017000000003"/>
    <n v="56"/>
    <n v="40"/>
    <n v="99"/>
    <s v="D1_0002_00_I"/>
    <n v="83"/>
    <n v="98"/>
    <s v="simple"/>
    <n v="783.5"/>
    <n v="36.200000000000003"/>
    <n v="494.6"/>
    <n v="-83.474234999999993"/>
    <n v="34.867702000000001"/>
    <n v="-83.472691999999995"/>
    <n v="34.868096999999999"/>
    <s v="2411000200I"/>
    <n v="1"/>
    <n v="241"/>
    <n v="2"/>
    <n v="0"/>
    <n v="50"/>
    <n v="8.33"/>
    <n v="7.66"/>
    <n v="2004.9"/>
    <n v="2011.2"/>
    <n v="2021.7"/>
    <n v="55"/>
    <n v="48.1"/>
    <n v="6.9"/>
    <n v="43091"/>
    <s v="ASV_5+"/>
    <n v="1.616E-3"/>
    <n v="43311"/>
    <n v="42936"/>
    <s v="2411000200I"/>
    <s v="RABUN"/>
    <n v="1"/>
    <n v="200"/>
    <n v="1"/>
    <n v="1"/>
    <n v="2"/>
    <n v="1"/>
    <n v="1"/>
    <n v="2"/>
    <n v="3"/>
    <n v="3"/>
    <s v="N"/>
    <n v="241"/>
    <n v="2"/>
    <n v="0"/>
    <s v="Not Urban"/>
    <s v="Not Urban"/>
    <n v="0"/>
    <n v="50"/>
    <n v="4040"/>
    <s v=" "/>
    <n v="0"/>
    <n v="0.29652299999999998"/>
    <n v="9"/>
    <s v="State Mainline"/>
    <n v="4040"/>
    <n v="452501"/>
    <n v="10.79"/>
    <n v="11.09"/>
    <n v="452501"/>
    <n v="0"/>
    <n v="1565.640797"/>
    <n v="100"/>
    <n v="42960"/>
    <n v="1.2333999999999999E-2"/>
    <n v="0"/>
    <n v="1.616E-3"/>
    <n v="615"/>
    <s v="241-0007"/>
    <s v="3R : Rural Principal Arterial - Other"/>
    <s v="34.863345, -83.495679"/>
    <n v="-83.495678999999996"/>
    <n v="34.863345000000002"/>
    <n v="34.863345000000002"/>
    <n v="-83.495678999999996"/>
    <n v="1.616E-3"/>
    <x v="21"/>
    <x v="0"/>
    <x v="2"/>
    <n v="4260"/>
    <n v="3915"/>
    <n v="345"/>
    <n v="8.8122605363984668E-2"/>
    <n v="4087.5"/>
    <n v="3220"/>
    <n v="13.7"/>
    <n v="4850"/>
    <n v="9.8000000000000007"/>
    <n v="4710"/>
    <n v="9.8000000000000007"/>
    <n v="3720"/>
    <n v="9"/>
    <n v="4040"/>
    <n v="11.4"/>
    <n v="3880"/>
    <n v="11.4"/>
    <n v="3690"/>
    <n v="12"/>
    <n v="4050"/>
    <n v="10"/>
    <n v="4050"/>
    <n v="9.6999999999999993"/>
    <n v="4590"/>
    <n v="9.6999999999999993"/>
    <n v="0"/>
  </r>
  <r>
    <n v="56"/>
    <n v="6612357"/>
    <s v="Rabun Co Sheriff's Office"/>
    <n v="43158.913194444445"/>
    <n v="2018"/>
    <x v="1"/>
    <n v="0"/>
    <n v="1"/>
    <s v="Rabun"/>
    <s v="[&quot;Davis Gap Rd&quot;,&quot;Lookout Mountain Scenic Hwy&quot;,&quot;State Route 2&quot;]"/>
    <s v="Bridge Creek Rd"/>
    <s v="(O) No Injury"/>
    <n v="0"/>
    <n v="0"/>
    <n v="0"/>
    <s v="Not a Collision with Motor Vehicle"/>
    <s v="(None)"/>
    <s v="Tree"/>
    <s v="Tree"/>
    <s v="Other"/>
    <n v="1"/>
    <x v="0"/>
    <x v="2"/>
    <s v="North"/>
    <s v="Dark-Not Lighted"/>
    <x v="2"/>
    <n v="64"/>
    <s v="Lap and Shoulder Belt Used"/>
    <n v="0"/>
    <s v="Van"/>
    <s v="2411000200I"/>
    <n v="11.16"/>
    <n v="34.868143000000003"/>
    <n v="-83.472609000000006"/>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57"/>
    <n v="6443333"/>
    <s v="Rabun Co Sheriff's Office"/>
    <n v="43028.652083333334"/>
    <n v="2017"/>
    <x v="2"/>
    <n v="0"/>
    <n v="0"/>
    <s v="Rabun"/>
    <s v="[&quot;Davis Gap Rd&quot;,&quot;Lookout Mountain Scenic Hwy&quot;,&quot;State Route 2&quot;]"/>
    <s v="Davis Gap Rd"/>
    <s v="(O) No Injury"/>
    <n v="0"/>
    <n v="0"/>
    <n v="0"/>
    <s v="Left Angle Crash"/>
    <s v="On Roadway - Roadway Intersection"/>
    <s v="[&quot;Motor Vehicle in Motion&quot;,&quot;Motor Vehicle in Motion&quot;]"/>
    <s v="[&quot;Motor Vehicle in Motion&quot;,&quot;Motor Vehicle in Motion&quot;]"/>
    <s v="[&quot;Failure to Yield&quot;,&quot;No Contributing Factors&quot;]"/>
    <n v="2"/>
    <x v="1"/>
    <x v="7"/>
    <s v="[&quot;West&quot;,&quot;West&quot;]"/>
    <s v="Daylight"/>
    <x v="0"/>
    <s v="[16,47]"/>
    <s v="[&quot;Lap and Shoulder Belt Used&quot;,&quot;Lap and Shoulder Belt Used&quot;,&quot;Lap and Shoulder Belt Used&quot;,&quot;Lap and Shoulder Belt Used&quot;]"/>
    <n v="0"/>
    <s v="Passenger Car"/>
    <s v="2411000200I"/>
    <n v="11.16"/>
    <n v="34.868143000000003"/>
    <n v="-83.472610000000003"/>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58"/>
    <n v="6242522"/>
    <s v="Rabun Co Sheriff's Office"/>
    <n v="42876.509722222225"/>
    <n v="2017"/>
    <x v="2"/>
    <n v="0"/>
    <n v="0"/>
    <s v="Rabun"/>
    <s v="State Route 2"/>
    <s v="Davis Gap Rd"/>
    <s v="(O) No Injury"/>
    <n v="0"/>
    <n v="0"/>
    <n v="0"/>
    <s v="Not a Collision with Motor Vehicle"/>
    <s v="Off Roadway"/>
    <s v="Ditch"/>
    <s v="Ditch"/>
    <s v="Driver Lost Control"/>
    <n v="1"/>
    <x v="0"/>
    <x v="0"/>
    <s v="West"/>
    <s v="Daylight"/>
    <x v="1"/>
    <n v="80"/>
    <s v="[&quot;Lap and Shoulder Belt Used&quot;,&quot;Lap and Shoulder Belt Used&quot;]"/>
    <n v="0"/>
    <s v="Passenger Car"/>
    <s v="2411000200I"/>
    <n v="11.172898999999999"/>
    <n v="34.868228999999999"/>
    <n v="-83.472448999999997"/>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59"/>
    <n v="4934815"/>
    <s v="Rabun Co Sheriff's Office"/>
    <n v="41836.745138888888"/>
    <n v="2014"/>
    <x v="0"/>
    <n v="1"/>
    <n v="0"/>
    <s v="Rabun"/>
    <s v="[&quot;Davis Gap Rd&quot;,&quot;Lookout Mountain Scenic Hwy&quot;,&quot;State Route 2&quot;]"/>
    <s v="Davis Gap Rd"/>
    <s v="(O) No Injury"/>
    <n v="0"/>
    <n v="0"/>
    <n v="0"/>
    <s v="Angle (Other)"/>
    <s v="On Roadway - Roadway Intersection"/>
    <s v="[&quot;Motor Vehicle in Motion&quot;,&quot;Motor Vehicle in Motion&quot;]"/>
    <s v="Motor Vehicle in Motion"/>
    <s v="[&quot;No Contributing Factors&quot;,&quot;Talking on Hand-Held Device (Distracted)&quot;]"/>
    <n v="2"/>
    <x v="1"/>
    <x v="1"/>
    <s v="[&quot;None&quot;,&quot;South&quot;]"/>
    <s v="Daylight"/>
    <x v="0"/>
    <s v="[0,31]"/>
    <s v="[&quot;Child Restraint System (Properly Used)&quot;,&quot;Lap and Shoulder Belt Used&quot;]"/>
    <n v="0"/>
    <s v=" "/>
    <s v="2411000200I"/>
    <n v="11.16"/>
    <n v="34.868144000000001"/>
    <n v="-83.472606999999996"/>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0"/>
    <n v="4784364"/>
    <s v="Gsp Post 00"/>
    <n v="41734.999305555553"/>
    <n v="2014"/>
    <x v="0"/>
    <n v="1"/>
    <n v="0"/>
    <s v="Rabun"/>
    <s v="State Route 2"/>
    <s v="(none)"/>
    <s v="(O) No Injury"/>
    <n v="0"/>
    <n v="0"/>
    <n v="0"/>
    <s v="Not a Collision with Motor Vehicle"/>
    <s v="On Shoulder"/>
    <s v="Other-Fixed Object"/>
    <s v="Embankment"/>
    <s v="No Contributing Factors"/>
    <n v="1"/>
    <x v="0"/>
    <x v="0"/>
    <s v="South"/>
    <s v="Dark-Not Lighted"/>
    <x v="0"/>
    <n v="28"/>
    <s v="Lap and Shoulder Belt Used"/>
    <n v="0"/>
    <s v="Pickup Truck"/>
    <s v="2411000200I"/>
    <n v="11.190030999999999"/>
    <n v="34.868335999999999"/>
    <n v="-83.472181000000006"/>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1"/>
    <n v="4791583"/>
    <s v="Rabun Co Sheriff's Office"/>
    <n v="41727.019444444442"/>
    <n v="2014"/>
    <x v="0"/>
    <n v="1"/>
    <n v="0"/>
    <s v="Rabun"/>
    <s v="[&quot;Davis Gap Rd&quot;,&quot;Lookout Mountain Scenic Hwy&quot;,&quot;State Route 2&quot;]"/>
    <s v="Davis Gap Rd"/>
    <s v="(O) No Injury"/>
    <n v="0"/>
    <n v="0"/>
    <n v="0"/>
    <s v="Not a Collision with Motor Vehicle"/>
    <s v="On Roadway - Roadway Intersection"/>
    <s v="Motor Vehicle in Motion"/>
    <s v="Motor Vehicle in Motion"/>
    <s v="Driver Lost Control"/>
    <n v="1"/>
    <x v="0"/>
    <x v="2"/>
    <s v="West"/>
    <s v="Dark-Not Lighted"/>
    <x v="1"/>
    <n v="17"/>
    <s v="Lap and Shoulder Belt Used"/>
    <n v="0"/>
    <s v="Passenger Car"/>
    <s v="2411000200I"/>
    <n v="11.162189"/>
    <n v="34.868146000000003"/>
    <n v="-83.472604000000004"/>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2"/>
    <n v="4732887"/>
    <s v="Rabun Co Sheriff's Office"/>
    <n v="41667.713888888888"/>
    <n v="2014"/>
    <x v="0"/>
    <n v="1"/>
    <n v="0"/>
    <s v="Rabun"/>
    <s v="Davis Gap Rd"/>
    <s v="76 Loop"/>
    <s v="(O) No Injury"/>
    <n v="0"/>
    <n v="0"/>
    <n v="0"/>
    <s v="Sideswipe-Same Direction"/>
    <s v="On Roadway - Roadway Intersection"/>
    <s v="[&quot;Motor Vehicle in Motion&quot;,&quot;Motor Vehicle in Motion&quot;]"/>
    <s v="[&quot;Motor Vehicle in Motion&quot;,&quot;Motor Vehicle in Motion&quot;]"/>
    <s v="(None)"/>
    <n v="2"/>
    <x v="1"/>
    <x v="7"/>
    <s v="[&quot;East&quot;,&quot;East&quot;]"/>
    <s v="Daylight"/>
    <x v="3"/>
    <s v="[51,66]"/>
    <s v="[&quot;Lap and Shoulder Belt Used&quot;,&quot;Lap and Shoulder Belt Used&quot;]"/>
    <n v="0"/>
    <s v="[&quot;Pickup Truck&quot;,&quot;Pickup Truck&quot;]"/>
    <s v="2412002200I"/>
    <n v="7.0000000000000001E-3"/>
    <n v="34.868071999999998"/>
    <n v="-83.472549000000001"/>
    <n v="57"/>
    <n v="41"/>
    <n v="100"/>
    <s v="D1_0002_00_I"/>
    <n v="84"/>
    <n v="99"/>
    <s v="simple"/>
    <n v="805.7"/>
    <n v="25.6"/>
    <n v="359.6"/>
    <n v="-83.472650000000002"/>
    <n v="34.868118000000003"/>
    <n v="-83.471556000000007"/>
    <n v="34.868507999999999"/>
    <s v="2411000200I"/>
    <n v="1"/>
    <n v="241"/>
    <n v="2"/>
    <n v="0"/>
    <n v="55"/>
    <n v="4.3499999999999996"/>
    <n v="4.21"/>
    <n v="2019"/>
    <n v="2010.5"/>
    <n v="2002.3"/>
    <n v="55"/>
    <n v="53.3"/>
    <n v="1.7"/>
    <n v="43091"/>
    <s v="ASV_5+"/>
    <n v="1.1659999999999999E-3"/>
    <n v="43312"/>
    <n v="42937"/>
    <s v="2411000200I"/>
    <s v="RABUN"/>
    <n v="1"/>
    <n v="200"/>
    <n v="1"/>
    <n v="1"/>
    <n v="2"/>
    <n v="1"/>
    <n v="1"/>
    <n v="2"/>
    <n v="3"/>
    <n v="3"/>
    <s v="N"/>
    <n v="241"/>
    <n v="2"/>
    <n v="0"/>
    <s v="Not Urban"/>
    <s v="Not Urban"/>
    <n v="0"/>
    <n v="55"/>
    <n v="4040"/>
    <s v=" "/>
    <n v="0"/>
    <n v="7.3228000000000001E-2"/>
    <n v="9"/>
    <s v="State Mainline"/>
    <n v="4040"/>
    <n v="452502"/>
    <n v="11.09"/>
    <n v="11.16"/>
    <n v="452502"/>
    <n v="0"/>
    <n v="386.644474"/>
    <n v="100"/>
    <n v="42961"/>
    <n v="4.4219999999999997E-3"/>
    <n v="0"/>
    <n v="1.1659999999999999E-3"/>
    <n v="615"/>
    <s v="241-0007"/>
    <s v="3R : Rural Principal Arterial - Other"/>
    <s v="34.863345, -83.495679"/>
    <n v="-83.495678999999996"/>
    <n v="34.863345000000002"/>
    <n v="34.863345000000002"/>
    <n v="-83.495678999999996"/>
    <n v="1.1659999999999999E-3"/>
    <x v="22"/>
    <x v="1"/>
    <x v="2"/>
    <n v="4260"/>
    <n v="3915"/>
    <n v="345"/>
    <n v="8.8122605363984668E-2"/>
    <n v="4087.5"/>
    <n v="3220"/>
    <n v="13.7"/>
    <n v="4850"/>
    <n v="9.8000000000000007"/>
    <n v="4710"/>
    <n v="9.8000000000000007"/>
    <n v="3720"/>
    <n v="9"/>
    <n v="4040"/>
    <n v="11.4"/>
    <n v="3880"/>
    <n v="11.4"/>
    <n v="3690"/>
    <n v="12"/>
    <n v="4050"/>
    <n v="10"/>
    <n v="4050"/>
    <n v="9.6999999999999993"/>
    <n v="4590"/>
    <n v="9.6999999999999993"/>
    <n v="9.1000000000000003E-5"/>
  </r>
  <r>
    <n v="63"/>
    <n v="7847627"/>
    <s v="Gsp Post 00"/>
    <n v="44145.463194444441"/>
    <n v="2020"/>
    <x v="1"/>
    <n v="0"/>
    <n v="1"/>
    <s v="Rabun"/>
    <s v="State Route 2"/>
    <s v="Davis Gap Rd"/>
    <s v="(O) No Injury"/>
    <n v="0"/>
    <n v="0"/>
    <n v="0"/>
    <s v="Rear End"/>
    <s v="On Roadway - Non-Intersection"/>
    <s v="[&quot;Motor Vehicle in Motion&quot;,&quot;Motor Vehicle in Motion&quot;,&quot;Motor Vehicle in Motion&quot;]"/>
    <s v="[&quot;Motor Vehicle in Motion&quot;,&quot;Motor Vehicle in Motion&quot;,&quot;Motor Vehicle in Motion&quot;]"/>
    <s v="[&quot;Following Too Close&quot;,&quot;No Contributing Factors&quot;,&quot;No Contributing Factors&quot;]"/>
    <n v="3"/>
    <x v="1"/>
    <x v="12"/>
    <s v="[&quot;East&quot;,&quot;East&quot;,&quot;East&quot;]"/>
    <s v="Daylight"/>
    <x v="1"/>
    <s v="[62,65,77]"/>
    <s v="[&quot;Lap and Shoulder Belt Used&quot;,&quot;Lap and Shoulder Belt Used&quot;,&quot;Lap and Shoulder Belt Used&quot;,&quot;Lap and Shoulder Belt Used&quot;]"/>
    <n v="0"/>
    <s v="[&quot;Pickup Truck&quot;,&quot;Single Unit Truck&quot;,&quot;Single Unit Truck&quot;]"/>
    <s v="2411000200I"/>
    <n v="11.340085999999999"/>
    <n v="34.869225"/>
    <n v="-83.469797999999997"/>
    <n v="58"/>
    <n v="45"/>
    <n v="101"/>
    <s v="D1_0002_00_I"/>
    <n v="85"/>
    <n v="100"/>
    <s v="simple"/>
    <n v="636.20000000000005"/>
    <n v="32.4"/>
    <n v="360.8"/>
    <n v="-83.471508999999998"/>
    <n v="34.868519999999997"/>
    <n v="-83.470420000000004"/>
    <n v="34.86889"/>
    <s v="2411000200I"/>
    <n v="1"/>
    <n v="241"/>
    <n v="2"/>
    <n v="0"/>
    <n v="55"/>
    <n v="7.57"/>
    <n v="7.03"/>
    <n v="2036.7"/>
    <n v="2028.5"/>
    <n v="2021"/>
    <n v="55"/>
    <n v="54.3"/>
    <n v="0.7"/>
    <n v="43091"/>
    <s v="NONE"/>
    <n v="1.168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168E-3"/>
    <n v="615"/>
    <s v="241-0007"/>
    <s v="3R : Rural Principal Arterial - Other"/>
    <s v="34.863345, -83.495679"/>
    <n v="-83.495678999999996"/>
    <n v="34.863345000000002"/>
    <n v="34.863345000000002"/>
    <n v="-83.495678999999996"/>
    <n v="1.168E-3"/>
    <x v="23"/>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7.0799999999999997E-4"/>
  </r>
  <r>
    <n v="64"/>
    <n v="6396457"/>
    <s v="Gsp Post 00"/>
    <n v="42994.541666666664"/>
    <n v="2017"/>
    <x v="2"/>
    <n v="0"/>
    <n v="0"/>
    <s v="Rabun"/>
    <s v="State Route 2"/>
    <s v="Davis Gap Rd"/>
    <s v="(O) No Injury"/>
    <n v="0"/>
    <n v="0"/>
    <n v="0"/>
    <s v="Angle (Other)"/>
    <s v="On Roadway - Non-Intersection"/>
    <s v="[&quot;Motor Vehicle in Motion&quot;,&quot;Motor Vehicle in Motion&quot;]"/>
    <s v="[&quot;Motor Vehicle in Motion&quot;,&quot;Motor Vehicle in Motion&quot;]"/>
    <s v="(None)"/>
    <n v="2"/>
    <x v="1"/>
    <x v="13"/>
    <s v="[&quot;East&quot;,&quot;North&quot;]"/>
    <s v="Daylight"/>
    <x v="0"/>
    <s v="[27,29]"/>
    <s v="[&quot;Lap and Shoulder Belt Used&quot;,&quot;Lap and Shoulder Belt Used&quot;]"/>
    <n v="0"/>
    <s v="[&quot;Passenger Car&quot;,&quot;Van&quot;]"/>
    <s v="2411000200I"/>
    <n v="11.243"/>
    <n v="34.868530999999997"/>
    <n v="-83.471271000000002"/>
    <n v="58"/>
    <n v="45"/>
    <n v="101"/>
    <s v="D1_0002_00_I"/>
    <n v="85"/>
    <n v="100"/>
    <s v="simple"/>
    <n v="636.20000000000005"/>
    <n v="32.4"/>
    <n v="360.8"/>
    <n v="-83.471508999999998"/>
    <n v="34.868519999999997"/>
    <n v="-83.470420000000004"/>
    <n v="34.86889"/>
    <s v="2411000200I"/>
    <n v="1"/>
    <n v="241"/>
    <n v="2"/>
    <n v="0"/>
    <n v="55"/>
    <n v="7.57"/>
    <n v="7.03"/>
    <n v="2036.7"/>
    <n v="2028.5"/>
    <n v="2021"/>
    <n v="55"/>
    <n v="54.3"/>
    <n v="0.7"/>
    <n v="43091"/>
    <s v="NONE"/>
    <n v="1.168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168E-3"/>
    <n v="615"/>
    <s v="241-0007"/>
    <s v="3R : Rural Principal Arterial - Other"/>
    <s v="34.863345, -83.495679"/>
    <n v="-83.495678999999996"/>
    <n v="34.863345000000002"/>
    <n v="34.863345000000002"/>
    <n v="-83.495678999999996"/>
    <n v="1.168E-3"/>
    <x v="23"/>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65"/>
    <n v="7733300"/>
    <s v="Rabun Co Sheriff's Office"/>
    <n v="44053.434027777781"/>
    <n v="2020"/>
    <x v="1"/>
    <n v="0"/>
    <n v="1"/>
    <s v="Rabun"/>
    <s v="Lookout Mountain Scenic Hwy"/>
    <s v="Olas Ln"/>
    <s v="(O) No Injury"/>
    <n v="0"/>
    <n v="0"/>
    <n v="0"/>
    <s v="Not a Collision with Motor Vehicle"/>
    <s v="Off Roadway"/>
    <s v="Culvert"/>
    <s v="Culvert"/>
    <s v="(None)"/>
    <n v="1"/>
    <x v="0"/>
    <x v="0"/>
    <s v="West"/>
    <s v="Daylight"/>
    <x v="0"/>
    <n v="32"/>
    <s v="Lap and Shoulder Belt Used"/>
    <n v="0"/>
    <s v="Pickup Truck"/>
    <s v="2411000200I"/>
    <n v="10.441739999999999"/>
    <n v="34.865783999999998"/>
    <n v="-83.484651999999997"/>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6"/>
    <n v="7628328"/>
    <s v="Rabun Co Sheriff's Office"/>
    <n v="43952.711805555555"/>
    <n v="2020"/>
    <x v="1"/>
    <n v="0"/>
    <n v="1"/>
    <s v="Rabun"/>
    <s v="Lookout Mountain Scenic Hwy"/>
    <s v="Olas Ln"/>
    <s v="(O) No Injury"/>
    <n v="0"/>
    <n v="0"/>
    <n v="0"/>
    <s v="Not a Collision with Motor Vehicle"/>
    <s v="Off Roadway"/>
    <s v="Embankment"/>
    <s v="Embankment"/>
    <s v="(None)"/>
    <n v="1"/>
    <x v="0"/>
    <x v="0"/>
    <s v="West"/>
    <s v="Daylight"/>
    <x v="0"/>
    <n v="75"/>
    <s v="Lap and Shoulder Belt Used"/>
    <n v="0"/>
    <s v="Pickup Truck"/>
    <s v="2411000200I"/>
    <n v="10.443773999999999"/>
    <n v="34.865786"/>
    <n v="-83.484616000000003"/>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7"/>
    <n v="7564038"/>
    <s v="Rabun Co Sheriff's Office"/>
    <n v="43887.201388888891"/>
    <n v="2020"/>
    <x v="1"/>
    <n v="0"/>
    <n v="1"/>
    <s v="Rabun"/>
    <s v="Lookout Mountain Scenic Hwy"/>
    <s v="Olas Ln"/>
    <s v="(O) No Injury"/>
    <n v="0"/>
    <n v="0"/>
    <n v="0"/>
    <s v="Not a Collision with Motor Vehicle"/>
    <s v="On Shoulder"/>
    <s v="Ditch"/>
    <s v="Culvert"/>
    <s v="(None)"/>
    <n v="1"/>
    <x v="0"/>
    <x v="6"/>
    <s v="East"/>
    <s v="Dark-Not Lighted"/>
    <x v="0"/>
    <n v="30"/>
    <s v="Lap and Shoulder Belt Used"/>
    <n v="0"/>
    <s v="Pickup Truck"/>
    <s v="2411000200I"/>
    <n v="10.443604000000001"/>
    <n v="34.865786"/>
    <n v="-83.484618999999995"/>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68"/>
    <n v="6931358"/>
    <s v="Rabun Co Sheriff's Office"/>
    <n v="43399.281944444447"/>
    <n v="2018"/>
    <x v="1"/>
    <n v="0"/>
    <n v="1"/>
    <s v="Rabun"/>
    <s v="Lookout Mountain Scenic Hwy"/>
    <s v="Olas Ln"/>
    <s v="(O) No Injury"/>
    <n v="0"/>
    <n v="0"/>
    <n v="0"/>
    <s v="Not a Collision with Motor Vehicle"/>
    <s v="Off Roadway"/>
    <s v="Utility Pole"/>
    <s v="Utility Pole"/>
    <s v="(None)"/>
    <n v="1"/>
    <x v="0"/>
    <x v="14"/>
    <s v="East"/>
    <s v="Dark-Not Lighted"/>
    <x v="1"/>
    <n v="18"/>
    <s v="Lap and Shoulder Belt Used"/>
    <n v="0"/>
    <s v="Passenger Car"/>
    <s v="2411000200I"/>
    <n v="10.349508999999999"/>
    <n v="34.865631999999998"/>
    <n v="-83.486255999999997"/>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1.274E-3"/>
  </r>
  <r>
    <n v="69"/>
    <n v="6866129"/>
    <s v="Rabun Co Sheriff's Office"/>
    <n v="43349.867361111108"/>
    <n v="2018"/>
    <x v="1"/>
    <n v="0"/>
    <n v="1"/>
    <s v="Rabun"/>
    <s v="Lookout Mountain Scenic Hwy"/>
    <s v="Davis Gap Rd"/>
    <s v="(O) No Injury"/>
    <n v="0"/>
    <n v="0"/>
    <n v="0"/>
    <s v="Rear End"/>
    <s v="On Roadway - Non-Intersection"/>
    <s v="[&quot;Motor Vehicle in Motion&quot;,&quot;Motor Vehicle in Motion&quot;]"/>
    <s v=" "/>
    <s v="[&quot;No Contributing Factors&quot;,&quot;Too Fast for Conditions&quot;]"/>
    <n v="2"/>
    <x v="1"/>
    <x v="10"/>
    <s v="[&quot;West&quot;,&quot;West&quot;]"/>
    <s v="Dark-Not Lighted"/>
    <x v="0"/>
    <s v="[18,46]"/>
    <s v="[&quot;Lap and Shoulder Belt Used&quot;,&quot;Lap and Shoulder Belt Used&quot;]"/>
    <n v="0"/>
    <s v="[&quot;Passenger Car&quot;,&quot;Pickup Truck&quot;]"/>
    <s v="2411000200I"/>
    <n v="10.392427"/>
    <n v="34.865771000000002"/>
    <n v="-83.485513999999995"/>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5.2400000000000005E-4"/>
  </r>
  <r>
    <n v="70"/>
    <n v="6686679"/>
    <s v="Gsp Post 00"/>
    <n v="43216.439583333333"/>
    <n v="2018"/>
    <x v="1"/>
    <n v="0"/>
    <n v="1"/>
    <s v="Rabun"/>
    <s v="Lookout Mountain Scenic Hwy"/>
    <s v="(none)"/>
    <s v="(O) No Injury"/>
    <n v="0"/>
    <n v="0"/>
    <n v="0"/>
    <s v="Not a Collision with Motor Vehicle"/>
    <s v="Off Roadway"/>
    <s v="Culvert"/>
    <s v="Culvert"/>
    <s v="Driver Lost Control"/>
    <n v="1"/>
    <x v="0"/>
    <x v="2"/>
    <s v="West"/>
    <s v="Daylight"/>
    <x v="0"/>
    <n v="23"/>
    <s v="Lap and Shoulder Belt Used"/>
    <n v="0"/>
    <s v="Passenger Car"/>
    <s v="2411000200I"/>
    <n v="10.345147000000001"/>
    <n v="34.865614000000001"/>
    <n v="-83.486328999999998"/>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1.348E-3"/>
  </r>
  <r>
    <n v="71"/>
    <n v="6600941"/>
    <s v="Gsp Post 00"/>
    <n v="43151.335416666669"/>
    <n v="2018"/>
    <x v="1"/>
    <n v="0"/>
    <n v="1"/>
    <s v="Rabun"/>
    <s v="Lookout Mountain Scenic Hwy"/>
    <s v="(none)"/>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ylight"/>
    <x v="1"/>
    <s v="[18,42]"/>
    <s v="[&quot;Child Restraint System (Properly Used)&quot;,&quot;Lap and Shoulder Belt Used&quot;,&quot;Lap and Shoulder Belt Used&quot;,&quot;Lap and Shoulder Belt Used&quot;]"/>
    <n v="0"/>
    <s v="[&quot;Passenger Car&quot;,&quot;Sports Utility Vehicle (SUV)&quot;]"/>
    <s v="2411000200I"/>
    <n v="10.302697999999999"/>
    <n v="34.865470999999999"/>
    <n v="-83.487049999999996"/>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2.0820000000000001E-3"/>
  </r>
  <r>
    <n v="72"/>
    <n v="6497590"/>
    <s v="Rabun Co Sheriff's Office"/>
    <n v="43072.587500000001"/>
    <n v="2017"/>
    <x v="2"/>
    <n v="0"/>
    <n v="0"/>
    <s v="Rabun"/>
    <s v="Lookout Mountain Scenic Hwy"/>
    <s v="Olas Ln"/>
    <s v="(O) No Injury"/>
    <n v="0"/>
    <n v="0"/>
    <n v="0"/>
    <s v="Not a Collision with Motor Vehicle"/>
    <s v="On Shoulder"/>
    <s v="Motor Vehicle in Motion"/>
    <s v="Embankment"/>
    <s v="Driver Lost Control"/>
    <n v="1"/>
    <x v="0"/>
    <x v="2"/>
    <s v="East"/>
    <s v="Dark-Not Lighted"/>
    <x v="0"/>
    <n v="46"/>
    <s v="Lap and Shoulder Belt Used"/>
    <n v="0"/>
    <s v="Passenger Car"/>
    <s v="2411000200I"/>
    <n v="10.443604000000001"/>
    <n v="34.865786"/>
    <n v="-83.484618999999995"/>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73"/>
    <n v="5259749"/>
    <s v="Rabun Co Sheriff's Office"/>
    <n v="42080.313888888886"/>
    <n v="2015"/>
    <x v="0"/>
    <n v="1"/>
    <n v="0"/>
    <s v="Rabun"/>
    <s v="Lookout Mountain Scenic Hwy"/>
    <s v="Olas Ln"/>
    <s v="(C) Possible Injury / Complaint"/>
    <n v="0"/>
    <n v="0"/>
    <n v="0"/>
    <s v="Not a Collision with Motor Vehicle"/>
    <s v="Off Roadway"/>
    <s v="Ditch"/>
    <s v="Ditch"/>
    <s v="(None)"/>
    <n v="1"/>
    <x v="0"/>
    <x v="0"/>
    <s v="West"/>
    <s v="Daylight"/>
    <x v="0"/>
    <n v="26"/>
    <s v="Lap and Shoulder Belt Used"/>
    <n v="0"/>
    <s v="Passenger Car"/>
    <s v="2411000200I"/>
    <n v="10.443773999999999"/>
    <n v="34.865786"/>
    <n v="-83.484616000000003"/>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74"/>
    <n v="4675960"/>
    <s v="Rabun Co Sheriff's Office"/>
    <n v="41588.554861111108"/>
    <n v="2013"/>
    <x v="0"/>
    <n v="1"/>
    <n v="0"/>
    <s v="Rabun"/>
    <s v="Lookout Mountain Scenic Hwy"/>
    <s v="Olas Ln"/>
    <s v="(C) Possible Injury / Complaint"/>
    <n v="0"/>
    <n v="0"/>
    <n v="0"/>
    <s v="Not a Collision with Motor Vehicle"/>
    <s v="On Shoulder"/>
    <s v="Over Turn"/>
    <s v="Over Turn"/>
    <s v="(None)"/>
    <n v="1"/>
    <x v="0"/>
    <x v="0"/>
    <s v="West"/>
    <s v="Daylight"/>
    <x v="0"/>
    <n v="40"/>
    <s v="Shoulder Belt Only Used"/>
    <n v="0"/>
    <s v="Pickup Truck"/>
    <s v="2411000200I"/>
    <n v="10.443773999999999"/>
    <n v="34.865786"/>
    <n v="-83.484616000000003"/>
    <n v="59"/>
    <n v="49"/>
    <n v="97"/>
    <s v="D1_0002_00_I"/>
    <n v="81"/>
    <n v="96"/>
    <s v="simple"/>
    <n v="1048.4000000000001"/>
    <n v="48.4"/>
    <n v="883.9"/>
    <n v="-83.484986000000006"/>
    <n v="34.865769999999998"/>
    <n v="-83.482270999999997"/>
    <n v="34.866531000000002"/>
    <s v="2411000200I"/>
    <n v="1"/>
    <n v="241"/>
    <n v="2"/>
    <n v="0"/>
    <n v="55"/>
    <n v="7.17"/>
    <n v="6.18"/>
    <n v="1966.5"/>
    <n v="1960.3"/>
    <n v="1952.8"/>
    <n v="55"/>
    <n v="58.8"/>
    <n v="0"/>
    <n v="43091"/>
    <s v="NONE"/>
    <n v="2.8770000000000002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8770000000000002E-3"/>
    <n v="615"/>
    <s v="241-0007"/>
    <s v="3R : Rural Principal Arterial - Other"/>
    <s v="34.863345, -83.495679"/>
    <n v="-83.495678999999996"/>
    <n v="34.863345000000002"/>
    <n v="34.863345000000002"/>
    <n v="-83.495678999999996"/>
    <n v="2.8770000000000002E-3"/>
    <x v="24"/>
    <x v="1"/>
    <x v="2"/>
    <n v="4260"/>
    <n v="3915"/>
    <n v="345"/>
    <n v="8.8122605363984668E-2"/>
    <n v="4087.5"/>
    <n v="3220"/>
    <n v="13.7"/>
    <n v="4850"/>
    <n v="9.8000000000000007"/>
    <n v="4710"/>
    <n v="9.8000000000000007"/>
    <n v="3720"/>
    <n v="9"/>
    <n v="4040"/>
    <n v="11.4"/>
    <n v="3880"/>
    <n v="11.4"/>
    <n v="3690"/>
    <n v="12"/>
    <n v="4050"/>
    <n v="10"/>
    <n v="4050"/>
    <n v="9.6999999999999993"/>
    <n v="4590"/>
    <n v="9.6999999999999993"/>
    <n v="0"/>
  </r>
  <r>
    <n v="75"/>
    <n v="7372982"/>
    <s v="Rabun Co Sheriff's Office"/>
    <n v="43735.76666666667"/>
    <n v="2019"/>
    <x v="1"/>
    <n v="0"/>
    <n v="1"/>
    <s v="Rabun"/>
    <s v="Lookout Mountain Scenic Hwy"/>
    <s v="76 Loop"/>
    <s v="(B) Suspected Minor/Visible Injury"/>
    <n v="0"/>
    <n v="0"/>
    <n v="2"/>
    <s v="Rear End"/>
    <s v="On Roadway - Non-Intersection"/>
    <s v="[&quot;Motor Vehicle in Motion&quot;,&quot;Motor Vehicle in Motion&quot;]"/>
    <s v="Motor Vehicle in Motion"/>
    <s v="(None)"/>
    <n v="2"/>
    <x v="1"/>
    <x v="1"/>
    <s v="[&quot;West&quot;,&quot;West&quot;]"/>
    <s v="Daylight"/>
    <x v="0"/>
    <s v="[37,49]"/>
    <s v="[&quot;Lap and Shoulder Belt Used&quot;,&quot;Lap and Shoulder Belt Used&quot;]"/>
    <n v="0"/>
    <s v="[&quot;Passenger Car&quot;,&quot;Pickup Truck&quot;]"/>
    <s v="2411000200I"/>
    <n v="10.663653"/>
    <n v="34.867111000000001"/>
    <n v="-83.481199000000004"/>
    <n v="60"/>
    <n v="50"/>
    <n v="98"/>
    <s v="D1_0002_00_I"/>
    <n v="82"/>
    <n v="97"/>
    <s v="simple"/>
    <n v="980.8"/>
    <n v="46.5"/>
    <n v="796"/>
    <n v="-83.482231999999996"/>
    <n v="34.866557"/>
    <n v="-83.479815000000002"/>
    <n v="34.867319000000002"/>
    <s v="2411000200I"/>
    <n v="1"/>
    <n v="241"/>
    <n v="2"/>
    <n v="0"/>
    <n v="55"/>
    <n v="6.23"/>
    <n v="5.6"/>
    <n v="1960.6"/>
    <n v="1961"/>
    <n v="1966.9"/>
    <n v="55"/>
    <n v="57.4"/>
    <n v="0"/>
    <n v="43091"/>
    <s v="NONE"/>
    <n v="2.5820000000000001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5820000000000001E-3"/>
    <n v="615"/>
    <s v="241-0007"/>
    <s v="3R : Rural Principal Arterial - Other"/>
    <s v="34.863345, -83.495679"/>
    <n v="-83.495678999999996"/>
    <n v="34.863345000000002"/>
    <n v="34.863345000000002"/>
    <n v="-83.495678999999996"/>
    <n v="2.5820000000000001E-3"/>
    <x v="25"/>
    <x v="0"/>
    <x v="2"/>
    <n v="4260"/>
    <n v="3915"/>
    <n v="345"/>
    <n v="8.8122605363984668E-2"/>
    <n v="4087.5"/>
    <n v="3220"/>
    <n v="13.7"/>
    <n v="4850"/>
    <n v="9.8000000000000007"/>
    <n v="4710"/>
    <n v="9.8000000000000007"/>
    <n v="3720"/>
    <n v="9"/>
    <n v="4040"/>
    <n v="11.4"/>
    <n v="3880"/>
    <n v="11.4"/>
    <n v="3690"/>
    <n v="12"/>
    <n v="4050"/>
    <n v="10"/>
    <n v="4050"/>
    <n v="9.6999999999999993"/>
    <n v="4590"/>
    <n v="9.6999999999999993"/>
    <n v="0"/>
  </r>
  <r>
    <n v="76"/>
    <n v="7270061"/>
    <s v="Rabun Co Sheriff's Office"/>
    <n v="43647.675000000003"/>
    <n v="2019"/>
    <x v="1"/>
    <n v="0"/>
    <n v="1"/>
    <s v="Rabun"/>
    <s v="Lookout Mountain Scenic Hwy"/>
    <s v="Hwy 76 Loop"/>
    <s v="(O) No Injury"/>
    <n v="0"/>
    <n v="0"/>
    <n v="0"/>
    <s v="Rear End"/>
    <s v="On Roadway - Roadway Intersection"/>
    <s v="[&quot;Motor Vehicle in Motion&quot;,&quot;Motor Vehicle in Motion&quot;]"/>
    <s v="Motor Vehicle in Motion"/>
    <s v="(None)"/>
    <n v="2"/>
    <x v="1"/>
    <x v="15"/>
    <s v="[&quot;East&quot;,&quot;East&quot;]"/>
    <s v="Daylight"/>
    <x v="0"/>
    <s v="[24,24]"/>
    <s v="[&quot;Lap and Shoulder Belt Used&quot;,&quot;Lap and Shoulder Belt Used&quot;]"/>
    <n v="0"/>
    <s v="[&quot;Pickup Truck&quot;,&quot;Pickup Truck&quot;]"/>
    <s v="2411000200I"/>
    <n v="10.787564"/>
    <n v="34.867370000000001"/>
    <n v="-83.479050000000001"/>
    <n v="60"/>
    <n v="50"/>
    <n v="98"/>
    <s v="D1_0002_00_I"/>
    <n v="82"/>
    <n v="97"/>
    <s v="simple"/>
    <n v="980.8"/>
    <n v="46.5"/>
    <n v="796"/>
    <n v="-83.482231999999996"/>
    <n v="34.866557"/>
    <n v="-83.479815000000002"/>
    <n v="34.867319000000002"/>
    <s v="2411000200I"/>
    <n v="1"/>
    <n v="241"/>
    <n v="2"/>
    <n v="0"/>
    <n v="55"/>
    <n v="6.23"/>
    <n v="5.6"/>
    <n v="1960.6"/>
    <n v="1961"/>
    <n v="1966.9"/>
    <n v="55"/>
    <n v="57.4"/>
    <n v="0"/>
    <n v="43091"/>
    <s v="NONE"/>
    <n v="2.5820000000000001E-3"/>
    <n v="43321"/>
    <n v="42946"/>
    <s v="2411000200I"/>
    <s v="RABUN"/>
    <n v="1"/>
    <n v="200"/>
    <n v="1"/>
    <n v="1"/>
    <n v="2"/>
    <n v="1"/>
    <n v="1"/>
    <n v="2"/>
    <n v="3"/>
    <n v="3"/>
    <s v="N"/>
    <n v="241"/>
    <n v="2"/>
    <n v="0"/>
    <s v="Not Urban"/>
    <s v="Not Urban"/>
    <n v="0"/>
    <n v="55"/>
    <n v="4040"/>
    <s v=" "/>
    <n v="0"/>
    <n v="1.979163"/>
    <n v="9"/>
    <s v="State Mainline"/>
    <n v="4040"/>
    <n v="452511"/>
    <n v="8.81"/>
    <n v="10.79"/>
    <n v="452511"/>
    <n v="0"/>
    <n v="10449.979019"/>
    <n v="100"/>
    <n v="42970"/>
    <n v="7.0028999999999994E-2"/>
    <n v="0"/>
    <n v="2.5820000000000001E-3"/>
    <n v="615"/>
    <s v="241-0007"/>
    <s v="3R : Rural Principal Arterial - Other"/>
    <s v="34.863345, -83.495679"/>
    <n v="-83.495678999999996"/>
    <n v="34.863345000000002"/>
    <n v="34.863345000000002"/>
    <n v="-83.495678999999996"/>
    <n v="2.5820000000000001E-3"/>
    <x v="25"/>
    <x v="0"/>
    <x v="2"/>
    <n v="4260"/>
    <n v="3915"/>
    <n v="345"/>
    <n v="8.8122605363984668E-2"/>
    <n v="4087.5"/>
    <n v="3220"/>
    <n v="13.7"/>
    <n v="4850"/>
    <n v="9.8000000000000007"/>
    <n v="4710"/>
    <n v="9.8000000000000007"/>
    <n v="3720"/>
    <n v="9"/>
    <n v="4040"/>
    <n v="11.4"/>
    <n v="3880"/>
    <n v="11.4"/>
    <n v="3690"/>
    <n v="12"/>
    <n v="4050"/>
    <n v="10"/>
    <n v="4050"/>
    <n v="9.6999999999999993"/>
    <n v="4590"/>
    <n v="9.6999999999999993"/>
    <n v="7.6999999999999996E-4"/>
  </r>
  <r>
    <n v="77"/>
    <n v="7332503"/>
    <s v="Rabun Co Sheriff's Office"/>
    <n v="43702.934027777781"/>
    <n v="2019"/>
    <x v="1"/>
    <n v="0"/>
    <n v="1"/>
    <s v="Rabun"/>
    <s v="Lookout Mountain Scenic Hwy"/>
    <s v="Germany Mtn"/>
    <s v="(O) No Injury"/>
    <n v="0"/>
    <n v="0"/>
    <n v="0"/>
    <s v="Not a Collision with Motor Vehicle"/>
    <s v="On Shoulder"/>
    <s v="Ditch"/>
    <s v="Ditch"/>
    <s v="(None)"/>
    <n v="1"/>
    <x v="0"/>
    <x v="2"/>
    <s v="West"/>
    <s v="Dark-Not Lighted"/>
    <x v="0"/>
    <n v="16"/>
    <s v=" "/>
    <n v="0"/>
    <s v="Sports Utility Vehicle (SUV)"/>
    <s v="2411000200I"/>
    <n v="13.848000000000001"/>
    <n v="34.880038999999996"/>
    <n v="-83.429105000000007"/>
    <n v="61"/>
    <n v="35"/>
    <n v="113"/>
    <s v="D1_0002_00_I"/>
    <n v="95"/>
    <n v="112"/>
    <s v="simple"/>
    <n v="846.7"/>
    <n v="51.8"/>
    <n v="765.4"/>
    <n v="-83.431381999999999"/>
    <n v="34.879446999999999"/>
    <n v="-83.429006999999999"/>
    <n v="34.880032999999997"/>
    <s v="2411000200I"/>
    <n v="1"/>
    <n v="241"/>
    <n v="2"/>
    <n v="0"/>
    <n v="55"/>
    <n v="6.44"/>
    <n v="6.18"/>
    <n v="1928.1"/>
    <n v="1914"/>
    <n v="1925.9"/>
    <n v="55"/>
    <n v="51.8"/>
    <n v="3.2"/>
    <n v="43091"/>
    <s v="NONE"/>
    <n v="2.4979999999999998E-3"/>
    <n v="43309"/>
    <n v="42934"/>
    <s v="2411000200I"/>
    <s v="RABUN"/>
    <n v="1"/>
    <n v="200"/>
    <n v="1"/>
    <n v="1"/>
    <n v="2"/>
    <n v="1"/>
    <n v="1"/>
    <n v="2"/>
    <n v="3"/>
    <n v="3"/>
    <s v="N"/>
    <n v="241"/>
    <n v="2"/>
    <n v="0"/>
    <s v="Not Urban"/>
    <s v="Not Urban"/>
    <n v="0"/>
    <n v="55"/>
    <n v="4390"/>
    <s v=" "/>
    <n v="0"/>
    <n v="0.68668099999999999"/>
    <n v="9"/>
    <s v="State Mainline"/>
    <n v="4390"/>
    <n v="452499"/>
    <n v="13.43"/>
    <n v="14.12"/>
    <n v="452499"/>
    <n v="0"/>
    <n v="3625.6779580000002"/>
    <n v="100"/>
    <n v="42958"/>
    <n v="2.5732000000000001E-2"/>
    <n v="0"/>
    <n v="2.4979999999999998E-3"/>
    <n v="616"/>
    <s v="241-0009"/>
    <s v="3R : Rural Principal Arterial - Other"/>
    <s v="34.877027, -83.443733"/>
    <n v="-83.443732999999995"/>
    <n v="34.877026999999998"/>
    <n v="34.877026999999998"/>
    <n v="-83.443732999999995"/>
    <n v="2.4979999999999998E-3"/>
    <x v="26"/>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78"/>
    <n v="6635539"/>
    <s v="Rabun Co Sheriff's Office"/>
    <n v="43174.71875"/>
    <n v="2018"/>
    <x v="1"/>
    <n v="0"/>
    <n v="1"/>
    <s v="Rabun"/>
    <s v="Lookout Mountain Scenic Hwy"/>
    <s v="Welborn Ln"/>
    <s v="(O) No Injury"/>
    <n v="0"/>
    <n v="0"/>
    <n v="0"/>
    <s v="Not a Collision with Motor Vehicle"/>
    <s v="Off Roadway"/>
    <s v="Embankment"/>
    <s v="Embankment"/>
    <s v="(None)"/>
    <n v="1"/>
    <x v="0"/>
    <x v="0"/>
    <s v="East"/>
    <s v="Daylight"/>
    <x v="0"/>
    <n v="48"/>
    <s v=" "/>
    <n v="0"/>
    <s v="Passenger Car"/>
    <s v="2411000200I"/>
    <n v="13.808586999999999"/>
    <n v="34.880034000000002"/>
    <n v="-83.429795999999996"/>
    <n v="61"/>
    <n v="35"/>
    <n v="113"/>
    <s v="D1_0002_00_I"/>
    <n v="95"/>
    <n v="112"/>
    <s v="simple"/>
    <n v="846.7"/>
    <n v="51.8"/>
    <n v="765.4"/>
    <n v="-83.431381999999999"/>
    <n v="34.879446999999999"/>
    <n v="-83.429006999999999"/>
    <n v="34.880032999999997"/>
    <s v="2411000200I"/>
    <n v="1"/>
    <n v="241"/>
    <n v="2"/>
    <n v="0"/>
    <n v="55"/>
    <n v="6.44"/>
    <n v="6.18"/>
    <n v="1928.1"/>
    <n v="1914"/>
    <n v="1925.9"/>
    <n v="55"/>
    <n v="51.8"/>
    <n v="3.2"/>
    <n v="43091"/>
    <s v="NONE"/>
    <n v="2.4979999999999998E-3"/>
    <n v="43309"/>
    <n v="42934"/>
    <s v="2411000200I"/>
    <s v="RABUN"/>
    <n v="1"/>
    <n v="200"/>
    <n v="1"/>
    <n v="1"/>
    <n v="2"/>
    <n v="1"/>
    <n v="1"/>
    <n v="2"/>
    <n v="3"/>
    <n v="3"/>
    <s v="N"/>
    <n v="241"/>
    <n v="2"/>
    <n v="0"/>
    <s v="Not Urban"/>
    <s v="Not Urban"/>
    <n v="0"/>
    <n v="55"/>
    <n v="4390"/>
    <s v=" "/>
    <n v="0"/>
    <n v="0.68668099999999999"/>
    <n v="9"/>
    <s v="State Mainline"/>
    <n v="4390"/>
    <n v="452499"/>
    <n v="13.43"/>
    <n v="14.12"/>
    <n v="452499"/>
    <n v="0"/>
    <n v="3625.6779580000002"/>
    <n v="100"/>
    <n v="42958"/>
    <n v="2.5732000000000001E-2"/>
    <n v="0"/>
    <n v="2.4979999999999998E-3"/>
    <n v="616"/>
    <s v="241-0009"/>
    <s v="3R : Rural Principal Arterial - Other"/>
    <s v="34.877027, -83.443733"/>
    <n v="-83.443732999999995"/>
    <n v="34.877026999999998"/>
    <n v="34.877026999999998"/>
    <n v="-83.443732999999995"/>
    <n v="2.4979999999999998E-3"/>
    <x v="26"/>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79"/>
    <n v="7765092"/>
    <s v="Rabun Co Sheriff's Office"/>
    <n v="44080.80972222222"/>
    <n v="2020"/>
    <x v="1"/>
    <n v="0"/>
    <n v="1"/>
    <s v="Rabun"/>
    <s v="Lookout Mountain Scenic Hwy"/>
    <s v="Shamrock Ln"/>
    <s v="(B) Suspected Minor/Visible Injury"/>
    <n v="0"/>
    <n v="0"/>
    <n v="1"/>
    <s v="Not a Collision with Motor Vehicle"/>
    <s v="Off Roadway"/>
    <s v="Utility Pole"/>
    <s v="Over Turn"/>
    <s v="(None)"/>
    <n v="1"/>
    <x v="0"/>
    <x v="0"/>
    <s v="East"/>
    <s v="Daylight"/>
    <x v="0"/>
    <n v="31"/>
    <s v="Lap and Shoulder Belt Used"/>
    <n v="0"/>
    <s v="Sports Utility Vehicle (SUV)"/>
    <s v="2411000200I"/>
    <n v="12.677498"/>
    <n v="34.875813999999998"/>
    <n v="-83.448330999999996"/>
    <n v="62"/>
    <n v="36"/>
    <n v="108"/>
    <s v="D1_0002_00_I"/>
    <n v="90"/>
    <n v="107"/>
    <s v="simple"/>
    <n v="1014"/>
    <n v="32.200000000000003"/>
    <n v="569.9"/>
    <n v="-83.449667000000005"/>
    <n v="34.875323000000002"/>
    <n v="-83.448014999999998"/>
    <n v="34.876047999999997"/>
    <s v="2411000200I"/>
    <n v="1"/>
    <n v="241"/>
    <n v="2"/>
    <n v="0"/>
    <n v="55"/>
    <n v="5.61"/>
    <n v="5.55"/>
    <n v="1958"/>
    <n v="1970.5"/>
    <n v="1971.1"/>
    <n v="55"/>
    <n v="59.6"/>
    <n v="0"/>
    <n v="43091"/>
    <s v="NONE"/>
    <n v="1.825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8259999999999999E-3"/>
    <n v="616"/>
    <s v="241-0009"/>
    <s v="3R : Rural Principal Arterial - Other"/>
    <s v="34.877027, -83.443733"/>
    <n v="-83.443732999999995"/>
    <n v="34.877026999999998"/>
    <n v="34.877026999999998"/>
    <n v="-83.443732999999995"/>
    <n v="1.8259999999999999E-3"/>
    <x v="27"/>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80"/>
    <n v="4874083"/>
    <s v="Rabun Co Sheriff's Office"/>
    <n v="41784.796527777777"/>
    <n v="2014"/>
    <x v="0"/>
    <n v="1"/>
    <n v="0"/>
    <s v="Rabun"/>
    <s v="Lookout Mountain Scenic Hwy"/>
    <s v="Dan Crane Rd"/>
    <s v="(O) No Injury"/>
    <n v="0"/>
    <n v="0"/>
    <n v="0"/>
    <s v="Not a Collision with Motor Vehicle"/>
    <s v="Off Roadway"/>
    <s v="Motor Vehicle in Motion"/>
    <s v="Motor Vehicle in Motion"/>
    <s v="Driver Lost Control"/>
    <n v="1"/>
    <x v="0"/>
    <x v="0"/>
    <s v="East"/>
    <s v="Daylight"/>
    <x v="0"/>
    <n v="21"/>
    <s v="[&quot;Lap and Shoulder Belt Used&quot;,&quot;Lap and Shoulder Belt Used&quot;]"/>
    <n v="0"/>
    <s v="Pickup Truck"/>
    <s v="2411000200I"/>
    <n v="12.67168"/>
    <n v="34.875768000000001"/>
    <n v="-83.448419999999999"/>
    <n v="62"/>
    <n v="36"/>
    <n v="108"/>
    <s v="D1_0002_00_I"/>
    <n v="90"/>
    <n v="107"/>
    <s v="simple"/>
    <n v="1014"/>
    <n v="32.200000000000003"/>
    <n v="569.9"/>
    <n v="-83.449667000000005"/>
    <n v="34.875323000000002"/>
    <n v="-83.448014999999998"/>
    <n v="34.876047999999997"/>
    <s v="2411000200I"/>
    <n v="1"/>
    <n v="241"/>
    <n v="2"/>
    <n v="0"/>
    <n v="55"/>
    <n v="5.61"/>
    <n v="5.55"/>
    <n v="1958"/>
    <n v="1970.5"/>
    <n v="1971.1"/>
    <n v="55"/>
    <n v="59.6"/>
    <n v="0"/>
    <n v="43091"/>
    <s v="NONE"/>
    <n v="1.825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8259999999999999E-3"/>
    <n v="616"/>
    <s v="241-0009"/>
    <s v="3R : Rural Principal Arterial - Other"/>
    <s v="34.877027, -83.443733"/>
    <n v="-83.443732999999995"/>
    <n v="34.877026999999998"/>
    <n v="34.877026999999998"/>
    <n v="-83.443732999999995"/>
    <n v="1.8259999999999999E-3"/>
    <x v="27"/>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81"/>
    <n v="7597248"/>
    <s v="Gsp Post 00"/>
    <n v="43906.663194444445"/>
    <n v="2020"/>
    <x v="1"/>
    <n v="0"/>
    <n v="1"/>
    <s v="Rabun"/>
    <s v="Lookout Mountain Scenic Hwy"/>
    <s v="Barnyard Ln"/>
    <s v="(O) No Injury"/>
    <n v="0"/>
    <n v="0"/>
    <n v="0"/>
    <s v="Not a Collision with Motor Vehicle"/>
    <s v="Off Roadway"/>
    <s v="Tree"/>
    <s v="Tree"/>
    <s v="Too Fast for Conditions"/>
    <n v="1"/>
    <x v="0"/>
    <x v="0"/>
    <s v="West"/>
    <s v="Daylight"/>
    <x v="0"/>
    <n v="30"/>
    <s v="None Used"/>
    <n v="0"/>
    <s v="Passenger Car"/>
    <s v="2411000200I"/>
    <n v="12.877000000000001"/>
    <n v="34.876978000000001"/>
    <n v="-83.445278000000002"/>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7.4100000000000001E-4"/>
  </r>
  <r>
    <n v="82"/>
    <n v="6832787"/>
    <s v="Rabun Co Sheriff's Office"/>
    <n v="43326.34652777778"/>
    <n v="2018"/>
    <x v="1"/>
    <n v="0"/>
    <n v="1"/>
    <s v="Rabun"/>
    <s v="Lookout Mountain Scenic Hwy"/>
    <s v="Leatherwood Ln"/>
    <s v="(B) Suspected Minor/Visible Injury"/>
    <n v="0"/>
    <n v="0"/>
    <n v="1"/>
    <s v="Not a Collision with Motor Vehicle"/>
    <s v="On Shoulder"/>
    <s v="Fence"/>
    <s v="Fence"/>
    <s v="Too Fast for Conditions"/>
    <n v="1"/>
    <x v="0"/>
    <x v="16"/>
    <s v="West"/>
    <s v="Daylight"/>
    <x v="0"/>
    <n v="21"/>
    <s v="None Used"/>
    <n v="0"/>
    <s v="Pickup Truck"/>
    <s v="2411000200I"/>
    <n v="12.920120000000001"/>
    <n v="34.877001"/>
    <n v="-83.444535000000002"/>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4840000000000001E-3"/>
  </r>
  <r>
    <n v="83"/>
    <n v="6794032"/>
    <s v="Rabun Co Sheriff's Office"/>
    <n v="43284.574999999997"/>
    <n v="2018"/>
    <x v="1"/>
    <n v="0"/>
    <n v="1"/>
    <s v="Rabun"/>
    <s v="Lookout Mountain Scenic Hwy"/>
    <s v="Leather Wood Ln"/>
    <s v="(C) Possible Injury / Complaint"/>
    <n v="0"/>
    <n v="0"/>
    <n v="0"/>
    <s v="Not a Collision with Motor Vehicle"/>
    <s v="Off Roadway"/>
    <s v="Other Non-Collision"/>
    <s v="Embankment"/>
    <s v="Aggressive Driving"/>
    <n v="1"/>
    <x v="0"/>
    <x v="14"/>
    <s v="East"/>
    <s v="Daylight"/>
    <x v="0"/>
    <n v="27"/>
    <s v="None Used"/>
    <n v="0"/>
    <s v="Passenger Car"/>
    <s v="2411000200I"/>
    <n v="12.918689000000001"/>
    <n v="34.877001"/>
    <n v="-83.444559999999996"/>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459E-3"/>
  </r>
  <r>
    <n v="84"/>
    <n v="5568857"/>
    <s v="Rabun Co Sheriff's Office"/>
    <n v="42317.43472222222"/>
    <n v="2015"/>
    <x v="0"/>
    <n v="1"/>
    <n v="0"/>
    <s v="Rabun"/>
    <s v="Lookout Mountain Scenic Hwy"/>
    <s v="3068 Hwy 76"/>
    <s v="(O) No Injury"/>
    <n v="0"/>
    <n v="0"/>
    <n v="0"/>
    <s v="Not a Collision with Motor Vehicle"/>
    <s v="Off Roadway"/>
    <s v="Embankment"/>
    <s v="Embankment"/>
    <s v="Too Fast for Conditions"/>
    <n v="1"/>
    <x v="0"/>
    <x v="0"/>
    <s v="East"/>
    <s v="Daylight"/>
    <x v="1"/>
    <n v="22"/>
    <s v="Lap and Shoulder Belt Used"/>
    <n v="0"/>
    <s v="Passenger Car"/>
    <s v="2411000200I"/>
    <n v="12.909917999999999"/>
    <n v="34.876995999999998"/>
    <n v="-83.444712999999993"/>
    <n v="63"/>
    <n v="37"/>
    <n v="109"/>
    <s v="D1_0002_00_I"/>
    <n v="91"/>
    <n v="108"/>
    <s v="simple"/>
    <n v="556.1"/>
    <n v="43.3"/>
    <n v="419.5"/>
    <n v="-83.447289999999995"/>
    <n v="34.876555000000003"/>
    <n v="-83.446016"/>
    <n v="34.876949000000003"/>
    <s v="2411000200I"/>
    <n v="1"/>
    <n v="241"/>
    <n v="2"/>
    <n v="0"/>
    <n v="55"/>
    <n v="10.86"/>
    <n v="10.71"/>
    <n v="1948.5"/>
    <n v="1951.4"/>
    <n v="1954.4"/>
    <n v="55"/>
    <n v="44.4"/>
    <n v="10.6"/>
    <n v="43091"/>
    <s v="NONE"/>
    <n v="1.3619999999999999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1.3619999999999999E-3"/>
    <n v="616"/>
    <s v="241-0009"/>
    <s v="3R : Rural Principal Arterial - Other"/>
    <s v="34.877027, -83.443733"/>
    <n v="-83.443732999999995"/>
    <n v="34.877026999999998"/>
    <n v="34.877026999999998"/>
    <n v="-83.443732999999995"/>
    <n v="1.3619999999999999E-3"/>
    <x v="28"/>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3060000000000001E-3"/>
  </r>
  <r>
    <n v="85"/>
    <n v="7900823"/>
    <s v="Clayton Police Department"/>
    <n v="44186.572916666664"/>
    <n v="2020"/>
    <x v="1"/>
    <n v="0"/>
    <n v="1"/>
    <s v="Rabun"/>
    <s v="[&quot;Hiawassee St&quot;,&quot;Hiawassee St&quot;,&quot;House St&quot;]"/>
    <s v="Hiawassee St"/>
    <s v="(O) No Injury"/>
    <n v="0"/>
    <n v="0"/>
    <n v="0"/>
    <s v="Rear End"/>
    <s v="On Roadway - Non-Intersection"/>
    <s v="[&quot;Motor Vehicle in Motion&quot;,&quot;Motor Vehicle in Motion&quot;]"/>
    <s v="[&quot;Motor Vehicle in Motion&quot;,&quot;Motor Vehicle in Motion&quot;]"/>
    <s v="(None)"/>
    <n v="2"/>
    <x v="1"/>
    <x v="7"/>
    <s v="[&quot;East&quot;,&quot;East&quot;]"/>
    <s v="Daylight"/>
    <x v="0"/>
    <s v="[34,67]"/>
    <s v="[&quot;Lap and Shoulder Belt Used&quot;,&quot;Lap and Shoulder Belt Used&quot;]"/>
    <n v="0"/>
    <s v="[&quot;Passenger Car&quot;,&quot;Pickup Truck&quot;]"/>
    <s v="2411000200I"/>
    <n v="15.532651"/>
    <n v="34.880045000000003"/>
    <n v="-83.40434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02E-4"/>
  </r>
  <r>
    <n v="86"/>
    <n v="7894325"/>
    <s v="Clayton Police Department"/>
    <n v="44183.638888888891"/>
    <n v="2020"/>
    <x v="1"/>
    <n v="0"/>
    <n v="1"/>
    <s v="Rabun"/>
    <s v="W Savannah St"/>
    <s v="W Savannah St"/>
    <s v="(O) No Injury"/>
    <n v="0"/>
    <n v="0"/>
    <n v="0"/>
    <s v="Not a Collision with Motor Vehicle"/>
    <s v="On Shoulder"/>
    <s v="Highway Traffic Sign Post"/>
    <s v="Highway Traffic Sign Post"/>
    <s v="(None)"/>
    <n v="1"/>
    <x v="0"/>
    <x v="16"/>
    <s v="West"/>
    <s v="Daylight"/>
    <x v="0"/>
    <n v="38"/>
    <s v="Lap and Shoulder Belt Used"/>
    <n v="0"/>
    <s v="Van"/>
    <s v="2411000200I"/>
    <n v="15.753491"/>
    <n v="34.87838"/>
    <n v="-83.401516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8570000000000002E-3"/>
  </r>
  <r>
    <n v="87"/>
    <n v="7894324"/>
    <s v="Clayton Police Department"/>
    <n v="44183.570833333331"/>
    <n v="2020"/>
    <x v="1"/>
    <n v="0"/>
    <n v="1"/>
    <s v="Rabun"/>
    <s v="[&quot;Chechero Rd&quot;,&quot;Savannah St&quot;,&quot;Savannah St&quot;,&quot;War Woman Rd&quot;]"/>
    <s v="Savannah St"/>
    <s v="(O) No Injury"/>
    <n v="0"/>
    <n v="0"/>
    <n v="0"/>
    <s v="Rear End"/>
    <s v="On Roadway - Roadway Intersection"/>
    <s v="[&quot;Motor Vehicle in Motion&quot;,&quot;Motor Vehicle in Motion&quot;]"/>
    <s v="[&quot;Motor Vehicle in Motion&quot;,&quot;Motor Vehicle in Motion&quot;]"/>
    <s v="(None)"/>
    <n v="2"/>
    <x v="1"/>
    <x v="9"/>
    <s v="[&quot;North&quot;,&quot;North&quot;]"/>
    <s v="Daylight"/>
    <x v="0"/>
    <s v="[22,35]"/>
    <s v="[&quot;Lap Belt Only Used&quot;,&quot;Lap and Shoulder Belt Used&quot;]"/>
    <n v="0"/>
    <s v="[&quot;Pickup Truck&quot;,&quot;Pickup Truck&quot;]"/>
    <s v="2413089601I"/>
    <n v="2.3700000000000001E-3"/>
    <n v="34.878244000000002"/>
    <n v="-83.399370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259999999999996E-3"/>
  </r>
  <r>
    <n v="88"/>
    <n v="7836491"/>
    <s v="Clayton Police Department"/>
    <n v="44132.711111111108"/>
    <n v="2020"/>
    <x v="1"/>
    <n v="0"/>
    <n v="1"/>
    <s v="Rabun"/>
    <s v="[&quot;Church St&quot;,&quot;Church St&quot;,&quot;W Savannah St&quot;,&quot;W Savannah St&quot;]"/>
    <s v="Church St"/>
    <s v="(C) Possible Injury / Complaint"/>
    <n v="0"/>
    <n v="0"/>
    <n v="0"/>
    <s v="Rear End"/>
    <s v="On Roadway - Non-Intersection"/>
    <s v="[&quot;Motor Vehicle in Motion&quot;,&quot;Motor Vehicle in Motion&quot;]"/>
    <s v="[&quot;Motor Vehicle in Motion&quot;,&quot;Motor Vehicle in Motion&quot;]"/>
    <s v="(None)"/>
    <n v="2"/>
    <x v="1"/>
    <x v="10"/>
    <s v="[&quot;East&quot;,&quot;East&quot;]"/>
    <s v="Daylight"/>
    <x v="0"/>
    <s v="[17,18]"/>
    <s v="[&quot;Lap and Shoulder Belt Used&quot;,&quot;Lap and Shoulder Belt Used&quot;]"/>
    <n v="0"/>
    <s v="[&quot;Passenger Car&quot;,&quot;Pickup Truck&quot;]"/>
    <s v="2411000200I"/>
    <n v="15.72"/>
    <n v="34.878430999999999"/>
    <n v="-83.40208099999999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679999999999999E-3"/>
  </r>
  <r>
    <n v="89"/>
    <n v="7764853"/>
    <s v="Clayton Police Department"/>
    <n v="44073.434027777781"/>
    <n v="2020"/>
    <x v="1"/>
    <n v="0"/>
    <n v="1"/>
    <s v="Rabun"/>
    <s v="Hiawassee St"/>
    <s v="Hiawassee St"/>
    <s v="(O) No Injury"/>
    <n v="0"/>
    <n v="0"/>
    <n v="0"/>
    <s v="Rear End"/>
    <s v="On Roadway - Non-Intersection"/>
    <s v="[&quot;Motor Vehicle in Motion&quot;,&quot;Motor Vehicle in Motion&quot;]"/>
    <s v="[&quot;Motor Vehicle in Motion&quot;,&quot;Motor Vehicle in Motion&quot;]"/>
    <s v="(None)"/>
    <n v="2"/>
    <x v="1"/>
    <x v="17"/>
    <s v="[&quot;East&quot;,&quot;East&quot;]"/>
    <s v="Daylight"/>
    <x v="0"/>
    <s v="[16,51]"/>
    <s v="[&quot;Lap and Shoulder Belt Used&quot;,&quot;Lap and Shoulder Belt Used&quot;]"/>
    <n v="0"/>
    <s v="[&quot;Passenger Car&quot;,&quot;Sports Utility Vehicle (SUV)&quot;]"/>
    <s v="2411000200I"/>
    <n v="15.483655000000001"/>
    <n v="34.880595"/>
    <n v="-83.404820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90"/>
    <n v="7754224"/>
    <s v="Clayton Police Department"/>
    <n v="44069.331250000003"/>
    <n v="2020"/>
    <x v="1"/>
    <n v="0"/>
    <n v="1"/>
    <s v="Rabun"/>
    <s v="Savannah St"/>
    <s v="Mill St"/>
    <s v="(O) No Injury"/>
    <n v="0"/>
    <n v="0"/>
    <n v="0"/>
    <s v="Left Angle Crash"/>
    <s v="On Roadway - Non-Intersection"/>
    <s v="[&quot;Motor Vehicle in Motion&quot;,&quot;Motor Vehicle in Motion&quot;]"/>
    <s v="[&quot;Motor Vehicle in Motion&quot;,&quot;Motor Vehicle in Motion&quot;]"/>
    <s v="(None)"/>
    <n v="2"/>
    <x v="1"/>
    <x v="7"/>
    <s v="[&quot;East&quot;,&quot;North&quot;]"/>
    <s v="Daylight"/>
    <x v="0"/>
    <s v="[30,56]"/>
    <s v="[&quot;Lap and Shoulder Belt Used&quot;,&quot;Lap and Shoulder Belt Used&quot;]"/>
    <n v="0"/>
    <s v="[&quot;Passenger Car&quot;,&quot;Sports Utility Vehicle (SUV)&quot;]"/>
    <s v="2411000200I"/>
    <n v="15.838193"/>
    <n v="34.878266000000004"/>
    <n v="-83.399966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2719999999999998E-3"/>
  </r>
  <r>
    <n v="91"/>
    <n v="7738567"/>
    <s v="Clayton Police Department"/>
    <n v="44056.427083333336"/>
    <n v="2020"/>
    <x v="1"/>
    <n v="0"/>
    <n v="1"/>
    <s v="Rabun"/>
    <s v="House St"/>
    <s v="Sr 76"/>
    <s v="(O) No Injury"/>
    <n v="0"/>
    <n v="0"/>
    <n v="0"/>
    <s v="Not a Collision with Motor Vehicle"/>
    <s v="Off Roadway"/>
    <s v="Other-Fixed Object"/>
    <s v="Other - Fixed Object"/>
    <s v="(None)"/>
    <n v="1"/>
    <x v="0"/>
    <x v="2"/>
    <s v="West"/>
    <s v="Daylight"/>
    <x v="0"/>
    <n v="45"/>
    <s v="Lap and Shoulder Belt Used"/>
    <n v="0"/>
    <s v="Pickup Truck"/>
    <s v="2411000200I"/>
    <n v="15.535132000000001"/>
    <n v="34.880012000000001"/>
    <n v="-83.404323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3900000000000003E-4"/>
  </r>
  <r>
    <n v="92"/>
    <n v="7679469"/>
    <s v="Clayton Police Department"/>
    <n v="44010.822222222225"/>
    <n v="2020"/>
    <x v="1"/>
    <n v="0"/>
    <n v="1"/>
    <s v="Rabun"/>
    <s v="[&quot;Main St&quot;,&quot;N Main St&quot;,&quot;Savannah St&quot;,&quot;W Savannah St&quot;]"/>
    <s v="S Main St"/>
    <s v="(O) No Injury"/>
    <n v="0"/>
    <n v="0"/>
    <n v="0"/>
    <s v="Left Angle Crash"/>
    <s v="On Roadway - Roadway Intersection"/>
    <s v="[&quot;Motor Vehicle in Motion&quot;,&quot;Motor Vehicle in Motion&quot;]"/>
    <s v="[&quot;Motor Vehicle in Motion&quot;,&quot;Motor Vehicle in Motion&quot;]"/>
    <s v="(None)"/>
    <n v="2"/>
    <x v="1"/>
    <x v="7"/>
    <s v="[&quot;East&quot;,&quot;West&quot;]"/>
    <s v="Daylight"/>
    <x v="0"/>
    <s v="[16,59]"/>
    <s v="[&quot;Lap and Shoulder Belt Used&quot;,&quot;Lap and Shoulder Belt Used&quot;]"/>
    <n v="0"/>
    <s v="[&quot;Sports Utility Vehicle (SUV)&quot;,&quot;Van&quot;]"/>
    <s v="2413089101I"/>
    <n v="1.07"/>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93"/>
    <n v="7416986"/>
    <s v="Clayton Police Department"/>
    <n v="43771.534722222219"/>
    <n v="2019"/>
    <x v="1"/>
    <n v="0"/>
    <n v="1"/>
    <s v="Rabun"/>
    <s v="[&quot;Main St&quot;,&quot;N Main St&quot;,&quot;Savannah St&quot;,&quot;W Savannah St&quot;]"/>
    <s v="W Savannah St"/>
    <s v="(O) No Injury"/>
    <n v="0"/>
    <n v="0"/>
    <n v="0"/>
    <s v="Rear End"/>
    <s v="On Roadway - Roadway Intersection"/>
    <s v="[&quot;Motor Vehicle in Motion&quot;,&quot;Motor Vehicle in Motion&quot;]"/>
    <s v="[&quot;Motor Vehicle in Motion&quot;,&quot;Motor Vehicle in Motion&quot;]"/>
    <s v="(None)"/>
    <n v="2"/>
    <x v="1"/>
    <x v="8"/>
    <s v="[&quot;South&quot;,&quot;South&quot;]"/>
    <s v="Daylight"/>
    <x v="0"/>
    <s v="[24,66]"/>
    <s v="[&quot;Lap and Shoulder Belt Used&quot;,&quot;Lap and Shoulder Belt Used&quot;]"/>
    <n v="0"/>
    <s v="[&quot;Pickup Truck&quot;,&quot;Pickup Truck&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94"/>
    <n v="7335129"/>
    <s v="Clayton Police Department"/>
    <n v="43704.530555555553"/>
    <n v="2019"/>
    <x v="1"/>
    <n v="0"/>
    <n v="1"/>
    <s v="Rabun"/>
    <s v="W Savannah St"/>
    <s v="S Church St"/>
    <s v="(O) No Injury"/>
    <n v="0"/>
    <n v="0"/>
    <n v="0"/>
    <s v="Angle (Other)"/>
    <s v="On Roadway - Roadway Intersection"/>
    <s v="[&quot;Motor Vehicle in Motion&quot;,&quot;Motor Vehicle in Motion&quot;]"/>
    <s v="[&quot;Motor Vehicle in Motion&quot;,&quot;Motor Vehicle in Motion&quot;]"/>
    <s v="(None)"/>
    <n v="2"/>
    <x v="1"/>
    <x v="3"/>
    <s v="[&quot;North&quot;,&quot;West&quot;]"/>
    <s v="Daylight"/>
    <x v="1"/>
    <s v="[25,47]"/>
    <s v="[&quot;Lap and Shoulder Belt Used&quot;,&quot;Lap and Shoulder Belt Used&quot;]"/>
    <n v="0"/>
    <s v="[&quot;Passenger Car&quot;,&quot;Sports Utility Vehicle (SUV)&quot;]"/>
    <s v="2411000200I"/>
    <n v="15.716087"/>
    <n v="34.878435000000003"/>
    <n v="-83.40214400000000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159999999999999E-3"/>
  </r>
  <r>
    <n v="95"/>
    <n v="7303306"/>
    <s v="Clayton Police Department"/>
    <n v="43670.923611111109"/>
    <n v="2019"/>
    <x v="1"/>
    <n v="0"/>
    <n v="1"/>
    <s v="Rabun"/>
    <s v="House St"/>
    <s v="Hiawassee St"/>
    <s v="(O) No Injury"/>
    <n v="0"/>
    <n v="0"/>
    <n v="0"/>
    <s v="Not a Collision with Motor Vehicle"/>
    <s v="Off Roadway"/>
    <s v="Highway Traffic Sign Post"/>
    <s v="Highway Traffic Sign Post"/>
    <s v="(None)"/>
    <n v="1"/>
    <x v="0"/>
    <x v="0"/>
    <s v="East"/>
    <s v="Dark-Lighted"/>
    <x v="0"/>
    <n v="16"/>
    <s v="None Used"/>
    <n v="0"/>
    <s v="Pickup Truck"/>
    <s v="2411000200I"/>
    <n v="15.551994000000001"/>
    <n v="34.879787"/>
    <n v="-83.404199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8.9099999999999997E-4"/>
  </r>
  <r>
    <n v="96"/>
    <n v="7284202"/>
    <s v="Clayton Police Department"/>
    <n v="43654.504861111112"/>
    <n v="2019"/>
    <x v="1"/>
    <n v="0"/>
    <n v="1"/>
    <s v="Rabun"/>
    <s v="[&quot;Chechero Rd&quot;,&quot;Savannah St&quot;,&quot;Savannah St&quot;,&quot;War Woman Rd&quot;]"/>
    <s v="Savannah St"/>
    <s v="(O) No Injury"/>
    <n v="0"/>
    <n v="0"/>
    <n v="0"/>
    <s v="Rear End"/>
    <s v="On Roadway - Roadway Intersection"/>
    <s v="[&quot;Motor Vehicle in Motion&quot;,&quot;Motor Vehicle in Motion&quot;]"/>
    <s v=" "/>
    <s v="(None)"/>
    <n v="2"/>
    <x v="1"/>
    <x v="18"/>
    <s v="[&quot;North&quot;,&quot;North&quot;]"/>
    <s v="Daylight"/>
    <x v="2"/>
    <s v="[34,60]"/>
    <s v="[&quot;Lap and Shoulder Belt Used&quot;,&quot;Lap and Shoulder Belt Used&quot;]"/>
    <n v="0"/>
    <s v="[&quot;Passenger Car&quot;,&quot;Pickup Truck&quot;]"/>
    <s v="2411000200I"/>
    <n v="0.27"/>
    <n v="34.878211"/>
    <n v="-83.399375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39999999999998E-3"/>
  </r>
  <r>
    <n v="97"/>
    <n v="7271177"/>
    <s v="Clayton Police Department"/>
    <n v="43647.582638888889"/>
    <n v="2019"/>
    <x v="1"/>
    <n v="0"/>
    <n v="1"/>
    <s v="Rabun"/>
    <s v="W Savannah St"/>
    <s v="N Church St"/>
    <s v="(C) Possible Injury / Complaint"/>
    <n v="0"/>
    <n v="0"/>
    <n v="0"/>
    <s v="Rear End"/>
    <s v="On Roadway - Non-Intersection"/>
    <s v="[&quot;Motor Vehicle in Motion&quot;,&quot;Motor Vehicle in Motion&quot;]"/>
    <s v="[&quot;Motor Vehicle in Motion&quot;,&quot;Motor Vehicle in Motion&quot;]"/>
    <s v="(None)"/>
    <n v="2"/>
    <x v="1"/>
    <x v="10"/>
    <s v="[&quot;West&quot;,&quot;West&quot;]"/>
    <s v="Daylight"/>
    <x v="0"/>
    <s v="[47,51]"/>
    <s v="[&quot;Lap and Shoulder Belt Used&quot;,&quot;Lap and Shoulder Belt Used&quot;]"/>
    <n v="0"/>
    <s v="[&quot;Sports Utility Vehicle (SUV)&quot;,&quot;Sports Utility Vehicle (SUV)&quot;]"/>
    <s v="2411000200I"/>
    <n v="15.675115"/>
    <n v="34.878481999999998"/>
    <n v="-83.40280799999999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7910000000000001E-3"/>
  </r>
  <r>
    <n v="98"/>
    <n v="7218913"/>
    <s v="Clayton Police Department"/>
    <n v="43608.614583333336"/>
    <n v="2019"/>
    <x v="1"/>
    <n v="0"/>
    <n v="1"/>
    <s v="Rabun"/>
    <s v="W Savannah St"/>
    <s v="S Church St"/>
    <s v="(O) No Injury"/>
    <n v="0"/>
    <n v="0"/>
    <n v="0"/>
    <s v="Rear End"/>
    <s v="On Roadway - Roadway Intersection"/>
    <s v="[&quot;Motor Vehicle in Motion&quot;,&quot;Parked Motor Vehicle&quot;]"/>
    <s v="[&quot;Motor Vehicle in Motion&quot;,&quot;Parked Motor Vehicle&quot;]"/>
    <s v="(None)"/>
    <n v="2"/>
    <x v="1"/>
    <x v="10"/>
    <s v="[&quot;East&quot;,&quot;East&quot;]"/>
    <s v="Daylight"/>
    <x v="0"/>
    <s v="[35,69]"/>
    <s v="Lap and Shoulder Belt Used"/>
    <n v="0"/>
    <s v="[&quot;Passenger Car&quot;,&quot;Sports Utility Vehicle (SUV)&quot;]"/>
    <s v="2411000200I"/>
    <n v="15.71621"/>
    <n v="34.878435000000003"/>
    <n v="-83.402141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170000000000001E-3"/>
  </r>
  <r>
    <n v="99"/>
    <n v="6872116"/>
    <s v="Clayton Police Department"/>
    <n v="43355.617361111108"/>
    <n v="2018"/>
    <x v="1"/>
    <n v="0"/>
    <n v="1"/>
    <s v="Rabun"/>
    <s v="W Savannah St"/>
    <s v="N Church St"/>
    <s v="(C) Possible Injury / Complaint"/>
    <n v="0"/>
    <n v="0"/>
    <n v="0"/>
    <s v="Left Angle Crash"/>
    <s v="On Roadway - Roadway Intersection"/>
    <s v="[&quot;Motor Vehicle in Motion&quot;,&quot;Motor Vehicle in Motion&quot;]"/>
    <s v="Motor Vehicle in Motion"/>
    <s v="[&quot;Failure to Yield&quot;,&quot;No Contributing Factors&quot;]"/>
    <n v="2"/>
    <x v="1"/>
    <x v="7"/>
    <s v="[&quot;South&quot;,&quot;West&quot;]"/>
    <s v="Daylight"/>
    <x v="0"/>
    <s v="[37,64]"/>
    <s v="[&quot;Lap and Shoulder Belt Used&quot;,&quot;Lap and Shoulder Belt Used&quot;]"/>
    <n v="0"/>
    <s v="[&quot;Passenger Car&quot;,&quot;Passenger Car&quot;]"/>
    <s v="2411000200I"/>
    <n v="15.751911"/>
    <n v="34.878382000000002"/>
    <n v="-83.40154300000000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8349999999999999E-3"/>
  </r>
  <r>
    <n v="100"/>
    <n v="7043170"/>
    <s v="Clayton Police Department"/>
    <n v="43467.663194444445"/>
    <n v="2019"/>
    <x v="1"/>
    <n v="0"/>
    <n v="1"/>
    <s v="Rabun"/>
    <s v="[&quot;Hiawassee St&quot;,&quot;Hiawassee St&quot;,&quot;House St&quot;]"/>
    <s v="Hiawassee St"/>
    <s v="(O) No Injury"/>
    <n v="0"/>
    <n v="0"/>
    <n v="0"/>
    <s v="Sideswipe-Same Direction"/>
    <s v="On Roadway - Roadway Intersection"/>
    <s v="[&quot;Motor Vehicle in Motion&quot;,&quot;Motor Vehicle in Motion&quot;]"/>
    <s v="[&quot;Motor Vehicle in Motion&quot;,&quot;Motor Vehicle in Motion&quot;]"/>
    <s v="(None)"/>
    <n v="2"/>
    <x v="1"/>
    <x v="19"/>
    <s v="[&quot;West&quot;,&quot;West&quot;]"/>
    <s v="Daylight"/>
    <x v="0"/>
    <s v="[63,84]"/>
    <s v="[&quot;Lap and Shoulder Belt Used&quot;,&quot;Lap and Shoulder Belt Used&quot;]"/>
    <n v="0"/>
    <s v="[&quot;Sports Utility Vehicle (SUV)&quot;,&quot;Sports Utility Vehicle (SUV)&quot;]"/>
    <s v="2411000200I"/>
    <n v="15.532712999999999"/>
    <n v="34.880043999999998"/>
    <n v="-83.40434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0300000000000002E-4"/>
  </r>
  <r>
    <n v="101"/>
    <n v="6987149"/>
    <s v="Gsp Post 00"/>
    <n v="43434.669444444444"/>
    <n v="2018"/>
    <x v="1"/>
    <n v="0"/>
    <n v="1"/>
    <s v="Rabun"/>
    <s v="Hiawassee St"/>
    <s v="Meadowstream Ln"/>
    <s v="(B) Suspected Minor/Visible Injury"/>
    <n v="0"/>
    <n v="0"/>
    <n v="1"/>
    <s v="Head On"/>
    <s v="On Roadway - Non-Intersection"/>
    <s v="[&quot;Motor Vehicle in Motion&quot;,&quot;Motor Vehicle in Motion&quot;]"/>
    <s v="[&quot;Motor Vehicle in Motion&quot;,&quot;Motor Vehicle in Motion&quot;]"/>
    <s v="[&quot;Driver Lost Control&quot;,&quot;No Contributing Factors&quot;]"/>
    <n v="2"/>
    <x v="1"/>
    <x v="1"/>
    <s v="[&quot;East&quot;,&quot;West&quot;]"/>
    <s v="Daylight"/>
    <x v="1"/>
    <s v="[53,61]"/>
    <s v="[&quot;Lap and Shoulder Belt Used&quot;,&quot;Lap and Shoulder Belt Used&quot;]"/>
    <n v="0"/>
    <s v="[&quot;Passenger Car&quot;,&quot;Pickup Truck&quot;]"/>
    <s v="2411000200I"/>
    <n v="15.457623"/>
    <n v="34.880813000000003"/>
    <n v="-83.405164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102"/>
    <n v="6925374"/>
    <s v="Clayton Police Department"/>
    <n v="43395.313194444447"/>
    <n v="2018"/>
    <x v="1"/>
    <n v="0"/>
    <n v="1"/>
    <s v="Rabun"/>
    <s v="[&quot;Main St&quot;,&quot;N Main St&quot;,&quot;Savannah St&quot;,&quot;W Savannah St&quot;]"/>
    <s v="N Main St"/>
    <s v="(C) Possible Injury / Complaint"/>
    <n v="0"/>
    <n v="0"/>
    <n v="0"/>
    <s v="Rear End"/>
    <s v="On Roadway - Non-Intersection"/>
    <s v="[&quot;Motor Vehicle in Motion&quot;,&quot;Parked Motor Vehicle&quot;]"/>
    <s v="Motor Vehicle in Motion"/>
    <s v="[&quot;Following Too Close&quot;,&quot;No Contributing Factors&quot;]"/>
    <n v="2"/>
    <x v="1"/>
    <x v="10"/>
    <s v="[&quot;South&quot;,&quot;South&quot;]"/>
    <s v="Daylight"/>
    <x v="0"/>
    <s v="[46,68]"/>
    <s v="[&quot;Lap and Shoulder Belt Used&quot;,&quot;Lap and Shoulder Belt Used&quot;]"/>
    <n v="0"/>
    <s v="[&quot;Sports Utility Vehicle (SUV)&quot;,&quot;Sports Utility Vehicle (SUV)&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3"/>
    <n v="6859896"/>
    <s v="Clayton Police Department"/>
    <n v="43344.594444444447"/>
    <n v="2018"/>
    <x v="1"/>
    <n v="0"/>
    <n v="1"/>
    <s v="Rabun"/>
    <s v="[&quot;Main St&quot;,&quot;N Main St&quot;,&quot;Savannah St&quot;,&quot;W Savannah St&quot;]"/>
    <s v="E Savannah"/>
    <s v="(O) No Injury"/>
    <n v="0"/>
    <n v="0"/>
    <n v="0"/>
    <s v="Right Angle Crash"/>
    <s v="On Roadway - Non-Intersection"/>
    <s v="[&quot;Motor Vehicle in Motion&quot;,&quot;Motor Vehicle in Motion&quot;]"/>
    <s v="[&quot;Motor Vehicle in Motion&quot;,&quot;Motor Vehicle in Motion&quot;]"/>
    <s v="[&quot;Following Too Close&quot;,&quot;Reaction to Object or Animal&quot;]"/>
    <n v="2"/>
    <x v="1"/>
    <x v="19"/>
    <s v="[&quot;East&quot;,&quot;North&quot;]"/>
    <s v="Daylight"/>
    <x v="0"/>
    <s v="[16,74]"/>
    <s v="[&quot;Lap and Shoulder Belt Used&quot;,&quot;Lap and Shoulder Belt Used&quot;]"/>
    <n v="0"/>
    <s v="[&quot;Passenger Car&quot;,&quot;Pickup Truck&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4"/>
    <n v="6823396"/>
    <s v="Clayton Police Department"/>
    <n v="43317.754861111112"/>
    <n v="2018"/>
    <x v="1"/>
    <n v="0"/>
    <n v="1"/>
    <s v="Rabun"/>
    <s v="W Savannah St"/>
    <s v="N Church St"/>
    <s v="(O) No Injury"/>
    <n v="0"/>
    <n v="0"/>
    <n v="0"/>
    <s v="Rear End"/>
    <s v="On Roadway - Non-Intersection"/>
    <s v="[&quot;Motor Vehicle in Motion&quot;,&quot;Motor Vehicle in Motion&quot;]"/>
    <s v="[&quot;Motor Vehicle in Motion&quot;,&quot;Motor Vehicle in Motion&quot;]"/>
    <s v="[&quot;No Contributing Factors&quot;,&quot;Vision Obscured&quot;]"/>
    <n v="2"/>
    <x v="1"/>
    <x v="10"/>
    <s v="[&quot;West&quot;,&quot;West&quot;]"/>
    <s v="Daylight"/>
    <x v="0"/>
    <s v="[24,31]"/>
    <s v="[&quot;Lap and Shoulder Belt Used&quot;,&quot;Lap and Shoulder Belt Used&quot;]"/>
    <n v="0"/>
    <s v="[&quot;Passenger Car&quot;,&quot;Pickup Truck&quot;]"/>
    <s v="2411000200I"/>
    <n v="15.695619000000001"/>
    <n v="34.878458000000002"/>
    <n v="-83.40247599999999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0469999999999998E-3"/>
  </r>
  <r>
    <n v="105"/>
    <n v="6795527"/>
    <s v="Clayton Police Department"/>
    <n v="43297.530555555553"/>
    <n v="2018"/>
    <x v="1"/>
    <n v="0"/>
    <n v="1"/>
    <s v="Rabun"/>
    <s v="[&quot;Main St&quot;,&quot;N Main St&quot;,&quot;Savannah St&quot;,&quot;W Savannah St&quot;]"/>
    <s v="Main St"/>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ylight"/>
    <x v="0"/>
    <s v="[44,78]"/>
    <s v="[&quot;Lap and Shoulder Belt Used&quot;,&quot;Lap and Shoulder Belt Used&quot;]"/>
    <n v="0"/>
    <s v="[&quot;Passenger Car&quot;,&quot;Sports Utility Vehicle (SUV)&quot;]"/>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6"/>
    <n v="6714701"/>
    <s v="Clayton Police Department"/>
    <n v="43236.541666666664"/>
    <n v="2018"/>
    <x v="1"/>
    <n v="0"/>
    <n v="1"/>
    <s v="Rabun"/>
    <s v="House St"/>
    <s v="Shadyside Dr"/>
    <s v="(C) Possible Injury / Complaint"/>
    <n v="0"/>
    <n v="0"/>
    <n v="0"/>
    <s v="Angle (Other)"/>
    <s v="On Roadway - Non-Intersection"/>
    <s v="[&quot;Motor Vehicle in Motion&quot;,&quot;Motor Vehicle in Motion&quot;]"/>
    <s v="Motor Vehicle in Motion"/>
    <s v="[&quot;Failure to Yield&quot;,&quot;No Contributing Factors&quot;]"/>
    <n v="2"/>
    <x v="1"/>
    <x v="13"/>
    <s v="[&quot;East&quot;,&quot;North&quot;]"/>
    <s v="Daylight"/>
    <x v="1"/>
    <s v="[40,65]"/>
    <s v="[&quot;Lap and Shoulder Belt Used&quot;,&quot;Lap and Shoulder Belt Used&quot;]"/>
    <n v="0"/>
    <s v="[&quot;Sports Utility Vehicle (SUV)&quot;,&quot;Sports Utility Vehicle (SUV)&quot;]"/>
    <s v="2411000200I"/>
    <n v="15.631114"/>
    <n v="34.878742000000003"/>
    <n v="-83.403592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0950000000000001E-3"/>
  </r>
  <r>
    <n v="107"/>
    <n v="6705304"/>
    <s v="Clayton Police Department"/>
    <n v="43207.765277777777"/>
    <n v="2018"/>
    <x v="1"/>
    <n v="0"/>
    <n v="1"/>
    <s v="Rabun"/>
    <s v="[&quot;Main St&quot;,&quot;N Main St&quot;,&quot;Savannah St&quot;,&quot;W Savannah St&quot;]"/>
    <s v="Sr 2"/>
    <s v="(O) No Injury"/>
    <n v="0"/>
    <n v="0"/>
    <n v="0"/>
    <s v="Not a Collision with Motor Vehicle"/>
    <s v="(None)"/>
    <s v="Other Non-Collision"/>
    <s v="Other Non-Collision"/>
    <s v="No Contributing Factors"/>
    <n v="1"/>
    <x v="0"/>
    <x v="20"/>
    <s v="West"/>
    <s v="Daylight"/>
    <x v="2"/>
    <n v="20"/>
    <s v="Lap and Shoulder Belt Used"/>
    <n v="0"/>
    <s v="Passenger Car"/>
    <s v="2411000200I"/>
    <n v="15.79"/>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08"/>
    <n v="6705246"/>
    <s v="Clayton Police Department"/>
    <n v="43194.616666666669"/>
    <n v="2018"/>
    <x v="1"/>
    <n v="0"/>
    <n v="1"/>
    <s v="Rabun"/>
    <s v="Savannah St"/>
    <s v="N Main"/>
    <s v="(O) No Injury"/>
    <n v="0"/>
    <n v="0"/>
    <n v="0"/>
    <s v="Not a Collision with Motor Vehicle"/>
    <s v="(None)"/>
    <s v="Motor Vehicle in Motion"/>
    <s v="Pedestrian"/>
    <s v="Misjudged Clearance"/>
    <n v="1"/>
    <x v="0"/>
    <x v="2"/>
    <s v="West"/>
    <s v="Daylight"/>
    <x v="0"/>
    <n v="73"/>
    <s v="Lap and Shoulder Belt Used"/>
    <n v="0"/>
    <s v="Sports Utility Vehicle (SUV)"/>
    <s v="2411000200I"/>
    <n v="15.865178999999999"/>
    <n v="34.878219999999999"/>
    <n v="-83.39946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751E-3"/>
  </r>
  <r>
    <n v="109"/>
    <n v="6512852"/>
    <s v="Clayton Police Department"/>
    <n v="43024.413194444445"/>
    <n v="2017"/>
    <x v="2"/>
    <n v="0"/>
    <n v="0"/>
    <s v="Rabun"/>
    <s v="[&quot;Hiawassee St&quot;,&quot;Hiawassee St&quot;,&quot;House St&quot;]"/>
    <s v="Jo Dotson"/>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7"/>
    <s v="[&quot;West&quot;,&quot;West&quot;]"/>
    <s v="Daylight"/>
    <x v="0"/>
    <s v="[35,36]"/>
    <s v="[&quot;Lap and Shoulder Belt Used&quot;,&quot;Lap and Shoulder Belt Used&quot;]"/>
    <n v="0"/>
    <s v="[&quot;Passenger Car&quot;,&quot;Passenger Car&quot;]"/>
    <s v="2411000200I"/>
    <n v="15.53"/>
    <n v="34.880094999999997"/>
    <n v="-83.40437799999999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4000000000000001E-4"/>
  </r>
  <r>
    <n v="110"/>
    <n v="6544373"/>
    <s v="Clayton Police Department"/>
    <n v="43006.681250000001"/>
    <n v="2017"/>
    <x v="2"/>
    <n v="0"/>
    <n v="0"/>
    <s v="Rabun"/>
    <s v="Chechero Rd"/>
    <s v="E Savannah St"/>
    <s v="(O) No Injury"/>
    <n v="0"/>
    <n v="0"/>
    <n v="0"/>
    <s v="(None)"/>
    <s v="(None)"/>
    <s v="(None)"/>
    <s v="[&quot;Motor Vehicle in Motion&quot;,&quot;Motor Vehicle in Motion&quot;]"/>
    <s v="[&quot;Failure to Yield&quot;,&quot;No Contributing Factors&quot;]"/>
    <n v="2"/>
    <x v="1"/>
    <x v="7"/>
    <s v="[&quot;East&quot;,&quot;North&quot;]"/>
    <s v="Daylight"/>
    <x v="2"/>
    <s v="[18,78]"/>
    <s v="[&quot;Lap and Shoulder Belt Used&quot;,&quot;Lap and Shoulder Belt Used&quot;]"/>
    <n v="0"/>
    <s v="[&quot;Passenger Car&quot;,&quot;Passenger Car&quot;]"/>
    <s v="2413053901I"/>
    <n v="0.24696499999999999"/>
    <n v="34.877952000000001"/>
    <n v="-83.39940199999999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9160000000000003E-3"/>
  </r>
  <r>
    <n v="111"/>
    <n v="6544541"/>
    <s v="Clayton Police Department"/>
    <n v="42913.519444444442"/>
    <n v="2017"/>
    <x v="2"/>
    <n v="0"/>
    <n v="0"/>
    <s v="Rabun"/>
    <s v="Savannah St"/>
    <s v="(none)"/>
    <s v="(O) No Injury"/>
    <n v="0"/>
    <n v="0"/>
    <n v="0"/>
    <s v="(None)"/>
    <s v="(None)"/>
    <s v="(None)"/>
    <s v=" "/>
    <s v="(None)"/>
    <n v="2"/>
    <x v="1"/>
    <x v="6"/>
    <s v="[&quot;None&quot;,&quot;None&quot;]"/>
    <s v="Daylight"/>
    <x v="2"/>
    <s v="[52,52]"/>
    <s v=" "/>
    <n v="0"/>
    <s v=" "/>
    <s v="2411000200I"/>
    <n v="15.846973999999999"/>
    <n v="34.878255000000003"/>
    <n v="-83.399794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4320000000000002E-3"/>
  </r>
  <r>
    <n v="112"/>
    <n v="6178275"/>
    <s v="Clayton Police Department"/>
    <n v="42793.508333333331"/>
    <n v="2017"/>
    <x v="2"/>
    <n v="0"/>
    <n v="0"/>
    <s v="Rabun"/>
    <s v="Savannah St"/>
    <s v="Old Livery St"/>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9"/>
    <s v="[&quot;West&quot;,&quot;West&quot;]"/>
    <s v="Daylight"/>
    <x v="0"/>
    <s v="[0,0]"/>
    <s v="[&quot;Lap and Shoulder Belt Used&quot;,&quot;Lap and Shoulder Belt Used&quot;]"/>
    <n v="0"/>
    <s v="[&quot;Pickup Truck&quot;,&quot;Pickup Truck&quot;]"/>
    <s v="2411000200I"/>
    <n v="15.872992"/>
    <n v="34.878207000000003"/>
    <n v="-83.399326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809999999999999E-3"/>
  </r>
  <r>
    <n v="113"/>
    <n v="5963178"/>
    <s v="Clayton Police Department"/>
    <n v="42591.443055555559"/>
    <n v="2016"/>
    <x v="0"/>
    <n v="1"/>
    <n v="0"/>
    <s v="Rabun"/>
    <s v="[&quot;Hiawassee St&quot;,&quot;House St&quot;]"/>
    <s v="Hiawassee St"/>
    <s v="(C) Possible Injury / Complaint"/>
    <n v="0"/>
    <n v="0"/>
    <n v="0"/>
    <s v="Angle (Other)"/>
    <s v="On Roadway - Roadway Intersection"/>
    <s v="[&quot;Motor Vehicle in Motion&quot;,&quot;Motor Vehicle in Motion&quot;]"/>
    <s v="[&quot;Motor Vehicle in Motion&quot;,&quot;Motor Vehicle in Motion&quot;]"/>
    <s v="Failure to Yield"/>
    <n v="2"/>
    <x v="1"/>
    <x v="3"/>
    <s v="[&quot;South&quot;,&quot;West&quot;]"/>
    <s v="Daylight"/>
    <x v="0"/>
    <s v="[0,0]"/>
    <s v="[&quot;Lap and Shoulder Belt Used&quot;,&quot;Lap and Shoulder Belt Used&quot;,&quot;Lap and Shoulder Belt Used&quot;]"/>
    <n v="0"/>
    <s v="[&quot;Passenger Car&quot;,&quot;Pickup Truck&quot;]"/>
    <s v="2411000200I"/>
    <n v="15.533208999999999"/>
    <n v="34.880037000000002"/>
    <n v="-83.40433799999999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0999999999999997E-4"/>
  </r>
  <r>
    <n v="114"/>
    <n v="5881268"/>
    <s v="Clayton Police Department"/>
    <n v="42574.464583333334"/>
    <n v="2016"/>
    <x v="0"/>
    <n v="1"/>
    <n v="0"/>
    <s v="Rabun"/>
    <s v="Hiawassee St"/>
    <s v="Highway 76"/>
    <s v="(O) No Injury"/>
    <n v="0"/>
    <n v="0"/>
    <n v="0"/>
    <s v="Rear End"/>
    <s v="On Roadway - Roadway Intersection"/>
    <s v="[&quot;Motor Vehicle in Motion&quot;,&quot;Motor Vehicle in Motion&quot;]"/>
    <s v="[&quot;Motor Vehicle in Motion&quot;,&quot;Parked Motor Vehicle&quot;]"/>
    <s v="[&quot;Following Too Close&quot;,&quot;No Contributing Factors&quot;]"/>
    <n v="2"/>
    <x v="1"/>
    <x v="10"/>
    <s v="[&quot;West&quot;,&quot;West&quot;]"/>
    <s v="Daylight"/>
    <x v="0"/>
    <s v="[0,0]"/>
    <s v="[&quot;Child Restraint System (Properly Used)&quot;,&quot;Child Restraint System (Properly Used)&quot;,&quot;Lap and Shoulder Belt Used&quot;,&quot;Lap and Shoulder Belt Used&quot;,&quot;Unknown&quot;]"/>
    <n v="0"/>
    <s v="[&quot;Passenger Car&quot;,&quot;Sports Utility Vehicle (SUV)&quot;]"/>
    <s v="2413050701I"/>
    <n v="0.200434"/>
    <n v="34.880056000000003"/>
    <n v="-83.404195999999999"/>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7.0100000000000002E-4"/>
  </r>
  <r>
    <n v="115"/>
    <n v="5881216"/>
    <s v="Clayton Police Department"/>
    <n v="42562.508333333331"/>
    <n v="2016"/>
    <x v="0"/>
    <n v="1"/>
    <n v="0"/>
    <s v="Rabun"/>
    <s v="[&quot;Main St&quot;,&quot;N Main St&quot;,&quot;Savannah St&quot;,&quot;W Savannah St&quot;]"/>
    <s v="Savannah St"/>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21"/>
    <s v="[&quot;South&quot;,&quot;South&quot;]"/>
    <s v="Daylight"/>
    <x v="0"/>
    <s v="[0,0]"/>
    <s v="[&quot;Lap and Shoulder Belt Used&quot;,&quot;Lap and Shoulder Belt Used&quot;]"/>
    <n v="0"/>
    <s v="[&quot;Passenger Car&quot;,&quot;Sports Utility Vehicle (SUV)&quot;]"/>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16"/>
    <n v="5881219"/>
    <s v="Clayton Police Department"/>
    <n v="42558.504861111112"/>
    <n v="2016"/>
    <x v="0"/>
    <n v="1"/>
    <n v="0"/>
    <s v="Rabun"/>
    <s v="Savannah St"/>
    <s v="Old Livery"/>
    <s v="(C) Possible Injury / Complaint"/>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22"/>
    <s v="[&quot;North&quot;,&quot;West&quot;]"/>
    <s v="Daylight"/>
    <x v="0"/>
    <s v="[0,0]"/>
    <s v="[&quot;Lap and Shoulder Belt Used&quot;,&quot;Lap and Shoulder Belt Used&quot;]"/>
    <n v="0"/>
    <s v="[&quot;Passenger Car&quot;,&quot;Sports Utility Vehicle (SUV)&quot;]"/>
    <s v="2411000200I"/>
    <n v="15.867433"/>
    <n v="34.878216000000002"/>
    <n v="-83.399422000000001"/>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7889999999999999E-3"/>
  </r>
  <r>
    <n v="117"/>
    <n v="5881251"/>
    <s v="Clayton Police Department"/>
    <n v="42524.470138888886"/>
    <n v="2016"/>
    <x v="0"/>
    <n v="1"/>
    <n v="0"/>
    <s v="Rabun"/>
    <s v="[&quot;Main St&quot;,&quot;N Main St&quot;,&quot;Savannah St&quot;,&quot;W Savannah St&quot;]"/>
    <s v="Savannah St"/>
    <s v="(O) No Injury"/>
    <n v="0"/>
    <n v="0"/>
    <n v="0"/>
    <s v="Sideswipe-Same Direction"/>
    <s v="On Roadway - Roadway Intersection"/>
    <s v="[&quot;Motor Vehicle in Motion&quot;,&quot;Motor Vehicle in Motion&quot;]"/>
    <s v="[&quot;Motor Vehicle in Motion&quot;,&quot;Parked Motor Vehicle&quot;]"/>
    <s v="[&quot;Changed Lanes Improperly&quot;,&quot;No Contributing Factors&quot;]"/>
    <n v="2"/>
    <x v="1"/>
    <x v="23"/>
    <s v="[&quot;South&quot;,&quot;South&quot;]"/>
    <s v="Daylight"/>
    <x v="0"/>
    <s v="[0,0]"/>
    <s v="[&quot;Lap and Shoulder Belt Used&quot;,&quot;Unknown&quot;]"/>
    <n v="0"/>
    <s v="[&quot;Passenger Car&quot;,&quot;Sports Utility Vehicle (SUV)&quot;]"/>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18"/>
    <n v="5728446"/>
    <s v="Rabun Co Sheriff's Office"/>
    <n v="42459.430555555555"/>
    <n v="2016"/>
    <x v="0"/>
    <n v="1"/>
    <n v="0"/>
    <s v="Rabun"/>
    <s v="Savannah St"/>
    <s v="Norht Main St"/>
    <s v="(O) No Injury"/>
    <n v="0"/>
    <n v="0"/>
    <n v="0"/>
    <s v="Sideswipe-Same Direction"/>
    <s v="On Roadway - Roadway Intersection"/>
    <s v="[&quot;Motor Vehicle in Motion&quot;,&quot;Motor Vehicle in Motion&quot;]"/>
    <s v="[&quot;Motor Vehicle in Motion&quot;,&quot;Motor Vehicle in Motion&quot;]"/>
    <s v="[&quot;Changed Lanes Improperly&quot;,&quot;No Contributing Factors&quot;]"/>
    <n v="2"/>
    <x v="1"/>
    <x v="24"/>
    <s v="[&quot;West&quot;,&quot;West&quot;]"/>
    <s v="Daylight"/>
    <x v="0"/>
    <s v="[21,55]"/>
    <s v="[&quot;Lap and Shoulder Belt Used&quot;,&quot;Lap and Shoulder Belt Used&quot;]"/>
    <n v="0"/>
    <s v="[&quot;Passenger Car&quot;,&quot;Pickup Truck&quot;]"/>
    <s v="2411000200I"/>
    <n v="15.799243000000001"/>
    <n v="34.878312999999999"/>
    <n v="-83.400722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5750000000000001E-3"/>
  </r>
  <r>
    <n v="119"/>
    <n v="5881221"/>
    <s v="Clayton Police Department"/>
    <n v="42440.338888888888"/>
    <n v="2016"/>
    <x v="0"/>
    <n v="1"/>
    <n v="0"/>
    <s v="Rabun"/>
    <s v="[&quot;Main St&quot;,&quot;N Main St&quot;,&quot;Savannah St&quot;,&quot;W Savannah St&quot;]"/>
    <s v="Savannah St"/>
    <s v="(O) No Injury"/>
    <n v="0"/>
    <n v="0"/>
    <n v="0"/>
    <s v="Angle (Other)"/>
    <s v="On Roadway - Roadway Intersection"/>
    <s v="[&quot;Motor Vehicle in Motion&quot;,&quot;Motor Vehicle in Motion&quot;]"/>
    <s v="[&quot;Motor Vehicle in Motion&quot;,&quot;Motor Vehicle in Motion&quot;]"/>
    <s v="[&quot;Disregard Stop Sign/Signal&quot;,&quot;No Contributing Factors&quot;]"/>
    <n v="2"/>
    <x v="1"/>
    <x v="3"/>
    <s v="[&quot;North&quot;,&quot;West&quot;]"/>
    <s v="Daylight"/>
    <x v="0"/>
    <s v="[0,0]"/>
    <s v="[&quot;Child Restraint System (Properly Used)&quot;,&quot;Lap and Shoulder Belt Used&quot;,&quot;Lap and Shoulder Belt Used&quot;,&quot;Lap and Shoulder Belt Used&quot;]"/>
    <n v="0"/>
    <s v="[&quot;Passenger Car&quot;,&quot;Tractor/Trailer&quot;]"/>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20"/>
    <n v="5881225"/>
    <s v="Clayton Police Department"/>
    <n v="42427.381944444445"/>
    <n v="2016"/>
    <x v="0"/>
    <n v="1"/>
    <n v="0"/>
    <s v="Rabun"/>
    <s v="[&quot;Main St&quot;,&quot;N Main St&quot;,&quot;Savannah St&quot;,&quot;W Savannah St&quot;]"/>
    <s v="Main St"/>
    <s v="(O) No Injury"/>
    <n v="0"/>
    <n v="0"/>
    <n v="0"/>
    <s v="Head On"/>
    <s v="On Roadway - Roadway Intersection"/>
    <s v="[&quot;Motor Vehicle in Motion&quot;,&quot;Motor Vehicle in Motion&quot;]"/>
    <s v="[&quot;Motor Vehicle in Motion&quot;,&quot;Motor Vehicle in Motion&quot;]"/>
    <s v="[&quot;Failure to Yield&quot;,&quot;No Contributing Factors&quot;]"/>
    <n v="2"/>
    <x v="1"/>
    <x v="7"/>
    <s v="[&quot;East&quot;,&quot;West&quot;]"/>
    <s v="Daylight"/>
    <x v="0"/>
    <s v="[0,0]"/>
    <s v="[&quot;Lap and Shoulder Belt Used&quot;,&quot;Lap and Shoulder Belt Used&quot;,&quot;Lap and Shoulder Belt Used&quot;]"/>
    <n v="0"/>
    <s v="[&quot;Sports Utility Vehicle (SUV)&quot;,&quot;Sports Utility Vehicle (SUV)&quot;]"/>
    <s v="2413089101I"/>
    <n v="1.07"/>
    <n v="34.878324999999997"/>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21"/>
    <n v="5881228"/>
    <s v="Clayton Police Department"/>
    <n v="42406.739583333336"/>
    <n v="2016"/>
    <x v="0"/>
    <n v="1"/>
    <n v="0"/>
    <s v="Rabun"/>
    <s v="[&quot;Hiawassee St&quot;,&quot;House St&quot;]"/>
    <s v="Sr 2"/>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8"/>
    <s v="[&quot;West&quot;,&quot;West&quot;]"/>
    <s v="Daylight"/>
    <x v="0"/>
    <s v="[0,0]"/>
    <s v="[&quot;Lap and Shoulder Belt Used&quot;,&quot;Lap and Shoulder Belt Used&quot;]"/>
    <n v="0"/>
    <s v="[&quot;Pickup Truck&quot;,&quot;Sports Utility Vehicle (SUV)&quot;]"/>
    <s v="2411000200I"/>
    <n v="15.533294"/>
    <n v="34.880035999999997"/>
    <n v="-83.404336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1200000000000002E-4"/>
  </r>
  <r>
    <n v="122"/>
    <n v="5453861"/>
    <s v="Rabun Co Sheriff's Office"/>
    <n v="42243.649305555555"/>
    <n v="2015"/>
    <x v="0"/>
    <n v="1"/>
    <n v="0"/>
    <s v="Rabun"/>
    <s v="Savannah St"/>
    <s v="(none)"/>
    <s v="(O) No Injury"/>
    <n v="0"/>
    <n v="0"/>
    <n v="0"/>
    <s v="Not a Collision with Motor Vehicle"/>
    <s v="Off Roadway"/>
    <s v="Ditch"/>
    <s v="Ditch"/>
    <s v="Inattentive or Other Distraction (Distracted)"/>
    <n v="1"/>
    <x v="0"/>
    <x v="2"/>
    <s v="East"/>
    <s v="Daylight"/>
    <x v="0"/>
    <n v="71"/>
    <s v="Lap and Shoulder Belt Used"/>
    <n v="0"/>
    <s v="Pickup Truck"/>
    <s v="2411000200I"/>
    <n v="15.846219"/>
    <n v="34.878256"/>
    <n v="-83.399810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4180000000000001E-3"/>
  </r>
  <r>
    <n v="123"/>
    <n v="5881237"/>
    <s v="Clayton Police Department"/>
    <n v="42373.508333333331"/>
    <n v="2016"/>
    <x v="0"/>
    <n v="1"/>
    <n v="0"/>
    <s v="Rabun"/>
    <s v="W Savannah St"/>
    <s v="Church Stret"/>
    <s v="(O) No Injury"/>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3"/>
    <s v="[&quot;East&quot;,&quot;North&quot;]"/>
    <s v="Daylight"/>
    <x v="0"/>
    <s v="[0,0]"/>
    <s v="[&quot;Lap and Shoulder Belt Used&quot;,&quot;Lap and Shoulder Belt Used&quot;]"/>
    <n v="0"/>
    <s v="[&quot;Passenger Car&quot;,&quot;Sports Utility Vehicle (SUV)&quot;]"/>
    <s v="2411000200I"/>
    <n v="15.716044999999999"/>
    <n v="34.878435000000003"/>
    <n v="-83.40214500000000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3149999999999998E-3"/>
  </r>
  <r>
    <n v="124"/>
    <n v="5071858"/>
    <s v="Clayton Police Department"/>
    <n v="41931.519444444442"/>
    <n v="2014"/>
    <x v="0"/>
    <n v="1"/>
    <n v="0"/>
    <s v="Rabun"/>
    <s v="[&quot;Chechero Rd&quot;,&quot;Savannah St&quot;,&quot;Savannah St&quot;,&quot;War Woman Rd&quot;]"/>
    <s v="Chechero St"/>
    <s v="(O) No Injury"/>
    <n v="0"/>
    <n v="0"/>
    <n v="0"/>
    <s v="Left Angle Crash"/>
    <s v="On Roadway - Roadway Intersection"/>
    <s v="[&quot;Motor Vehicle in Motion&quot;,&quot;Motor Vehicle in Motion&quot;]"/>
    <s v="[&quot;Motor Vehicle in Motion&quot;,&quot;Motor Vehicle in Motion&quot;]"/>
    <s v="[&quot;Inattentive or Other Distraction (Distracted)&quot;,&quot;No Contributing Factors&quot;]"/>
    <n v="2"/>
    <x v="1"/>
    <x v="7"/>
    <s v="[&quot;North&quot;,&quot;West&quot;]"/>
    <s v="Daylight"/>
    <x v="0"/>
    <s v="[39,54]"/>
    <s v="[&quot;Lap and Shoulder Belt Used&quot;,&quot;Lap and Shoulder Belt Used&quot;]"/>
    <n v="0"/>
    <s v="[&quot;Passenger Car&quot;,&quot;Passenger Car&quot;]"/>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25"/>
    <n v="4930447"/>
    <s v="Clayton Police Department"/>
    <n v="41857.575694444444"/>
    <n v="2014"/>
    <x v="0"/>
    <n v="1"/>
    <n v="0"/>
    <s v="Rabun"/>
    <s v="W Savannah St"/>
    <s v="Main St"/>
    <s v="(O) No Injury"/>
    <n v="0"/>
    <n v="0"/>
    <n v="0"/>
    <s v="Rear End"/>
    <s v="On Roadway - Roadway Intersection"/>
    <s v="[&quot;Motor Vehicle in Motion&quot;,&quot;Motor Vehicle in Motion&quot;]"/>
    <s v="[&quot;Motor Vehicle in Motion&quot;,&quot;Motor Vehicle in Motion&quot;]"/>
    <s v="[&quot;No Contributing Factors&quot;,&quot;Other&quot;]"/>
    <n v="2"/>
    <x v="1"/>
    <x v="3"/>
    <s v="[&quot;East&quot;,&quot;East&quot;]"/>
    <s v="Daylight"/>
    <x v="0"/>
    <s v="[33,48]"/>
    <s v="[&quot;Lap and Shoulder Belt Used&quot;,&quot;Unknown&quot;]"/>
    <n v="0"/>
    <s v="[&quot;Passenger Car&quot;,&quot;Sports Utility Vehicle (SUV)&quot;]"/>
    <s v="2411000200I"/>
    <n v="15.780416000000001"/>
    <n v="34.878338999999997"/>
    <n v="-83.40106299999999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2649999999999997E-3"/>
  </r>
  <r>
    <n v="126"/>
    <n v="4904912"/>
    <s v="Clayton Police Department"/>
    <n v="41831.029861111114"/>
    <n v="2014"/>
    <x v="0"/>
    <n v="1"/>
    <n v="0"/>
    <s v="Rabun"/>
    <s v="Hiawassee St"/>
    <s v="Jo Dotson Cir"/>
    <s v="(B) Suspected Minor/Visible Injury"/>
    <n v="0"/>
    <n v="0"/>
    <n v="1"/>
    <s v="Not a Collision with Motor Vehicle"/>
    <s v="Off Roadway"/>
    <s v="Utility Pole"/>
    <s v="Utility Pole"/>
    <s v="Driver Lost Control"/>
    <n v="1"/>
    <x v="0"/>
    <x v="0"/>
    <s v="East"/>
    <s v="Dark-Not Lighted"/>
    <x v="1"/>
    <n v="24"/>
    <s v="[&quot;Lap and Shoulder Belt Used&quot;,&quot;Lap and Shoulder Belt Used&quot;]"/>
    <n v="0"/>
    <s v="Passenger Car"/>
    <s v="2411000200I"/>
    <n v="15.463013"/>
    <n v="34.880789999999998"/>
    <n v="-83.405077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127"/>
    <n v="4906681"/>
    <s v="Clayton Police Department"/>
    <n v="41827.731944444444"/>
    <n v="2014"/>
    <x v="0"/>
    <n v="1"/>
    <n v="0"/>
    <s v="Rabun"/>
    <s v="[&quot;Main St&quot;,&quot;N Main St&quot;,&quot;Savannah St&quot;,&quot;W Savannah St&quot;]"/>
    <s v="Wall St"/>
    <s v="(O) No Injury"/>
    <n v="0"/>
    <n v="0"/>
    <n v="0"/>
    <s v="Sideswipe-Same Direction"/>
    <s v="On Roadway - Roadway Intersection"/>
    <s v="[&quot;Motor Vehicle in Motion&quot;,&quot;Motor Vehicle in Motion&quot;]"/>
    <s v="[&quot;Motor Vehicle in Motion&quot;,&quot;Motor Vehicle in Motion&quot;]"/>
    <s v="[&quot;Improper Passing&quot;,&quot;No Contributing Factors&quot;]"/>
    <n v="2"/>
    <x v="1"/>
    <x v="19"/>
    <s v="[&quot;North&quot;,&quot;North&quot;]"/>
    <s v="Daylight"/>
    <x v="0"/>
    <s v="[44,46]"/>
    <s v="[&quot;Lap and Shoulder Belt Used&quot;,&quot;Lap and Shoulder Belt Used&quot;]"/>
    <n v="0"/>
    <s v="[&quot;Passenger Car&quot;,&quot;Pickup Truck&quot;]"/>
    <s v="2411000200I"/>
    <n v="1.07"/>
    <n v="34.878323999999999"/>
    <n v="-83.400901000000005"/>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30000000000003E-3"/>
  </r>
  <r>
    <n v="128"/>
    <n v="4895601"/>
    <s v="Clayton Police Department"/>
    <n v="41753.367361111108"/>
    <n v="2014"/>
    <x v="0"/>
    <n v="1"/>
    <n v="0"/>
    <s v="Rabun"/>
    <s v="W Savannah St"/>
    <s v="Shadyside Dr"/>
    <s v="(O) No Injury"/>
    <n v="0"/>
    <n v="0"/>
    <n v="0"/>
    <s v="Angle (Other)"/>
    <s v="On Roadway - Roadway Intersection"/>
    <s v="[&quot;Motor Vehicle in Motion&quot;,&quot;Motor Vehicle in Motion&quot;]"/>
    <s v="[&quot;Motor Vehicle in Motion&quot;,&quot;Motor Vehicle in Motion&quot;]"/>
    <s v="[&quot;Inattentive or Other Distraction (Distracted)&quot;,&quot;No Contributing Factors&quot;]"/>
    <n v="2"/>
    <x v="1"/>
    <x v="1"/>
    <s v="[&quot;East&quot;,&quot;East&quot;]"/>
    <s v="Daylight"/>
    <x v="0"/>
    <s v="[37,37]"/>
    <s v="[&quot;Lap and Shoulder Belt Used&quot;,&quot;Lap and Shoulder Belt Used&quot;,&quot;Lap and Shoulder Belt Used&quot;,&quot;Lap and Shoulder Belt Used&quot;]"/>
    <n v="0"/>
    <s v="[&quot;Passenger Car&quot;,&quot;Van&quot;]"/>
    <s v="2411000200I"/>
    <n v="15.666797000000001"/>
    <n v="34.878490999999997"/>
    <n v="-83.40294199999999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6930000000000001E-3"/>
  </r>
  <r>
    <n v="129"/>
    <n v="5881129"/>
    <s v="Clayton Police Department"/>
    <n v="42277.718055555553"/>
    <n v="2015"/>
    <x v="0"/>
    <n v="1"/>
    <n v="0"/>
    <s v="Rabun"/>
    <s v="[&quot;Chechero Rd&quot;,&quot;Savannah St&quot;,&quot;Savannah St&quot;,&quot;War Woman Rd&quot;]"/>
    <s v="E Savannah St"/>
    <s v="(O) No Injury"/>
    <n v="0"/>
    <n v="0"/>
    <n v="0"/>
    <s v="Not a Collision with Motor Vehicle"/>
    <s v="Off Roadway"/>
    <s v="Ditch"/>
    <s v="Ditch"/>
    <s v="Other"/>
    <n v="1"/>
    <x v="0"/>
    <x v="0"/>
    <s v="South"/>
    <s v="Daylight"/>
    <x v="1"/>
    <n v="0"/>
    <s v="Lap and Shoulder Belt Used"/>
    <n v="0"/>
    <s v="Sports Utility Vehicle (SUV)"/>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30"/>
    <n v="5881330"/>
    <s v="Clayton Police Department"/>
    <n v="42202.604166666664"/>
    <n v="2015"/>
    <x v="0"/>
    <n v="1"/>
    <n v="0"/>
    <s v="Rabun"/>
    <s v="W Savannah St"/>
    <s v="S Church St"/>
    <s v="(C) Possible Injury / Complaint"/>
    <n v="0"/>
    <n v="0"/>
    <n v="0"/>
    <s v="Rear End"/>
    <s v="On Roadway - Roadway Intersection"/>
    <s v="[&quot;Motor Vehicle in Motion&quot;,&quot;Motor Vehicle in Motion&quot;]"/>
    <s v="[&quot;Motor Vehicle in Motion&quot;,&quot;Motor Vehicle in Motion&quot;]"/>
    <s v="[&quot;Following Too Close&quot;,&quot;No Contributing Factors&quot;]"/>
    <n v="2"/>
    <x v="1"/>
    <x v="10"/>
    <s v="[&quot;East&quot;,&quot;East&quot;]"/>
    <s v="Daylight"/>
    <x v="0"/>
    <s v="[0,0]"/>
    <s v="[&quot;Child Restraint System (Properly Used)&quot;,&quot;Lap and Shoulder Belt Used&quot;,&quot;Lap and Shoulder Belt Used&quot;]"/>
    <n v="0"/>
    <s v="[&quot;Pickup Truck&quot;,&quot;Sports Utility Vehicle (SUV)&quot;]"/>
    <s v="2411000200I"/>
    <n v="15.711122"/>
    <n v="34.878441000000002"/>
    <n v="-83.402225000000001"/>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3.2490000000000002E-3"/>
  </r>
  <r>
    <n v="131"/>
    <n v="5881333"/>
    <s v="Clayton Police Department"/>
    <n v="42196.475694444445"/>
    <n v="2015"/>
    <x v="0"/>
    <n v="1"/>
    <n v="0"/>
    <s v="Rabun"/>
    <s v="[&quot;Hiawassee St&quot;,&quot;Hiawassee St&quot;]"/>
    <s v="Jo Dotson Cr"/>
    <s v="(O) No Injury"/>
    <n v="0"/>
    <n v="0"/>
    <n v="0"/>
    <s v="Rear End"/>
    <s v="On Roadway - Roadway Intersection"/>
    <s v="[&quot;Motor Vehicle in Motion&quot;,&quot;Motor Vehicle in Motion&quot;]"/>
    <s v="[&quot;Motor Vehicle in Motion&quot;,&quot;Motor Vehicle in Motion&quot;]"/>
    <s v="[&quot;Inattentive or Other Distraction (Distracted)&quot;,&quot;No Contributing Factors&quot;]"/>
    <n v="2"/>
    <x v="1"/>
    <x v="10"/>
    <s v="[&quot;West&quot;,&quot;West&quot;]"/>
    <s v="Daylight"/>
    <x v="0"/>
    <s v="[0,0]"/>
    <s v="[&quot;Lap and Shoulder Belt Used&quot;,&quot;Lap and Shoulder Belt Used&quot;]"/>
    <n v="0"/>
    <s v="[&quot;Passenger Car&quot;,&quot;Passenger Car&quot;]"/>
    <s v="2413050701D"/>
    <n v="4.0000000000000001E-3"/>
    <n v="34.880020000000002"/>
    <n v="-83.404120000000006"/>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7.8299999999999995E-4"/>
  </r>
  <r>
    <n v="132"/>
    <n v="4895613"/>
    <s v="Clayton Police Department"/>
    <n v="41779.915277777778"/>
    <n v="2014"/>
    <x v="0"/>
    <n v="1"/>
    <n v="0"/>
    <s v="Rabun"/>
    <s v="Shadyside Dr"/>
    <s v="Hwy 76"/>
    <s v="(O) No Injury"/>
    <n v="0"/>
    <n v="0"/>
    <n v="0"/>
    <s v="Not a Collision with Motor Vehicle"/>
    <s v="Off Roadway"/>
    <s v="Other-Fixed Object"/>
    <s v="Other - Fixed Object"/>
    <s v="Inattentive or Other Distraction (Distracted)"/>
    <n v="1"/>
    <x v="0"/>
    <x v="0"/>
    <s v="East"/>
    <s v="Dark-Not Lighted"/>
    <x v="0"/>
    <n v="51"/>
    <s v="Motorcycle Helmet"/>
    <n v="1"/>
    <s v="Motorcycle"/>
    <s v="2413051901I"/>
    <n v="0.67600000000000005"/>
    <n v="34.878520999999999"/>
    <n v="-83.403593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2.2820000000000002E-3"/>
  </r>
  <r>
    <n v="133"/>
    <n v="4895596"/>
    <s v="Clayton Police Department"/>
    <n v="41743.657638888886"/>
    <n v="2014"/>
    <x v="0"/>
    <n v="1"/>
    <n v="0"/>
    <s v="Rabun"/>
    <s v="Hiawassee St"/>
    <s v="Meadow Strm"/>
    <s v="(O) No Injury"/>
    <n v="0"/>
    <n v="0"/>
    <n v="0"/>
    <s v="Not a Collision with Motor Vehicle"/>
    <s v="Off Roadway"/>
    <s v="Ditch"/>
    <s v="Embankment"/>
    <s v="Driver Lost Control"/>
    <n v="1"/>
    <x v="0"/>
    <x v="0"/>
    <s v="West"/>
    <s v="Daylight"/>
    <x v="1"/>
    <n v="16"/>
    <s v="Lap and Shoulder Belt Used"/>
    <n v="0"/>
    <s v="Pickup Truck"/>
    <s v="2411000200I"/>
    <n v="15.452999999999999"/>
    <n v="34.880834999999998"/>
    <n v="-83.40527299999999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0"/>
  </r>
  <r>
    <n v="134"/>
    <n v="4778943"/>
    <s v="Gsp Post 00"/>
    <n v="41730.722222222219"/>
    <n v="2014"/>
    <x v="0"/>
    <n v="1"/>
    <n v="0"/>
    <s v="Rabun"/>
    <s v="House St"/>
    <s v="(none)"/>
    <s v="(O) No Injury"/>
    <n v="0"/>
    <n v="0"/>
    <n v="0"/>
    <s v="Not a Collision with Motor Vehicle"/>
    <s v="On Shoulder"/>
    <s v="Utility Pole"/>
    <s v="Utility Pole"/>
    <s v="(None)"/>
    <n v="1"/>
    <x v="0"/>
    <x v="0"/>
    <s v="East"/>
    <s v="Daylight"/>
    <x v="0"/>
    <n v="42"/>
    <s v="Lap and Shoulder Belt Used"/>
    <n v="0"/>
    <s v="Tractor/Trailer"/>
    <s v="2411000200I"/>
    <n v="15.53622"/>
    <n v="34.879997000000003"/>
    <n v="-83.404314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5499999999999998E-4"/>
  </r>
  <r>
    <n v="135"/>
    <n v="4895578"/>
    <s v="Clayton Police Department"/>
    <n v="41703.67291666667"/>
    <n v="2014"/>
    <x v="0"/>
    <n v="1"/>
    <n v="0"/>
    <s v="Rabun"/>
    <s v="[&quot;Chechero Rd&quot;,&quot;Savannah St&quot;,&quot;Savannah St&quot;,&quot;War Woman Rd&quot;]"/>
    <s v="Savannah St"/>
    <s v="(O) No Injury"/>
    <n v="0"/>
    <n v="0"/>
    <n v="0"/>
    <s v="Angle (Other)"/>
    <s v="On Roadway - Roadway Intersection"/>
    <s v="[&quot;Motor Vehicle in Motion&quot;,&quot;Motor Vehicle in Motion&quot;]"/>
    <s v="[&quot;Motor Vehicle in Motion&quot;,&quot;Motor Vehicle in Motion&quot;]"/>
    <s v="[&quot;Following Too Close&quot;,&quot;No Contributing Factors&quot;]"/>
    <n v="2"/>
    <x v="1"/>
    <x v="21"/>
    <s v="[&quot;North&quot;,&quot;North&quot;]"/>
    <s v="Daylight"/>
    <x v="0"/>
    <s v="[43,51]"/>
    <s v="[&quot;Lap and Shoulder Belt Used&quot;,&quot;Lap and Shoulder Belt Used&quot;,&quot;Unknown&quot;]"/>
    <n v="0"/>
    <s v="[&quot;Passenger Car&quot;,&quot;Pickup Truck&quot;]"/>
    <s v="2411000200I"/>
    <n v="15.87"/>
    <n v="34.878213000000002"/>
    <n v="-83.399400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100000000000001E-3"/>
  </r>
  <r>
    <n v="136"/>
    <n v="4895575"/>
    <s v="Clayton Police Department"/>
    <n v="41699.67083333333"/>
    <n v="2014"/>
    <x v="0"/>
    <n v="1"/>
    <n v="0"/>
    <s v="Rabun"/>
    <s v="[&quot;Hiawassee St&quot;,&quot;House St&quot;]"/>
    <s v="Hiawassee St"/>
    <s v="(O) No Injury"/>
    <n v="0"/>
    <n v="0"/>
    <n v="0"/>
    <s v="Left Angle Crash"/>
    <s v="On Roadway - Roadway Intersection"/>
    <s v="[&quot;Motor Vehicle in Motion&quot;,&quot;Motor Vehicle in Motion&quot;]"/>
    <s v="[&quot;Motor Vehicle in Motion&quot;,&quot;Motor Vehicle in Motion&quot;]"/>
    <s v="[&quot;Failure to Yield&quot;,&quot;No Contributing Factors&quot;]"/>
    <n v="2"/>
    <x v="1"/>
    <x v="7"/>
    <s v="[&quot;West&quot;,&quot;West&quot;]"/>
    <s v="Daylight"/>
    <x v="0"/>
    <s v="[32,74]"/>
    <s v="[&quot;Unknown&quot;,&quot;Unknown&quot;]"/>
    <n v="0"/>
    <s v="[&quot;Passenger Car&quot;,&quot;Pickup Truck&quot;]"/>
    <s v="2411000200I"/>
    <n v="15.533333000000001"/>
    <n v="34.880035999999997"/>
    <n v="-83.404336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6.1200000000000002E-4"/>
  </r>
  <r>
    <n v="137"/>
    <n v="4895569"/>
    <s v="Clayton Police Department"/>
    <n v="41685.794444444444"/>
    <n v="2014"/>
    <x v="0"/>
    <n v="1"/>
    <n v="0"/>
    <s v="Rabun"/>
    <s v="Hiawassee St"/>
    <s v="Hiawassee St"/>
    <s v="(O) No Injury"/>
    <n v="0"/>
    <n v="0"/>
    <n v="0"/>
    <s v="Rear End"/>
    <s v="On Roadway - Roadway Intersection"/>
    <s v="[&quot;Motor Vehicle in Motion&quot;,&quot;Motor Vehicle in Motion&quot;]"/>
    <s v="[&quot;Motor Vehicle in Motion&quot;,&quot;Motor Vehicle in Motion&quot;]"/>
    <s v="[&quot;Following Too Close&quot;,&quot;Inattentive or Other Distraction (Distracted)&quot;]"/>
    <n v="2"/>
    <x v="1"/>
    <x v="1"/>
    <s v="[&quot;West&quot;,&quot;West&quot;]"/>
    <s v="Dark-Not Lighted"/>
    <x v="0"/>
    <s v="[26,56]"/>
    <s v="[&quot;Shoulder Belt Only Used&quot;,&quot;Shoulder Belt Only Used&quot;]"/>
    <n v="0"/>
    <s v="[&quot;Passenger Car&quot;,&quot;Passenger Car&quot;]"/>
    <s v="2411000200I"/>
    <n v="15.504421000000001"/>
    <n v="34.880355000000002"/>
    <n v="-83.404640999999998"/>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1.7200000000000001E-4"/>
  </r>
  <r>
    <n v="138"/>
    <n v="4660082"/>
    <s v="Gsp Post 00"/>
    <n v="41610.32916666667"/>
    <n v="2013"/>
    <x v="0"/>
    <n v="1"/>
    <n v="0"/>
    <s v="Rabun"/>
    <s v="Savannah St"/>
    <s v="Main St"/>
    <s v="(O) No Injury"/>
    <n v="0"/>
    <n v="0"/>
    <n v="0"/>
    <s v="Left Angle Crash"/>
    <s v="On Roadway - Roadway Intersection"/>
    <s v="[&quot;Motor Vehicle in Motion&quot;,&quot;Motor Vehicle in Motion&quot;]"/>
    <s v="[&quot;Motor Vehicle in Motion&quot;,&quot;Motor Vehicle in Motion&quot;]"/>
    <s v="(None)"/>
    <n v="2"/>
    <x v="1"/>
    <x v="7"/>
    <s v="[&quot;East&quot;,&quot;West&quot;]"/>
    <s v="Daylight"/>
    <x v="0"/>
    <s v="[22,50]"/>
    <s v="[&quot;Child Restraint System (Properly Used)&quot;,&quot;Child Restraint System (Properly Used)&quot;,&quot;Lap and Shoulder Belt Used&quot;,&quot;Lap and Shoulder Belt Used&quot;]"/>
    <n v="0"/>
    <s v="[&quot;Pickup Truck&quot;,&quot;Sports Utility Vehicle (SUV)&quot;]"/>
    <s v="2411000200I"/>
    <n v="15.802301"/>
    <n v="34.878309000000002"/>
    <n v="-83.400661999999997"/>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6299999999999996E-3"/>
  </r>
  <r>
    <n v="139"/>
    <n v="4895508"/>
    <s v="Clayton Police Department"/>
    <n v="41572.697916666664"/>
    <n v="2013"/>
    <x v="0"/>
    <n v="1"/>
    <n v="0"/>
    <s v="Rabun"/>
    <s v="[&quot;Main St&quot;,&quot;N Main St&quot;,&quot;Savannah St&quot;,&quot;W Savannah St&quot;]"/>
    <s v="Savannah St"/>
    <s v="(B) Suspected Minor/Visible Injury"/>
    <n v="0"/>
    <n v="0"/>
    <n v="1"/>
    <s v="Not a Collision with Motor Vehicle"/>
    <s v="On Roadway - Roadway Intersection"/>
    <s v="[&quot;Pedestrian&quot;,&quot;Pedestrian&quot;]"/>
    <s v="Pedestrian"/>
    <s v="[&quot;Failure to Yield&quot;,&quot;No Contributing Factors&quot;]"/>
    <n v="1"/>
    <x v="0"/>
    <x v="20"/>
    <s v="[&quot;None&quot;,&quot;South&quot;]"/>
    <s v="Daylight"/>
    <x v="0"/>
    <n v="32"/>
    <s v="[&quot;Unknown&quot;,&quot;Unknown&quot;,&quot;Unknown&quot;]"/>
    <n v="0"/>
    <s v="Passenger Car"/>
    <s v="2411000200I"/>
    <n v="15.79"/>
    <n v="34.878323999999999"/>
    <n v="-83.400896000000003"/>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169999999999999E-3"/>
  </r>
  <r>
    <n v="140"/>
    <n v="4895488"/>
    <s v="Clayton Police Department"/>
    <n v="41522.709722222222"/>
    <n v="2013"/>
    <x v="0"/>
    <n v="1"/>
    <n v="0"/>
    <s v="Rabun"/>
    <s v="[&quot;Chechero Rd&quot;,&quot;Savannah St&quot;,&quot;Savannah St&quot;,&quot;War Woman Rd&quot;]"/>
    <s v="E Savannah St"/>
    <s v="(B) Suspected Minor/Visible Injury"/>
    <n v="0"/>
    <n v="0"/>
    <n v="1"/>
    <s v="Not a Collision with Motor Vehicle"/>
    <s v="On Roadway - Roadway Intersection"/>
    <s v="[&quot;Pedestrian&quot;,&quot;Pedestrian&quot;]"/>
    <s v="Pedestrian"/>
    <s v="[&quot;Inattentive or Other Distraction (Distracted)&quot;,&quot;Other&quot;]"/>
    <n v="1"/>
    <x v="0"/>
    <x v="2"/>
    <s v="[&quot;None&quot;,&quot;South&quot;]"/>
    <s v="Daylight"/>
    <x v="0"/>
    <n v="74"/>
    <s v="Unknown"/>
    <n v="0"/>
    <s v="Passenger Car"/>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41"/>
    <n v="4895475"/>
    <s v="Clayton Police Department"/>
    <n v="41505.503472222219"/>
    <n v="2013"/>
    <x v="0"/>
    <n v="1"/>
    <n v="0"/>
    <s v="Rabun"/>
    <s v="[&quot;Chechero Rd&quot;,&quot;Savannah St&quot;,&quot;Savannah St&quot;,&quot;War Woman Rd&quot;]"/>
    <s v="Savannah St"/>
    <s v="(C) Possible Injury / Complaint"/>
    <n v="0"/>
    <n v="0"/>
    <n v="0"/>
    <s v="Not a Collision with Motor Vehicle"/>
    <s v="Off Roadway"/>
    <s v="Motor Vehicle in Motion"/>
    <s v="Ditch"/>
    <s v="Driver Lost Control"/>
    <n v="1"/>
    <x v="0"/>
    <x v="0"/>
    <s v="East"/>
    <s v="Daylight"/>
    <x v="1"/>
    <n v="59"/>
    <s v="Lap and Shoulder Belt Used"/>
    <n v="0"/>
    <s v="Passenger Car"/>
    <s v="2411000200I"/>
    <n v="15.87"/>
    <n v="34.878210000000003"/>
    <n v="-83.399371000000002"/>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5.8380000000000003E-3"/>
  </r>
  <r>
    <n v="142"/>
    <n v="4466559"/>
    <s v="Clayton Police Department"/>
    <n v="41428.472222222219"/>
    <n v="2013"/>
    <x v="0"/>
    <n v="1"/>
    <n v="0"/>
    <s v="Rabun"/>
    <s v="Savannah St"/>
    <s v="Savannah"/>
    <s v="(O) No Injury"/>
    <n v="0"/>
    <n v="0"/>
    <n v="0"/>
    <s v="Rear End"/>
    <s v="On Roadway - Roadway Intersection"/>
    <s v="[&quot;Motor Vehicle in Motion&quot;,&quot;Motor Vehicle in Motion&quot;]"/>
    <s v="[&quot;Motor Vehicle in Motion&quot;,&quot;Parked Motor Vehicle&quot;]"/>
    <s v="[&quot;Following Too Close&quot;,&quot;No Contributing Factors&quot;]"/>
    <n v="2"/>
    <x v="1"/>
    <x v="10"/>
    <s v="[&quot;North&quot;,&quot;North&quot;]"/>
    <s v="Daylight"/>
    <x v="0"/>
    <s v="[44,59]"/>
    <s v="[&quot;Unknown&quot;,&quot;Unknown&quot;,&quot;Unknown&quot;,&quot;Unknown&quot;]"/>
    <n v="0"/>
    <s v="[&quot;Passenger Car&quot;,&quot;Pickup Truck&quot;]"/>
    <s v="2411000200I"/>
    <n v="15.792871"/>
    <n v="34.878321"/>
    <n v="-83.400845000000004"/>
    <n v="69"/>
    <n v="31"/>
    <n v="118"/>
    <s v="D1_0002_00_I"/>
    <n v="99"/>
    <n v="117"/>
    <s v="simple"/>
    <n v="207.8"/>
    <n v="74.5"/>
    <n v="268.89999999999998"/>
    <n v="-83.405452999999994"/>
    <n v="34.880851999999997"/>
    <n v="-83.404743999999994"/>
    <n v="34.880488999999997"/>
    <s v="2411000200I"/>
    <n v="1"/>
    <n v="241"/>
    <n v="2"/>
    <n v="0"/>
    <n v="25"/>
    <n v="10.17"/>
    <n v="10.02"/>
    <n v="1888.1"/>
    <n v="1888.1"/>
    <n v="1884.5"/>
    <n v="35"/>
    <n v="27.9"/>
    <n v="7.1"/>
    <n v="43091"/>
    <s v="NONE"/>
    <n v="8.4599999999999996E-4"/>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8.4599999999999996E-4"/>
    <n v="617"/>
    <s v="241-0012"/>
    <s v="3R : Rural Principal Arterial - Other"/>
    <s v="34.880933, -83.406328"/>
    <n v="-83.406328000000002"/>
    <n v="34.880932999999999"/>
    <n v="34.880932999999999"/>
    <n v="-83.406328000000002"/>
    <n v="8.4599999999999996E-4"/>
    <x v="29"/>
    <x v="1"/>
    <x v="2"/>
    <n v="6566.666666666667"/>
    <n v="7470"/>
    <n v="-903.33333333333303"/>
    <n v="-0.12092815707273534"/>
    <n v="7018.3333333333339"/>
    <n v="5040"/>
    <n v="8.5"/>
    <n v="7440"/>
    <n v="6.9"/>
    <n v="7220"/>
    <n v="7"/>
    <n v="6850"/>
    <n v="6"/>
    <n v="8020"/>
    <n v="12"/>
    <n v="7700"/>
    <n v="12"/>
    <n v="7330"/>
    <n v="12"/>
    <n v="6830"/>
    <n v="12"/>
    <n v="6830"/>
    <n v="0"/>
    <n v="6930"/>
    <n v="0"/>
    <n v="4.463E-3"/>
  </r>
  <r>
    <n v="143"/>
    <n v="6705308"/>
    <s v="Clayton Police Department"/>
    <n v="43213.001388888886"/>
    <n v="2018"/>
    <x v="1"/>
    <n v="0"/>
    <n v="1"/>
    <s v="Rabun"/>
    <s v="Hiawassee St"/>
    <s v="Holden"/>
    <s v="(O) No Injury"/>
    <n v="0"/>
    <n v="0"/>
    <n v="0"/>
    <s v="Not a Collision with Motor Vehicle"/>
    <s v="(None)"/>
    <s v="Guard Rail Face"/>
    <s v="Guard Rail Fence"/>
    <s v="Too Fast for Conditions"/>
    <n v="1"/>
    <x v="0"/>
    <x v="0"/>
    <s v="West"/>
    <s v="Dark-Not Lighted"/>
    <x v="1"/>
    <n v="26"/>
    <s v="Lap and Shoulder Belt Used"/>
    <n v="0"/>
    <s v="Other"/>
    <s v="2411000200I"/>
    <n v="15.243783000000001"/>
    <n v="34.879671000000002"/>
    <n v="-83.407678000000004"/>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9.9999999999999995E-7"/>
  </r>
  <r>
    <n v="144"/>
    <n v="6606667"/>
    <s v="Clayton Police Department"/>
    <n v="43141.893750000003"/>
    <n v="2018"/>
    <x v="1"/>
    <n v="0"/>
    <n v="1"/>
    <s v="Rabun"/>
    <s v="Hiawassee St"/>
    <s v="Bynum St"/>
    <s v="(O) No Injury"/>
    <n v="0"/>
    <n v="0"/>
    <n v="0"/>
    <s v="Sideswipe-Same Direction"/>
    <s v="On Roadway - Non-Intersection"/>
    <s v="[&quot;Motor Vehicle in Motion&quot;,&quot;Motor Vehicle in Motion&quot;]"/>
    <s v="[&quot;Motor Vehicle in Motion&quot;,&quot;Motor Vehicle in Motion&quot;]"/>
    <s v="[&quot;No Contributing Factors&quot;,&quot;Under the Influence (U.I.)&quot;]"/>
    <n v="2"/>
    <x v="1"/>
    <x v="3"/>
    <s v="[&quot;East&quot;,&quot;West&quot;]"/>
    <s v="Dark-Not Lighted"/>
    <x v="1"/>
    <s v="[58,66]"/>
    <s v="[&quot;Lap and Shoulder Belt Used&quot;,&quot;Lap and Shoulder Belt Used&quot;]"/>
    <n v="0"/>
    <s v="[&quot;Passenger Car&quot;,&quot;Passenger Car&quot;]"/>
    <s v="2411000200I"/>
    <n v="15.077176"/>
    <n v="34.880513999999998"/>
    <n v="-83.409829000000002"/>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1.0369999999999999E-3"/>
  </r>
  <r>
    <n v="145"/>
    <n v="6345036"/>
    <s v="Gsp Post 00"/>
    <n v="42952.880555555559"/>
    <n v="2017"/>
    <x v="2"/>
    <n v="0"/>
    <n v="0"/>
    <s v="Rabun"/>
    <s v="Hiawassee St"/>
    <s v="100 Foot W Of Holden St"/>
    <s v="(O) No Injury"/>
    <n v="0"/>
    <n v="0"/>
    <n v="0"/>
    <s v="Not a Collision with Motor Vehicle"/>
    <s v="On Shoulder"/>
    <s v="[&quot;Motor Vehicle in Motion&quot;,&quot;Motor Vehicle in Motion&quot;]"/>
    <s v="[&quot;Guard Rail Fence&quot;,&quot;Motor Vehicle in Motion&quot;]"/>
    <s v="(None)"/>
    <n v="2"/>
    <x v="1"/>
    <x v="13"/>
    <s v="[&quot;West&quot;,&quot;West&quot;]"/>
    <s v="Dark-Not Lighted"/>
    <x v="0"/>
    <s v="[24,45]"/>
    <s v="[&quot;Lap and Shoulder Belt Used&quot;,&quot;Unknown&quot;]"/>
    <n v="0"/>
    <s v="[&quot;Bus&quot;,&quot;Passenger Car&quot;]"/>
    <s v="2411000200I"/>
    <n v="15.275353000000001"/>
    <n v="34.880097999999997"/>
    <n v="-83.407498000000004"/>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0"/>
  </r>
  <r>
    <n v="146"/>
    <n v="5963169"/>
    <s v="Clayton Police Department"/>
    <n v="42606.696527777778"/>
    <n v="2016"/>
    <x v="0"/>
    <n v="1"/>
    <n v="0"/>
    <s v="Rabun"/>
    <s v="Hiawassee St"/>
    <s v="Bynum St"/>
    <s v="(O) No Injury"/>
    <n v="0"/>
    <n v="0"/>
    <n v="0"/>
    <s v="Not a Collision with Motor Vehicle"/>
    <s v="Off Roadway"/>
    <s v="Over Turn"/>
    <s v="Over Turn"/>
    <s v="Inattentive or Other Distraction (Distracted)"/>
    <n v="1"/>
    <x v="0"/>
    <x v="0"/>
    <s v="East"/>
    <s v="Daylight"/>
    <x v="0"/>
    <n v="0"/>
    <s v="Lap and Shoulder Belt Used"/>
    <n v="0"/>
    <s v="Sports Utility Vehicle (SUV)"/>
    <s v="2411000200I"/>
    <n v="15.110666999999999"/>
    <n v="34.880099000000001"/>
    <n v="-83.409520999999998"/>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5.2099999999999998E-4"/>
  </r>
  <r>
    <n v="147"/>
    <n v="5881367"/>
    <s v="Clayton Police Department"/>
    <n v="42362.75"/>
    <n v="2015"/>
    <x v="0"/>
    <n v="1"/>
    <n v="0"/>
    <s v="Rabun"/>
    <s v="Hiawassee St"/>
    <s v="Meadow Strm"/>
    <s v="(O) No Injury"/>
    <n v="0"/>
    <n v="0"/>
    <n v="0"/>
    <s v="Not a Collision with Motor Vehicle"/>
    <s v="Off Roadway"/>
    <s v="Motor Vehicle in Motion"/>
    <s v="Motor Vehicle in Motion"/>
    <s v="Too Fast for Conditions"/>
    <n v="1"/>
    <x v="0"/>
    <x v="0"/>
    <s v="East"/>
    <s v="Dark-Not Lighted"/>
    <x v="1"/>
    <n v="0"/>
    <s v="Lap and Shoulder Belt Used"/>
    <n v="0"/>
    <s v="Pickup Truck"/>
    <s v="2411000200I"/>
    <n v="15.253280999999999"/>
    <n v="34.879790999999997"/>
    <n v="-83.407604000000006"/>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0"/>
  </r>
  <r>
    <n v="148"/>
    <n v="4964019"/>
    <s v="Clayton Police Department"/>
    <n v="41885.718055555553"/>
    <n v="2014"/>
    <x v="0"/>
    <n v="1"/>
    <n v="0"/>
    <s v="Rabun"/>
    <s v="Hiawassee St"/>
    <s v="Bynum St"/>
    <s v="(O) No Injury"/>
    <n v="0"/>
    <n v="0"/>
    <n v="0"/>
    <s v="Not a Collision with Motor Vehicle"/>
    <s v="On Shoulder"/>
    <s v="Guard Rail End"/>
    <s v="Guard Rail End"/>
    <s v="Driver Lost Control"/>
    <n v="1"/>
    <x v="0"/>
    <x v="0"/>
    <s v="East"/>
    <s v="Daylight"/>
    <x v="0"/>
    <n v="57"/>
    <s v="Lap and Shoulder Belt Used"/>
    <n v="0"/>
    <s v="Tractor/Trailer"/>
    <s v="2411000200I"/>
    <n v="15.105173000000001"/>
    <n v="34.880166000000003"/>
    <n v="-83.409571999999997"/>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6.0499999999999996E-4"/>
  </r>
  <r>
    <n v="149"/>
    <n v="4895646"/>
    <s v="Clayton Police Department"/>
    <n v="41818.736111111109"/>
    <n v="2014"/>
    <x v="0"/>
    <n v="1"/>
    <n v="0"/>
    <s v="Rabun"/>
    <s v="Hiawassee St"/>
    <s v="Bynum St"/>
    <s v="(O) No Injury"/>
    <n v="0"/>
    <n v="0"/>
    <n v="0"/>
    <s v="Not a Collision with Motor Vehicle"/>
    <s v="Off Roadway"/>
    <s v="Ditch"/>
    <s v="Ditch"/>
    <s v="Too Fast for Conditions"/>
    <n v="1"/>
    <x v="0"/>
    <x v="0"/>
    <s v="West"/>
    <s v="Daylight"/>
    <x v="1"/>
    <n v="21"/>
    <s v="Lap and Shoulder Belt Used"/>
    <n v="0"/>
    <s v="Passenger Car"/>
    <s v="2411000200I"/>
    <n v="15.104286999999999"/>
    <n v="34.880177000000003"/>
    <n v="-83.409580000000005"/>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6.1899999999999998E-4"/>
  </r>
  <r>
    <n v="150"/>
    <n v="4526926"/>
    <s v="Gsp Post 00"/>
    <n v="41485.46597222222"/>
    <n v="2013"/>
    <x v="0"/>
    <n v="1"/>
    <n v="0"/>
    <s v="Rabun"/>
    <s v="Hiawassee St"/>
    <s v="(none)"/>
    <s v="(B) Suspected Minor/Visible Injury"/>
    <n v="0"/>
    <n v="0"/>
    <n v="1"/>
    <s v="Not a Collision with Motor Vehicle"/>
    <s v="On Shoulder"/>
    <s v="Over Turn"/>
    <s v="Over Turn"/>
    <s v="(None)"/>
    <n v="1"/>
    <x v="0"/>
    <x v="0"/>
    <s v="East"/>
    <s v="Daylight"/>
    <x v="0"/>
    <n v="60"/>
    <s v="Lap and Shoulder Belt Used"/>
    <n v="0"/>
    <s v="Tractor/Trailer"/>
    <s v="2411000200I"/>
    <n v="15.189484"/>
    <n v="34.879390000000001"/>
    <n v="-83.408520999999993"/>
    <n v="70"/>
    <n v="32"/>
    <n v="116"/>
    <s v="D1_0002_00_I"/>
    <n v="97"/>
    <n v="115"/>
    <s v="simple"/>
    <n v="277"/>
    <n v="152.1"/>
    <n v="733.3"/>
    <n v="-83.409188999999998"/>
    <n v="34.879694000000001"/>
    <n v="-83.407459000000003"/>
    <n v="34.880220999999999"/>
    <s v="2411000200I"/>
    <n v="1"/>
    <n v="241"/>
    <n v="2"/>
    <n v="0"/>
    <n v="35"/>
    <n v="9.6"/>
    <n v="8.66"/>
    <n v="1901.6"/>
    <n v="1889.4"/>
    <n v="1881.9"/>
    <n v="35"/>
    <n v="30.8"/>
    <n v="4.2"/>
    <n v="43091"/>
    <s v="NONE"/>
    <n v="2.2690000000000002E-3"/>
    <n v="43298"/>
    <n v="42923"/>
    <s v="2411000200I"/>
    <s v="RABUN"/>
    <n v="1"/>
    <n v="200"/>
    <n v="1"/>
    <n v="1"/>
    <n v="2"/>
    <n v="1"/>
    <n v="1"/>
    <n v="2"/>
    <n v="3"/>
    <n v="3"/>
    <s v="N"/>
    <n v="241"/>
    <n v="2"/>
    <n v="0"/>
    <s v="Not Urban"/>
    <s v="Not Urban"/>
    <n v="0"/>
    <n v="35"/>
    <n v="8020"/>
    <s v="Clayton"/>
    <n v="1690"/>
    <n v="0.298844"/>
    <n v="9"/>
    <s v="State Mainline"/>
    <n v="8020"/>
    <n v="452488"/>
    <n v="15.01"/>
    <n v="15.31"/>
    <n v="452488"/>
    <n v="0"/>
    <n v="1577.8985210000001"/>
    <n v="100"/>
    <n v="42947"/>
    <n v="1.1332999999999999E-2"/>
    <n v="0"/>
    <n v="2.2690000000000002E-3"/>
    <n v="617"/>
    <s v="241-0012"/>
    <s v="3R : Rural Principal Arterial - Other"/>
    <s v="34.880933, -83.406328"/>
    <n v="-83.406328000000002"/>
    <n v="34.880932999999999"/>
    <n v="34.880932999999999"/>
    <n v="-83.406328000000002"/>
    <n v="2.2690000000000002E-3"/>
    <x v="30"/>
    <x v="1"/>
    <x v="2"/>
    <n v="6566.666666666667"/>
    <n v="7470"/>
    <n v="-903.33333333333303"/>
    <n v="-0.12092815707273534"/>
    <n v="7018.3333333333339"/>
    <n v="5040"/>
    <n v="8.5"/>
    <n v="7440"/>
    <n v="6.9"/>
    <n v="7220"/>
    <n v="7"/>
    <n v="6850"/>
    <n v="6"/>
    <n v="8020"/>
    <n v="12"/>
    <n v="7700"/>
    <n v="12"/>
    <n v="7330"/>
    <n v="12"/>
    <n v="6830"/>
    <n v="12"/>
    <n v="6830"/>
    <n v="0"/>
    <n v="6930"/>
    <n v="0"/>
    <n v="0"/>
  </r>
  <r>
    <n v="151"/>
    <n v="7632816"/>
    <s v="Gsp Post 00"/>
    <n v="43958.461111111108"/>
    <n v="2020"/>
    <x v="1"/>
    <n v="0"/>
    <n v="1"/>
    <s v="Rabun"/>
    <s v="Hiawassee St"/>
    <s v="Rogers St"/>
    <s v="(O) No Injury"/>
    <n v="0"/>
    <n v="0"/>
    <n v="0"/>
    <s v="Rear End"/>
    <s v="On Roadway - Non-Intersection"/>
    <s v="[&quot;Motor Vehicle in Motion&quot;,&quot;Motor Vehicle in Motion&quot;,&quot;Motor Vehicle in Motion&quot;]"/>
    <s v="[&quot;Motor Vehicle in Motion&quot;,&quot;Motor Vehicle in Motion&quot;,&quot;Motor Vehicle in Motion&quot;]"/>
    <s v="[&quot;Following Too Close&quot;,&quot;Following Too Close&quot;,&quot;No Contributing Factors&quot;]"/>
    <n v="3"/>
    <x v="1"/>
    <x v="5"/>
    <s v="[&quot;West&quot;,&quot;West&quot;,&quot;West&quot;]"/>
    <s v="Daylight"/>
    <x v="0"/>
    <s v="[57,65,73]"/>
    <s v="[&quot;Lap and Shoulder Belt Used&quot;,&quot;Lap and Shoulder Belt Used&quot;,&quot;Motorcycle Helmet&quot;,&quot;Motorcycle Helmet&quot;]"/>
    <n v="1"/>
    <s v="[&quot;Motorcycle&quot;,&quot;Motorcycle&quot;,&quot;Pickup Truck&quot;]"/>
    <s v="2411000200I"/>
    <n v="14.931043000000001"/>
    <n v="34.882381000000002"/>
    <n v="-83.411130999999997"/>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1.35E-4"/>
  </r>
  <r>
    <n v="152"/>
    <n v="7315329"/>
    <s v="Clayton Police Department"/>
    <n v="43687.166666666664"/>
    <n v="2019"/>
    <x v="1"/>
    <n v="0"/>
    <n v="1"/>
    <s v="Rabun"/>
    <s v="Hiawassee St"/>
    <s v="Rogers St"/>
    <s v="(B) Suspected Minor/Visible Injury"/>
    <n v="0"/>
    <n v="0"/>
    <n v="1"/>
    <s v="Not a Collision with Motor Vehicle"/>
    <s v="Off Roadway"/>
    <s v="Ditch"/>
    <s v="Other Non-Collision"/>
    <s v="(None)"/>
    <n v="1"/>
    <x v="0"/>
    <x v="0"/>
    <s v="West"/>
    <s v="Dusk"/>
    <x v="4"/>
    <n v="55"/>
    <s v="Motorcycle Helmet"/>
    <n v="1"/>
    <s v="Motorcycle"/>
    <s v="2411000200I"/>
    <n v="14.859985999999999"/>
    <n v="34.883071999999999"/>
    <n v="-83.411964999999995"/>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3"/>
    <n v="6332810"/>
    <s v="Clayton Police Department"/>
    <n v="42907.595833333333"/>
    <n v="2017"/>
    <x v="2"/>
    <n v="0"/>
    <n v="0"/>
    <s v="Rabun"/>
    <s v="[&quot;Hiawassee St&quot;,&quot;Hiawassee St&quot;,&quot;Rogers St&quot;]"/>
    <s v="Rogers St"/>
    <s v="(O) No Injury"/>
    <n v="0"/>
    <n v="0"/>
    <n v="0"/>
    <s v="Sideswipe-Opposite Direction"/>
    <s v="On Roadway - Roadway Intersection"/>
    <s v="[&quot;Motor Vehicle in Motion&quot;,&quot;Motor Vehicle in Motion&quot;]"/>
    <s v="[&quot;Motor Vehicle in Motion&quot;,&quot;Motor Vehicle in Motion&quot;]"/>
    <s v="[&quot;No Contributing Factors&quot;,&quot;Reaction to Object or Animal&quot;]"/>
    <n v="2"/>
    <x v="1"/>
    <x v="1"/>
    <s v="[&quot;East&quot;,&quot;West&quot;]"/>
    <s v="Daylight"/>
    <x v="0"/>
    <s v="[0,0]"/>
    <s v="[&quot;Lap and Shoulder Belt Used&quot;,&quot;Lap and Shoulder Belt Used&quot;]"/>
    <n v="0"/>
    <s v="[&quot;Passenger Car&quot;,&quot;Van&quot;]"/>
    <s v="2411000200I"/>
    <n v="14.9"/>
    <n v="34.882801000000001"/>
    <n v="-83.411393000000004"/>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4"/>
    <n v="6336465"/>
    <s v="Clayton Police Department"/>
    <n v="42824.791666666664"/>
    <n v="2017"/>
    <x v="2"/>
    <n v="0"/>
    <n v="0"/>
    <s v="Rabun"/>
    <s v="[&quot;Bynum St&quot;,&quot;Hiawassee St&quot;,&quot;Hiawassee St&quot;]"/>
    <s v="Bynum St"/>
    <s v="(O) No Injury"/>
    <n v="0"/>
    <n v="0"/>
    <n v="0"/>
    <s v="(None)"/>
    <s v="(None)"/>
    <s v="(None)"/>
    <s v=" "/>
    <s v="(None)"/>
    <n v="2"/>
    <x v="1"/>
    <x v="6"/>
    <s v="[&quot;None&quot;,&quot;None&quot;]"/>
    <s v="Dark-Not Lighted"/>
    <x v="2"/>
    <s v="[0,0]"/>
    <s v="[&quot;Unknown&quot;,&quot;Unknown&quot;]"/>
    <n v="0"/>
    <s v=" "/>
    <s v="2411000200I"/>
    <n v="15.01"/>
    <n v="34.881362000000003"/>
    <n v="-83.410431000000003"/>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1.371E-3"/>
  </r>
  <r>
    <n v="155"/>
    <n v="5881220"/>
    <s v="Clayton Police Department"/>
    <n v="42555.740277777775"/>
    <n v="2016"/>
    <x v="0"/>
    <n v="1"/>
    <n v="0"/>
    <s v="Rabun"/>
    <s v="Hiawassee St"/>
    <s v="Rogers St"/>
    <s v="(A) Suspected Serious Injury"/>
    <n v="0"/>
    <n v="1"/>
    <n v="0"/>
    <s v="Angle (Other)"/>
    <s v="On Roadway - Roadway Intersection"/>
    <s v="[&quot;Motor Vehicle in Motion&quot;,&quot;Motor Vehicle in Motion&quot;]"/>
    <s v="[&quot;Motor Vehicle in Motion&quot;,&quot;Motor Vehicle in Motion&quot;]"/>
    <s v="[&quot;No Contributing Factors&quot;,&quot;Wrong Side of Road&quot;]"/>
    <n v="2"/>
    <x v="1"/>
    <x v="1"/>
    <s v="[&quot;East&quot;,&quot;West&quot;]"/>
    <s v="Daylight"/>
    <x v="0"/>
    <s v="[0,0]"/>
    <s v="[&quot;Lap and Shoulder Belt Used&quot;,&quot;Lap and Shoulder Belt Used&quot;,&quot;Lap and Shoulder Belt Used&quot;]"/>
    <n v="0"/>
    <s v="[&quot;Passenger Car&quot;,&quot;Pickup Truck&quot;]"/>
    <s v="2411000200I"/>
    <n v="14.883198"/>
    <n v="34.882955000000003"/>
    <n v="-83.411590000000004"/>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6"/>
    <n v="4470442"/>
    <s v="Clayton Police Department"/>
    <n v="41429.298611111109"/>
    <n v="2013"/>
    <x v="0"/>
    <n v="1"/>
    <n v="0"/>
    <s v="Rabun"/>
    <s v="Hiawassee St"/>
    <s v="1077 Hwy 76"/>
    <s v="(O) No Injury"/>
    <n v="0"/>
    <n v="0"/>
    <n v="0"/>
    <s v="Not a Collision with Motor Vehicle"/>
    <s v="Off Roadway"/>
    <s v="Fence"/>
    <s v="Fence"/>
    <s v="(None)"/>
    <n v="1"/>
    <x v="0"/>
    <x v="0"/>
    <s v="East"/>
    <s v="Daylight"/>
    <x v="0"/>
    <n v="69"/>
    <s v="Lap and Shoulder Belt Used"/>
    <n v="0"/>
    <s v="Passenger Car"/>
    <s v="2411000200I"/>
    <n v="14.920442"/>
    <n v="34.882522000000002"/>
    <n v="-83.411219000000003"/>
    <n v="71"/>
    <n v="33"/>
    <n v="114"/>
    <s v="D1_0002_00_I"/>
    <n v="96"/>
    <n v="113"/>
    <s v="split"/>
    <n v="300.8"/>
    <n v="82.9"/>
    <n v="436.7"/>
    <n v="-83.412318999999997"/>
    <n v="34.883101000000003"/>
    <n v="-83.411201000000005"/>
    <n v="34.882492999999997"/>
    <s v="2411000200I"/>
    <n v="1"/>
    <n v="241"/>
    <n v="2"/>
    <n v="0"/>
    <n v="35"/>
    <n v="7.48"/>
    <n v="7.01"/>
    <n v="1930.1"/>
    <n v="1930.8"/>
    <n v="1927.5"/>
    <n v="35"/>
    <n v="35.299999999999997"/>
    <n v="0"/>
    <n v="43091"/>
    <s v="NONE"/>
    <n v="1.3669999999999999E-3"/>
    <n v="43302"/>
    <n v="42927"/>
    <s v="2411000200I"/>
    <s v="RABUN"/>
    <n v="1"/>
    <n v="200"/>
    <n v="1"/>
    <n v="1"/>
    <n v="2"/>
    <n v="1"/>
    <n v="1"/>
    <n v="2"/>
    <n v="3"/>
    <n v="3"/>
    <s v="N"/>
    <n v="241"/>
    <n v="2"/>
    <n v="0"/>
    <s v="Not Urban"/>
    <s v="Not Urban"/>
    <n v="0"/>
    <n v="35"/>
    <n v="8020"/>
    <s v="Clayton"/>
    <n v="1690"/>
    <n v="0.11316"/>
    <n v="9"/>
    <s v="State Mainline"/>
    <n v="8020"/>
    <n v="452492"/>
    <n v="14.9"/>
    <n v="15.01"/>
    <n v="452492"/>
    <n v="0"/>
    <n v="597.48636499999998"/>
    <n v="100"/>
    <n v="42951"/>
    <n v="5.372E-3"/>
    <n v="0"/>
    <n v="1.3669999999999999E-3"/>
    <n v="617"/>
    <s v="241-0012"/>
    <s v="3R : Rural Principal Arterial - Other"/>
    <s v="34.880933, -83.406328"/>
    <n v="-83.406328000000002"/>
    <n v="34.880932999999999"/>
    <n v="34.880932999999999"/>
    <n v="-83.406328000000002"/>
    <n v="1.3669999999999999E-3"/>
    <x v="31"/>
    <x v="1"/>
    <x v="2"/>
    <n v="6566.666666666667"/>
    <n v="7470"/>
    <n v="-903.33333333333303"/>
    <n v="-0.12092815707273534"/>
    <n v="7018.3333333333339"/>
    <n v="5040"/>
    <n v="8.5"/>
    <n v="7440"/>
    <n v="6.9"/>
    <n v="7220"/>
    <n v="7"/>
    <n v="6850"/>
    <n v="6"/>
    <n v="8020"/>
    <n v="12"/>
    <n v="7700"/>
    <n v="12"/>
    <n v="7330"/>
    <n v="12"/>
    <n v="6830"/>
    <n v="12"/>
    <n v="6830"/>
    <n v="0"/>
    <n v="6930"/>
    <n v="0"/>
    <n v="0"/>
  </r>
  <r>
    <n v="157"/>
    <n v="7260134"/>
    <s v="Rabun Co Sheriff's Office"/>
    <n v="43635.847916666666"/>
    <n v="2019"/>
    <x v="1"/>
    <n v="0"/>
    <n v="1"/>
    <s v="Rabun"/>
    <s v="Hiawassee St"/>
    <s v="English Gap Rd"/>
    <s v="(O) No Injury"/>
    <n v="0"/>
    <n v="0"/>
    <n v="0"/>
    <s v="Angle (Other)"/>
    <s v="On Roadway - Non-Intersection"/>
    <s v="[&quot;Motor Vehicle in Motion&quot;,&quot;Motor Vehicle in Motion&quot;]"/>
    <s v="[&quot;Motor Vehicle in Motion&quot;,&quot;Motor Vehicle in Motion&quot;]"/>
    <s v="(None)"/>
    <n v="2"/>
    <x v="1"/>
    <x v="25"/>
    <s v="[&quot;East&quot;,&quot;East&quot;]"/>
    <s v="Dusk"/>
    <x v="1"/>
    <s v="[19,62]"/>
    <s v="[&quot;Lap and Shoulder Belt Used&quot;,&quot;Lap and Shoulder Belt Used&quot;]"/>
    <n v="0"/>
    <s v="[&quot;Passenger Car&quot;,&quot;Pickup Truck&quot;]"/>
    <s v="2411000200I"/>
    <n v="14.736723"/>
    <n v="34.882623000000002"/>
    <n v="-83.413979999999995"/>
    <n v="72"/>
    <n v="34"/>
    <n v="115"/>
    <s v="D1_0002_00_I"/>
    <n v="96"/>
    <n v="114"/>
    <s v="split"/>
    <n v="888.5"/>
    <n v="33.9"/>
    <n v="523.9"/>
    <n v="-83.413939999999997"/>
    <n v="34.882638999999998"/>
    <n v="-83.412318999999997"/>
    <n v="34.883101000000003"/>
    <s v="2411000200I"/>
    <n v="1"/>
    <n v="241"/>
    <n v="2"/>
    <n v="0"/>
    <n v="35"/>
    <n v="6.64"/>
    <n v="6.03"/>
    <n v="1927.2"/>
    <n v="1920.6"/>
    <n v="1925.9"/>
    <n v="35"/>
    <n v="44.3"/>
    <n v="0"/>
    <n v="43091"/>
    <s v="NONE"/>
    <n v="1.7080000000000001E-3"/>
    <n v="43305"/>
    <n v="42930"/>
    <s v="2411000200I"/>
    <s v="RABUN"/>
    <n v="1"/>
    <n v="200"/>
    <n v="1"/>
    <n v="1"/>
    <n v="2"/>
    <n v="1"/>
    <n v="1"/>
    <n v="2"/>
    <n v="3"/>
    <n v="3"/>
    <s v="N"/>
    <n v="241"/>
    <n v="2"/>
    <n v="0"/>
    <s v="Not Urban"/>
    <s v="Not Urban"/>
    <n v="0"/>
    <n v="35"/>
    <n v="8020"/>
    <s v="Clayton"/>
    <n v="1690"/>
    <n v="0.247337"/>
    <n v="9"/>
    <s v="State Mainline"/>
    <n v="8020"/>
    <n v="452495"/>
    <n v="14.65"/>
    <n v="14.9"/>
    <n v="452495"/>
    <n v="0"/>
    <n v="1305.93895"/>
    <n v="100"/>
    <n v="42954"/>
    <n v="1.0345999999999999E-2"/>
    <n v="0"/>
    <n v="1.7080000000000001E-3"/>
    <n v="617"/>
    <s v="241-0012"/>
    <s v="3R : Rural Principal Arterial - Other"/>
    <s v="34.880933, -83.406328"/>
    <n v="-83.406328000000002"/>
    <n v="34.880932999999999"/>
    <n v="34.880932999999999"/>
    <n v="-83.406328000000002"/>
    <n v="1.7080000000000001E-3"/>
    <x v="32"/>
    <x v="0"/>
    <x v="2"/>
    <n v="6566.666666666667"/>
    <n v="7470"/>
    <n v="-903.33333333333303"/>
    <n v="-0.12092815707273534"/>
    <n v="7018.3333333333339"/>
    <n v="5040"/>
    <n v="8.5"/>
    <n v="7440"/>
    <n v="6.9"/>
    <n v="7220"/>
    <n v="7"/>
    <n v="6850"/>
    <n v="6"/>
    <n v="8020"/>
    <n v="12"/>
    <n v="7700"/>
    <n v="12"/>
    <n v="7330"/>
    <n v="12"/>
    <n v="6830"/>
    <n v="12"/>
    <n v="6830"/>
    <n v="0"/>
    <n v="6930"/>
    <n v="0"/>
    <n v="4.1999999999999998E-5"/>
  </r>
  <r>
    <n v="158"/>
    <n v="7183840"/>
    <s v="Clayton Police Department"/>
    <n v="43585.592361111114"/>
    <n v="2019"/>
    <x v="1"/>
    <n v="0"/>
    <n v="1"/>
    <s v="Rabun"/>
    <s v="Hiawassee St"/>
    <s v="Lenora Ln"/>
    <s v="(A) Suspected Serious Injury"/>
    <n v="0"/>
    <n v="1"/>
    <n v="1"/>
    <s v="Not a Collision with Motor Vehicle"/>
    <s v="Off Roadway"/>
    <s v="Over Turn"/>
    <s v="Over Turn"/>
    <s v="Too Fast for Conditions"/>
    <n v="1"/>
    <x v="0"/>
    <x v="0"/>
    <s v="East"/>
    <s v="Daylight"/>
    <x v="0"/>
    <n v="34"/>
    <s v="None Used"/>
    <n v="0"/>
    <s v="Sports Utility Vehicle (SUV)"/>
    <s v="2411000200I"/>
    <n v="14.821161999999999"/>
    <n v="34.883096000000002"/>
    <n v="-83.412632000000002"/>
    <n v="72"/>
    <n v="34"/>
    <n v="115"/>
    <s v="D1_0002_00_I"/>
    <n v="96"/>
    <n v="114"/>
    <s v="split"/>
    <n v="888.5"/>
    <n v="33.9"/>
    <n v="523.9"/>
    <n v="-83.413939999999997"/>
    <n v="34.882638999999998"/>
    <n v="-83.412318999999997"/>
    <n v="34.883101000000003"/>
    <s v="2411000200I"/>
    <n v="1"/>
    <n v="241"/>
    <n v="2"/>
    <n v="0"/>
    <n v="35"/>
    <n v="6.64"/>
    <n v="6.03"/>
    <n v="1927.2"/>
    <n v="1920.6"/>
    <n v="1925.9"/>
    <n v="35"/>
    <n v="44.3"/>
    <n v="0"/>
    <n v="43091"/>
    <s v="NONE"/>
    <n v="1.7080000000000001E-3"/>
    <n v="43305"/>
    <n v="42930"/>
    <s v="2411000200I"/>
    <s v="RABUN"/>
    <n v="1"/>
    <n v="200"/>
    <n v="1"/>
    <n v="1"/>
    <n v="2"/>
    <n v="1"/>
    <n v="1"/>
    <n v="2"/>
    <n v="3"/>
    <n v="3"/>
    <s v="N"/>
    <n v="241"/>
    <n v="2"/>
    <n v="0"/>
    <s v="Not Urban"/>
    <s v="Not Urban"/>
    <n v="0"/>
    <n v="35"/>
    <n v="8020"/>
    <s v="Clayton"/>
    <n v="1690"/>
    <n v="0.247337"/>
    <n v="9"/>
    <s v="State Mainline"/>
    <n v="8020"/>
    <n v="452495"/>
    <n v="14.65"/>
    <n v="14.9"/>
    <n v="452495"/>
    <n v="0"/>
    <n v="1305.93895"/>
    <n v="100"/>
    <n v="42954"/>
    <n v="1.0345999999999999E-2"/>
    <n v="0"/>
    <n v="1.7080000000000001E-3"/>
    <n v="617"/>
    <s v="241-0012"/>
    <s v="3R : Rural Principal Arterial - Other"/>
    <s v="34.880933, -83.406328"/>
    <n v="-83.406328000000002"/>
    <n v="34.880932999999999"/>
    <n v="34.880932999999999"/>
    <n v="-83.406328000000002"/>
    <n v="1.7080000000000001E-3"/>
    <x v="32"/>
    <x v="0"/>
    <x v="2"/>
    <n v="6566.666666666667"/>
    <n v="7470"/>
    <n v="-903.33333333333303"/>
    <n v="-0.12092815707273534"/>
    <n v="7018.3333333333339"/>
    <n v="5040"/>
    <n v="8.5"/>
    <n v="7440"/>
    <n v="6.9"/>
    <n v="7220"/>
    <n v="7"/>
    <n v="6850"/>
    <n v="6"/>
    <n v="8020"/>
    <n v="12"/>
    <n v="7700"/>
    <n v="12"/>
    <n v="7330"/>
    <n v="12"/>
    <n v="6830"/>
    <n v="12"/>
    <n v="6830"/>
    <n v="0"/>
    <n v="6930"/>
    <n v="0"/>
    <n v="0"/>
  </r>
  <r>
    <n v="159"/>
    <n v="7038774"/>
    <s v="Rabun Co Sheriff's Office"/>
    <n v="43454.819444444445"/>
    <n v="2018"/>
    <x v="1"/>
    <n v="0"/>
    <n v="1"/>
    <s v="Rabun"/>
    <s v="State Route 2"/>
    <s v="Dud Crk"/>
    <s v="(O) No Injury"/>
    <n v="0"/>
    <n v="0"/>
    <n v="0"/>
    <s v="Not a Collision with Motor Vehicle"/>
    <s v="Off Roadway"/>
    <s v="Ditch"/>
    <s v="Ditch"/>
    <s v="(None)"/>
    <n v="1"/>
    <x v="0"/>
    <x v="0"/>
    <s v="East"/>
    <s v="Dark-Not Lighted"/>
    <x v="1"/>
    <n v="30"/>
    <s v="Lap and Shoulder Belt Used"/>
    <n v="0"/>
    <s v="Sports Utility Vehicle (SUV)"/>
    <s v="2411000200I"/>
    <n v="20.836462000000001"/>
    <n v="34.845101999999997"/>
    <n v="-83.340096000000003"/>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1019999999999999E-3"/>
  </r>
  <r>
    <n v="160"/>
    <n v="7038818"/>
    <s v="Rabun Co Sheriff's Office"/>
    <n v="43470.932638888888"/>
    <n v="2019"/>
    <x v="1"/>
    <n v="0"/>
    <n v="1"/>
    <s v="Rabun"/>
    <s v="State Route 2"/>
    <s v="Hwy 76"/>
    <s v="(O) No Injury"/>
    <n v="0"/>
    <n v="0"/>
    <n v="0"/>
    <s v="Not a Collision with Motor Vehicle"/>
    <s v="Off Roadway"/>
    <s v="Over Turn"/>
    <s v="Over Turn"/>
    <s v="(None)"/>
    <n v="1"/>
    <x v="0"/>
    <x v="2"/>
    <s v="North"/>
    <s v="Dark-Not Lighted"/>
    <x v="0"/>
    <n v="41"/>
    <s v="Lap and Shoulder Belt Used"/>
    <n v="0"/>
    <s v="Sports Utility Vehicle (SUV)"/>
    <s v="2411000200I"/>
    <n v="20.704802000000001"/>
    <n v="34.845705000000002"/>
    <n v="-83.342264999999998"/>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61"/>
    <n v="7038813"/>
    <s v="Rabun Co Sheriff's Office"/>
    <n v="43468.684027777781"/>
    <n v="2019"/>
    <x v="1"/>
    <n v="0"/>
    <n v="1"/>
    <s v="Rabun"/>
    <s v="State Route 2"/>
    <s v="Fire Station Cir"/>
    <s v="(B) Suspected Minor/Visible Injury"/>
    <n v="0"/>
    <n v="0"/>
    <n v="1"/>
    <s v="Not a Collision with Motor Vehicle"/>
    <s v="Off Roadway"/>
    <s v="Mail Box"/>
    <s v="Embankment"/>
    <s v="(None)"/>
    <n v="1"/>
    <x v="0"/>
    <x v="2"/>
    <s v="East"/>
    <s v="Daylight"/>
    <x v="0"/>
    <n v="61"/>
    <s v="Lap and Shoulder Belt Used"/>
    <n v="0"/>
    <s v="Passenger Car"/>
    <s v="2411000200I"/>
    <n v="19.893616999999999"/>
    <n v="34.846376999999997"/>
    <n v="-83.355647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2508E-2"/>
  </r>
  <r>
    <n v="162"/>
    <n v="6697757"/>
    <s v="Rabun Co Sheriff's Office"/>
    <n v="43225.561111111114"/>
    <n v="2018"/>
    <x v="1"/>
    <n v="0"/>
    <n v="1"/>
    <s v="Rabun"/>
    <s v="[&quot;New Hope Church Rd&quot;,&quot;State Route 2&quot;,&quot;State Route 2&quot;]"/>
    <s v="New Hope Church Rd"/>
    <s v="(O) No Injury"/>
    <n v="0"/>
    <n v="0"/>
    <n v="0"/>
    <s v="Rear End"/>
    <s v="On Roadway - Non-Intersection"/>
    <s v="[&quot;Motor Vehicle in Motion&quot;,&quot;Motor Vehicle in Motion&quot;]"/>
    <s v="Motor Vehicle in Motion"/>
    <s v="[&quot;Following Too Close&quot;,&quot;No Contributing Factors&quot;]"/>
    <n v="2"/>
    <x v="1"/>
    <x v="3"/>
    <s v="[&quot;West&quot;,&quot;West&quot;]"/>
    <s v="Daylight"/>
    <x v="0"/>
    <s v="[40,71]"/>
    <s v="[&quot;Lap and Shoulder Belt Used&quot;,&quot;Lap and Shoulder Belt Used&quot;]"/>
    <n v="0"/>
    <s v="[&quot;Passenger Car&quot;,&quot;Pickup Truck&quot;]"/>
    <s v="2411000200I"/>
    <n v="19.721747000000001"/>
    <n v="34.847462999999998"/>
    <n v="-83.35837700000000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330999999999999E-2"/>
  </r>
  <r>
    <n v="163"/>
    <n v="6025646"/>
    <s v="Gsp Post 00"/>
    <n v="42704.565972222219"/>
    <n v="2016"/>
    <x v="0"/>
    <n v="1"/>
    <n v="0"/>
    <s v="Rabun"/>
    <s v="State Route 2"/>
    <s v="(none)"/>
    <s v="(O) No Injury"/>
    <n v="0"/>
    <n v="0"/>
    <n v="0"/>
    <s v="Not a Collision with Motor Vehicle"/>
    <s v="On Shoulder"/>
    <s v="Other-Fixed Object"/>
    <s v="Embankment"/>
    <s v="No Contributing Factors"/>
    <n v="1"/>
    <x v="0"/>
    <x v="2"/>
    <s v="North"/>
    <s v="Daylight"/>
    <x v="1"/>
    <n v="55"/>
    <s v="Lap and Shoulder Belt Used"/>
    <n v="0"/>
    <s v="Pickup Truck"/>
    <s v="2411000200I"/>
    <n v="19.544930999999998"/>
    <n v="34.848813999999997"/>
    <n v="-83.360944000000003"/>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8075999999999998E-2"/>
  </r>
  <r>
    <n v="164"/>
    <n v="5878994"/>
    <s v="Rabun Co Sheriff's Office"/>
    <n v="42552.304166666669"/>
    <n v="2016"/>
    <x v="0"/>
    <n v="1"/>
    <n v="0"/>
    <s v="Rabun"/>
    <s v="State Route 2"/>
    <s v="Clade Smith"/>
    <s v="(C) Possible Injury / Complaint"/>
    <n v="0"/>
    <n v="0"/>
    <n v="0"/>
    <s v="Sideswipe-Opposite Direction"/>
    <s v="On Roadway - Roadway Intersection"/>
    <s v="[&quot;Motor Vehicle in Motion&quot;,&quot;Motor Vehicle in Motion&quot;]"/>
    <s v="[&quot;Motor Vehicle in Motion&quot;,&quot;Motor Vehicle in Motion&quot;]"/>
    <s v="[&quot;No Contributing Factors&quot;,&quot;Wrong Side of Road&quot;]"/>
    <n v="2"/>
    <x v="1"/>
    <x v="3"/>
    <s v="[&quot;East&quot;,&quot;West&quot;]"/>
    <s v="Daylight"/>
    <x v="0"/>
    <s v="[40,68]"/>
    <s v="[&quot;Lap and Shoulder Belt Used&quot;,&quot;Lap and Shoulder Belt Used&quot;,&quot;Lap and Shoulder Belt Used&quot;]"/>
    <n v="0"/>
    <s v="[&quot;Passenger Car&quot;,&quot;Pickup Truck&quot;]"/>
    <s v="2411000200I"/>
    <n v="19.569552000000002"/>
    <n v="34.848605999999997"/>
    <n v="-83.360538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639999999999999E-2"/>
  </r>
  <r>
    <n v="165"/>
    <n v="5608825"/>
    <s v="Gsp Post 00"/>
    <n v="42391.722222222219"/>
    <n v="2016"/>
    <x v="0"/>
    <n v="1"/>
    <n v="0"/>
    <s v="Rabun"/>
    <s v="State Route 2"/>
    <s v="Sr 500"/>
    <s v="(B) Suspected Minor/Visible Injury"/>
    <n v="0"/>
    <n v="0"/>
    <n v="1"/>
    <s v="Not a Collision with Motor Vehicle"/>
    <s v="On Roadway - Non-Intersection"/>
    <s v="Over Turn"/>
    <s v="Over Turn"/>
    <s v="No Contributing Factors"/>
    <n v="1"/>
    <x v="0"/>
    <x v="0"/>
    <s v="North"/>
    <s v="Dusk"/>
    <x v="5"/>
    <n v="85"/>
    <s v="Unknown"/>
    <n v="0"/>
    <s v="Passenger Car"/>
    <s v="2411000200I"/>
    <n v="20.714504999999999"/>
    <n v="34.845700999999998"/>
    <n v="-83.342101"/>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66"/>
    <n v="5575714"/>
    <s v="Gsp Post 00"/>
    <n v="42361.815972222219"/>
    <n v="2015"/>
    <x v="0"/>
    <n v="1"/>
    <n v="0"/>
    <s v="Rabun"/>
    <s v="State Route 2"/>
    <s v="10 Feet E Of Levee Ln"/>
    <s v="(O) No Injury"/>
    <n v="0"/>
    <n v="0"/>
    <n v="0"/>
    <s v="Not a Collision with Motor Vehicle"/>
    <s v="Off Roadway"/>
    <s v="Ditch"/>
    <s v="Ditch"/>
    <s v="Changed Lanes Improperly"/>
    <n v="1"/>
    <x v="0"/>
    <x v="0"/>
    <s v="East"/>
    <s v="Dark-Not Lighted"/>
    <x v="1"/>
    <n v="35"/>
    <s v="Lap and Shoulder Belt Used"/>
    <n v="0"/>
    <s v="Passenger Car"/>
    <s v="2411000200I"/>
    <n v="19.57019"/>
    <n v="34.848601000000002"/>
    <n v="-83.360529"/>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63E-2"/>
  </r>
  <r>
    <n v="167"/>
    <n v="5537536"/>
    <s v="Gsp Post 00"/>
    <n v="42338.9375"/>
    <n v="2015"/>
    <x v="0"/>
    <n v="1"/>
    <n v="0"/>
    <s v="Rabun"/>
    <s v="State Route 2"/>
    <s v="(none)"/>
    <s v="(O) No Injury"/>
    <n v="0"/>
    <n v="0"/>
    <n v="0"/>
    <s v="Not a Collision with Motor Vehicle"/>
    <s v="On Shoulder"/>
    <s v="Mail Box"/>
    <s v="Mail Box"/>
    <s v="No Contributing Factors"/>
    <n v="1"/>
    <x v="0"/>
    <x v="0"/>
    <s v="East"/>
    <s v="Dark-Not Lighted"/>
    <x v="1"/>
    <n v="18"/>
    <s v="Lap and Shoulder Belt Used"/>
    <n v="0"/>
    <s v="Sports Utility Vehicle (SUV)"/>
    <s v="2411000200I"/>
    <n v="20.135815999999998"/>
    <n v="34.844884999999998"/>
    <n v="-83.351752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8.6110000000000006E-3"/>
  </r>
  <r>
    <n v="168"/>
    <n v="5393966"/>
    <s v="Rabun Co Sheriff's Office"/>
    <n v="42199.258333333331"/>
    <n v="2015"/>
    <x v="0"/>
    <n v="1"/>
    <n v="0"/>
    <s v="Rabun"/>
    <s v="[&quot;Smith Rd&quot;,&quot;State Route 2&quot;,&quot;State Route 2&quot;]"/>
    <s v="Clade Smith Rd"/>
    <s v="(O) No Injury"/>
    <n v="0"/>
    <n v="0"/>
    <n v="0"/>
    <s v="Not a Collision with Motor Vehicle"/>
    <s v="Off Roadway"/>
    <s v="Embankment"/>
    <s v="Embankment"/>
    <s v="Driver Lost Control"/>
    <n v="1"/>
    <x v="0"/>
    <x v="0"/>
    <s v="West"/>
    <s v="Dawn"/>
    <x v="0"/>
    <n v="25"/>
    <s v="Unknown"/>
    <n v="0"/>
    <s v="Passenger Car"/>
    <s v="2411000200I"/>
    <n v="19.559999999999999"/>
    <n v="34.848677000000002"/>
    <n v="-83.360673000000006"/>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784999999999999E-2"/>
  </r>
  <r>
    <n v="169"/>
    <n v="5881166"/>
    <s v="Clayton Police Department"/>
    <n v="42118.538888888892"/>
    <n v="2015"/>
    <x v="0"/>
    <n v="1"/>
    <n v="0"/>
    <s v="Rabun"/>
    <s v="[&quot;New Hope Church Rd&quot;,&quot;State Route 2&quot;,&quot;State Route 2&quot;]"/>
    <s v="N Church St"/>
    <s v="(O) No Injury"/>
    <n v="0"/>
    <n v="0"/>
    <n v="0"/>
    <s v="Left Angle Crash"/>
    <s v="On Roadway - Roadway Intersection"/>
    <s v="[&quot;Motor Vehicle in Motion&quot;,&quot;Motor Vehicle in Motion&quot;]"/>
    <s v="[&quot;Motor Vehicle in Motion&quot;,&quot;Motor Vehicle in Motion&quot;]"/>
    <s v="[&quot;Failure to Yield&quot;,&quot;No Contributing Factors&quot;]"/>
    <n v="2"/>
    <x v="1"/>
    <x v="7"/>
    <s v="[&quot;East&quot;,&quot;East&quot;]"/>
    <s v="Daylight"/>
    <x v="0"/>
    <s v="[0,0]"/>
    <s v="[&quot;Lap and Shoulder Belt Used&quot;,&quot;Lap and Shoulder Belt Used&quot;]"/>
    <n v="0"/>
    <s v="[&quot;Passenger Car&quot;,&quot;Van&quot;]"/>
    <s v="2411000200I"/>
    <n v="19.720027999999999"/>
    <n v="34.847476"/>
    <n v="-83.358401999999998"/>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358E-2"/>
  </r>
  <r>
    <n v="170"/>
    <n v="6091982"/>
    <s v="Rabun Co Sheriff's Office"/>
    <n v="41967.809027777781"/>
    <n v="2014"/>
    <x v="0"/>
    <n v="1"/>
    <n v="0"/>
    <s v="Rabun"/>
    <s v="State Route 2"/>
    <s v="Clade Smith Rd"/>
    <s v="(B) Suspected Minor/Visible Injury"/>
    <n v="0"/>
    <n v="0"/>
    <n v="1"/>
    <s v="Not a Collision with Motor Vehicle"/>
    <s v="On Roadway - Roadway Intersection"/>
    <s v="Over Turn"/>
    <s v="Over Turn"/>
    <s v="Driver Condition"/>
    <n v="1"/>
    <x v="0"/>
    <x v="0"/>
    <s v="East"/>
    <s v="Dawn"/>
    <x v="0"/>
    <n v="46"/>
    <s v="Unknown"/>
    <n v="0"/>
    <s v="Pickup Truck"/>
    <s v="2411000200I"/>
    <n v="19.554511000000002"/>
    <n v="34.848730000000003"/>
    <n v="-83.360780000000005"/>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899999999999999E-2"/>
  </r>
  <r>
    <n v="171"/>
    <n v="5259756"/>
    <s v="Rabun Co Sheriff's Office"/>
    <n v="42064.322222222225"/>
    <n v="2015"/>
    <x v="0"/>
    <n v="1"/>
    <n v="0"/>
    <s v="Rabun"/>
    <s v="State Route 2"/>
    <s v="Hope Chrch Rd"/>
    <s v="(C) Possible Injury / Complaint"/>
    <n v="0"/>
    <n v="0"/>
    <n v="0"/>
    <s v="Not a Collision with Motor Vehicle"/>
    <s v="Off Roadway"/>
    <s v="Ditch"/>
    <s v="Motor Vehicle in Motion"/>
    <s v="Driver Lost Control"/>
    <n v="1"/>
    <x v="0"/>
    <x v="0"/>
    <s v="West"/>
    <s v="Daylight"/>
    <x v="0"/>
    <n v="39"/>
    <s v="[&quot;Shoulder Belt Only Used&quot;,&quot;Shoulder Belt Only Used&quot;]"/>
    <n v="0"/>
    <s v="Van"/>
    <s v="2411000200I"/>
    <n v="19.631913999999998"/>
    <n v="34.848137999999999"/>
    <n v="-83.35965299999999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669E-2"/>
  </r>
  <r>
    <n v="172"/>
    <n v="5184781"/>
    <s v="Gsp Post 00"/>
    <n v="42050.765972222223"/>
    <n v="2015"/>
    <x v="0"/>
    <n v="1"/>
    <n v="0"/>
    <s v="Rabun"/>
    <s v="[&quot;Seed Tick Rd&quot;,&quot;State Route 2&quot;,&quot;State Route 2&quot;]"/>
    <s v="(none)"/>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rk-Not Lighted"/>
    <x v="0"/>
    <s v="[34,66]"/>
    <s v="[&quot;Lap and Shoulder Belt Used&quot;,&quot;Lap and Shoulder Belt Used&quot;,&quot;Lap and Shoulder Belt Used&quot;,&quot;Lap and Shoulder Belt Used&quot;]"/>
    <n v="0"/>
    <s v="[&quot;Passenger Car&quot;,&quot;Sports Utility Vehicle (SUV)&quot;]"/>
    <s v="2411000200I"/>
    <n v="19.55"/>
    <n v="34.848759999999999"/>
    <n v="-83.36084099999999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7964999999999998E-2"/>
  </r>
  <r>
    <n v="173"/>
    <n v="5124571"/>
    <s v="Gsp Post 00"/>
    <n v="42013.890277777777"/>
    <n v="2015"/>
    <x v="0"/>
    <n v="1"/>
    <n v="0"/>
    <s v="Rabun"/>
    <s v="State Route 2"/>
    <s v="(none)"/>
    <s v="(O) No Injury"/>
    <n v="0"/>
    <n v="0"/>
    <n v="0"/>
    <s v="Not a Collision with Motor Vehicle"/>
    <s v="On Shoulder"/>
    <s v="Other-Fixed Object"/>
    <s v="Over Turn"/>
    <s v="No Contributing Factors"/>
    <n v="1"/>
    <x v="0"/>
    <x v="2"/>
    <s v="South"/>
    <s v="Dark-Not Lighted"/>
    <x v="0"/>
    <n v="21"/>
    <s v="[&quot;Lap and Shoulder Belt Used&quot;,&quot;Lap and Shoulder Belt Used&quot;]"/>
    <n v="0"/>
    <s v="Pickup Truck"/>
    <s v="2411000200I"/>
    <n v="20.725601000000001"/>
    <n v="34.845675999999997"/>
    <n v="-83.341909999999999"/>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9.9999999999999995E-7"/>
  </r>
  <r>
    <n v="174"/>
    <n v="4644709"/>
    <s v="Gsp Post 00"/>
    <n v="41591.867361111108"/>
    <n v="2013"/>
    <x v="0"/>
    <n v="1"/>
    <n v="0"/>
    <s v="Rabun"/>
    <s v="State Route 2"/>
    <s v="Rainey Mtn Rd"/>
    <s v="(O) No Injury"/>
    <n v="0"/>
    <n v="0"/>
    <n v="0"/>
    <s v="Rear End"/>
    <s v="On Shoulder"/>
    <s v="Other-Fixed Object"/>
    <s v="Embankment"/>
    <s v="(None)"/>
    <n v="1"/>
    <x v="0"/>
    <x v="0"/>
    <s v="East"/>
    <s v="Dark-Not Lighted"/>
    <x v="0"/>
    <n v="31"/>
    <s v="Lap and Shoulder Belt Used"/>
    <n v="0"/>
    <s v="Sports Utility Vehicle (SUV)"/>
    <s v="2411000200I"/>
    <n v="20.714499"/>
    <n v="34.845700999999998"/>
    <n v="-83.342101"/>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75"/>
    <n v="4643109"/>
    <s v="Rabun Co Sheriff's Office"/>
    <n v="41558.991666666669"/>
    <n v="2013"/>
    <x v="0"/>
    <n v="1"/>
    <n v="0"/>
    <s v="Rabun"/>
    <s v="State Route 2"/>
    <s v="Rainey Mtn Rd"/>
    <s v="(O) No Injury"/>
    <n v="0"/>
    <n v="0"/>
    <n v="0"/>
    <s v="Not a Collision with Motor Vehicle"/>
    <s v="On Shoulder"/>
    <s v="Motor Vehicle in Motion"/>
    <s v="Motor Vehicle in Motion"/>
    <s v="(None)"/>
    <n v="1"/>
    <x v="0"/>
    <x v="0"/>
    <s v="East"/>
    <s v="Dark-Not Lighted"/>
    <x v="0"/>
    <n v="26"/>
    <s v="Shoulder Belt Only Used"/>
    <n v="0"/>
    <s v="Passenger Car"/>
    <s v="2411000200I"/>
    <n v="20.704656"/>
    <n v="34.845705000000002"/>
    <n v="-83.342267000000007"/>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76"/>
    <n v="4579510"/>
    <s v="Rabun Co Sheriff's Office"/>
    <n v="41507.382638888892"/>
    <n v="2013"/>
    <x v="0"/>
    <n v="1"/>
    <n v="0"/>
    <s v="Rabun"/>
    <s v="State Route 2"/>
    <s v="Kolby Rd"/>
    <s v="(B) Suspected Minor/Visible Injury"/>
    <n v="0"/>
    <n v="0"/>
    <n v="3"/>
    <s v="Not a Collision with Motor Vehicle"/>
    <s v="Off Roadway"/>
    <s v="Embankment"/>
    <s v="Ditch"/>
    <s v="(None)"/>
    <n v="1"/>
    <x v="0"/>
    <x v="0"/>
    <s v="East"/>
    <s v="Daylight"/>
    <x v="1"/>
    <n v="0"/>
    <s v="[&quot;Lap and Shoulder Belt Used&quot;,&quot;Lap and Shoulder Belt Used&quot;,&quot;Lap and Shoulder Belt Used&quot;,&quot;Lap and Shoulder Belt Used&quot;]"/>
    <n v="0"/>
    <s v="Passenger Car"/>
    <s v="2411000200I"/>
    <n v="20.675999999999998"/>
    <n v="34.845647"/>
    <n v="-83.342716999999993"/>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0"/>
  </r>
  <r>
    <n v="177"/>
    <n v="4580160"/>
    <s v="Rabun Co Sheriff's Office"/>
    <n v="41502.719444444447"/>
    <n v="2013"/>
    <x v="0"/>
    <n v="1"/>
    <n v="0"/>
    <s v="Rabun"/>
    <s v="[&quot;Seed Tick Rd&quot;,&quot;State Route 2&quot;,&quot;State Route 2&quot;]"/>
    <s v="Clade Smith Rd"/>
    <s v="(C) Possible Injury / Complaint"/>
    <n v="0"/>
    <n v="0"/>
    <n v="0"/>
    <s v="Rear End"/>
    <s v="On Roadway - Roadway Intersection"/>
    <s v="[&quot;Motor Vehicle in Motion&quot;,&quot;Motor Vehicle in Motion&quot;]"/>
    <s v="[&quot;Motor Vehicle in Motion&quot;,&quot;Motor Vehicle in Motion&quot;]"/>
    <s v="(None)"/>
    <n v="2"/>
    <x v="1"/>
    <x v="26"/>
    <s v="[&quot;East&quot;,&quot;East&quot;]"/>
    <s v="Daylight"/>
    <x v="0"/>
    <s v="[19,43]"/>
    <s v="[&quot;Lap and Shoulder Belt Used&quot;,&quot;Lap and Shoulder Belt Used&quot;]"/>
    <n v="0"/>
    <s v="[&quot;Passenger Car&quot;,&quot;Pickup Truck&quot;]"/>
    <s v="2411000200I"/>
    <n v="19.55"/>
    <n v="34.848787000000002"/>
    <n v="-83.36089300000000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8020999999999999E-2"/>
  </r>
  <r>
    <n v="178"/>
    <n v="4489993"/>
    <s v="Gsp Post 00"/>
    <n v="41453.57708333333"/>
    <n v="2013"/>
    <x v="0"/>
    <n v="1"/>
    <n v="0"/>
    <s v="Rabun"/>
    <s v="State Route 2"/>
    <s v="(none)"/>
    <s v="(B) Suspected Minor/Visible Injury"/>
    <n v="0"/>
    <n v="0"/>
    <n v="2"/>
    <s v="Head On"/>
    <s v="On Roadway - Non-Intersection"/>
    <s v="[&quot;Motor Vehicle in Motion&quot;,&quot;Motor Vehicle in Motion&quot;]"/>
    <s v="[&quot;Motor Vehicle in Motion&quot;,&quot;Motor Vehicle in Motion&quot;]"/>
    <s v="(None)"/>
    <n v="2"/>
    <x v="1"/>
    <x v="3"/>
    <s v="[&quot;South&quot;,&quot;West&quot;]"/>
    <s v="Daylight"/>
    <x v="0"/>
    <s v="[42,65]"/>
    <s v="[&quot;Lap and Shoulder Belt Used&quot;,&quot;Lap and Shoulder Belt Used&quot;,&quot;Lap and Shoulder Belt Used&quot;,&quot;Lap and Shoulder Belt Used&quot;,&quot;Lap and Shoulder Belt Used&quot;]"/>
    <n v="0"/>
    <s v="[&quot;Pickup Truck&quot;,&quot;Sports Utility Vehicle (SUV)&quot;]"/>
    <s v="2411000200I"/>
    <n v="19.732626"/>
    <n v="34.847385000000003"/>
    <n v="-83.358217999999994"/>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164E-2"/>
  </r>
  <r>
    <n v="179"/>
    <n v="4395042"/>
    <s v="Gsp Post 00"/>
    <n v="41352.567361111112"/>
    <n v="2013"/>
    <x v="0"/>
    <n v="1"/>
    <n v="0"/>
    <s v="Rabun"/>
    <s v="State Route 2"/>
    <s v="(none)"/>
    <s v="(K) Fatal Injury"/>
    <n v="1"/>
    <n v="0"/>
    <n v="2"/>
    <s v="Head On"/>
    <s v="On Roadway - Non-Intersection"/>
    <s v="[&quot;Motor Vehicle in Motion&quot;,&quot;Motor Vehicle in Motion&quot;]"/>
    <s v="[&quot;Motor Vehicle in Motion&quot;,&quot;Motor Vehicle in Motion&quot;]"/>
    <s v="(None)"/>
    <n v="2"/>
    <x v="1"/>
    <x v="3"/>
    <s v="[&quot;East&quot;,&quot;West&quot;]"/>
    <s v="Daylight"/>
    <x v="0"/>
    <s v="[60,64]"/>
    <s v="[&quot;Lap and Shoulder Belt Used&quot;,&quot;None Used&quot;,&quot;None Used&quot;]"/>
    <n v="0"/>
    <s v="[&quot;Passenger Car&quot;,&quot;Pickup Truck&quot;]"/>
    <s v="2411000200I"/>
    <n v="19.705448000000001"/>
    <n v="34.847586"/>
    <n v="-83.358609000000001"/>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577000000000001E-2"/>
  </r>
  <r>
    <n v="180"/>
    <n v="4350911"/>
    <s v="Gsp Post 00"/>
    <n v="41314.633333333331"/>
    <n v="2013"/>
    <x v="0"/>
    <n v="1"/>
    <n v="0"/>
    <s v="Rabun"/>
    <s v="State Route 2"/>
    <s v="(none)"/>
    <s v="(K) Fatal Injury"/>
    <n v="1"/>
    <n v="0"/>
    <n v="3"/>
    <s v="Head On"/>
    <s v="On Roadway - Non-Intersection"/>
    <s v="[&quot;Motor Vehicle in Motion&quot;,&quot;Motor Vehicle in Motion&quot;]"/>
    <s v="[&quot;Motor Vehicle in Motion&quot;,&quot;Motor Vehicle in Motion&quot;]"/>
    <s v="(None)"/>
    <n v="2"/>
    <x v="1"/>
    <x v="3"/>
    <s v="[&quot;East&quot;,&quot;West&quot;]"/>
    <s v="Daylight"/>
    <x v="0"/>
    <s v="[28,64]"/>
    <s v="[&quot;Lap and Shoulder Belt Used&quot;,&quot;Lap and Shoulder Belt Used&quot;,&quot;Lap and Shoulder Belt Used&quot;,&quot;None Used&quot;]"/>
    <n v="0"/>
    <s v="[&quot;Passenger Car&quot;,&quot;Sports Utility Vehicle (SUV)&quot;]"/>
    <s v="2411000200I"/>
    <n v="19.967624000000001"/>
    <n v="34.845927000000003"/>
    <n v="-83.354455000000002"/>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1294999999999999E-2"/>
  </r>
  <r>
    <n v="181"/>
    <n v="4388302"/>
    <s v="Rabun Co Sheriff's Office"/>
    <n v="41306.760416666664"/>
    <n v="2013"/>
    <x v="0"/>
    <n v="1"/>
    <n v="0"/>
    <s v="Rabun"/>
    <s v="New Hope Church Rd"/>
    <s v="New Hope Chrch Rd"/>
    <s v="(O) No Injury"/>
    <n v="0"/>
    <n v="0"/>
    <n v="0"/>
    <s v="Sideswipe-Same Direction"/>
    <s v="On Roadway - Roadway Intersection"/>
    <s v="[&quot;Motor Vehicle in Motion&quot;,&quot;Motor Vehicle in Motion&quot;]"/>
    <s v="[&quot;Motor Vehicle in Motion&quot;,&quot;Motor Vehicle in Motion&quot;]"/>
    <s v="(None)"/>
    <n v="2"/>
    <x v="1"/>
    <x v="7"/>
    <s v="[&quot;East&quot;,&quot;East&quot;]"/>
    <s v="Dusk"/>
    <x v="0"/>
    <s v="[64,75]"/>
    <s v="[&quot;Lap and Shoulder Belt Used&quot;,&quot;Lap and Shoulder Belt Used&quot;]"/>
    <n v="0"/>
    <s v="[&quot;Passenger Car&quot;,&quot;Sports Utility Vehicle (SUV)&quot;]"/>
    <s v="2412016700I"/>
    <n v="6.3790000000000001E-3"/>
    <n v="34.847551000000003"/>
    <n v="-83.358348000000007"/>
    <n v="74"/>
    <n v="59"/>
    <n v="132"/>
    <s v="D1_0002_00_I"/>
    <n v="113"/>
    <n v="131"/>
    <s v="simple"/>
    <n v="683.2"/>
    <n v="52.9"/>
    <n v="630.5"/>
    <n v="-83.343164999999999"/>
    <n v="34.84554"/>
    <n v="-83.341132000000002"/>
    <n v="34.845472000000001"/>
    <s v="2411000200I"/>
    <n v="1"/>
    <n v="241"/>
    <n v="2"/>
    <n v="0"/>
    <n v="55"/>
    <n v="7.44"/>
    <n v="6.68"/>
    <n v="1559.4"/>
    <n v="1580.1"/>
    <n v="1588.6"/>
    <n v="55"/>
    <n v="50.4"/>
    <n v="4.5999999999999996"/>
    <n v="43091"/>
    <s v="NONE"/>
    <n v="2.0799999999999998E-3"/>
    <n v="43329"/>
    <n v="42954"/>
    <s v="2411000200I"/>
    <s v="RABUN"/>
    <n v="1"/>
    <n v="200"/>
    <n v="1"/>
    <n v="1"/>
    <n v="2"/>
    <n v="1"/>
    <n v="1"/>
    <n v="2"/>
    <n v="0"/>
    <n v="4"/>
    <s v="N"/>
    <n v="241"/>
    <n v="2"/>
    <n v="0"/>
    <s v="Not Urban"/>
    <s v="Not Urban"/>
    <n v="0"/>
    <n v="55"/>
    <n v="4660"/>
    <s v=" "/>
    <n v="0"/>
    <n v="0.21953800000000001"/>
    <n v="9"/>
    <s v="State Mainline"/>
    <n v="4660"/>
    <n v="452519"/>
    <n v="20.71"/>
    <n v="20.93"/>
    <n v="452519"/>
    <n v="0"/>
    <n v="1159.1591599999999"/>
    <n v="100"/>
    <n v="42978"/>
    <n v="9.4669999999999997E-3"/>
    <n v="0"/>
    <n v="2.0799999999999998E-3"/>
    <n v="622"/>
    <s v="241-0023"/>
    <s v="4R : Rural Minor Arterial"/>
    <s v="34.834712, -83.329078"/>
    <n v="-83.329077999999996"/>
    <n v="34.834712000000003"/>
    <n v="34.834712000000003"/>
    <n v="-83.329077999999996"/>
    <n v="2.0799999999999998E-3"/>
    <x v="33"/>
    <x v="1"/>
    <x v="1"/>
    <n v="3510"/>
    <n v="3890"/>
    <n v="-380"/>
    <n v="-9.7686375321336755E-2"/>
    <n v="3700"/>
    <n v="2650"/>
    <n v="12.3"/>
    <n v="4000"/>
    <n v="0"/>
    <n v="3880"/>
    <n v="0"/>
    <n v="3880"/>
    <n v="9"/>
    <n v="4660"/>
    <n v="9"/>
    <n v="4480"/>
    <n v="9"/>
    <n v="4260"/>
    <n v="9"/>
    <n v="2160"/>
    <n v="9"/>
    <n v="2160"/>
    <n v="9"/>
    <n v="4290"/>
    <n v="9"/>
    <n v="1.5313999999999999E-2"/>
  </r>
  <r>
    <n v="182"/>
    <n v="7277338"/>
    <s v="Rabun Co Sheriff's Office"/>
    <n v="43655.363888888889"/>
    <n v="2019"/>
    <x v="1"/>
    <n v="0"/>
    <n v="1"/>
    <s v="Rabun"/>
    <s v="State Route 2"/>
    <s v="She Creek Ln"/>
    <s v="(O) No Injury"/>
    <n v="0"/>
    <n v="0"/>
    <n v="0"/>
    <s v="Not a Collision with Motor Vehicle"/>
    <s v="Off Roadway"/>
    <s v="Mail Box"/>
    <s v="Mail Box"/>
    <s v="(None)"/>
    <n v="1"/>
    <x v="0"/>
    <x v="0"/>
    <s v="East"/>
    <s v="Daylight"/>
    <x v="0"/>
    <n v="20"/>
    <s v="Lap and Shoulder Belt Used"/>
    <n v="0"/>
    <s v="Passenger Car"/>
    <s v="2411000200I"/>
    <n v="21.584686000000001"/>
    <n v="34.837178999999999"/>
    <n v="-83.332014999999998"/>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1.7910000000000001E-3"/>
  </r>
  <r>
    <n v="183"/>
    <n v="6434979"/>
    <s v="Rabun Co Sheriff's Office"/>
    <n v="43014.448611111111"/>
    <n v="2017"/>
    <x v="2"/>
    <n v="0"/>
    <n v="0"/>
    <s v="Rabun"/>
    <s v="[&quot;Pool Creek Rd&quot;,&quot;State Route 2&quot;,&quot;State Route 2&quot;]"/>
    <s v="Pool Creek Rd"/>
    <s v="(O) No Injury"/>
    <n v="0"/>
    <n v="0"/>
    <n v="0"/>
    <s v="Rear End"/>
    <s v="On Roadway - Roadway Intersection"/>
    <s v="[&quot;Motor Vehicle in Motion&quot;,&quot;Motor Vehicle in Motion&quot;]"/>
    <s v="[&quot;Motor Vehicle in Motion&quot;,&quot;Motor Vehicle in Motion&quot;]"/>
    <s v="[&quot;Inattentive or Other Distraction (Distracted)&quot;,&quot;No Contributing Factors&quot;]"/>
    <n v="2"/>
    <x v="1"/>
    <x v="10"/>
    <s v="[&quot;East&quot;,&quot;East&quot;]"/>
    <s v="Daylight"/>
    <x v="0"/>
    <s v="[51,59]"/>
    <s v="[&quot;Lap and Shoulder Belt Used&quot;,&quot;Lap and Shoulder Belt Used&quot;]"/>
    <n v="0"/>
    <s v="[&quot;Passenger Car&quot;,&quot;Sports Utility Vehicle (SUV)&quot;]"/>
    <s v="2411000200I"/>
    <n v="21.56"/>
    <n v="34.837457999999998"/>
    <n v="-83.332239000000001"/>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2.1480000000000002E-3"/>
  </r>
  <r>
    <n v="184"/>
    <n v="5581393"/>
    <s v="Gsp Post 00"/>
    <n v="42369.822916666664"/>
    <n v="2015"/>
    <x v="0"/>
    <n v="1"/>
    <n v="0"/>
    <s v="Rabun"/>
    <s v="State Route 2"/>
    <s v="(none)"/>
    <s v="(B) Suspected Minor/Visible Injury"/>
    <n v="0"/>
    <n v="0"/>
    <n v="1"/>
    <s v="Not a Collision with Motor Vehicle"/>
    <s v="On Shoulder"/>
    <s v="Tree"/>
    <s v="Tree"/>
    <s v="No Contributing Factors"/>
    <n v="1"/>
    <x v="0"/>
    <x v="0"/>
    <s v="East"/>
    <s v="Dark-Not Lighted"/>
    <x v="0"/>
    <n v="59"/>
    <s v="Lap and Shoulder Belt Used"/>
    <n v="0"/>
    <s v="Passenger Car"/>
    <s v="2411000200I"/>
    <n v="21.719110000000001"/>
    <n v="34.835566999999998"/>
    <n v="-83.330652000000001"/>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0"/>
  </r>
  <r>
    <n v="185"/>
    <n v="5603396"/>
    <s v="Rabun Co Sheriff's Office"/>
    <n v="42367.342361111114"/>
    <n v="2015"/>
    <x v="0"/>
    <n v="1"/>
    <n v="0"/>
    <s v="Rabun"/>
    <s v="State Route 2"/>
    <s v="Highway 76"/>
    <s v="(O) No Injury"/>
    <n v="0"/>
    <n v="0"/>
    <n v="0"/>
    <s v="Not a Collision with Motor Vehicle"/>
    <s v="Off Roadway"/>
    <s v="Tree"/>
    <s v="Tree"/>
    <s v="Too Fast for Conditions"/>
    <n v="1"/>
    <x v="0"/>
    <x v="0"/>
    <s v="West"/>
    <s v="Dark-Lighted"/>
    <x v="1"/>
    <n v="26"/>
    <s v="[&quot;Lap and Shoulder Belt Used&quot;,&quot;Lap and Shoulder Belt Used&quot;]"/>
    <n v="0"/>
    <s v="Pickup Truck"/>
    <s v="2411000200I"/>
    <n v="21.634530000000002"/>
    <n v="34.836581000000002"/>
    <n v="-83.331513000000001"/>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1.01E-3"/>
  </r>
  <r>
    <n v="186"/>
    <n v="4322955"/>
    <s v="Gsp Post 00"/>
    <n v="41285.652777777781"/>
    <n v="2013"/>
    <x v="0"/>
    <n v="1"/>
    <n v="0"/>
    <s v="Rabun"/>
    <s v="State Route 2"/>
    <s v="She Creek Ln"/>
    <s v="(O) No Injury"/>
    <n v="0"/>
    <n v="0"/>
    <n v="0"/>
    <s v="Rear End"/>
    <s v="On Roadway - Roadway Intersection"/>
    <s v="[&quot;Motor Vehicle in Motion&quot;,&quot;Motor Vehicle in Motion&quot;]"/>
    <s v="[&quot;Motor Vehicle in Motion&quot;,&quot;Motor Vehicle in Motion&quot;]"/>
    <s v="(None)"/>
    <n v="2"/>
    <x v="1"/>
    <x v="26"/>
    <s v="[&quot;East&quot;,&quot;East&quot;]"/>
    <s v="Daylight"/>
    <x v="1"/>
    <s v="[22,48]"/>
    <s v="[&quot;Lap Belt Only Used&quot;,&quot;Lap and Shoulder Belt Used&quot;]"/>
    <n v="0"/>
    <s v="[&quot;Tractor/Trailer&quot;,&quot;Tractor/Trailer&quot;]"/>
    <s v="2411000200I"/>
    <n v="21.576076"/>
    <n v="34.837282999999999"/>
    <n v="-83.332098000000002"/>
    <n v="75"/>
    <n v="60"/>
    <n v="134"/>
    <s v="D1_0002_00_I"/>
    <n v="115"/>
    <n v="133"/>
    <s v="simple"/>
    <n v="742.4"/>
    <n v="45.2"/>
    <n v="585.4"/>
    <n v="-83.330858000000006"/>
    <n v="34.835808999999998"/>
    <n v="-83.329374999999999"/>
    <n v="34.834823999999998"/>
    <s v="2411000200I"/>
    <n v="1"/>
    <n v="241"/>
    <n v="2"/>
    <n v="0"/>
    <n v="55"/>
    <n v="5.14"/>
    <n v="5.07"/>
    <n v="1505.6"/>
    <n v="1531.8"/>
    <n v="1552.2"/>
    <n v="55"/>
    <n v="52.2"/>
    <n v="2.8"/>
    <n v="43091"/>
    <s v="NONE"/>
    <n v="1.8190000000000001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1.8190000000000001E-3"/>
    <n v="622"/>
    <s v="241-0023"/>
    <s v="4R : Rural Minor Arterial"/>
    <s v="34.834712, -83.329078"/>
    <n v="-83.329077999999996"/>
    <n v="34.834712000000003"/>
    <n v="34.834712000000003"/>
    <n v="-83.329077999999996"/>
    <n v="1.8190000000000001E-3"/>
    <x v="34"/>
    <x v="1"/>
    <x v="1"/>
    <n v="2100"/>
    <n v="2082.5"/>
    <n v="17.5"/>
    <n v="8.4033613445378148E-3"/>
    <n v="2091.25"/>
    <n v="1920"/>
    <n v="0"/>
    <n v="2020"/>
    <n v="0"/>
    <n v="2360"/>
    <n v="0"/>
    <n v="2350"/>
    <n v="0"/>
    <n v="2280"/>
    <n v="10.5"/>
    <n v="2190"/>
    <n v="10.5"/>
    <n v="1930"/>
    <n v="10.5"/>
    <n v="1930"/>
    <n v="10.5"/>
    <n v="1930"/>
    <n v="10.5"/>
    <n v="1940"/>
    <n v="10.5"/>
    <n v="1.9239999999999999E-3"/>
  </r>
  <r>
    <n v="187"/>
    <n v="6092056"/>
    <s v="Rabun Co Sheriff's Office"/>
    <n v="42623.680555555555"/>
    <n v="2016"/>
    <x v="0"/>
    <n v="1"/>
    <n v="0"/>
    <s v="Rabun"/>
    <s v="State Route 2"/>
    <s v="Mcworter Ln"/>
    <s v="(O) No Injury"/>
    <n v="0"/>
    <n v="0"/>
    <n v="0"/>
    <s v="Not a Collision with Motor Vehicle"/>
    <s v="On Roadway - Non-Intersection"/>
    <s v="Over Turn"/>
    <s v="Over Turn"/>
    <s v="Driver Lost Control"/>
    <n v="1"/>
    <x v="0"/>
    <x v="0"/>
    <s v="East"/>
    <s v="Daylight"/>
    <x v="0"/>
    <n v="54"/>
    <s v="Lap and Shoulder Belt Used"/>
    <n v="0"/>
    <s v="Passenger Car"/>
    <s v="2411000200I"/>
    <n v="22.085968999999999"/>
    <n v="34.833264999999997"/>
    <n v="-83.324894"/>
    <n v="76"/>
    <n v="61"/>
    <n v="135"/>
    <s v="D1_0002_00_I"/>
    <n v="116"/>
    <n v="134"/>
    <s v="simple"/>
    <n v="770.1"/>
    <n v="91.6"/>
    <n v="1230.2"/>
    <n v="-83.324376999999998"/>
    <n v="34.833177999999997"/>
    <n v="-83.321924999999993"/>
    <n v="34.830888000000002"/>
    <s v="2411000200I"/>
    <n v="1"/>
    <n v="241"/>
    <n v="2"/>
    <n v="0"/>
    <n v="55"/>
    <n v="7.63"/>
    <n v="6.62"/>
    <n v="1647"/>
    <n v="1620.1"/>
    <n v="1620.7"/>
    <n v="55"/>
    <n v="52.8"/>
    <n v="2.2000000000000002"/>
    <n v="43091"/>
    <s v="NONE"/>
    <n v="3.720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3.7200000000000002E-3"/>
    <n v="622"/>
    <s v="241-0023"/>
    <s v="4R : Rural Minor Arterial"/>
    <s v="34.834712, -83.329078"/>
    <n v="-83.329077999999996"/>
    <n v="34.834712000000003"/>
    <n v="34.834712000000003"/>
    <n v="-83.329077999999996"/>
    <n v="3.7200000000000002E-3"/>
    <x v="35"/>
    <x v="0"/>
    <x v="1"/>
    <n v="2100"/>
    <n v="2082.5"/>
    <n v="17.5"/>
    <n v="8.4033613445378148E-3"/>
    <n v="2091.25"/>
    <n v="1920"/>
    <n v="0"/>
    <n v="2020"/>
    <n v="0"/>
    <n v="2360"/>
    <n v="0"/>
    <n v="2350"/>
    <n v="0"/>
    <n v="2280"/>
    <n v="10.5"/>
    <n v="2190"/>
    <n v="10.5"/>
    <n v="1930"/>
    <n v="10.5"/>
    <n v="1930"/>
    <n v="10.5"/>
    <n v="1930"/>
    <n v="10.5"/>
    <n v="1940"/>
    <n v="10.5"/>
    <n v="5.22E-4"/>
  </r>
  <r>
    <n v="188"/>
    <n v="4934808"/>
    <s v="Rabun Co Sheriff's Office"/>
    <n v="41849.37777777778"/>
    <n v="2014"/>
    <x v="0"/>
    <n v="1"/>
    <n v="0"/>
    <s v="Rabun"/>
    <s v="State Route 2"/>
    <s v="Sotheastern Expeditions"/>
    <s v="(C) Possible Injury / Complaint"/>
    <n v="0"/>
    <n v="0"/>
    <n v="0"/>
    <s v="Angle (Other)"/>
    <s v="On Roadway - Roadway Intersection"/>
    <s v="[&quot;Motor Vehicle in Motion&quot;,&quot;Motor Vehicle in Motion&quot;]"/>
    <s v="[&quot;Motor Vehicle in Motion&quot;,&quot;Motor Vehicle in Motion&quot;]"/>
    <s v="(None)"/>
    <n v="2"/>
    <x v="1"/>
    <x v="13"/>
    <s v="[&quot;East&quot;,&quot;West&quot;]"/>
    <s v="Daylight"/>
    <x v="0"/>
    <s v="[19,52]"/>
    <s v="[&quot;Shoulder Belt Only Used&quot;,&quot;Shoulder Belt Only Used&quot;,&quot;Shoulder Belt Only Used&quot;,&quot;Shoulder Belt Only Used&quot;,&quot;Shoulder Belt Only Used&quot;,&quot;Shoulder Belt Only Used&quot;,&quot;Shoulder Belt Only Used&quot;,&quot;Shoulder Belt Only Used&quot;]"/>
    <n v="0"/>
    <s v="[&quot;Passenger Car&quot;,&quot;Passenger Car&quot;]"/>
    <s v="2411000200I"/>
    <n v="23.378502999999998"/>
    <n v="34.816434999999998"/>
    <n v="-83.319074000000001"/>
    <n v="77"/>
    <n v="62"/>
    <n v="138"/>
    <s v="D1_0002_00_I"/>
    <n v="119"/>
    <n v="137"/>
    <s v="simple"/>
    <n v="2266.4"/>
    <n v="26.9"/>
    <n v="1065.0999999999999"/>
    <n v="-83.319029999999998"/>
    <n v="34.818447999999997"/>
    <n v="-83.319361000000001"/>
    <n v="34.815559"/>
    <s v="2411000200I"/>
    <n v="1"/>
    <n v="241"/>
    <n v="2"/>
    <n v="0"/>
    <n v="55"/>
    <n v="3.5"/>
    <n v="3.27"/>
    <n v="1479"/>
    <n v="1469.8"/>
    <n v="1464.9"/>
    <n v="55"/>
    <n v="70.900000000000006"/>
    <n v="0"/>
    <n v="43091"/>
    <s v="NONE"/>
    <n v="2.944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944E-3"/>
    <n v="622"/>
    <s v="241-0023"/>
    <s v="4R : Rural Minor Arterial"/>
    <s v="34.834712, -83.329078"/>
    <n v="-83.329077999999996"/>
    <n v="34.834712000000003"/>
    <n v="34.834712000000003"/>
    <n v="-83.329077999999996"/>
    <n v="2.944E-3"/>
    <x v="36"/>
    <x v="0"/>
    <x v="1"/>
    <n v="2100"/>
    <n v="2082.5"/>
    <n v="17.5"/>
    <n v="8.4033613445378148E-3"/>
    <n v="2091.25"/>
    <n v="1920"/>
    <n v="0"/>
    <n v="2020"/>
    <n v="0"/>
    <n v="2360"/>
    <n v="0"/>
    <n v="2350"/>
    <n v="0"/>
    <n v="2280"/>
    <n v="10.5"/>
    <n v="2190"/>
    <n v="10.5"/>
    <n v="1930"/>
    <n v="10.5"/>
    <n v="1930"/>
    <n v="10.5"/>
    <n v="1930"/>
    <n v="10.5"/>
    <n v="1940"/>
    <n v="10.5"/>
    <n v="0"/>
  </r>
  <r>
    <n v="189"/>
    <n v="7390825"/>
    <s v="Rabun Co Sheriff's Office"/>
    <n v="43747.354166666664"/>
    <n v="2019"/>
    <x v="1"/>
    <n v="0"/>
    <n v="1"/>
    <s v="Rabun"/>
    <s v="State Route 2"/>
    <s v="S Carolina State Line"/>
    <s v="(O) No Injury"/>
    <n v="0"/>
    <n v="0"/>
    <n v="0"/>
    <s v="Not a Collision with Motor Vehicle"/>
    <s v="Off Roadway"/>
    <s v="Embankment"/>
    <s v="Embankment"/>
    <s v="(None)"/>
    <n v="1"/>
    <x v="0"/>
    <x v="0"/>
    <s v="West"/>
    <s v="Daylight"/>
    <x v="0"/>
    <n v="76"/>
    <s v="Lap and Shoulder Belt Used"/>
    <n v="0"/>
    <s v="Passenger Car"/>
    <s v="2411000200I"/>
    <n v="23.709838999999999"/>
    <n v="34.812109999999997"/>
    <n v="-83.318267000000006"/>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0"/>
    <n v="6313445"/>
    <s v="Gsp Post 00"/>
    <n v="42931.923611111109"/>
    <n v="2017"/>
    <x v="2"/>
    <n v="0"/>
    <n v="0"/>
    <s v="Rabun"/>
    <s v="State Route 2"/>
    <s v="(none)"/>
    <s v="(A) Suspected Serious Injury"/>
    <n v="0"/>
    <n v="1"/>
    <n v="0"/>
    <s v="Not a Collision with Motor Vehicle"/>
    <s v="On Shoulder"/>
    <s v="Other-Fixed Object"/>
    <s v="Embankment"/>
    <s v="Changed Lanes Improperly"/>
    <n v="1"/>
    <x v="0"/>
    <x v="0"/>
    <s v="West"/>
    <s v="Dark-Not Lighted"/>
    <x v="0"/>
    <n v="85"/>
    <s v="[&quot;Lap and Shoulder Belt Used&quot;,&quot;Lap and Shoulder Belt Used&quot;]"/>
    <n v="0"/>
    <s v="Passenger Car"/>
    <s v="2411000200I"/>
    <n v="23.664795000000002"/>
    <n v="34.812440000000002"/>
    <n v="-83.318934999999996"/>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1"/>
    <n v="5536836"/>
    <s v="Gsp Post 00"/>
    <n v="42337.569444444445"/>
    <n v="2015"/>
    <x v="0"/>
    <n v="1"/>
    <n v="0"/>
    <s v="Rabun"/>
    <s v="State Route 2"/>
    <s v="3 Miles W Of Mize Lanes"/>
    <s v="(B) Suspected Minor/Visible Injury"/>
    <n v="0"/>
    <n v="0"/>
    <n v="1"/>
    <s v="Not a Collision with Motor Vehicle"/>
    <s v="Off Roadway"/>
    <s v="Other-Fixed Object"/>
    <s v="Embankment"/>
    <s v="Changed Lanes Improperly"/>
    <n v="1"/>
    <x v="0"/>
    <x v="0"/>
    <s v="East"/>
    <s v="Daylight"/>
    <x v="1"/>
    <n v="68"/>
    <s v="Lap and Shoulder Belt Used"/>
    <n v="0"/>
    <s v="Sports Utility Vehicle (SUV)"/>
    <s v="2411000200I"/>
    <n v="23.707000000000001"/>
    <n v="34.812126999999997"/>
    <n v="-83.318323000000007"/>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2"/>
    <n v="5081316"/>
    <s v="Gsp Post 00"/>
    <n v="41981.677777777775"/>
    <n v="2014"/>
    <x v="0"/>
    <n v="1"/>
    <n v="0"/>
    <s v="Rabun"/>
    <s v="State Route 2"/>
    <s v="(none)"/>
    <s v="(C) Possible Injury / Complaint"/>
    <n v="0"/>
    <n v="0"/>
    <n v="0"/>
    <s v="Not a Collision with Motor Vehicle"/>
    <s v="On Shoulder"/>
    <s v="Tree"/>
    <s v="Tree"/>
    <s v="(None)"/>
    <n v="1"/>
    <x v="0"/>
    <x v="0"/>
    <s v="East"/>
    <s v="Daylight"/>
    <x v="0"/>
    <n v="53"/>
    <s v="[&quot;Lap and Shoulder Belt Used&quot;,&quot;Lap and Shoulder Belt Used&quot;]"/>
    <n v="0"/>
    <s v="Sports Utility Vehicle (SUV)"/>
    <s v="2411000200I"/>
    <n v="23.727219999999999"/>
    <n v="34.812038999999999"/>
    <n v="-83.317983999999996"/>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3"/>
    <n v="4664849"/>
    <s v="Gsp Post 00"/>
    <n v="41613.666666666664"/>
    <n v="2013"/>
    <x v="0"/>
    <n v="1"/>
    <n v="0"/>
    <s v="Rabun"/>
    <s v="State Route 2"/>
    <s v="(none)"/>
    <s v="(B) Suspected Minor/Visible Injury"/>
    <n v="0"/>
    <n v="0"/>
    <n v="1"/>
    <s v="Not a Collision with Motor Vehicle"/>
    <s v="On Shoulder"/>
    <s v="Tree"/>
    <s v="Tree"/>
    <s v="(None)"/>
    <n v="1"/>
    <x v="0"/>
    <x v="0"/>
    <s v="East"/>
    <s v="Daylight"/>
    <x v="1"/>
    <n v="27"/>
    <s v="None Used"/>
    <n v="0"/>
    <s v="Passenger Car"/>
    <s v="2411000200I"/>
    <n v="23.707000000000001"/>
    <n v="34.812120999999998"/>
    <n v="-83.318303"/>
    <n v="78"/>
    <n v="63"/>
    <n v="139"/>
    <s v="D1_0002_00_I"/>
    <n v="120"/>
    <n v="138"/>
    <s v="split"/>
    <n v="464.2"/>
    <n v="87.1"/>
    <n v="704.2"/>
    <n v="-83.319338999999999"/>
    <n v="34.813139999999997"/>
    <n v="-83.317683000000002"/>
    <n v="34.812033"/>
    <s v="2411000200I"/>
    <n v="1"/>
    <n v="241"/>
    <n v="2"/>
    <n v="0"/>
    <n v="55"/>
    <n v="8.9600000000000009"/>
    <n v="8.61"/>
    <n v="1423.6"/>
    <n v="1394"/>
    <n v="1376.3"/>
    <n v="55"/>
    <n v="42"/>
    <n v="13"/>
    <n v="43091"/>
    <s v="ASV_10+"/>
    <n v="2.1740000000000002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740000000000002E-3"/>
    <n v="622"/>
    <s v="241-0023"/>
    <s v="4R : Rural Minor Arterial"/>
    <s v="34.834712, -83.329078"/>
    <n v="-83.329077999999996"/>
    <n v="34.834712000000003"/>
    <n v="34.834712000000003"/>
    <n v="-83.329077999999996"/>
    <n v="2.1740000000000002E-3"/>
    <x v="37"/>
    <x v="1"/>
    <x v="1"/>
    <n v="2100"/>
    <n v="2082.5"/>
    <n v="17.5"/>
    <n v="8.4033613445378148E-3"/>
    <n v="2091.25"/>
    <n v="1920"/>
    <n v="0"/>
    <n v="2020"/>
    <n v="0"/>
    <n v="2360"/>
    <n v="0"/>
    <n v="2350"/>
    <n v="0"/>
    <n v="2280"/>
    <n v="10.5"/>
    <n v="2190"/>
    <n v="10.5"/>
    <n v="1930"/>
    <n v="10.5"/>
    <n v="1930"/>
    <n v="10.5"/>
    <n v="1930"/>
    <n v="10.5"/>
    <n v="1940"/>
    <n v="10.5"/>
    <n v="0"/>
  </r>
  <r>
    <n v="194"/>
    <n v="6658205"/>
    <s v="Rabun Co Sheriff's Office"/>
    <n v="43183.333333333336"/>
    <n v="2018"/>
    <x v="1"/>
    <n v="0"/>
    <n v="1"/>
    <s v="Rabun"/>
    <s v="State Route 2"/>
    <s v="Sc Line"/>
    <s v="(C) Possible Injury / Complaint"/>
    <n v="0"/>
    <n v="0"/>
    <n v="0"/>
    <s v="Not a Collision with Motor Vehicle"/>
    <s v="(None)"/>
    <s v="Embankment"/>
    <s v="Embankment"/>
    <s v="Driver Lost Control"/>
    <n v="1"/>
    <x v="0"/>
    <x v="2"/>
    <s v="East"/>
    <s v="Daylight"/>
    <x v="0"/>
    <n v="20"/>
    <s v="Lap and Shoulder Belt Used"/>
    <n v="0"/>
    <s v="Passenger Car"/>
    <s v="2411000200I"/>
    <n v="23.462516000000001"/>
    <n v="34.815261999999997"/>
    <n v="-83.319470999999993"/>
    <n v="79"/>
    <n v="64"/>
    <n v="140"/>
    <s v="D1_0002_00_I"/>
    <n v="120"/>
    <n v="139"/>
    <s v="split"/>
    <n v="1046.4000000000001"/>
    <n v="42.7"/>
    <n v="781.1"/>
    <n v="-83.319376000000005"/>
    <n v="34.815519000000002"/>
    <n v="-83.319444000000004"/>
    <n v="34.813414000000002"/>
    <s v="2411000200I"/>
    <n v="1"/>
    <n v="241"/>
    <n v="2"/>
    <n v="0"/>
    <n v="55"/>
    <n v="7.63"/>
    <n v="6.83"/>
    <n v="1464.6"/>
    <n v="1455.1"/>
    <n v="1426.2"/>
    <n v="55"/>
    <n v="52.7"/>
    <n v="2.2999999999999998"/>
    <n v="43091"/>
    <s v="ASV_10+"/>
    <n v="2.1649999999999998E-3"/>
    <n v="43332"/>
    <n v="42957"/>
    <s v="2411000200I"/>
    <s v="RABUN"/>
    <n v="1"/>
    <n v="200"/>
    <n v="1"/>
    <n v="1"/>
    <n v="2"/>
    <n v="1"/>
    <n v="1"/>
    <n v="2"/>
    <n v="0"/>
    <n v="4"/>
    <s v="N"/>
    <n v="241"/>
    <n v="2"/>
    <n v="0"/>
    <s v="Not Urban"/>
    <s v="Not Urban"/>
    <n v="0"/>
    <n v="55"/>
    <n v="2280"/>
    <s v=" "/>
    <n v="0"/>
    <n v="2.839718"/>
    <n v="9"/>
    <s v="State Mainline"/>
    <n v="2280"/>
    <n v="452522"/>
    <n v="21.56"/>
    <n v="24.39"/>
    <n v="452522"/>
    <n v="0"/>
    <n v="14993.712771"/>
    <n v="100"/>
    <n v="42981"/>
    <n v="9.2135999999999996E-2"/>
    <n v="0"/>
    <n v="2.1649999999999998E-3"/>
    <n v="622"/>
    <s v="241-0023"/>
    <s v="4R : Rural Minor Arterial"/>
    <s v="34.834712, -83.329078"/>
    <n v="-83.329077999999996"/>
    <n v="34.834712000000003"/>
    <n v="34.834712000000003"/>
    <n v="-83.329077999999996"/>
    <n v="2.1649999999999998E-3"/>
    <x v="38"/>
    <x v="0"/>
    <x v="1"/>
    <n v="2100"/>
    <n v="2082.5"/>
    <n v="17.5"/>
    <n v="8.4033613445378148E-3"/>
    <n v="2091.25"/>
    <n v="1920"/>
    <n v="0"/>
    <n v="2020"/>
    <n v="0"/>
    <n v="2360"/>
    <n v="0"/>
    <n v="2350"/>
    <n v="0"/>
    <n v="2280"/>
    <n v="10.5"/>
    <n v="2190"/>
    <n v="10.5"/>
    <n v="1930"/>
    <n v="10.5"/>
    <n v="1930"/>
    <n v="10.5"/>
    <n v="1930"/>
    <n v="10.5"/>
    <n v="1940"/>
    <n v="10.5"/>
    <n v="0"/>
  </r>
  <r>
    <n v="195"/>
    <n v="7430820"/>
    <s v="Towns County Sheriff's Office"/>
    <n v="43773.773611111108"/>
    <n v="2019"/>
    <x v="1"/>
    <n v="0"/>
    <n v="1"/>
    <s v="Towns"/>
    <s v="US Highway 76"/>
    <s v="Jay Tee Rd"/>
    <s v="(O) No Injury"/>
    <n v="0"/>
    <n v="0"/>
    <n v="0"/>
    <s v="Not a Collision with Motor Vehicle"/>
    <s v="Off Roadway"/>
    <s v="Motor Vehicle in Motion"/>
    <s v="Tree"/>
    <s v="(None)"/>
    <n v="1"/>
    <x v="0"/>
    <x v="0"/>
    <s v="East"/>
    <s v="Dark-Not Lighted"/>
    <x v="0"/>
    <n v="52"/>
    <s v="Lap and Shoulder Belt Used"/>
    <n v="0"/>
    <s v="Pickup Truck"/>
    <s v="2811000200I"/>
    <n v="17.076283"/>
    <n v="34.931019999999997"/>
    <n v="-83.663247999999996"/>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6.5300000000000004E-4"/>
  </r>
  <r>
    <n v="196"/>
    <n v="6276965"/>
    <s v="Gsp Post 00"/>
    <n v="42900.759027777778"/>
    <n v="2017"/>
    <x v="2"/>
    <n v="0"/>
    <n v="0"/>
    <s v="Towns"/>
    <s v="US Highway 76"/>
    <s v="(none)"/>
    <s v="(K) Fatal Injury"/>
    <n v="1"/>
    <n v="0"/>
    <n v="0"/>
    <s v="Not a Collision with Motor Vehicle"/>
    <s v="On Shoulder"/>
    <s v="Other-Fixed Object"/>
    <s v="Over Turn"/>
    <s v="(None)"/>
    <n v="1"/>
    <x v="0"/>
    <x v="0"/>
    <s v="West"/>
    <s v="Daylight"/>
    <x v="0"/>
    <n v="51"/>
    <s v="None Used"/>
    <n v="0"/>
    <s v="Pickup Truck"/>
    <s v="2811000200I"/>
    <n v="17.125"/>
    <n v="34.931080000000001"/>
    <n v="-83.662413000000001"/>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0"/>
  </r>
  <r>
    <n v="197"/>
    <n v="6181768"/>
    <s v="Towns County Sheriff's Office"/>
    <n v="42095.648611111108"/>
    <n v="2015"/>
    <x v="0"/>
    <n v="1"/>
    <n v="0"/>
    <s v="Towns"/>
    <s v="US Highway 76"/>
    <s v="Hooper Dr"/>
    <s v="(B) Suspected Minor/Visible Injury"/>
    <n v="0"/>
    <n v="0"/>
    <n v="1"/>
    <s v="Not a Collision with Motor Vehicle"/>
    <s v="Off Roadway"/>
    <s v="Over Turn"/>
    <s v="Over Turn"/>
    <s v="(None)"/>
    <n v="1"/>
    <x v="0"/>
    <x v="0"/>
    <s v="West"/>
    <s v="Daylight"/>
    <x v="0"/>
    <n v="79"/>
    <s v="Lap and Shoulder Belt Used"/>
    <n v="0"/>
    <s v="Passenger Car"/>
    <s v="2811000200I"/>
    <n v="17.145"/>
    <n v="34.931083999999998"/>
    <n v="-83.662001000000004"/>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0"/>
  </r>
  <r>
    <n v="198"/>
    <n v="5131910"/>
    <s v="Gsp Post 00"/>
    <n v="42020.5"/>
    <n v="2015"/>
    <x v="0"/>
    <n v="1"/>
    <n v="0"/>
    <s v="Towns"/>
    <s v="US Highway 76"/>
    <s v="(none)"/>
    <s v="(A) Suspected Serious Injury"/>
    <n v="0"/>
    <n v="1"/>
    <n v="0"/>
    <s v="Not a Collision with Motor Vehicle"/>
    <s v="Off Roadway"/>
    <s v="Tree"/>
    <s v="Tree"/>
    <s v="No Contributing Factors"/>
    <n v="1"/>
    <x v="0"/>
    <x v="0"/>
    <s v="West"/>
    <s v="Daylight"/>
    <x v="0"/>
    <n v="44"/>
    <s v="Unknown"/>
    <n v="0"/>
    <s v="Passenger Car"/>
    <s v="2811000200I"/>
    <n v="17.178999999999998"/>
    <n v="34.930929999999996"/>
    <n v="-83.661467999999999"/>
    <n v="82"/>
    <n v="74"/>
    <n v="20"/>
    <s v="D1_0002_00_I"/>
    <n v="17"/>
    <n v="19"/>
    <s v="simple"/>
    <n v="410.6"/>
    <n v="88"/>
    <n v="629.6"/>
    <n v="-83.662594999999996"/>
    <n v="34.931063999999999"/>
    <n v="-83.660891000000007"/>
    <n v="34.930338999999996"/>
    <s v="2811000200I"/>
    <n v="1"/>
    <n v="281"/>
    <n v="2"/>
    <n v="0"/>
    <n v="55"/>
    <n v="10.220000000000001"/>
    <n v="9.9499999999999993"/>
    <n v="2097.4"/>
    <n v="2086.3000000000002"/>
    <n v="2075.5"/>
    <n v="35"/>
    <n v="39.6"/>
    <n v="0"/>
    <n v="42942"/>
    <s v="NONE"/>
    <n v="1.993E-3"/>
    <n v="49432"/>
    <n v="48905"/>
    <s v="2811000200I"/>
    <s v="TOWNS"/>
    <n v="1"/>
    <n v="200"/>
    <n v="1"/>
    <n v="1"/>
    <n v="2"/>
    <n v="1"/>
    <n v="1"/>
    <n v="2"/>
    <n v="3"/>
    <n v="3"/>
    <s v="N"/>
    <n v="281"/>
    <n v="2"/>
    <n v="0"/>
    <s v="Not Urban"/>
    <s v="Not Urban"/>
    <n v="0"/>
    <n v="55"/>
    <n v="2440"/>
    <s v=" "/>
    <n v="0"/>
    <n v="0.88851199999999997"/>
    <n v="9"/>
    <s v="State Mainline"/>
    <n v="2440"/>
    <n v="501307"/>
    <n v="16.37"/>
    <n v="17.25"/>
    <n v="501307"/>
    <n v="0"/>
    <n v="4691.3420990000004"/>
    <n v="100"/>
    <n v="48952"/>
    <n v="3.0610999999999999E-2"/>
    <n v="0"/>
    <n v="1.993E-3"/>
    <n v="711"/>
    <s v="281-0125"/>
    <s v="3R : Rural Principal Arterial - Other"/>
    <s v="34.925824, -83.675390"/>
    <n v="-83.675389999999993"/>
    <n v="34.925823999999999"/>
    <n v="34.925823999999999"/>
    <n v="-83.675389999999993"/>
    <n v="1.993E-3"/>
    <x v="39"/>
    <x v="1"/>
    <x v="1"/>
    <n v="2630"/>
    <n v="1975"/>
    <n v="655"/>
    <n v="0.33164556962025316"/>
    <n v="2302.5"/>
    <n v="2610"/>
    <n v="8.5"/>
    <n v="2750"/>
    <n v="8.5"/>
    <n v="2530"/>
    <n v="0"/>
    <n v="2520"/>
    <n v="0"/>
    <n v="2440"/>
    <n v="10"/>
    <n v="2340"/>
    <n v="10"/>
    <n v="1560"/>
    <n v="12.1"/>
    <n v="1560"/>
    <n v="12.1"/>
    <n v="2270"/>
    <n v="7.8"/>
    <n v="2300"/>
    <n v="7.8"/>
    <n v="0"/>
  </r>
  <r>
    <n v="199"/>
    <n v="7586643"/>
    <s v="Gsp Post 00"/>
    <n v="43895.715277777781"/>
    <n v="2020"/>
    <x v="1"/>
    <n v="0"/>
    <n v="1"/>
    <s v="Towns"/>
    <s v="US Highway 76"/>
    <s v="Swallows Crk Rd"/>
    <s v="(A) Suspected Serious Injury"/>
    <n v="0"/>
    <n v="1"/>
    <n v="0"/>
    <s v="Not a Collision with Motor Vehicle"/>
    <s v="On Shoulder"/>
    <s v="Tree"/>
    <s v="Tree"/>
    <s v="(None)"/>
    <n v="1"/>
    <x v="0"/>
    <x v="0"/>
    <s v="East"/>
    <s v="Daylight"/>
    <x v="1"/>
    <n v="60"/>
    <s v="Lap and Shoulder Belt Used"/>
    <n v="0"/>
    <s v="Passenger Car"/>
    <s v="2811000200I"/>
    <n v="14.889049999999999"/>
    <n v="34.922286"/>
    <n v="-83.693760999999995"/>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9.1600000000000004E-4"/>
  </r>
  <r>
    <n v="200"/>
    <n v="6750483"/>
    <s v="Towns County Sheriff's Office"/>
    <n v="43252.745833333334"/>
    <n v="2018"/>
    <x v="1"/>
    <n v="0"/>
    <n v="1"/>
    <s v="Towns"/>
    <s v="US Highway 76"/>
    <s v="Car Miles Rd"/>
    <s v="(A) Suspected Serious Injury"/>
    <n v="0"/>
    <n v="1"/>
    <n v="0"/>
    <s v="Not a Collision with Motor Vehicle"/>
    <s v="Off Roadway"/>
    <s v="Tree"/>
    <s v="Tree"/>
    <s v="Driver Condition"/>
    <n v="1"/>
    <x v="0"/>
    <x v="0"/>
    <s v="West"/>
    <s v="Daylight"/>
    <x v="0"/>
    <n v="58"/>
    <s v="Lap and Shoulder Belt Used"/>
    <n v="0"/>
    <s v="Passenger Car"/>
    <s v="2811000200I"/>
    <n v="15.12"/>
    <n v="34.924320999999999"/>
    <n v="-83.690940999999995"/>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3.6999999999999998E-5"/>
  </r>
  <r>
    <n v="201"/>
    <n v="6181836"/>
    <s v="Towns County Sheriff's Office"/>
    <n v="42122.318055555559"/>
    <n v="2015"/>
    <x v="0"/>
    <n v="1"/>
    <n v="0"/>
    <s v="Towns"/>
    <s v="US Highway 76"/>
    <s v="Swallow Creek Rd"/>
    <s v="(A) Suspected Serious Injury"/>
    <n v="0"/>
    <n v="1"/>
    <n v="0"/>
    <s v="Rear End"/>
    <s v="On Roadway - Roadway Intersection"/>
    <s v="[&quot;Motor Vehicle in Motion&quot;,&quot;Motor Vehicle in Motion&quot;]"/>
    <s v="[&quot;Motor Vehicle in Motion&quot;,&quot;Motor Vehicle in Motion&quot;]"/>
    <s v="(None)"/>
    <n v="2"/>
    <x v="1"/>
    <x v="7"/>
    <s v="[&quot;East&quot;,&quot;East&quot;]"/>
    <s v="Daylight"/>
    <x v="0"/>
    <s v="[51,52]"/>
    <s v="[&quot;None Used&quot;,&quot;Unknown&quot;]"/>
    <n v="0"/>
    <s v="[&quot;Passenger Car&quot;,&quot;Single Unit Truck&quot;]"/>
    <s v="2811000200I"/>
    <n v="14.886578999999999"/>
    <n v="34.922272999999997"/>
    <n v="-83.693800999999993"/>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9.5799999999999998E-4"/>
  </r>
  <r>
    <n v="202"/>
    <n v="6181711"/>
    <s v="Towns County Sheriff's Office"/>
    <n v="42109.418055555558"/>
    <n v="2015"/>
    <x v="0"/>
    <n v="1"/>
    <n v="0"/>
    <s v="Towns"/>
    <s v="US Highway 76"/>
    <s v="Swallows Creek Rd"/>
    <s v="(O) No Injury"/>
    <n v="0"/>
    <n v="0"/>
    <n v="0"/>
    <s v="Not a Collision with Motor Vehicle"/>
    <s v="Off Roadway"/>
    <s v="Ditch"/>
    <s v="Ditch"/>
    <s v="Driver Lost Control"/>
    <n v="1"/>
    <x v="0"/>
    <x v="0"/>
    <s v="West"/>
    <s v="Daylight"/>
    <x v="1"/>
    <n v="73"/>
    <s v="Lap and Shoulder Belt Used"/>
    <n v="0"/>
    <s v="Passenger Car"/>
    <s v="2811000200I"/>
    <n v="15.060862999999999"/>
    <n v="34.923527999999997"/>
    <n v="-83.691295999999994"/>
    <n v="83"/>
    <n v="75"/>
    <n v="13"/>
    <s v="D1_0002_00_I"/>
    <n v="11"/>
    <n v="12"/>
    <s v="simple"/>
    <n v="772.6"/>
    <n v="66.8"/>
    <n v="900.2"/>
    <n v="-83.692887999999996"/>
    <n v="34.922564000000001"/>
    <n v="-83.690949000000003"/>
    <n v="34.924283000000003"/>
    <s v="2811000200I"/>
    <n v="1"/>
    <n v="281"/>
    <n v="2"/>
    <n v="0"/>
    <n v="55"/>
    <n v="7.94"/>
    <n v="7.88"/>
    <n v="2067.6"/>
    <n v="2041"/>
    <n v="2015.7"/>
    <n v="55"/>
    <n v="52"/>
    <n v="3"/>
    <n v="43092"/>
    <s v="ASV_5+"/>
    <n v="2.7320000000000001E-3"/>
    <n v="49442"/>
    <n v="48915"/>
    <s v="2811000200I"/>
    <s v="TOWNS"/>
    <n v="1"/>
    <n v="200"/>
    <n v="1"/>
    <n v="1"/>
    <n v="2"/>
    <n v="1"/>
    <n v="1"/>
    <n v="2"/>
    <n v="3"/>
    <n v="3"/>
    <s v="N"/>
    <n v="281"/>
    <n v="2"/>
    <n v="0"/>
    <s v="Not Urban"/>
    <s v="Not Urban"/>
    <n v="0"/>
    <n v="55"/>
    <n v="9150"/>
    <s v=" "/>
    <n v="0"/>
    <n v="0.369981"/>
    <n v="9"/>
    <s v="State Mainline"/>
    <n v="9150"/>
    <n v="501317"/>
    <n v="14.78"/>
    <n v="15.16"/>
    <n v="501317"/>
    <n v="0"/>
    <n v="1953.4983729999999"/>
    <n v="100"/>
    <n v="48962"/>
    <n v="1.4067E-2"/>
    <n v="0"/>
    <n v="2.7320000000000001E-3"/>
    <n v="711"/>
    <s v="281-0125"/>
    <s v="3R : Rural Principal Arterial - Other"/>
    <s v="34.925824, -83.675390"/>
    <n v="-83.675389999999993"/>
    <n v="34.925823999999999"/>
    <n v="34.925823999999999"/>
    <n v="-83.675389999999993"/>
    <n v="2.7320000000000001E-3"/>
    <x v="40"/>
    <x v="1"/>
    <x v="2"/>
    <n v="4253.333333333333"/>
    <n v="4260"/>
    <n v="-6.6666666666669698"/>
    <n v="-1.5649452269171291E-3"/>
    <n v="4256.6666666666661"/>
    <n v="4140"/>
    <n v="8.6"/>
    <n v="4370"/>
    <n v="8.6"/>
    <n v="4250"/>
    <n v="8.6"/>
    <n v="4760"/>
    <n v="0"/>
    <n v="4620"/>
    <n v="5.4"/>
    <n v="4440"/>
    <n v="5.4"/>
    <n v="4230"/>
    <n v="5.4"/>
    <n v="3750"/>
    <n v="5.4"/>
    <n v="3750"/>
    <n v="5.4"/>
    <n v="3830"/>
    <n v="5.4"/>
    <n v="0"/>
  </r>
  <r>
    <n v="203"/>
    <n v="6457745"/>
    <s v="Rabun Co Sheriff's Office"/>
    <n v="43018.711805555555"/>
    <n v="2017"/>
    <x v="2"/>
    <n v="0"/>
    <n v="0"/>
    <s v="Rabun"/>
    <s v="Lookout Mountain Scenic Hwy"/>
    <s v="Dan Crane Rd"/>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0"/>
    <s v="[&quot;East&quot;,&quot;East&quot;]"/>
    <s v="Daylight"/>
    <x v="0"/>
    <s v="[33,49]"/>
    <s v="[&quot;Child Restraint System (Properly Used)&quot;,&quot;Lap and Shoulder Belt Used&quot;,&quot;Lap and Shoulder Belt Used&quot;,&quot;Lap and Shoulder Belt Used&quot;,&quot;Lap and Shoulder Belt Used&quot;]"/>
    <n v="0"/>
    <s v="[&quot;Passenger Car&quot;,&quot;Passenger Car&quot;]"/>
    <s v="2411000200I"/>
    <n v="13.366403999999999"/>
    <n v="34.878022999999999"/>
    <n v="-83.436966999999996"/>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1.7100000000000001E-4"/>
  </r>
  <r>
    <n v="204"/>
    <n v="5189172"/>
    <s v="Rabun Co Sheriff's Office"/>
    <n v="41888.316666666666"/>
    <n v="2014"/>
    <x v="0"/>
    <n v="1"/>
    <n v="0"/>
    <s v="Rabun"/>
    <s v="Lookout Mountain Scenic Hwy"/>
    <s v="Blegrass"/>
    <s v="(C) Possible Injury / Complaint"/>
    <n v="0"/>
    <n v="0"/>
    <n v="0"/>
    <s v="Not a Collision with Motor Vehicle"/>
    <s v="Off Roadway"/>
    <s v="Embankment"/>
    <s v="Embankment"/>
    <s v="(None)"/>
    <n v="1"/>
    <x v="0"/>
    <x v="0"/>
    <s v="West"/>
    <s v="Dawn"/>
    <x v="0"/>
    <n v="25"/>
    <s v="Unknown"/>
    <n v="0"/>
    <s v="Van"/>
    <s v="2411000200I"/>
    <n v="13.276432"/>
    <n v="34.878008999999999"/>
    <n v="-83.438528000000005"/>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5"/>
    <n v="5355903"/>
    <s v="Rabun Co Sheriff's Office"/>
    <n v="42169.519444444442"/>
    <n v="2015"/>
    <x v="0"/>
    <n v="1"/>
    <n v="0"/>
    <s v="Rabun"/>
    <s v="Lookout Mountain Scenic Hwy"/>
    <s v="Woodward Ln"/>
    <s v="(C) Possible Injury / Complaint"/>
    <n v="0"/>
    <n v="0"/>
    <n v="0"/>
    <s v="Not a Collision with Motor Vehicle"/>
    <s v="Off Roadway"/>
    <s v="Embankment"/>
    <s v="Embankment"/>
    <s v="Driver Condition"/>
    <n v="1"/>
    <x v="0"/>
    <x v="0"/>
    <s v="East"/>
    <s v="Daylight"/>
    <x v="0"/>
    <n v="50"/>
    <s v="Lap and Shoulder Belt Used"/>
    <n v="0"/>
    <s v="Passenger Car"/>
    <s v="2411000200I"/>
    <n v="13.322308"/>
    <n v="34.878101999999998"/>
    <n v="-83.437730999999999"/>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6"/>
    <n v="4710402"/>
    <s v="Rabun Co Sheriff's Office"/>
    <n v="41637.666666666664"/>
    <n v="2013"/>
    <x v="0"/>
    <n v="1"/>
    <n v="0"/>
    <s v="Rabun"/>
    <s v="Lookout Mountain Scenic Hwy"/>
    <s v="Woodard Ln"/>
    <s v="(O) No Injury"/>
    <n v="0"/>
    <n v="0"/>
    <n v="0"/>
    <s v="Angle (Other)"/>
    <s v="On Roadway - Roadway Intersection"/>
    <s v="[&quot;Motor Vehicle in Motion&quot;,&quot;Motor Vehicle in Motion&quot;]"/>
    <s v="[&quot;Motor Vehicle in Motion&quot;,&quot;Motor Vehicle in Motion&quot;]"/>
    <s v="No Contributing Factors"/>
    <n v="2"/>
    <x v="1"/>
    <x v="10"/>
    <s v="[&quot;West&quot;,&quot;West&quot;]"/>
    <s v="Daylight"/>
    <x v="0"/>
    <s v="[16,43]"/>
    <s v="[&quot;Lap and Shoulder Belt Used&quot;,&quot;Lap and Shoulder Belt Used&quot;]"/>
    <n v="0"/>
    <s v="[&quot;Pickup Truck&quot;,&quot;Pickup Truck&quot;]"/>
    <s v="2411000200I"/>
    <n v="13.315998"/>
    <n v="34.878104"/>
    <n v="-83.437842000000003"/>
    <n v="65"/>
    <n v="39"/>
    <n v="111"/>
    <s v="D1_0002_00_I"/>
    <n v="93"/>
    <n v="110"/>
    <s v="simple"/>
    <n v="699.4"/>
    <n v="52.9"/>
    <n v="644.1"/>
    <n v="-83.439176000000003"/>
    <n v="34.877724999999998"/>
    <n v="-83.437134999999998"/>
    <n v="34.878034999999997"/>
    <s v="2411000200I"/>
    <n v="1"/>
    <n v="241"/>
    <n v="2"/>
    <n v="0"/>
    <n v="55"/>
    <n v="8.31"/>
    <n v="7.77"/>
    <n v="1960.6"/>
    <n v="1944.2"/>
    <n v="1949.1"/>
    <n v="55"/>
    <n v="45.7"/>
    <n v="9.3000000000000007"/>
    <n v="43091"/>
    <s v="NONE"/>
    <n v="2.114E-3"/>
    <n v="43310"/>
    <n v="42935"/>
    <s v="2411000200I"/>
    <s v="RABUN"/>
    <n v="1"/>
    <n v="200"/>
    <n v="1"/>
    <n v="1"/>
    <n v="2"/>
    <n v="1"/>
    <n v="1"/>
    <n v="2"/>
    <n v="3"/>
    <n v="3"/>
    <s v="N"/>
    <n v="241"/>
    <n v="2"/>
    <n v="0"/>
    <s v="Not Urban"/>
    <s v="Not Urban"/>
    <n v="0"/>
    <n v="55"/>
    <n v="4390"/>
    <s v=" "/>
    <n v="0"/>
    <n v="1.1477219999999999"/>
    <n v="9"/>
    <s v="State Mainline"/>
    <n v="4390"/>
    <n v="452500"/>
    <n v="12.28"/>
    <n v="13.43"/>
    <n v="452500"/>
    <n v="0"/>
    <n v="6059.969889"/>
    <n v="100"/>
    <n v="42959"/>
    <n v="4.1612000000000003E-2"/>
    <n v="0"/>
    <n v="2.114E-3"/>
    <n v="616"/>
    <s v="241-0009"/>
    <s v="3R : Rural Principal Arterial - Other"/>
    <s v="34.877027, -83.443733"/>
    <n v="-83.443732999999995"/>
    <n v="34.877026999999998"/>
    <n v="34.877026999999998"/>
    <n v="-83.443732999999995"/>
    <n v="2.114E-3"/>
    <x v="41"/>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7"/>
    <n v="6092025"/>
    <s v="Rabun Co Sheriff's Office"/>
    <n v="42401.402777777781"/>
    <n v="2016"/>
    <x v="0"/>
    <n v="1"/>
    <n v="0"/>
    <s v="Rabun"/>
    <s v="State Route 2"/>
    <s v="Davis Gap Rd"/>
    <s v="(O) No Injury"/>
    <n v="0"/>
    <n v="0"/>
    <n v="0"/>
    <s v="Not a Collision with Motor Vehicle"/>
    <s v="On Roadway - Non-Intersection"/>
    <s v="[&quot;Motor Vehicle in Motion&quot;,&quot;Motor Vehicle in Motion&quot;]"/>
    <s v="[&quot;Motor Vehicle in Motion&quot;,&quot;Motor Vehicle in Motion&quot;]"/>
    <s v="No Contributing Factors"/>
    <n v="2"/>
    <x v="1"/>
    <x v="1"/>
    <s v="[&quot;East&quot;,&quot;West&quot;]"/>
    <s v="Daylight"/>
    <x v="0"/>
    <s v="[59,71]"/>
    <s v="[&quot;Lap and Shoulder Belt Used&quot;,&quot;Lap and Shoulder Belt Used&quot;]"/>
    <n v="0"/>
    <s v="[&quot;Passenger Car&quot;,&quot;Pickup Truck&quot;]"/>
    <s v="2411000200I"/>
    <n v="11.673"/>
    <n v="34.870527000000003"/>
    <n v="-83.464295000000007"/>
    <n v="66"/>
    <n v="46"/>
    <n v="102"/>
    <s v="D1_0002_00_I"/>
    <n v="86"/>
    <n v="101"/>
    <s v="split"/>
    <n v="875.7"/>
    <n v="35.299999999999997"/>
    <n v="540.4"/>
    <n v="-83.465919"/>
    <n v="34.870471000000002"/>
    <n v="-83.464144000000005"/>
    <n v="34.870479000000003"/>
    <s v="2411000200I"/>
    <n v="1"/>
    <n v="241"/>
    <n v="2"/>
    <n v="0"/>
    <n v="55"/>
    <n v="6.33"/>
    <n v="5.88"/>
    <n v="2116.8000000000002"/>
    <n v="2114.1999999999998"/>
    <n v="2105"/>
    <n v="55"/>
    <n v="51.7"/>
    <n v="3.3"/>
    <n v="43091"/>
    <s v="NONE"/>
    <n v="1.7930000000000001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7930000000000001E-3"/>
    <n v="616"/>
    <s v="241-0009"/>
    <s v="3R : Rural Principal Arterial - Other"/>
    <s v="34.877027, -83.443733"/>
    <n v="-83.443732999999995"/>
    <n v="34.877026999999998"/>
    <n v="34.877026999999998"/>
    <n v="-83.443732999999995"/>
    <n v="1.7930000000000001E-3"/>
    <x v="42"/>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8"/>
    <n v="4675956"/>
    <s v="Rabun Co Sheriff's Office"/>
    <n v="41596.972222222219"/>
    <n v="2013"/>
    <x v="0"/>
    <n v="1"/>
    <n v="0"/>
    <s v="Rabun"/>
    <s v="State Route 2"/>
    <s v="English Gap Rd"/>
    <s v="(O) No Injury"/>
    <n v="0"/>
    <n v="0"/>
    <n v="0"/>
    <s v="Not a Collision with Motor Vehicle"/>
    <s v="On Roadway - Roadway Intersection"/>
    <s v="Motor Vehicle in Motion"/>
    <s v="Motor Vehicle in Motion"/>
    <s v="(None)"/>
    <n v="1"/>
    <x v="0"/>
    <x v="0"/>
    <s v="West"/>
    <s v="Dark-Not Lighted"/>
    <x v="0"/>
    <n v="18"/>
    <s v="Lap and Shoulder Belt Used"/>
    <n v="0"/>
    <s v="Passenger Car"/>
    <s v="2411000200I"/>
    <n v="11.657856000000001"/>
    <n v="34.870567000000001"/>
    <n v="-83.464537000000007"/>
    <n v="66"/>
    <n v="46"/>
    <n v="102"/>
    <s v="D1_0002_00_I"/>
    <n v="86"/>
    <n v="101"/>
    <s v="split"/>
    <n v="875.7"/>
    <n v="35.299999999999997"/>
    <n v="540.4"/>
    <n v="-83.465919"/>
    <n v="34.870471000000002"/>
    <n v="-83.464144000000005"/>
    <n v="34.870479000000003"/>
    <s v="2411000200I"/>
    <n v="1"/>
    <n v="241"/>
    <n v="2"/>
    <n v="0"/>
    <n v="55"/>
    <n v="6.33"/>
    <n v="5.88"/>
    <n v="2116.8000000000002"/>
    <n v="2114.1999999999998"/>
    <n v="2105"/>
    <n v="55"/>
    <n v="51.7"/>
    <n v="3.3"/>
    <n v="43091"/>
    <s v="NONE"/>
    <n v="1.7930000000000001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7930000000000001E-3"/>
    <n v="616"/>
    <s v="241-0009"/>
    <s v="3R : Rural Principal Arterial - Other"/>
    <s v="34.877027, -83.443733"/>
    <n v="-83.443732999999995"/>
    <n v="34.877026999999998"/>
    <n v="34.877026999999998"/>
    <n v="-83.443732999999995"/>
    <n v="1.7930000000000001E-3"/>
    <x v="42"/>
    <x v="0"/>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09"/>
    <n v="6997216"/>
    <s v="Rabun Co Sheriff's Office"/>
    <n v="43442.859722222223"/>
    <n v="2018"/>
    <x v="1"/>
    <n v="0"/>
    <n v="1"/>
    <s v="Rabun"/>
    <s v="State Route 2"/>
    <s v="English Gap"/>
    <s v="(O) No Injury"/>
    <n v="0"/>
    <n v="0"/>
    <n v="0"/>
    <s v="Not a Collision with Motor Vehicle"/>
    <s v="Off Roadway"/>
    <s v="Utility Pole"/>
    <s v="Utility Pole"/>
    <s v="(None)"/>
    <n v="1"/>
    <x v="0"/>
    <x v="0"/>
    <s v="East"/>
    <s v="Dark-Not Lighted"/>
    <x v="5"/>
    <n v="20"/>
    <s v="Lap and Shoulder Belt Used"/>
    <n v="0"/>
    <s v="Pickup Truck"/>
    <s v="2411000200I"/>
    <n v="11.792"/>
    <n v="34.870505999999999"/>
    <n v="-83.462267999999995"/>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9.9999999999999995E-7"/>
  </r>
  <r>
    <n v="210"/>
    <n v="6269990"/>
    <s v="Rabun Co Sheriff's Office"/>
    <n v="42897.438194444447"/>
    <n v="2017"/>
    <x v="2"/>
    <n v="0"/>
    <n v="0"/>
    <s v="Rabun"/>
    <s v="State Route 2"/>
    <s v="English Gap Rd"/>
    <s v="(O) No Injury"/>
    <n v="0"/>
    <n v="0"/>
    <n v="0"/>
    <s v="Angle (Other)"/>
    <s v="On Roadway - Non-Intersection"/>
    <s v="[&quot;Motor Vehicle in Motion&quot;,&quot;Motor Vehicle in Motion&quot;]"/>
    <s v="[&quot;Motor Vehicle in Motion&quot;,&quot;Motor Vehicle in Motion&quot;]"/>
    <s v="Following Too Close"/>
    <n v="2"/>
    <x v="1"/>
    <x v="1"/>
    <s v="[&quot;East&quot;,&quot;North&quot;]"/>
    <s v="Daylight"/>
    <x v="0"/>
    <s v="[61,63]"/>
    <s v="[&quot;Child Restraint System (Properly Used)&quot;,&quot;Lap and Shoulder Belt Used&quot;,&quot;Lap and Shoulder Belt Used&quot;,&quot;Lap and Shoulder Belt Used&quot;]"/>
    <n v="0"/>
    <s v="[&quot;Passenger Car&quot;,&quot;Passenger Car&quot;]"/>
    <s v="2411000200I"/>
    <n v="11.762"/>
    <n v="34.870393999999997"/>
    <n v="-83.462744999999998"/>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11"/>
    <n v="6166438"/>
    <s v="Rabun Co Sheriff's Office"/>
    <n v="42768.827777777777"/>
    <n v="2017"/>
    <x v="2"/>
    <n v="0"/>
    <n v="0"/>
    <s v="Rabun"/>
    <s v="State Route 2"/>
    <s v="Barnyard Ln"/>
    <s v="(B) Suspected Minor/Visible Injury"/>
    <n v="0"/>
    <n v="0"/>
    <n v="1"/>
    <s v="Not a Collision with Motor Vehicle"/>
    <s v="Off Roadway"/>
    <s v="Motor Vehicle in Motion"/>
    <s v="Utility Pole"/>
    <s v="Under the Influence (U.I.)"/>
    <n v="1"/>
    <x v="0"/>
    <x v="0"/>
    <s v="West"/>
    <s v="Dark-Not Lighted"/>
    <x v="0"/>
    <n v="27"/>
    <s v="Unknown"/>
    <n v="0"/>
    <s v="Pickup Truck"/>
    <s v="2411000200I"/>
    <n v="11.698"/>
    <n v="34.870392000000002"/>
    <n v="-83.463842"/>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12"/>
    <n v="5210983"/>
    <s v="Gsp Post 00"/>
    <n v="42072.716666666667"/>
    <n v="2015"/>
    <x v="0"/>
    <n v="1"/>
    <n v="0"/>
    <s v="Rabun"/>
    <s v="State Route 2"/>
    <s v="(none)"/>
    <s v="(C) Possible Injury / Complaint"/>
    <n v="0"/>
    <n v="0"/>
    <n v="0"/>
    <s v="Angle (Other)"/>
    <s v="On Roadway - Non-Intersection"/>
    <s v="[&quot;Motor Vehicle in Motion&quot;,&quot;Motor Vehicle in Motion&quot;]"/>
    <s v="[&quot;Motor Vehicle in Motion&quot;,&quot;Over Turn&quot;]"/>
    <s v="[&quot;No Contributing Factors&quot;,&quot;No Contributing Factors&quot;]"/>
    <n v="2"/>
    <x v="1"/>
    <x v="27"/>
    <s v="[&quot;East&quot;,&quot;West&quot;]"/>
    <s v="Daylight"/>
    <x v="0"/>
    <s v="[32,38]"/>
    <s v="[&quot;Lap and Shoulder Belt Used&quot;,&quot;Lap and Shoulder Belt Used&quot;,&quot;Lap and Shoulder Belt Used&quot;]"/>
    <n v="0"/>
    <s v="[&quot;Passenger Car&quot;,&quot;Passenger Car&quot;]"/>
    <s v="2411000200I"/>
    <n v="11.728999999999999"/>
    <n v="34.870334999999997"/>
    <n v="-83.463305000000005"/>
    <n v="67"/>
    <n v="47"/>
    <n v="104"/>
    <s v="D1_0002_00_I"/>
    <n v="87"/>
    <n v="103"/>
    <s v="simple"/>
    <n v="736"/>
    <n v="46.7"/>
    <n v="600.9"/>
    <n v="-83.464096999999995"/>
    <n v="34.870463999999998"/>
    <n v="-83.462147999999999"/>
    <n v="34.870539999999998"/>
    <s v="2411000200I"/>
    <n v="1"/>
    <n v="241"/>
    <n v="2"/>
    <n v="0"/>
    <n v="55"/>
    <n v="6.7"/>
    <n v="6.26"/>
    <n v="2147"/>
    <n v="2158.1"/>
    <n v="2164.6999999999998"/>
    <n v="55"/>
    <n v="47.7"/>
    <n v="7.3"/>
    <n v="43091"/>
    <s v="NONE"/>
    <n v="1.9859999999999999E-3"/>
    <n v="43319"/>
    <n v="42944"/>
    <s v="2411000200I"/>
    <s v="RABUN"/>
    <n v="1"/>
    <n v="200"/>
    <n v="1"/>
    <n v="1"/>
    <n v="2"/>
    <n v="1"/>
    <n v="1"/>
    <n v="2"/>
    <n v="3"/>
    <n v="3"/>
    <s v="N"/>
    <n v="241"/>
    <n v="2"/>
    <n v="0"/>
    <s v="Not Urban"/>
    <s v="Not Urban"/>
    <n v="0"/>
    <n v="55"/>
    <n v="4390"/>
    <s v=" "/>
    <n v="0"/>
    <n v="1.1212059999999999"/>
    <n v="9"/>
    <s v="State Mainline"/>
    <n v="4390"/>
    <n v="452509"/>
    <n v="11.16"/>
    <n v="12.28"/>
    <n v="452509"/>
    <n v="0"/>
    <n v="5919.9688180000003"/>
    <n v="100"/>
    <n v="42968"/>
    <n v="4.0163999999999998E-2"/>
    <n v="0"/>
    <n v="1.9859999999999999E-3"/>
    <n v="616"/>
    <s v="241-0009"/>
    <s v="3R : Rural Principal Arterial - Other"/>
    <s v="34.877027, -83.443733"/>
    <n v="-83.443732999999995"/>
    <n v="34.877026999999998"/>
    <n v="34.877026999999998"/>
    <n v="-83.443732999999995"/>
    <n v="1.9859999999999999E-3"/>
    <x v="43"/>
    <x v="1"/>
    <x v="2"/>
    <n v="4533.333333333333"/>
    <n v="3762.5"/>
    <n v="770.83333333333303"/>
    <n v="0.20487264673311176"/>
    <n v="4147.9166666666661"/>
    <n v="4400"/>
    <n v="8.6999999999999993"/>
    <n v="4650"/>
    <n v="8.6999999999999993"/>
    <n v="4550"/>
    <n v="0"/>
    <n v="4530"/>
    <n v="0"/>
    <n v="4390"/>
    <n v="12.8"/>
    <n v="4220"/>
    <n v="12.8"/>
    <n v="3220"/>
    <n v="9.1999999999999993"/>
    <n v="3220"/>
    <n v="9.1999999999999993"/>
    <n v="4610"/>
    <n v="8.1"/>
    <n v="4660"/>
    <n v="8.1"/>
    <n v="0"/>
  </r>
  <r>
    <n v="213"/>
    <n v="7174861"/>
    <s v="Clayton Police Department"/>
    <n v="43578.568055555559"/>
    <n v="2019"/>
    <x v="1"/>
    <n v="0"/>
    <n v="1"/>
    <s v="Rabun"/>
    <s v="Hiawassee St"/>
    <s v="City Of Clayton Municipal Complex"/>
    <s v="(O) No Injury"/>
    <n v="0"/>
    <n v="0"/>
    <n v="0"/>
    <s v="Rear End"/>
    <s v="On Roadway - Driveway Intersection"/>
    <s v="[&quot;Motor Vehicle in Motion&quot;,&quot;Motor Vehicle in Motion&quot;]"/>
    <s v="[&quot;Motor Vehicle in Motion&quot;,&quot;Motor Vehicle in Motion&quot;]"/>
    <s v="(None)"/>
    <n v="2"/>
    <x v="1"/>
    <x v="26"/>
    <s v="[&quot;West&quot;,&quot;West&quot;]"/>
    <s v="Daylight"/>
    <x v="0"/>
    <s v="[20,65]"/>
    <s v="[&quot;Lap and Shoulder Belt Used&quot;,&quot;Lap and Shoulder Belt Used&quot;]"/>
    <n v="0"/>
    <s v="[&quot;Passenger Car&quot;,&quot;Pickup Truck&quot;]"/>
    <s v="2411000200I"/>
    <n v="15.297275000000001"/>
    <n v="34.880409"/>
    <n v="-83.407453000000004"/>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4"/>
    <n v="6714696"/>
    <s v="Clayton Police Department"/>
    <n v="43236.504166666666"/>
    <n v="2018"/>
    <x v="1"/>
    <n v="0"/>
    <n v="1"/>
    <s v="Rabun"/>
    <s v="Hiawassee St"/>
    <s v="Meadow Stream Ln"/>
    <s v="(O) No Injury"/>
    <n v="0"/>
    <n v="0"/>
    <n v="0"/>
    <s v="Not a Collision with Motor Vehicle"/>
    <s v="Off Roadway - Sidewalk"/>
    <s v="Curb"/>
    <s v="Embankment"/>
    <s v="Other"/>
    <n v="1"/>
    <x v="0"/>
    <x v="0"/>
    <s v="East"/>
    <s v="Daylight"/>
    <x v="1"/>
    <n v="43"/>
    <s v="Lap and Shoulder Belt Used"/>
    <n v="0"/>
    <s v="Passenger Car"/>
    <s v="2411000200I"/>
    <n v="15.335412"/>
    <n v="34.880865"/>
    <n v="-83.407174999999995"/>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5"/>
    <n v="6546111"/>
    <s v="Clayton Police Department"/>
    <n v="43108.572916666664"/>
    <n v="2018"/>
    <x v="1"/>
    <n v="0"/>
    <n v="1"/>
    <s v="Rabun"/>
    <s v="Hiawassee St"/>
    <s v="Bynum St"/>
    <s v="(O) No Injury"/>
    <n v="0"/>
    <n v="0"/>
    <n v="0"/>
    <s v="Rear End"/>
    <s v="On Roadway - Non-Intersection"/>
    <s v="[&quot;Motor Vehicle in Motion&quot;,&quot;Motor Vehicle in Motion&quot;]"/>
    <s v="[&quot;Motor Vehicle in Motion&quot;,&quot;Motor Vehicle in Motion&quot;]"/>
    <s v="[&quot;Inattentive or Other Distraction (Distracted)&quot;,&quot;No Contributing Factors&quot;]"/>
    <n v="2"/>
    <x v="1"/>
    <x v="13"/>
    <s v="[&quot;West&quot;,&quot;West&quot;]"/>
    <s v="Daylight"/>
    <x v="1"/>
    <s v="[17,25]"/>
    <s v="[&quot;Lap and Shoulder Belt Used&quot;,&quot;Lap and Shoulder Belt Used&quot;]"/>
    <n v="0"/>
    <s v="[&quot;Passenger Car&quot;,&quot;Passenger Car&quot;]"/>
    <s v="2411000200I"/>
    <n v="15.3"/>
    <n v="34.880428999999999"/>
    <n v="-83.407454000000001"/>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6"/>
    <n v="5881170"/>
    <s v="Clayton Police Department"/>
    <n v="42511.707638888889"/>
    <n v="2016"/>
    <x v="0"/>
    <n v="1"/>
    <n v="0"/>
    <s v="Rabun"/>
    <s v="Hiawassee St"/>
    <s v="Meadow Stream Ln"/>
    <s v="(O) No Injury"/>
    <n v="0"/>
    <n v="0"/>
    <n v="0"/>
    <s v="Rear End"/>
    <s v="On Roadway - Roadway Intersection"/>
    <s v="[&quot;Motor Vehicle in Motion&quot;,&quot;Motor Vehicle in Motion&quot;]"/>
    <s v="[&quot;Motor Vehicle in Motion&quot;,&quot;Motor Vehicle in Motion&quot;]"/>
    <s v="[&quot;Following Too Close&quot;,&quot;No Contributing Factors&quot;]"/>
    <n v="2"/>
    <x v="1"/>
    <x v="1"/>
    <s v="[&quot;East&quot;,&quot;West&quot;]"/>
    <s v="Daylight"/>
    <x v="0"/>
    <s v="[0,0]"/>
    <s v="[&quot;Lap and Shoulder Belt Used&quot;,&quot;Lap and Shoulder Belt Used&quot;,&quot;Lap and Shoulder Belt Used&quot;]"/>
    <n v="0"/>
    <s v="[&quot;Sports Utility Vehicle (SUV)&quot;,&quot;Sports Utility Vehicle (SUV)&quot;]"/>
    <s v="2411000200I"/>
    <n v="15.333143"/>
    <n v="34.880847000000003"/>
    <n v="-83.407206000000002"/>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7"/>
    <n v="5653923"/>
    <s v="Gsp Post 00"/>
    <n v="42428.574305555558"/>
    <n v="2016"/>
    <x v="0"/>
    <n v="1"/>
    <n v="0"/>
    <s v="Rabun"/>
    <s v="Hiawassee St"/>
    <s v="(none)"/>
    <s v="(O) No Injury"/>
    <n v="0"/>
    <n v="0"/>
    <n v="0"/>
    <s v="Not a Collision with Motor Vehicle"/>
    <s v="On Shoulder"/>
    <s v="Highway Traffic Sign Post"/>
    <s v="Embankment"/>
    <s v="(None)"/>
    <n v="1"/>
    <x v="0"/>
    <x v="0"/>
    <s v="West"/>
    <s v="Daylight"/>
    <x v="0"/>
    <n v="64"/>
    <s v="Lap and Shoulder Belt Used"/>
    <n v="0"/>
    <s v="Sports Utility Vehicle (SUV)"/>
    <s v="2411000200I"/>
    <n v="15.336838999999999"/>
    <n v="34.880876000000001"/>
    <n v="-83.407155000000003"/>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8"/>
    <n v="5177205"/>
    <s v="Clayton Police Department"/>
    <n v="41976.736805555556"/>
    <n v="2014"/>
    <x v="0"/>
    <n v="1"/>
    <n v="0"/>
    <s v="Rabun"/>
    <s v="Hiawassee St"/>
    <s v="Meadow Stream Ln"/>
    <s v="(O) No Injury"/>
    <n v="0"/>
    <n v="0"/>
    <n v="0"/>
    <s v="Angle (Other)"/>
    <s v="On Roadway - Roadway Intersection"/>
    <s v="[&quot;Motor Vehicle in Motion&quot;,&quot;Motor Vehicle in Motion&quot;]"/>
    <s v="[&quot;Motor Vehicle in Motion&quot;,&quot;Motor Vehicle in Motion&quot;]"/>
    <s v="[&quot;Failure to Yield&quot;,&quot;No Contributing Factors&quot;]"/>
    <n v="2"/>
    <x v="1"/>
    <x v="1"/>
    <s v="[&quot;East&quot;,&quot;East&quot;]"/>
    <s v="Dusk"/>
    <x v="0"/>
    <s v="[66,74]"/>
    <s v="[&quot;Shoulder Belt Only Used&quot;,&quot;Shoulder Belt Only Used&quot;,&quot;Shoulder Belt Only Used&quot;]"/>
    <n v="0"/>
    <s v="[&quot;Passenger Car&quot;,&quot;Passenger Car&quot;]"/>
    <s v="2411000200I"/>
    <n v="15.353"/>
    <n v="34.880974000000002"/>
    <n v="-83.406897999999998"/>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19"/>
    <n v="5881127"/>
    <s v="Clayton Police Department"/>
    <n v="42285.95"/>
    <n v="2015"/>
    <x v="0"/>
    <n v="1"/>
    <n v="0"/>
    <s v="Rabun"/>
    <s v="Hiawassee St"/>
    <s v="Meadowstream Ln"/>
    <s v="(O) No Injury"/>
    <n v="0"/>
    <n v="0"/>
    <n v="0"/>
    <s v="Not a Collision with Motor Vehicle"/>
    <s v="Off Roadway"/>
    <s v="Embankment"/>
    <s v="Embankment"/>
    <s v="Exceeding Speed Limit"/>
    <n v="1"/>
    <x v="0"/>
    <x v="0"/>
    <s v="West"/>
    <s v="Dark-Lighted"/>
    <x v="0"/>
    <n v="0"/>
    <s v="Unknown"/>
    <n v="0"/>
    <s v="Passenger Car"/>
    <s v="2411000200I"/>
    <n v="15.343999999999999"/>
    <n v="34.880934000000003"/>
    <n v="-83.407045999999994"/>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20"/>
    <n v="5881314"/>
    <s v="Clayton Police Department"/>
    <n v="42261.120833333334"/>
    <n v="2015"/>
    <x v="0"/>
    <n v="1"/>
    <n v="0"/>
    <s v="Rabun"/>
    <s v="Hiawassee St"/>
    <s v="Bynum St"/>
    <s v="(A) Suspected Serious Injury"/>
    <n v="0"/>
    <n v="1"/>
    <n v="0"/>
    <s v="Not a Collision with Motor Vehicle"/>
    <s v="Off Roadway"/>
    <s v="Embankment"/>
    <s v="Embankment"/>
    <s v="Under the Influence (U.I.)"/>
    <n v="1"/>
    <x v="0"/>
    <x v="2"/>
    <s v="East"/>
    <s v="Dark-Lighted"/>
    <x v="0"/>
    <n v="0"/>
    <s v="Lap and Shoulder Belt Used"/>
    <n v="0"/>
    <s v="Passenger Car"/>
    <s v="2411000200I"/>
    <n v="15.329618999999999"/>
    <n v="34.88082"/>
    <n v="-83.407255000000006"/>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21"/>
    <n v="5413659"/>
    <s v="Gsp Post 00"/>
    <n v="42248.472222222219"/>
    <n v="2015"/>
    <x v="0"/>
    <n v="1"/>
    <n v="0"/>
    <s v="Rabun"/>
    <s v="Hiawassee St"/>
    <s v="(none)"/>
    <s v="(B) Suspected Minor/Visible Injury"/>
    <n v="0"/>
    <n v="0"/>
    <n v="1"/>
    <s v="Sideswipe-Opposite Direction"/>
    <s v="On Roadway - Non-Intersection"/>
    <s v="[&quot;Motor Vehicle in Motion&quot;,&quot;Motor Vehicle in Motion&quot;]"/>
    <s v="[&quot;Motor Vehicle in Motion&quot;,&quot;Motor Vehicle in Motion&quot;]"/>
    <s v="[&quot;No Contributing Factors&quot;,&quot;Wrong Side of Road&quot;]"/>
    <n v="2"/>
    <x v="1"/>
    <x v="27"/>
    <s v="[&quot;East&quot;,&quot;West&quot;]"/>
    <s v="Daylight"/>
    <x v="0"/>
    <s v="[21,91]"/>
    <s v="[&quot;Lap and Shoulder Belt Used&quot;,&quot;Lap and Shoulder Belt Used&quot;]"/>
    <n v="0"/>
    <s v="[&quot;Passenger Car&quot;,&quot;Passenger Car&quot;]"/>
    <s v="2411000200I"/>
    <n v="15.357008"/>
    <n v="34.880979000000004"/>
    <n v="-83.406850000000006"/>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0"/>
  </r>
  <r>
    <n v="222"/>
    <n v="5881197"/>
    <s v="Clayton Police Department"/>
    <n v="42178.620833333334"/>
    <n v="2015"/>
    <x v="0"/>
    <n v="1"/>
    <n v="0"/>
    <s v="Rabun"/>
    <s v="Hiawassee St"/>
    <s v="Meadow Stream Ln"/>
    <s v="(B) Suspected Minor/Visible Injury"/>
    <n v="0"/>
    <n v="0"/>
    <n v="1"/>
    <s v="Not a Collision with Motor Vehicle"/>
    <s v="Off Roadway"/>
    <s v="Utility Pole"/>
    <s v="Utility Pole"/>
    <s v="Driver Condition"/>
    <n v="1"/>
    <x v="0"/>
    <x v="2"/>
    <s v="East"/>
    <s v="Daylight"/>
    <x v="0"/>
    <n v="0"/>
    <s v="[&quot;Lap and Shoulder Belt Used&quot;,&quot;Lap and Shoulder Belt Used&quot;]"/>
    <n v="0"/>
    <s v="Passenger Car"/>
    <s v="2411000200I"/>
    <n v="15.385744000000001"/>
    <n v="34.880963000000001"/>
    <n v="-83.406367000000003"/>
    <n v="68"/>
    <n v="30"/>
    <n v="117"/>
    <s v="D1_0002_00_I"/>
    <n v="98"/>
    <n v="116"/>
    <s v="simple"/>
    <n v="202.7"/>
    <n v="106"/>
    <n v="374.2"/>
    <n v="-83.407448000000002"/>
    <n v="34.880347999999998"/>
    <n v="-83.406689"/>
    <n v="34.880986999999998"/>
    <s v="2411000200I"/>
    <n v="1"/>
    <n v="241"/>
    <n v="2"/>
    <n v="0"/>
    <n v="25"/>
    <n v="11.05"/>
    <n v="10.75"/>
    <n v="1867.1"/>
    <n v="1872"/>
    <n v="1880.9"/>
    <n v="35"/>
    <n v="29.2"/>
    <n v="5.8"/>
    <n v="43091"/>
    <s v="NONE"/>
    <n v="1.14E-3"/>
    <n v="43297"/>
    <n v="42922"/>
    <s v="2411000200I"/>
    <s v="RABUN"/>
    <n v="1"/>
    <n v="200"/>
    <n v="1"/>
    <n v="1"/>
    <n v="2"/>
    <n v="1"/>
    <n v="1"/>
    <n v="2"/>
    <n v="3"/>
    <n v="3"/>
    <s v="N"/>
    <n v="241"/>
    <n v="2"/>
    <n v="0"/>
    <s v="Not Urban"/>
    <s v="Not Urban"/>
    <n v="0"/>
    <n v="25"/>
    <n v="8020"/>
    <s v="Clayton"/>
    <n v="1690"/>
    <n v="0.21201300000000001"/>
    <n v="9"/>
    <s v="State Mainline"/>
    <n v="8020"/>
    <n v="452487"/>
    <n v="15.31"/>
    <n v="15.53"/>
    <n v="452487"/>
    <n v="0"/>
    <n v="1119.426702"/>
    <n v="100"/>
    <n v="42946"/>
    <n v="9.0100000000000006E-3"/>
    <n v="0"/>
    <n v="1.14E-3"/>
    <n v="617"/>
    <s v="241-0012"/>
    <s v="3R : Rural Principal Arterial - Other"/>
    <s v="34.880933, -83.406328"/>
    <n v="-83.406328000000002"/>
    <n v="34.880932999999999"/>
    <n v="34.880932999999999"/>
    <n v="-83.406328000000002"/>
    <n v="1.14E-3"/>
    <x v="44"/>
    <x v="1"/>
    <x v="2"/>
    <n v="6566.666666666667"/>
    <n v="7470"/>
    <n v="-903.33333333333303"/>
    <n v="-0.12092815707273534"/>
    <n v="7018.3333333333339"/>
    <n v="5040"/>
    <n v="8.5"/>
    <n v="7440"/>
    <n v="6.9"/>
    <n v="7220"/>
    <n v="7"/>
    <n v="6850"/>
    <n v="6"/>
    <n v="8020"/>
    <n v="12"/>
    <n v="7700"/>
    <n v="12"/>
    <n v="7330"/>
    <n v="12"/>
    <n v="6830"/>
    <n v="12"/>
    <n v="6830"/>
    <n v="0"/>
    <n v="6930"/>
    <n v="0"/>
    <n v="3.2499999999999999E-4"/>
  </r>
  <r>
    <n v="223"/>
    <n v="6591852"/>
    <s v="Rabun Co Sheriff's Office"/>
    <n v="43145.25"/>
    <n v="2018"/>
    <x v="1"/>
    <n v="0"/>
    <n v="1"/>
    <s v="Rabun"/>
    <s v="Lookout Mountain Scenic Hwy"/>
    <s v="Towns County Line"/>
    <s v="(O) No Injury"/>
    <n v="0"/>
    <n v="0"/>
    <n v="0"/>
    <s v="Not a Collision with Motor Vehicle"/>
    <s v="Off Roadway"/>
    <s v="Embankment"/>
    <s v="Embankment"/>
    <s v="(None)"/>
    <n v="1"/>
    <x v="0"/>
    <x v="0"/>
    <s v="West"/>
    <s v="Dark-Not Lighted"/>
    <x v="1"/>
    <n v="43"/>
    <s v="Lap and Shoulder Belt Used"/>
    <n v="0"/>
    <s v="Passenger Car"/>
    <s v="2411000200I"/>
    <n v="1.3380000000000001"/>
    <n v="34.896008999999999"/>
    <n v="-83.606010999999995"/>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4"/>
    <n v="6331078"/>
    <s v="Rabun Co Sheriff's Office"/>
    <n v="42939.968055555553"/>
    <n v="2017"/>
    <x v="2"/>
    <n v="0"/>
    <n v="0"/>
    <s v="Rabun"/>
    <s v="Lookout Mountain Scenic Hwy"/>
    <s v="Towns Conty Line"/>
    <s v="(O) No Injury"/>
    <n v="0"/>
    <n v="0"/>
    <n v="0"/>
    <s v="Not a Collision with Motor Vehicle"/>
    <s v="On Shoulder"/>
    <s v="Guard Rail End"/>
    <s v="Guard Rail End"/>
    <s v="(None)"/>
    <n v="1"/>
    <x v="0"/>
    <x v="2"/>
    <s v="East"/>
    <s v="Dark-Not Lighted"/>
    <x v="1"/>
    <n v="27"/>
    <s v="Lap and Shoulder Belt Used"/>
    <n v="0"/>
    <s v="Passenger Car"/>
    <s v="2411000200I"/>
    <n v="1.3800030000000001"/>
    <n v="34.895826"/>
    <n v="-83.605322000000001"/>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5"/>
    <n v="4960547"/>
    <s v="Gsp Post 00"/>
    <n v="41883.765972222223"/>
    <n v="2014"/>
    <x v="0"/>
    <n v="1"/>
    <n v="0"/>
    <s v="Rabun"/>
    <s v="Lookout Mountain Scenic Hwy"/>
    <s v="(none)"/>
    <s v="(O) No Injury"/>
    <n v="0"/>
    <n v="0"/>
    <n v="0"/>
    <s v="Not a Collision with Motor Vehicle"/>
    <s v="On Shoulder"/>
    <s v="Tree"/>
    <s v="Tree"/>
    <s v="(None)"/>
    <n v="1"/>
    <x v="0"/>
    <x v="0"/>
    <s v="West"/>
    <s v="Daylight"/>
    <x v="0"/>
    <n v="30"/>
    <s v="Lap and Shoulder Belt Used"/>
    <n v="0"/>
    <s v="Passenger Car"/>
    <s v="2411000200I"/>
    <n v="1.343561"/>
    <n v="34.895975999999997"/>
    <n v="-83.605926999999994"/>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6"/>
    <n v="4675510"/>
    <s v="Rabun Co Sheriff's Office"/>
    <n v="41604.770138888889"/>
    <n v="2013"/>
    <x v="0"/>
    <n v="1"/>
    <n v="0"/>
    <s v="Rabun"/>
    <s v="Lookout Mountain Scenic Hwy"/>
    <s v="Hwy 197"/>
    <s v="(O) No Injury"/>
    <n v="0"/>
    <n v="0"/>
    <n v="0"/>
    <s v="Not a Collision with Motor Vehicle"/>
    <s v="Off Roadway"/>
    <s v="Motor Vehicle in Motion"/>
    <s v="Embankment"/>
    <s v="(None)"/>
    <n v="1"/>
    <x v="0"/>
    <x v="16"/>
    <s v="West"/>
    <s v="Dark-Not Lighted"/>
    <x v="1"/>
    <n v="22"/>
    <s v="[&quot;Shoulder Belt Only Used&quot;,&quot;Shoulder Belt Only Used&quot;]"/>
    <n v="0"/>
    <s v="Passenger Car"/>
    <s v="2411000200I"/>
    <n v="1.335893"/>
    <n v="34.896025999999999"/>
    <n v="-83.606043999999997"/>
    <n v="87"/>
    <n v="4"/>
    <n v="47"/>
    <s v="D1_0002_00_I"/>
    <n v="38"/>
    <n v="46"/>
    <s v="simple"/>
    <n v="607.1"/>
    <n v="83.6"/>
    <n v="882.8"/>
    <n v="-83.607015000000004"/>
    <n v="34.897109999999998"/>
    <n v="-83.604830000000007"/>
    <n v="34.895802000000003"/>
    <s v="2411000200I"/>
    <n v="1"/>
    <n v="241"/>
    <n v="2"/>
    <n v="0"/>
    <n v="45"/>
    <n v="8.2799999999999994"/>
    <n v="7.61"/>
    <n v="2508.5"/>
    <n v="2531.8000000000002"/>
    <n v="2553.5"/>
    <n v="45"/>
    <n v="39.6"/>
    <n v="5.4"/>
    <n v="43091"/>
    <s v="NONE"/>
    <n v="2.748E-3"/>
    <n v="43284"/>
    <n v="42909"/>
    <s v="2411000200I"/>
    <s v="RABUN"/>
    <n v="1"/>
    <n v="200"/>
    <n v="1"/>
    <n v="1"/>
    <n v="2"/>
    <n v="1"/>
    <n v="1"/>
    <n v="2"/>
    <n v="3"/>
    <n v="3"/>
    <s v="N"/>
    <n v="241"/>
    <n v="2"/>
    <n v="0"/>
    <s v="Not Urban"/>
    <s v="Not Urban"/>
    <n v="0"/>
    <n v="45"/>
    <n v="1540"/>
    <s v=" "/>
    <n v="0"/>
    <n v="4.9612619999999996"/>
    <n v="9"/>
    <s v="State Mainline"/>
    <n v="1540"/>
    <n v="452474"/>
    <n v="0"/>
    <n v="4.9580000000000002"/>
    <n v="452474"/>
    <n v="0"/>
    <n v="26195.464072999999"/>
    <n v="100"/>
    <n v="42933"/>
    <n v="0.16330600000000001"/>
    <n v="0"/>
    <n v="2.748E-3"/>
    <n v="712"/>
    <s v="281-0127"/>
    <s v="3R : Rural Principal Arterial - Other"/>
    <s v="34.923930, -83.624326"/>
    <n v="-83.624325999999996"/>
    <n v="34.923929999999999"/>
    <n v="34.923929999999999"/>
    <n v="-83.624325999999996"/>
    <n v="2.748E-3"/>
    <x v="45"/>
    <x v="1"/>
    <x v="0"/>
    <n v="1595"/>
    <n v="1245"/>
    <n v="350"/>
    <n v="0.28112449799196787"/>
    <n v="1420"/>
    <m/>
    <n v="0"/>
    <n v="1590"/>
    <n v="13.9"/>
    <n v="1600"/>
    <n v="0"/>
    <n v="1590"/>
    <n v="0"/>
    <n v="1540"/>
    <n v="14.3"/>
    <n v="1480"/>
    <n v="14.3"/>
    <n v="980"/>
    <n v="16.7"/>
    <n v="980"/>
    <n v="16.7"/>
    <n v="1270"/>
    <n v="11.8"/>
    <n v="1280"/>
    <n v="11.8"/>
    <n v="0"/>
  </r>
  <r>
    <n v="227"/>
    <n v="7838863"/>
    <s v="Towns County Sheriff's Office"/>
    <n v="44137.488888888889"/>
    <n v="2020"/>
    <x v="1"/>
    <n v="0"/>
    <n v="1"/>
    <s v="Towns"/>
    <s v="US Highway 76"/>
    <s v="(none)"/>
    <s v="(O) No Injury"/>
    <n v="0"/>
    <n v="0"/>
    <n v="0"/>
    <s v="Sideswipe-Same Direction"/>
    <s v="Off Roadway"/>
    <s v="[&quot;Motor Vehicle in Motion&quot;,&quot;Motor Vehicle in Motion&quot;]"/>
    <s v="[&quot;Motor Vehicle in Motion&quot;,&quot;Motor Vehicle in Motion&quot;]"/>
    <s v="(None)"/>
    <n v="2"/>
    <x v="1"/>
    <x v="28"/>
    <s v="[&quot;East&quot;,&quot;East&quot;]"/>
    <s v="Daylight"/>
    <x v="0"/>
    <s v="[44,74]"/>
    <s v="[&quot;Lap and Shoulder Belt Used&quot;,&quot;Lap and Shoulder Belt Used&quot;,&quot;Lap and Shoulder Belt Used&quot;]"/>
    <n v="0"/>
    <s v="[&quot;Motorized Recreational Vehicle&quot;,&quot;Vehicle with Trailer&quot;]"/>
    <s v="2811000200I"/>
    <n v="19.145"/>
    <n v="34.925749000000003"/>
    <n v="-83.629731000000007"/>
    <n v="88"/>
    <n v="65"/>
    <n v="28"/>
    <s v="D1_0002_00_I"/>
    <n v="22"/>
    <n v="27"/>
    <s v="simple"/>
    <n v="1227.0999999999999"/>
    <n v="32.9"/>
    <n v="704.4"/>
    <n v="-83.631322999999995"/>
    <n v="34.926502999999997"/>
    <n v="-83.629245999999995"/>
    <n v="34.925654999999999"/>
    <s v="2811000200I"/>
    <n v="1"/>
    <n v="281"/>
    <n v="2"/>
    <n v="0"/>
    <n v="45"/>
    <n v="5.0599999999999996"/>
    <n v="4.63"/>
    <n v="2219.5"/>
    <n v="2244.8000000000002"/>
    <n v="2266.4"/>
    <n v="45"/>
    <n v="59.1"/>
    <n v="0"/>
    <n v="43092"/>
    <s v="NONE"/>
    <n v="2.266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2.2669999999999999E-3"/>
    <n v="712"/>
    <s v="281-0127"/>
    <s v="3R : Rural Principal Arterial - Other"/>
    <s v="34.923930, -83.624326"/>
    <n v="-83.624325999999996"/>
    <n v="34.923929999999999"/>
    <n v="34.923929999999999"/>
    <n v="-83.624325999999996"/>
    <n v="2.2669999999999999E-3"/>
    <x v="46"/>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28"/>
    <n v="5908944"/>
    <s v="Towns County Sheriff's Office"/>
    <n v="42517.65347222222"/>
    <n v="2016"/>
    <x v="0"/>
    <n v="1"/>
    <n v="0"/>
    <s v="Towns"/>
    <s v="US Highway 76"/>
    <s v="Cassie Ln"/>
    <s v="(A) Suspected Serious Injury"/>
    <n v="0"/>
    <n v="1"/>
    <n v="1"/>
    <s v="Not a Collision with Motor Vehicle"/>
    <s v="On Shoulder"/>
    <s v="Guard Rail Face"/>
    <s v="Guard Rail Fence"/>
    <s v="(None)"/>
    <n v="1"/>
    <x v="0"/>
    <x v="0"/>
    <s v="West"/>
    <s v="Daylight"/>
    <x v="0"/>
    <n v="56"/>
    <s v="[&quot;Motorcycle Helmet&quot;,&quot;Motorcycle Helmet&quot;]"/>
    <n v="1"/>
    <s v="Motorcycle"/>
    <s v="2811000200I"/>
    <n v="19.173749000000001"/>
    <n v="34.925654999999999"/>
    <n v="-83.629238999999998"/>
    <n v="88"/>
    <n v="65"/>
    <n v="28"/>
    <s v="D1_0002_00_I"/>
    <n v="22"/>
    <n v="27"/>
    <s v="simple"/>
    <n v="1227.0999999999999"/>
    <n v="32.9"/>
    <n v="704.4"/>
    <n v="-83.631322999999995"/>
    <n v="34.926502999999997"/>
    <n v="-83.629245999999995"/>
    <n v="34.925654999999999"/>
    <s v="2811000200I"/>
    <n v="1"/>
    <n v="281"/>
    <n v="2"/>
    <n v="0"/>
    <n v="45"/>
    <n v="5.0599999999999996"/>
    <n v="4.63"/>
    <n v="2219.5"/>
    <n v="2244.8000000000002"/>
    <n v="2266.4"/>
    <n v="45"/>
    <n v="59.1"/>
    <n v="0"/>
    <n v="43092"/>
    <s v="NONE"/>
    <n v="2.266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2.2669999999999999E-3"/>
    <n v="712"/>
    <s v="281-0127"/>
    <s v="3R : Rural Principal Arterial - Other"/>
    <s v="34.923930, -83.624326"/>
    <n v="-83.624325999999996"/>
    <n v="34.923929999999999"/>
    <n v="34.923929999999999"/>
    <n v="-83.624325999999996"/>
    <n v="2.2669999999999999E-3"/>
    <x v="46"/>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9.0000000000000002E-6"/>
  </r>
  <r>
    <n v="229"/>
    <n v="7658628"/>
    <s v="Towns County Sheriff's Office"/>
    <n v="43988.645138888889"/>
    <n v="2020"/>
    <x v="1"/>
    <n v="0"/>
    <n v="1"/>
    <s v="Towns"/>
    <s v="US Highway 76"/>
    <s v="(none)"/>
    <s v="(O) No Injury"/>
    <n v="0"/>
    <n v="0"/>
    <n v="0"/>
    <s v="Angle (Other)"/>
    <s v="On Roadway - Non-Intersection"/>
    <s v="Motor Vehicle in Motion"/>
    <s v="Motor Vehicle in Motion"/>
    <s v="No Contributing Factors"/>
    <n v="1"/>
    <x v="0"/>
    <x v="0"/>
    <s v="West"/>
    <s v="Daylight"/>
    <x v="0"/>
    <n v="85"/>
    <s v="Lap and Shoulder Belt Used"/>
    <n v="0"/>
    <s v="Sports Utility Vehicle (SUV)"/>
    <s v="2811000200I"/>
    <n v="19.247"/>
    <n v="34.925294000000001"/>
    <n v="-83.628060000000005"/>
    <n v="89"/>
    <n v="66"/>
    <n v="29"/>
    <s v="D1_0002_00_I"/>
    <n v="23"/>
    <n v="28"/>
    <s v="simple"/>
    <n v="632.5"/>
    <n v="42.1"/>
    <n v="465.6"/>
    <n v="-83.629197000000005"/>
    <n v="34.925646"/>
    <n v="-83.627827999999994"/>
    <n v="34.925105000000002"/>
    <s v="2811000200I"/>
    <n v="1"/>
    <n v="281"/>
    <n v="2"/>
    <n v="0"/>
    <n v="45"/>
    <n v="7.59"/>
    <n v="6.96"/>
    <n v="2298.9"/>
    <n v="2285.1"/>
    <n v="2267.4"/>
    <n v="45"/>
    <n v="47.6"/>
    <n v="0"/>
    <n v="43092"/>
    <s v="NONE"/>
    <n v="1.498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498E-3"/>
    <n v="712"/>
    <s v="281-0127"/>
    <s v="3R : Rural Principal Arterial - Other"/>
    <s v="34.923930, -83.624326"/>
    <n v="-83.624325999999996"/>
    <n v="34.923929999999999"/>
    <n v="34.923929999999999"/>
    <n v="-83.624325999999996"/>
    <n v="1.498E-3"/>
    <x v="47"/>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0"/>
    <n v="5908910"/>
    <s v="Towns County Sheriff's Office"/>
    <n v="42584.981249999997"/>
    <n v="2016"/>
    <x v="0"/>
    <n v="1"/>
    <n v="0"/>
    <s v="Towns"/>
    <s v="[&quot;Cassie Ln&quot;,&quot;US Highway 76&quot;,&quot;US Highway 76&quot;]"/>
    <s v="Cassie Rd"/>
    <s v="(B) Suspected Minor/Visible Injury"/>
    <n v="0"/>
    <n v="0"/>
    <n v="3"/>
    <s v="Not a Collision with Motor Vehicle"/>
    <s v="On Roadway - Roadway Intersection"/>
    <s v="Over Turn"/>
    <s v="Guard Rail Fence"/>
    <s v="Driver Lost Control"/>
    <n v="1"/>
    <x v="0"/>
    <x v="0"/>
    <s v="West"/>
    <s v="Dark-Not Lighted"/>
    <x v="0"/>
    <n v="19"/>
    <s v="[&quot;Lap and Shoulder Belt Used&quot;,&quot;Lap and Shoulder Belt Used&quot;,&quot;Lap and Shoulder Belt Used&quot;]"/>
    <n v="0"/>
    <s v="Sports Utility Vehicle (SUV)"/>
    <s v="2811000200I"/>
    <n v="19.190000000000001"/>
    <n v="34.925609999999999"/>
    <n v="-83.628974999999997"/>
    <n v="89"/>
    <n v="66"/>
    <n v="29"/>
    <s v="D1_0002_00_I"/>
    <n v="23"/>
    <n v="28"/>
    <s v="simple"/>
    <n v="632.5"/>
    <n v="42.1"/>
    <n v="465.6"/>
    <n v="-83.629197000000005"/>
    <n v="34.925646"/>
    <n v="-83.627827999999994"/>
    <n v="34.925105000000002"/>
    <s v="2811000200I"/>
    <n v="1"/>
    <n v="281"/>
    <n v="2"/>
    <n v="0"/>
    <n v="45"/>
    <n v="7.59"/>
    <n v="6.96"/>
    <n v="2298.9"/>
    <n v="2285.1"/>
    <n v="2267.4"/>
    <n v="45"/>
    <n v="47.6"/>
    <n v="0"/>
    <n v="43092"/>
    <s v="NONE"/>
    <n v="1.498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498E-3"/>
    <n v="712"/>
    <s v="281-0127"/>
    <s v="3R : Rural Principal Arterial - Other"/>
    <s v="34.923930, -83.624326"/>
    <n v="-83.624325999999996"/>
    <n v="34.923929999999999"/>
    <n v="34.923929999999999"/>
    <n v="-83.624325999999996"/>
    <n v="1.498E-3"/>
    <x v="47"/>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1"/>
    <n v="5908928"/>
    <s v="Towns County Sheriff's Office"/>
    <n v="42391.510416666664"/>
    <n v="2016"/>
    <x v="0"/>
    <n v="1"/>
    <n v="0"/>
    <s v="Towns"/>
    <s v="[&quot;Cassie Ln&quot;,&quot;US Highway 76&quot;,&quot;US Highway 76&quot;]"/>
    <s v="Cassie Ln"/>
    <s v="(O) No Injury"/>
    <n v="0"/>
    <n v="0"/>
    <n v="0"/>
    <s v="Sideswipe-Opposite Direction"/>
    <s v="On Roadway - Roadway Intersection"/>
    <s v="[&quot;Motor Vehicle in Motion&quot;,&quot;Motor Vehicle in Motion&quot;]"/>
    <s v="[&quot;Motor Vehicle in Motion&quot;,&quot;Motor Vehicle in Motion&quot;]"/>
    <s v="Driver Lost Control"/>
    <n v="2"/>
    <x v="1"/>
    <x v="1"/>
    <s v="[&quot;East&quot;,&quot;West&quot;]"/>
    <s v="Daylight"/>
    <x v="6"/>
    <s v="[24,62]"/>
    <s v="Lap and Shoulder Belt Used"/>
    <n v="0"/>
    <s v="[&quot;Passenger Car&quot;,&quot;Tractor/Trailer&quot;]"/>
    <s v="2811000200I"/>
    <n v="19.190000000000001"/>
    <n v="34.925606000000002"/>
    <n v="-83.628951000000001"/>
    <n v="89"/>
    <n v="66"/>
    <n v="29"/>
    <s v="D1_0002_00_I"/>
    <n v="23"/>
    <n v="28"/>
    <s v="simple"/>
    <n v="632.5"/>
    <n v="42.1"/>
    <n v="465.6"/>
    <n v="-83.629197000000005"/>
    <n v="34.925646"/>
    <n v="-83.627827999999994"/>
    <n v="34.925105000000002"/>
    <s v="2811000200I"/>
    <n v="1"/>
    <n v="281"/>
    <n v="2"/>
    <n v="0"/>
    <n v="45"/>
    <n v="7.59"/>
    <n v="6.96"/>
    <n v="2298.9"/>
    <n v="2285.1"/>
    <n v="2267.4"/>
    <n v="45"/>
    <n v="47.6"/>
    <n v="0"/>
    <n v="43092"/>
    <s v="NONE"/>
    <n v="1.498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498E-3"/>
    <n v="712"/>
    <s v="281-0127"/>
    <s v="3R : Rural Principal Arterial - Other"/>
    <s v="34.923930, -83.624326"/>
    <n v="-83.624325999999996"/>
    <n v="34.923929999999999"/>
    <n v="34.923929999999999"/>
    <n v="-83.624325999999996"/>
    <n v="1.498E-3"/>
    <x v="47"/>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2"/>
    <n v="7292604"/>
    <s v="Towns County Sheriff's Office"/>
    <n v="43666.586111111108"/>
    <n v="2019"/>
    <x v="1"/>
    <n v="0"/>
    <n v="1"/>
    <s v="Towns"/>
    <s v="US Highway 76"/>
    <s v="Upper Hightower Overlook"/>
    <s v="(A) Suspected Serious Injury"/>
    <n v="0"/>
    <n v="1"/>
    <n v="0"/>
    <s v="Not a Collision with Motor Vehicle"/>
    <s v="Off Roadway"/>
    <s v="Culvert"/>
    <s v="Culvert"/>
    <s v="(None)"/>
    <n v="1"/>
    <x v="0"/>
    <x v="0"/>
    <s v="West"/>
    <s v="Daylight"/>
    <x v="0"/>
    <n v="64"/>
    <s v=" "/>
    <n v="0"/>
    <s v="Pickup Truck"/>
    <s v="2811000200I"/>
    <n v="19.412358999999999"/>
    <n v="34.924528000000002"/>
    <n v="-83.625417999999996"/>
    <n v="91"/>
    <n v="68"/>
    <n v="31"/>
    <s v="D1_0002_00_I"/>
    <n v="25"/>
    <n v="30"/>
    <s v="simple"/>
    <n v="436.9"/>
    <n v="55.1"/>
    <n v="419.6"/>
    <n v="-83.626526999999996"/>
    <n v="34.924708000000003"/>
    <n v="-83.625225"/>
    <n v="34.924421000000002"/>
    <s v="2811000200I"/>
    <n v="1"/>
    <n v="281"/>
    <n v="2"/>
    <n v="0"/>
    <n v="45"/>
    <n v="13.74"/>
    <n v="13.25"/>
    <n v="2375.6999999999998"/>
    <n v="2357.9"/>
    <n v="2337.6"/>
    <n v="45"/>
    <n v="34.6"/>
    <n v="10.4"/>
    <n v="43092"/>
    <s v="ASV_5+"/>
    <n v="1.369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99999999999999E-3"/>
    <n v="712"/>
    <s v="281-0127"/>
    <s v="3R : Rural Principal Arterial - Other"/>
    <s v="34.923930, -83.624326"/>
    <n v="-83.624325999999996"/>
    <n v="34.923929999999999"/>
    <n v="34.923929999999999"/>
    <n v="-83.624325999999996"/>
    <n v="1.3699999999999999E-3"/>
    <x v="48"/>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3"/>
    <n v="7900861"/>
    <s v="Gsp Post 00"/>
    <n v="44189.823611111111"/>
    <n v="2020"/>
    <x v="1"/>
    <n v="0"/>
    <n v="1"/>
    <s v="Towns"/>
    <s v="US Highway 76"/>
    <s v="Upper Hightower Overlook"/>
    <s v="(C) Possible Injury / Complaint"/>
    <n v="0"/>
    <n v="0"/>
    <n v="0"/>
    <s v="Not a Collision with Motor Vehicle"/>
    <s v="Off Roadway"/>
    <s v="Tree"/>
    <s v="Tree"/>
    <s v="(None)"/>
    <n v="1"/>
    <x v="0"/>
    <x v="0"/>
    <s v="North"/>
    <s v="Daylight"/>
    <x v="3"/>
    <n v="20"/>
    <s v="[&quot;Lap and Shoulder Belt Used&quot;,&quot;Lap and Shoulder Belt Used&quot;]"/>
    <n v="0"/>
    <s v="Passenger Car"/>
    <s v="2811000200I"/>
    <n v="19.532"/>
    <n v="34.923512000000002"/>
    <n v="-83.62373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4"/>
    <n v="7817173"/>
    <s v="Towns County Sheriff's Office"/>
    <n v="44112.729166666664"/>
    <n v="2020"/>
    <x v="1"/>
    <n v="0"/>
    <n v="1"/>
    <s v="Towns"/>
    <s v="US Highway 76"/>
    <s v="Rabun County Line"/>
    <s v="(B) Suspected Minor/Visible Injury"/>
    <n v="0"/>
    <n v="0"/>
    <n v="1"/>
    <s v="Not a Collision with Motor Vehicle"/>
    <s v="Off Roadway"/>
    <s v="Ditch"/>
    <s v="Ditch"/>
    <s v="(None)"/>
    <n v="1"/>
    <x v="0"/>
    <x v="0"/>
    <s v="West"/>
    <s v="Daylight"/>
    <x v="0"/>
    <n v="61"/>
    <s v="Motorcycle Helmet"/>
    <n v="1"/>
    <s v="Motorcycle"/>
    <s v="2811000200I"/>
    <n v="19.521999999999998"/>
    <n v="34.923639000000001"/>
    <n v="-83.62384099999999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5"/>
    <n v="7658629"/>
    <s v="Towns County Sheriff's Office"/>
    <n v="43989.29583333333"/>
    <n v="2020"/>
    <x v="1"/>
    <n v="0"/>
    <n v="1"/>
    <s v="Towns"/>
    <s v="US Highway 76"/>
    <s v="Upper Hightower Overlook"/>
    <s v="(C) Possible Injury / Complaint"/>
    <n v="0"/>
    <n v="0"/>
    <n v="0"/>
    <s v="Not a Collision with Motor Vehicle"/>
    <s v="Off Roadway"/>
    <s v="Embankment"/>
    <s v="Embankment"/>
    <s v="(None)"/>
    <n v="1"/>
    <x v="0"/>
    <x v="0"/>
    <s v="West"/>
    <s v="Daylight"/>
    <x v="0"/>
    <n v="39"/>
    <s v="Motorcycle Helmet"/>
    <n v="1"/>
    <s v="Motorcycle"/>
    <s v="2811000200I"/>
    <n v="19.521999999999998"/>
    <n v="34.923628000000001"/>
    <n v="-83.623825999999994"/>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6"/>
    <n v="7727660"/>
    <s v="Gsp Post 00"/>
    <n v="43722.51666666667"/>
    <n v="2019"/>
    <x v="1"/>
    <n v="0"/>
    <n v="1"/>
    <s v="Towns"/>
    <s v="US Highway 76"/>
    <s v="Rabun County Line"/>
    <s v="(A) Suspected Serious Injury"/>
    <n v="0"/>
    <n v="1"/>
    <n v="0"/>
    <s v="Not a Collision with Motor Vehicle"/>
    <s v="On Roadway - Non-Intersection"/>
    <s v="Over Turn"/>
    <s v="Guard Rail Fence"/>
    <s v="(None)"/>
    <n v="1"/>
    <x v="0"/>
    <x v="0"/>
    <s v="West"/>
    <s v="Daylight"/>
    <x v="0"/>
    <n v="47"/>
    <s v="Motorcycle Helmet"/>
    <n v="1"/>
    <s v="Motorcycle"/>
    <s v="2811000200I"/>
    <n v="19.542249000000002"/>
    <n v="34.923354000000003"/>
    <n v="-83.623676000000003"/>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7"/>
    <n v="7376257"/>
    <s v="Towns County Sheriff's Office"/>
    <n v="43721.99722222222"/>
    <n v="2019"/>
    <x v="1"/>
    <n v="0"/>
    <n v="1"/>
    <s v="Towns"/>
    <s v="US Highway 76"/>
    <s v="Cassie Ln"/>
    <s v="(B) Suspected Minor/Visible Injury"/>
    <n v="0"/>
    <n v="0"/>
    <n v="1"/>
    <s v="Not a Collision with Motor Vehicle"/>
    <s v="On Roadway - Non-Intersection"/>
    <s v="Over Turn"/>
    <s v="Over Turn"/>
    <s v="(None)"/>
    <n v="1"/>
    <x v="0"/>
    <x v="0"/>
    <s v="West"/>
    <s v="Dark-Not Lighted"/>
    <x v="0"/>
    <n v="17"/>
    <s v="Lap and Shoulder Belt Used"/>
    <n v="0"/>
    <s v="Sports Utility Vehicle (SUV)"/>
    <s v="2811000200I"/>
    <n v="19.561"/>
    <n v="34.923088999999997"/>
    <n v="-83.62365099999999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8"/>
    <n v="6979025"/>
    <s v="Towns County Sheriff's Office"/>
    <n v="43390.642361111109"/>
    <n v="2018"/>
    <x v="1"/>
    <n v="0"/>
    <n v="1"/>
    <s v="Towns"/>
    <s v="US Highway 76"/>
    <s v="Upper Hightower Overlook"/>
    <s v="(C) Possible Injury / Complaint"/>
    <n v="0"/>
    <n v="0"/>
    <n v="0"/>
    <s v="Not a Collision with Motor Vehicle"/>
    <s v="Off Roadway"/>
    <s v="Ditch"/>
    <s v="Ditch"/>
    <s v="(None)"/>
    <n v="1"/>
    <x v="0"/>
    <x v="0"/>
    <s v="West"/>
    <s v="Daylight"/>
    <x v="0"/>
    <n v="41"/>
    <s v="Motorcycle Helmet"/>
    <n v="1"/>
    <s v="Motorcycle"/>
    <s v="2811000200I"/>
    <n v="19.532"/>
    <n v="34.923470999999999"/>
    <n v="-83.62371699999999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39"/>
    <n v="6827086"/>
    <s v="Gsp Post 00"/>
    <n v="43319.772916666669"/>
    <n v="2018"/>
    <x v="1"/>
    <n v="0"/>
    <n v="1"/>
    <s v="Towns"/>
    <s v="US Highway 76"/>
    <s v="Upper Hightower Overlook"/>
    <s v="(B) Suspected Minor/Visible Injury"/>
    <n v="0"/>
    <n v="0"/>
    <n v="1"/>
    <s v="Not a Collision with Motor Vehicle"/>
    <s v="On Roadway - Non-Intersection"/>
    <s v="Over Turn"/>
    <s v="Over Turn"/>
    <s v="Other"/>
    <n v="1"/>
    <x v="0"/>
    <x v="0"/>
    <s v="West"/>
    <s v="Daylight"/>
    <x v="0"/>
    <n v="86"/>
    <s v="Lap and Shoulder Belt Used"/>
    <n v="0"/>
    <s v="Sports Utility Vehicle (SUV)"/>
    <s v="2811000200I"/>
    <n v="19.498930999999999"/>
    <n v="34.923828999999998"/>
    <n v="-83.624143000000004"/>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0"/>
    <n v="6810007"/>
    <s v="Gsp Post 00"/>
    <n v="43308.722222222219"/>
    <n v="2018"/>
    <x v="1"/>
    <n v="0"/>
    <n v="1"/>
    <s v="Towns"/>
    <s v="US Highway 76"/>
    <s v="Cassie Ln"/>
    <s v="(A) Suspected Serious Injury"/>
    <n v="0"/>
    <n v="1"/>
    <n v="0"/>
    <s v="Not a Collision with Motor Vehicle"/>
    <s v="On Shoulder"/>
    <s v="Guard Rail Face"/>
    <s v="Guard Rail Fence"/>
    <s v="Driver Lost Control"/>
    <n v="1"/>
    <x v="0"/>
    <x v="0"/>
    <s v="West"/>
    <s v="Daylight"/>
    <x v="0"/>
    <n v="54"/>
    <s v="Motorcycle Helmet"/>
    <n v="1"/>
    <s v="Motorcycle"/>
    <s v="2811000200I"/>
    <n v="19.471523000000001"/>
    <n v="34.924050000000001"/>
    <n v="-83.624544999999998"/>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3.1E-4"/>
  </r>
  <r>
    <n v="241"/>
    <n v="6750479"/>
    <s v="Towns County Sheriff's Office"/>
    <n v="43261.616666666669"/>
    <n v="2018"/>
    <x v="1"/>
    <n v="0"/>
    <n v="1"/>
    <s v="Towns"/>
    <s v="US Highway 76"/>
    <s v="Upper High Tower Overlook"/>
    <s v="(B) Suspected Minor/Visible Injury"/>
    <n v="0"/>
    <n v="0"/>
    <n v="1"/>
    <s v="Not a Collision with Motor Vehicle"/>
    <s v="On Shoulder"/>
    <s v="Guard Rail Face"/>
    <s v="Guard Rail Fence"/>
    <s v="Too Fast for Conditions"/>
    <n v="1"/>
    <x v="0"/>
    <x v="0"/>
    <s v="West"/>
    <s v="Daylight"/>
    <x v="0"/>
    <n v="22"/>
    <s v="Motorcycle Helmet"/>
    <n v="1"/>
    <s v="Motorcycle"/>
    <s v="2811000200I"/>
    <n v="19.529724999999999"/>
    <n v="34.923521999999998"/>
    <n v="-83.62374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2"/>
    <n v="6750486"/>
    <s v="Towns County Sheriff's Office"/>
    <n v="43207.427083333336"/>
    <n v="2018"/>
    <x v="1"/>
    <n v="0"/>
    <n v="1"/>
    <s v="Towns"/>
    <s v="US Highway 76"/>
    <s v="Upper High Tower Overlook"/>
    <s v="(B) Suspected Minor/Visible Injury"/>
    <n v="0"/>
    <n v="0"/>
    <n v="1"/>
    <s v="Not a Collision with Motor Vehicle"/>
    <s v="On Shoulder"/>
    <s v="Other Non-Collision"/>
    <s v="Other Non-Collision"/>
    <s v="Too Fast for Conditions"/>
    <n v="1"/>
    <x v="0"/>
    <x v="0"/>
    <s v="West"/>
    <s v="Daylight"/>
    <x v="0"/>
    <n v="0"/>
    <s v="Motorcycle Helmet"/>
    <n v="1"/>
    <s v="Motorcycle"/>
    <s v="2811000200I"/>
    <n v="19.495000000000001"/>
    <n v="34.923845"/>
    <n v="-83.624172000000002"/>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3"/>
    <n v="6493375"/>
    <s v="Towns County Sheriff's Office"/>
    <n v="43008.693749999999"/>
    <n v="2017"/>
    <x v="2"/>
    <n v="0"/>
    <n v="0"/>
    <s v="Towns"/>
    <s v="US Highway 76"/>
    <s v="Upper Hightower Overlook"/>
    <s v="(A) Suspected Serious Injury"/>
    <n v="0"/>
    <n v="1"/>
    <n v="0"/>
    <s v="Not a Collision with Motor Vehicle"/>
    <s v="Off Roadway"/>
    <s v="Other-Fixed Object"/>
    <s v="Other - Fixed Object"/>
    <s v="(None)"/>
    <n v="1"/>
    <x v="0"/>
    <x v="0"/>
    <s v="West"/>
    <s v="Daylight"/>
    <x v="0"/>
    <n v="62"/>
    <s v="[&quot;Motorcycle Helmet&quot;,&quot;Motorcycle Helmet&quot;]"/>
    <n v="1"/>
    <s v="Motorcycle"/>
    <s v="2811000200I"/>
    <n v="19.481732000000001"/>
    <n v="34.923968000000002"/>
    <n v="-83.62439399999999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1.3799999999999999E-4"/>
  </r>
  <r>
    <n v="244"/>
    <n v="6258511"/>
    <s v="Gsp Post 00"/>
    <n v="42883.582638888889"/>
    <n v="2017"/>
    <x v="2"/>
    <n v="0"/>
    <n v="0"/>
    <s v="Towns"/>
    <s v="US Highway 76"/>
    <s v="Near Barefoot Rd"/>
    <s v="(C) Possible Injury / Complaint"/>
    <n v="0"/>
    <n v="0"/>
    <n v="0"/>
    <s v="Not a Collision with Motor Vehicle"/>
    <s v="On Roadway - Non-Intersection"/>
    <s v="Over Turn"/>
    <s v="Over Turn"/>
    <s v="(None)"/>
    <n v="1"/>
    <x v="0"/>
    <x v="0"/>
    <s v="North"/>
    <s v="Daylight"/>
    <x v="0"/>
    <n v="75"/>
    <s v="None Used"/>
    <n v="1"/>
    <s v="Motorcycle"/>
    <s v="2811000200I"/>
    <n v="19.554991000000001"/>
    <n v="34.923172000000001"/>
    <n v="-83.623654000000002"/>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5"/>
    <n v="6181681"/>
    <s v="Towns County Sheriff's Office"/>
    <n v="42624.833333333336"/>
    <n v="2016"/>
    <x v="0"/>
    <n v="1"/>
    <n v="0"/>
    <s v="Towns"/>
    <s v="US Highway 76"/>
    <s v="Cassie Ln"/>
    <s v="(O) No Injury"/>
    <n v="0"/>
    <n v="0"/>
    <n v="0"/>
    <s v="Not a Collision with Motor Vehicle"/>
    <s v="On Roadway - Roadway Intersection"/>
    <s v="Other Non-Collision"/>
    <s v="Ditch"/>
    <s v="Too Fast for Conditions"/>
    <n v="1"/>
    <x v="0"/>
    <x v="0"/>
    <s v="West"/>
    <s v="Dark-Lighted"/>
    <x v="0"/>
    <n v="21"/>
    <s v="Lap and Shoulder Belt Used"/>
    <n v="0"/>
    <s v="Passenger Car"/>
    <s v="2811000200I"/>
    <n v="19.512"/>
    <n v="34.92371"/>
    <n v="-83.62393799999999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6"/>
    <n v="5908909"/>
    <s v="Towns County Sheriff's Office"/>
    <n v="42572.688888888886"/>
    <n v="2016"/>
    <x v="0"/>
    <n v="1"/>
    <n v="0"/>
    <s v="Towns"/>
    <s v="US Highway 76"/>
    <s v="Cassie Ln"/>
    <s v="(B) Suspected Minor/Visible Injury"/>
    <n v="0"/>
    <n v="0"/>
    <n v="1"/>
    <s v="Not a Collision with Motor Vehicle"/>
    <s v="On Shoulder"/>
    <s v="Guard Rail Face"/>
    <s v="Guard Rail Fence"/>
    <s v="Too Fast for Conditions"/>
    <n v="1"/>
    <x v="0"/>
    <x v="0"/>
    <s v="West"/>
    <s v="Daylight"/>
    <x v="0"/>
    <n v="68"/>
    <s v="Motorcycle Helmet"/>
    <n v="1"/>
    <s v="Motorcycle"/>
    <s v="2811000200I"/>
    <n v="19.568885999999999"/>
    <n v="34.922967999999997"/>
    <n v="-83.623666999999998"/>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7"/>
    <n v="5759883"/>
    <s v="Gsp Post 00"/>
    <n v="42505.71875"/>
    <n v="2016"/>
    <x v="0"/>
    <n v="1"/>
    <n v="0"/>
    <s v="Towns"/>
    <s v="US Highway 76"/>
    <s v="(none)"/>
    <s v="(B) Suspected Minor/Visible Injury"/>
    <n v="0"/>
    <n v="0"/>
    <n v="1"/>
    <s v="Not a Collision with Motor Vehicle"/>
    <s v="On Shoulder"/>
    <s v="Other-Fixed Object"/>
    <s v="Other - Fixed Object"/>
    <s v="(None)"/>
    <n v="1"/>
    <x v="0"/>
    <x v="0"/>
    <s v="West"/>
    <s v="Daylight"/>
    <x v="0"/>
    <n v="72"/>
    <s v="[&quot;None Used&quot;,&quot;None Used&quot;]"/>
    <n v="1"/>
    <s v="Motorcycle"/>
    <s v="2811000200I"/>
    <n v="19.495000000000001"/>
    <n v="34.923867000000001"/>
    <n v="-83.624211000000003"/>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8"/>
    <n v="6181829"/>
    <s v="Towns County Sheriff's Office"/>
    <n v="42252.724999999999"/>
    <n v="2015"/>
    <x v="0"/>
    <n v="1"/>
    <n v="0"/>
    <s v="Towns"/>
    <s v="US Highway 76"/>
    <s v="Upper Hightower Overlook"/>
    <s v="(B) Suspected Minor/Visible Injury"/>
    <n v="0"/>
    <n v="0"/>
    <n v="1"/>
    <s v="Angle (Other)"/>
    <s v="On Roadway - Roadway Intersection"/>
    <s v="[&quot;Motor Vehicle in Motion&quot;,&quot;Motor Vehicle in Motion&quot;]"/>
    <s v="[&quot;Motor Vehicle in Motion&quot;,&quot;Motor Vehicle in Motion&quot;]"/>
    <s v="(None)"/>
    <n v="2"/>
    <x v="1"/>
    <x v="1"/>
    <s v="[&quot;East&quot;,&quot;West&quot;]"/>
    <s v="Daylight"/>
    <x v="1"/>
    <s v="[19,59]"/>
    <s v="[&quot;Lap and Shoulder Belt Used&quot;,&quot;Lap and Shoulder Belt Used&quot;,&quot;Lap and Shoulder Belt Used&quot;]"/>
    <n v="0"/>
    <s v="[&quot;Passenger Car&quot;,&quot;Passenger Car&quot;]"/>
    <s v="2811000200I"/>
    <n v="19.545999999999999"/>
    <n v="34.923324000000001"/>
    <n v="-83.623665000000003"/>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49"/>
    <n v="5362046"/>
    <s v="Gsp Post 00"/>
    <n v="42205.308333333334"/>
    <n v="2015"/>
    <x v="0"/>
    <n v="1"/>
    <n v="0"/>
    <s v="Towns"/>
    <s v="US Highway 76"/>
    <s v="(none)"/>
    <s v="(B) Suspected Minor/Visible Injury"/>
    <n v="0"/>
    <n v="0"/>
    <n v="1"/>
    <s v="Not a Collision with Motor Vehicle"/>
    <s v="On Roadway - Non-Intersection"/>
    <s v="Over Turn"/>
    <s v="Fire/Explosion"/>
    <s v="Under the Influence (U.I.)"/>
    <n v="1"/>
    <x v="0"/>
    <x v="0"/>
    <s v="West"/>
    <s v="Daylight"/>
    <x v="0"/>
    <n v="28"/>
    <s v="Lap and Shoulder Belt Used"/>
    <n v="0"/>
    <s v="Tractor/Trailer"/>
    <s v="2811000200I"/>
    <n v="19.551234000000001"/>
    <n v="34.923226999999997"/>
    <n v="-83.623654999999999"/>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0"/>
    <n v="6181674"/>
    <s v="Towns County Sheriff's Office"/>
    <n v="42204.5625"/>
    <n v="2015"/>
    <x v="0"/>
    <n v="1"/>
    <n v="0"/>
    <s v="Towns"/>
    <s v="US Highway 76"/>
    <s v="Rabun County"/>
    <s v="(B) Suspected Minor/Visible Injury"/>
    <n v="0"/>
    <n v="0"/>
    <n v="1"/>
    <s v="Not a Collision with Motor Vehicle"/>
    <s v="On Shoulder"/>
    <s v="Guard Rail Face"/>
    <s v="Guard Rail Fence"/>
    <s v="(None)"/>
    <n v="1"/>
    <x v="0"/>
    <x v="0"/>
    <s v="West"/>
    <s v="Daylight"/>
    <x v="0"/>
    <n v="62"/>
    <s v="Motorcycle Helmet"/>
    <n v="1"/>
    <s v="Motorcycle"/>
    <s v="2811000200I"/>
    <n v="19.512"/>
    <n v="34.923729999999999"/>
    <n v="-83.623968000000005"/>
    <n v="92"/>
    <n v="69"/>
    <n v="32"/>
    <s v="D1_0002_00_I"/>
    <n v="26"/>
    <n v="31"/>
    <s v="split"/>
    <n v="294.5"/>
    <n v="90.5"/>
    <n v="466.4"/>
    <n v="-83.624270999999993"/>
    <n v="34.923898999999999"/>
    <n v="-83.623694"/>
    <n v="34.922839000000003"/>
    <s v="2811000200I"/>
    <n v="1"/>
    <n v="281"/>
    <n v="2"/>
    <n v="0"/>
    <n v="45"/>
    <n v="13.24"/>
    <n v="13.03"/>
    <n v="2460.6"/>
    <n v="2438"/>
    <n v="2414.6999999999998"/>
    <n v="45"/>
    <n v="34.6"/>
    <n v="10.4"/>
    <n v="43092"/>
    <s v="ASV_5+"/>
    <n v="1.3619999999999999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3619999999999999E-3"/>
    <n v="712"/>
    <s v="281-0127"/>
    <s v="3R : Rural Principal Arterial - Other"/>
    <s v="34.923930, -83.624326"/>
    <n v="-83.624325999999996"/>
    <n v="34.923929999999999"/>
    <n v="34.923929999999999"/>
    <n v="-83.624325999999996"/>
    <n v="1.3619999999999999E-3"/>
    <x v="49"/>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1"/>
    <n v="7827747"/>
    <s v="Towns County Sheriff's Office"/>
    <n v="44133.067361111112"/>
    <n v="2020"/>
    <x v="1"/>
    <n v="0"/>
    <n v="1"/>
    <s v="Towns"/>
    <s v="US Highway 76"/>
    <s v="Cassie Ln"/>
    <s v="(O) No Injury"/>
    <n v="0"/>
    <n v="0"/>
    <n v="0"/>
    <s v="Not a Collision with Motor Vehicle"/>
    <s v="On Roadway - Non-Intersection"/>
    <s v="Other Object (Not Fixed)"/>
    <s v="Other Object (Not Fixed)"/>
    <s v="(None)"/>
    <n v="1"/>
    <x v="0"/>
    <x v="0"/>
    <s v="West"/>
    <s v="Dark-Not Lighted"/>
    <x v="7"/>
    <n v="50"/>
    <s v="Lap and Shoulder Belt Used"/>
    <n v="0"/>
    <s v="Passenger Car"/>
    <s v="2811000200I"/>
    <n v="19.605719000000001"/>
    <n v="34.922463"/>
    <n v="-83.623840999999999"/>
    <n v="93"/>
    <n v="70"/>
    <n v="33"/>
    <s v="D1_0002_00_I"/>
    <n v="26"/>
    <n v="32"/>
    <s v="split"/>
    <n v="692.3"/>
    <n v="47.2"/>
    <n v="570.70000000000005"/>
    <n v="-83.623694"/>
    <n v="34.922839000000003"/>
    <n v="-83.624769000000001"/>
    <n v="34.921596999999998"/>
    <s v="2811000200I"/>
    <n v="1"/>
    <n v="281"/>
    <n v="2"/>
    <n v="0"/>
    <n v="45"/>
    <n v="4.3600000000000003"/>
    <n v="4.28"/>
    <n v="2459.6"/>
    <n v="2476"/>
    <n v="2485.6"/>
    <n v="45"/>
    <n v="49.1"/>
    <n v="0"/>
    <n v="43092"/>
    <s v="NONE"/>
    <n v="1.694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694E-3"/>
    <n v="712"/>
    <s v="281-0127"/>
    <s v="3R : Rural Principal Arterial - Other"/>
    <s v="34.923930, -83.624326"/>
    <n v="-83.624325999999996"/>
    <n v="34.923929999999999"/>
    <n v="34.923929999999999"/>
    <n v="-83.624325999999996"/>
    <n v="1.694E-3"/>
    <x v="50"/>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2"/>
    <n v="5908938"/>
    <s v="Towns County Sheriff's Office"/>
    <n v="42594.595138888886"/>
    <n v="2016"/>
    <x v="0"/>
    <n v="1"/>
    <n v="0"/>
    <s v="Towns"/>
    <s v="US Highway 76"/>
    <s v="Cassie Ln"/>
    <s v="(O) No Injury"/>
    <n v="0"/>
    <n v="0"/>
    <n v="0"/>
    <s v="Not a Collision with Motor Vehicle"/>
    <s v="Off Roadway"/>
    <s v="Embankment"/>
    <s v="Embankment"/>
    <s v="Driver Lost Control"/>
    <n v="1"/>
    <x v="0"/>
    <x v="0"/>
    <s v="West"/>
    <s v="Daylight"/>
    <x v="1"/>
    <n v="66"/>
    <s v="Motorcycle Helmet"/>
    <n v="1"/>
    <s v="Motorcycle"/>
    <s v="2811000200I"/>
    <n v="19.582062000000001"/>
    <n v="34.922783000000003"/>
    <n v="-83.623714000000007"/>
    <n v="93"/>
    <n v="70"/>
    <n v="33"/>
    <s v="D1_0002_00_I"/>
    <n v="26"/>
    <n v="32"/>
    <s v="split"/>
    <n v="692.3"/>
    <n v="47.2"/>
    <n v="570.70000000000005"/>
    <n v="-83.623694"/>
    <n v="34.922839000000003"/>
    <n v="-83.624769000000001"/>
    <n v="34.921596999999998"/>
    <s v="2811000200I"/>
    <n v="1"/>
    <n v="281"/>
    <n v="2"/>
    <n v="0"/>
    <n v="45"/>
    <n v="4.3600000000000003"/>
    <n v="4.28"/>
    <n v="2459.6"/>
    <n v="2476"/>
    <n v="2485.6"/>
    <n v="45"/>
    <n v="49.1"/>
    <n v="0"/>
    <n v="43092"/>
    <s v="NONE"/>
    <n v="1.694E-3"/>
    <n v="49424"/>
    <n v="48897"/>
    <s v="2811000200I"/>
    <s v="TOWNS"/>
    <n v="1"/>
    <n v="200"/>
    <n v="1"/>
    <n v="1"/>
    <n v="2"/>
    <n v="1"/>
    <n v="1"/>
    <n v="2"/>
    <n v="3"/>
    <n v="3"/>
    <s v="N"/>
    <n v="281"/>
    <n v="2"/>
    <n v="0"/>
    <s v="Not Urban"/>
    <s v="Not Urban"/>
    <n v="0"/>
    <n v="45"/>
    <n v="830"/>
    <s v=" "/>
    <n v="0"/>
    <n v="1.374142"/>
    <n v="9"/>
    <s v="State Mainline"/>
    <n v="830"/>
    <n v="501299"/>
    <n v="19.190000000000001"/>
    <n v="20.56"/>
    <n v="501299"/>
    <n v="0"/>
    <n v="7255.4684349999998"/>
    <n v="100"/>
    <n v="48944"/>
    <n v="4.5546999999999997E-2"/>
    <n v="0"/>
    <n v="1.694E-3"/>
    <n v="712"/>
    <s v="281-0127"/>
    <s v="3R : Rural Principal Arterial - Other"/>
    <s v="34.923930, -83.624326"/>
    <n v="-83.624325999999996"/>
    <n v="34.923929999999999"/>
    <n v="34.923929999999999"/>
    <n v="-83.624325999999996"/>
    <n v="1.694E-3"/>
    <x v="50"/>
    <x v="0"/>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3"/>
    <n v="6181684"/>
    <s v="Towns County Sheriff's Office"/>
    <n v="42079.817361111112"/>
    <n v="2015"/>
    <x v="0"/>
    <n v="1"/>
    <n v="0"/>
    <s v="Towns"/>
    <s v="US Highway 76"/>
    <s v="Bare Foot Cv"/>
    <s v="(O) No Injury"/>
    <n v="0"/>
    <n v="0"/>
    <n v="0"/>
    <s v="Not a Collision with Motor Vehicle"/>
    <s v="On Roadway - Roadway Intersection"/>
    <s v="Over Turn"/>
    <s v="Over Turn"/>
    <s v="Driver Lost Control"/>
    <n v="1"/>
    <x v="0"/>
    <x v="0"/>
    <s v="West"/>
    <s v="Dusk"/>
    <x v="0"/>
    <n v="19"/>
    <s v="Lap and Shoulder Belt Used"/>
    <n v="0"/>
    <s v="Sports Utility Vehicle (SUV)"/>
    <s v="2811000200I"/>
    <n v="18.935320999999998"/>
    <n v="34.927264999999998"/>
    <n v="-83.633000999999993"/>
    <n v="94"/>
    <n v="71"/>
    <n v="26"/>
    <s v="D1_0002_00_I"/>
    <n v="21"/>
    <n v="25"/>
    <s v="split"/>
    <n v="1239.9000000000001"/>
    <n v="43"/>
    <n v="930.4"/>
    <n v="-83.634210999999993"/>
    <n v="34.927405"/>
    <n v="-83.631362999999993"/>
    <n v="34.926527999999998"/>
    <s v="2811000200I"/>
    <n v="1"/>
    <n v="281"/>
    <n v="2"/>
    <n v="0"/>
    <n v="45"/>
    <n v="4.3"/>
    <n v="3.59"/>
    <n v="2180.4"/>
    <n v="2196.5"/>
    <n v="2217.8000000000002"/>
    <n v="45"/>
    <n v="61.5"/>
    <n v="0"/>
    <n v="43092"/>
    <s v="NONE"/>
    <n v="3.026E-3"/>
    <n v="49425"/>
    <n v="48898"/>
    <s v="2811000200I"/>
    <s v="TOWNS"/>
    <n v="1"/>
    <n v="200"/>
    <n v="1"/>
    <n v="1"/>
    <n v="2"/>
    <n v="1"/>
    <n v="1"/>
    <n v="2"/>
    <n v="3"/>
    <n v="3"/>
    <s v="N"/>
    <n v="281"/>
    <n v="2"/>
    <n v="0"/>
    <s v="Not Urban"/>
    <s v="Not Urban"/>
    <n v="0"/>
    <n v="45"/>
    <n v="830"/>
    <s v=" "/>
    <n v="0"/>
    <n v="0.46143299999999998"/>
    <n v="9"/>
    <s v="State Mainline"/>
    <n v="830"/>
    <n v="501300"/>
    <n v="18.489999999999998"/>
    <n v="18.95"/>
    <n v="501300"/>
    <n v="0"/>
    <n v="2436.3648840000001"/>
    <n v="100"/>
    <n v="48945"/>
    <n v="1.8048000000000002E-2"/>
    <n v="0"/>
    <n v="3.026E-3"/>
    <n v="712"/>
    <s v="281-0127"/>
    <s v="3R : Rural Principal Arterial - Other"/>
    <s v="34.923930, -83.624326"/>
    <n v="-83.624325999999996"/>
    <n v="34.923929999999999"/>
    <n v="34.923929999999999"/>
    <n v="-83.624325999999996"/>
    <n v="3.026E-3"/>
    <x v="51"/>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4"/>
    <n v="4896340"/>
    <s v="Towns County Sheriff's Office"/>
    <n v="41635.911111111112"/>
    <n v="2013"/>
    <x v="0"/>
    <n v="1"/>
    <n v="0"/>
    <s v="Towns"/>
    <s v="US Highway 76"/>
    <s v="Towns   Rabun Line"/>
    <s v="(O) No Injury"/>
    <n v="0"/>
    <n v="0"/>
    <n v="0"/>
    <s v="Not a Collision with Motor Vehicle"/>
    <s v="Off Roadway"/>
    <s v="Ditch"/>
    <s v="Ditch"/>
    <s v="No Contributing Factors"/>
    <n v="1"/>
    <x v="0"/>
    <x v="0"/>
    <s v="West"/>
    <s v="Dark-Not Lighted"/>
    <x v="0"/>
    <n v="50"/>
    <s v="Lap and Shoulder Belt Used"/>
    <n v="0"/>
    <s v="Passenger Car"/>
    <s v="2811000200I"/>
    <n v="19.016999999999999"/>
    <n v="34.926729999999999"/>
    <n v="-83.631680000000003"/>
    <n v="94"/>
    <n v="71"/>
    <n v="26"/>
    <s v="D1_0002_00_I"/>
    <n v="21"/>
    <n v="25"/>
    <s v="split"/>
    <n v="1239.9000000000001"/>
    <n v="43"/>
    <n v="930.4"/>
    <n v="-83.634210999999993"/>
    <n v="34.927405"/>
    <n v="-83.631362999999993"/>
    <n v="34.926527999999998"/>
    <s v="2811000200I"/>
    <n v="1"/>
    <n v="281"/>
    <n v="2"/>
    <n v="0"/>
    <n v="45"/>
    <n v="4.3"/>
    <n v="3.59"/>
    <n v="2180.4"/>
    <n v="2196.5"/>
    <n v="2217.8000000000002"/>
    <n v="45"/>
    <n v="61.5"/>
    <n v="0"/>
    <n v="43092"/>
    <s v="NONE"/>
    <n v="3.026E-3"/>
    <n v="49425"/>
    <n v="48898"/>
    <s v="2811000200I"/>
    <s v="TOWNS"/>
    <n v="1"/>
    <n v="200"/>
    <n v="1"/>
    <n v="1"/>
    <n v="2"/>
    <n v="1"/>
    <n v="1"/>
    <n v="2"/>
    <n v="3"/>
    <n v="3"/>
    <s v="N"/>
    <n v="281"/>
    <n v="2"/>
    <n v="0"/>
    <s v="Not Urban"/>
    <s v="Not Urban"/>
    <n v="0"/>
    <n v="45"/>
    <n v="830"/>
    <s v=" "/>
    <n v="0"/>
    <n v="0.46143299999999998"/>
    <n v="9"/>
    <s v="State Mainline"/>
    <n v="830"/>
    <n v="501300"/>
    <n v="18.489999999999998"/>
    <n v="18.95"/>
    <n v="501300"/>
    <n v="0"/>
    <n v="2436.3648840000001"/>
    <n v="100"/>
    <n v="48945"/>
    <n v="1.8048000000000002E-2"/>
    <n v="0"/>
    <n v="3.026E-3"/>
    <n v="712"/>
    <s v="281-0127"/>
    <s v="3R : Rural Principal Arterial - Other"/>
    <s v="34.923930, -83.624326"/>
    <n v="-83.624325999999996"/>
    <n v="34.923929999999999"/>
    <n v="34.923929999999999"/>
    <n v="-83.624325999999996"/>
    <n v="3.026E-3"/>
    <x v="51"/>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5"/>
    <n v="4896330"/>
    <s v="Towns County Sheriff's Office"/>
    <n v="41558.852777777778"/>
    <n v="2013"/>
    <x v="0"/>
    <n v="1"/>
    <n v="0"/>
    <s v="Towns"/>
    <s v="US Highway 76"/>
    <s v="Clayton County Line"/>
    <s v="(O) No Injury"/>
    <n v="0"/>
    <n v="0"/>
    <n v="0"/>
    <s v="Not a Collision with Motor Vehicle"/>
    <s v="Off Roadway"/>
    <s v="Motor Vehicle in Motion"/>
    <s v="Motor Vehicle in Motion"/>
    <s v="Driver Lost Control"/>
    <n v="1"/>
    <x v="0"/>
    <x v="0"/>
    <s v="East"/>
    <s v="Dark-Not Lighted"/>
    <x v="0"/>
    <n v="53"/>
    <s v="Lap and Shoulder Belt Used"/>
    <n v="0"/>
    <s v="Passenger Car"/>
    <s v="2811000200I"/>
    <n v="18.981000000000002"/>
    <n v="34.927011"/>
    <n v="-83.632219000000006"/>
    <n v="94"/>
    <n v="71"/>
    <n v="26"/>
    <s v="D1_0002_00_I"/>
    <n v="21"/>
    <n v="25"/>
    <s v="split"/>
    <n v="1239.9000000000001"/>
    <n v="43"/>
    <n v="930.4"/>
    <n v="-83.634210999999993"/>
    <n v="34.927405"/>
    <n v="-83.631362999999993"/>
    <n v="34.926527999999998"/>
    <s v="2811000200I"/>
    <n v="1"/>
    <n v="281"/>
    <n v="2"/>
    <n v="0"/>
    <n v="45"/>
    <n v="4.3"/>
    <n v="3.59"/>
    <n v="2180.4"/>
    <n v="2196.5"/>
    <n v="2217.8000000000002"/>
    <n v="45"/>
    <n v="61.5"/>
    <n v="0"/>
    <n v="43092"/>
    <s v="NONE"/>
    <n v="3.026E-3"/>
    <n v="49425"/>
    <n v="48898"/>
    <s v="2811000200I"/>
    <s v="TOWNS"/>
    <n v="1"/>
    <n v="200"/>
    <n v="1"/>
    <n v="1"/>
    <n v="2"/>
    <n v="1"/>
    <n v="1"/>
    <n v="2"/>
    <n v="3"/>
    <n v="3"/>
    <s v="N"/>
    <n v="281"/>
    <n v="2"/>
    <n v="0"/>
    <s v="Not Urban"/>
    <s v="Not Urban"/>
    <n v="0"/>
    <n v="45"/>
    <n v="830"/>
    <s v=" "/>
    <n v="0"/>
    <n v="0.46143299999999998"/>
    <n v="9"/>
    <s v="State Mainline"/>
    <n v="830"/>
    <n v="501300"/>
    <n v="18.489999999999998"/>
    <n v="18.95"/>
    <n v="501300"/>
    <n v="0"/>
    <n v="2436.3648840000001"/>
    <n v="100"/>
    <n v="48945"/>
    <n v="1.8048000000000002E-2"/>
    <n v="0"/>
    <n v="3.026E-3"/>
    <n v="712"/>
    <s v="281-0127"/>
    <s v="3R : Rural Principal Arterial - Other"/>
    <s v="34.923930, -83.624326"/>
    <n v="-83.624325999999996"/>
    <n v="34.923929999999999"/>
    <n v="34.923929999999999"/>
    <n v="-83.624325999999996"/>
    <n v="3.026E-3"/>
    <x v="51"/>
    <x v="1"/>
    <x v="0"/>
    <n v="1663.3333333333333"/>
    <n v="1135"/>
    <n v="528.33333333333326"/>
    <n v="0.46549192364170333"/>
    <n v="1399.1666666666665"/>
    <n v="1620"/>
    <n v="11.6"/>
    <n v="1710"/>
    <n v="11.6"/>
    <n v="1660"/>
    <n v="11.6"/>
    <n v="860"/>
    <n v="0"/>
    <n v="830"/>
    <n v="11.9"/>
    <n v="1170"/>
    <n v="13.1"/>
    <n v="1110"/>
    <n v="13.8"/>
    <n v="1430"/>
    <n v="9.1999999999999993"/>
    <n v="1430"/>
    <n v="9.1999999999999993"/>
    <n v="1260"/>
    <n v="12.8"/>
    <n v="0"/>
  </r>
  <r>
    <n v="256"/>
    <n v="7613477"/>
    <s v="Gsp Post 00"/>
    <n v="43931.683333333334"/>
    <n v="2020"/>
    <x v="1"/>
    <n v="0"/>
    <n v="1"/>
    <s v="Banks"/>
    <s v="State Route 51 S"/>
    <s v="Parson Cir"/>
    <s v="(B) Suspected Minor/Visible Injury"/>
    <n v="0"/>
    <n v="0"/>
    <n v="1"/>
    <s v="Not a Collision with Motor Vehicle"/>
    <s v="On Shoulder"/>
    <s v="Ditch"/>
    <s v="Over Turn"/>
    <s v="(None)"/>
    <n v="1"/>
    <x v="0"/>
    <x v="2"/>
    <s v="South"/>
    <s v="Daylight"/>
    <x v="0"/>
    <n v="27"/>
    <s v="Lap and Shoulder Belt Used"/>
    <n v="0"/>
    <s v="Pickup Truck"/>
    <s v="0111005100I"/>
    <n v="7.9969999999999999"/>
    <n v="34.334868"/>
    <n v="-83.546875"/>
    <n v="1"/>
    <n v="76"/>
    <n v="1402"/>
    <s v="D1_0051_00_I"/>
    <n v="71"/>
    <n v="76"/>
    <s v="simple"/>
    <n v="1166.2"/>
    <n v="61.2"/>
    <n v="1245.5999999999999"/>
    <n v="-83.547190000000001"/>
    <n v="34.334955000000001"/>
    <n v="-83.544426999999999"/>
    <n v="34.332622999999998"/>
    <s v="0111005100I"/>
    <n v="1"/>
    <n v="11"/>
    <n v="51"/>
    <n v="0"/>
    <n v="55"/>
    <n v="6.99"/>
    <n v="6.57"/>
    <n v="854.7"/>
    <n v="880.6"/>
    <n v="877.3"/>
    <n v="55"/>
    <n v="63.2"/>
    <n v="0"/>
    <n v="43068"/>
    <s v="NONE"/>
    <n v="3.7810000000000001E-3"/>
    <n v="1270"/>
    <n v="1247"/>
    <s v="0111005100I"/>
    <s v="BANKS"/>
    <n v="1"/>
    <n v="5100"/>
    <n v="1"/>
    <n v="1"/>
    <n v="2"/>
    <n v="1"/>
    <n v="1"/>
    <n v="2"/>
    <n v="0"/>
    <n v="5"/>
    <s v="N"/>
    <n v="11"/>
    <n v="51"/>
    <n v="0"/>
    <s v="Not Urban"/>
    <s v="Not Urban"/>
    <n v="0"/>
    <n v="55"/>
    <n v="3470"/>
    <s v=" "/>
    <n v="0"/>
    <n v="0.62014899999999995"/>
    <n v="9"/>
    <s v="State Mainline"/>
    <n v="3470"/>
    <n v="8203"/>
    <n v="8.1"/>
    <n v="8.7200000000000006"/>
    <n v="8203"/>
    <n v="0"/>
    <n v="3274.3893280000002"/>
    <n v="100"/>
    <n v="1248"/>
    <n v="2.2284999999999999E-2"/>
    <n v="0"/>
    <n v="3.7810000000000001E-3"/>
    <n v="28"/>
    <s v="011-0176"/>
    <s v="5R : Rural Major Collector"/>
    <s v="34.339352, -83.557097"/>
    <n v="-83.557096999999999"/>
    <n v="34.339351999999998"/>
    <n v="34.339351999999998"/>
    <n v="-83.557096999999999"/>
    <n v="3.7810000000000001E-3"/>
    <x v="52"/>
    <x v="0"/>
    <x v="1"/>
    <n v="3493.3333333333335"/>
    <n v="3170"/>
    <n v="323.33333333333348"/>
    <n v="0.10199789695057838"/>
    <n v="3331.666666666667"/>
    <n v="3410"/>
    <n v="0"/>
    <n v="3550"/>
    <n v="0"/>
    <n v="3520"/>
    <n v="0"/>
    <n v="3570"/>
    <n v="0"/>
    <n v="3470"/>
    <n v="10"/>
    <n v="3300"/>
    <n v="10"/>
    <n v="3150"/>
    <n v="10"/>
    <n v="2760"/>
    <n v="10"/>
    <n v="2780"/>
    <n v="10.3"/>
    <n v="2950"/>
    <n v="10.199999999999999"/>
    <n v="0"/>
  </r>
  <r>
    <n v="257"/>
    <n v="6314481"/>
    <s v="Gsp Post 00"/>
    <n v="42934.332638888889"/>
    <n v="2017"/>
    <x v="2"/>
    <n v="0"/>
    <n v="0"/>
    <s v="Banks"/>
    <s v="State Route 51 N"/>
    <s v="(none)"/>
    <s v="(C) Possible Injury / Complaint"/>
    <n v="0"/>
    <n v="0"/>
    <n v="0"/>
    <s v="Sideswipe-Opposite Direction"/>
    <s v="On Roadway - Non-Intersection"/>
    <s v="[&quot;Motor Vehicle in Motion&quot;,&quot;Motor Vehicle in Motion&quot;,&quot;Motor Vehicle in Motion&quot;]"/>
    <s v="[&quot;Motor Vehicle in Motion&quot;,&quot;Motor Vehicle in Motion&quot;,&quot;Motor Vehicle in Motion&quot;]"/>
    <s v="[&quot;Changed Lanes Improperly&quot;,&quot;No Contributing Factors&quot;,&quot;No Contributing Factors&quot;]"/>
    <n v="3"/>
    <x v="1"/>
    <x v="5"/>
    <s v="[&quot;East&quot;,&quot;East&quot;,&quot;West&quot;]"/>
    <s v="Daylight"/>
    <x v="0"/>
    <s v="[18,28,44]"/>
    <s v="[&quot;Lap and Shoulder Belt Used&quot;,&quot;Lap and Shoulder Belt Used&quot;,&quot;Lap and Shoulder Belt Used&quot;]"/>
    <n v="0"/>
    <s v="[&quot;Passenger Car&quot;,&quot;Pickup Truck&quot;,&quot;Pickup Truck&quot;]"/>
    <s v="0111005100I"/>
    <n v="15.814"/>
    <n v="34.364038999999998"/>
    <n v="-83.432366000000002"/>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58"/>
    <n v="6016108"/>
    <s v="Gsp Post 00"/>
    <n v="42698.612500000003"/>
    <n v="2016"/>
    <x v="0"/>
    <n v="1"/>
    <n v="0"/>
    <s v="Banks"/>
    <s v="State Route 51 N"/>
    <s v="(none)"/>
    <s v="(B) Suspected Minor/Visible Injury"/>
    <n v="0"/>
    <n v="0"/>
    <n v="1"/>
    <s v="Head On"/>
    <s v="On Roadway - Non-Intersection"/>
    <s v="[&quot;Motor Vehicle in Motion&quot;,&quot;Motor Vehicle in Motion&quot;]"/>
    <s v="[&quot;Motor Vehicle in Motion&quot;,&quot;Motor Vehicle in Motion&quot;]"/>
    <s v="[&quot;Changed Lanes Improperly&quot;,&quot;No Contributing Factors&quot;]"/>
    <n v="2"/>
    <x v="1"/>
    <x v="1"/>
    <s v="[&quot;North&quot;,&quot;South&quot;]"/>
    <s v="Daylight"/>
    <x v="0"/>
    <s v="[49,75]"/>
    <s v="[&quot;Lap and Shoulder Belt Used&quot;,&quot;Lap and Shoulder Belt Used&quot;]"/>
    <n v="0"/>
    <s v="[&quot;Passenger Car&quot;,&quot;Pickup Truck&quot;]"/>
    <s v="0111005100I"/>
    <n v="15.814"/>
    <n v="34.364038999999998"/>
    <n v="-83.432366999999999"/>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59"/>
    <n v="5905500"/>
    <s v="Gsp Post 00"/>
    <n v="42615.273611111108"/>
    <n v="2016"/>
    <x v="0"/>
    <n v="1"/>
    <n v="0"/>
    <s v="Banks"/>
    <s v="State Route 51 N"/>
    <s v="W Of Payne Rd"/>
    <s v="(K) Fatal Injury"/>
    <n v="2"/>
    <n v="0"/>
    <n v="0"/>
    <s v="Head On"/>
    <s v="On Roadway - Roadway Intersection"/>
    <s v="[&quot;Motor Vehicle in Motion&quot;,&quot;Motor Vehicle in Motion&quot;]"/>
    <s v="[&quot;Motor Vehicle in Motion&quot;,&quot;Motor Vehicle in Motion&quot;]"/>
    <s v="[&quot;Changed Lanes Improperly&quot;,&quot;No Contributing Factors&quot;]"/>
    <n v="2"/>
    <x v="1"/>
    <x v="29"/>
    <s v="[&quot;East&quot;,&quot;West&quot;]"/>
    <s v="Dawn"/>
    <x v="0"/>
    <s v="[17,29]"/>
    <s v="[&quot;Lap and Shoulder Belt Used&quot;,&quot;None Used&quot;]"/>
    <n v="0"/>
    <s v="[&quot;Passenger Car&quot;,&quot;Pickup Truck&quot;]"/>
    <s v="0111005100I"/>
    <n v="15.814"/>
    <n v="34.364038999999998"/>
    <n v="-83.432366999999999"/>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60"/>
    <n v="5765397"/>
    <s v="Gsp Post 00"/>
    <n v="42510.567361111112"/>
    <n v="2016"/>
    <x v="0"/>
    <n v="1"/>
    <n v="0"/>
    <s v="Banks"/>
    <s v="State Route 51 N"/>
    <s v="Bennett"/>
    <s v="(O) No Injury"/>
    <n v="0"/>
    <n v="0"/>
    <n v="0"/>
    <s v="Left Angle Crash"/>
    <s v="On Roadway - Roadway Intersection"/>
    <s v="[&quot;Motor Vehicle in Motion&quot;,&quot;Motor Vehicle in Motion&quot;]"/>
    <s v="[&quot;Motor Vehicle in Motion&quot;,&quot;Motor Vehicle in Motion&quot;]"/>
    <s v="[&quot;No Contributing Factors&quot;,&quot;Too Fast for Conditions&quot;]"/>
    <n v="2"/>
    <x v="1"/>
    <x v="7"/>
    <s v="[&quot;West&quot;,&quot;West&quot;]"/>
    <s v="Daylight"/>
    <x v="1"/>
    <s v="[23,44]"/>
    <s v="[&quot;Lap and Shoulder Belt Used&quot;,&quot;Lap and Shoulder Belt Used&quot;]"/>
    <n v="0"/>
    <s v="[&quot;Passenger Car&quot;,&quot;Tractor/Trailer&quot;]"/>
    <s v="0111005100I"/>
    <n v="15.814"/>
    <n v="34.364038999999998"/>
    <n v="-83.432366999999999"/>
    <n v="2"/>
    <n v="77"/>
    <n v="1342"/>
    <s v="D1_0051_00_I"/>
    <n v="11"/>
    <n v="11"/>
    <s v="simple"/>
    <n v="822.4"/>
    <n v="77.400000000000006"/>
    <n v="1108"/>
    <n v="-83.433663999999993"/>
    <n v="34.364260999999999"/>
    <n v="-83.430322000000004"/>
    <n v="34.364857999999998"/>
    <s v="0111005100I"/>
    <n v="1"/>
    <n v="11"/>
    <n v="51"/>
    <n v="0"/>
    <n v="55"/>
    <n v="3.3"/>
    <n v="2.85"/>
    <n v="922.9"/>
    <n v="914.4"/>
    <n v="883.5"/>
    <n v="55"/>
    <n v="53.9"/>
    <n v="1.1000000000000001"/>
    <n v="43068"/>
    <s v="NONE"/>
    <n v="3.5760000000000002E-3"/>
    <n v="1322"/>
    <n v="1263"/>
    <s v="0111005100I"/>
    <s v="BANKS"/>
    <n v="1"/>
    <n v="5100"/>
    <n v="1"/>
    <n v="1"/>
    <n v="2"/>
    <n v="1"/>
    <n v="1"/>
    <n v="2"/>
    <n v="0"/>
    <n v="5"/>
    <s v="N"/>
    <n v="11"/>
    <n v="51"/>
    <n v="0"/>
    <s v="Not Urban"/>
    <s v="Not Urban"/>
    <n v="0"/>
    <n v="55"/>
    <n v="2140"/>
    <s v=" "/>
    <n v="0"/>
    <n v="0.28565499999999999"/>
    <n v="9"/>
    <s v="State Mainline"/>
    <n v="2140"/>
    <n v="8219"/>
    <n v="15.51"/>
    <n v="15.8"/>
    <n v="8219"/>
    <n v="0"/>
    <n v="1508.2602770000001"/>
    <n v="100"/>
    <n v="1308"/>
    <n v="1.1745E-2"/>
    <n v="0"/>
    <n v="3.5760000000000002E-3"/>
    <n v="31"/>
    <s v="011-0183"/>
    <s v="5R : Rural Major Collector"/>
    <s v="34.361715, -83.445688"/>
    <n v="-83.445688000000004"/>
    <n v="34.361714999999997"/>
    <n v="34.361714999999997"/>
    <n v="-83.445688000000004"/>
    <n v="3.5760000000000002E-3"/>
    <x v="53"/>
    <x v="1"/>
    <x v="1"/>
    <n v="2526.6666666666665"/>
    <n v="1977.5"/>
    <n v="549.16666666666652"/>
    <n v="0.27770754319426877"/>
    <n v="2252.083333333333"/>
    <n v="2650"/>
    <n v="0"/>
    <n v="2760"/>
    <n v="0"/>
    <n v="2170"/>
    <n v="0"/>
    <n v="2200"/>
    <n v="0"/>
    <n v="2140"/>
    <n v="24.1"/>
    <n v="2030"/>
    <n v="24.1"/>
    <n v="1940"/>
    <n v="24.1"/>
    <n v="1800"/>
    <n v="24"/>
    <n v="1810"/>
    <n v="23.9"/>
    <n v="1570"/>
    <n v="23.9"/>
    <n v="0"/>
  </r>
  <r>
    <n v="261"/>
    <n v="7727540"/>
    <s v="Gsp Post 00"/>
    <n v="43734.120138888888"/>
    <n v="2019"/>
    <x v="1"/>
    <n v="0"/>
    <n v="1"/>
    <s v="Franklin"/>
    <s v="Sandy Cross Rd"/>
    <s v="Salem Rd"/>
    <s v="(O) No Injury"/>
    <n v="0"/>
    <n v="0"/>
    <n v="0"/>
    <s v="Not a Collision with Motor Vehicle"/>
    <s v="On Roadway - Non-Intersection"/>
    <s v="Over Turn"/>
    <s v="Over Turn"/>
    <s v="(None)"/>
    <n v="1"/>
    <x v="0"/>
    <x v="0"/>
    <s v="West"/>
    <s v="Dark-Not Lighted"/>
    <x v="0"/>
    <n v="34"/>
    <s v="Lap and Shoulder Belt Used"/>
    <n v="0"/>
    <s v="Single Unit Truck"/>
    <s v="1191005100I"/>
    <n v="12.204720999999999"/>
    <n v="34.286669000000003"/>
    <n v="-83.221641000000005"/>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0"/>
  </r>
  <r>
    <n v="262"/>
    <n v="7729543"/>
    <s v="Gsp Post 00"/>
    <n v="43734.120138888888"/>
    <n v="2019"/>
    <x v="1"/>
    <n v="0"/>
    <n v="1"/>
    <s v="Franklin"/>
    <s v="Sandy Cross Rd"/>
    <s v="Salem Rd"/>
    <s v="(O) No Injury"/>
    <n v="0"/>
    <n v="0"/>
    <n v="0"/>
    <s v="Not a Collision with Motor Vehicle"/>
    <s v="On Roadway - Non-Intersection"/>
    <s v="Over Turn"/>
    <s v="Over Turn"/>
    <s v="(None)"/>
    <n v="1"/>
    <x v="0"/>
    <x v="0"/>
    <s v="West"/>
    <s v="Dark-Not Lighted"/>
    <x v="0"/>
    <n v="34"/>
    <s v="Lap and Shoulder Belt Used"/>
    <n v="0"/>
    <s v="Single Unit Truck"/>
    <s v="1191005100I"/>
    <n v="12.20318"/>
    <n v="34.286669000000003"/>
    <n v="-83.221665999999999"/>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0"/>
  </r>
  <r>
    <n v="263"/>
    <n v="5445765"/>
    <s v="Gsp Post 00"/>
    <n v="42275.400694444441"/>
    <n v="2015"/>
    <x v="0"/>
    <n v="1"/>
    <n v="0"/>
    <s v="Franklin"/>
    <s v="Sandy Cross Rd"/>
    <s v="(none)"/>
    <s v="(O) No Injury"/>
    <n v="0"/>
    <n v="0"/>
    <n v="0"/>
    <s v="Not a Collision with Motor Vehicle"/>
    <s v="On Shoulder"/>
    <s v="Fence"/>
    <s v="Fence"/>
    <s v="No Contributing Factors"/>
    <n v="1"/>
    <x v="0"/>
    <x v="0"/>
    <s v="East"/>
    <s v="Daylight"/>
    <x v="0"/>
    <n v="18"/>
    <s v="Lap and Shoulder Belt Used"/>
    <n v="0"/>
    <s v="Pickup Truck"/>
    <s v="1191005100I"/>
    <n v="12.269"/>
    <n v="34.286937000000002"/>
    <n v="-83.220585"/>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0"/>
  </r>
  <r>
    <n v="264"/>
    <n v="5661033"/>
    <s v="Franklin Co Sheriff's Office"/>
    <n v="42039.194444444445"/>
    <n v="2015"/>
    <x v="0"/>
    <n v="1"/>
    <n v="0"/>
    <s v="Franklin"/>
    <s v="Sandy Cross Rd"/>
    <s v="Highway 145"/>
    <s v="(O) No Injury"/>
    <n v="0"/>
    <n v="0"/>
    <n v="0"/>
    <s v="Not a Collision with Motor Vehicle"/>
    <s v="Off Roadway"/>
    <s v="Ditch"/>
    <s v="Ditch"/>
    <s v="(None)"/>
    <n v="1"/>
    <x v="0"/>
    <x v="2"/>
    <s v="North"/>
    <s v="Dark-Not Lighted"/>
    <x v="1"/>
    <n v="43"/>
    <s v="Lap and Shoulder Belt Used"/>
    <n v="0"/>
    <s v="Pickup Truck"/>
    <s v="1191005100I"/>
    <n v="12.019"/>
    <n v="34.287075999999999"/>
    <n v="-83.224827000000005"/>
    <n v="3"/>
    <n v="81"/>
    <n v="1362"/>
    <s v="D1_0051_00_I"/>
    <n v="30"/>
    <n v="31"/>
    <s v="simple"/>
    <n v="771.6"/>
    <n v="56.8"/>
    <n v="765.9"/>
    <n v="-83.222553000000005"/>
    <n v="34.286760999999998"/>
    <n v="-83.220155000000005"/>
    <n v="34.287146999999997"/>
    <s v="1191005100I"/>
    <n v="1"/>
    <n v="119"/>
    <n v="51"/>
    <n v="0"/>
    <n v="55"/>
    <n v="11.21"/>
    <n v="10.68"/>
    <n v="799.2"/>
    <n v="799.5"/>
    <n v="808.7"/>
    <n v="55"/>
    <n v="48.7"/>
    <n v="6.3"/>
    <n v="43075"/>
    <s v="NONE"/>
    <n v="2.4940000000000001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4940000000000001E-3"/>
    <n v="151"/>
    <s v="119-0165"/>
    <s v="4R : Rural Minor Arterial"/>
    <s v="34.290428, -83.215935"/>
    <n v="-83.215935000000002"/>
    <n v="34.290427999999999"/>
    <n v="34.290427999999999"/>
    <n v="-83.215935000000002"/>
    <n v="2.4940000000000001E-3"/>
    <x v="54"/>
    <x v="1"/>
    <x v="1"/>
    <n v="2990"/>
    <n v="2582.5"/>
    <n v="407.5"/>
    <n v="0.15779283639883834"/>
    <n v="2786.25"/>
    <n v="3020"/>
    <n v="20.2"/>
    <n v="3190"/>
    <n v="20.100000000000001"/>
    <n v="2760"/>
    <n v="0"/>
    <n v="2750"/>
    <n v="0"/>
    <n v="2670"/>
    <n v="13.4"/>
    <n v="2560"/>
    <n v="13.4"/>
    <n v="2550"/>
    <n v="13.4"/>
    <n v="2550"/>
    <n v="13.4"/>
    <n v="2370"/>
    <n v="16.8"/>
    <n v="2380"/>
    <n v="16.8"/>
    <n v="2.2959999999999999E-3"/>
  </r>
  <r>
    <n v="265"/>
    <n v="6364105"/>
    <s v="Gsp Post 00"/>
    <n v="42967.413888888892"/>
    <n v="2017"/>
    <x v="2"/>
    <n v="0"/>
    <n v="0"/>
    <s v="Franklin"/>
    <s v="Sandy Cross Rd"/>
    <s v="(none)"/>
    <s v="(O) No Injury"/>
    <n v="0"/>
    <n v="0"/>
    <n v="0"/>
    <s v="Left Angle Crash"/>
    <s v="On Roadway - Non-Intersection"/>
    <s v="[&quot;Motor Vehicle in Motion&quot;,&quot;Motor Vehicle in Motion&quot;]"/>
    <s v="[&quot;Motor Vehicle in Motion&quot;,&quot;Motor Vehicle in Motion&quot;]"/>
    <s v="[&quot;Failure to Yield&quot;,&quot;No Contributing Factors&quot;]"/>
    <n v="2"/>
    <x v="1"/>
    <x v="7"/>
    <s v="[&quot;East&quot;,&quot;West&quot;]"/>
    <s v="Daylight"/>
    <x v="0"/>
    <s v="[53,67]"/>
    <s v="[&quot;Lap and Shoulder Belt Used&quot;,&quot;Lap and Shoulder Belt Used&quot;,&quot;Lap and Shoulder Belt Used&quot;]"/>
    <n v="0"/>
    <s v="[&quot;Passenger Car&quot;,&quot;Passenger Car&quot;]"/>
    <s v="1191005100I"/>
    <n v="12.659374"/>
    <n v="34.290745000000001"/>
    <n v="-83.215525"/>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1.9100000000000001E-4"/>
  </r>
  <r>
    <n v="266"/>
    <n v="6162399"/>
    <s v="Gsp Post 00"/>
    <n v="42814.525000000001"/>
    <n v="2017"/>
    <x v="2"/>
    <n v="0"/>
    <n v="0"/>
    <s v="Franklin"/>
    <s v="Sandy Cross Rd"/>
    <s v="(none)"/>
    <s v="(O) No Injury"/>
    <n v="0"/>
    <n v="0"/>
    <n v="0"/>
    <s v="Not a Collision with Motor Vehicle"/>
    <s v="On Shoulder"/>
    <s v="Ditch"/>
    <s v="Over Turn"/>
    <s v="Under the Influence (U.I.)"/>
    <n v="1"/>
    <x v="0"/>
    <x v="2"/>
    <s v="West"/>
    <s v="Daylight"/>
    <x v="0"/>
    <n v="44"/>
    <s v="[&quot;Lap and Shoulder Belt Used&quot;,&quot;Lap and Shoulder Belt Used&quot;,&quot;Lap and Shoulder Belt Used&quot;]"/>
    <n v="0"/>
    <s v="Sports Utility Vehicle (SUV)"/>
    <s v="1191005100I"/>
    <n v="12.683"/>
    <n v="34.290953000000002"/>
    <n v="-83.215247000000005"/>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67"/>
    <n v="5486500"/>
    <s v="Gsp Post 00"/>
    <n v="42302.828472222223"/>
    <n v="2015"/>
    <x v="0"/>
    <n v="1"/>
    <n v="0"/>
    <s v="Franklin"/>
    <s v="Sandy Cross Rd"/>
    <s v="(none)"/>
    <s v="(O) No Injury"/>
    <n v="0"/>
    <n v="0"/>
    <n v="0"/>
    <s v="Not a Collision with Motor Vehicle"/>
    <s v="On Shoulder"/>
    <s v="Other Non-Collision"/>
    <s v="Other Non-Collision"/>
    <s v="No Contributing Factors"/>
    <n v="1"/>
    <x v="0"/>
    <x v="0"/>
    <s v="East"/>
    <s v="Dark-Not Lighted"/>
    <x v="0"/>
    <n v="26"/>
    <s v="[&quot;Child Restraint System (Properly Used)&quot;,&quot;Child Restraint System (Properly Used)&quot;,&quot;Lap and Shoulder Belt Used&quot;]"/>
    <n v="0"/>
    <s v="Van"/>
    <s v="1191005100I"/>
    <n v="12.659369"/>
    <n v="34.290745000000001"/>
    <n v="-83.215525"/>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1.9100000000000001E-4"/>
  </r>
  <r>
    <n v="268"/>
    <n v="5463822"/>
    <s v="Gsp Post 00"/>
    <n v="42286.670138888891"/>
    <n v="2015"/>
    <x v="0"/>
    <n v="1"/>
    <n v="0"/>
    <s v="Franklin"/>
    <s v="Sandy Cross Rd"/>
    <s v="(none)"/>
    <s v="(O) No Injury"/>
    <n v="0"/>
    <n v="0"/>
    <n v="0"/>
    <s v="Not a Collision with Motor Vehicle"/>
    <s v="On Shoulder"/>
    <s v="Fence"/>
    <s v="Fence"/>
    <s v="No Contributing Factors"/>
    <n v="1"/>
    <x v="0"/>
    <x v="0"/>
    <s v="East"/>
    <s v="Daylight"/>
    <x v="0"/>
    <n v="46"/>
    <s v="Lap and Shoulder Belt Used"/>
    <n v="0"/>
    <s v="Tractor/Trailer"/>
    <s v="1191005100I"/>
    <n v="12.773999999999999"/>
    <n v="34.291637999999999"/>
    <n v="-83.213842999999997"/>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69"/>
    <n v="5178234"/>
    <s v="Gsp Post 00"/>
    <n v="42050.820833333331"/>
    <n v="2015"/>
    <x v="0"/>
    <n v="1"/>
    <n v="0"/>
    <s v="Franklin"/>
    <s v="Sandy Cross Rd"/>
    <s v="(none)"/>
    <s v="(O) No Injury"/>
    <n v="0"/>
    <n v="0"/>
    <n v="0"/>
    <s v="Not a Collision with Motor Vehicle"/>
    <s v="On Shoulder"/>
    <s v="Culvert"/>
    <s v="Culvert"/>
    <s v="No Contributing Factors"/>
    <n v="1"/>
    <x v="0"/>
    <x v="2"/>
    <s v="West"/>
    <s v="Dark-Not Lighted"/>
    <x v="0"/>
    <n v="33"/>
    <s v="[&quot;Lap and Shoulder Belt Used&quot;,&quot;Lap and Shoulder Belt Used&quot;]"/>
    <n v="0"/>
    <s v="Van"/>
    <s v="1191005100I"/>
    <n v="12.807"/>
    <n v="34.291725999999997"/>
    <n v="-83.213282000000007"/>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70"/>
    <n v="4485553"/>
    <s v="Gsp Post 00"/>
    <n v="41448.732638888891"/>
    <n v="2013"/>
    <x v="0"/>
    <n v="1"/>
    <n v="0"/>
    <s v="Franklin"/>
    <s v="Sandy Cross Rd"/>
    <s v="(none)"/>
    <s v="(B) Suspected Minor/Visible Injury"/>
    <n v="0"/>
    <n v="0"/>
    <n v="1"/>
    <s v="Not a Collision with Motor Vehicle"/>
    <s v="On Shoulder"/>
    <s v="Ditch"/>
    <s v="Ditch"/>
    <s v="(None)"/>
    <n v="1"/>
    <x v="0"/>
    <x v="14"/>
    <s v="North"/>
    <s v="Daylight"/>
    <x v="0"/>
    <n v="43"/>
    <s v="None Used"/>
    <n v="1"/>
    <s v="Motorcycle"/>
    <s v="1191005100I"/>
    <n v="12.765000000000001"/>
    <n v="34.291590999999997"/>
    <n v="-83.214014000000006"/>
    <n v="4"/>
    <n v="82"/>
    <n v="1363"/>
    <s v="D1_0051_00_I"/>
    <n v="31"/>
    <n v="32"/>
    <s v="simple"/>
    <n v="977.5"/>
    <n v="51"/>
    <n v="869.8"/>
    <n v="-83.215373"/>
    <n v="34.290858"/>
    <n v="-83.212788000000003"/>
    <n v="34.291744000000001"/>
    <s v="1191005100I"/>
    <n v="1"/>
    <n v="119"/>
    <n v="51"/>
    <n v="0"/>
    <n v="55"/>
    <n v="7.12"/>
    <n v="6.72"/>
    <n v="768"/>
    <n v="772"/>
    <n v="777.6"/>
    <n v="55"/>
    <n v="59.1"/>
    <n v="0"/>
    <n v="43075"/>
    <s v="NONE"/>
    <n v="2.794E-3"/>
    <n v="22161"/>
    <n v="21632"/>
    <s v="1191005100I"/>
    <s v="FRANKLIN"/>
    <n v="1"/>
    <n v="5100"/>
    <n v="1"/>
    <n v="1"/>
    <n v="2"/>
    <n v="1"/>
    <n v="1"/>
    <n v="2"/>
    <n v="0"/>
    <n v="4"/>
    <s v="N"/>
    <n v="119"/>
    <n v="51"/>
    <n v="0"/>
    <s v="Not Urban"/>
    <s v="Not Urban"/>
    <n v="0"/>
    <n v="55"/>
    <n v="2670"/>
    <s v=" "/>
    <n v="0"/>
    <n v="1.471393"/>
    <n v="9"/>
    <s v="State Mainline"/>
    <n v="2670"/>
    <n v="243185"/>
    <n v="11.95"/>
    <n v="13.42"/>
    <n v="243185"/>
    <n v="0"/>
    <n v="7768.9534739999999"/>
    <n v="100"/>
    <n v="21676"/>
    <n v="5.2020999999999998E-2"/>
    <n v="0"/>
    <n v="2.794E-3"/>
    <n v="151"/>
    <s v="119-0165"/>
    <s v="4R : Rural Minor Arterial"/>
    <s v="34.290428, -83.215935"/>
    <n v="-83.215935000000002"/>
    <n v="34.290427999999999"/>
    <n v="34.290427999999999"/>
    <n v="-83.215935000000002"/>
    <n v="2.794E-3"/>
    <x v="55"/>
    <x v="1"/>
    <x v="1"/>
    <n v="2990"/>
    <n v="2582.5"/>
    <n v="407.5"/>
    <n v="0.15779283639883834"/>
    <n v="2786.25"/>
    <n v="3020"/>
    <n v="20.2"/>
    <n v="3190"/>
    <n v="20.100000000000001"/>
    <n v="2760"/>
    <n v="0"/>
    <n v="2750"/>
    <n v="0"/>
    <n v="2670"/>
    <n v="13.4"/>
    <n v="2560"/>
    <n v="13.4"/>
    <n v="2550"/>
    <n v="13.4"/>
    <n v="2550"/>
    <n v="13.4"/>
    <n v="2370"/>
    <n v="16.8"/>
    <n v="2380"/>
    <n v="16.8"/>
    <n v="0"/>
  </r>
  <r>
    <n v="271"/>
    <n v="5755823"/>
    <s v="Franklin Co Sheriff's Office"/>
    <n v="42473.822222222225"/>
    <n v="2016"/>
    <x v="0"/>
    <n v="1"/>
    <n v="0"/>
    <s v="Franklin"/>
    <s v="Starr's Bridge Rd"/>
    <s v="(none)"/>
    <s v="(O) No Injury"/>
    <n v="0"/>
    <n v="0"/>
    <n v="0"/>
    <s v="Not a Collision with Motor Vehicle"/>
    <s v="On Shoulder"/>
    <s v="Motor Vehicle in Motion"/>
    <s v="Ditch"/>
    <s v="Under the Influence (U.I.)"/>
    <n v="1"/>
    <x v="0"/>
    <x v="2"/>
    <s v="North"/>
    <s v="Daylight"/>
    <x v="0"/>
    <n v="25"/>
    <s v=" "/>
    <n v="0"/>
    <s v=" "/>
    <s v="1191005100I"/>
    <n v="17.670000000000002"/>
    <n v="34.321682000000003"/>
    <n v="-83.181399999999996"/>
    <n v="7"/>
    <n v="80"/>
    <n v="1370"/>
    <s v="D1_0051_00_I"/>
    <n v="37"/>
    <n v="39"/>
    <s v="simple"/>
    <n v="810.6"/>
    <n v="47.7"/>
    <n v="676.2"/>
    <n v="-83.180411000000007"/>
    <n v="34.321080000000002"/>
    <n v="-83.178342999999998"/>
    <n v="34.320503000000002"/>
    <s v="1191005100I"/>
    <n v="1"/>
    <n v="119"/>
    <n v="51"/>
    <n v="0"/>
    <n v="55"/>
    <n v="7.13"/>
    <n v="6.96"/>
    <n v="741.8"/>
    <n v="732.6"/>
    <n v="721.5"/>
    <n v="55"/>
    <n v="55.7"/>
    <n v="0"/>
    <n v="43075"/>
    <s v="NONE"/>
    <n v="2.189E-3"/>
    <n v="22156"/>
    <n v="21627"/>
    <s v="1191005100I"/>
    <s v="FRANKLIN"/>
    <n v="1"/>
    <n v="5100"/>
    <n v="1"/>
    <n v="1"/>
    <n v="2"/>
    <n v="1"/>
    <n v="1"/>
    <n v="2"/>
    <n v="0"/>
    <n v="5"/>
    <s v="N"/>
    <n v="119"/>
    <n v="51"/>
    <n v="0"/>
    <s v="Not Urban"/>
    <s v="Not Urban"/>
    <n v="0"/>
    <n v="55"/>
    <n v="2600"/>
    <s v=" "/>
    <n v="0"/>
    <n v="2.1769349999999998"/>
    <n v="9"/>
    <s v="State Mainline"/>
    <n v="2600"/>
    <n v="243180"/>
    <n v="15.81"/>
    <n v="17.98"/>
    <n v="243180"/>
    <n v="0"/>
    <n v="11494.214518000001"/>
    <n v="100"/>
    <n v="21671"/>
    <n v="7.1253999999999998E-2"/>
    <n v="0"/>
    <n v="2.189E-3"/>
    <n v="153"/>
    <s v="119-0172"/>
    <s v="5R : Rural Major Collector"/>
    <s v="34.321578, -83.173411"/>
    <n v="-83.173411000000002"/>
    <n v="34.321578000000002"/>
    <n v="34.321578000000002"/>
    <n v="-83.173411000000002"/>
    <n v="2.189E-3"/>
    <x v="56"/>
    <x v="0"/>
    <x v="0"/>
    <n v="476.66666666666669"/>
    <n v="430"/>
    <n v="46.666666666666686"/>
    <n v="0.10852713178294578"/>
    <n v="453.33333333333337"/>
    <n v="470"/>
    <n v="0"/>
    <n v="490"/>
    <n v="0"/>
    <n v="470"/>
    <n v="0"/>
    <n v="480"/>
    <n v="0"/>
    <n v="470"/>
    <n v="10.199999999999999"/>
    <n v="450"/>
    <n v="10"/>
    <n v="400"/>
    <n v="10"/>
    <n v="400"/>
    <n v="10"/>
    <n v="480"/>
    <n v="14.2"/>
    <n v="490"/>
    <n v="14.1"/>
    <n v="1.1559999999999999E-3"/>
  </r>
  <r>
    <n v="272"/>
    <n v="7738931"/>
    <s v="Gsp Post 00"/>
    <n v="44055.9375"/>
    <n v="2020"/>
    <x v="1"/>
    <n v="0"/>
    <n v="1"/>
    <s v="Franklin"/>
    <s v="[&quot;Cromers Bridge Ln&quot;,&quot;Sandy Cross Rd&quot;,&quot;Sandy Cross Rd&quot;]"/>
    <s v="Sr 51"/>
    <s v="(O) No Injury"/>
    <n v="0"/>
    <n v="0"/>
    <n v="0"/>
    <s v="Angle (Other)"/>
    <s v="On Roadway - Roadway Intersection"/>
    <s v="[&quot;Motor Vehicle in Motion&quot;,&quot;Motor Vehicle in Motion&quot;]"/>
    <s v="[&quot;Motor Vehicle in Motion&quot;,&quot;Motor Vehicle in Motion&quot;]"/>
    <s v="[&quot;No Contributing Factors&quot;,&quot;No Contributing Factors&quot;]"/>
    <n v="2"/>
    <x v="1"/>
    <x v="3"/>
    <s v="[&quot;East&quot;,&quot;South&quot;]"/>
    <s v="Dark-Not Lighted"/>
    <x v="1"/>
    <s v="[31,35]"/>
    <s v="[&quot;Lap and Shoulder Belt Used&quot;,&quot;Lap and Shoulder Belt Used&quot;]"/>
    <n v="0"/>
    <s v="[&quot;Passenger Car&quot;,&quot;Sports Utility Vehicle (SUV)&quot;]"/>
    <s v="1191005100I"/>
    <n v="10.24"/>
    <n v="34.294288999999999"/>
    <n v="-83.254368999999997"/>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3"/>
    <n v="7203775"/>
    <s v="Gsp Post 00"/>
    <n v="43597.781944444447"/>
    <n v="2019"/>
    <x v="1"/>
    <n v="0"/>
    <n v="1"/>
    <s v="Franklin"/>
    <s v="[&quot;Cromers Bridge Ln&quot;,&quot;Sandy Cross Rd&quot;,&quot;Sandy Cross Rd&quot;]"/>
    <s v="(none)"/>
    <s v="(O) No Injury"/>
    <n v="0"/>
    <n v="0"/>
    <n v="0"/>
    <s v="Not a Collision with Motor Vehicle"/>
    <s v="Off Roadway"/>
    <s v="Ditch"/>
    <s v="Culvert"/>
    <s v="Too Fast for Conditions"/>
    <n v="1"/>
    <x v="0"/>
    <x v="0"/>
    <s v="North"/>
    <s v="Daylight"/>
    <x v="1"/>
    <n v="25"/>
    <s v="Lap and Shoulder Belt Used"/>
    <n v="0"/>
    <s v="Passenger Car"/>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4"/>
    <n v="6794144"/>
    <s v="Gsp Post 00"/>
    <n v="43296.337500000001"/>
    <n v="2018"/>
    <x v="1"/>
    <n v="0"/>
    <n v="1"/>
    <s v="Franklin"/>
    <s v="[&quot;Cromers Bridge Ln&quot;,&quot;Sandy Cross Rd&quot;,&quot;Sandy Cross Rd&quot;]"/>
    <s v="Sr 51"/>
    <s v="(B) Suspected Minor/Visible Injury"/>
    <n v="0"/>
    <n v="0"/>
    <n v="2"/>
    <s v="Angle (Other)"/>
    <s v="On Roadway - Roadway Intersection"/>
    <s v="[&quot;Motor Vehicle in Motion&quot;,&quot;Motor Vehicle in Motion&quot;]"/>
    <s v="[&quot;Motor Vehicle in Motion&quot;,&quot;Motor Vehicle in Motion&quot;]"/>
    <s v="[&quot;Disregard Stop Sign/Signal&quot;,&quot;No Contributing Factors&quot;]"/>
    <n v="2"/>
    <x v="1"/>
    <x v="3"/>
    <s v="[&quot;East&quot;,&quot;South&quot;]"/>
    <s v="Daylight"/>
    <x v="0"/>
    <s v="[46,57]"/>
    <s v="[&quot;Lap and Shoulder Belt Used&quot;,&quot;Lap and Shoulder Belt Used&quot;]"/>
    <n v="0"/>
    <s v="[&quot;Passenger Car&quot;,&quot;Pickup Truck&quot;]"/>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5"/>
    <n v="6732304"/>
    <s v="Gsp Post 00"/>
    <n v="43247.693055555559"/>
    <n v="2018"/>
    <x v="1"/>
    <n v="0"/>
    <n v="1"/>
    <s v="Franklin"/>
    <s v="[&quot;Cromers Bridge Ln&quot;,&quot;Sandy Cross Rd&quot;,&quot;Sandy Cross Rd&quot;]"/>
    <s v="(none)"/>
    <s v="(C) Possible Injury / Complaint"/>
    <n v="0"/>
    <n v="0"/>
    <n v="0"/>
    <s v="Not a Collision with Motor Vehicle"/>
    <s v="On Roadway - Non-Intersection"/>
    <s v="[&quot;Motor Vehicle in Motion&quot;,&quot;Pedal-Cycle&quot;]"/>
    <s v="Pedestrian"/>
    <s v="[&quot;Changed Lanes Improperly&quot;,&quot;No Contributing Factors&quot;]"/>
    <n v="1"/>
    <x v="0"/>
    <x v="14"/>
    <s v="[&quot;East&quot;,&quot;East&quot;]"/>
    <s v="Daylight"/>
    <x v="0"/>
    <s v="[13,34]"/>
    <s v="Lap and Shoulder Belt Used"/>
    <n v="0"/>
    <s v="Passenger Car"/>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6"/>
    <n v="6630688"/>
    <s v="Gsp Post 00"/>
    <n v="43171.717361111114"/>
    <n v="2018"/>
    <x v="1"/>
    <n v="0"/>
    <n v="1"/>
    <s v="Franklin"/>
    <s v="[&quot;Cromers Bridge Ln&quot;,&quot;Sandy Cross Rd&quot;,&quot;Sandy Cross Rd&quot;]"/>
    <s v="(none)"/>
    <s v="(C) Possible Injury / Complaint"/>
    <n v="0"/>
    <n v="0"/>
    <n v="0"/>
    <s v="Not a Collision with Motor Vehicle"/>
    <s v="Off Roadway"/>
    <s v="Tree"/>
    <s v="Tree"/>
    <s v="No Contributing Factors"/>
    <n v="1"/>
    <x v="0"/>
    <x v="2"/>
    <s v="South"/>
    <s v="Daylight"/>
    <x v="0"/>
    <n v="43"/>
    <s v="[&quot;Lap and Shoulder Belt Used&quot;,&quot;Lap and Shoulder Belt Used&quot;,&quot;Lap and Shoulder Belt Used&quot;]"/>
    <n v="0"/>
    <s v="Sports Utility Vehicle (SUV)"/>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77"/>
    <n v="6306837"/>
    <s v="Gsp Post 00"/>
    <n v="42927.459027777775"/>
    <n v="2017"/>
    <x v="2"/>
    <n v="0"/>
    <n v="0"/>
    <s v="Franklin"/>
    <s v="Sandy Cross Rd"/>
    <s v="(none)"/>
    <s v="(O) No Injury"/>
    <n v="0"/>
    <n v="0"/>
    <n v="0"/>
    <s v="Not a Collision with Motor Vehicle"/>
    <s v="On Shoulder"/>
    <s v="Highway Traffic Sign Post"/>
    <s v="Highway Traffic Sign Post"/>
    <s v="Changed Lanes Improperly"/>
    <n v="1"/>
    <x v="0"/>
    <x v="0"/>
    <s v="East"/>
    <s v="Daylight"/>
    <x v="0"/>
    <n v="27"/>
    <s v="Lap and Shoulder Belt Used"/>
    <n v="0"/>
    <s v="Sports Utility Vehicle (SUV)"/>
    <s v="1191005100I"/>
    <n v="10.345000000000001"/>
    <n v="34.293999999999997"/>
    <n v="-83.252638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2.8400000000000002E-4"/>
  </r>
  <r>
    <n v="278"/>
    <n v="5767391"/>
    <s v="Gsp Post 00"/>
    <n v="42508.972222222219"/>
    <n v="2016"/>
    <x v="0"/>
    <n v="1"/>
    <n v="0"/>
    <s v="Franklin"/>
    <s v="Cromers Bridge Ln"/>
    <s v="(none)"/>
    <s v="(O) No Injury"/>
    <n v="0"/>
    <n v="0"/>
    <n v="0"/>
    <s v="Not a Collision with Motor Vehicle"/>
    <s v="On Shoulder"/>
    <s v="Culvert"/>
    <s v="Culvert"/>
    <s v="No Contributing Factors"/>
    <n v="1"/>
    <x v="0"/>
    <x v="2"/>
    <s v="East"/>
    <s v="Dark-Not Lighted"/>
    <x v="1"/>
    <n v="59"/>
    <s v="Lap and Shoulder Belt Used"/>
    <n v="0"/>
    <s v="Van"/>
    <s v="1192017900I"/>
    <n v="1.2722000000000001E-2"/>
    <n v="34.294155000000003"/>
    <n v="-83.254531999999998"/>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1.84E-4"/>
  </r>
  <r>
    <n v="279"/>
    <n v="5608069"/>
    <s v="Gsp Post 00"/>
    <n v="42391.511111111111"/>
    <n v="2016"/>
    <x v="0"/>
    <n v="1"/>
    <n v="0"/>
    <s v="Franklin"/>
    <s v="[&quot;Cromers Bridge Ln&quot;,&quot;Sandy Cross Rd&quot;,&quot;Sandy Cross Rd&quot;]"/>
    <s v="(none)"/>
    <s v="(C) Possible Injury / Complaint"/>
    <n v="0"/>
    <n v="0"/>
    <n v="0"/>
    <s v="Not a Collision with Motor Vehicle"/>
    <s v="On Shoulder"/>
    <s v="Utility Pole"/>
    <s v="Other - Fixed Object"/>
    <s v="Under the Influence (U.I.)"/>
    <n v="1"/>
    <x v="0"/>
    <x v="2"/>
    <s v="West"/>
    <s v="Daylight"/>
    <x v="1"/>
    <n v="28"/>
    <s v="[&quot;Lap and Shoulder Belt Used&quot;,&quot;Lap and Shoulder Belt Used&quot;]"/>
    <n v="0"/>
    <s v="Sports Utility Vehicle (SUV)"/>
    <s v="1191005100I"/>
    <n v="10.24"/>
    <n v="34.294291000000001"/>
    <n v="-83.254377000000005"/>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80"/>
    <n v="5583067"/>
    <s v="Gsp Post 00"/>
    <n v="42375.29791666667"/>
    <n v="2016"/>
    <x v="0"/>
    <n v="1"/>
    <n v="0"/>
    <s v="Franklin"/>
    <s v="Cromers Bridge Ln"/>
    <s v="Cromers Bridge Rd"/>
    <s v="(O) No Injury"/>
    <n v="0"/>
    <n v="0"/>
    <n v="0"/>
    <s v="Angle (Other)"/>
    <s v="On Roadway - Roadway Intersection"/>
    <s v="[&quot;Motor Vehicle in Motion&quot;,&quot;Motor Vehicle in Motion&quot;]"/>
    <s v="[&quot;Motor Vehicle in Motion&quot;,&quot;Motor Vehicle in Motion&quot;]"/>
    <s v="[&quot;Failure to Yield&quot;,&quot;No Contributing Factors&quot;]"/>
    <n v="2"/>
    <x v="1"/>
    <x v="28"/>
    <s v="[&quot;East&quot;,&quot;North&quot;]"/>
    <s v="Dawn"/>
    <x v="0"/>
    <s v="[18,29]"/>
    <s v="[&quot;Lap and Shoulder Belt Used&quot;,&quot;Lap and Shoulder Belt Used&quot;]"/>
    <n v="0"/>
    <s v="[&quot;Passenger Car&quot;,&quot;Pickup Truck&quot;]"/>
    <s v="1192017900I"/>
    <n v="7.7799999999999996E-3"/>
    <n v="34.294212000000002"/>
    <n v="-83.254476999999994"/>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1.1E-4"/>
  </r>
  <r>
    <n v="281"/>
    <n v="4503447"/>
    <s v="Franklin Co Sheriff's Office"/>
    <n v="41468.511805555558"/>
    <n v="2013"/>
    <x v="0"/>
    <n v="1"/>
    <n v="0"/>
    <s v="Franklin"/>
    <s v="Sandy Cross Rd"/>
    <s v="Cromers Bridge Ln"/>
    <s v="(O) No Injury"/>
    <n v="0"/>
    <n v="0"/>
    <n v="0"/>
    <s v="Not a Collision with Motor Vehicle"/>
    <s v="Off Roadway"/>
    <s v="Fence"/>
    <s v="Fence"/>
    <s v="Driver Lost Control"/>
    <n v="1"/>
    <x v="0"/>
    <x v="0"/>
    <s v="East"/>
    <s v="Daylight"/>
    <x v="0"/>
    <n v="18"/>
    <s v="None Used"/>
    <n v="0"/>
    <s v="Passenger Car"/>
    <s v="1191005100I"/>
    <n v="10.340999999999999"/>
    <n v="34.294002999999996"/>
    <n v="-83.252705000000006"/>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2.1699999999999999E-4"/>
  </r>
  <r>
    <n v="282"/>
    <n v="4425842"/>
    <s v="Gsp Post 00"/>
    <n v="41390.696527777778"/>
    <n v="2013"/>
    <x v="0"/>
    <n v="1"/>
    <n v="0"/>
    <s v="Franklin"/>
    <s v="Sandy Cross Rd"/>
    <s v="(none)"/>
    <s v="(C) Possible Injury / Complaint"/>
    <n v="0"/>
    <n v="0"/>
    <n v="0"/>
    <s v="Not a Collision with Motor Vehicle"/>
    <s v="On Shoulder"/>
    <s v="Other Post/Pole Support"/>
    <s v="Other Post / Pole Support"/>
    <s v="Exceeding Speed Limit"/>
    <n v="1"/>
    <x v="0"/>
    <x v="0"/>
    <s v="West"/>
    <s v="Daylight"/>
    <x v="0"/>
    <n v="20"/>
    <s v="Lap and Shoulder Belt Used"/>
    <n v="0"/>
    <s v="Sports Utility Vehicle (SUV)"/>
    <s v="1191005100I"/>
    <n v="10.302"/>
    <n v="34.294041"/>
    <n v="-83.253369000000006"/>
    <n v="8"/>
    <n v="83"/>
    <n v="1359"/>
    <s v="D1_0051_00_I"/>
    <n v="27"/>
    <n v="28"/>
    <s v="simple"/>
    <n v="1385.8"/>
    <n v="29.2"/>
    <n v="705"/>
    <n v="-83.255114000000006"/>
    <n v="34.294604"/>
    <n v="-83.252921999999998"/>
    <n v="34.294010999999998"/>
    <s v="1191005100I"/>
    <n v="1"/>
    <n v="119"/>
    <n v="51"/>
    <n v="0"/>
    <n v="55"/>
    <n v="8.2100000000000009"/>
    <n v="8.11"/>
    <n v="805.1"/>
    <n v="808.4"/>
    <n v="804.8"/>
    <n v="55"/>
    <n v="59.3"/>
    <n v="0"/>
    <n v="43075"/>
    <s v="NONE"/>
    <n v="2.2910000000000001E-3"/>
    <n v="22165"/>
    <n v="21636"/>
    <s v="1191005100I"/>
    <s v="FRANKLIN"/>
    <n v="1"/>
    <n v="5100"/>
    <n v="1"/>
    <n v="1"/>
    <n v="2"/>
    <n v="1"/>
    <n v="1"/>
    <n v="2"/>
    <n v="0"/>
    <n v="4"/>
    <s v="N"/>
    <n v="119"/>
    <n v="51"/>
    <n v="0"/>
    <s v="Not Urban"/>
    <s v="Not Urban"/>
    <n v="0"/>
    <n v="55"/>
    <n v="2670"/>
    <s v=" "/>
    <n v="0"/>
    <n v="0.44057299999999999"/>
    <n v="9"/>
    <s v="State Mainline"/>
    <n v="2670"/>
    <n v="243189"/>
    <n v="10.24"/>
    <n v="10.68"/>
    <n v="243189"/>
    <n v="0"/>
    <n v="2326.225778"/>
    <n v="100"/>
    <n v="21680"/>
    <n v="1.7083999999999998E-2"/>
    <n v="0"/>
    <n v="2.2910000000000001E-3"/>
    <n v="172"/>
    <s v="119-0214"/>
    <s v="4R : Rural Minor Arterial"/>
    <s v="34.283743, -83.266704"/>
    <n v="-83.266704000000004"/>
    <n v="34.283743000000001"/>
    <n v="34.283743000000001"/>
    <n v="-83.266704000000004"/>
    <n v="2.2910000000000001E-3"/>
    <x v="57"/>
    <x v="1"/>
    <x v="1"/>
    <n v="2913.3333333333335"/>
    <n v="2650"/>
    <n v="263.33333333333348"/>
    <n v="9.9371069182389998E-2"/>
    <n v="2781.666666666667"/>
    <n v="2930"/>
    <n v="23.2"/>
    <n v="2950"/>
    <n v="24.4"/>
    <n v="2860"/>
    <n v="24.4"/>
    <n v="2700"/>
    <n v="0"/>
    <n v="2620"/>
    <n v="22.2"/>
    <n v="2920"/>
    <n v="14"/>
    <n v="2780"/>
    <n v="14"/>
    <n v="2280"/>
    <n v="14"/>
    <n v="2280"/>
    <n v="0"/>
    <n v="2620"/>
    <n v="0"/>
    <n v="0"/>
  </r>
  <r>
    <n v="283"/>
    <n v="7840154"/>
    <s v="Franklin Co Sheriff's Office"/>
    <n v="44138.807638888888"/>
    <n v="2020"/>
    <x v="1"/>
    <n v="0"/>
    <n v="1"/>
    <s v="Franklin"/>
    <s v="Old Federal Rd"/>
    <s v="Betty Ln"/>
    <s v="(O) No Injury"/>
    <n v="0"/>
    <n v="0"/>
    <n v="0"/>
    <s v="Angle (Other)"/>
    <s v="On Roadway - Non-Intersection"/>
    <s v="[&quot;Motor Vehicle in Motion&quot;,&quot;Motor Vehicle in Motion&quot;]"/>
    <s v="[&quot;Motor Vehicle in Motion&quot;,&quot;Motor Vehicle in Motion&quot;]"/>
    <s v="(None)"/>
    <n v="2"/>
    <x v="1"/>
    <x v="13"/>
    <s v="[&quot;North&quot;,&quot;North&quot;]"/>
    <s v="Dusk"/>
    <x v="0"/>
    <s v="[37,53]"/>
    <s v="[&quot;Lap and Shoulder Belt Used&quot;,&quot;Lap and Shoulder Belt Used&quot;]"/>
    <n v="0"/>
    <s v="[&quot;Passenger Car&quot;,&quot;Pickup Truck&quot;]"/>
    <s v="1191005100I"/>
    <n v="3.42"/>
    <n v="34.354548000000001"/>
    <n v="-83.337619000000004"/>
    <n v="9"/>
    <n v="84"/>
    <n v="1352"/>
    <s v="D1_0051_00_I"/>
    <n v="20"/>
    <n v="21"/>
    <s v="simple"/>
    <n v="1050.4000000000001"/>
    <n v="53.2"/>
    <n v="974.7"/>
    <n v="-83.338297999999995"/>
    <n v="34.354804999999999"/>
    <n v="-83.336037000000005"/>
    <n v="34.353014999999999"/>
    <s v="1191005100I"/>
    <n v="1"/>
    <n v="119"/>
    <n v="51"/>
    <n v="0"/>
    <n v="55"/>
    <n v="4.8"/>
    <n v="4.55"/>
    <n v="847.1"/>
    <n v="842.5"/>
    <n v="834"/>
    <n v="55"/>
    <n v="61"/>
    <n v="0"/>
    <n v="43075"/>
    <s v="NONE"/>
    <n v="2.9750000000000002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2.9750000000000002E-3"/>
    <n v="212"/>
    <s v="119-r001"/>
    <s v="1R : Rural Principal Arterial - Interstate"/>
    <s v="34.345217, -83.321158"/>
    <n v="-83.321157999999997"/>
    <n v="34.345216999999998"/>
    <n v="34.345216999999998"/>
    <n v="-83.321157999999997"/>
    <n v="2.9750000000000002E-3"/>
    <x v="58"/>
    <x v="1"/>
    <x v="1"/>
    <n v="2070"/>
    <n v="1612.5"/>
    <n v="457.5"/>
    <n v="0.28372093023255812"/>
    <n v="1841.25"/>
    <n v="2090"/>
    <n v="0"/>
    <n v="2210"/>
    <n v="0"/>
    <n v="1910"/>
    <n v="0"/>
    <n v="1900"/>
    <n v="0"/>
    <n v="1840"/>
    <n v="36.4"/>
    <n v="1770"/>
    <n v="36.299999999999997"/>
    <n v="1420"/>
    <n v="19.5"/>
    <n v="1420"/>
    <n v="19.5"/>
    <n v="1570"/>
    <n v="19.2"/>
    <n v="1590"/>
    <n v="19.2"/>
    <n v="0"/>
  </r>
  <r>
    <n v="284"/>
    <n v="5313043"/>
    <s v="Gsp Post 00"/>
    <n v="42156.67083333333"/>
    <n v="2015"/>
    <x v="0"/>
    <n v="1"/>
    <n v="0"/>
    <s v="Franklin"/>
    <s v="Old Federal Rd"/>
    <s v="(none)"/>
    <s v="(O) No Injury"/>
    <n v="0"/>
    <n v="0"/>
    <n v="0"/>
    <s v="Not a Collision with Motor Vehicle"/>
    <s v="On Shoulder"/>
    <s v="Over Turn"/>
    <s v="Over Turn"/>
    <s v="Changed Lanes Improperly"/>
    <n v="1"/>
    <x v="0"/>
    <x v="0"/>
    <s v="East"/>
    <s v="Daylight"/>
    <x v="0"/>
    <n v="51"/>
    <s v="[&quot;Lap and Shoulder Belt Used&quot;,&quot;Lap and Shoulder Belt Used&quot;]"/>
    <n v="0"/>
    <s v="Passenger Car"/>
    <s v="1191005100I"/>
    <n v="3.1829999999999998"/>
    <n v="34.355935000000002"/>
    <n v="-83.341320999999994"/>
    <n v="9"/>
    <n v="84"/>
    <n v="1352"/>
    <s v="D1_0051_00_I"/>
    <n v="20"/>
    <n v="21"/>
    <s v="simple"/>
    <n v="1050.4000000000001"/>
    <n v="53.2"/>
    <n v="974.7"/>
    <n v="-83.338297999999995"/>
    <n v="34.354804999999999"/>
    <n v="-83.336037000000005"/>
    <n v="34.353014999999999"/>
    <s v="1191005100I"/>
    <n v="1"/>
    <n v="119"/>
    <n v="51"/>
    <n v="0"/>
    <n v="55"/>
    <n v="4.8"/>
    <n v="4.55"/>
    <n v="847.1"/>
    <n v="842.5"/>
    <n v="834"/>
    <n v="55"/>
    <n v="61"/>
    <n v="0"/>
    <n v="43075"/>
    <s v="NONE"/>
    <n v="2.9750000000000002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2.9750000000000002E-3"/>
    <n v="212"/>
    <s v="119-r001"/>
    <s v="1R : Rural Principal Arterial - Interstate"/>
    <s v="34.345217, -83.321158"/>
    <n v="-83.321157999999997"/>
    <n v="34.345216999999998"/>
    <n v="34.345216999999998"/>
    <n v="-83.321157999999997"/>
    <n v="2.9750000000000002E-3"/>
    <x v="58"/>
    <x v="1"/>
    <x v="1"/>
    <n v="2070"/>
    <n v="1612.5"/>
    <n v="457.5"/>
    <n v="0.28372093023255812"/>
    <n v="1841.25"/>
    <n v="2090"/>
    <n v="0"/>
    <n v="2210"/>
    <n v="0"/>
    <n v="1910"/>
    <n v="0"/>
    <n v="1900"/>
    <n v="0"/>
    <n v="1840"/>
    <n v="36.4"/>
    <n v="1770"/>
    <n v="36.299999999999997"/>
    <n v="1420"/>
    <n v="19.5"/>
    <n v="1420"/>
    <n v="19.5"/>
    <n v="1570"/>
    <n v="19.2"/>
    <n v="1590"/>
    <n v="19.2"/>
    <n v="3.2260000000000001E-3"/>
  </r>
  <r>
    <n v="285"/>
    <n v="4690815"/>
    <s v="Gsp Post 00"/>
    <n v="41636.826388888891"/>
    <n v="2013"/>
    <x v="0"/>
    <n v="1"/>
    <n v="0"/>
    <s v="Franklin"/>
    <s v="Old Federal Rd"/>
    <s v="(none)"/>
    <s v="(O) No Injury"/>
    <n v="0"/>
    <n v="0"/>
    <n v="0"/>
    <s v="Not a Collision with Motor Vehicle"/>
    <s v="On Shoulder"/>
    <s v="Ditch"/>
    <s v="Ditch"/>
    <s v="Changed Lanes Improperly"/>
    <n v="1"/>
    <x v="0"/>
    <x v="2"/>
    <s v="West"/>
    <s v="Dark-Not Lighted"/>
    <x v="1"/>
    <n v="29"/>
    <s v="Lap and Shoulder Belt Used"/>
    <n v="0"/>
    <s v="Sports Utility Vehicle (SUV)"/>
    <s v="1191005100I"/>
    <n v="3.2244929999999998"/>
    <n v="34.355696000000002"/>
    <n v="-83.340704000000002"/>
    <n v="9"/>
    <n v="84"/>
    <n v="1352"/>
    <s v="D1_0051_00_I"/>
    <n v="20"/>
    <n v="21"/>
    <s v="simple"/>
    <n v="1050.4000000000001"/>
    <n v="53.2"/>
    <n v="974.7"/>
    <n v="-83.338297999999995"/>
    <n v="34.354804999999999"/>
    <n v="-83.336037000000005"/>
    <n v="34.353014999999999"/>
    <s v="1191005100I"/>
    <n v="1"/>
    <n v="119"/>
    <n v="51"/>
    <n v="0"/>
    <n v="55"/>
    <n v="4.8"/>
    <n v="4.55"/>
    <n v="847.1"/>
    <n v="842.5"/>
    <n v="834"/>
    <n v="55"/>
    <n v="61"/>
    <n v="0"/>
    <n v="43075"/>
    <s v="NONE"/>
    <n v="2.9750000000000002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2.9750000000000002E-3"/>
    <n v="212"/>
    <s v="119-r001"/>
    <s v="1R : Rural Principal Arterial - Interstate"/>
    <s v="34.345217, -83.321158"/>
    <n v="-83.321157999999997"/>
    <n v="34.345216999999998"/>
    <n v="34.345216999999998"/>
    <n v="-83.321157999999997"/>
    <n v="2.9750000000000002E-3"/>
    <x v="58"/>
    <x v="1"/>
    <x v="1"/>
    <n v="2070"/>
    <n v="1612.5"/>
    <n v="457.5"/>
    <n v="0.28372093023255812"/>
    <n v="1841.25"/>
    <n v="2090"/>
    <n v="0"/>
    <n v="2210"/>
    <n v="0"/>
    <n v="1910"/>
    <n v="0"/>
    <n v="1900"/>
    <n v="0"/>
    <n v="1840"/>
    <n v="36.4"/>
    <n v="1770"/>
    <n v="36.299999999999997"/>
    <n v="1420"/>
    <n v="19.5"/>
    <n v="1420"/>
    <n v="19.5"/>
    <n v="1570"/>
    <n v="19.2"/>
    <n v="1590"/>
    <n v="19.2"/>
    <n v="2.565E-3"/>
  </r>
  <r>
    <n v="286"/>
    <n v="7057507"/>
    <s v="Gsp Post 00"/>
    <n v="43487.906944444447"/>
    <n v="2019"/>
    <x v="1"/>
    <n v="0"/>
    <n v="1"/>
    <s v="Franklin"/>
    <s v="Old Federal Rd"/>
    <s v="(none)"/>
    <s v="(B) Suspected Minor/Visible Injury"/>
    <n v="0"/>
    <n v="0"/>
    <n v="1"/>
    <s v="Not a Collision with Motor Vehicle"/>
    <s v="Off Roadway"/>
    <s v="Tree"/>
    <s v="Tree"/>
    <s v="(None)"/>
    <n v="1"/>
    <x v="0"/>
    <x v="0"/>
    <s v="North"/>
    <s v="Dark-Not Lighted"/>
    <x v="0"/>
    <n v="18"/>
    <s v="Lap and Shoulder Belt Used"/>
    <n v="0"/>
    <s v="Pickup Truck"/>
    <s v="1191005100I"/>
    <n v="3.7650000000000001"/>
    <n v="34.350366000000001"/>
    <n v="-83.334445000000002"/>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0"/>
  </r>
  <r>
    <n v="287"/>
    <n v="6276086"/>
    <s v="Gsp Post 00"/>
    <n v="42902.196527777778"/>
    <n v="2017"/>
    <x v="2"/>
    <n v="0"/>
    <n v="0"/>
    <s v="Franklin"/>
    <s v="Old Federal Rd"/>
    <s v="(none)"/>
    <s v="(K) Fatal Injury"/>
    <n v="1"/>
    <n v="0"/>
    <n v="0"/>
    <s v="Not a Collision with Motor Vehicle"/>
    <s v="On Shoulder"/>
    <s v="Tree"/>
    <s v="Tree"/>
    <s v="No Contributing Factors"/>
    <n v="1"/>
    <x v="0"/>
    <x v="0"/>
    <s v="East"/>
    <s v="Dark-Not Lighted"/>
    <x v="0"/>
    <n v="19"/>
    <s v="None Used"/>
    <n v="0"/>
    <s v="Pickup Truck"/>
    <s v="1191005100I"/>
    <n v="3.798"/>
    <n v="34.349981"/>
    <n v="-83.334040999999999"/>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9.9999999999999995E-7"/>
  </r>
  <r>
    <n v="288"/>
    <n v="5661017"/>
    <s v="Franklin Co Sheriff's Office"/>
    <n v="42262.209027777775"/>
    <n v="2015"/>
    <x v="0"/>
    <n v="1"/>
    <n v="0"/>
    <s v="Franklin"/>
    <s v="Old Federal Rd"/>
    <s v="I 85"/>
    <s v="(O) No Injury"/>
    <n v="0"/>
    <n v="0"/>
    <n v="0"/>
    <s v="Not a Collision with Motor Vehicle"/>
    <s v="On Roadway - Roadway Intersection"/>
    <s v="Motor Vehicle in Motion"/>
    <s v="Tree"/>
    <s v="No Contributing Factors"/>
    <n v="1"/>
    <x v="0"/>
    <x v="0"/>
    <s v="South"/>
    <s v="Dark-Not Lighted"/>
    <x v="0"/>
    <n v="56"/>
    <s v="Lap and Shoulder Belt Used"/>
    <n v="0"/>
    <s v="Passenger Car"/>
    <s v="1191005100I"/>
    <n v="3.7770000000000001"/>
    <n v="34.350214999999999"/>
    <n v="-83.334307999999993"/>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0"/>
  </r>
  <r>
    <n v="289"/>
    <n v="5114320"/>
    <s v="Gsp Post 00"/>
    <n v="42003.870138888888"/>
    <n v="2014"/>
    <x v="0"/>
    <n v="1"/>
    <n v="0"/>
    <s v="Franklin"/>
    <s v="Old Federal Rd"/>
    <s v="(none)"/>
    <s v="(O) No Injury"/>
    <n v="0"/>
    <n v="0"/>
    <n v="0"/>
    <s v="Not a Collision with Motor Vehicle"/>
    <s v="On Shoulder"/>
    <s v="Ditch"/>
    <s v="Ditch"/>
    <s v="No Contributing Factors"/>
    <n v="1"/>
    <x v="0"/>
    <x v="20"/>
    <s v="North"/>
    <s v="Dark-Not Lighted"/>
    <x v="0"/>
    <n v="78"/>
    <s v="Lap and Shoulder Belt Used"/>
    <n v="0"/>
    <s v="Tractor/Trailer"/>
    <s v="1191005100I"/>
    <n v="3.702"/>
    <n v="34.351176000000002"/>
    <n v="-83.334975"/>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1.94E-4"/>
  </r>
  <r>
    <n v="290"/>
    <n v="4991296"/>
    <s v="Gsp Post 00"/>
    <n v="41902.673611111109"/>
    <n v="2014"/>
    <x v="0"/>
    <n v="1"/>
    <n v="0"/>
    <s v="Franklin"/>
    <s v="Old Federal Rd"/>
    <s v="(none)"/>
    <s v="(K) Fatal Injury"/>
    <n v="1"/>
    <n v="0"/>
    <n v="0"/>
    <s v="Not a Collision with Motor Vehicle"/>
    <s v="On Shoulder"/>
    <s v="Culvert"/>
    <s v="Culvert"/>
    <s v="No Contributing Factors"/>
    <n v="1"/>
    <x v="0"/>
    <x v="0"/>
    <s v="East"/>
    <s v="Daylight"/>
    <x v="0"/>
    <n v="54"/>
    <s v="None Used"/>
    <n v="1"/>
    <s v="Motorcycle"/>
    <s v="1191005100I"/>
    <n v="3.8719999999999999"/>
    <n v="34.349440999999999"/>
    <n v="-83.332983999999996"/>
    <n v="10"/>
    <n v="85"/>
    <n v="1353"/>
    <s v="D1_0051_00_I"/>
    <n v="21"/>
    <n v="22"/>
    <s v="simple"/>
    <n v="951.2"/>
    <n v="72.3"/>
    <n v="1198.8"/>
    <n v="-83.334877000000006"/>
    <n v="34.351007000000003"/>
    <n v="-83.331790999999996"/>
    <n v="34.349263000000001"/>
    <s v="1191005100I"/>
    <n v="1"/>
    <n v="119"/>
    <n v="51"/>
    <n v="0"/>
    <n v="55"/>
    <n v="7.24"/>
    <n v="6.43"/>
    <n v="804.1"/>
    <n v="822.2"/>
    <n v="837.6"/>
    <n v="55"/>
    <n v="59.6"/>
    <n v="0"/>
    <n v="43075"/>
    <s v="NONE"/>
    <n v="3.738E-3"/>
    <n v="22181"/>
    <n v="21652"/>
    <s v="1191005100I"/>
    <s v="FRANKLIN"/>
    <n v="1"/>
    <n v="5100"/>
    <n v="1"/>
    <n v="1"/>
    <n v="2"/>
    <n v="1"/>
    <n v="1"/>
    <n v="2"/>
    <n v="0"/>
    <n v="5"/>
    <s v="N"/>
    <n v="119"/>
    <n v="51"/>
    <n v="0"/>
    <s v="Not Urban"/>
    <s v="Not Urban"/>
    <n v="0"/>
    <n v="55"/>
    <n v="1840"/>
    <s v=" "/>
    <n v="0"/>
    <n v="1.1792450000000001"/>
    <n v="9"/>
    <s v="State Mainline"/>
    <n v="1840"/>
    <n v="243205"/>
    <n v="3.28"/>
    <n v="4.46"/>
    <n v="243205"/>
    <n v="0"/>
    <n v="6226.4113020000004"/>
    <n v="100"/>
    <n v="21696"/>
    <n v="4.1343999999999999E-2"/>
    <n v="0"/>
    <n v="3.738E-3"/>
    <n v="212"/>
    <s v="119-r001"/>
    <s v="1R : Rural Principal Arterial - Interstate"/>
    <s v="34.345217, -83.321158"/>
    <n v="-83.321157999999997"/>
    <n v="34.345216999999998"/>
    <n v="34.345216999999998"/>
    <n v="-83.321157999999997"/>
    <n v="3.738E-3"/>
    <x v="59"/>
    <x v="1"/>
    <x v="1"/>
    <n v="2070"/>
    <n v="1612.5"/>
    <n v="457.5"/>
    <n v="0.28372093023255812"/>
    <n v="1841.25"/>
    <n v="2090"/>
    <n v="0"/>
    <n v="2210"/>
    <n v="0"/>
    <n v="1910"/>
    <n v="0"/>
    <n v="1900"/>
    <n v="0"/>
    <n v="1840"/>
    <n v="36.4"/>
    <n v="1770"/>
    <n v="36.299999999999997"/>
    <n v="1420"/>
    <n v="19.5"/>
    <n v="1420"/>
    <n v="19.5"/>
    <n v="1570"/>
    <n v="19.2"/>
    <n v="1590"/>
    <n v="19.2"/>
    <n v="0"/>
  </r>
  <r>
    <n v="291"/>
    <n v="7188818"/>
    <s v="Gsp Post 00"/>
    <n v="43582.914583333331"/>
    <n v="2019"/>
    <x v="1"/>
    <n v="0"/>
    <n v="1"/>
    <s v="Hart"/>
    <s v="State Route 77"/>
    <s v="(none)"/>
    <s v="(B) Suspected Minor/Visible Injury"/>
    <n v="0"/>
    <n v="0"/>
    <n v="1"/>
    <s v="Not a Collision with Motor Vehicle"/>
    <s v="On Shoulder"/>
    <s v="Embankment"/>
    <s v="Over Turn"/>
    <s v="(None)"/>
    <n v="1"/>
    <x v="0"/>
    <x v="0"/>
    <s v="North"/>
    <s v="Dark-Not Lighted"/>
    <x v="0"/>
    <n v="27"/>
    <s v="Lap and Shoulder Belt Used"/>
    <n v="0"/>
    <s v="Passenger Car"/>
    <s v="1471007700I"/>
    <n v="16.618977000000001"/>
    <n v="34.427943999999997"/>
    <n v="-83.026869000000005"/>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2.9300000000000002E-4"/>
  </r>
  <r>
    <n v="292"/>
    <n v="6630222"/>
    <s v="Gsp Post 00"/>
    <n v="43170.636805555558"/>
    <n v="2018"/>
    <x v="1"/>
    <n v="0"/>
    <n v="1"/>
    <s v="Hart"/>
    <s v="State Route 77"/>
    <s v="(none)"/>
    <s v="(B) Suspected Minor/Visible Injury"/>
    <n v="0"/>
    <n v="0"/>
    <n v="1"/>
    <s v="Not a Collision with Motor Vehicle"/>
    <s v="On Shoulder"/>
    <s v="Tree"/>
    <s v="Over Turn"/>
    <s v="No Contributing Factors"/>
    <n v="1"/>
    <x v="0"/>
    <x v="0"/>
    <s v="South"/>
    <s v="Daylight"/>
    <x v="1"/>
    <n v="66"/>
    <s v="Lap and Shoulder Belt Used"/>
    <n v="0"/>
    <s v="Pickup Truck"/>
    <s v="1471007700I"/>
    <n v="16.466360000000002"/>
    <n v="34.425789999999999"/>
    <n v="-83.027128000000005"/>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0"/>
  </r>
  <r>
    <n v="293"/>
    <n v="5608985"/>
    <s v="Gsp Post 00"/>
    <n v="42391"/>
    <n v="2016"/>
    <x v="0"/>
    <n v="1"/>
    <n v="0"/>
    <s v="Hart"/>
    <s v="State Route 77"/>
    <s v="(none)"/>
    <s v="(O) No Injury"/>
    <n v="0"/>
    <n v="0"/>
    <n v="0"/>
    <s v="Not a Collision with Motor Vehicle"/>
    <s v="On Shoulder"/>
    <s v="Ditch"/>
    <s v="Ditch"/>
    <s v="No Contributing Factors"/>
    <n v="1"/>
    <x v="0"/>
    <x v="0"/>
    <s v="North"/>
    <s v="Daylight"/>
    <x v="3"/>
    <n v="20"/>
    <s v="Lap and Shoulder Belt Used"/>
    <n v="0"/>
    <s v="Passenger Car"/>
    <s v="1471007700I"/>
    <n v="16.617355"/>
    <n v="34.427922000000002"/>
    <n v="-83.026877999999996"/>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2.6899999999999998E-4"/>
  </r>
  <r>
    <n v="294"/>
    <n v="4922000"/>
    <s v="Gsp Post 00"/>
    <n v="41849.254861111112"/>
    <n v="2014"/>
    <x v="0"/>
    <n v="1"/>
    <n v="0"/>
    <s v="Hart"/>
    <s v="State Route 77"/>
    <s v="(none)"/>
    <s v="(B) Suspected Minor/Visible Injury"/>
    <n v="0"/>
    <n v="0"/>
    <n v="1"/>
    <s v="Not a Collision with Motor Vehicle"/>
    <s v="On Shoulder"/>
    <s v="Other-Fixed Object"/>
    <s v="Guard Rail End"/>
    <s v="No Contributing Factors"/>
    <n v="1"/>
    <x v="0"/>
    <x v="2"/>
    <s v="North"/>
    <s v="Dark-Not Lighted"/>
    <x v="0"/>
    <n v="53"/>
    <s v="Lap and Shoulder Belt Used"/>
    <n v="0"/>
    <s v="Van"/>
    <s v="1471007700I"/>
    <n v="16.678569"/>
    <n v="34.428787999999997"/>
    <n v="-83.02664"/>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1.1659999999999999E-3"/>
  </r>
  <r>
    <n v="295"/>
    <n v="4762361"/>
    <s v="Gsp Post 00"/>
    <n v="41713.511805555558"/>
    <n v="2014"/>
    <x v="0"/>
    <n v="1"/>
    <n v="0"/>
    <s v="Hart"/>
    <s v="State Route 77"/>
    <s v="(none)"/>
    <s v="(C) Possible Injury / Complaint"/>
    <n v="0"/>
    <n v="0"/>
    <n v="0"/>
    <s v="Not a Collision with Motor Vehicle"/>
    <s v="On Shoulder"/>
    <s v="Tree"/>
    <s v="Tree"/>
    <s v="No Contributing Factors"/>
    <n v="1"/>
    <x v="0"/>
    <x v="0"/>
    <s v="South"/>
    <s v="Daylight"/>
    <x v="0"/>
    <n v="69"/>
    <s v="Lap and Shoulder Belt Used"/>
    <n v="0"/>
    <s v="Sports Utility Vehicle (SUV)"/>
    <s v="1471007700I"/>
    <n v="16.451817999999999"/>
    <n v="34.425587999999998"/>
    <n v="-83.027063999999996"/>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0"/>
  </r>
  <r>
    <n v="296"/>
    <n v="4518750"/>
    <s v="Hart County Sheriff's Office"/>
    <n v="41478.98333333333"/>
    <n v="2013"/>
    <x v="0"/>
    <n v="1"/>
    <n v="0"/>
    <s v="Hart"/>
    <s v="State Route 77"/>
    <s v="Price Chapel Rd"/>
    <s v="(O) No Injury"/>
    <n v="0"/>
    <n v="0"/>
    <n v="0"/>
    <s v="Not a Collision with Motor Vehicle"/>
    <s v="Off Roadway"/>
    <s v="Ditch"/>
    <s v="Ditch"/>
    <s v="Inattentive or Other Distraction (Distracted)"/>
    <n v="1"/>
    <x v="0"/>
    <x v="0"/>
    <s v="South"/>
    <s v="Dark-Not Lighted"/>
    <x v="0"/>
    <n v="32"/>
    <s v="Lap and Shoulder Belt Used"/>
    <n v="0"/>
    <s v="Passenger Car"/>
    <s v="1471007700I"/>
    <n v="16.47317"/>
    <n v="34.425884000000003"/>
    <n v="-83.027158"/>
    <n v="11"/>
    <n v="90"/>
    <n v="2103"/>
    <s v="D1_0077_00_I"/>
    <n v="25"/>
    <n v="25"/>
    <s v="simple"/>
    <n v="1091.5"/>
    <n v="44.1"/>
    <n v="839.1"/>
    <n v="-83.027011000000002"/>
    <n v="34.425418000000001"/>
    <n v="-83.026976000000005"/>
    <n v="34.427669000000002"/>
    <s v="1471007700I"/>
    <n v="1"/>
    <n v="147"/>
    <n v="77"/>
    <n v="0"/>
    <n v="55"/>
    <n v="7.76"/>
    <n v="7.4"/>
    <n v="805.1"/>
    <n v="818.2"/>
    <n v="834.3"/>
    <n v="55"/>
    <n v="58.1"/>
    <n v="0"/>
    <n v="43087"/>
    <s v="NONE"/>
    <n v="2.33E-3"/>
    <n v="29746"/>
    <n v="29698"/>
    <s v="1471007700I"/>
    <s v="HART"/>
    <n v="1"/>
    <n v="7700"/>
    <n v="1"/>
    <n v="1"/>
    <n v="2"/>
    <n v="1"/>
    <n v="1"/>
    <n v="2"/>
    <n v="0"/>
    <n v="5"/>
    <s v="N"/>
    <n v="147"/>
    <n v="77"/>
    <n v="0"/>
    <s v="Not Urban"/>
    <s v="Not Urban"/>
    <n v="0"/>
    <n v="55"/>
    <n v="3770"/>
    <s v=" "/>
    <n v="0"/>
    <n v="0.69772000000000001"/>
    <n v="9"/>
    <s v="State Mainline"/>
    <n v="3770"/>
    <n v="341212"/>
    <n v="16.13"/>
    <n v="16.829999999999998"/>
    <n v="341212"/>
    <n v="0"/>
    <n v="3683.9640140000001"/>
    <n v="100"/>
    <n v="29722"/>
    <n v="2.2422999999999998E-2"/>
    <n v="0"/>
    <n v="2.33E-3"/>
    <n v="436"/>
    <s v="147-0169"/>
    <s v="5R : Rural Major Collector"/>
    <s v="34.419062, -83.026172"/>
    <n v="-83.026172000000003"/>
    <n v="34.419061999999997"/>
    <n v="34.419061999999997"/>
    <n v="-83.026172000000003"/>
    <n v="2.33E-3"/>
    <x v="60"/>
    <x v="1"/>
    <x v="1"/>
    <n v="3906.6666666666665"/>
    <n v="3442.5"/>
    <n v="464.16666666666652"/>
    <n v="0.13483418058581453"/>
    <n v="3674.583333333333"/>
    <n v="3860"/>
    <n v="11.9"/>
    <n v="4030"/>
    <n v="11.8"/>
    <n v="3830"/>
    <n v="0"/>
    <n v="3880"/>
    <n v="0"/>
    <n v="3770"/>
    <n v="14"/>
    <n v="3580"/>
    <n v="14"/>
    <n v="3420"/>
    <n v="14"/>
    <n v="3000"/>
    <n v="14"/>
    <n v="3020"/>
    <n v="13.8"/>
    <n v="2990"/>
    <n v="13.8"/>
    <n v="0"/>
  </r>
  <r>
    <n v="297"/>
    <n v="7259830"/>
    <s v="Gsp Post 00"/>
    <n v="43638.15"/>
    <n v="2019"/>
    <x v="1"/>
    <n v="0"/>
    <n v="1"/>
    <s v="Hart"/>
    <s v="Reed Creek Hwy"/>
    <s v="(none)"/>
    <s v="(O) No Injury"/>
    <n v="0"/>
    <n v="0"/>
    <n v="0"/>
    <s v="Not a Collision with Motor Vehicle"/>
    <s v="Off Roadway"/>
    <s v="Tree"/>
    <s v="Tree"/>
    <s v="No Contributing Factors"/>
    <n v="1"/>
    <x v="0"/>
    <x v="0"/>
    <s v="North"/>
    <s v="Dark-Not Lighted"/>
    <x v="1"/>
    <n v="34"/>
    <s v="Lap and Shoulder Belt Used"/>
    <n v="0"/>
    <s v="Pickup Truck"/>
    <s v="1471005100I"/>
    <n v="16.154420999999999"/>
    <n v="34.427686000000001"/>
    <n v="-82.939279999999997"/>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9.9099999999999991E-4"/>
  </r>
  <r>
    <n v="298"/>
    <n v="5860031"/>
    <s v="Gsp Post 00"/>
    <n v="42579.144444444442"/>
    <n v="2016"/>
    <x v="0"/>
    <n v="1"/>
    <n v="0"/>
    <s v="Hart"/>
    <s v="Reed Creek Hwy"/>
    <s v="(none)"/>
    <s v="(K) Fatal Injury"/>
    <n v="1"/>
    <n v="0"/>
    <n v="1"/>
    <s v="Not a Collision with Motor Vehicle"/>
    <s v="On Shoulder"/>
    <s v="Culvert"/>
    <s v="Fire/Explosion"/>
    <s v="No Contributing Factors"/>
    <n v="1"/>
    <x v="0"/>
    <x v="0"/>
    <s v="West"/>
    <s v="Dark-Not Lighted"/>
    <x v="0"/>
    <n v="27"/>
    <s v="[&quot;Lap and Shoulder Belt Used&quot;,&quot;Lap and Shoulder Belt Used&quot;,&quot;None Used&quot;,&quot;None Used&quot;]"/>
    <n v="0"/>
    <s v="Passenger Car"/>
    <s v="1471005100I"/>
    <n v="15.904045999999999"/>
    <n v="34.424382000000001"/>
    <n v="-82.938108999999997"/>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8.7799999999999998E-4"/>
  </r>
  <r>
    <n v="299"/>
    <n v="5715092"/>
    <s v="Gsp Post 00"/>
    <n v="42475.512499999997"/>
    <n v="2016"/>
    <x v="0"/>
    <n v="1"/>
    <n v="0"/>
    <s v="Hart"/>
    <s v="Reed Creek Hwy"/>
    <s v="(none)"/>
    <s v="(C) Possible Injury / Complaint"/>
    <n v="0"/>
    <n v="0"/>
    <n v="0"/>
    <s v="Not a Collision with Motor Vehicle"/>
    <s v="On Shoulder"/>
    <s v="Ditch"/>
    <s v="Ditch"/>
    <s v="No Contributing Factors"/>
    <n v="1"/>
    <x v="0"/>
    <x v="0"/>
    <s v="East"/>
    <s v="Daylight"/>
    <x v="0"/>
    <n v="62"/>
    <s v="Lap and Shoulder Belt Used"/>
    <n v="0"/>
    <s v="Van"/>
    <s v="1471005100I"/>
    <n v="15.877516"/>
    <n v="34.424069000000003"/>
    <n v="-82.937845999999993"/>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1.2869999999999999E-3"/>
  </r>
  <r>
    <n v="300"/>
    <n v="5609279"/>
    <s v="Gsp Post 00"/>
    <n v="42389.688194444447"/>
    <n v="2016"/>
    <x v="0"/>
    <n v="1"/>
    <n v="0"/>
    <s v="Hart"/>
    <s v="Reed Creek Hwy"/>
    <s v="(none)"/>
    <s v="(O) No Injury"/>
    <n v="0"/>
    <n v="0"/>
    <n v="0"/>
    <s v="Not a Collision with Motor Vehicle"/>
    <s v="On Shoulder"/>
    <s v="Mail Box"/>
    <s v="Mail Box"/>
    <s v="No Contributing Factors"/>
    <n v="1"/>
    <x v="0"/>
    <x v="2"/>
    <s v="North"/>
    <s v="Daylight"/>
    <x v="0"/>
    <n v="76"/>
    <s v="Lap and Shoulder Belt Used"/>
    <n v="0"/>
    <s v="Sports Utility Vehicle (SUV)"/>
    <s v="1471005100I"/>
    <n v="16.028051999999999"/>
    <n v="34.425893000000002"/>
    <n v="-82.939195999999995"/>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0"/>
  </r>
  <r>
    <n v="301"/>
    <n v="5110174"/>
    <s v="Gsp Post 00"/>
    <n v="41999.423611111109"/>
    <n v="2014"/>
    <x v="0"/>
    <n v="1"/>
    <n v="0"/>
    <s v="Hart"/>
    <s v="Reed Creek Hwy"/>
    <s v="5169 Private Drive Reed Crk"/>
    <s v="(O) No Injury"/>
    <n v="0"/>
    <n v="0"/>
    <n v="0"/>
    <s v="Rear End"/>
    <s v="On Roadway - Driveway Intersection"/>
    <s v="[&quot;Motor Vehicle in Motion&quot;,&quot;Motor Vehicle in Motion&quot;]"/>
    <s v="[&quot;Motor Vehicle in Motion&quot;,&quot;Motor Vehicle in Motion&quot;]"/>
    <s v="[&quot;Following Too Close&quot;,&quot;No Contributing Factors&quot;]"/>
    <n v="2"/>
    <x v="1"/>
    <x v="7"/>
    <s v="[&quot;North&quot;,&quot;North&quot;]"/>
    <s v="Daylight"/>
    <x v="0"/>
    <s v="[19,48]"/>
    <s v="[&quot;Lap and Shoulder Belt Used&quot;,&quot;Lap and Shoulder Belt Used&quot;,&quot;Lap and Shoulder Belt Used&quot;,&quot;Lap and Shoulder Belt Used&quot;]"/>
    <n v="0"/>
    <s v="[&quot;Passenger Car&quot;,&quot;Pickup Truck&quot;]"/>
    <s v="1471005100I"/>
    <n v="15.867540999999999"/>
    <n v="34.423952"/>
    <n v="-82.937747000000002"/>
    <n v="12"/>
    <n v="87"/>
    <n v="1383"/>
    <s v="D1_0051_00_I"/>
    <n v="49"/>
    <n v="52"/>
    <s v="split"/>
    <n v="899.1"/>
    <n v="41.1"/>
    <n v="645.9"/>
    <n v="-82.938687000000002"/>
    <n v="34.425041"/>
    <n v="-82.939314999999993"/>
    <n v="34.426693999999998"/>
    <s v="1471005100I"/>
    <n v="1"/>
    <n v="147"/>
    <n v="51"/>
    <n v="0"/>
    <n v="55"/>
    <n v="6.2"/>
    <n v="5.98"/>
    <n v="831.4"/>
    <n v="834.6"/>
    <n v="833"/>
    <n v="55"/>
    <n v="56.5"/>
    <n v="0"/>
    <n v="43087"/>
    <s v="NONE"/>
    <n v="1.825E-3"/>
    <n v="29667"/>
    <n v="29635"/>
    <s v="1471005100I"/>
    <s v="HART"/>
    <n v="1"/>
    <n v="5100"/>
    <n v="1"/>
    <n v="1"/>
    <n v="2"/>
    <n v="1"/>
    <n v="1"/>
    <n v="2"/>
    <n v="0"/>
    <n v="5"/>
    <s v="N"/>
    <n v="147"/>
    <n v="51"/>
    <n v="0"/>
    <s v="Not Urban"/>
    <s v="Not Urban"/>
    <n v="0"/>
    <n v="55"/>
    <n v="1790"/>
    <s v=" "/>
    <n v="0"/>
    <n v="0.48386499999999999"/>
    <n v="9"/>
    <s v="State Mainline"/>
    <n v="1790"/>
    <n v="341149"/>
    <n v="15.79"/>
    <n v="16.28"/>
    <n v="341149"/>
    <n v="0"/>
    <n v="2554.8080949999999"/>
    <n v="100"/>
    <n v="29659"/>
    <n v="1.6441999999999998E-2"/>
    <n v="0"/>
    <n v="1.825E-3"/>
    <n v="464"/>
    <s v="147-0245"/>
    <s v="5R : Rural Major Collector"/>
    <s v="34.421919, -82.936301"/>
    <n v="-82.936301"/>
    <n v="34.421919000000003"/>
    <n v="34.421919000000003"/>
    <n v="-82.936301"/>
    <n v="1.825E-3"/>
    <x v="61"/>
    <x v="1"/>
    <x v="1"/>
    <n v="1640"/>
    <n v="1610"/>
    <n v="30"/>
    <n v="1.8633540372670808E-2"/>
    <n v="1625"/>
    <n v="1520"/>
    <n v="0"/>
    <n v="1590"/>
    <n v="0"/>
    <n v="1810"/>
    <n v="0"/>
    <n v="1840"/>
    <n v="0"/>
    <n v="1790"/>
    <n v="8"/>
    <n v="1700"/>
    <n v="7.9"/>
    <n v="1620"/>
    <n v="8"/>
    <n v="1330"/>
    <n v="8"/>
    <n v="1340"/>
    <n v="8"/>
    <n v="1450"/>
    <n v="8"/>
    <n v="1.4400000000000001E-3"/>
  </r>
  <r>
    <n v="302"/>
    <n v="7471719"/>
    <s v="Gsp Post 00"/>
    <n v="43805.711805555555"/>
    <n v="2019"/>
    <x v="1"/>
    <n v="0"/>
    <n v="1"/>
    <s v="Hart"/>
    <s v="[&quot;Greenway Upholstery Rd&quot;,&quot;State Route 51&quot;,&quot;State Route 51&quot;]"/>
    <s v="(none)"/>
    <s v="(C) Possible Injury / Complaint"/>
    <n v="0"/>
    <n v="0"/>
    <n v="0"/>
    <s v="Not a Collision with Motor Vehicle"/>
    <s v="Off Roadway"/>
    <s v="Culvert"/>
    <s v="Over Turn"/>
    <s v="Driver Lost Control"/>
    <n v="1"/>
    <x v="0"/>
    <x v="2"/>
    <s v="South"/>
    <s v="Daylight"/>
    <x v="0"/>
    <n v="23"/>
    <s v="[&quot;Lap and Shoulder Belt Used&quot;,&quot;Lap and Shoulder Belt Used&quot;,&quot;None Used&quot;]"/>
    <n v="0"/>
    <s v="Passenger Car"/>
    <s v="1471005100I"/>
    <n v="18.25"/>
    <n v="34.452618999999999"/>
    <n v="-82.920841999999993"/>
    <n v="13"/>
    <n v="86"/>
    <n v="1405"/>
    <s v="D1_0051_00_I"/>
    <n v="54"/>
    <n v="58"/>
    <s v="simple"/>
    <n v="1085.4000000000001"/>
    <n v="38"/>
    <n v="719.6"/>
    <n v="-82.921431999999996"/>
    <n v="34.451872999999999"/>
    <n v="-82.920546000000002"/>
    <n v="34.453671"/>
    <s v="1471005100I"/>
    <n v="1"/>
    <n v="147"/>
    <n v="51"/>
    <n v="0"/>
    <n v="45"/>
    <n v="0"/>
    <n v="0"/>
    <n v="0"/>
    <n v="0"/>
    <n v="0"/>
    <n v="0"/>
    <n v="0"/>
    <n v="0"/>
    <s v=" "/>
    <s v="NO_VALID_DATA"/>
    <n v="2.0509999999999999E-3"/>
    <n v="29652"/>
    <n v="29620"/>
    <s v="1471005100I"/>
    <s v="HART"/>
    <n v="1"/>
    <n v="5100"/>
    <n v="1"/>
    <n v="1"/>
    <n v="2"/>
    <n v="1"/>
    <n v="1"/>
    <n v="2"/>
    <n v="0"/>
    <n v="5"/>
    <s v="N"/>
    <n v="147"/>
    <n v="51"/>
    <n v="0"/>
    <s v="Not Urban"/>
    <s v="Not Urban"/>
    <n v="0"/>
    <n v="45"/>
    <n v="890"/>
    <s v=" "/>
    <n v="0"/>
    <n v="0.552091"/>
    <n v="9"/>
    <s v="State Mainline"/>
    <n v="890"/>
    <n v="341134"/>
    <n v="17.690999999999999"/>
    <n v="18.25"/>
    <n v="341134"/>
    <n v="0"/>
    <n v="2915.0388979999998"/>
    <n v="100"/>
    <n v="29644"/>
    <n v="1.8561000000000001E-2"/>
    <n v="0"/>
    <n v="2.0509999999999999E-3"/>
    <n v="465"/>
    <s v="147-0247"/>
    <s v="5R : Rural Major Collector"/>
    <s v="34.450343, -82.922703"/>
    <n v="-82.922702999999998"/>
    <n v="34.450342999999997"/>
    <n v="34.450342999999997"/>
    <n v="-82.922702999999998"/>
    <n v="2.0509999999999999E-3"/>
    <x v="62"/>
    <x v="0"/>
    <x v="0"/>
    <n v="936.66666666666663"/>
    <n v="865"/>
    <n v="71.666666666666629"/>
    <n v="8.2851637764932512E-2"/>
    <n v="900.83333333333326"/>
    <n v="930"/>
    <n v="0"/>
    <n v="970"/>
    <n v="0"/>
    <n v="910"/>
    <n v="0"/>
    <n v="920"/>
    <n v="0"/>
    <n v="890"/>
    <n v="0"/>
    <n v="850"/>
    <n v="0"/>
    <n v="860"/>
    <n v="0"/>
    <n v="860"/>
    <n v="0"/>
    <n v="880"/>
    <n v="0"/>
    <n v="890"/>
    <n v="0"/>
    <n v="0"/>
  </r>
  <r>
    <n v="303"/>
    <n v="7688668"/>
    <s v="Gsp Post 00"/>
    <n v="44017.873611111114"/>
    <n v="2020"/>
    <x v="1"/>
    <n v="0"/>
    <n v="1"/>
    <s v="Hart"/>
    <s v="State Route 51"/>
    <s v="Sarijon Rd"/>
    <s v="(B) Suspected Minor/Visible Injury"/>
    <n v="0"/>
    <n v="0"/>
    <n v="1"/>
    <s v="Not a Collision with Motor Vehicle"/>
    <s v="On Shoulder"/>
    <s v="Other Non-Collision"/>
    <s v="Other Non-Collision"/>
    <s v="Under the Influence (U.I.)"/>
    <n v="1"/>
    <x v="0"/>
    <x v="0"/>
    <s v="North"/>
    <s v="Dusk"/>
    <x v="0"/>
    <n v="62"/>
    <s v="Motorcycle Helmet"/>
    <n v="1"/>
    <s v="Motorcycle"/>
    <s v="1471005100I"/>
    <n v="18.844000000000001"/>
    <n v="34.460681999999998"/>
    <n v="-82.917890999999997"/>
    <n v="14"/>
    <n v="88"/>
    <n v="1408"/>
    <s v="D1_0051_00_I"/>
    <n v="56"/>
    <n v="61"/>
    <s v="split"/>
    <n v="870.2"/>
    <n v="38.5"/>
    <n v="585"/>
    <n v="-82.918013000000002"/>
    <n v="34.460247000000003"/>
    <n v="-82.917156000000006"/>
    <n v="34.461658"/>
    <s v="1471005100I"/>
    <n v="1"/>
    <n v="147"/>
    <n v="51"/>
    <n v="0"/>
    <n v="55"/>
    <n v="0"/>
    <n v="0"/>
    <n v="0"/>
    <n v="0"/>
    <n v="0"/>
    <n v="0"/>
    <n v="0"/>
    <n v="0"/>
    <s v=" "/>
    <s v="NO_VALID_DATA"/>
    <n v="1.6869999999999999E-3"/>
    <n v="29677"/>
    <n v="29645"/>
    <s v="1471005100I"/>
    <s v="HART"/>
    <n v="1"/>
    <n v="5100"/>
    <n v="1"/>
    <n v="1"/>
    <n v="2"/>
    <n v="1"/>
    <n v="1"/>
    <n v="2"/>
    <n v="0"/>
    <n v="5"/>
    <s v="N"/>
    <n v="147"/>
    <n v="51"/>
    <n v="0"/>
    <s v="Not Urban"/>
    <s v="Not Urban"/>
    <n v="0"/>
    <n v="55"/>
    <n v="890"/>
    <s v=" "/>
    <n v="0"/>
    <n v="8.4744E-2"/>
    <n v="9"/>
    <s v="State Mainline"/>
    <n v="890"/>
    <n v="341159"/>
    <n v="18.760000000000002"/>
    <n v="18.850000000000001"/>
    <n v="341159"/>
    <n v="0"/>
    <n v="447.44877000000002"/>
    <n v="100"/>
    <n v="29669"/>
    <n v="4.3990000000000001E-3"/>
    <n v="0"/>
    <n v="1.6869999999999999E-3"/>
    <n v="465"/>
    <s v="147-0247"/>
    <s v="5R : Rural Major Collector"/>
    <s v="34.450343, -82.922703"/>
    <n v="-82.922702999999998"/>
    <n v="34.450342999999997"/>
    <n v="34.450342999999997"/>
    <n v="-82.922702999999998"/>
    <n v="1.6869999999999999E-3"/>
    <x v="63"/>
    <x v="0"/>
    <x v="0"/>
    <n v="936.66666666666663"/>
    <n v="865"/>
    <n v="71.666666666666629"/>
    <n v="8.2851637764932512E-2"/>
    <n v="900.83333333333326"/>
    <n v="930"/>
    <n v="0"/>
    <n v="970"/>
    <n v="0"/>
    <n v="910"/>
    <n v="0"/>
    <n v="920"/>
    <n v="0"/>
    <n v="890"/>
    <n v="0"/>
    <n v="850"/>
    <n v="0"/>
    <n v="860"/>
    <n v="0"/>
    <n v="860"/>
    <n v="0"/>
    <n v="880"/>
    <n v="0"/>
    <n v="890"/>
    <n v="0"/>
    <n v="0"/>
  </r>
  <r>
    <n v="304"/>
    <n v="7729536"/>
    <s v="Gsp Post 00"/>
    <n v="43728.361111111109"/>
    <n v="2019"/>
    <x v="1"/>
    <n v="0"/>
    <n v="1"/>
    <s v="Hart"/>
    <s v="Sari Jon Rd"/>
    <s v="Tom Cobb Dr"/>
    <s v="(O) No Injury"/>
    <n v="0"/>
    <n v="0"/>
    <n v="0"/>
    <s v="Not a Collision with Motor Vehicle"/>
    <s v="Off Roadway"/>
    <s v="Other Non-Collision"/>
    <s v="Cargo/Equipment Loss or Shift"/>
    <s v="(None)"/>
    <n v="1"/>
    <x v="0"/>
    <x v="0"/>
    <s v="South"/>
    <s v="Daylight"/>
    <x v="0"/>
    <n v="69"/>
    <s v="Lap and Shoulder Belt Used"/>
    <n v="0"/>
    <s v="Vehicle with Trailer"/>
    <s v="1472029400I"/>
    <n v="1.4344000000000001E-2"/>
    <n v="34.460974999999998"/>
    <n v="-82.917832000000004"/>
    <n v="14"/>
    <n v="88"/>
    <n v="1408"/>
    <s v="D1_0051_00_I"/>
    <n v="56"/>
    <n v="61"/>
    <s v="split"/>
    <n v="870.2"/>
    <n v="38.5"/>
    <n v="585"/>
    <n v="-82.918013000000002"/>
    <n v="34.460247000000003"/>
    <n v="-82.917156000000006"/>
    <n v="34.461658"/>
    <s v="1471005100I"/>
    <n v="1"/>
    <n v="147"/>
    <n v="51"/>
    <n v="0"/>
    <n v="55"/>
    <n v="0"/>
    <n v="0"/>
    <n v="0"/>
    <n v="0"/>
    <n v="0"/>
    <n v="0"/>
    <n v="0"/>
    <n v="0"/>
    <s v=" "/>
    <s v="NO_VALID_DATA"/>
    <n v="1.6869999999999999E-3"/>
    <n v="29677"/>
    <n v="29645"/>
    <s v="1471005100I"/>
    <s v="HART"/>
    <n v="1"/>
    <n v="5100"/>
    <n v="1"/>
    <n v="1"/>
    <n v="2"/>
    <n v="1"/>
    <n v="1"/>
    <n v="2"/>
    <n v="0"/>
    <n v="5"/>
    <s v="N"/>
    <n v="147"/>
    <n v="51"/>
    <n v="0"/>
    <s v="Not Urban"/>
    <s v="Not Urban"/>
    <n v="0"/>
    <n v="55"/>
    <n v="890"/>
    <s v=" "/>
    <n v="0"/>
    <n v="8.4744E-2"/>
    <n v="9"/>
    <s v="State Mainline"/>
    <n v="890"/>
    <n v="341159"/>
    <n v="18.760000000000002"/>
    <n v="18.850000000000001"/>
    <n v="341159"/>
    <n v="0"/>
    <n v="447.44877000000002"/>
    <n v="100"/>
    <n v="29669"/>
    <n v="4.3990000000000001E-3"/>
    <n v="0"/>
    <n v="1.6869999999999999E-3"/>
    <n v="465"/>
    <s v="147-0247"/>
    <s v="5R : Rural Major Collector"/>
    <s v="34.450343, -82.922703"/>
    <n v="-82.922702999999998"/>
    <n v="34.450342999999997"/>
    <n v="34.450342999999997"/>
    <n v="-82.922702999999998"/>
    <n v="1.6869999999999999E-3"/>
    <x v="63"/>
    <x v="0"/>
    <x v="0"/>
    <n v="936.66666666666663"/>
    <n v="865"/>
    <n v="71.666666666666629"/>
    <n v="8.2851637764932512E-2"/>
    <n v="900.83333333333326"/>
    <n v="930"/>
    <n v="0"/>
    <n v="970"/>
    <n v="0"/>
    <n v="910"/>
    <n v="0"/>
    <n v="920"/>
    <n v="0"/>
    <n v="890"/>
    <n v="0"/>
    <n v="850"/>
    <n v="0"/>
    <n v="860"/>
    <n v="0"/>
    <n v="860"/>
    <n v="0"/>
    <n v="880"/>
    <n v="0"/>
    <n v="890"/>
    <n v="0"/>
    <n v="7.3999999999999996E-5"/>
  </r>
  <r>
    <n v="305"/>
    <n v="7508059"/>
    <s v="Madison Co Sheriff's Office"/>
    <n v="43822.04791666667"/>
    <n v="2019"/>
    <x v="1"/>
    <n v="0"/>
    <n v="1"/>
    <s v="Madison"/>
    <s v="HWY 172"/>
    <s v="Vineyards Creek Ch Rd"/>
    <s v="(C) Possible Injury / Complaint"/>
    <n v="0"/>
    <n v="0"/>
    <n v="0"/>
    <s v="Not a Collision with Motor Vehicle"/>
    <s v="Off Roadway"/>
    <s v="Utility Pole"/>
    <s v="Utility Pole"/>
    <s v="Driver Lost Control"/>
    <n v="1"/>
    <x v="0"/>
    <x v="0"/>
    <s v="South"/>
    <s v="Dark-Not Lighted"/>
    <x v="1"/>
    <n v="31"/>
    <s v="[&quot;Lap and Shoulder Belt Used&quot;,&quot;Lap and Shoulder Belt Used&quot;]"/>
    <n v="0"/>
    <s v="Passenger Car"/>
    <s v="1951017200I"/>
    <n v="8.4672540000000005"/>
    <n v="34.136944999999997"/>
    <n v="-83.104973000000001"/>
    <n v="16"/>
    <n v="91"/>
    <n v="2659"/>
    <s v="D1_0172_00_I"/>
    <n v="11"/>
    <n v="14"/>
    <s v="simple"/>
    <n v="1470.4"/>
    <n v="71.3"/>
    <n v="1828.4"/>
    <n v="-83.110647999999998"/>
    <n v="34.135565"/>
    <n v="-83.105236000000005"/>
    <n v="34.136991999999999"/>
    <s v="1951017200I"/>
    <n v="1"/>
    <n v="195"/>
    <n v="172"/>
    <n v="0"/>
    <n v="55"/>
    <n v="7.04"/>
    <n v="6.73"/>
    <n v="703.1"/>
    <n v="703.1"/>
    <n v="719.5"/>
    <n v="55"/>
    <n v="67.5"/>
    <n v="0"/>
    <n v="43077"/>
    <s v="NONE"/>
    <n v="5.8640000000000003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5.8640000000000003E-3"/>
    <n v="600"/>
    <s v="195-0176"/>
    <s v="5R : Rural Major Collector"/>
    <s v="34.131658, -83.114900"/>
    <n v="-83.114900000000006"/>
    <n v="34.131658000000002"/>
    <n v="34.131658000000002"/>
    <n v="-83.114900000000006"/>
    <n v="5.8640000000000003E-3"/>
    <x v="64"/>
    <x v="0"/>
    <x v="1"/>
    <n v="2856.6666666666665"/>
    <n v="2585"/>
    <n v="271.66666666666652"/>
    <n v="0.10509348807221142"/>
    <n v="2720.833333333333"/>
    <n v="2690"/>
    <n v="12.7"/>
    <n v="2940"/>
    <n v="0"/>
    <n v="2940"/>
    <n v="0"/>
    <n v="2650"/>
    <n v="0"/>
    <n v="2570"/>
    <n v="10.8"/>
    <n v="2780"/>
    <n v="23"/>
    <n v="2650"/>
    <n v="23"/>
    <n v="2340"/>
    <n v="23"/>
    <n v="2350"/>
    <n v="23"/>
    <n v="2380"/>
    <n v="23"/>
    <n v="2.6699999999999998E-4"/>
  </r>
  <r>
    <n v="306"/>
    <n v="7279631"/>
    <s v="Madison Co Sheriff's Office"/>
    <n v="43649.210416666669"/>
    <n v="2019"/>
    <x v="1"/>
    <n v="0"/>
    <n v="1"/>
    <s v="Madison"/>
    <s v="HWY 172"/>
    <s v="Vineyards Creek Church Rd"/>
    <s v="(O) No Injury"/>
    <n v="0"/>
    <n v="0"/>
    <n v="0"/>
    <s v="Not a Collision with Motor Vehicle"/>
    <s v="On Shoulder"/>
    <s v="Mail Box"/>
    <s v="Highway Traffic Sign Post"/>
    <s v="(None)"/>
    <n v="1"/>
    <x v="0"/>
    <x v="0"/>
    <s v="South"/>
    <s v="Dark-Not Lighted"/>
    <x v="0"/>
    <n v="33"/>
    <s v="Lap and Shoulder Belt Used"/>
    <n v="0"/>
    <s v="Pickup Truck"/>
    <s v="1951017200I"/>
    <n v="8.3698870000000003"/>
    <n v="34.137172999999997"/>
    <n v="-83.106644000000003"/>
    <n v="16"/>
    <n v="91"/>
    <n v="2659"/>
    <s v="D1_0172_00_I"/>
    <n v="11"/>
    <n v="14"/>
    <s v="simple"/>
    <n v="1470.4"/>
    <n v="71.3"/>
    <n v="1828.4"/>
    <n v="-83.110647999999998"/>
    <n v="34.135565"/>
    <n v="-83.105236000000005"/>
    <n v="34.136991999999999"/>
    <s v="1951017200I"/>
    <n v="1"/>
    <n v="195"/>
    <n v="172"/>
    <n v="0"/>
    <n v="55"/>
    <n v="7.04"/>
    <n v="6.73"/>
    <n v="703.1"/>
    <n v="703.1"/>
    <n v="719.5"/>
    <n v="55"/>
    <n v="67.5"/>
    <n v="0"/>
    <n v="43077"/>
    <s v="NONE"/>
    <n v="5.8640000000000003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5.8640000000000003E-3"/>
    <n v="600"/>
    <s v="195-0176"/>
    <s v="5R : Rural Major Collector"/>
    <s v="34.131658, -83.114900"/>
    <n v="-83.114900000000006"/>
    <n v="34.131658000000002"/>
    <n v="34.131658000000002"/>
    <n v="-83.114900000000006"/>
    <n v="5.8640000000000003E-3"/>
    <x v="64"/>
    <x v="0"/>
    <x v="1"/>
    <n v="2856.6666666666665"/>
    <n v="2585"/>
    <n v="271.66666666666652"/>
    <n v="0.10509348807221142"/>
    <n v="2720.833333333333"/>
    <n v="2690"/>
    <n v="12.7"/>
    <n v="2940"/>
    <n v="0"/>
    <n v="2940"/>
    <n v="0"/>
    <n v="2650"/>
    <n v="0"/>
    <n v="2570"/>
    <n v="10.8"/>
    <n v="2780"/>
    <n v="23"/>
    <n v="2650"/>
    <n v="23"/>
    <n v="2340"/>
    <n v="23"/>
    <n v="2350"/>
    <n v="23"/>
    <n v="2380"/>
    <n v="23"/>
    <n v="0"/>
  </r>
  <r>
    <n v="307"/>
    <n v="5910035"/>
    <s v="Gsp Post 00"/>
    <n v="42617.583333333336"/>
    <n v="2016"/>
    <x v="0"/>
    <n v="1"/>
    <n v="0"/>
    <s v="Madison"/>
    <s v="[&quot;HWY 172&quot;,&quot;VINEYARDS CREEK CHURCH RD&quot;]"/>
    <s v="Vineyard Creek Rd"/>
    <s v="(O) No Injury"/>
    <n v="0"/>
    <n v="0"/>
    <n v="0"/>
    <s v="Not a Collision with Motor Vehicle"/>
    <s v="Off Roadway"/>
    <s v="Other-Fixed Object"/>
    <s v="Fence"/>
    <s v="Changed Lanes Improperly"/>
    <n v="1"/>
    <x v="0"/>
    <x v="4"/>
    <s v="East"/>
    <s v="Daylight"/>
    <x v="0"/>
    <n v="26"/>
    <s v="[&quot;Child Restraint System (Properly Used)&quot;,&quot;Lap and Shoulder Belt Used&quot;]"/>
    <n v="0"/>
    <s v="Passenger Car"/>
    <s v="1952033400I"/>
    <n v="2.4459999999999998E-3"/>
    <n v="34.138649999999998"/>
    <n v="-83.100804999999994"/>
    <n v="17"/>
    <n v="92"/>
    <n v="2660"/>
    <s v="D1_0172_00_I"/>
    <n v="12"/>
    <n v="15"/>
    <s v="split"/>
    <n v="695.8"/>
    <n v="95.2"/>
    <n v="1155.2"/>
    <n v="-83.102108000000001"/>
    <n v="34.137152"/>
    <n v="-83.101145000000002"/>
    <n v="34.139876000000001"/>
    <s v="1951017200I"/>
    <n v="1"/>
    <n v="195"/>
    <n v="172"/>
    <n v="0"/>
    <n v="55"/>
    <n v="9.18"/>
    <n v="8.66"/>
    <n v="704.4"/>
    <n v="704.7"/>
    <n v="718.8"/>
    <n v="55"/>
    <n v="53.4"/>
    <n v="1.6"/>
    <n v="43077"/>
    <s v="NONE"/>
    <n v="3.3370000000000001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3.3370000000000001E-3"/>
    <n v="600"/>
    <s v="195-0176"/>
    <s v="5R : Rural Major Collector"/>
    <s v="34.131658, -83.114900"/>
    <n v="-83.114900000000006"/>
    <n v="34.131658000000002"/>
    <n v="34.131658000000002"/>
    <n v="-83.114900000000006"/>
    <n v="3.3370000000000001E-3"/>
    <x v="65"/>
    <x v="1"/>
    <x v="1"/>
    <n v="2856.6666666666665"/>
    <n v="2585"/>
    <n v="271.66666666666652"/>
    <n v="0.10509348807221142"/>
    <n v="2720.833333333333"/>
    <n v="2690"/>
    <n v="12.7"/>
    <n v="2940"/>
    <n v="0"/>
    <n v="2940"/>
    <n v="0"/>
    <n v="2650"/>
    <n v="0"/>
    <n v="2570"/>
    <n v="10.8"/>
    <n v="2780"/>
    <n v="23"/>
    <n v="2650"/>
    <n v="23"/>
    <n v="2340"/>
    <n v="23"/>
    <n v="2350"/>
    <n v="23"/>
    <n v="2380"/>
    <n v="23"/>
    <n v="4.1999999999999998E-5"/>
  </r>
  <r>
    <n v="308"/>
    <n v="4766951"/>
    <s v="Gsp Post 00"/>
    <n v="41717.265277777777"/>
    <n v="2014"/>
    <x v="0"/>
    <n v="1"/>
    <n v="0"/>
    <s v="Madison"/>
    <s v="HWY 172"/>
    <s v="300' E Of Vineyard Creek Ch"/>
    <s v="(O) No Injury"/>
    <n v="0"/>
    <n v="0"/>
    <n v="0"/>
    <s v="Not a Collision with Motor Vehicle"/>
    <s v="Off Roadway"/>
    <s v="Tree"/>
    <s v="Tree"/>
    <s v="No Contributing Factors"/>
    <n v="1"/>
    <x v="0"/>
    <x v="0"/>
    <s v="East"/>
    <s v="Dark-Not Lighted"/>
    <x v="1"/>
    <n v="20"/>
    <s v="Unknown"/>
    <n v="0"/>
    <s v="Passenger Car"/>
    <s v="1951017200I"/>
    <n v="8.8330000000000002"/>
    <n v="34.139555000000001"/>
    <n v="-83.100971999999999"/>
    <n v="17"/>
    <n v="92"/>
    <n v="2660"/>
    <s v="D1_0172_00_I"/>
    <n v="12"/>
    <n v="15"/>
    <s v="split"/>
    <n v="695.8"/>
    <n v="95.2"/>
    <n v="1155.2"/>
    <n v="-83.102108000000001"/>
    <n v="34.137152"/>
    <n v="-83.101145000000002"/>
    <n v="34.139876000000001"/>
    <s v="1951017200I"/>
    <n v="1"/>
    <n v="195"/>
    <n v="172"/>
    <n v="0"/>
    <n v="55"/>
    <n v="9.18"/>
    <n v="8.66"/>
    <n v="704.4"/>
    <n v="704.7"/>
    <n v="718.8"/>
    <n v="55"/>
    <n v="53.4"/>
    <n v="1.6"/>
    <n v="43077"/>
    <s v="NONE"/>
    <n v="3.3370000000000001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3.3370000000000001E-3"/>
    <n v="600"/>
    <s v="195-0176"/>
    <s v="5R : Rural Major Collector"/>
    <s v="34.131658, -83.114900"/>
    <n v="-83.114900000000006"/>
    <n v="34.131658000000002"/>
    <n v="34.131658000000002"/>
    <n v="-83.114900000000006"/>
    <n v="3.3370000000000001E-3"/>
    <x v="65"/>
    <x v="1"/>
    <x v="1"/>
    <n v="2856.6666666666665"/>
    <n v="2585"/>
    <n v="271.66666666666652"/>
    <n v="0.10509348807221142"/>
    <n v="2720.833333333333"/>
    <n v="2690"/>
    <n v="12.7"/>
    <n v="2940"/>
    <n v="0"/>
    <n v="2940"/>
    <n v="0"/>
    <n v="2650"/>
    <n v="0"/>
    <n v="2570"/>
    <n v="10.8"/>
    <n v="2780"/>
    <n v="23"/>
    <n v="2650"/>
    <n v="23"/>
    <n v="2340"/>
    <n v="23"/>
    <n v="2350"/>
    <n v="23"/>
    <n v="2380"/>
    <n v="23"/>
    <n v="0"/>
  </r>
  <r>
    <n v="309"/>
    <n v="4741223"/>
    <s v="Gsp Post 00"/>
    <n v="41691.675000000003"/>
    <n v="2014"/>
    <x v="0"/>
    <n v="1"/>
    <n v="0"/>
    <s v="Madison"/>
    <s v="[&quot;HWY 172&quot;,&quot;HWY 172&quot;,&quot;VINEYARDS CREEK CHURCH RD&quot;]"/>
    <s v="(none)"/>
    <s v="(O) No Injury"/>
    <n v="0"/>
    <n v="0"/>
    <n v="0"/>
    <s v="Rear End"/>
    <s v="On Roadway - Non-Intersection"/>
    <s v="[&quot;Motor Vehicle in Motion&quot;,&quot;Motor Vehicle in Motion&quot;]"/>
    <s v="[&quot;Motor Vehicle in Motion&quot;,&quot;Motor Vehicle in Motion&quot;]"/>
    <s v="[&quot;Following Too Close&quot;,&quot;No Contributing Factors&quot;]"/>
    <n v="2"/>
    <x v="1"/>
    <x v="13"/>
    <s v="[&quot;South&quot;,&quot;South&quot;]"/>
    <s v="Daylight"/>
    <x v="0"/>
    <s v="[21,22]"/>
    <s v="[&quot;Lap and Shoulder Belt Used&quot;,&quot;Lap and Shoulder Belt Used&quot;]"/>
    <n v="0"/>
    <s v="[&quot;Pickup Truck&quot;,&quot;Van&quot;]"/>
    <s v="1951017200I"/>
    <n v="8.7710000000000008"/>
    <n v="34.138640000000002"/>
    <n v="-83.100848999999997"/>
    <n v="17"/>
    <n v="92"/>
    <n v="2660"/>
    <s v="D1_0172_00_I"/>
    <n v="12"/>
    <n v="15"/>
    <s v="split"/>
    <n v="695.8"/>
    <n v="95.2"/>
    <n v="1155.2"/>
    <n v="-83.102108000000001"/>
    <n v="34.137152"/>
    <n v="-83.101145000000002"/>
    <n v="34.139876000000001"/>
    <s v="1951017200I"/>
    <n v="1"/>
    <n v="195"/>
    <n v="172"/>
    <n v="0"/>
    <n v="55"/>
    <n v="9.18"/>
    <n v="8.66"/>
    <n v="704.4"/>
    <n v="704.7"/>
    <n v="718.8"/>
    <n v="55"/>
    <n v="53.4"/>
    <n v="1.6"/>
    <n v="43077"/>
    <s v="NONE"/>
    <n v="3.3370000000000001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3.3370000000000001E-3"/>
    <n v="600"/>
    <s v="195-0176"/>
    <s v="5R : Rural Major Collector"/>
    <s v="34.131658, -83.114900"/>
    <n v="-83.114900000000006"/>
    <n v="34.131658000000002"/>
    <n v="34.131658000000002"/>
    <n v="-83.114900000000006"/>
    <n v="3.3370000000000001E-3"/>
    <x v="65"/>
    <x v="1"/>
    <x v="1"/>
    <n v="2856.6666666666665"/>
    <n v="2585"/>
    <n v="271.66666666666652"/>
    <n v="0.10509348807221142"/>
    <n v="2720.833333333333"/>
    <n v="2690"/>
    <n v="12.7"/>
    <n v="2940"/>
    <n v="0"/>
    <n v="2940"/>
    <n v="0"/>
    <n v="2650"/>
    <n v="0"/>
    <n v="2570"/>
    <n v="10.8"/>
    <n v="2780"/>
    <n v="23"/>
    <n v="2650"/>
    <n v="23"/>
    <n v="2340"/>
    <n v="23"/>
    <n v="2350"/>
    <n v="23"/>
    <n v="2380"/>
    <n v="23"/>
    <n v="0"/>
  </r>
  <r>
    <n v="310"/>
    <n v="5110759"/>
    <s v="Gsp Post 00"/>
    <n v="41996.618750000001"/>
    <n v="2014"/>
    <x v="0"/>
    <n v="1"/>
    <n v="0"/>
    <s v="Madison"/>
    <s v="HWY 172"/>
    <s v="1 Mile N Of Collins Brks"/>
    <s v="(B) Suspected Minor/Visible Injury"/>
    <n v="0"/>
    <n v="0"/>
    <n v="1"/>
    <s v="Not a Collision with Motor Vehicle"/>
    <s v="Off Roadway"/>
    <s v="Utility Pole"/>
    <s v="Utility Pole"/>
    <s v="Changed Lanes Improperly"/>
    <n v="1"/>
    <x v="0"/>
    <x v="0"/>
    <s v="North"/>
    <s v="Daylight"/>
    <x v="1"/>
    <n v="33"/>
    <s v="Lap and Shoulder Belt Used"/>
    <n v="0"/>
    <s v="Passenger Car"/>
    <s v="1951017200I"/>
    <n v="8.5980000000000008"/>
    <n v="34.136856000000002"/>
    <n v="-83.102726000000004"/>
    <n v="18"/>
    <n v="93"/>
    <n v="2661"/>
    <s v="D1_0172_00_I"/>
    <n v="12"/>
    <n v="16"/>
    <s v="split"/>
    <n v="767.5"/>
    <n v="58.3"/>
    <n v="779.4"/>
    <n v="-83.104551999999998"/>
    <n v="34.136867000000002"/>
    <n v="-83.102108000000001"/>
    <n v="34.137152"/>
    <s v="1951017200I"/>
    <n v="1"/>
    <n v="195"/>
    <n v="172"/>
    <n v="0"/>
    <n v="55"/>
    <n v="8.4"/>
    <n v="7.96"/>
    <n v="698.5"/>
    <n v="698.2"/>
    <n v="704.1"/>
    <n v="55"/>
    <n v="54"/>
    <n v="1"/>
    <n v="43077"/>
    <s v="NONE"/>
    <n v="2.5370000000000002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2.5370000000000002E-3"/>
    <n v="600"/>
    <s v="195-0176"/>
    <s v="5R : Rural Major Collector"/>
    <s v="34.131658, -83.114900"/>
    <n v="-83.114900000000006"/>
    <n v="34.131658000000002"/>
    <n v="34.131658000000002"/>
    <n v="-83.114900000000006"/>
    <n v="2.5370000000000002E-3"/>
    <x v="66"/>
    <x v="0"/>
    <x v="1"/>
    <n v="2856.6666666666665"/>
    <n v="2585"/>
    <n v="271.66666666666652"/>
    <n v="0.10509348807221142"/>
    <n v="2720.833333333333"/>
    <n v="2690"/>
    <n v="12.7"/>
    <n v="2940"/>
    <n v="0"/>
    <n v="2940"/>
    <n v="0"/>
    <n v="2650"/>
    <n v="0"/>
    <n v="2570"/>
    <n v="10.8"/>
    <n v="2780"/>
    <n v="23"/>
    <n v="2650"/>
    <n v="23"/>
    <n v="2340"/>
    <n v="23"/>
    <n v="2350"/>
    <n v="23"/>
    <n v="2380"/>
    <n v="23"/>
    <n v="0"/>
  </r>
  <r>
    <n v="311"/>
    <n v="4940145"/>
    <s v="Gsp Post 00"/>
    <n v="41867.355555555558"/>
    <n v="2014"/>
    <x v="0"/>
    <n v="1"/>
    <n v="0"/>
    <s v="Madison"/>
    <s v="HWY 172"/>
    <s v="2 Miles S Of Vineyard Cre"/>
    <s v="(B) Suspected Minor/Visible Injury"/>
    <n v="0"/>
    <n v="0"/>
    <n v="2"/>
    <s v="Head On"/>
    <s v="On Roadway - Non-Intersection"/>
    <s v="[&quot;Motor Vehicle in Motion&quot;,&quot;Motor Vehicle in Motion&quot;]"/>
    <s v="[&quot;Motor Vehicle in Motion&quot;,&quot;Motor Vehicle in Motion&quot;]"/>
    <s v="[&quot;Other&quot;,&quot;Other&quot;]"/>
    <n v="2"/>
    <x v="1"/>
    <x v="1"/>
    <s v="[&quot;North&quot;,&quot;South&quot;]"/>
    <s v="Daylight"/>
    <x v="0"/>
    <s v="[22,55]"/>
    <s v="[&quot;Lap and Shoulder Belt Used&quot;,&quot;Lap and Shoulder Belt Used&quot;]"/>
    <n v="0"/>
    <s v="[&quot;Passenger Car&quot;,&quot;Passenger Car&quot;]"/>
    <s v="1951017200I"/>
    <n v="8.5948030000000006"/>
    <n v="34.136837999999997"/>
    <n v="-83.102789000000001"/>
    <n v="18"/>
    <n v="93"/>
    <n v="2661"/>
    <s v="D1_0172_00_I"/>
    <n v="12"/>
    <n v="16"/>
    <s v="split"/>
    <n v="767.5"/>
    <n v="58.3"/>
    <n v="779.4"/>
    <n v="-83.104551999999998"/>
    <n v="34.136867000000002"/>
    <n v="-83.102108000000001"/>
    <n v="34.137152"/>
    <s v="1951017200I"/>
    <n v="1"/>
    <n v="195"/>
    <n v="172"/>
    <n v="0"/>
    <n v="55"/>
    <n v="8.4"/>
    <n v="7.96"/>
    <n v="698.5"/>
    <n v="698.2"/>
    <n v="704.1"/>
    <n v="55"/>
    <n v="54"/>
    <n v="1"/>
    <n v="43077"/>
    <s v="NONE"/>
    <n v="2.5370000000000002E-3"/>
    <n v="37465"/>
    <n v="37237"/>
    <s v="1951017200I"/>
    <s v="MADISON"/>
    <n v="1"/>
    <n v="17200"/>
    <n v="1"/>
    <n v="1"/>
    <n v="2"/>
    <n v="1"/>
    <n v="1"/>
    <n v="2"/>
    <n v="0"/>
    <n v="5"/>
    <s v="N"/>
    <n v="195"/>
    <n v="172"/>
    <n v="0"/>
    <s v="Not Urban"/>
    <s v="Not Urban"/>
    <n v="0"/>
    <n v="55"/>
    <n v="2570"/>
    <s v=" "/>
    <n v="0"/>
    <n v="1.280559"/>
    <n v="9"/>
    <s v="State Mainline"/>
    <n v="2570"/>
    <n v="401933"/>
    <n v="7.4909999999999997"/>
    <n v="8.7710000000000008"/>
    <n v="401933"/>
    <n v="0"/>
    <n v="6761.3490769999999"/>
    <n v="100"/>
    <n v="37254"/>
    <n v="4.3886000000000001E-2"/>
    <n v="0"/>
    <n v="2.5370000000000002E-3"/>
    <n v="600"/>
    <s v="195-0176"/>
    <s v="5R : Rural Major Collector"/>
    <s v="34.131658, -83.114900"/>
    <n v="-83.114900000000006"/>
    <n v="34.131658000000002"/>
    <n v="34.131658000000002"/>
    <n v="-83.114900000000006"/>
    <n v="2.5370000000000002E-3"/>
    <x v="66"/>
    <x v="0"/>
    <x v="1"/>
    <n v="2856.6666666666665"/>
    <n v="2585"/>
    <n v="271.66666666666652"/>
    <n v="0.10509348807221142"/>
    <n v="2720.833333333333"/>
    <n v="2690"/>
    <n v="12.7"/>
    <n v="2940"/>
    <n v="0"/>
    <n v="2940"/>
    <n v="0"/>
    <n v="2650"/>
    <n v="0"/>
    <n v="2570"/>
    <n v="10.8"/>
    <n v="2780"/>
    <n v="23"/>
    <n v="2650"/>
    <n v="23"/>
    <n v="2340"/>
    <n v="23"/>
    <n v="2350"/>
    <n v="23"/>
    <n v="2380"/>
    <n v="23"/>
    <n v="0"/>
  </r>
  <r>
    <n v="312"/>
    <n v="7628446"/>
    <s v="Gsp Post 00"/>
    <n v="43954.114583333336"/>
    <n v="2020"/>
    <x v="1"/>
    <n v="0"/>
    <n v="1"/>
    <s v="Madison"/>
    <s v="HWY 172"/>
    <s v="Sr 9024"/>
    <s v="(B) Suspected Minor/Visible Injury"/>
    <n v="0"/>
    <n v="0"/>
    <n v="1"/>
    <s v="Not a Collision with Motor Vehicle"/>
    <s v="Off Roadway"/>
    <s v="Culvert"/>
    <s v="Culvert"/>
    <s v="(None)"/>
    <n v="1"/>
    <x v="0"/>
    <x v="0"/>
    <s v="North"/>
    <s v="Dark-Not Lighted"/>
    <x v="0"/>
    <n v="19"/>
    <s v="Lap and Shoulder Belt Used"/>
    <n v="0"/>
    <s v="Pickup Truck"/>
    <s v="1951017200I"/>
    <n v="8.9659999999999993"/>
    <n v="34.141218000000002"/>
    <n v="-83.102056000000005"/>
    <n v="19"/>
    <n v="94"/>
    <n v="2662"/>
    <s v="D1_0172_00_I"/>
    <n v="13"/>
    <n v="17"/>
    <s v="simple"/>
    <n v="1016.1"/>
    <n v="60.9"/>
    <n v="1080"/>
    <n v="-83.101802000000006"/>
    <n v="34.140839999999997"/>
    <n v="-83.102089000000007"/>
    <n v="34.143666000000003"/>
    <s v="1951017200I"/>
    <n v="1"/>
    <n v="195"/>
    <n v="172"/>
    <n v="0"/>
    <n v="55"/>
    <n v="8.15"/>
    <n v="7.32"/>
    <n v="707.3"/>
    <n v="708.3"/>
    <n v="719.5"/>
    <n v="55"/>
    <n v="57.1"/>
    <n v="0"/>
    <n v="43077"/>
    <s v="NONE"/>
    <n v="3.0270000000000002E-3"/>
    <n v="37468"/>
    <n v="37240"/>
    <s v="1951017200I"/>
    <s v="MADISON"/>
    <n v="1"/>
    <n v="17200"/>
    <n v="1"/>
    <n v="1"/>
    <n v="2"/>
    <n v="1"/>
    <n v="1"/>
    <n v="2"/>
    <n v="0"/>
    <n v="5"/>
    <s v="N"/>
    <n v="195"/>
    <n v="172"/>
    <n v="0"/>
    <s v="Not Urban"/>
    <s v="Not Urban"/>
    <n v="0"/>
    <n v="55"/>
    <n v="2570"/>
    <s v=" "/>
    <n v="0"/>
    <n v="0.64532400000000001"/>
    <n v="9"/>
    <s v="State Mainline"/>
    <n v="2570"/>
    <n v="401936"/>
    <n v="8.7710000000000008"/>
    <n v="9.4169999999999998"/>
    <n v="401936"/>
    <n v="0"/>
    <n v="3407.308207"/>
    <n v="100"/>
    <n v="37257"/>
    <n v="2.1090000000000001E-2"/>
    <n v="0"/>
    <n v="3.0270000000000002E-3"/>
    <n v="600"/>
    <s v="195-0176"/>
    <s v="5R : Rural Major Collector"/>
    <s v="34.131658, -83.114900"/>
    <n v="-83.114900000000006"/>
    <n v="34.131658000000002"/>
    <n v="34.131658000000002"/>
    <n v="-83.114900000000006"/>
    <n v="3.0270000000000002E-3"/>
    <x v="67"/>
    <x v="0"/>
    <x v="1"/>
    <n v="2856.6666666666665"/>
    <n v="2585"/>
    <n v="271.66666666666652"/>
    <n v="0.10509348807221142"/>
    <n v="2720.833333333333"/>
    <n v="2690"/>
    <n v="12.7"/>
    <n v="2940"/>
    <n v="0"/>
    <n v="2940"/>
    <n v="0"/>
    <n v="2650"/>
    <n v="0"/>
    <n v="2570"/>
    <n v="10.8"/>
    <n v="2780"/>
    <n v="23"/>
    <n v="2650"/>
    <n v="23"/>
    <n v="2340"/>
    <n v="23"/>
    <n v="2350"/>
    <n v="23"/>
    <n v="2380"/>
    <n v="23"/>
    <n v="0"/>
  </r>
  <r>
    <n v="313"/>
    <n v="5537066"/>
    <s v="Gsp Post 00"/>
    <n v="42340.303472222222"/>
    <n v="2015"/>
    <x v="0"/>
    <n v="1"/>
    <n v="0"/>
    <s v="Madison"/>
    <s v="HWY 172"/>
    <s v="2 Miles E Of Vineyard Crk"/>
    <s v="(B) Suspected Minor/Visible Injury"/>
    <n v="0"/>
    <n v="0"/>
    <n v="1"/>
    <s v="Not a Collision with Motor Vehicle"/>
    <s v="Off Roadway"/>
    <s v="Fence"/>
    <s v="Tree"/>
    <s v="No Contributing Factors"/>
    <n v="1"/>
    <x v="0"/>
    <x v="0"/>
    <s v="West"/>
    <s v="Daylight"/>
    <x v="1"/>
    <n v="37"/>
    <s v="Lap and Shoulder Belt Used"/>
    <n v="0"/>
    <s v="Passenger Car"/>
    <s v="1951017200I"/>
    <n v="8.9659999999999993"/>
    <n v="34.141247999999997"/>
    <n v="-83.102074000000002"/>
    <n v="19"/>
    <n v="94"/>
    <n v="2662"/>
    <s v="D1_0172_00_I"/>
    <n v="13"/>
    <n v="17"/>
    <s v="simple"/>
    <n v="1016.1"/>
    <n v="60.9"/>
    <n v="1080"/>
    <n v="-83.101802000000006"/>
    <n v="34.140839999999997"/>
    <n v="-83.102089000000007"/>
    <n v="34.143666000000003"/>
    <s v="1951017200I"/>
    <n v="1"/>
    <n v="195"/>
    <n v="172"/>
    <n v="0"/>
    <n v="55"/>
    <n v="8.15"/>
    <n v="7.32"/>
    <n v="707.3"/>
    <n v="708.3"/>
    <n v="719.5"/>
    <n v="55"/>
    <n v="57.1"/>
    <n v="0"/>
    <n v="43077"/>
    <s v="NONE"/>
    <n v="3.0270000000000002E-3"/>
    <n v="37468"/>
    <n v="37240"/>
    <s v="1951017200I"/>
    <s v="MADISON"/>
    <n v="1"/>
    <n v="17200"/>
    <n v="1"/>
    <n v="1"/>
    <n v="2"/>
    <n v="1"/>
    <n v="1"/>
    <n v="2"/>
    <n v="0"/>
    <n v="5"/>
    <s v="N"/>
    <n v="195"/>
    <n v="172"/>
    <n v="0"/>
    <s v="Not Urban"/>
    <s v="Not Urban"/>
    <n v="0"/>
    <n v="55"/>
    <n v="2570"/>
    <s v=" "/>
    <n v="0"/>
    <n v="0.64532400000000001"/>
    <n v="9"/>
    <s v="State Mainline"/>
    <n v="2570"/>
    <n v="401936"/>
    <n v="8.7710000000000008"/>
    <n v="9.4169999999999998"/>
    <n v="401936"/>
    <n v="0"/>
    <n v="3407.308207"/>
    <n v="100"/>
    <n v="37257"/>
    <n v="2.1090000000000001E-2"/>
    <n v="0"/>
    <n v="3.0270000000000002E-3"/>
    <n v="600"/>
    <s v="195-0176"/>
    <s v="5R : Rural Major Collector"/>
    <s v="34.131658, -83.114900"/>
    <n v="-83.114900000000006"/>
    <n v="34.131658000000002"/>
    <n v="34.131658000000002"/>
    <n v="-83.114900000000006"/>
    <n v="3.0270000000000002E-3"/>
    <x v="67"/>
    <x v="0"/>
    <x v="1"/>
    <n v="2856.6666666666665"/>
    <n v="2585"/>
    <n v="271.66666666666652"/>
    <n v="0.10509348807221142"/>
    <n v="2720.833333333333"/>
    <n v="2690"/>
    <n v="12.7"/>
    <n v="2940"/>
    <n v="0"/>
    <n v="2940"/>
    <n v="0"/>
    <n v="2650"/>
    <n v="0"/>
    <n v="2570"/>
    <n v="10.8"/>
    <n v="2780"/>
    <n v="23"/>
    <n v="2650"/>
    <n v="23"/>
    <n v="2340"/>
    <n v="23"/>
    <n v="2350"/>
    <n v="23"/>
    <n v="2380"/>
    <n v="2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8FBD51-47FE-4019-A4FD-D6577F128A4C}" name="PivotTable1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E4:AI40" firstHeaderRow="1" firstDataRow="2" firstDataCol="1" rowPageCount="1"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35">
    <i>
      <x v="1"/>
    </i>
    <i>
      <x v="2"/>
    </i>
    <i>
      <x v="5"/>
    </i>
    <i>
      <x v="6"/>
    </i>
    <i>
      <x v="8"/>
    </i>
    <i>
      <x v="9"/>
    </i>
    <i>
      <x v="12"/>
    </i>
    <i>
      <x v="13"/>
    </i>
    <i>
      <x v="14"/>
    </i>
    <i>
      <x v="15"/>
    </i>
    <i>
      <x v="17"/>
    </i>
    <i>
      <x v="27"/>
    </i>
    <i>
      <x v="30"/>
    </i>
    <i>
      <x v="32"/>
    </i>
    <i>
      <x v="33"/>
    </i>
    <i>
      <x v="34"/>
    </i>
    <i>
      <x v="35"/>
    </i>
    <i>
      <x v="36"/>
    </i>
    <i>
      <x v="37"/>
    </i>
    <i>
      <x v="38"/>
    </i>
    <i>
      <x v="39"/>
    </i>
    <i>
      <x v="40"/>
    </i>
    <i>
      <x v="44"/>
    </i>
    <i>
      <x v="48"/>
    </i>
    <i>
      <x v="49"/>
    </i>
    <i>
      <x v="50"/>
    </i>
    <i>
      <x v="52"/>
    </i>
    <i>
      <x v="53"/>
    </i>
    <i>
      <x v="54"/>
    </i>
    <i>
      <x v="57"/>
    </i>
    <i>
      <x v="60"/>
    </i>
    <i>
      <x v="61"/>
    </i>
    <i>
      <x v="65"/>
    </i>
    <i>
      <x v="66"/>
    </i>
    <i t="grand">
      <x/>
    </i>
  </rowItems>
  <colFields count="1">
    <field x="5"/>
  </colFields>
  <colItems count="4">
    <i>
      <x/>
    </i>
    <i>
      <x v="1"/>
    </i>
    <i>
      <x v="2"/>
    </i>
    <i t="grand">
      <x/>
    </i>
  </colItems>
  <pageFields count="1">
    <pageField fld="25" item="7"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97B9E1-6FAD-4B5B-B53F-5A3A16F907BA}" name="PivotTable1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U4:Y65" firstHeaderRow="1" firstDataRow="2" firstDataCol="1" rowPageCount="1"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0">
    <i>
      <x v="1"/>
    </i>
    <i>
      <x v="2"/>
    </i>
    <i>
      <x v="3"/>
    </i>
    <i>
      <x v="5"/>
    </i>
    <i>
      <x v="6"/>
    </i>
    <i>
      <x v="7"/>
    </i>
    <i>
      <x v="8"/>
    </i>
    <i>
      <x v="9"/>
    </i>
    <i>
      <x v="11"/>
    </i>
    <i>
      <x v="12"/>
    </i>
    <i>
      <x v="13"/>
    </i>
    <i>
      <x v="14"/>
    </i>
    <i>
      <x v="15"/>
    </i>
    <i>
      <x v="16"/>
    </i>
    <i>
      <x v="17"/>
    </i>
    <i>
      <x v="18"/>
    </i>
    <i>
      <x v="19"/>
    </i>
    <i>
      <x v="22"/>
    </i>
    <i>
      <x v="23"/>
    </i>
    <i>
      <x v="24"/>
    </i>
    <i>
      <x v="27"/>
    </i>
    <i>
      <x v="28"/>
    </i>
    <i>
      <x v="29"/>
    </i>
    <i>
      <x v="30"/>
    </i>
    <i>
      <x v="31"/>
    </i>
    <i>
      <x v="32"/>
    </i>
    <i>
      <x v="33"/>
    </i>
    <i>
      <x v="34"/>
    </i>
    <i>
      <x v="35"/>
    </i>
    <i>
      <x v="36"/>
    </i>
    <i>
      <x v="38"/>
    </i>
    <i>
      <x v="39"/>
    </i>
    <i>
      <x v="40"/>
    </i>
    <i>
      <x v="41"/>
    </i>
    <i>
      <x v="42"/>
    </i>
    <i>
      <x v="43"/>
    </i>
    <i>
      <x v="44"/>
    </i>
    <i>
      <x v="45"/>
    </i>
    <i>
      <x v="46"/>
    </i>
    <i>
      <x v="47"/>
    </i>
    <i>
      <x v="48"/>
    </i>
    <i>
      <x v="49"/>
    </i>
    <i>
      <x v="50"/>
    </i>
    <i>
      <x v="51"/>
    </i>
    <i>
      <x v="52"/>
    </i>
    <i>
      <x v="53"/>
    </i>
    <i>
      <x v="54"/>
    </i>
    <i>
      <x v="55"/>
    </i>
    <i>
      <x v="56"/>
    </i>
    <i>
      <x v="57"/>
    </i>
    <i>
      <x v="59"/>
    </i>
    <i>
      <x v="60"/>
    </i>
    <i>
      <x v="61"/>
    </i>
    <i>
      <x v="62"/>
    </i>
    <i>
      <x v="63"/>
    </i>
    <i>
      <x v="64"/>
    </i>
    <i>
      <x v="65"/>
    </i>
    <i>
      <x v="66"/>
    </i>
    <i>
      <x v="67"/>
    </i>
    <i t="grand">
      <x/>
    </i>
  </rowItems>
  <colFields count="1">
    <field x="5"/>
  </colFields>
  <colItems count="4">
    <i>
      <x/>
    </i>
    <i>
      <x v="1"/>
    </i>
    <i>
      <x v="2"/>
    </i>
    <i t="grand">
      <x/>
    </i>
  </colItems>
  <pageFields count="1">
    <pageField fld="22"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940CAC-D0BA-44D7-A214-FD88C276E0B8}"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K4:O68" firstHeaderRow="1" firstDataRow="2" firstDataCol="1" rowPageCount="1"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3">
    <i>
      <x/>
    </i>
    <i>
      <x v="2"/>
    </i>
    <i>
      <x v="3"/>
    </i>
    <i>
      <x v="4"/>
    </i>
    <i>
      <x v="5"/>
    </i>
    <i>
      <x v="6"/>
    </i>
    <i>
      <x v="7"/>
    </i>
    <i>
      <x v="8"/>
    </i>
    <i>
      <x v="9"/>
    </i>
    <i>
      <x v="10"/>
    </i>
    <i>
      <x v="11"/>
    </i>
    <i>
      <x v="12"/>
    </i>
    <i>
      <x v="13"/>
    </i>
    <i>
      <x v="14"/>
    </i>
    <i>
      <x v="15"/>
    </i>
    <i>
      <x v="16"/>
    </i>
    <i>
      <x v="17"/>
    </i>
    <i>
      <x v="18"/>
    </i>
    <i>
      <x v="19"/>
    </i>
    <i>
      <x v="20"/>
    </i>
    <i>
      <x v="21"/>
    </i>
    <i>
      <x v="22"/>
    </i>
    <i>
      <x v="24"/>
    </i>
    <i>
      <x v="26"/>
    </i>
    <i>
      <x v="27"/>
    </i>
    <i>
      <x v="28"/>
    </i>
    <i>
      <x v="29"/>
    </i>
    <i>
      <x v="30"/>
    </i>
    <i>
      <x v="31"/>
    </i>
    <i>
      <x v="32"/>
    </i>
    <i>
      <x v="33"/>
    </i>
    <i>
      <x v="34"/>
    </i>
    <i>
      <x v="35"/>
    </i>
    <i>
      <x v="36"/>
    </i>
    <i>
      <x v="37"/>
    </i>
    <i>
      <x v="38"/>
    </i>
    <i>
      <x v="40"/>
    </i>
    <i>
      <x v="42"/>
    </i>
    <i>
      <x v="43"/>
    </i>
    <i>
      <x v="44"/>
    </i>
    <i>
      <x v="45"/>
    </i>
    <i>
      <x v="46"/>
    </i>
    <i>
      <x v="47"/>
    </i>
    <i>
      <x v="48"/>
    </i>
    <i>
      <x v="49"/>
    </i>
    <i>
      <x v="50"/>
    </i>
    <i>
      <x v="51"/>
    </i>
    <i>
      <x v="52"/>
    </i>
    <i>
      <x v="53"/>
    </i>
    <i>
      <x v="54"/>
    </i>
    <i>
      <x v="55"/>
    </i>
    <i>
      <x v="57"/>
    </i>
    <i>
      <x v="58"/>
    </i>
    <i>
      <x v="59"/>
    </i>
    <i>
      <x v="60"/>
    </i>
    <i>
      <x v="61"/>
    </i>
    <i>
      <x v="62"/>
    </i>
    <i>
      <x v="63"/>
    </i>
    <i>
      <x v="64"/>
    </i>
    <i>
      <x v="65"/>
    </i>
    <i>
      <x v="66"/>
    </i>
    <i>
      <x v="67"/>
    </i>
    <i t="grand">
      <x/>
    </i>
  </rowItems>
  <colFields count="1">
    <field x="5"/>
  </colFields>
  <colItems count="4">
    <i>
      <x/>
    </i>
    <i>
      <x v="1"/>
    </i>
    <i>
      <x v="2"/>
    </i>
    <i t="grand">
      <x/>
    </i>
  </colItems>
  <pageFields count="1">
    <pageField fld="21"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68EA9C-16AD-42B7-BD1F-A2FB736661C6}" name="PivotTable8"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E74" firstHeaderRow="1" firstDataRow="2" firstDataCol="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1E6A31-1D4D-41A7-B8B3-2DB0EDE4F632}"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CurveID">
  <location ref="A8:I77" firstHeaderRow="0" firstDataRow="1" firstDataCol="1"/>
  <pivotFields count="14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dataField="1"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2"/>
  </colFields>
  <colItems count="8">
    <i>
      <x/>
    </i>
    <i i="1">
      <x v="1"/>
    </i>
    <i i="2">
      <x v="2"/>
    </i>
    <i i="3">
      <x v="3"/>
    </i>
    <i i="4">
      <x v="4"/>
    </i>
    <i i="5">
      <x v="5"/>
    </i>
    <i i="6">
      <x v="6"/>
    </i>
    <i i="7">
      <x v="7"/>
    </i>
  </colItems>
  <dataFields count="8">
    <dataField name="Max of DIVIDED" fld="79" subtotal="max" baseField="114" baseItem="0"/>
    <dataField name="Max of c_devangle" fld="42" subtotal="max" baseField="114" baseItem="0"/>
    <dataField name="Max of c_length" fld="43" subtotal="max" baseField="114" baseItem="0"/>
    <dataField name="Max of Average AADT After" fld="117" subtotal="max" baseField="114" baseItem="0"/>
    <dataField name="Max of Average AADT Before" fld="118" subtotal="max" baseField="114" baseItem="0"/>
    <dataField name="Max of p_bbi_95th" fld="55" subtotal="max" baseField="114" baseItem="0"/>
    <dataField name="Max of p_sped_dif" fld="61" subtotal="max" baseField="114" baseItem="0"/>
    <dataField name="Max of Average AADT" fld="121" subtotal="max"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155369-4F93-4EE1-81A5-E2AAE6B51008}" name="PivotTable1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75" firstHeaderRow="1" firstDataRow="2" firstDataCol="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D60BE1-78F8-4415-BE7A-F36376451C8D}" name="PivotTable1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P82:T152"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440484-C0B7-41E5-8674-88EE37C136D4}" name="PivotTable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T5:AX75"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C991CA-7B79-4B84-8047-6119F810ED01}"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E5:AH75"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3">
    <i>
      <x/>
    </i>
    <i>
      <x v="1"/>
    </i>
    <i t="grand">
      <x/>
    </i>
  </colItems>
  <pageFields count="2">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5A5B95-0B66-4ED4-950B-5B3B2E6A29C5}"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P5:S75"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3">
    <i>
      <x/>
    </i>
    <i>
      <x v="1"/>
    </i>
    <i t="grand">
      <x/>
    </i>
  </colItems>
  <pageFields count="2">
    <pageField fld="116" item="1"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CDB663-531E-46B3-BB9A-B4049131A1D3}" name="PivotTable1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T82:AX152"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D7F345-841C-45EE-AF1F-9AD860DC142B}" name="PivotTable1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E82:AI152" firstHeaderRow="1" firstDataRow="2" firstDataCol="1" rowPageCount="2" colPageCount="1"/>
  <pivotFields count="143">
    <pivotField showAll="0"/>
    <pivotField dataField="1"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2">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3B440AE-A30E-4431-BEAB-BE5C2B853B3F}" name="PivotTable23"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84:T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99D5E50-D9DD-469A-B448-C6EA1A0F0707}" name="PivotTable22"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6:AX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3DDC921-8D2D-49A6-98DF-42E1F7C092EC}" name="PivotTable20"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6:AI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04090A6-6EAD-4A5F-974F-50DD4EEC2DC9}" name="PivotTable17"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6:T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5" item="1" hier="-1"/>
    <pageField fld="116"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D58A6B6-9AB6-4C7E-8BFD-FBEDAC24521C}" name="PivotTable25"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84:AX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401E6C0-FC7A-4568-8C68-4F9943AC1100}" name="PivotTable24"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84:AI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1" item="1" hier="-1"/>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DEFC14D-6CCD-465E-83E9-AC1856DCE13D}" name="PivotTable19"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6:E76" firstHeaderRow="1" firstDataRow="2" firstDataCol="1" rowPageCount="1"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1">
    <pageField fld="21"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5AE0140-F2EF-4D63-9453-4DBEC71057D8}" name="PivotTable19"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6:E76" firstHeaderRow="1" firstDataRow="2" firstDataCol="1" rowPageCount="1"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1">
    <pageField fld="22"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F8EF8AD-8EE3-4883-9042-517831B03351}" name="PivotTable32"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84:T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51082E9-3F63-4CEC-8FD0-72E1FEFF5D9F}" name="PivotTable31"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6:AX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428DE62-16B5-4FAB-BD24-5F382AD7B68B}" name="PivotTable29"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6:AI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D31B67F-96EE-4748-AF39-C88EEB002AD1}" name="PivotTable27"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6:T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1"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44AC81B-BE1F-42A0-B7CD-FA775B43F80D}" name="PivotTable34"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84:AX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F1095BD-21BB-45C0-AE35-32E954F2FDEA}" name="PivotTable33"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84:AI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axis="axisPage" multipleItemSelectionAllowed="1" showAll="0">
      <items count="31">
        <item h="1" x="6"/>
        <item h="1" x="28"/>
        <item h="1" x="24"/>
        <item x="5"/>
        <item x="11"/>
        <item x="1"/>
        <item x="29"/>
        <item x="17"/>
        <item x="27"/>
        <item x="13"/>
        <item x="26"/>
        <item h="1" x="23"/>
        <item h="1" x="15"/>
        <item h="1" x="25"/>
        <item h="1" x="12"/>
        <item h="1" x="21"/>
        <item h="1" x="10"/>
        <item h="1" x="9"/>
        <item h="1" x="18"/>
        <item h="1" x="3"/>
        <item h="1" x="7"/>
        <item h="1" x="19"/>
        <item h="1" x="22"/>
        <item h="1" x="8"/>
        <item x="0"/>
        <item h="1" x="14"/>
        <item h="1" x="4"/>
        <item h="1" x="2"/>
        <item h="1" x="20"/>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2" hier="-1"/>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A46582B-D31C-4787-9D2D-50F9F5103C38}" name="PivotTable43"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84:AX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0"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BCC2E97-D28C-42DD-B166-BC8626D86922}" name="PivotTable42"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84:AI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2"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B5E94089-5CE4-4760-B7BB-88157C3F8DD6}" name="PivotTable19"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6:E76" firstHeaderRow="1" firstDataRow="2" firstDataCol="1" rowPageCount="1"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1">
    <pageField fld="25" item="7"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8940E93-61B2-4DEB-A3A3-05248608A3A2}" name="PivotTable41"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84:T154"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1" hier="-1"/>
    <pageField fld="115" item="0"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7305571-A161-4DD9-8B13-25CB4C3C9E34}" name="PivotTable40"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T6:AX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0"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F0DF23F-5A4D-4F4F-9B7A-907D5E665795}" name="PivotTable38"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AE6:AI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2"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043C619-E5E5-41AD-9CE8-0FC7F92E6094}" name="PivotTable36" cacheId="0" applyNumberFormats="0" applyBorderFormats="0" applyFontFormats="0" applyPatternFormats="0" applyAlignmentFormats="0" applyWidthHeightFormats="1" dataCaption="Values" missingCaption="0" updatedVersion="8" minRefreshableVersion="3" useAutoFormatting="1" itemPrintTitles="1" createdVersion="7" indent="0" outline="1" outlineData="1" multipleFieldFilters="0">
  <location ref="P6:T76" firstHeaderRow="1" firstDataRow="2" firstDataCol="1" rowPageCount="3" colPageCount="1"/>
  <pivotFields count="143">
    <pivotField showAll="0"/>
    <pivotField dataField="1" showAll="0"/>
    <pivotField showAll="0"/>
    <pivotField showAll="0"/>
    <pivotField showAll="0"/>
    <pivotField axis="axisCol">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pivotField multipleItemSelectionAllowed="1" showAll="0"/>
    <pivotField showAll="0"/>
    <pivotField showAll="0"/>
    <pivotField axis="axisPage" showAll="0">
      <items count="9">
        <item x="2"/>
        <item x="0"/>
        <item x="6"/>
        <item x="4"/>
        <item x="5"/>
        <item x="3"/>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items count="69">
        <item x="52"/>
        <item x="53"/>
        <item x="54"/>
        <item x="55"/>
        <item x="56"/>
        <item x="57"/>
        <item x="58"/>
        <item x="59"/>
        <item x="60"/>
        <item x="61"/>
        <item x="62"/>
        <item x="63"/>
        <item x="64"/>
        <item x="65"/>
        <item x="66"/>
        <item x="67"/>
        <item x="0"/>
        <item x="1"/>
        <item x="2"/>
        <item x="3"/>
        <item x="4"/>
        <item x="5"/>
        <item x="6"/>
        <item x="7"/>
        <item x="8"/>
        <item x="9"/>
        <item x="10"/>
        <item x="11"/>
        <item x="12"/>
        <item x="13"/>
        <item x="14"/>
        <item x="15"/>
        <item x="16"/>
        <item x="17"/>
        <item x="18"/>
        <item x="19"/>
        <item x="20"/>
        <item x="21"/>
        <item x="22"/>
        <item x="23"/>
        <item x="24"/>
        <item x="25"/>
        <item x="26"/>
        <item x="27"/>
        <item x="28"/>
        <item x="41"/>
        <item x="42"/>
        <item x="43"/>
        <item x="44"/>
        <item x="29"/>
        <item x="30"/>
        <item x="31"/>
        <item x="32"/>
        <item x="33"/>
        <item x="34"/>
        <item x="35"/>
        <item x="36"/>
        <item x="37"/>
        <item x="38"/>
        <item x="39"/>
        <item x="40"/>
        <item x="45"/>
        <item x="46"/>
        <item x="47"/>
        <item x="48"/>
        <item x="49"/>
        <item x="50"/>
        <item x="51"/>
        <item t="default"/>
      </items>
    </pivotField>
    <pivotField axis="axisPage" showAll="0">
      <items count="4">
        <item x="1"/>
        <item x="0"/>
        <item m="1" x="2"/>
        <item t="default"/>
      </items>
    </pivotField>
    <pivotField axis="axisPage"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4"/>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Fields count="1">
    <field x="5"/>
  </colFields>
  <colItems count="4">
    <i>
      <x/>
    </i>
    <i>
      <x v="1"/>
    </i>
    <i>
      <x v="2"/>
    </i>
    <i t="grand">
      <x/>
    </i>
  </colItems>
  <pageFields count="3">
    <pageField fld="25" item="7" hier="-1"/>
    <pageField fld="116" item="1" hier="-1"/>
    <pageField fld="115" item="1" hier="-1"/>
  </pageFields>
  <dataFields count="1">
    <dataField name="Count of Collision_" fld="1" subtotal="count" baseField="1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2.xml"/><Relationship Id="rId7" Type="http://schemas.openxmlformats.org/officeDocument/2006/relationships/pivotTable" Target="../pivotTables/pivotTable26.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ivotTable" Target="../pivotTables/pivotTable29.xml"/><Relationship Id="rId7" Type="http://schemas.openxmlformats.org/officeDocument/2006/relationships/pivotTable" Target="../pivotTables/pivotTable33.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pivotTable" Target="../pivotTables/pivotTable32.xml"/><Relationship Id="rId5" Type="http://schemas.openxmlformats.org/officeDocument/2006/relationships/pivotTable" Target="../pivotTables/pivotTable31.xml"/><Relationship Id="rId4" Type="http://schemas.openxmlformats.org/officeDocument/2006/relationships/pivotTable" Target="../pivotTables/pivotTable30.xml"/><Relationship Id="rId9"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3E3F4-6CF2-4D83-9212-41AF680B0A89}">
  <dimension ref="A1:DZ314"/>
  <sheetViews>
    <sheetView workbookViewId="0">
      <selection activeCell="L21" sqref="L21"/>
    </sheetView>
  </sheetViews>
  <sheetFormatPr defaultRowHeight="14.4" x14ac:dyDescent="0.3"/>
  <cols>
    <col min="1" max="1" width="8.6640625"/>
    <col min="4" max="4" width="19.88671875" customWidth="1"/>
  </cols>
  <sheetData>
    <row r="1" spans="1: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row>
    <row r="2" spans="1:130" x14ac:dyDescent="0.3">
      <c r="A2">
        <v>1</v>
      </c>
      <c r="B2">
        <v>4791586</v>
      </c>
      <c r="C2" t="s">
        <v>130</v>
      </c>
      <c r="D2" s="2">
        <v>41719.271527777775</v>
      </c>
      <c r="E2" t="s">
        <v>131</v>
      </c>
      <c r="F2" t="s">
        <v>132</v>
      </c>
      <c r="G2" t="s">
        <v>133</v>
      </c>
      <c r="H2" t="s">
        <v>134</v>
      </c>
      <c r="I2">
        <v>0</v>
      </c>
      <c r="J2">
        <v>0</v>
      </c>
      <c r="K2">
        <v>0</v>
      </c>
      <c r="L2" t="s">
        <v>135</v>
      </c>
      <c r="M2" t="s">
        <v>136</v>
      </c>
      <c r="N2" t="s">
        <v>137</v>
      </c>
      <c r="O2" t="s">
        <v>137</v>
      </c>
      <c r="P2" t="s">
        <v>138</v>
      </c>
      <c r="Q2">
        <v>1</v>
      </c>
      <c r="R2" t="s">
        <v>139</v>
      </c>
      <c r="S2" t="s">
        <v>140</v>
      </c>
      <c r="T2" t="s">
        <v>141</v>
      </c>
      <c r="U2" t="s">
        <v>142</v>
      </c>
      <c r="V2">
        <v>19</v>
      </c>
      <c r="W2" t="s">
        <v>143</v>
      </c>
      <c r="X2" t="s">
        <v>144</v>
      </c>
      <c r="Y2" t="s">
        <v>145</v>
      </c>
      <c r="Z2">
        <v>2.2863090000000001</v>
      </c>
      <c r="AA2">
        <v>34.893470999999998</v>
      </c>
      <c r="AB2">
        <v>-83.590732000000003</v>
      </c>
      <c r="AC2">
        <v>22</v>
      </c>
      <c r="AD2">
        <v>7</v>
      </c>
      <c r="AE2">
        <v>50</v>
      </c>
      <c r="AF2" t="s">
        <v>146</v>
      </c>
      <c r="AG2">
        <v>41</v>
      </c>
      <c r="AH2">
        <v>49</v>
      </c>
      <c r="AI2" t="s">
        <v>147</v>
      </c>
      <c r="AJ2">
        <v>550.79999999999995</v>
      </c>
      <c r="AK2">
        <v>68.7</v>
      </c>
      <c r="AL2">
        <v>659.8</v>
      </c>
      <c r="AM2">
        <v>-83.592286000000001</v>
      </c>
      <c r="AN2">
        <v>34.893540999999999</v>
      </c>
      <c r="AO2">
        <v>-83.590247000000005</v>
      </c>
      <c r="AP2">
        <v>34.893189999999997</v>
      </c>
      <c r="AQ2" t="s">
        <v>145</v>
      </c>
      <c r="AR2">
        <v>1</v>
      </c>
      <c r="AS2">
        <v>241</v>
      </c>
      <c r="AT2">
        <v>2</v>
      </c>
      <c r="AU2">
        <v>0</v>
      </c>
      <c r="AV2">
        <v>45</v>
      </c>
      <c r="AW2">
        <v>4.72</v>
      </c>
      <c r="AX2">
        <v>4.62</v>
      </c>
      <c r="AY2">
        <v>2669.6</v>
      </c>
      <c r="AZ2">
        <v>2678.5</v>
      </c>
      <c r="BA2">
        <v>2684.4</v>
      </c>
      <c r="BB2">
        <v>45</v>
      </c>
      <c r="BC2">
        <v>43.6</v>
      </c>
      <c r="BD2">
        <v>1.4</v>
      </c>
      <c r="BE2" s="3">
        <v>43091</v>
      </c>
      <c r="BF2" t="s">
        <v>148</v>
      </c>
      <c r="BG2">
        <v>2.1510000000000001E-3</v>
      </c>
      <c r="BH2">
        <v>43284</v>
      </c>
      <c r="BI2">
        <v>42909</v>
      </c>
      <c r="BJ2" t="s">
        <v>145</v>
      </c>
      <c r="BK2" t="s">
        <v>149</v>
      </c>
      <c r="BL2">
        <v>1</v>
      </c>
      <c r="BM2">
        <v>200</v>
      </c>
      <c r="BN2">
        <v>1</v>
      </c>
      <c r="BO2">
        <v>1</v>
      </c>
      <c r="BP2">
        <v>2</v>
      </c>
      <c r="BQ2">
        <v>1</v>
      </c>
      <c r="BR2">
        <v>1</v>
      </c>
      <c r="BS2">
        <v>2</v>
      </c>
      <c r="BT2">
        <v>3</v>
      </c>
      <c r="BU2">
        <v>3</v>
      </c>
      <c r="BV2" t="s">
        <v>150</v>
      </c>
      <c r="BW2">
        <v>241</v>
      </c>
      <c r="BX2">
        <v>2</v>
      </c>
      <c r="BY2">
        <v>0</v>
      </c>
      <c r="BZ2" t="s">
        <v>151</v>
      </c>
      <c r="CA2" t="s">
        <v>151</v>
      </c>
      <c r="CB2">
        <v>0</v>
      </c>
      <c r="CC2">
        <v>45</v>
      </c>
      <c r="CD2">
        <v>1540</v>
      </c>
      <c r="CE2" t="s">
        <v>152</v>
      </c>
      <c r="CF2">
        <v>0</v>
      </c>
      <c r="CG2">
        <v>4.9612619999999996</v>
      </c>
      <c r="CH2">
        <v>9</v>
      </c>
      <c r="CI2" t="s">
        <v>153</v>
      </c>
      <c r="CJ2">
        <v>1540</v>
      </c>
      <c r="CK2">
        <v>452474</v>
      </c>
      <c r="CL2">
        <v>0</v>
      </c>
      <c r="CM2">
        <v>4.9580000000000002</v>
      </c>
      <c r="CN2">
        <v>452474</v>
      </c>
      <c r="CO2">
        <v>0</v>
      </c>
      <c r="CP2">
        <v>26195.464072999999</v>
      </c>
      <c r="CQ2">
        <v>100</v>
      </c>
      <c r="CR2">
        <v>42933</v>
      </c>
      <c r="CS2">
        <v>0.16330600000000001</v>
      </c>
      <c r="CT2">
        <v>0</v>
      </c>
      <c r="CU2">
        <v>2.1510000000000001E-3</v>
      </c>
      <c r="CV2">
        <v>612</v>
      </c>
      <c r="CW2" t="s">
        <v>154</v>
      </c>
      <c r="CX2" t="s">
        <v>155</v>
      </c>
      <c r="CY2" t="s">
        <v>156</v>
      </c>
      <c r="CZ2">
        <v>-83.576120000000003</v>
      </c>
      <c r="DA2">
        <v>34.880540000000003</v>
      </c>
      <c r="DB2">
        <v>34.880540000000003</v>
      </c>
      <c r="DC2">
        <v>-83.576120000000003</v>
      </c>
      <c r="DD2">
        <v>2.1510000000000001E-3</v>
      </c>
      <c r="DE2">
        <v>22</v>
      </c>
      <c r="DF2">
        <v>0</v>
      </c>
      <c r="DG2">
        <v>0</v>
      </c>
      <c r="DH2">
        <v>1590</v>
      </c>
      <c r="DI2">
        <v>13.9</v>
      </c>
      <c r="DJ2">
        <v>1600</v>
      </c>
      <c r="DK2">
        <v>0</v>
      </c>
      <c r="DL2">
        <v>1590</v>
      </c>
      <c r="DM2">
        <v>0</v>
      </c>
      <c r="DN2">
        <v>1540</v>
      </c>
      <c r="DO2">
        <v>14.3</v>
      </c>
      <c r="DP2">
        <v>1480</v>
      </c>
      <c r="DQ2">
        <v>14.3</v>
      </c>
      <c r="DR2">
        <v>980</v>
      </c>
      <c r="DS2">
        <v>16.7</v>
      </c>
      <c r="DT2">
        <v>980</v>
      </c>
      <c r="DU2">
        <v>16.7</v>
      </c>
      <c r="DV2">
        <v>1270</v>
      </c>
      <c r="DW2">
        <v>11.8</v>
      </c>
      <c r="DX2">
        <v>1280</v>
      </c>
      <c r="DY2">
        <v>11.8</v>
      </c>
      <c r="DZ2">
        <v>0</v>
      </c>
    </row>
    <row r="3" spans="1:130" x14ac:dyDescent="0.3">
      <c r="A3">
        <v>2</v>
      </c>
      <c r="B3">
        <v>5205879</v>
      </c>
      <c r="C3" t="s">
        <v>157</v>
      </c>
      <c r="D3" s="2">
        <v>42066.927083333336</v>
      </c>
      <c r="E3" t="s">
        <v>131</v>
      </c>
      <c r="F3" t="s">
        <v>132</v>
      </c>
      <c r="G3" t="s">
        <v>158</v>
      </c>
      <c r="H3" t="s">
        <v>134</v>
      </c>
      <c r="I3">
        <v>0</v>
      </c>
      <c r="J3">
        <v>0</v>
      </c>
      <c r="K3">
        <v>0</v>
      </c>
      <c r="L3" t="s">
        <v>135</v>
      </c>
      <c r="M3" t="s">
        <v>136</v>
      </c>
      <c r="N3" t="s">
        <v>159</v>
      </c>
      <c r="O3" t="s">
        <v>160</v>
      </c>
      <c r="P3" t="s">
        <v>161</v>
      </c>
      <c r="Q3">
        <v>1</v>
      </c>
      <c r="R3" t="s">
        <v>139</v>
      </c>
      <c r="S3" t="s">
        <v>140</v>
      </c>
      <c r="T3" t="s">
        <v>141</v>
      </c>
      <c r="U3" t="s">
        <v>162</v>
      </c>
      <c r="V3">
        <v>25</v>
      </c>
      <c r="W3" t="s">
        <v>143</v>
      </c>
      <c r="X3" t="s">
        <v>144</v>
      </c>
      <c r="Y3" t="s">
        <v>145</v>
      </c>
      <c r="Z3">
        <v>2.4544049999999999</v>
      </c>
      <c r="AA3">
        <v>34.892487000000003</v>
      </c>
      <c r="AB3">
        <v>-83.588132000000002</v>
      </c>
      <c r="AC3">
        <v>24</v>
      </c>
      <c r="AD3">
        <v>9</v>
      </c>
      <c r="AE3">
        <v>52</v>
      </c>
      <c r="AF3" t="s">
        <v>146</v>
      </c>
      <c r="AG3">
        <v>43</v>
      </c>
      <c r="AH3">
        <v>51</v>
      </c>
      <c r="AI3" t="s">
        <v>147</v>
      </c>
      <c r="AJ3">
        <v>335.7</v>
      </c>
      <c r="AK3">
        <v>56.3</v>
      </c>
      <c r="AL3">
        <v>329.1</v>
      </c>
      <c r="AM3">
        <v>-83.588443999999996</v>
      </c>
      <c r="AN3">
        <v>34.892505</v>
      </c>
      <c r="AO3">
        <v>-83.587447999999995</v>
      </c>
      <c r="AP3">
        <v>34.892212999999998</v>
      </c>
      <c r="AQ3" t="s">
        <v>145</v>
      </c>
      <c r="AR3">
        <v>1</v>
      </c>
      <c r="AS3">
        <v>241</v>
      </c>
      <c r="AT3">
        <v>2</v>
      </c>
      <c r="AU3">
        <v>0</v>
      </c>
      <c r="AV3">
        <v>45</v>
      </c>
      <c r="AW3">
        <v>7.74</v>
      </c>
      <c r="AX3">
        <v>7.62</v>
      </c>
      <c r="AY3">
        <v>2645</v>
      </c>
      <c r="AZ3">
        <v>2654.9</v>
      </c>
      <c r="BA3">
        <v>2661.7</v>
      </c>
      <c r="BB3">
        <v>45</v>
      </c>
      <c r="BC3">
        <v>35.299999999999997</v>
      </c>
      <c r="BD3">
        <v>9.6999999999999993</v>
      </c>
      <c r="BE3" s="3">
        <v>43091</v>
      </c>
      <c r="BF3" t="s">
        <v>148</v>
      </c>
      <c r="BG3">
        <v>1.0679999999999999E-3</v>
      </c>
      <c r="BH3">
        <v>43284</v>
      </c>
      <c r="BI3">
        <v>42909</v>
      </c>
      <c r="BJ3" t="s">
        <v>145</v>
      </c>
      <c r="BK3" t="s">
        <v>149</v>
      </c>
      <c r="BL3">
        <v>1</v>
      </c>
      <c r="BM3">
        <v>200</v>
      </c>
      <c r="BN3">
        <v>1</v>
      </c>
      <c r="BO3">
        <v>1</v>
      </c>
      <c r="BP3">
        <v>2</v>
      </c>
      <c r="BQ3">
        <v>1</v>
      </c>
      <c r="BR3">
        <v>1</v>
      </c>
      <c r="BS3">
        <v>2</v>
      </c>
      <c r="BT3">
        <v>3</v>
      </c>
      <c r="BU3">
        <v>3</v>
      </c>
      <c r="BV3" t="s">
        <v>150</v>
      </c>
      <c r="BW3">
        <v>241</v>
      </c>
      <c r="BX3">
        <v>2</v>
      </c>
      <c r="BY3">
        <v>0</v>
      </c>
      <c r="BZ3" t="s">
        <v>151</v>
      </c>
      <c r="CA3" t="s">
        <v>151</v>
      </c>
      <c r="CB3">
        <v>0</v>
      </c>
      <c r="CC3">
        <v>45</v>
      </c>
      <c r="CD3">
        <v>1540</v>
      </c>
      <c r="CE3" t="s">
        <v>152</v>
      </c>
      <c r="CF3">
        <v>0</v>
      </c>
      <c r="CG3">
        <v>4.9612619999999996</v>
      </c>
      <c r="CH3">
        <v>9</v>
      </c>
      <c r="CI3" t="s">
        <v>153</v>
      </c>
      <c r="CJ3">
        <v>1540</v>
      </c>
      <c r="CK3">
        <v>452474</v>
      </c>
      <c r="CL3">
        <v>0</v>
      </c>
      <c r="CM3">
        <v>4.9580000000000002</v>
      </c>
      <c r="CN3">
        <v>452474</v>
      </c>
      <c r="CO3">
        <v>0</v>
      </c>
      <c r="CP3">
        <v>26195.464072999999</v>
      </c>
      <c r="CQ3">
        <v>100</v>
      </c>
      <c r="CR3">
        <v>42933</v>
      </c>
      <c r="CS3">
        <v>0.16330600000000001</v>
      </c>
      <c r="CT3">
        <v>0</v>
      </c>
      <c r="CU3">
        <v>1.0679999999999999E-3</v>
      </c>
      <c r="CV3">
        <v>612</v>
      </c>
      <c r="CW3" t="s">
        <v>154</v>
      </c>
      <c r="CX3" t="s">
        <v>155</v>
      </c>
      <c r="CY3" t="s">
        <v>156</v>
      </c>
      <c r="CZ3">
        <v>-83.576120000000003</v>
      </c>
      <c r="DA3">
        <v>34.880540000000003</v>
      </c>
      <c r="DB3">
        <v>34.880540000000003</v>
      </c>
      <c r="DC3">
        <v>-83.576120000000003</v>
      </c>
      <c r="DD3">
        <v>1.0679999999999999E-3</v>
      </c>
      <c r="DE3">
        <v>24</v>
      </c>
      <c r="DF3">
        <v>0</v>
      </c>
      <c r="DG3">
        <v>0</v>
      </c>
      <c r="DH3">
        <v>1590</v>
      </c>
      <c r="DI3">
        <v>13.9</v>
      </c>
      <c r="DJ3">
        <v>1600</v>
      </c>
      <c r="DK3">
        <v>0</v>
      </c>
      <c r="DL3">
        <v>1590</v>
      </c>
      <c r="DM3">
        <v>0</v>
      </c>
      <c r="DN3">
        <v>1540</v>
      </c>
      <c r="DO3">
        <v>14.3</v>
      </c>
      <c r="DP3">
        <v>1480</v>
      </c>
      <c r="DQ3">
        <v>14.3</v>
      </c>
      <c r="DR3">
        <v>980</v>
      </c>
      <c r="DS3">
        <v>16.7</v>
      </c>
      <c r="DT3">
        <v>980</v>
      </c>
      <c r="DU3">
        <v>16.7</v>
      </c>
      <c r="DV3">
        <v>1270</v>
      </c>
      <c r="DW3">
        <v>11.8</v>
      </c>
      <c r="DX3">
        <v>1280</v>
      </c>
      <c r="DY3">
        <v>11.8</v>
      </c>
      <c r="DZ3">
        <v>0</v>
      </c>
    </row>
    <row r="4" spans="1:130" x14ac:dyDescent="0.3">
      <c r="A4">
        <v>3</v>
      </c>
      <c r="B4">
        <v>5527593</v>
      </c>
      <c r="C4" t="s">
        <v>130</v>
      </c>
      <c r="D4" s="2">
        <v>42295.49722222222</v>
      </c>
      <c r="E4" t="s">
        <v>131</v>
      </c>
      <c r="F4" t="s">
        <v>132</v>
      </c>
      <c r="G4" t="s">
        <v>133</v>
      </c>
      <c r="H4" t="s">
        <v>134</v>
      </c>
      <c r="I4">
        <v>0</v>
      </c>
      <c r="J4">
        <v>0</v>
      </c>
      <c r="K4">
        <v>0</v>
      </c>
      <c r="L4" t="s">
        <v>163</v>
      </c>
      <c r="M4" t="s">
        <v>164</v>
      </c>
      <c r="N4" t="s">
        <v>165</v>
      </c>
      <c r="O4" t="s">
        <v>165</v>
      </c>
      <c r="P4" t="s">
        <v>166</v>
      </c>
      <c r="Q4">
        <v>2</v>
      </c>
      <c r="R4" t="s">
        <v>167</v>
      </c>
      <c r="S4" t="s">
        <v>168</v>
      </c>
      <c r="T4" t="s">
        <v>169</v>
      </c>
      <c r="U4" t="s">
        <v>142</v>
      </c>
      <c r="V4" t="s">
        <v>170</v>
      </c>
      <c r="W4" t="s">
        <v>171</v>
      </c>
      <c r="X4" t="s">
        <v>172</v>
      </c>
      <c r="Y4" t="s">
        <v>145</v>
      </c>
      <c r="Z4">
        <v>2.4769999999999999</v>
      </c>
      <c r="AA4">
        <v>34.892422000000003</v>
      </c>
      <c r="AB4">
        <v>-83.587762999999995</v>
      </c>
      <c r="AC4">
        <v>24</v>
      </c>
      <c r="AD4">
        <v>9</v>
      </c>
      <c r="AE4">
        <v>52</v>
      </c>
      <c r="AF4" t="s">
        <v>146</v>
      </c>
      <c r="AG4">
        <v>43</v>
      </c>
      <c r="AH4">
        <v>51</v>
      </c>
      <c r="AI4" t="s">
        <v>147</v>
      </c>
      <c r="AJ4">
        <v>335.7</v>
      </c>
      <c r="AK4">
        <v>56.3</v>
      </c>
      <c r="AL4">
        <v>329.1</v>
      </c>
      <c r="AM4">
        <v>-83.588443999999996</v>
      </c>
      <c r="AN4">
        <v>34.892505</v>
      </c>
      <c r="AO4">
        <v>-83.587447999999995</v>
      </c>
      <c r="AP4">
        <v>34.892212999999998</v>
      </c>
      <c r="AQ4" t="s">
        <v>145</v>
      </c>
      <c r="AR4">
        <v>1</v>
      </c>
      <c r="AS4">
        <v>241</v>
      </c>
      <c r="AT4">
        <v>2</v>
      </c>
      <c r="AU4">
        <v>0</v>
      </c>
      <c r="AV4">
        <v>45</v>
      </c>
      <c r="AW4">
        <v>7.74</v>
      </c>
      <c r="AX4">
        <v>7.62</v>
      </c>
      <c r="AY4">
        <v>2645</v>
      </c>
      <c r="AZ4">
        <v>2654.9</v>
      </c>
      <c r="BA4">
        <v>2661.7</v>
      </c>
      <c r="BB4">
        <v>45</v>
      </c>
      <c r="BC4">
        <v>35.299999999999997</v>
      </c>
      <c r="BD4">
        <v>9.6999999999999993</v>
      </c>
      <c r="BE4" s="3">
        <v>43091</v>
      </c>
      <c r="BF4" t="s">
        <v>148</v>
      </c>
      <c r="BG4">
        <v>1.0679999999999999E-3</v>
      </c>
      <c r="BH4">
        <v>43284</v>
      </c>
      <c r="BI4">
        <v>42909</v>
      </c>
      <c r="BJ4" t="s">
        <v>145</v>
      </c>
      <c r="BK4" t="s">
        <v>149</v>
      </c>
      <c r="BL4">
        <v>1</v>
      </c>
      <c r="BM4">
        <v>200</v>
      </c>
      <c r="BN4">
        <v>1</v>
      </c>
      <c r="BO4">
        <v>1</v>
      </c>
      <c r="BP4">
        <v>2</v>
      </c>
      <c r="BQ4">
        <v>1</v>
      </c>
      <c r="BR4">
        <v>1</v>
      </c>
      <c r="BS4">
        <v>2</v>
      </c>
      <c r="BT4">
        <v>3</v>
      </c>
      <c r="BU4">
        <v>3</v>
      </c>
      <c r="BV4" t="s">
        <v>150</v>
      </c>
      <c r="BW4">
        <v>241</v>
      </c>
      <c r="BX4">
        <v>2</v>
      </c>
      <c r="BY4">
        <v>0</v>
      </c>
      <c r="BZ4" t="s">
        <v>151</v>
      </c>
      <c r="CA4" t="s">
        <v>151</v>
      </c>
      <c r="CB4">
        <v>0</v>
      </c>
      <c r="CC4">
        <v>45</v>
      </c>
      <c r="CD4">
        <v>1540</v>
      </c>
      <c r="CE4" t="s">
        <v>152</v>
      </c>
      <c r="CF4">
        <v>0</v>
      </c>
      <c r="CG4">
        <v>4.9612619999999996</v>
      </c>
      <c r="CH4">
        <v>9</v>
      </c>
      <c r="CI4" t="s">
        <v>153</v>
      </c>
      <c r="CJ4">
        <v>1540</v>
      </c>
      <c r="CK4">
        <v>452474</v>
      </c>
      <c r="CL4">
        <v>0</v>
      </c>
      <c r="CM4">
        <v>4.9580000000000002</v>
      </c>
      <c r="CN4">
        <v>452474</v>
      </c>
      <c r="CO4">
        <v>0</v>
      </c>
      <c r="CP4">
        <v>26195.464072999999</v>
      </c>
      <c r="CQ4">
        <v>100</v>
      </c>
      <c r="CR4">
        <v>42933</v>
      </c>
      <c r="CS4">
        <v>0.16330600000000001</v>
      </c>
      <c r="CT4">
        <v>0</v>
      </c>
      <c r="CU4">
        <v>1.0679999999999999E-3</v>
      </c>
      <c r="CV4">
        <v>612</v>
      </c>
      <c r="CW4" t="s">
        <v>154</v>
      </c>
      <c r="CX4" t="s">
        <v>155</v>
      </c>
      <c r="CY4" t="s">
        <v>156</v>
      </c>
      <c r="CZ4">
        <v>-83.576120000000003</v>
      </c>
      <c r="DA4">
        <v>34.880540000000003</v>
      </c>
      <c r="DB4">
        <v>34.880540000000003</v>
      </c>
      <c r="DC4">
        <v>-83.576120000000003</v>
      </c>
      <c r="DD4">
        <v>1.0679999999999999E-3</v>
      </c>
      <c r="DE4">
        <v>24</v>
      </c>
      <c r="DF4">
        <v>0</v>
      </c>
      <c r="DG4">
        <v>0</v>
      </c>
      <c r="DH4">
        <v>1590</v>
      </c>
      <c r="DI4">
        <v>13.9</v>
      </c>
      <c r="DJ4">
        <v>1600</v>
      </c>
      <c r="DK4">
        <v>0</v>
      </c>
      <c r="DL4">
        <v>1590</v>
      </c>
      <c r="DM4">
        <v>0</v>
      </c>
      <c r="DN4">
        <v>1540</v>
      </c>
      <c r="DO4">
        <v>14.3</v>
      </c>
      <c r="DP4">
        <v>1480</v>
      </c>
      <c r="DQ4">
        <v>14.3</v>
      </c>
      <c r="DR4">
        <v>980</v>
      </c>
      <c r="DS4">
        <v>16.7</v>
      </c>
      <c r="DT4">
        <v>980</v>
      </c>
      <c r="DU4">
        <v>16.7</v>
      </c>
      <c r="DV4">
        <v>1270</v>
      </c>
      <c r="DW4">
        <v>11.8</v>
      </c>
      <c r="DX4">
        <v>1280</v>
      </c>
      <c r="DY4">
        <v>11.8</v>
      </c>
      <c r="DZ4">
        <v>0</v>
      </c>
    </row>
    <row r="5" spans="1:130" x14ac:dyDescent="0.3">
      <c r="A5">
        <v>4</v>
      </c>
      <c r="B5">
        <v>4863290</v>
      </c>
      <c r="C5" t="s">
        <v>157</v>
      </c>
      <c r="D5" s="2">
        <v>41785.511111111111</v>
      </c>
      <c r="E5" t="s">
        <v>131</v>
      </c>
      <c r="F5" t="s">
        <v>132</v>
      </c>
      <c r="G5" t="s">
        <v>158</v>
      </c>
      <c r="H5" t="s">
        <v>134</v>
      </c>
      <c r="I5">
        <v>0</v>
      </c>
      <c r="J5">
        <v>0</v>
      </c>
      <c r="K5">
        <v>0</v>
      </c>
      <c r="L5" t="s">
        <v>135</v>
      </c>
      <c r="M5" t="s">
        <v>136</v>
      </c>
      <c r="N5" t="s">
        <v>159</v>
      </c>
      <c r="O5" t="s">
        <v>160</v>
      </c>
      <c r="P5" t="s">
        <v>173</v>
      </c>
      <c r="Q5">
        <v>1</v>
      </c>
      <c r="R5" t="s">
        <v>139</v>
      </c>
      <c r="S5" t="s">
        <v>140</v>
      </c>
      <c r="T5" t="s">
        <v>169</v>
      </c>
      <c r="U5" t="s">
        <v>142</v>
      </c>
      <c r="V5">
        <v>23</v>
      </c>
      <c r="W5" t="s">
        <v>143</v>
      </c>
      <c r="X5" t="s">
        <v>144</v>
      </c>
      <c r="Y5" t="s">
        <v>145</v>
      </c>
      <c r="Z5">
        <v>2.5801319999999999</v>
      </c>
      <c r="AA5">
        <v>34.891764999999999</v>
      </c>
      <c r="AB5">
        <v>-83.586172000000005</v>
      </c>
      <c r="AC5">
        <v>25</v>
      </c>
      <c r="AD5">
        <v>10</v>
      </c>
      <c r="AE5">
        <v>53</v>
      </c>
      <c r="AF5" t="s">
        <v>146</v>
      </c>
      <c r="AG5">
        <v>44</v>
      </c>
      <c r="AH5">
        <v>52</v>
      </c>
      <c r="AI5" t="s">
        <v>147</v>
      </c>
      <c r="AJ5">
        <v>449.6</v>
      </c>
      <c r="AK5">
        <v>42.1</v>
      </c>
      <c r="AL5">
        <v>329.4</v>
      </c>
      <c r="AM5">
        <v>-83.587406999999999</v>
      </c>
      <c r="AN5">
        <v>34.892187999999997</v>
      </c>
      <c r="AO5">
        <v>-83.586438999999999</v>
      </c>
      <c r="AP5">
        <v>34.891809000000002</v>
      </c>
      <c r="AQ5" t="s">
        <v>145</v>
      </c>
      <c r="AR5">
        <v>1</v>
      </c>
      <c r="AS5">
        <v>241</v>
      </c>
      <c r="AT5">
        <v>2</v>
      </c>
      <c r="AU5">
        <v>0</v>
      </c>
      <c r="AV5">
        <v>45</v>
      </c>
      <c r="AW5">
        <v>2.9</v>
      </c>
      <c r="AX5">
        <v>2.58</v>
      </c>
      <c r="AY5">
        <v>2640.4</v>
      </c>
      <c r="AZ5">
        <v>2631.9</v>
      </c>
      <c r="BA5">
        <v>2625.7</v>
      </c>
      <c r="BB5">
        <v>45</v>
      </c>
      <c r="BC5">
        <v>41.5</v>
      </c>
      <c r="BD5">
        <v>3.5</v>
      </c>
      <c r="BE5" s="3">
        <v>43091</v>
      </c>
      <c r="BF5" t="s">
        <v>148</v>
      </c>
      <c r="BG5">
        <v>1.059E-3</v>
      </c>
      <c r="BH5">
        <v>43284</v>
      </c>
      <c r="BI5">
        <v>42909</v>
      </c>
      <c r="BJ5" t="s">
        <v>145</v>
      </c>
      <c r="BK5" t="s">
        <v>149</v>
      </c>
      <c r="BL5">
        <v>1</v>
      </c>
      <c r="BM5">
        <v>200</v>
      </c>
      <c r="BN5">
        <v>1</v>
      </c>
      <c r="BO5">
        <v>1</v>
      </c>
      <c r="BP5">
        <v>2</v>
      </c>
      <c r="BQ5">
        <v>1</v>
      </c>
      <c r="BR5">
        <v>1</v>
      </c>
      <c r="BS5">
        <v>2</v>
      </c>
      <c r="BT5">
        <v>3</v>
      </c>
      <c r="BU5">
        <v>3</v>
      </c>
      <c r="BV5" t="s">
        <v>150</v>
      </c>
      <c r="BW5">
        <v>241</v>
      </c>
      <c r="BX5">
        <v>2</v>
      </c>
      <c r="BY5">
        <v>0</v>
      </c>
      <c r="BZ5" t="s">
        <v>151</v>
      </c>
      <c r="CA5" t="s">
        <v>151</v>
      </c>
      <c r="CB5">
        <v>0</v>
      </c>
      <c r="CC5">
        <v>45</v>
      </c>
      <c r="CD5">
        <v>1540</v>
      </c>
      <c r="CE5" t="s">
        <v>152</v>
      </c>
      <c r="CF5">
        <v>0</v>
      </c>
      <c r="CG5">
        <v>4.9612619999999996</v>
      </c>
      <c r="CH5">
        <v>9</v>
      </c>
      <c r="CI5" t="s">
        <v>153</v>
      </c>
      <c r="CJ5">
        <v>1540</v>
      </c>
      <c r="CK5">
        <v>452474</v>
      </c>
      <c r="CL5">
        <v>0</v>
      </c>
      <c r="CM5">
        <v>4.9580000000000002</v>
      </c>
      <c r="CN5">
        <v>452474</v>
      </c>
      <c r="CO5">
        <v>0</v>
      </c>
      <c r="CP5">
        <v>26195.464072999999</v>
      </c>
      <c r="CQ5">
        <v>100</v>
      </c>
      <c r="CR5">
        <v>42933</v>
      </c>
      <c r="CS5">
        <v>0.16330600000000001</v>
      </c>
      <c r="CT5">
        <v>0</v>
      </c>
      <c r="CU5">
        <v>1.059E-3</v>
      </c>
      <c r="CV5">
        <v>612</v>
      </c>
      <c r="CW5" t="s">
        <v>154</v>
      </c>
      <c r="CX5" t="s">
        <v>155</v>
      </c>
      <c r="CY5" t="s">
        <v>156</v>
      </c>
      <c r="CZ5">
        <v>-83.576120000000003</v>
      </c>
      <c r="DA5">
        <v>34.880540000000003</v>
      </c>
      <c r="DB5">
        <v>34.880540000000003</v>
      </c>
      <c r="DC5">
        <v>-83.576120000000003</v>
      </c>
      <c r="DD5">
        <v>1.059E-3</v>
      </c>
      <c r="DE5">
        <v>25</v>
      </c>
      <c r="DF5">
        <v>0</v>
      </c>
      <c r="DG5">
        <v>0</v>
      </c>
      <c r="DH5">
        <v>1590</v>
      </c>
      <c r="DI5">
        <v>13.9</v>
      </c>
      <c r="DJ5">
        <v>1600</v>
      </c>
      <c r="DK5">
        <v>0</v>
      </c>
      <c r="DL5">
        <v>1590</v>
      </c>
      <c r="DM5">
        <v>0</v>
      </c>
      <c r="DN5">
        <v>1540</v>
      </c>
      <c r="DO5">
        <v>14.3</v>
      </c>
      <c r="DP5">
        <v>1480</v>
      </c>
      <c r="DQ5">
        <v>14.3</v>
      </c>
      <c r="DR5">
        <v>980</v>
      </c>
      <c r="DS5">
        <v>16.7</v>
      </c>
      <c r="DT5">
        <v>980</v>
      </c>
      <c r="DU5">
        <v>16.7</v>
      </c>
      <c r="DV5">
        <v>1270</v>
      </c>
      <c r="DW5">
        <v>11.8</v>
      </c>
      <c r="DX5">
        <v>1280</v>
      </c>
      <c r="DY5">
        <v>11.8</v>
      </c>
      <c r="DZ5">
        <v>2.7399999999999999E-4</v>
      </c>
    </row>
    <row r="6" spans="1:130" x14ac:dyDescent="0.3">
      <c r="A6">
        <v>5</v>
      </c>
      <c r="B6">
        <v>6092024</v>
      </c>
      <c r="C6" t="s">
        <v>130</v>
      </c>
      <c r="D6" s="2">
        <v>42401.243055555555</v>
      </c>
      <c r="E6" t="s">
        <v>131</v>
      </c>
      <c r="F6" t="s">
        <v>132</v>
      </c>
      <c r="G6" t="s">
        <v>174</v>
      </c>
      <c r="H6" t="s">
        <v>134</v>
      </c>
      <c r="I6">
        <v>0</v>
      </c>
      <c r="J6">
        <v>0</v>
      </c>
      <c r="K6">
        <v>0</v>
      </c>
      <c r="L6" t="s">
        <v>135</v>
      </c>
      <c r="M6" t="s">
        <v>136</v>
      </c>
      <c r="N6" t="s">
        <v>175</v>
      </c>
      <c r="O6" t="s">
        <v>175</v>
      </c>
      <c r="P6" t="s">
        <v>176</v>
      </c>
      <c r="Q6">
        <v>1</v>
      </c>
      <c r="R6" t="s">
        <v>139</v>
      </c>
      <c r="S6" t="s">
        <v>177</v>
      </c>
      <c r="T6" t="s">
        <v>141</v>
      </c>
      <c r="U6" t="s">
        <v>142</v>
      </c>
      <c r="V6">
        <v>33</v>
      </c>
      <c r="W6" t="s">
        <v>143</v>
      </c>
      <c r="X6" t="s">
        <v>152</v>
      </c>
      <c r="Y6" t="s">
        <v>145</v>
      </c>
      <c r="Z6">
        <v>2.9621439999999999</v>
      </c>
      <c r="AA6">
        <v>34.889237999999999</v>
      </c>
      <c r="AB6">
        <v>-83.580432999999999</v>
      </c>
      <c r="AC6">
        <v>30</v>
      </c>
      <c r="AD6">
        <v>15</v>
      </c>
      <c r="AE6">
        <v>58</v>
      </c>
      <c r="AF6" t="s">
        <v>146</v>
      </c>
      <c r="AG6">
        <v>49</v>
      </c>
      <c r="AH6">
        <v>57</v>
      </c>
      <c r="AI6" t="s">
        <v>147</v>
      </c>
      <c r="AJ6">
        <v>593</v>
      </c>
      <c r="AK6">
        <v>40.6</v>
      </c>
      <c r="AL6">
        <v>420.6</v>
      </c>
      <c r="AM6">
        <v>-83.581920999999994</v>
      </c>
      <c r="AN6">
        <v>34.889741999999998</v>
      </c>
      <c r="AO6">
        <v>-83.580670999999995</v>
      </c>
      <c r="AP6">
        <v>34.889279000000002</v>
      </c>
      <c r="AQ6" t="s">
        <v>145</v>
      </c>
      <c r="AR6">
        <v>1</v>
      </c>
      <c r="AS6">
        <v>241</v>
      </c>
      <c r="AT6">
        <v>2</v>
      </c>
      <c r="AU6">
        <v>0</v>
      </c>
      <c r="AV6">
        <v>45</v>
      </c>
      <c r="AW6">
        <v>5.23</v>
      </c>
      <c r="AX6">
        <v>5.04</v>
      </c>
      <c r="AY6">
        <v>2529.9</v>
      </c>
      <c r="AZ6">
        <v>2518</v>
      </c>
      <c r="BA6">
        <v>2513.8000000000002</v>
      </c>
      <c r="BB6">
        <v>45</v>
      </c>
      <c r="BC6">
        <v>41.9</v>
      </c>
      <c r="BD6">
        <v>3.1</v>
      </c>
      <c r="BE6" s="3">
        <v>43091</v>
      </c>
      <c r="BF6" t="s">
        <v>148</v>
      </c>
      <c r="BG6">
        <v>1.3569999999999999E-3</v>
      </c>
      <c r="BH6">
        <v>43284</v>
      </c>
      <c r="BI6">
        <v>42909</v>
      </c>
      <c r="BJ6" t="s">
        <v>145</v>
      </c>
      <c r="BK6" t="s">
        <v>149</v>
      </c>
      <c r="BL6">
        <v>1</v>
      </c>
      <c r="BM6">
        <v>200</v>
      </c>
      <c r="BN6">
        <v>1</v>
      </c>
      <c r="BO6">
        <v>1</v>
      </c>
      <c r="BP6">
        <v>2</v>
      </c>
      <c r="BQ6">
        <v>1</v>
      </c>
      <c r="BR6">
        <v>1</v>
      </c>
      <c r="BS6">
        <v>2</v>
      </c>
      <c r="BT6">
        <v>3</v>
      </c>
      <c r="BU6">
        <v>3</v>
      </c>
      <c r="BV6" t="s">
        <v>150</v>
      </c>
      <c r="BW6">
        <v>241</v>
      </c>
      <c r="BX6">
        <v>2</v>
      </c>
      <c r="BY6">
        <v>0</v>
      </c>
      <c r="BZ6" t="s">
        <v>151</v>
      </c>
      <c r="CA6" t="s">
        <v>151</v>
      </c>
      <c r="CB6">
        <v>0</v>
      </c>
      <c r="CC6">
        <v>45</v>
      </c>
      <c r="CD6">
        <v>1540</v>
      </c>
      <c r="CE6" t="s">
        <v>152</v>
      </c>
      <c r="CF6">
        <v>0</v>
      </c>
      <c r="CG6">
        <v>4.9612619999999996</v>
      </c>
      <c r="CH6">
        <v>9</v>
      </c>
      <c r="CI6" t="s">
        <v>153</v>
      </c>
      <c r="CJ6">
        <v>1540</v>
      </c>
      <c r="CK6">
        <v>452474</v>
      </c>
      <c r="CL6">
        <v>0</v>
      </c>
      <c r="CM6">
        <v>4.9580000000000002</v>
      </c>
      <c r="CN6">
        <v>452474</v>
      </c>
      <c r="CO6">
        <v>0</v>
      </c>
      <c r="CP6">
        <v>26195.464072999999</v>
      </c>
      <c r="CQ6">
        <v>100</v>
      </c>
      <c r="CR6">
        <v>42933</v>
      </c>
      <c r="CS6">
        <v>0.16330600000000001</v>
      </c>
      <c r="CT6">
        <v>0</v>
      </c>
      <c r="CU6">
        <v>1.3569999999999999E-3</v>
      </c>
      <c r="CV6">
        <v>612</v>
      </c>
      <c r="CW6" t="s">
        <v>154</v>
      </c>
      <c r="CX6" t="s">
        <v>155</v>
      </c>
      <c r="CY6" t="s">
        <v>156</v>
      </c>
      <c r="CZ6">
        <v>-83.576120000000003</v>
      </c>
      <c r="DA6">
        <v>34.880540000000003</v>
      </c>
      <c r="DB6">
        <v>34.880540000000003</v>
      </c>
      <c r="DC6">
        <v>-83.576120000000003</v>
      </c>
      <c r="DD6">
        <v>1.3569999999999999E-3</v>
      </c>
      <c r="DE6">
        <v>30</v>
      </c>
      <c r="DF6">
        <v>0</v>
      </c>
      <c r="DG6">
        <v>0</v>
      </c>
      <c r="DH6">
        <v>1590</v>
      </c>
      <c r="DI6">
        <v>13.9</v>
      </c>
      <c r="DJ6">
        <v>1600</v>
      </c>
      <c r="DK6">
        <v>0</v>
      </c>
      <c r="DL6">
        <v>1590</v>
      </c>
      <c r="DM6">
        <v>0</v>
      </c>
      <c r="DN6">
        <v>1540</v>
      </c>
      <c r="DO6">
        <v>14.3</v>
      </c>
      <c r="DP6">
        <v>1480</v>
      </c>
      <c r="DQ6">
        <v>14.3</v>
      </c>
      <c r="DR6">
        <v>980</v>
      </c>
      <c r="DS6">
        <v>16.7</v>
      </c>
      <c r="DT6">
        <v>980</v>
      </c>
      <c r="DU6">
        <v>16.7</v>
      </c>
      <c r="DV6">
        <v>1270</v>
      </c>
      <c r="DW6">
        <v>11.8</v>
      </c>
      <c r="DX6">
        <v>1280</v>
      </c>
      <c r="DY6">
        <v>11.8</v>
      </c>
      <c r="DZ6">
        <v>2.4499999999999999E-4</v>
      </c>
    </row>
    <row r="7" spans="1:130" x14ac:dyDescent="0.3">
      <c r="A7">
        <v>6</v>
      </c>
      <c r="B7">
        <v>5651777</v>
      </c>
      <c r="C7" t="s">
        <v>130</v>
      </c>
      <c r="D7" s="2">
        <v>42398.37222222222</v>
      </c>
      <c r="E7" t="s">
        <v>131</v>
      </c>
      <c r="F7" t="s">
        <v>132</v>
      </c>
      <c r="G7" t="s">
        <v>178</v>
      </c>
      <c r="H7" t="s">
        <v>134</v>
      </c>
      <c r="I7">
        <v>0</v>
      </c>
      <c r="J7">
        <v>0</v>
      </c>
      <c r="K7">
        <v>0</v>
      </c>
      <c r="L7" t="s">
        <v>179</v>
      </c>
      <c r="M7" t="s">
        <v>180</v>
      </c>
      <c r="N7" t="s">
        <v>181</v>
      </c>
      <c r="O7" t="s">
        <v>181</v>
      </c>
      <c r="P7" t="s">
        <v>173</v>
      </c>
      <c r="Q7">
        <v>1</v>
      </c>
      <c r="R7" t="s">
        <v>182</v>
      </c>
      <c r="S7" t="s">
        <v>140</v>
      </c>
      <c r="T7" t="s">
        <v>169</v>
      </c>
      <c r="U7" t="s">
        <v>142</v>
      </c>
      <c r="V7">
        <v>57</v>
      </c>
      <c r="W7" t="s">
        <v>143</v>
      </c>
      <c r="X7" t="s">
        <v>144</v>
      </c>
      <c r="Y7" t="s">
        <v>145</v>
      </c>
      <c r="Z7">
        <v>3.1788349999999999</v>
      </c>
      <c r="AA7">
        <v>34.887784000000003</v>
      </c>
      <c r="AB7">
        <v>-83.577264999999997</v>
      </c>
      <c r="AC7">
        <v>31</v>
      </c>
      <c r="AD7">
        <v>16</v>
      </c>
      <c r="AE7">
        <v>59</v>
      </c>
      <c r="AF7" t="s">
        <v>146</v>
      </c>
      <c r="AG7">
        <v>50</v>
      </c>
      <c r="AH7">
        <v>58</v>
      </c>
      <c r="AI7" t="s">
        <v>183</v>
      </c>
      <c r="AJ7">
        <v>401.1</v>
      </c>
      <c r="AK7">
        <v>72.900000000000006</v>
      </c>
      <c r="AL7">
        <v>509.2</v>
      </c>
      <c r="AM7">
        <v>-83.577583000000004</v>
      </c>
      <c r="AN7">
        <v>34.888213</v>
      </c>
      <c r="AO7">
        <v>-83.577257000000003</v>
      </c>
      <c r="AP7">
        <v>34.886924999999998</v>
      </c>
      <c r="AQ7" t="s">
        <v>145</v>
      </c>
      <c r="AR7">
        <v>1</v>
      </c>
      <c r="AS7">
        <v>241</v>
      </c>
      <c r="AT7">
        <v>2</v>
      </c>
      <c r="AU7">
        <v>0</v>
      </c>
      <c r="AV7">
        <v>45</v>
      </c>
      <c r="AW7">
        <v>10.61</v>
      </c>
      <c r="AX7">
        <v>9.98</v>
      </c>
      <c r="AY7">
        <v>2516.6999999999998</v>
      </c>
      <c r="AZ7">
        <v>2519</v>
      </c>
      <c r="BA7">
        <v>2515.1</v>
      </c>
      <c r="BB7">
        <v>45</v>
      </c>
      <c r="BC7">
        <v>33.9</v>
      </c>
      <c r="BD7">
        <v>11.1</v>
      </c>
      <c r="BE7" s="3">
        <v>43091</v>
      </c>
      <c r="BF7" t="s">
        <v>148</v>
      </c>
      <c r="BG7">
        <v>1.4469999999999999E-3</v>
      </c>
      <c r="BH7">
        <v>43284</v>
      </c>
      <c r="BI7">
        <v>42909</v>
      </c>
      <c r="BJ7" t="s">
        <v>145</v>
      </c>
      <c r="BK7" t="s">
        <v>149</v>
      </c>
      <c r="BL7">
        <v>1</v>
      </c>
      <c r="BM7">
        <v>200</v>
      </c>
      <c r="BN7">
        <v>1</v>
      </c>
      <c r="BO7">
        <v>1</v>
      </c>
      <c r="BP7">
        <v>2</v>
      </c>
      <c r="BQ7">
        <v>1</v>
      </c>
      <c r="BR7">
        <v>1</v>
      </c>
      <c r="BS7">
        <v>2</v>
      </c>
      <c r="BT7">
        <v>3</v>
      </c>
      <c r="BU7">
        <v>3</v>
      </c>
      <c r="BV7" t="s">
        <v>150</v>
      </c>
      <c r="BW7">
        <v>241</v>
      </c>
      <c r="BX7">
        <v>2</v>
      </c>
      <c r="BY7">
        <v>0</v>
      </c>
      <c r="BZ7" t="s">
        <v>151</v>
      </c>
      <c r="CA7" t="s">
        <v>151</v>
      </c>
      <c r="CB7">
        <v>0</v>
      </c>
      <c r="CC7">
        <v>45</v>
      </c>
      <c r="CD7">
        <v>1540</v>
      </c>
      <c r="CE7" t="s">
        <v>152</v>
      </c>
      <c r="CF7">
        <v>0</v>
      </c>
      <c r="CG7">
        <v>4.9612619999999996</v>
      </c>
      <c r="CH7">
        <v>9</v>
      </c>
      <c r="CI7" t="s">
        <v>153</v>
      </c>
      <c r="CJ7">
        <v>1540</v>
      </c>
      <c r="CK7">
        <v>452474</v>
      </c>
      <c r="CL7">
        <v>0</v>
      </c>
      <c r="CM7">
        <v>4.9580000000000002</v>
      </c>
      <c r="CN7">
        <v>452474</v>
      </c>
      <c r="CO7">
        <v>0</v>
      </c>
      <c r="CP7">
        <v>26195.464072999999</v>
      </c>
      <c r="CQ7">
        <v>100</v>
      </c>
      <c r="CR7">
        <v>42933</v>
      </c>
      <c r="CS7">
        <v>0.16330600000000001</v>
      </c>
      <c r="CT7">
        <v>0</v>
      </c>
      <c r="CU7">
        <v>1.4469999999999999E-3</v>
      </c>
      <c r="CV7">
        <v>612</v>
      </c>
      <c r="CW7" t="s">
        <v>154</v>
      </c>
      <c r="CX7" t="s">
        <v>155</v>
      </c>
      <c r="CY7" t="s">
        <v>156</v>
      </c>
      <c r="CZ7">
        <v>-83.576120000000003</v>
      </c>
      <c r="DA7">
        <v>34.880540000000003</v>
      </c>
      <c r="DB7">
        <v>34.880540000000003</v>
      </c>
      <c r="DC7">
        <v>-83.576120000000003</v>
      </c>
      <c r="DD7">
        <v>1.4469999999999999E-3</v>
      </c>
      <c r="DE7">
        <v>31</v>
      </c>
      <c r="DF7">
        <v>0</v>
      </c>
      <c r="DG7">
        <v>0</v>
      </c>
      <c r="DH7">
        <v>1590</v>
      </c>
      <c r="DI7">
        <v>13.9</v>
      </c>
      <c r="DJ7">
        <v>1600</v>
      </c>
      <c r="DK7">
        <v>0</v>
      </c>
      <c r="DL7">
        <v>1590</v>
      </c>
      <c r="DM7">
        <v>0</v>
      </c>
      <c r="DN7">
        <v>1540</v>
      </c>
      <c r="DO7">
        <v>14.3</v>
      </c>
      <c r="DP7">
        <v>1480</v>
      </c>
      <c r="DQ7">
        <v>14.3</v>
      </c>
      <c r="DR7">
        <v>980</v>
      </c>
      <c r="DS7">
        <v>16.7</v>
      </c>
      <c r="DT7">
        <v>980</v>
      </c>
      <c r="DU7">
        <v>16.7</v>
      </c>
      <c r="DV7">
        <v>1270</v>
      </c>
      <c r="DW7">
        <v>11.8</v>
      </c>
      <c r="DX7">
        <v>1280</v>
      </c>
      <c r="DY7">
        <v>11.8</v>
      </c>
      <c r="DZ7">
        <v>0</v>
      </c>
    </row>
    <row r="8" spans="1:130" x14ac:dyDescent="0.3">
      <c r="A8">
        <v>7</v>
      </c>
      <c r="B8">
        <v>4874188</v>
      </c>
      <c r="C8" t="s">
        <v>130</v>
      </c>
      <c r="D8" s="2">
        <v>41762.276388888888</v>
      </c>
      <c r="E8" t="s">
        <v>131</v>
      </c>
      <c r="F8" t="s">
        <v>132</v>
      </c>
      <c r="G8" t="s">
        <v>184</v>
      </c>
      <c r="H8" t="s">
        <v>134</v>
      </c>
      <c r="I8">
        <v>0</v>
      </c>
      <c r="J8">
        <v>0</v>
      </c>
      <c r="K8">
        <v>0</v>
      </c>
      <c r="L8" t="s">
        <v>135</v>
      </c>
      <c r="M8" t="s">
        <v>180</v>
      </c>
      <c r="N8" t="s">
        <v>160</v>
      </c>
      <c r="O8" t="s">
        <v>160</v>
      </c>
      <c r="P8" t="s">
        <v>185</v>
      </c>
      <c r="Q8">
        <v>1</v>
      </c>
      <c r="R8" t="s">
        <v>182</v>
      </c>
      <c r="S8" t="s">
        <v>177</v>
      </c>
      <c r="T8" t="s">
        <v>169</v>
      </c>
      <c r="U8" t="s">
        <v>142</v>
      </c>
      <c r="V8">
        <v>20</v>
      </c>
      <c r="W8" t="s">
        <v>143</v>
      </c>
      <c r="X8" t="s">
        <v>144</v>
      </c>
      <c r="Y8" t="s">
        <v>145</v>
      </c>
      <c r="Z8">
        <v>3.3991720000000001</v>
      </c>
      <c r="AA8">
        <v>34.884766999999997</v>
      </c>
      <c r="AB8">
        <v>-83.576650000000001</v>
      </c>
      <c r="AC8">
        <v>33</v>
      </c>
      <c r="AD8">
        <v>18</v>
      </c>
      <c r="AE8">
        <v>61</v>
      </c>
      <c r="AF8" t="s">
        <v>146</v>
      </c>
      <c r="AG8">
        <v>51</v>
      </c>
      <c r="AH8">
        <v>60</v>
      </c>
      <c r="AI8" t="s">
        <v>147</v>
      </c>
      <c r="AJ8">
        <v>442.8</v>
      </c>
      <c r="AK8">
        <v>54.4</v>
      </c>
      <c r="AL8">
        <v>420.3</v>
      </c>
      <c r="AM8">
        <v>-83.577269999999999</v>
      </c>
      <c r="AN8">
        <v>34.886884999999999</v>
      </c>
      <c r="AO8">
        <v>-83.577196999999998</v>
      </c>
      <c r="AP8">
        <v>34.885773</v>
      </c>
      <c r="AQ8" t="s">
        <v>145</v>
      </c>
      <c r="AR8">
        <v>1</v>
      </c>
      <c r="AS8">
        <v>241</v>
      </c>
      <c r="AT8">
        <v>2</v>
      </c>
      <c r="AU8">
        <v>0</v>
      </c>
      <c r="AV8">
        <v>45</v>
      </c>
      <c r="AW8">
        <v>6.18</v>
      </c>
      <c r="AX8">
        <v>5.87</v>
      </c>
      <c r="AY8">
        <v>2513.5</v>
      </c>
      <c r="AZ8">
        <v>2515.6999999999998</v>
      </c>
      <c r="BA8">
        <v>2522</v>
      </c>
      <c r="BB8">
        <v>45</v>
      </c>
      <c r="BC8">
        <v>39.200000000000003</v>
      </c>
      <c r="BD8">
        <v>5.8</v>
      </c>
      <c r="BE8" s="3">
        <v>43091</v>
      </c>
      <c r="BF8" t="s">
        <v>148</v>
      </c>
      <c r="BG8">
        <v>1.1739999999999999E-3</v>
      </c>
      <c r="BH8">
        <v>43284</v>
      </c>
      <c r="BI8">
        <v>42909</v>
      </c>
      <c r="BJ8" t="s">
        <v>145</v>
      </c>
      <c r="BK8" t="s">
        <v>149</v>
      </c>
      <c r="BL8">
        <v>1</v>
      </c>
      <c r="BM8">
        <v>200</v>
      </c>
      <c r="BN8">
        <v>1</v>
      </c>
      <c r="BO8">
        <v>1</v>
      </c>
      <c r="BP8">
        <v>2</v>
      </c>
      <c r="BQ8">
        <v>1</v>
      </c>
      <c r="BR8">
        <v>1</v>
      </c>
      <c r="BS8">
        <v>2</v>
      </c>
      <c r="BT8">
        <v>3</v>
      </c>
      <c r="BU8">
        <v>3</v>
      </c>
      <c r="BV8" t="s">
        <v>150</v>
      </c>
      <c r="BW8">
        <v>241</v>
      </c>
      <c r="BX8">
        <v>2</v>
      </c>
      <c r="BY8">
        <v>0</v>
      </c>
      <c r="BZ8" t="s">
        <v>151</v>
      </c>
      <c r="CA8" t="s">
        <v>151</v>
      </c>
      <c r="CB8">
        <v>0</v>
      </c>
      <c r="CC8">
        <v>45</v>
      </c>
      <c r="CD8">
        <v>1540</v>
      </c>
      <c r="CE8" t="s">
        <v>152</v>
      </c>
      <c r="CF8">
        <v>0</v>
      </c>
      <c r="CG8">
        <v>4.9612619999999996</v>
      </c>
      <c r="CH8">
        <v>9</v>
      </c>
      <c r="CI8" t="s">
        <v>153</v>
      </c>
      <c r="CJ8">
        <v>1540</v>
      </c>
      <c r="CK8">
        <v>452474</v>
      </c>
      <c r="CL8">
        <v>0</v>
      </c>
      <c r="CM8">
        <v>4.9580000000000002</v>
      </c>
      <c r="CN8">
        <v>452474</v>
      </c>
      <c r="CO8">
        <v>0</v>
      </c>
      <c r="CP8">
        <v>26195.464072999999</v>
      </c>
      <c r="CQ8">
        <v>100</v>
      </c>
      <c r="CR8">
        <v>42933</v>
      </c>
      <c r="CS8">
        <v>0.16330600000000001</v>
      </c>
      <c r="CT8">
        <v>0</v>
      </c>
      <c r="CU8">
        <v>1.1739999999999999E-3</v>
      </c>
      <c r="CV8">
        <v>612</v>
      </c>
      <c r="CW8" t="s">
        <v>154</v>
      </c>
      <c r="CX8" t="s">
        <v>155</v>
      </c>
      <c r="CY8" t="s">
        <v>156</v>
      </c>
      <c r="CZ8">
        <v>-83.576120000000003</v>
      </c>
      <c r="DA8">
        <v>34.880540000000003</v>
      </c>
      <c r="DB8">
        <v>34.880540000000003</v>
      </c>
      <c r="DC8">
        <v>-83.576120000000003</v>
      </c>
      <c r="DD8">
        <v>1.1739999999999999E-3</v>
      </c>
      <c r="DE8">
        <v>33</v>
      </c>
      <c r="DF8">
        <v>0</v>
      </c>
      <c r="DG8">
        <v>0</v>
      </c>
      <c r="DH8">
        <v>1590</v>
      </c>
      <c r="DI8">
        <v>13.9</v>
      </c>
      <c r="DJ8">
        <v>1600</v>
      </c>
      <c r="DK8">
        <v>0</v>
      </c>
      <c r="DL8">
        <v>1590</v>
      </c>
      <c r="DM8">
        <v>0</v>
      </c>
      <c r="DN8">
        <v>1540</v>
      </c>
      <c r="DO8">
        <v>14.3</v>
      </c>
      <c r="DP8">
        <v>1480</v>
      </c>
      <c r="DQ8">
        <v>14.3</v>
      </c>
      <c r="DR8">
        <v>980</v>
      </c>
      <c r="DS8">
        <v>16.7</v>
      </c>
      <c r="DT8">
        <v>980</v>
      </c>
      <c r="DU8">
        <v>16.7</v>
      </c>
      <c r="DV8">
        <v>1270</v>
      </c>
      <c r="DW8">
        <v>11.8</v>
      </c>
      <c r="DX8">
        <v>1280</v>
      </c>
      <c r="DY8">
        <v>11.8</v>
      </c>
      <c r="DZ8">
        <v>1.1479999999999999E-3</v>
      </c>
    </row>
    <row r="9" spans="1:130" x14ac:dyDescent="0.3">
      <c r="A9">
        <v>8</v>
      </c>
      <c r="B9">
        <v>7319365</v>
      </c>
      <c r="C9" t="s">
        <v>130</v>
      </c>
      <c r="D9" s="2">
        <v>43690.184027777781</v>
      </c>
      <c r="E9" t="s">
        <v>131</v>
      </c>
      <c r="F9" t="s">
        <v>132</v>
      </c>
      <c r="G9" t="s">
        <v>186</v>
      </c>
      <c r="H9" t="s">
        <v>187</v>
      </c>
      <c r="I9">
        <v>0</v>
      </c>
      <c r="J9">
        <v>0</v>
      </c>
      <c r="K9">
        <v>1</v>
      </c>
      <c r="L9" t="s">
        <v>135</v>
      </c>
      <c r="M9" t="s">
        <v>136</v>
      </c>
      <c r="N9" t="s">
        <v>160</v>
      </c>
      <c r="O9" t="s">
        <v>160</v>
      </c>
      <c r="P9" t="s">
        <v>173</v>
      </c>
      <c r="Q9">
        <v>1</v>
      </c>
      <c r="R9" t="s">
        <v>139</v>
      </c>
      <c r="S9" t="s">
        <v>140</v>
      </c>
      <c r="T9" t="s">
        <v>141</v>
      </c>
      <c r="U9" t="s">
        <v>142</v>
      </c>
      <c r="V9">
        <v>85</v>
      </c>
      <c r="W9" t="s">
        <v>143</v>
      </c>
      <c r="X9" t="s">
        <v>144</v>
      </c>
      <c r="Y9" t="s">
        <v>145</v>
      </c>
      <c r="Z9">
        <v>3.4780000000000002</v>
      </c>
      <c r="AA9">
        <v>34.883882999999997</v>
      </c>
      <c r="AB9">
        <v>-83.575785999999994</v>
      </c>
      <c r="AC9">
        <v>34</v>
      </c>
      <c r="AD9">
        <v>19</v>
      </c>
      <c r="AE9">
        <v>63</v>
      </c>
      <c r="AF9" t="s">
        <v>146</v>
      </c>
      <c r="AG9">
        <v>53</v>
      </c>
      <c r="AH9">
        <v>62</v>
      </c>
      <c r="AI9" t="s">
        <v>147</v>
      </c>
      <c r="AJ9">
        <v>315.60000000000002</v>
      </c>
      <c r="AK9">
        <v>84.5</v>
      </c>
      <c r="AL9">
        <v>463.7</v>
      </c>
      <c r="AM9">
        <v>-83.575295999999994</v>
      </c>
      <c r="AN9">
        <v>34.883552999999999</v>
      </c>
      <c r="AO9">
        <v>-83.574813000000006</v>
      </c>
      <c r="AP9">
        <v>34.882455999999998</v>
      </c>
      <c r="AQ9" t="s">
        <v>145</v>
      </c>
      <c r="AR9">
        <v>1</v>
      </c>
      <c r="AS9">
        <v>241</v>
      </c>
      <c r="AT9">
        <v>2</v>
      </c>
      <c r="AU9">
        <v>0</v>
      </c>
      <c r="AV9">
        <v>45</v>
      </c>
      <c r="AW9">
        <v>12.73</v>
      </c>
      <c r="AX9">
        <v>12.18</v>
      </c>
      <c r="AY9">
        <v>2528.5</v>
      </c>
      <c r="AZ9">
        <v>2524</v>
      </c>
      <c r="BA9">
        <v>2518.4</v>
      </c>
      <c r="BB9">
        <v>45</v>
      </c>
      <c r="BC9">
        <v>31</v>
      </c>
      <c r="BD9">
        <v>14</v>
      </c>
      <c r="BE9" s="3">
        <v>43091</v>
      </c>
      <c r="BF9" t="s">
        <v>148</v>
      </c>
      <c r="BG9">
        <v>1.343E-3</v>
      </c>
      <c r="BH9">
        <v>43284</v>
      </c>
      <c r="BI9">
        <v>42909</v>
      </c>
      <c r="BJ9" t="s">
        <v>145</v>
      </c>
      <c r="BK9" t="s">
        <v>149</v>
      </c>
      <c r="BL9">
        <v>1</v>
      </c>
      <c r="BM9">
        <v>200</v>
      </c>
      <c r="BN9">
        <v>1</v>
      </c>
      <c r="BO9">
        <v>1</v>
      </c>
      <c r="BP9">
        <v>2</v>
      </c>
      <c r="BQ9">
        <v>1</v>
      </c>
      <c r="BR9">
        <v>1</v>
      </c>
      <c r="BS9">
        <v>2</v>
      </c>
      <c r="BT9">
        <v>3</v>
      </c>
      <c r="BU9">
        <v>3</v>
      </c>
      <c r="BV9" t="s">
        <v>150</v>
      </c>
      <c r="BW9">
        <v>241</v>
      </c>
      <c r="BX9">
        <v>2</v>
      </c>
      <c r="BY9">
        <v>0</v>
      </c>
      <c r="BZ9" t="s">
        <v>151</v>
      </c>
      <c r="CA9" t="s">
        <v>151</v>
      </c>
      <c r="CB9">
        <v>0</v>
      </c>
      <c r="CC9">
        <v>45</v>
      </c>
      <c r="CD9">
        <v>1540</v>
      </c>
      <c r="CE9" t="s">
        <v>152</v>
      </c>
      <c r="CF9">
        <v>0</v>
      </c>
      <c r="CG9">
        <v>4.9612619999999996</v>
      </c>
      <c r="CH9">
        <v>9</v>
      </c>
      <c r="CI9" t="s">
        <v>153</v>
      </c>
      <c r="CJ9">
        <v>1540</v>
      </c>
      <c r="CK9">
        <v>452474</v>
      </c>
      <c r="CL9">
        <v>0</v>
      </c>
      <c r="CM9">
        <v>4.9580000000000002</v>
      </c>
      <c r="CN9">
        <v>452474</v>
      </c>
      <c r="CO9">
        <v>0</v>
      </c>
      <c r="CP9">
        <v>26195.464072999999</v>
      </c>
      <c r="CQ9">
        <v>100</v>
      </c>
      <c r="CR9">
        <v>42933</v>
      </c>
      <c r="CS9">
        <v>0.16330600000000001</v>
      </c>
      <c r="CT9">
        <v>0</v>
      </c>
      <c r="CU9">
        <v>1.343E-3</v>
      </c>
      <c r="CV9">
        <v>612</v>
      </c>
      <c r="CW9" t="s">
        <v>154</v>
      </c>
      <c r="CX9" t="s">
        <v>155</v>
      </c>
      <c r="CY9" t="s">
        <v>156</v>
      </c>
      <c r="CZ9">
        <v>-83.576120000000003</v>
      </c>
      <c r="DA9">
        <v>34.880540000000003</v>
      </c>
      <c r="DB9">
        <v>34.880540000000003</v>
      </c>
      <c r="DC9">
        <v>-83.576120000000003</v>
      </c>
      <c r="DD9">
        <v>1.343E-3</v>
      </c>
      <c r="DE9">
        <v>34</v>
      </c>
      <c r="DF9">
        <v>0</v>
      </c>
      <c r="DG9">
        <v>0</v>
      </c>
      <c r="DH9">
        <v>1590</v>
      </c>
      <c r="DI9">
        <v>13.9</v>
      </c>
      <c r="DJ9">
        <v>1600</v>
      </c>
      <c r="DK9">
        <v>0</v>
      </c>
      <c r="DL9">
        <v>1590</v>
      </c>
      <c r="DM9">
        <v>0</v>
      </c>
      <c r="DN9">
        <v>1540</v>
      </c>
      <c r="DO9">
        <v>14.3</v>
      </c>
      <c r="DP9">
        <v>1480</v>
      </c>
      <c r="DQ9">
        <v>14.3</v>
      </c>
      <c r="DR9">
        <v>980</v>
      </c>
      <c r="DS9">
        <v>16.7</v>
      </c>
      <c r="DT9">
        <v>980</v>
      </c>
      <c r="DU9">
        <v>16.7</v>
      </c>
      <c r="DV9">
        <v>1270</v>
      </c>
      <c r="DW9">
        <v>11.8</v>
      </c>
      <c r="DX9">
        <v>1280</v>
      </c>
      <c r="DY9">
        <v>11.8</v>
      </c>
      <c r="DZ9">
        <v>5.8699999999999996E-4</v>
      </c>
    </row>
    <row r="10" spans="1:130" x14ac:dyDescent="0.3">
      <c r="A10">
        <v>9</v>
      </c>
      <c r="B10">
        <v>6091961</v>
      </c>
      <c r="C10" t="s">
        <v>130</v>
      </c>
      <c r="D10" s="2">
        <v>41731.440972222219</v>
      </c>
      <c r="E10" t="s">
        <v>131</v>
      </c>
      <c r="F10" t="s">
        <v>132</v>
      </c>
      <c r="G10" t="s">
        <v>188</v>
      </c>
      <c r="H10" t="s">
        <v>187</v>
      </c>
      <c r="I10">
        <v>0</v>
      </c>
      <c r="J10">
        <v>0</v>
      </c>
      <c r="K10">
        <v>1</v>
      </c>
      <c r="L10" t="s">
        <v>135</v>
      </c>
      <c r="M10" t="s">
        <v>180</v>
      </c>
      <c r="N10" t="s">
        <v>189</v>
      </c>
      <c r="O10" t="s">
        <v>137</v>
      </c>
      <c r="P10" t="s">
        <v>190</v>
      </c>
      <c r="Q10">
        <v>1</v>
      </c>
      <c r="R10" t="s">
        <v>139</v>
      </c>
      <c r="S10" t="s">
        <v>140</v>
      </c>
      <c r="T10" t="s">
        <v>169</v>
      </c>
      <c r="U10" t="s">
        <v>142</v>
      </c>
      <c r="V10">
        <v>45</v>
      </c>
      <c r="W10" t="s">
        <v>191</v>
      </c>
      <c r="X10" t="s">
        <v>192</v>
      </c>
      <c r="Y10" t="s">
        <v>145</v>
      </c>
      <c r="Z10">
        <v>3.603618</v>
      </c>
      <c r="AA10">
        <v>34.882418000000001</v>
      </c>
      <c r="AB10">
        <v>-83.574827999999997</v>
      </c>
      <c r="AC10">
        <v>34</v>
      </c>
      <c r="AD10">
        <v>19</v>
      </c>
      <c r="AE10">
        <v>63</v>
      </c>
      <c r="AF10" t="s">
        <v>146</v>
      </c>
      <c r="AG10">
        <v>53</v>
      </c>
      <c r="AH10">
        <v>62</v>
      </c>
      <c r="AI10" t="s">
        <v>147</v>
      </c>
      <c r="AJ10">
        <v>315.60000000000002</v>
      </c>
      <c r="AK10">
        <v>84.5</v>
      </c>
      <c r="AL10">
        <v>463.7</v>
      </c>
      <c r="AM10">
        <v>-83.575295999999994</v>
      </c>
      <c r="AN10">
        <v>34.883552999999999</v>
      </c>
      <c r="AO10">
        <v>-83.574813000000006</v>
      </c>
      <c r="AP10">
        <v>34.882455999999998</v>
      </c>
      <c r="AQ10" t="s">
        <v>145</v>
      </c>
      <c r="AR10">
        <v>1</v>
      </c>
      <c r="AS10">
        <v>241</v>
      </c>
      <c r="AT10">
        <v>2</v>
      </c>
      <c r="AU10">
        <v>0</v>
      </c>
      <c r="AV10">
        <v>45</v>
      </c>
      <c r="AW10">
        <v>12.73</v>
      </c>
      <c r="AX10">
        <v>12.18</v>
      </c>
      <c r="AY10">
        <v>2528.5</v>
      </c>
      <c r="AZ10">
        <v>2524</v>
      </c>
      <c r="BA10">
        <v>2518.4</v>
      </c>
      <c r="BB10">
        <v>45</v>
      </c>
      <c r="BC10">
        <v>31</v>
      </c>
      <c r="BD10">
        <v>14</v>
      </c>
      <c r="BE10" s="3">
        <v>43091</v>
      </c>
      <c r="BF10" t="s">
        <v>148</v>
      </c>
      <c r="BG10">
        <v>1.343E-3</v>
      </c>
      <c r="BH10">
        <v>43284</v>
      </c>
      <c r="BI10">
        <v>42909</v>
      </c>
      <c r="BJ10" t="s">
        <v>145</v>
      </c>
      <c r="BK10" t="s">
        <v>149</v>
      </c>
      <c r="BL10">
        <v>1</v>
      </c>
      <c r="BM10">
        <v>200</v>
      </c>
      <c r="BN10">
        <v>1</v>
      </c>
      <c r="BO10">
        <v>1</v>
      </c>
      <c r="BP10">
        <v>2</v>
      </c>
      <c r="BQ10">
        <v>1</v>
      </c>
      <c r="BR10">
        <v>1</v>
      </c>
      <c r="BS10">
        <v>2</v>
      </c>
      <c r="BT10">
        <v>3</v>
      </c>
      <c r="BU10">
        <v>3</v>
      </c>
      <c r="BV10" t="s">
        <v>150</v>
      </c>
      <c r="BW10">
        <v>241</v>
      </c>
      <c r="BX10">
        <v>2</v>
      </c>
      <c r="BY10">
        <v>0</v>
      </c>
      <c r="BZ10" t="s">
        <v>151</v>
      </c>
      <c r="CA10" t="s">
        <v>151</v>
      </c>
      <c r="CB10">
        <v>0</v>
      </c>
      <c r="CC10">
        <v>45</v>
      </c>
      <c r="CD10">
        <v>1540</v>
      </c>
      <c r="CE10" t="s">
        <v>152</v>
      </c>
      <c r="CF10">
        <v>0</v>
      </c>
      <c r="CG10">
        <v>4.9612619999999996</v>
      </c>
      <c r="CH10">
        <v>9</v>
      </c>
      <c r="CI10" t="s">
        <v>153</v>
      </c>
      <c r="CJ10">
        <v>1540</v>
      </c>
      <c r="CK10">
        <v>452474</v>
      </c>
      <c r="CL10">
        <v>0</v>
      </c>
      <c r="CM10">
        <v>4.9580000000000002</v>
      </c>
      <c r="CN10">
        <v>452474</v>
      </c>
      <c r="CO10">
        <v>0</v>
      </c>
      <c r="CP10">
        <v>26195.464072999999</v>
      </c>
      <c r="CQ10">
        <v>100</v>
      </c>
      <c r="CR10">
        <v>42933</v>
      </c>
      <c r="CS10">
        <v>0.16330600000000001</v>
      </c>
      <c r="CT10">
        <v>0</v>
      </c>
      <c r="CU10">
        <v>1.343E-3</v>
      </c>
      <c r="CV10">
        <v>612</v>
      </c>
      <c r="CW10" t="s">
        <v>154</v>
      </c>
      <c r="CX10" t="s">
        <v>155</v>
      </c>
      <c r="CY10" t="s">
        <v>156</v>
      </c>
      <c r="CZ10">
        <v>-83.576120000000003</v>
      </c>
      <c r="DA10">
        <v>34.880540000000003</v>
      </c>
      <c r="DB10">
        <v>34.880540000000003</v>
      </c>
      <c r="DC10">
        <v>-83.576120000000003</v>
      </c>
      <c r="DD10">
        <v>1.343E-3</v>
      </c>
      <c r="DE10">
        <v>34</v>
      </c>
      <c r="DF10">
        <v>0</v>
      </c>
      <c r="DG10">
        <v>0</v>
      </c>
      <c r="DH10">
        <v>1590</v>
      </c>
      <c r="DI10">
        <v>13.9</v>
      </c>
      <c r="DJ10">
        <v>1600</v>
      </c>
      <c r="DK10">
        <v>0</v>
      </c>
      <c r="DL10">
        <v>1590</v>
      </c>
      <c r="DM10">
        <v>0</v>
      </c>
      <c r="DN10">
        <v>1540</v>
      </c>
      <c r="DO10">
        <v>14.3</v>
      </c>
      <c r="DP10">
        <v>1480</v>
      </c>
      <c r="DQ10">
        <v>14.3</v>
      </c>
      <c r="DR10">
        <v>980</v>
      </c>
      <c r="DS10">
        <v>16.7</v>
      </c>
      <c r="DT10">
        <v>980</v>
      </c>
      <c r="DU10">
        <v>16.7</v>
      </c>
      <c r="DV10">
        <v>1270</v>
      </c>
      <c r="DW10">
        <v>11.8</v>
      </c>
      <c r="DX10">
        <v>1280</v>
      </c>
      <c r="DY10">
        <v>11.8</v>
      </c>
      <c r="DZ10">
        <v>4.1999999999999998E-5</v>
      </c>
    </row>
    <row r="11" spans="1:130" x14ac:dyDescent="0.3">
      <c r="A11">
        <v>10</v>
      </c>
      <c r="B11">
        <v>7347364</v>
      </c>
      <c r="C11" t="s">
        <v>130</v>
      </c>
      <c r="D11" s="2">
        <v>43714.566666666666</v>
      </c>
      <c r="E11" t="s">
        <v>131</v>
      </c>
      <c r="F11" t="s">
        <v>132</v>
      </c>
      <c r="G11" t="s">
        <v>133</v>
      </c>
      <c r="H11" t="s">
        <v>193</v>
      </c>
      <c r="I11">
        <v>0</v>
      </c>
      <c r="J11">
        <v>0</v>
      </c>
      <c r="K11">
        <v>0</v>
      </c>
      <c r="L11" t="s">
        <v>194</v>
      </c>
      <c r="M11" t="s">
        <v>164</v>
      </c>
      <c r="N11" t="s">
        <v>165</v>
      </c>
      <c r="O11" t="s">
        <v>165</v>
      </c>
      <c r="P11" t="s">
        <v>173</v>
      </c>
      <c r="Q11">
        <v>2</v>
      </c>
      <c r="R11" t="s">
        <v>167</v>
      </c>
      <c r="S11" t="s">
        <v>195</v>
      </c>
      <c r="T11" t="s">
        <v>169</v>
      </c>
      <c r="U11" t="s">
        <v>142</v>
      </c>
      <c r="V11" t="s">
        <v>196</v>
      </c>
      <c r="W11" t="s">
        <v>197</v>
      </c>
      <c r="X11" t="s">
        <v>198</v>
      </c>
      <c r="Y11" t="s">
        <v>145</v>
      </c>
      <c r="Z11">
        <v>3.6319509999999999</v>
      </c>
      <c r="AA11">
        <v>34.882019999999997</v>
      </c>
      <c r="AB11">
        <v>-83.574950999999999</v>
      </c>
      <c r="AC11">
        <v>35</v>
      </c>
      <c r="AD11">
        <v>20</v>
      </c>
      <c r="AE11">
        <v>64</v>
      </c>
      <c r="AF11" t="s">
        <v>146</v>
      </c>
      <c r="AG11">
        <v>54</v>
      </c>
      <c r="AH11">
        <v>63</v>
      </c>
      <c r="AI11" t="s">
        <v>147</v>
      </c>
      <c r="AJ11">
        <v>944.3</v>
      </c>
      <c r="AK11">
        <v>28.2</v>
      </c>
      <c r="AL11">
        <v>464.2</v>
      </c>
      <c r="AM11">
        <v>-83.574912999999995</v>
      </c>
      <c r="AN11">
        <v>34.882131999999999</v>
      </c>
      <c r="AO11">
        <v>-83.575576999999996</v>
      </c>
      <c r="AP11">
        <v>34.881002000000002</v>
      </c>
      <c r="AQ11" t="s">
        <v>145</v>
      </c>
      <c r="AR11">
        <v>1</v>
      </c>
      <c r="AS11">
        <v>241</v>
      </c>
      <c r="AT11">
        <v>2</v>
      </c>
      <c r="AU11">
        <v>0</v>
      </c>
      <c r="AV11">
        <v>45</v>
      </c>
      <c r="AW11">
        <v>9.58</v>
      </c>
      <c r="AX11">
        <v>9.24</v>
      </c>
      <c r="AY11">
        <v>2480</v>
      </c>
      <c r="AZ11">
        <v>2495.1</v>
      </c>
      <c r="BA11">
        <v>2503.3000000000002</v>
      </c>
      <c r="BB11">
        <v>45</v>
      </c>
      <c r="BC11">
        <v>39.700000000000003</v>
      </c>
      <c r="BD11">
        <v>5.3</v>
      </c>
      <c r="BE11" s="3">
        <v>43091</v>
      </c>
      <c r="BF11" t="s">
        <v>148</v>
      </c>
      <c r="BG11">
        <v>1.3359999999999999E-3</v>
      </c>
      <c r="BH11">
        <v>43284</v>
      </c>
      <c r="BI11">
        <v>42909</v>
      </c>
      <c r="BJ11" t="s">
        <v>145</v>
      </c>
      <c r="BK11" t="s">
        <v>149</v>
      </c>
      <c r="BL11">
        <v>1</v>
      </c>
      <c r="BM11">
        <v>200</v>
      </c>
      <c r="BN11">
        <v>1</v>
      </c>
      <c r="BO11">
        <v>1</v>
      </c>
      <c r="BP11">
        <v>2</v>
      </c>
      <c r="BQ11">
        <v>1</v>
      </c>
      <c r="BR11">
        <v>1</v>
      </c>
      <c r="BS11">
        <v>2</v>
      </c>
      <c r="BT11">
        <v>3</v>
      </c>
      <c r="BU11">
        <v>3</v>
      </c>
      <c r="BV11" t="s">
        <v>150</v>
      </c>
      <c r="BW11">
        <v>241</v>
      </c>
      <c r="BX11">
        <v>2</v>
      </c>
      <c r="BY11">
        <v>0</v>
      </c>
      <c r="BZ11" t="s">
        <v>151</v>
      </c>
      <c r="CA11" t="s">
        <v>151</v>
      </c>
      <c r="CB11">
        <v>0</v>
      </c>
      <c r="CC11">
        <v>45</v>
      </c>
      <c r="CD11">
        <v>1540</v>
      </c>
      <c r="CE11" t="s">
        <v>152</v>
      </c>
      <c r="CF11">
        <v>0</v>
      </c>
      <c r="CG11">
        <v>4.9612619999999996</v>
      </c>
      <c r="CH11">
        <v>9</v>
      </c>
      <c r="CI11" t="s">
        <v>153</v>
      </c>
      <c r="CJ11">
        <v>1540</v>
      </c>
      <c r="CK11">
        <v>452474</v>
      </c>
      <c r="CL11">
        <v>0</v>
      </c>
      <c r="CM11">
        <v>4.9580000000000002</v>
      </c>
      <c r="CN11">
        <v>452474</v>
      </c>
      <c r="CO11">
        <v>0</v>
      </c>
      <c r="CP11">
        <v>26195.464072999999</v>
      </c>
      <c r="CQ11">
        <v>100</v>
      </c>
      <c r="CR11">
        <v>42933</v>
      </c>
      <c r="CS11">
        <v>0.16330600000000001</v>
      </c>
      <c r="CT11">
        <v>0</v>
      </c>
      <c r="CU11">
        <v>1.3359999999999999E-3</v>
      </c>
      <c r="CV11">
        <v>612</v>
      </c>
      <c r="CW11" t="s">
        <v>154</v>
      </c>
      <c r="CX11" t="s">
        <v>155</v>
      </c>
      <c r="CY11" t="s">
        <v>156</v>
      </c>
      <c r="CZ11">
        <v>-83.576120000000003</v>
      </c>
      <c r="DA11">
        <v>34.880540000000003</v>
      </c>
      <c r="DB11">
        <v>34.880540000000003</v>
      </c>
      <c r="DC11">
        <v>-83.576120000000003</v>
      </c>
      <c r="DD11">
        <v>1.3359999999999999E-3</v>
      </c>
      <c r="DE11">
        <v>35</v>
      </c>
      <c r="DF11">
        <v>0</v>
      </c>
      <c r="DG11">
        <v>0</v>
      </c>
      <c r="DH11">
        <v>1590</v>
      </c>
      <c r="DI11">
        <v>13.9</v>
      </c>
      <c r="DJ11">
        <v>1600</v>
      </c>
      <c r="DK11">
        <v>0</v>
      </c>
      <c r="DL11">
        <v>1590</v>
      </c>
      <c r="DM11">
        <v>0</v>
      </c>
      <c r="DN11">
        <v>1540</v>
      </c>
      <c r="DO11">
        <v>14.3</v>
      </c>
      <c r="DP11">
        <v>1480</v>
      </c>
      <c r="DQ11">
        <v>14.3</v>
      </c>
      <c r="DR11">
        <v>980</v>
      </c>
      <c r="DS11">
        <v>16.7</v>
      </c>
      <c r="DT11">
        <v>980</v>
      </c>
      <c r="DU11">
        <v>16.7</v>
      </c>
      <c r="DV11">
        <v>1270</v>
      </c>
      <c r="DW11">
        <v>11.8</v>
      </c>
      <c r="DX11">
        <v>1280</v>
      </c>
      <c r="DY11">
        <v>11.8</v>
      </c>
      <c r="DZ11">
        <v>0</v>
      </c>
    </row>
    <row r="12" spans="1:130" x14ac:dyDescent="0.3">
      <c r="A12">
        <v>11</v>
      </c>
      <c r="B12">
        <v>7869190</v>
      </c>
      <c r="C12" t="s">
        <v>130</v>
      </c>
      <c r="D12" s="2">
        <v>44161.34375</v>
      </c>
      <c r="E12" t="s">
        <v>131</v>
      </c>
      <c r="F12" t="s">
        <v>132</v>
      </c>
      <c r="G12" t="s">
        <v>184</v>
      </c>
      <c r="H12" t="s">
        <v>134</v>
      </c>
      <c r="I12">
        <v>0</v>
      </c>
      <c r="J12">
        <v>0</v>
      </c>
      <c r="K12">
        <v>0</v>
      </c>
      <c r="L12" t="s">
        <v>135</v>
      </c>
      <c r="M12" t="s">
        <v>136</v>
      </c>
      <c r="N12" t="s">
        <v>199</v>
      </c>
      <c r="O12" t="s">
        <v>200</v>
      </c>
      <c r="P12" t="s">
        <v>173</v>
      </c>
      <c r="Q12">
        <v>1</v>
      </c>
      <c r="R12" t="s">
        <v>139</v>
      </c>
      <c r="S12" t="s">
        <v>177</v>
      </c>
      <c r="T12" t="s">
        <v>141</v>
      </c>
      <c r="U12" t="s">
        <v>142</v>
      </c>
      <c r="V12">
        <v>33</v>
      </c>
      <c r="W12" t="s">
        <v>143</v>
      </c>
      <c r="X12" t="s">
        <v>201</v>
      </c>
      <c r="Y12" t="s">
        <v>145</v>
      </c>
      <c r="Z12">
        <v>3.964</v>
      </c>
      <c r="AA12">
        <v>34.878838000000002</v>
      </c>
      <c r="AB12">
        <v>-83.578818999999996</v>
      </c>
      <c r="AC12">
        <v>37</v>
      </c>
      <c r="AD12">
        <v>22</v>
      </c>
      <c r="AE12">
        <v>66</v>
      </c>
      <c r="AF12" t="s">
        <v>146</v>
      </c>
      <c r="AG12">
        <v>56</v>
      </c>
      <c r="AH12">
        <v>65</v>
      </c>
      <c r="AI12" t="s">
        <v>147</v>
      </c>
      <c r="AJ12">
        <v>174.4</v>
      </c>
      <c r="AK12">
        <v>138</v>
      </c>
      <c r="AL12">
        <v>418.9</v>
      </c>
      <c r="AM12">
        <v>-83.578101000000004</v>
      </c>
      <c r="AN12">
        <v>34.879407999999998</v>
      </c>
      <c r="AO12">
        <v>-83.578727000000001</v>
      </c>
      <c r="AP12">
        <v>34.878666000000003</v>
      </c>
      <c r="AQ12" t="s">
        <v>145</v>
      </c>
      <c r="AR12">
        <v>1</v>
      </c>
      <c r="AS12">
        <v>241</v>
      </c>
      <c r="AT12">
        <v>2</v>
      </c>
      <c r="AU12">
        <v>0</v>
      </c>
      <c r="AV12">
        <v>45</v>
      </c>
      <c r="AW12">
        <v>11.54</v>
      </c>
      <c r="AX12">
        <v>11.26</v>
      </c>
      <c r="AY12">
        <v>2408.1</v>
      </c>
      <c r="AZ12">
        <v>2408.1</v>
      </c>
      <c r="BA12">
        <v>2408.5</v>
      </c>
      <c r="BB12">
        <v>45</v>
      </c>
      <c r="BC12">
        <v>26.7</v>
      </c>
      <c r="BD12">
        <v>18.3</v>
      </c>
      <c r="BE12" s="3">
        <v>43091</v>
      </c>
      <c r="BF12" t="s">
        <v>148</v>
      </c>
      <c r="BG12">
        <v>1.2650000000000001E-3</v>
      </c>
      <c r="BH12">
        <v>43284</v>
      </c>
      <c r="BI12">
        <v>42909</v>
      </c>
      <c r="BJ12" t="s">
        <v>145</v>
      </c>
      <c r="BK12" t="s">
        <v>149</v>
      </c>
      <c r="BL12">
        <v>1</v>
      </c>
      <c r="BM12">
        <v>200</v>
      </c>
      <c r="BN12">
        <v>1</v>
      </c>
      <c r="BO12">
        <v>1</v>
      </c>
      <c r="BP12">
        <v>2</v>
      </c>
      <c r="BQ12">
        <v>1</v>
      </c>
      <c r="BR12">
        <v>1</v>
      </c>
      <c r="BS12">
        <v>2</v>
      </c>
      <c r="BT12">
        <v>3</v>
      </c>
      <c r="BU12">
        <v>3</v>
      </c>
      <c r="BV12" t="s">
        <v>150</v>
      </c>
      <c r="BW12">
        <v>241</v>
      </c>
      <c r="BX12">
        <v>2</v>
      </c>
      <c r="BY12">
        <v>0</v>
      </c>
      <c r="BZ12" t="s">
        <v>151</v>
      </c>
      <c r="CA12" t="s">
        <v>151</v>
      </c>
      <c r="CB12">
        <v>0</v>
      </c>
      <c r="CC12">
        <v>45</v>
      </c>
      <c r="CD12">
        <v>1540</v>
      </c>
      <c r="CE12" t="s">
        <v>152</v>
      </c>
      <c r="CF12">
        <v>0</v>
      </c>
      <c r="CG12">
        <v>4.9612619999999996</v>
      </c>
      <c r="CH12">
        <v>9</v>
      </c>
      <c r="CI12" t="s">
        <v>153</v>
      </c>
      <c r="CJ12">
        <v>1540</v>
      </c>
      <c r="CK12">
        <v>452474</v>
      </c>
      <c r="CL12">
        <v>0</v>
      </c>
      <c r="CM12">
        <v>4.9580000000000002</v>
      </c>
      <c r="CN12">
        <v>452474</v>
      </c>
      <c r="CO12">
        <v>0</v>
      </c>
      <c r="CP12">
        <v>26195.464072999999</v>
      </c>
      <c r="CQ12">
        <v>100</v>
      </c>
      <c r="CR12">
        <v>42933</v>
      </c>
      <c r="CS12">
        <v>0.16330600000000001</v>
      </c>
      <c r="CT12">
        <v>0</v>
      </c>
      <c r="CU12">
        <v>1.2650000000000001E-3</v>
      </c>
      <c r="CV12">
        <v>612</v>
      </c>
      <c r="CW12" t="s">
        <v>154</v>
      </c>
      <c r="CX12" t="s">
        <v>155</v>
      </c>
      <c r="CY12" t="s">
        <v>156</v>
      </c>
      <c r="CZ12">
        <v>-83.576120000000003</v>
      </c>
      <c r="DA12">
        <v>34.880540000000003</v>
      </c>
      <c r="DB12">
        <v>34.880540000000003</v>
      </c>
      <c r="DC12">
        <v>-83.576120000000003</v>
      </c>
      <c r="DD12">
        <v>1.2650000000000001E-3</v>
      </c>
      <c r="DE12">
        <v>37</v>
      </c>
      <c r="DF12">
        <v>0</v>
      </c>
      <c r="DG12">
        <v>0</v>
      </c>
      <c r="DH12">
        <v>1590</v>
      </c>
      <c r="DI12">
        <v>13.9</v>
      </c>
      <c r="DJ12">
        <v>1600</v>
      </c>
      <c r="DK12">
        <v>0</v>
      </c>
      <c r="DL12">
        <v>1590</v>
      </c>
      <c r="DM12">
        <v>0</v>
      </c>
      <c r="DN12">
        <v>1540</v>
      </c>
      <c r="DO12">
        <v>14.3</v>
      </c>
      <c r="DP12">
        <v>1480</v>
      </c>
      <c r="DQ12">
        <v>14.3</v>
      </c>
      <c r="DR12">
        <v>980</v>
      </c>
      <c r="DS12">
        <v>16.7</v>
      </c>
      <c r="DT12">
        <v>980</v>
      </c>
      <c r="DU12">
        <v>16.7</v>
      </c>
      <c r="DV12">
        <v>1270</v>
      </c>
      <c r="DW12">
        <v>11.8</v>
      </c>
      <c r="DX12">
        <v>1280</v>
      </c>
      <c r="DY12">
        <v>11.8</v>
      </c>
      <c r="DZ12">
        <v>0</v>
      </c>
    </row>
    <row r="13" spans="1:130" x14ac:dyDescent="0.3">
      <c r="A13">
        <v>12</v>
      </c>
      <c r="B13">
        <v>5930311</v>
      </c>
      <c r="C13" t="s">
        <v>157</v>
      </c>
      <c r="D13" s="2">
        <v>42634.460416666669</v>
      </c>
      <c r="E13" t="s">
        <v>131</v>
      </c>
      <c r="F13" t="s">
        <v>132</v>
      </c>
      <c r="G13" t="s">
        <v>158</v>
      </c>
      <c r="H13" t="s">
        <v>134</v>
      </c>
      <c r="I13">
        <v>0</v>
      </c>
      <c r="J13">
        <v>0</v>
      </c>
      <c r="K13">
        <v>0</v>
      </c>
      <c r="L13" t="s">
        <v>135</v>
      </c>
      <c r="M13" t="s">
        <v>164</v>
      </c>
      <c r="N13" t="s">
        <v>137</v>
      </c>
      <c r="O13" t="s">
        <v>181</v>
      </c>
      <c r="P13" t="s">
        <v>202</v>
      </c>
      <c r="Q13">
        <v>1</v>
      </c>
      <c r="R13" t="s">
        <v>139</v>
      </c>
      <c r="S13" t="s">
        <v>177</v>
      </c>
      <c r="T13" t="s">
        <v>169</v>
      </c>
      <c r="U13" t="s">
        <v>142</v>
      </c>
      <c r="V13">
        <v>58</v>
      </c>
      <c r="W13" t="s">
        <v>143</v>
      </c>
      <c r="X13" t="s">
        <v>203</v>
      </c>
      <c r="Y13" t="s">
        <v>145</v>
      </c>
      <c r="Z13">
        <v>3.9489559999999999</v>
      </c>
      <c r="AA13">
        <v>34.879041000000001</v>
      </c>
      <c r="AB13">
        <v>-83.578811000000002</v>
      </c>
      <c r="AC13">
        <v>37</v>
      </c>
      <c r="AD13">
        <v>22</v>
      </c>
      <c r="AE13">
        <v>66</v>
      </c>
      <c r="AF13" t="s">
        <v>146</v>
      </c>
      <c r="AG13">
        <v>56</v>
      </c>
      <c r="AH13">
        <v>65</v>
      </c>
      <c r="AI13" t="s">
        <v>147</v>
      </c>
      <c r="AJ13">
        <v>174.4</v>
      </c>
      <c r="AK13">
        <v>138</v>
      </c>
      <c r="AL13">
        <v>418.9</v>
      </c>
      <c r="AM13">
        <v>-83.578101000000004</v>
      </c>
      <c r="AN13">
        <v>34.879407999999998</v>
      </c>
      <c r="AO13">
        <v>-83.578727000000001</v>
      </c>
      <c r="AP13">
        <v>34.878666000000003</v>
      </c>
      <c r="AQ13" t="s">
        <v>145</v>
      </c>
      <c r="AR13">
        <v>1</v>
      </c>
      <c r="AS13">
        <v>241</v>
      </c>
      <c r="AT13">
        <v>2</v>
      </c>
      <c r="AU13">
        <v>0</v>
      </c>
      <c r="AV13">
        <v>45</v>
      </c>
      <c r="AW13">
        <v>11.54</v>
      </c>
      <c r="AX13">
        <v>11.26</v>
      </c>
      <c r="AY13">
        <v>2408.1</v>
      </c>
      <c r="AZ13">
        <v>2408.1</v>
      </c>
      <c r="BA13">
        <v>2408.5</v>
      </c>
      <c r="BB13">
        <v>45</v>
      </c>
      <c r="BC13">
        <v>26.7</v>
      </c>
      <c r="BD13">
        <v>18.3</v>
      </c>
      <c r="BE13" s="3">
        <v>43091</v>
      </c>
      <c r="BF13" t="s">
        <v>148</v>
      </c>
      <c r="BG13">
        <v>1.2650000000000001E-3</v>
      </c>
      <c r="BH13">
        <v>43284</v>
      </c>
      <c r="BI13">
        <v>42909</v>
      </c>
      <c r="BJ13" t="s">
        <v>145</v>
      </c>
      <c r="BK13" t="s">
        <v>149</v>
      </c>
      <c r="BL13">
        <v>1</v>
      </c>
      <c r="BM13">
        <v>200</v>
      </c>
      <c r="BN13">
        <v>1</v>
      </c>
      <c r="BO13">
        <v>1</v>
      </c>
      <c r="BP13">
        <v>2</v>
      </c>
      <c r="BQ13">
        <v>1</v>
      </c>
      <c r="BR13">
        <v>1</v>
      </c>
      <c r="BS13">
        <v>2</v>
      </c>
      <c r="BT13">
        <v>3</v>
      </c>
      <c r="BU13">
        <v>3</v>
      </c>
      <c r="BV13" t="s">
        <v>150</v>
      </c>
      <c r="BW13">
        <v>241</v>
      </c>
      <c r="BX13">
        <v>2</v>
      </c>
      <c r="BY13">
        <v>0</v>
      </c>
      <c r="BZ13" t="s">
        <v>151</v>
      </c>
      <c r="CA13" t="s">
        <v>151</v>
      </c>
      <c r="CB13">
        <v>0</v>
      </c>
      <c r="CC13">
        <v>45</v>
      </c>
      <c r="CD13">
        <v>1540</v>
      </c>
      <c r="CE13" t="s">
        <v>152</v>
      </c>
      <c r="CF13">
        <v>0</v>
      </c>
      <c r="CG13">
        <v>4.9612619999999996</v>
      </c>
      <c r="CH13">
        <v>9</v>
      </c>
      <c r="CI13" t="s">
        <v>153</v>
      </c>
      <c r="CJ13">
        <v>1540</v>
      </c>
      <c r="CK13">
        <v>452474</v>
      </c>
      <c r="CL13">
        <v>0</v>
      </c>
      <c r="CM13">
        <v>4.9580000000000002</v>
      </c>
      <c r="CN13">
        <v>452474</v>
      </c>
      <c r="CO13">
        <v>0</v>
      </c>
      <c r="CP13">
        <v>26195.464072999999</v>
      </c>
      <c r="CQ13">
        <v>100</v>
      </c>
      <c r="CR13">
        <v>42933</v>
      </c>
      <c r="CS13">
        <v>0.16330600000000001</v>
      </c>
      <c r="CT13">
        <v>0</v>
      </c>
      <c r="CU13">
        <v>1.2650000000000001E-3</v>
      </c>
      <c r="CV13">
        <v>612</v>
      </c>
      <c r="CW13" t="s">
        <v>154</v>
      </c>
      <c r="CX13" t="s">
        <v>155</v>
      </c>
      <c r="CY13" t="s">
        <v>156</v>
      </c>
      <c r="CZ13">
        <v>-83.576120000000003</v>
      </c>
      <c r="DA13">
        <v>34.880540000000003</v>
      </c>
      <c r="DB13">
        <v>34.880540000000003</v>
      </c>
      <c r="DC13">
        <v>-83.576120000000003</v>
      </c>
      <c r="DD13">
        <v>1.2650000000000001E-3</v>
      </c>
      <c r="DE13">
        <v>37</v>
      </c>
      <c r="DF13">
        <v>0</v>
      </c>
      <c r="DG13">
        <v>0</v>
      </c>
      <c r="DH13">
        <v>1590</v>
      </c>
      <c r="DI13">
        <v>13.9</v>
      </c>
      <c r="DJ13">
        <v>1600</v>
      </c>
      <c r="DK13">
        <v>0</v>
      </c>
      <c r="DL13">
        <v>1590</v>
      </c>
      <c r="DM13">
        <v>0</v>
      </c>
      <c r="DN13">
        <v>1540</v>
      </c>
      <c r="DO13">
        <v>14.3</v>
      </c>
      <c r="DP13">
        <v>1480</v>
      </c>
      <c r="DQ13">
        <v>14.3</v>
      </c>
      <c r="DR13">
        <v>980</v>
      </c>
      <c r="DS13">
        <v>16.7</v>
      </c>
      <c r="DT13">
        <v>980</v>
      </c>
      <c r="DU13">
        <v>16.7</v>
      </c>
      <c r="DV13">
        <v>1270</v>
      </c>
      <c r="DW13">
        <v>11.8</v>
      </c>
      <c r="DX13">
        <v>1280</v>
      </c>
      <c r="DY13">
        <v>11.8</v>
      </c>
      <c r="DZ13">
        <v>0</v>
      </c>
    </row>
    <row r="14" spans="1:130" x14ac:dyDescent="0.3">
      <c r="A14">
        <v>13</v>
      </c>
      <c r="B14">
        <v>6091970</v>
      </c>
      <c r="C14" t="s">
        <v>130</v>
      </c>
      <c r="D14" s="2">
        <v>41741.252083333333</v>
      </c>
      <c r="E14" t="s">
        <v>131</v>
      </c>
      <c r="F14" t="s">
        <v>132</v>
      </c>
      <c r="G14" t="s">
        <v>204</v>
      </c>
      <c r="H14" t="s">
        <v>134</v>
      </c>
      <c r="I14">
        <v>0</v>
      </c>
      <c r="J14">
        <v>0</v>
      </c>
      <c r="K14">
        <v>0</v>
      </c>
      <c r="L14" t="s">
        <v>135</v>
      </c>
      <c r="M14" t="s">
        <v>136</v>
      </c>
      <c r="N14" t="s">
        <v>160</v>
      </c>
      <c r="O14" t="s">
        <v>160</v>
      </c>
      <c r="P14" t="s">
        <v>173</v>
      </c>
      <c r="Q14">
        <v>1</v>
      </c>
      <c r="R14" t="s">
        <v>139</v>
      </c>
      <c r="S14" t="s">
        <v>177</v>
      </c>
      <c r="T14" t="s">
        <v>141</v>
      </c>
      <c r="U14" t="s">
        <v>142</v>
      </c>
      <c r="V14">
        <v>53</v>
      </c>
      <c r="W14" t="s">
        <v>197</v>
      </c>
      <c r="X14" t="s">
        <v>201</v>
      </c>
      <c r="Y14" t="s">
        <v>145</v>
      </c>
      <c r="Z14">
        <v>3.9531269999999998</v>
      </c>
      <c r="AA14">
        <v>34.878984000000003</v>
      </c>
      <c r="AB14">
        <v>-83.578823</v>
      </c>
      <c r="AC14">
        <v>37</v>
      </c>
      <c r="AD14">
        <v>22</v>
      </c>
      <c r="AE14">
        <v>66</v>
      </c>
      <c r="AF14" t="s">
        <v>146</v>
      </c>
      <c r="AG14">
        <v>56</v>
      </c>
      <c r="AH14">
        <v>65</v>
      </c>
      <c r="AI14" t="s">
        <v>147</v>
      </c>
      <c r="AJ14">
        <v>174.4</v>
      </c>
      <c r="AK14">
        <v>138</v>
      </c>
      <c r="AL14">
        <v>418.9</v>
      </c>
      <c r="AM14">
        <v>-83.578101000000004</v>
      </c>
      <c r="AN14">
        <v>34.879407999999998</v>
      </c>
      <c r="AO14">
        <v>-83.578727000000001</v>
      </c>
      <c r="AP14">
        <v>34.878666000000003</v>
      </c>
      <c r="AQ14" t="s">
        <v>145</v>
      </c>
      <c r="AR14">
        <v>1</v>
      </c>
      <c r="AS14">
        <v>241</v>
      </c>
      <c r="AT14">
        <v>2</v>
      </c>
      <c r="AU14">
        <v>0</v>
      </c>
      <c r="AV14">
        <v>45</v>
      </c>
      <c r="AW14">
        <v>11.54</v>
      </c>
      <c r="AX14">
        <v>11.26</v>
      </c>
      <c r="AY14">
        <v>2408.1</v>
      </c>
      <c r="AZ14">
        <v>2408.1</v>
      </c>
      <c r="BA14">
        <v>2408.5</v>
      </c>
      <c r="BB14">
        <v>45</v>
      </c>
      <c r="BC14">
        <v>26.7</v>
      </c>
      <c r="BD14">
        <v>18.3</v>
      </c>
      <c r="BE14" s="3">
        <v>43091</v>
      </c>
      <c r="BF14" t="s">
        <v>148</v>
      </c>
      <c r="BG14">
        <v>1.2650000000000001E-3</v>
      </c>
      <c r="BH14">
        <v>43284</v>
      </c>
      <c r="BI14">
        <v>42909</v>
      </c>
      <c r="BJ14" t="s">
        <v>145</v>
      </c>
      <c r="BK14" t="s">
        <v>149</v>
      </c>
      <c r="BL14">
        <v>1</v>
      </c>
      <c r="BM14">
        <v>200</v>
      </c>
      <c r="BN14">
        <v>1</v>
      </c>
      <c r="BO14">
        <v>1</v>
      </c>
      <c r="BP14">
        <v>2</v>
      </c>
      <c r="BQ14">
        <v>1</v>
      </c>
      <c r="BR14">
        <v>1</v>
      </c>
      <c r="BS14">
        <v>2</v>
      </c>
      <c r="BT14">
        <v>3</v>
      </c>
      <c r="BU14">
        <v>3</v>
      </c>
      <c r="BV14" t="s">
        <v>150</v>
      </c>
      <c r="BW14">
        <v>241</v>
      </c>
      <c r="BX14">
        <v>2</v>
      </c>
      <c r="BY14">
        <v>0</v>
      </c>
      <c r="BZ14" t="s">
        <v>151</v>
      </c>
      <c r="CA14" t="s">
        <v>151</v>
      </c>
      <c r="CB14">
        <v>0</v>
      </c>
      <c r="CC14">
        <v>45</v>
      </c>
      <c r="CD14">
        <v>1540</v>
      </c>
      <c r="CE14" t="s">
        <v>152</v>
      </c>
      <c r="CF14">
        <v>0</v>
      </c>
      <c r="CG14">
        <v>4.9612619999999996</v>
      </c>
      <c r="CH14">
        <v>9</v>
      </c>
      <c r="CI14" t="s">
        <v>153</v>
      </c>
      <c r="CJ14">
        <v>1540</v>
      </c>
      <c r="CK14">
        <v>452474</v>
      </c>
      <c r="CL14">
        <v>0</v>
      </c>
      <c r="CM14">
        <v>4.9580000000000002</v>
      </c>
      <c r="CN14">
        <v>452474</v>
      </c>
      <c r="CO14">
        <v>0</v>
      </c>
      <c r="CP14">
        <v>26195.464072999999</v>
      </c>
      <c r="CQ14">
        <v>100</v>
      </c>
      <c r="CR14">
        <v>42933</v>
      </c>
      <c r="CS14">
        <v>0.16330600000000001</v>
      </c>
      <c r="CT14">
        <v>0</v>
      </c>
      <c r="CU14">
        <v>1.2650000000000001E-3</v>
      </c>
      <c r="CV14">
        <v>612</v>
      </c>
      <c r="CW14" t="s">
        <v>154</v>
      </c>
      <c r="CX14" t="s">
        <v>155</v>
      </c>
      <c r="CY14" t="s">
        <v>156</v>
      </c>
      <c r="CZ14">
        <v>-83.576120000000003</v>
      </c>
      <c r="DA14">
        <v>34.880540000000003</v>
      </c>
      <c r="DB14">
        <v>34.880540000000003</v>
      </c>
      <c r="DC14">
        <v>-83.576120000000003</v>
      </c>
      <c r="DD14">
        <v>1.2650000000000001E-3</v>
      </c>
      <c r="DE14">
        <v>37</v>
      </c>
      <c r="DF14">
        <v>0</v>
      </c>
      <c r="DG14">
        <v>0</v>
      </c>
      <c r="DH14">
        <v>1590</v>
      </c>
      <c r="DI14">
        <v>13.9</v>
      </c>
      <c r="DJ14">
        <v>1600</v>
      </c>
      <c r="DK14">
        <v>0</v>
      </c>
      <c r="DL14">
        <v>1590</v>
      </c>
      <c r="DM14">
        <v>0</v>
      </c>
      <c r="DN14">
        <v>1540</v>
      </c>
      <c r="DO14">
        <v>14.3</v>
      </c>
      <c r="DP14">
        <v>1480</v>
      </c>
      <c r="DQ14">
        <v>14.3</v>
      </c>
      <c r="DR14">
        <v>980</v>
      </c>
      <c r="DS14">
        <v>16.7</v>
      </c>
      <c r="DT14">
        <v>980</v>
      </c>
      <c r="DU14">
        <v>16.7</v>
      </c>
      <c r="DV14">
        <v>1270</v>
      </c>
      <c r="DW14">
        <v>11.8</v>
      </c>
      <c r="DX14">
        <v>1280</v>
      </c>
      <c r="DY14">
        <v>11.8</v>
      </c>
      <c r="DZ14">
        <v>0</v>
      </c>
    </row>
    <row r="15" spans="1:130" x14ac:dyDescent="0.3">
      <c r="A15">
        <v>14</v>
      </c>
      <c r="B15">
        <v>6818707</v>
      </c>
      <c r="C15" t="s">
        <v>130</v>
      </c>
      <c r="D15" s="2">
        <v>43316.505555555559</v>
      </c>
      <c r="E15" t="s">
        <v>131</v>
      </c>
      <c r="F15" t="s">
        <v>132</v>
      </c>
      <c r="G15" t="s">
        <v>205</v>
      </c>
      <c r="H15" t="s">
        <v>134</v>
      </c>
      <c r="I15">
        <v>0</v>
      </c>
      <c r="J15">
        <v>0</v>
      </c>
      <c r="K15">
        <v>0</v>
      </c>
      <c r="L15" t="s">
        <v>163</v>
      </c>
      <c r="M15" t="s">
        <v>164</v>
      </c>
      <c r="N15" t="s">
        <v>165</v>
      </c>
      <c r="O15" t="s">
        <v>152</v>
      </c>
      <c r="P15" t="s">
        <v>173</v>
      </c>
      <c r="Q15">
        <v>2</v>
      </c>
      <c r="R15" t="s">
        <v>206</v>
      </c>
      <c r="S15" t="s">
        <v>207</v>
      </c>
      <c r="T15" t="s">
        <v>169</v>
      </c>
      <c r="U15" t="s">
        <v>142</v>
      </c>
      <c r="V15" t="s">
        <v>208</v>
      </c>
      <c r="W15" t="s">
        <v>197</v>
      </c>
      <c r="X15" t="s">
        <v>198</v>
      </c>
      <c r="Y15" t="s">
        <v>145</v>
      </c>
      <c r="Z15">
        <v>4.2922880000000001</v>
      </c>
      <c r="AA15">
        <v>34.875112999999999</v>
      </c>
      <c r="AB15">
        <v>-83.575380999999993</v>
      </c>
      <c r="AC15">
        <v>38</v>
      </c>
      <c r="AD15">
        <v>23</v>
      </c>
      <c r="AE15">
        <v>68</v>
      </c>
      <c r="AF15" t="s">
        <v>146</v>
      </c>
      <c r="AG15">
        <v>58</v>
      </c>
      <c r="AH15">
        <v>67</v>
      </c>
      <c r="AI15" t="s">
        <v>147</v>
      </c>
      <c r="AJ15">
        <v>329.3</v>
      </c>
      <c r="AK15">
        <v>67.900000000000006</v>
      </c>
      <c r="AL15">
        <v>390</v>
      </c>
      <c r="AM15">
        <v>-83.574224000000001</v>
      </c>
      <c r="AN15">
        <v>34.87433</v>
      </c>
      <c r="AO15">
        <v>-83.573037999999997</v>
      </c>
      <c r="AP15">
        <v>34.874045000000002</v>
      </c>
      <c r="AQ15" t="s">
        <v>145</v>
      </c>
      <c r="AR15">
        <v>1</v>
      </c>
      <c r="AS15">
        <v>241</v>
      </c>
      <c r="AT15">
        <v>2</v>
      </c>
      <c r="AU15">
        <v>0</v>
      </c>
      <c r="AV15">
        <v>45</v>
      </c>
      <c r="AW15">
        <v>7.24</v>
      </c>
      <c r="AX15">
        <v>6.77</v>
      </c>
      <c r="AY15">
        <v>2278.1999999999998</v>
      </c>
      <c r="AZ15">
        <v>2281.5</v>
      </c>
      <c r="BA15">
        <v>2283.5</v>
      </c>
      <c r="BB15">
        <v>45</v>
      </c>
      <c r="BC15">
        <v>36.700000000000003</v>
      </c>
      <c r="BD15">
        <v>8.3000000000000007</v>
      </c>
      <c r="BE15" s="3">
        <v>43091</v>
      </c>
      <c r="BF15" t="s">
        <v>209</v>
      </c>
      <c r="BG15">
        <v>1.266E-3</v>
      </c>
      <c r="BH15">
        <v>43284</v>
      </c>
      <c r="BI15">
        <v>42909</v>
      </c>
      <c r="BJ15" t="s">
        <v>145</v>
      </c>
      <c r="BK15" t="s">
        <v>149</v>
      </c>
      <c r="BL15">
        <v>1</v>
      </c>
      <c r="BM15">
        <v>200</v>
      </c>
      <c r="BN15">
        <v>1</v>
      </c>
      <c r="BO15">
        <v>1</v>
      </c>
      <c r="BP15">
        <v>2</v>
      </c>
      <c r="BQ15">
        <v>1</v>
      </c>
      <c r="BR15">
        <v>1</v>
      </c>
      <c r="BS15">
        <v>2</v>
      </c>
      <c r="BT15">
        <v>3</v>
      </c>
      <c r="BU15">
        <v>3</v>
      </c>
      <c r="BV15" t="s">
        <v>150</v>
      </c>
      <c r="BW15">
        <v>241</v>
      </c>
      <c r="BX15">
        <v>2</v>
      </c>
      <c r="BY15">
        <v>0</v>
      </c>
      <c r="BZ15" t="s">
        <v>151</v>
      </c>
      <c r="CA15" t="s">
        <v>151</v>
      </c>
      <c r="CB15">
        <v>0</v>
      </c>
      <c r="CC15">
        <v>45</v>
      </c>
      <c r="CD15">
        <v>1540</v>
      </c>
      <c r="CE15" t="s">
        <v>152</v>
      </c>
      <c r="CF15">
        <v>0</v>
      </c>
      <c r="CG15">
        <v>4.9612619999999996</v>
      </c>
      <c r="CH15">
        <v>9</v>
      </c>
      <c r="CI15" t="s">
        <v>153</v>
      </c>
      <c r="CJ15">
        <v>1540</v>
      </c>
      <c r="CK15">
        <v>452474</v>
      </c>
      <c r="CL15">
        <v>0</v>
      </c>
      <c r="CM15">
        <v>4.9580000000000002</v>
      </c>
      <c r="CN15">
        <v>452474</v>
      </c>
      <c r="CO15">
        <v>0</v>
      </c>
      <c r="CP15">
        <v>26195.464072999999</v>
      </c>
      <c r="CQ15">
        <v>100</v>
      </c>
      <c r="CR15">
        <v>42933</v>
      </c>
      <c r="CS15">
        <v>0.16330600000000001</v>
      </c>
      <c r="CT15">
        <v>0</v>
      </c>
      <c r="CU15">
        <v>1.266E-3</v>
      </c>
      <c r="CV15">
        <v>612</v>
      </c>
      <c r="CW15" t="s">
        <v>154</v>
      </c>
      <c r="CX15" t="s">
        <v>155</v>
      </c>
      <c r="CY15" t="s">
        <v>156</v>
      </c>
      <c r="CZ15">
        <v>-83.576120000000003</v>
      </c>
      <c r="DA15">
        <v>34.880540000000003</v>
      </c>
      <c r="DB15">
        <v>34.880540000000003</v>
      </c>
      <c r="DC15">
        <v>-83.576120000000003</v>
      </c>
      <c r="DD15">
        <v>1.266E-3</v>
      </c>
      <c r="DE15">
        <v>38</v>
      </c>
      <c r="DF15">
        <v>0</v>
      </c>
      <c r="DG15">
        <v>0</v>
      </c>
      <c r="DH15">
        <v>1590</v>
      </c>
      <c r="DI15">
        <v>13.9</v>
      </c>
      <c r="DJ15">
        <v>1600</v>
      </c>
      <c r="DK15">
        <v>0</v>
      </c>
      <c r="DL15">
        <v>1590</v>
      </c>
      <c r="DM15">
        <v>0</v>
      </c>
      <c r="DN15">
        <v>1540</v>
      </c>
      <c r="DO15">
        <v>14.3</v>
      </c>
      <c r="DP15">
        <v>1480</v>
      </c>
      <c r="DQ15">
        <v>14.3</v>
      </c>
      <c r="DR15">
        <v>980</v>
      </c>
      <c r="DS15">
        <v>16.7</v>
      </c>
      <c r="DT15">
        <v>980</v>
      </c>
      <c r="DU15">
        <v>16.7</v>
      </c>
      <c r="DV15">
        <v>1270</v>
      </c>
      <c r="DW15">
        <v>11.8</v>
      </c>
      <c r="DX15">
        <v>1280</v>
      </c>
      <c r="DY15">
        <v>11.8</v>
      </c>
      <c r="DZ15">
        <v>1.3929999999999999E-3</v>
      </c>
    </row>
    <row r="16" spans="1:130" x14ac:dyDescent="0.3">
      <c r="A16">
        <v>15</v>
      </c>
      <c r="B16">
        <v>4732885</v>
      </c>
      <c r="C16" t="s">
        <v>130</v>
      </c>
      <c r="D16" s="2">
        <v>41667.890277777777</v>
      </c>
      <c r="E16" t="s">
        <v>131</v>
      </c>
      <c r="F16" t="s">
        <v>132</v>
      </c>
      <c r="G16" t="s">
        <v>210</v>
      </c>
      <c r="H16" t="s">
        <v>211</v>
      </c>
      <c r="I16">
        <v>0</v>
      </c>
      <c r="J16">
        <v>1</v>
      </c>
      <c r="K16">
        <v>0</v>
      </c>
      <c r="L16" t="s">
        <v>135</v>
      </c>
      <c r="M16" t="s">
        <v>180</v>
      </c>
      <c r="N16" t="s">
        <v>181</v>
      </c>
      <c r="O16" t="s">
        <v>181</v>
      </c>
      <c r="P16" t="s">
        <v>212</v>
      </c>
      <c r="Q16">
        <v>1</v>
      </c>
      <c r="R16" t="s">
        <v>182</v>
      </c>
      <c r="S16" t="s">
        <v>140</v>
      </c>
      <c r="T16" t="s">
        <v>169</v>
      </c>
      <c r="U16" t="s">
        <v>142</v>
      </c>
      <c r="V16">
        <v>50</v>
      </c>
      <c r="W16" t="s">
        <v>143</v>
      </c>
      <c r="X16" t="s">
        <v>201</v>
      </c>
      <c r="Y16" t="s">
        <v>145</v>
      </c>
      <c r="Z16">
        <v>4.5339999999999998</v>
      </c>
      <c r="AA16">
        <v>34.874248000000001</v>
      </c>
      <c r="AB16">
        <v>-83.571618000000001</v>
      </c>
      <c r="AC16">
        <v>39</v>
      </c>
      <c r="AD16">
        <v>24</v>
      </c>
      <c r="AE16">
        <v>69</v>
      </c>
      <c r="AF16" t="s">
        <v>146</v>
      </c>
      <c r="AG16">
        <v>59</v>
      </c>
      <c r="AH16">
        <v>68</v>
      </c>
      <c r="AI16" t="s">
        <v>147</v>
      </c>
      <c r="AJ16">
        <v>304.60000000000002</v>
      </c>
      <c r="AK16">
        <v>56.5</v>
      </c>
      <c r="AL16">
        <v>300.3</v>
      </c>
      <c r="AM16">
        <v>-83.572248000000002</v>
      </c>
      <c r="AN16">
        <v>34.874119999999998</v>
      </c>
      <c r="AO16">
        <v>-83.571363000000005</v>
      </c>
      <c r="AP16">
        <v>34.874439000000002</v>
      </c>
      <c r="AQ16" t="s">
        <v>145</v>
      </c>
      <c r="AR16">
        <v>1</v>
      </c>
      <c r="AS16">
        <v>241</v>
      </c>
      <c r="AT16">
        <v>2</v>
      </c>
      <c r="AU16">
        <v>0</v>
      </c>
      <c r="AV16">
        <v>45</v>
      </c>
      <c r="AW16">
        <v>7.78</v>
      </c>
      <c r="AX16">
        <v>7.37</v>
      </c>
      <c r="AY16">
        <v>2285.4</v>
      </c>
      <c r="AZ16">
        <v>2289</v>
      </c>
      <c r="BA16">
        <v>2287.4</v>
      </c>
      <c r="BB16">
        <v>45</v>
      </c>
      <c r="BC16">
        <v>33.1</v>
      </c>
      <c r="BD16">
        <v>11.9</v>
      </c>
      <c r="BE16" s="3">
        <v>43091</v>
      </c>
      <c r="BF16" t="s">
        <v>209</v>
      </c>
      <c r="BG16">
        <v>9.6699999999999998E-4</v>
      </c>
      <c r="BH16">
        <v>43284</v>
      </c>
      <c r="BI16">
        <v>42909</v>
      </c>
      <c r="BJ16" t="s">
        <v>145</v>
      </c>
      <c r="BK16" t="s">
        <v>149</v>
      </c>
      <c r="BL16">
        <v>1</v>
      </c>
      <c r="BM16">
        <v>200</v>
      </c>
      <c r="BN16">
        <v>1</v>
      </c>
      <c r="BO16">
        <v>1</v>
      </c>
      <c r="BP16">
        <v>2</v>
      </c>
      <c r="BQ16">
        <v>1</v>
      </c>
      <c r="BR16">
        <v>1</v>
      </c>
      <c r="BS16">
        <v>2</v>
      </c>
      <c r="BT16">
        <v>3</v>
      </c>
      <c r="BU16">
        <v>3</v>
      </c>
      <c r="BV16" t="s">
        <v>150</v>
      </c>
      <c r="BW16">
        <v>241</v>
      </c>
      <c r="BX16">
        <v>2</v>
      </c>
      <c r="BY16">
        <v>0</v>
      </c>
      <c r="BZ16" t="s">
        <v>151</v>
      </c>
      <c r="CA16" t="s">
        <v>151</v>
      </c>
      <c r="CB16">
        <v>0</v>
      </c>
      <c r="CC16">
        <v>45</v>
      </c>
      <c r="CD16">
        <v>1540</v>
      </c>
      <c r="CE16" t="s">
        <v>152</v>
      </c>
      <c r="CF16">
        <v>0</v>
      </c>
      <c r="CG16">
        <v>4.9612619999999996</v>
      </c>
      <c r="CH16">
        <v>9</v>
      </c>
      <c r="CI16" t="s">
        <v>153</v>
      </c>
      <c r="CJ16">
        <v>1540</v>
      </c>
      <c r="CK16">
        <v>452474</v>
      </c>
      <c r="CL16">
        <v>0</v>
      </c>
      <c r="CM16">
        <v>4.9580000000000002</v>
      </c>
      <c r="CN16">
        <v>452474</v>
      </c>
      <c r="CO16">
        <v>0</v>
      </c>
      <c r="CP16">
        <v>26195.464072999999</v>
      </c>
      <c r="CQ16">
        <v>100</v>
      </c>
      <c r="CR16">
        <v>42933</v>
      </c>
      <c r="CS16">
        <v>0.16330600000000001</v>
      </c>
      <c r="CT16">
        <v>0</v>
      </c>
      <c r="CU16">
        <v>9.6699999999999998E-4</v>
      </c>
      <c r="CV16">
        <v>612</v>
      </c>
      <c r="CW16" t="s">
        <v>154</v>
      </c>
      <c r="CX16" t="s">
        <v>155</v>
      </c>
      <c r="CY16" t="s">
        <v>156</v>
      </c>
      <c r="CZ16">
        <v>-83.576120000000003</v>
      </c>
      <c r="DA16">
        <v>34.880540000000003</v>
      </c>
      <c r="DB16">
        <v>34.880540000000003</v>
      </c>
      <c r="DC16">
        <v>-83.576120000000003</v>
      </c>
      <c r="DD16">
        <v>9.6699999999999998E-4</v>
      </c>
      <c r="DE16">
        <v>39</v>
      </c>
      <c r="DF16">
        <v>0</v>
      </c>
      <c r="DG16">
        <v>0</v>
      </c>
      <c r="DH16">
        <v>1590</v>
      </c>
      <c r="DI16">
        <v>13.9</v>
      </c>
      <c r="DJ16">
        <v>1600</v>
      </c>
      <c r="DK16">
        <v>0</v>
      </c>
      <c r="DL16">
        <v>1590</v>
      </c>
      <c r="DM16">
        <v>0</v>
      </c>
      <c r="DN16">
        <v>1540</v>
      </c>
      <c r="DO16">
        <v>14.3</v>
      </c>
      <c r="DP16">
        <v>1480</v>
      </c>
      <c r="DQ16">
        <v>14.3</v>
      </c>
      <c r="DR16">
        <v>980</v>
      </c>
      <c r="DS16">
        <v>16.7</v>
      </c>
      <c r="DT16">
        <v>980</v>
      </c>
      <c r="DU16">
        <v>16.7</v>
      </c>
      <c r="DV16">
        <v>1270</v>
      </c>
      <c r="DW16">
        <v>11.8</v>
      </c>
      <c r="DX16">
        <v>1280</v>
      </c>
      <c r="DY16">
        <v>11.8</v>
      </c>
      <c r="DZ16">
        <v>0</v>
      </c>
    </row>
    <row r="17" spans="1:130" x14ac:dyDescent="0.3">
      <c r="A17">
        <v>16</v>
      </c>
      <c r="B17">
        <v>5962579</v>
      </c>
      <c r="C17" t="s">
        <v>130</v>
      </c>
      <c r="D17" s="2">
        <v>42606.718055555553</v>
      </c>
      <c r="E17" t="s">
        <v>131</v>
      </c>
      <c r="F17" t="s">
        <v>132</v>
      </c>
      <c r="G17" t="s">
        <v>205</v>
      </c>
      <c r="H17" t="s">
        <v>187</v>
      </c>
      <c r="I17">
        <v>0</v>
      </c>
      <c r="J17">
        <v>0</v>
      </c>
      <c r="K17">
        <v>1</v>
      </c>
      <c r="L17" t="s">
        <v>135</v>
      </c>
      <c r="M17" t="s">
        <v>180</v>
      </c>
      <c r="N17" t="s">
        <v>160</v>
      </c>
      <c r="O17" t="s">
        <v>160</v>
      </c>
      <c r="P17" t="s">
        <v>212</v>
      </c>
      <c r="Q17">
        <v>1</v>
      </c>
      <c r="R17" t="s">
        <v>139</v>
      </c>
      <c r="S17" t="s">
        <v>177</v>
      </c>
      <c r="T17" t="s">
        <v>169</v>
      </c>
      <c r="U17" t="s">
        <v>142</v>
      </c>
      <c r="V17">
        <v>26</v>
      </c>
      <c r="W17" t="s">
        <v>191</v>
      </c>
      <c r="X17" t="s">
        <v>192</v>
      </c>
      <c r="Y17" t="s">
        <v>145</v>
      </c>
      <c r="Z17">
        <v>4.766</v>
      </c>
      <c r="AA17">
        <v>34.875422</v>
      </c>
      <c r="AB17">
        <v>-83.567998000000003</v>
      </c>
      <c r="AC17">
        <v>41</v>
      </c>
      <c r="AD17">
        <v>26</v>
      </c>
      <c r="AE17">
        <v>71</v>
      </c>
      <c r="AF17" t="s">
        <v>146</v>
      </c>
      <c r="AG17">
        <v>61</v>
      </c>
      <c r="AH17">
        <v>70</v>
      </c>
      <c r="AI17" t="s">
        <v>183</v>
      </c>
      <c r="AJ17">
        <v>478.2</v>
      </c>
      <c r="AK17">
        <v>73.7</v>
      </c>
      <c r="AL17">
        <v>611</v>
      </c>
      <c r="AM17">
        <v>-83.568487000000005</v>
      </c>
      <c r="AN17">
        <v>34.875439</v>
      </c>
      <c r="AO17">
        <v>-83.566838000000004</v>
      </c>
      <c r="AP17">
        <v>34.874645000000001</v>
      </c>
      <c r="AQ17" t="s">
        <v>145</v>
      </c>
      <c r="AR17">
        <v>1</v>
      </c>
      <c r="AS17">
        <v>241</v>
      </c>
      <c r="AT17">
        <v>2</v>
      </c>
      <c r="AU17">
        <v>0</v>
      </c>
      <c r="AV17">
        <v>45</v>
      </c>
      <c r="AW17">
        <v>7.87</v>
      </c>
      <c r="AX17">
        <v>7.44</v>
      </c>
      <c r="AY17">
        <v>2190.3000000000002</v>
      </c>
      <c r="AZ17">
        <v>2205.6999999999998</v>
      </c>
      <c r="BA17">
        <v>2222.8000000000002</v>
      </c>
      <c r="BB17">
        <v>45</v>
      </c>
      <c r="BC17">
        <v>42.3</v>
      </c>
      <c r="BD17">
        <v>2.7</v>
      </c>
      <c r="BE17" s="3">
        <v>43091</v>
      </c>
      <c r="BF17" t="s">
        <v>209</v>
      </c>
      <c r="BG17">
        <v>1.9289999999999999E-3</v>
      </c>
      <c r="BH17">
        <v>43284</v>
      </c>
      <c r="BI17">
        <v>42909</v>
      </c>
      <c r="BJ17" t="s">
        <v>145</v>
      </c>
      <c r="BK17" t="s">
        <v>149</v>
      </c>
      <c r="BL17">
        <v>1</v>
      </c>
      <c r="BM17">
        <v>200</v>
      </c>
      <c r="BN17">
        <v>1</v>
      </c>
      <c r="BO17">
        <v>1</v>
      </c>
      <c r="BP17">
        <v>2</v>
      </c>
      <c r="BQ17">
        <v>1</v>
      </c>
      <c r="BR17">
        <v>1</v>
      </c>
      <c r="BS17">
        <v>2</v>
      </c>
      <c r="BT17">
        <v>3</v>
      </c>
      <c r="BU17">
        <v>3</v>
      </c>
      <c r="BV17" t="s">
        <v>150</v>
      </c>
      <c r="BW17">
        <v>241</v>
      </c>
      <c r="BX17">
        <v>2</v>
      </c>
      <c r="BY17">
        <v>0</v>
      </c>
      <c r="BZ17" t="s">
        <v>151</v>
      </c>
      <c r="CA17" t="s">
        <v>151</v>
      </c>
      <c r="CB17">
        <v>0</v>
      </c>
      <c r="CC17">
        <v>45</v>
      </c>
      <c r="CD17">
        <v>1540</v>
      </c>
      <c r="CE17" t="s">
        <v>152</v>
      </c>
      <c r="CF17">
        <v>0</v>
      </c>
      <c r="CG17">
        <v>4.9612619999999996</v>
      </c>
      <c r="CH17">
        <v>9</v>
      </c>
      <c r="CI17" t="s">
        <v>153</v>
      </c>
      <c r="CJ17">
        <v>1540</v>
      </c>
      <c r="CK17">
        <v>452474</v>
      </c>
      <c r="CL17">
        <v>0</v>
      </c>
      <c r="CM17">
        <v>4.9580000000000002</v>
      </c>
      <c r="CN17">
        <v>452474</v>
      </c>
      <c r="CO17">
        <v>0</v>
      </c>
      <c r="CP17">
        <v>26195.464072999999</v>
      </c>
      <c r="CQ17">
        <v>100</v>
      </c>
      <c r="CR17">
        <v>42933</v>
      </c>
      <c r="CS17">
        <v>0.16330600000000001</v>
      </c>
      <c r="CT17">
        <v>0</v>
      </c>
      <c r="CU17">
        <v>1.9289999999999999E-3</v>
      </c>
      <c r="CV17">
        <v>612</v>
      </c>
      <c r="CW17" t="s">
        <v>154</v>
      </c>
      <c r="CX17" t="s">
        <v>155</v>
      </c>
      <c r="CY17" t="s">
        <v>156</v>
      </c>
      <c r="CZ17">
        <v>-83.576120000000003</v>
      </c>
      <c r="DA17">
        <v>34.880540000000003</v>
      </c>
      <c r="DB17">
        <v>34.880540000000003</v>
      </c>
      <c r="DC17">
        <v>-83.576120000000003</v>
      </c>
      <c r="DD17">
        <v>1.9289999999999999E-3</v>
      </c>
      <c r="DE17">
        <v>41</v>
      </c>
      <c r="DF17">
        <v>0</v>
      </c>
      <c r="DG17">
        <v>0</v>
      </c>
      <c r="DH17">
        <v>1590</v>
      </c>
      <c r="DI17">
        <v>13.9</v>
      </c>
      <c r="DJ17">
        <v>1600</v>
      </c>
      <c r="DK17">
        <v>0</v>
      </c>
      <c r="DL17">
        <v>1590</v>
      </c>
      <c r="DM17">
        <v>0</v>
      </c>
      <c r="DN17">
        <v>1540</v>
      </c>
      <c r="DO17">
        <v>14.3</v>
      </c>
      <c r="DP17">
        <v>1480</v>
      </c>
      <c r="DQ17">
        <v>14.3</v>
      </c>
      <c r="DR17">
        <v>980</v>
      </c>
      <c r="DS17">
        <v>16.7</v>
      </c>
      <c r="DT17">
        <v>980</v>
      </c>
      <c r="DU17">
        <v>16.7</v>
      </c>
      <c r="DV17">
        <v>1270</v>
      </c>
      <c r="DW17">
        <v>11.8</v>
      </c>
      <c r="DX17">
        <v>1280</v>
      </c>
      <c r="DY17">
        <v>11.8</v>
      </c>
      <c r="DZ17">
        <v>0</v>
      </c>
    </row>
    <row r="18" spans="1:130" x14ac:dyDescent="0.3">
      <c r="A18">
        <v>17</v>
      </c>
      <c r="B18">
        <v>5567764</v>
      </c>
      <c r="C18" t="s">
        <v>157</v>
      </c>
      <c r="D18" s="2">
        <v>42362.809027777781</v>
      </c>
      <c r="E18" t="s">
        <v>131</v>
      </c>
      <c r="F18" t="s">
        <v>132</v>
      </c>
      <c r="G18" t="s">
        <v>158</v>
      </c>
      <c r="H18" t="s">
        <v>134</v>
      </c>
      <c r="I18">
        <v>0</v>
      </c>
      <c r="J18">
        <v>0</v>
      </c>
      <c r="K18">
        <v>0</v>
      </c>
      <c r="L18" t="s">
        <v>135</v>
      </c>
      <c r="M18" t="s">
        <v>136</v>
      </c>
      <c r="N18" t="s">
        <v>159</v>
      </c>
      <c r="O18" t="s">
        <v>160</v>
      </c>
      <c r="P18" t="s">
        <v>161</v>
      </c>
      <c r="Q18">
        <v>1</v>
      </c>
      <c r="R18" t="s">
        <v>139</v>
      </c>
      <c r="S18" t="s">
        <v>140</v>
      </c>
      <c r="T18" t="s">
        <v>141</v>
      </c>
      <c r="U18" t="s">
        <v>162</v>
      </c>
      <c r="V18">
        <v>39</v>
      </c>
      <c r="W18" t="s">
        <v>143</v>
      </c>
      <c r="X18" t="s">
        <v>144</v>
      </c>
      <c r="Y18" t="s">
        <v>145</v>
      </c>
      <c r="Z18">
        <v>4.8040000000000003</v>
      </c>
      <c r="AA18">
        <v>34.875199000000002</v>
      </c>
      <c r="AB18">
        <v>-83.567400000000006</v>
      </c>
      <c r="AC18">
        <v>41</v>
      </c>
      <c r="AD18">
        <v>26</v>
      </c>
      <c r="AE18">
        <v>71</v>
      </c>
      <c r="AF18" t="s">
        <v>146</v>
      </c>
      <c r="AG18">
        <v>61</v>
      </c>
      <c r="AH18">
        <v>70</v>
      </c>
      <c r="AI18" t="s">
        <v>183</v>
      </c>
      <c r="AJ18">
        <v>478.2</v>
      </c>
      <c r="AK18">
        <v>73.7</v>
      </c>
      <c r="AL18">
        <v>611</v>
      </c>
      <c r="AM18">
        <v>-83.568487000000005</v>
      </c>
      <c r="AN18">
        <v>34.875439</v>
      </c>
      <c r="AO18">
        <v>-83.566838000000004</v>
      </c>
      <c r="AP18">
        <v>34.874645000000001</v>
      </c>
      <c r="AQ18" t="s">
        <v>145</v>
      </c>
      <c r="AR18">
        <v>1</v>
      </c>
      <c r="AS18">
        <v>241</v>
      </c>
      <c r="AT18">
        <v>2</v>
      </c>
      <c r="AU18">
        <v>0</v>
      </c>
      <c r="AV18">
        <v>45</v>
      </c>
      <c r="AW18">
        <v>7.87</v>
      </c>
      <c r="AX18">
        <v>7.44</v>
      </c>
      <c r="AY18">
        <v>2190.3000000000002</v>
      </c>
      <c r="AZ18">
        <v>2205.6999999999998</v>
      </c>
      <c r="BA18">
        <v>2222.8000000000002</v>
      </c>
      <c r="BB18">
        <v>45</v>
      </c>
      <c r="BC18">
        <v>42.3</v>
      </c>
      <c r="BD18">
        <v>2.7</v>
      </c>
      <c r="BE18" s="3">
        <v>43091</v>
      </c>
      <c r="BF18" t="s">
        <v>209</v>
      </c>
      <c r="BG18">
        <v>1.9289999999999999E-3</v>
      </c>
      <c r="BH18">
        <v>43284</v>
      </c>
      <c r="BI18">
        <v>42909</v>
      </c>
      <c r="BJ18" t="s">
        <v>145</v>
      </c>
      <c r="BK18" t="s">
        <v>149</v>
      </c>
      <c r="BL18">
        <v>1</v>
      </c>
      <c r="BM18">
        <v>200</v>
      </c>
      <c r="BN18">
        <v>1</v>
      </c>
      <c r="BO18">
        <v>1</v>
      </c>
      <c r="BP18">
        <v>2</v>
      </c>
      <c r="BQ18">
        <v>1</v>
      </c>
      <c r="BR18">
        <v>1</v>
      </c>
      <c r="BS18">
        <v>2</v>
      </c>
      <c r="BT18">
        <v>3</v>
      </c>
      <c r="BU18">
        <v>3</v>
      </c>
      <c r="BV18" t="s">
        <v>150</v>
      </c>
      <c r="BW18">
        <v>241</v>
      </c>
      <c r="BX18">
        <v>2</v>
      </c>
      <c r="BY18">
        <v>0</v>
      </c>
      <c r="BZ18" t="s">
        <v>151</v>
      </c>
      <c r="CA18" t="s">
        <v>151</v>
      </c>
      <c r="CB18">
        <v>0</v>
      </c>
      <c r="CC18">
        <v>45</v>
      </c>
      <c r="CD18">
        <v>1540</v>
      </c>
      <c r="CE18" t="s">
        <v>152</v>
      </c>
      <c r="CF18">
        <v>0</v>
      </c>
      <c r="CG18">
        <v>4.9612619999999996</v>
      </c>
      <c r="CH18">
        <v>9</v>
      </c>
      <c r="CI18" t="s">
        <v>153</v>
      </c>
      <c r="CJ18">
        <v>1540</v>
      </c>
      <c r="CK18">
        <v>452474</v>
      </c>
      <c r="CL18">
        <v>0</v>
      </c>
      <c r="CM18">
        <v>4.9580000000000002</v>
      </c>
      <c r="CN18">
        <v>452474</v>
      </c>
      <c r="CO18">
        <v>0</v>
      </c>
      <c r="CP18">
        <v>26195.464072999999</v>
      </c>
      <c r="CQ18">
        <v>100</v>
      </c>
      <c r="CR18">
        <v>42933</v>
      </c>
      <c r="CS18">
        <v>0.16330600000000001</v>
      </c>
      <c r="CT18">
        <v>0</v>
      </c>
      <c r="CU18">
        <v>1.9289999999999999E-3</v>
      </c>
      <c r="CV18">
        <v>612</v>
      </c>
      <c r="CW18" t="s">
        <v>154</v>
      </c>
      <c r="CX18" t="s">
        <v>155</v>
      </c>
      <c r="CY18" t="s">
        <v>156</v>
      </c>
      <c r="CZ18">
        <v>-83.576120000000003</v>
      </c>
      <c r="DA18">
        <v>34.880540000000003</v>
      </c>
      <c r="DB18">
        <v>34.880540000000003</v>
      </c>
      <c r="DC18">
        <v>-83.576120000000003</v>
      </c>
      <c r="DD18">
        <v>1.9289999999999999E-3</v>
      </c>
      <c r="DE18">
        <v>41</v>
      </c>
      <c r="DF18">
        <v>0</v>
      </c>
      <c r="DG18">
        <v>0</v>
      </c>
      <c r="DH18">
        <v>1590</v>
      </c>
      <c r="DI18">
        <v>13.9</v>
      </c>
      <c r="DJ18">
        <v>1600</v>
      </c>
      <c r="DK18">
        <v>0</v>
      </c>
      <c r="DL18">
        <v>1590</v>
      </c>
      <c r="DM18">
        <v>0</v>
      </c>
      <c r="DN18">
        <v>1540</v>
      </c>
      <c r="DO18">
        <v>14.3</v>
      </c>
      <c r="DP18">
        <v>1480</v>
      </c>
      <c r="DQ18">
        <v>14.3</v>
      </c>
      <c r="DR18">
        <v>980</v>
      </c>
      <c r="DS18">
        <v>16.7</v>
      </c>
      <c r="DT18">
        <v>980</v>
      </c>
      <c r="DU18">
        <v>16.7</v>
      </c>
      <c r="DV18">
        <v>1270</v>
      </c>
      <c r="DW18">
        <v>11.8</v>
      </c>
      <c r="DX18">
        <v>1280</v>
      </c>
      <c r="DY18">
        <v>11.8</v>
      </c>
      <c r="DZ18">
        <v>0</v>
      </c>
    </row>
    <row r="19" spans="1:130" x14ac:dyDescent="0.3">
      <c r="A19">
        <v>18</v>
      </c>
      <c r="B19">
        <v>7800188</v>
      </c>
      <c r="C19" t="s">
        <v>130</v>
      </c>
      <c r="D19" s="2">
        <v>44108.583333333336</v>
      </c>
      <c r="E19" t="s">
        <v>131</v>
      </c>
      <c r="F19" t="s">
        <v>213</v>
      </c>
      <c r="G19">
        <v>76</v>
      </c>
      <c r="H19" t="s">
        <v>134</v>
      </c>
      <c r="I19">
        <v>0</v>
      </c>
      <c r="J19">
        <v>0</v>
      </c>
      <c r="K19">
        <v>0</v>
      </c>
      <c r="L19" t="s">
        <v>214</v>
      </c>
      <c r="M19" t="s">
        <v>180</v>
      </c>
      <c r="N19" t="s">
        <v>181</v>
      </c>
      <c r="O19" t="s">
        <v>181</v>
      </c>
      <c r="P19" t="s">
        <v>173</v>
      </c>
      <c r="Q19">
        <v>2</v>
      </c>
      <c r="R19" t="s">
        <v>215</v>
      </c>
      <c r="S19" t="s">
        <v>216</v>
      </c>
      <c r="T19" t="s">
        <v>169</v>
      </c>
      <c r="U19" t="s">
        <v>142</v>
      </c>
      <c r="V19" t="s">
        <v>217</v>
      </c>
      <c r="W19" t="s">
        <v>218</v>
      </c>
      <c r="X19" t="s">
        <v>192</v>
      </c>
      <c r="Y19" t="s">
        <v>219</v>
      </c>
      <c r="Z19">
        <v>8.2776859999999992</v>
      </c>
      <c r="AA19">
        <v>34.873049000000002</v>
      </c>
      <c r="AB19">
        <v>-83.565922</v>
      </c>
      <c r="AC19">
        <v>43</v>
      </c>
      <c r="AD19">
        <v>28</v>
      </c>
      <c r="AE19">
        <v>73</v>
      </c>
      <c r="AF19" t="s">
        <v>146</v>
      </c>
      <c r="AG19">
        <v>62</v>
      </c>
      <c r="AH19">
        <v>72</v>
      </c>
      <c r="AI19" t="s">
        <v>147</v>
      </c>
      <c r="AJ19">
        <v>246.5</v>
      </c>
      <c r="AK19">
        <v>90.7</v>
      </c>
      <c r="AL19">
        <v>390.1</v>
      </c>
      <c r="AM19">
        <v>-83.565779000000006</v>
      </c>
      <c r="AN19">
        <v>34.873196999999998</v>
      </c>
      <c r="AO19">
        <v>-83.564750000000004</v>
      </c>
      <c r="AP19">
        <v>34.872722000000003</v>
      </c>
      <c r="AQ19" t="s">
        <v>145</v>
      </c>
      <c r="AR19">
        <v>1</v>
      </c>
      <c r="AS19">
        <v>241</v>
      </c>
      <c r="AT19">
        <v>2</v>
      </c>
      <c r="AU19">
        <v>0</v>
      </c>
      <c r="AV19">
        <v>45</v>
      </c>
      <c r="AW19">
        <v>7.87</v>
      </c>
      <c r="AX19">
        <v>7.56</v>
      </c>
      <c r="AY19">
        <v>2145.6999999999998</v>
      </c>
      <c r="AZ19">
        <v>2149.3000000000002</v>
      </c>
      <c r="BA19">
        <v>2159.4</v>
      </c>
      <c r="BB19">
        <v>45</v>
      </c>
      <c r="BC19">
        <v>35.799999999999997</v>
      </c>
      <c r="BD19">
        <v>9.1999999999999993</v>
      </c>
      <c r="BE19" s="3">
        <v>43091</v>
      </c>
      <c r="BF19" t="s">
        <v>209</v>
      </c>
      <c r="BG19">
        <v>1.23E-3</v>
      </c>
      <c r="BH19">
        <v>43284</v>
      </c>
      <c r="BI19">
        <v>42909</v>
      </c>
      <c r="BJ19" t="s">
        <v>145</v>
      </c>
      <c r="BK19" t="s">
        <v>149</v>
      </c>
      <c r="BL19">
        <v>1</v>
      </c>
      <c r="BM19">
        <v>200</v>
      </c>
      <c r="BN19">
        <v>1</v>
      </c>
      <c r="BO19">
        <v>1</v>
      </c>
      <c r="BP19">
        <v>2</v>
      </c>
      <c r="BQ19">
        <v>1</v>
      </c>
      <c r="BR19">
        <v>1</v>
      </c>
      <c r="BS19">
        <v>2</v>
      </c>
      <c r="BT19">
        <v>3</v>
      </c>
      <c r="BU19">
        <v>3</v>
      </c>
      <c r="BV19" t="s">
        <v>150</v>
      </c>
      <c r="BW19">
        <v>241</v>
      </c>
      <c r="BX19">
        <v>2</v>
      </c>
      <c r="BY19">
        <v>0</v>
      </c>
      <c r="BZ19" t="s">
        <v>151</v>
      </c>
      <c r="CA19" t="s">
        <v>151</v>
      </c>
      <c r="CB19">
        <v>0</v>
      </c>
      <c r="CC19">
        <v>45</v>
      </c>
      <c r="CD19">
        <v>1540</v>
      </c>
      <c r="CE19" t="s">
        <v>152</v>
      </c>
      <c r="CF19">
        <v>0</v>
      </c>
      <c r="CG19">
        <v>4.9612619999999996</v>
      </c>
      <c r="CH19">
        <v>9</v>
      </c>
      <c r="CI19" t="s">
        <v>153</v>
      </c>
      <c r="CJ19">
        <v>1540</v>
      </c>
      <c r="CK19">
        <v>452474</v>
      </c>
      <c r="CL19">
        <v>0</v>
      </c>
      <c r="CM19">
        <v>4.9580000000000002</v>
      </c>
      <c r="CN19">
        <v>452474</v>
      </c>
      <c r="CO19">
        <v>0</v>
      </c>
      <c r="CP19">
        <v>26195.464072999999</v>
      </c>
      <c r="CQ19">
        <v>100</v>
      </c>
      <c r="CR19">
        <v>42933</v>
      </c>
      <c r="CS19">
        <v>0.16330600000000001</v>
      </c>
      <c r="CT19">
        <v>0</v>
      </c>
      <c r="CU19">
        <v>1.23E-3</v>
      </c>
      <c r="CV19">
        <v>612</v>
      </c>
      <c r="CW19" t="s">
        <v>154</v>
      </c>
      <c r="CX19" t="s">
        <v>155</v>
      </c>
      <c r="CY19" t="s">
        <v>156</v>
      </c>
      <c r="CZ19">
        <v>-83.576120000000003</v>
      </c>
      <c r="DA19">
        <v>34.880540000000003</v>
      </c>
      <c r="DB19">
        <v>34.880540000000003</v>
      </c>
      <c r="DC19">
        <v>-83.576120000000003</v>
      </c>
      <c r="DD19">
        <v>1.23E-3</v>
      </c>
      <c r="DE19">
        <v>43</v>
      </c>
      <c r="DF19">
        <v>0</v>
      </c>
      <c r="DG19">
        <v>0</v>
      </c>
      <c r="DH19">
        <v>1590</v>
      </c>
      <c r="DI19">
        <v>13.9</v>
      </c>
      <c r="DJ19">
        <v>1600</v>
      </c>
      <c r="DK19">
        <v>0</v>
      </c>
      <c r="DL19">
        <v>1590</v>
      </c>
      <c r="DM19">
        <v>0</v>
      </c>
      <c r="DN19">
        <v>1540</v>
      </c>
      <c r="DO19">
        <v>14.3</v>
      </c>
      <c r="DP19">
        <v>1480</v>
      </c>
      <c r="DQ19">
        <v>14.3</v>
      </c>
      <c r="DR19">
        <v>980</v>
      </c>
      <c r="DS19">
        <v>16.7</v>
      </c>
      <c r="DT19">
        <v>980</v>
      </c>
      <c r="DU19">
        <v>16.7</v>
      </c>
      <c r="DV19">
        <v>1270</v>
      </c>
      <c r="DW19">
        <v>11.8</v>
      </c>
      <c r="DX19">
        <v>1280</v>
      </c>
      <c r="DY19">
        <v>11.8</v>
      </c>
      <c r="DZ19">
        <v>1.9699999999999999E-4</v>
      </c>
    </row>
    <row r="20" spans="1:130" x14ac:dyDescent="0.3">
      <c r="A20">
        <v>19</v>
      </c>
      <c r="B20">
        <v>7736607</v>
      </c>
      <c r="C20" t="s">
        <v>157</v>
      </c>
      <c r="D20" s="2">
        <v>44047.421527777777</v>
      </c>
      <c r="E20" t="s">
        <v>131</v>
      </c>
      <c r="F20" t="s">
        <v>213</v>
      </c>
      <c r="G20" t="s">
        <v>220</v>
      </c>
      <c r="H20" t="s">
        <v>211</v>
      </c>
      <c r="I20">
        <v>0</v>
      </c>
      <c r="J20">
        <v>1</v>
      </c>
      <c r="K20">
        <v>0</v>
      </c>
      <c r="L20" t="s">
        <v>135</v>
      </c>
      <c r="M20" t="s">
        <v>136</v>
      </c>
      <c r="N20" t="s">
        <v>137</v>
      </c>
      <c r="O20" t="s">
        <v>137</v>
      </c>
      <c r="P20" t="s">
        <v>173</v>
      </c>
      <c r="Q20">
        <v>1</v>
      </c>
      <c r="R20" t="s">
        <v>182</v>
      </c>
      <c r="S20" t="s">
        <v>221</v>
      </c>
      <c r="T20" t="s">
        <v>169</v>
      </c>
      <c r="U20" t="s">
        <v>142</v>
      </c>
      <c r="V20">
        <v>41</v>
      </c>
      <c r="W20" t="s">
        <v>222</v>
      </c>
      <c r="X20" t="s">
        <v>201</v>
      </c>
      <c r="Y20" t="s">
        <v>219</v>
      </c>
      <c r="Z20">
        <v>8.2480130000000003</v>
      </c>
      <c r="AA20">
        <v>34.87274</v>
      </c>
      <c r="AB20">
        <v>-83.566295999999994</v>
      </c>
      <c r="AC20">
        <v>43</v>
      </c>
      <c r="AD20">
        <v>28</v>
      </c>
      <c r="AE20">
        <v>73</v>
      </c>
      <c r="AF20" t="s">
        <v>146</v>
      </c>
      <c r="AG20">
        <v>62</v>
      </c>
      <c r="AH20">
        <v>72</v>
      </c>
      <c r="AI20" t="s">
        <v>147</v>
      </c>
      <c r="AJ20">
        <v>246.5</v>
      </c>
      <c r="AK20">
        <v>90.7</v>
      </c>
      <c r="AL20">
        <v>390.1</v>
      </c>
      <c r="AM20">
        <v>-83.565779000000006</v>
      </c>
      <c r="AN20">
        <v>34.873196999999998</v>
      </c>
      <c r="AO20">
        <v>-83.564750000000004</v>
      </c>
      <c r="AP20">
        <v>34.872722000000003</v>
      </c>
      <c r="AQ20" t="s">
        <v>145</v>
      </c>
      <c r="AR20">
        <v>1</v>
      </c>
      <c r="AS20">
        <v>241</v>
      </c>
      <c r="AT20">
        <v>2</v>
      </c>
      <c r="AU20">
        <v>0</v>
      </c>
      <c r="AV20">
        <v>45</v>
      </c>
      <c r="AW20">
        <v>7.87</v>
      </c>
      <c r="AX20">
        <v>7.56</v>
      </c>
      <c r="AY20">
        <v>2145.6999999999998</v>
      </c>
      <c r="AZ20">
        <v>2149.3000000000002</v>
      </c>
      <c r="BA20">
        <v>2159.4</v>
      </c>
      <c r="BB20">
        <v>45</v>
      </c>
      <c r="BC20">
        <v>35.799999999999997</v>
      </c>
      <c r="BD20">
        <v>9.1999999999999993</v>
      </c>
      <c r="BE20" s="3">
        <v>43091</v>
      </c>
      <c r="BF20" t="s">
        <v>209</v>
      </c>
      <c r="BG20">
        <v>1.23E-3</v>
      </c>
      <c r="BH20">
        <v>43284</v>
      </c>
      <c r="BI20">
        <v>42909</v>
      </c>
      <c r="BJ20" t="s">
        <v>145</v>
      </c>
      <c r="BK20" t="s">
        <v>149</v>
      </c>
      <c r="BL20">
        <v>1</v>
      </c>
      <c r="BM20">
        <v>200</v>
      </c>
      <c r="BN20">
        <v>1</v>
      </c>
      <c r="BO20">
        <v>1</v>
      </c>
      <c r="BP20">
        <v>2</v>
      </c>
      <c r="BQ20">
        <v>1</v>
      </c>
      <c r="BR20">
        <v>1</v>
      </c>
      <c r="BS20">
        <v>2</v>
      </c>
      <c r="BT20">
        <v>3</v>
      </c>
      <c r="BU20">
        <v>3</v>
      </c>
      <c r="BV20" t="s">
        <v>150</v>
      </c>
      <c r="BW20">
        <v>241</v>
      </c>
      <c r="BX20">
        <v>2</v>
      </c>
      <c r="BY20">
        <v>0</v>
      </c>
      <c r="BZ20" t="s">
        <v>151</v>
      </c>
      <c r="CA20" t="s">
        <v>151</v>
      </c>
      <c r="CB20">
        <v>0</v>
      </c>
      <c r="CC20">
        <v>45</v>
      </c>
      <c r="CD20">
        <v>1540</v>
      </c>
      <c r="CE20" t="s">
        <v>152</v>
      </c>
      <c r="CF20">
        <v>0</v>
      </c>
      <c r="CG20">
        <v>4.9612619999999996</v>
      </c>
      <c r="CH20">
        <v>9</v>
      </c>
      <c r="CI20" t="s">
        <v>153</v>
      </c>
      <c r="CJ20">
        <v>1540</v>
      </c>
      <c r="CK20">
        <v>452474</v>
      </c>
      <c r="CL20">
        <v>0</v>
      </c>
      <c r="CM20">
        <v>4.9580000000000002</v>
      </c>
      <c r="CN20">
        <v>452474</v>
      </c>
      <c r="CO20">
        <v>0</v>
      </c>
      <c r="CP20">
        <v>26195.464072999999</v>
      </c>
      <c r="CQ20">
        <v>100</v>
      </c>
      <c r="CR20">
        <v>42933</v>
      </c>
      <c r="CS20">
        <v>0.16330600000000001</v>
      </c>
      <c r="CT20">
        <v>0</v>
      </c>
      <c r="CU20">
        <v>1.23E-3</v>
      </c>
      <c r="CV20">
        <v>612</v>
      </c>
      <c r="CW20" t="s">
        <v>154</v>
      </c>
      <c r="CX20" t="s">
        <v>155</v>
      </c>
      <c r="CY20" t="s">
        <v>156</v>
      </c>
      <c r="CZ20">
        <v>-83.576120000000003</v>
      </c>
      <c r="DA20">
        <v>34.880540000000003</v>
      </c>
      <c r="DB20">
        <v>34.880540000000003</v>
      </c>
      <c r="DC20">
        <v>-83.576120000000003</v>
      </c>
      <c r="DD20">
        <v>1.23E-3</v>
      </c>
      <c r="DE20">
        <v>43</v>
      </c>
      <c r="DF20">
        <v>0</v>
      </c>
      <c r="DG20">
        <v>0</v>
      </c>
      <c r="DH20">
        <v>1590</v>
      </c>
      <c r="DI20">
        <v>13.9</v>
      </c>
      <c r="DJ20">
        <v>1600</v>
      </c>
      <c r="DK20">
        <v>0</v>
      </c>
      <c r="DL20">
        <v>1590</v>
      </c>
      <c r="DM20">
        <v>0</v>
      </c>
      <c r="DN20">
        <v>1540</v>
      </c>
      <c r="DO20">
        <v>14.3</v>
      </c>
      <c r="DP20">
        <v>1480</v>
      </c>
      <c r="DQ20">
        <v>14.3</v>
      </c>
      <c r="DR20">
        <v>980</v>
      </c>
      <c r="DS20">
        <v>16.7</v>
      </c>
      <c r="DT20">
        <v>980</v>
      </c>
      <c r="DU20">
        <v>16.7</v>
      </c>
      <c r="DV20">
        <v>1270</v>
      </c>
      <c r="DW20">
        <v>11.8</v>
      </c>
      <c r="DX20">
        <v>1280</v>
      </c>
      <c r="DY20">
        <v>11.8</v>
      </c>
      <c r="DZ20">
        <v>6.7100000000000005E-4</v>
      </c>
    </row>
    <row r="21" spans="1:130" x14ac:dyDescent="0.3">
      <c r="A21">
        <v>20</v>
      </c>
      <c r="B21">
        <v>6862520</v>
      </c>
      <c r="C21" t="s">
        <v>157</v>
      </c>
      <c r="D21" s="2">
        <v>43348.685416666667</v>
      </c>
      <c r="E21" t="s">
        <v>131</v>
      </c>
      <c r="F21" t="s">
        <v>223</v>
      </c>
      <c r="G21" t="s">
        <v>205</v>
      </c>
      <c r="H21" t="s">
        <v>134</v>
      </c>
      <c r="I21">
        <v>0</v>
      </c>
      <c r="J21">
        <v>0</v>
      </c>
      <c r="K21">
        <v>0</v>
      </c>
      <c r="L21" t="s">
        <v>179</v>
      </c>
      <c r="M21" t="s">
        <v>224</v>
      </c>
      <c r="N21" t="s">
        <v>165</v>
      </c>
      <c r="O21" t="s">
        <v>165</v>
      </c>
      <c r="P21" t="s">
        <v>225</v>
      </c>
      <c r="Q21">
        <v>2</v>
      </c>
      <c r="R21" t="s">
        <v>206</v>
      </c>
      <c r="S21" t="s">
        <v>226</v>
      </c>
      <c r="T21" t="s">
        <v>169</v>
      </c>
      <c r="U21" t="s">
        <v>142</v>
      </c>
      <c r="V21" t="s">
        <v>227</v>
      </c>
      <c r="W21" t="s">
        <v>228</v>
      </c>
      <c r="X21" t="s">
        <v>229</v>
      </c>
      <c r="Y21" t="s">
        <v>219</v>
      </c>
      <c r="Z21">
        <v>8.2899999999999991</v>
      </c>
      <c r="AA21">
        <v>34.873156999999999</v>
      </c>
      <c r="AB21">
        <v>-83.565790000000007</v>
      </c>
      <c r="AC21">
        <v>43</v>
      </c>
      <c r="AD21">
        <v>28</v>
      </c>
      <c r="AE21">
        <v>73</v>
      </c>
      <c r="AF21" t="s">
        <v>146</v>
      </c>
      <c r="AG21">
        <v>62</v>
      </c>
      <c r="AH21">
        <v>72</v>
      </c>
      <c r="AI21" t="s">
        <v>147</v>
      </c>
      <c r="AJ21">
        <v>246.5</v>
      </c>
      <c r="AK21">
        <v>90.7</v>
      </c>
      <c r="AL21">
        <v>390.1</v>
      </c>
      <c r="AM21">
        <v>-83.565779000000006</v>
      </c>
      <c r="AN21">
        <v>34.873196999999998</v>
      </c>
      <c r="AO21">
        <v>-83.564750000000004</v>
      </c>
      <c r="AP21">
        <v>34.872722000000003</v>
      </c>
      <c r="AQ21" t="s">
        <v>145</v>
      </c>
      <c r="AR21">
        <v>1</v>
      </c>
      <c r="AS21">
        <v>241</v>
      </c>
      <c r="AT21">
        <v>2</v>
      </c>
      <c r="AU21">
        <v>0</v>
      </c>
      <c r="AV21">
        <v>45</v>
      </c>
      <c r="AW21">
        <v>7.87</v>
      </c>
      <c r="AX21">
        <v>7.56</v>
      </c>
      <c r="AY21">
        <v>2145.6999999999998</v>
      </c>
      <c r="AZ21">
        <v>2149.3000000000002</v>
      </c>
      <c r="BA21">
        <v>2159.4</v>
      </c>
      <c r="BB21">
        <v>45</v>
      </c>
      <c r="BC21">
        <v>35.799999999999997</v>
      </c>
      <c r="BD21">
        <v>9.1999999999999993</v>
      </c>
      <c r="BE21" s="3">
        <v>43091</v>
      </c>
      <c r="BF21" t="s">
        <v>209</v>
      </c>
      <c r="BG21">
        <v>1.23E-3</v>
      </c>
      <c r="BH21">
        <v>43284</v>
      </c>
      <c r="BI21">
        <v>42909</v>
      </c>
      <c r="BJ21" t="s">
        <v>145</v>
      </c>
      <c r="BK21" t="s">
        <v>149</v>
      </c>
      <c r="BL21">
        <v>1</v>
      </c>
      <c r="BM21">
        <v>200</v>
      </c>
      <c r="BN21">
        <v>1</v>
      </c>
      <c r="BO21">
        <v>1</v>
      </c>
      <c r="BP21">
        <v>2</v>
      </c>
      <c r="BQ21">
        <v>1</v>
      </c>
      <c r="BR21">
        <v>1</v>
      </c>
      <c r="BS21">
        <v>2</v>
      </c>
      <c r="BT21">
        <v>3</v>
      </c>
      <c r="BU21">
        <v>3</v>
      </c>
      <c r="BV21" t="s">
        <v>150</v>
      </c>
      <c r="BW21">
        <v>241</v>
      </c>
      <c r="BX21">
        <v>2</v>
      </c>
      <c r="BY21">
        <v>0</v>
      </c>
      <c r="BZ21" t="s">
        <v>151</v>
      </c>
      <c r="CA21" t="s">
        <v>151</v>
      </c>
      <c r="CB21">
        <v>0</v>
      </c>
      <c r="CC21">
        <v>45</v>
      </c>
      <c r="CD21">
        <v>1540</v>
      </c>
      <c r="CE21" t="s">
        <v>152</v>
      </c>
      <c r="CF21">
        <v>0</v>
      </c>
      <c r="CG21">
        <v>4.9612619999999996</v>
      </c>
      <c r="CH21">
        <v>9</v>
      </c>
      <c r="CI21" t="s">
        <v>153</v>
      </c>
      <c r="CJ21">
        <v>1540</v>
      </c>
      <c r="CK21">
        <v>452474</v>
      </c>
      <c r="CL21">
        <v>0</v>
      </c>
      <c r="CM21">
        <v>4.9580000000000002</v>
      </c>
      <c r="CN21">
        <v>452474</v>
      </c>
      <c r="CO21">
        <v>0</v>
      </c>
      <c r="CP21">
        <v>26195.464072999999</v>
      </c>
      <c r="CQ21">
        <v>100</v>
      </c>
      <c r="CR21">
        <v>42933</v>
      </c>
      <c r="CS21">
        <v>0.16330600000000001</v>
      </c>
      <c r="CT21">
        <v>0</v>
      </c>
      <c r="CU21">
        <v>1.23E-3</v>
      </c>
      <c r="CV21">
        <v>612</v>
      </c>
      <c r="CW21" t="s">
        <v>154</v>
      </c>
      <c r="CX21" t="s">
        <v>155</v>
      </c>
      <c r="CY21" t="s">
        <v>156</v>
      </c>
      <c r="CZ21">
        <v>-83.576120000000003</v>
      </c>
      <c r="DA21">
        <v>34.880540000000003</v>
      </c>
      <c r="DB21">
        <v>34.880540000000003</v>
      </c>
      <c r="DC21">
        <v>-83.576120000000003</v>
      </c>
      <c r="DD21">
        <v>1.23E-3</v>
      </c>
      <c r="DE21">
        <v>43</v>
      </c>
      <c r="DF21">
        <v>0</v>
      </c>
      <c r="DG21">
        <v>0</v>
      </c>
      <c r="DH21">
        <v>1590</v>
      </c>
      <c r="DI21">
        <v>13.9</v>
      </c>
      <c r="DJ21">
        <v>1600</v>
      </c>
      <c r="DK21">
        <v>0</v>
      </c>
      <c r="DL21">
        <v>1590</v>
      </c>
      <c r="DM21">
        <v>0</v>
      </c>
      <c r="DN21">
        <v>1540</v>
      </c>
      <c r="DO21">
        <v>14.3</v>
      </c>
      <c r="DP21">
        <v>1480</v>
      </c>
      <c r="DQ21">
        <v>14.3</v>
      </c>
      <c r="DR21">
        <v>980</v>
      </c>
      <c r="DS21">
        <v>16.7</v>
      </c>
      <c r="DT21">
        <v>980</v>
      </c>
      <c r="DU21">
        <v>16.7</v>
      </c>
      <c r="DV21">
        <v>1270</v>
      </c>
      <c r="DW21">
        <v>11.8</v>
      </c>
      <c r="DX21">
        <v>1280</v>
      </c>
      <c r="DY21">
        <v>11.8</v>
      </c>
      <c r="DZ21">
        <v>3.1000000000000001E-5</v>
      </c>
    </row>
    <row r="22" spans="1:130" x14ac:dyDescent="0.3">
      <c r="A22">
        <v>21</v>
      </c>
      <c r="B22">
        <v>5643989</v>
      </c>
      <c r="C22" t="s">
        <v>157</v>
      </c>
      <c r="D22" s="2">
        <v>42418.430555555555</v>
      </c>
      <c r="E22" t="s">
        <v>131</v>
      </c>
      <c r="F22" t="s">
        <v>132</v>
      </c>
      <c r="G22">
        <v>197</v>
      </c>
      <c r="H22" t="s">
        <v>134</v>
      </c>
      <c r="I22">
        <v>0</v>
      </c>
      <c r="J22">
        <v>0</v>
      </c>
      <c r="K22">
        <v>0</v>
      </c>
      <c r="L22" t="s">
        <v>135</v>
      </c>
      <c r="M22" t="s">
        <v>224</v>
      </c>
      <c r="N22" t="s">
        <v>137</v>
      </c>
      <c r="O22" t="s">
        <v>137</v>
      </c>
      <c r="P22" t="s">
        <v>173</v>
      </c>
      <c r="Q22">
        <v>1</v>
      </c>
      <c r="R22" t="s">
        <v>139</v>
      </c>
      <c r="S22" t="s">
        <v>177</v>
      </c>
      <c r="T22" t="s">
        <v>169</v>
      </c>
      <c r="U22" t="s">
        <v>142</v>
      </c>
      <c r="V22">
        <v>59</v>
      </c>
      <c r="W22" t="s">
        <v>143</v>
      </c>
      <c r="X22" t="s">
        <v>203</v>
      </c>
      <c r="Y22" t="s">
        <v>145</v>
      </c>
      <c r="Z22">
        <v>4.9761680000000004</v>
      </c>
      <c r="AA22">
        <v>34.873092</v>
      </c>
      <c r="AB22">
        <v>-83.565721999999994</v>
      </c>
      <c r="AC22">
        <v>43</v>
      </c>
      <c r="AD22">
        <v>28</v>
      </c>
      <c r="AE22">
        <v>73</v>
      </c>
      <c r="AF22" t="s">
        <v>146</v>
      </c>
      <c r="AG22">
        <v>62</v>
      </c>
      <c r="AH22">
        <v>72</v>
      </c>
      <c r="AI22" t="s">
        <v>147</v>
      </c>
      <c r="AJ22">
        <v>246.5</v>
      </c>
      <c r="AK22">
        <v>90.7</v>
      </c>
      <c r="AL22">
        <v>390.1</v>
      </c>
      <c r="AM22">
        <v>-83.565779000000006</v>
      </c>
      <c r="AN22">
        <v>34.873196999999998</v>
      </c>
      <c r="AO22">
        <v>-83.564750000000004</v>
      </c>
      <c r="AP22">
        <v>34.872722000000003</v>
      </c>
      <c r="AQ22" t="s">
        <v>145</v>
      </c>
      <c r="AR22">
        <v>1</v>
      </c>
      <c r="AS22">
        <v>241</v>
      </c>
      <c r="AT22">
        <v>2</v>
      </c>
      <c r="AU22">
        <v>0</v>
      </c>
      <c r="AV22">
        <v>45</v>
      </c>
      <c r="AW22">
        <v>7.87</v>
      </c>
      <c r="AX22">
        <v>7.56</v>
      </c>
      <c r="AY22">
        <v>2145.6999999999998</v>
      </c>
      <c r="AZ22">
        <v>2149.3000000000002</v>
      </c>
      <c r="BA22">
        <v>2159.4</v>
      </c>
      <c r="BB22">
        <v>45</v>
      </c>
      <c r="BC22">
        <v>35.799999999999997</v>
      </c>
      <c r="BD22">
        <v>9.1999999999999993</v>
      </c>
      <c r="BE22" s="3">
        <v>43091</v>
      </c>
      <c r="BF22" t="s">
        <v>209</v>
      </c>
      <c r="BG22">
        <v>1.23E-3</v>
      </c>
      <c r="BH22">
        <v>43284</v>
      </c>
      <c r="BI22">
        <v>42909</v>
      </c>
      <c r="BJ22" t="s">
        <v>145</v>
      </c>
      <c r="BK22" t="s">
        <v>149</v>
      </c>
      <c r="BL22">
        <v>1</v>
      </c>
      <c r="BM22">
        <v>200</v>
      </c>
      <c r="BN22">
        <v>1</v>
      </c>
      <c r="BO22">
        <v>1</v>
      </c>
      <c r="BP22">
        <v>2</v>
      </c>
      <c r="BQ22">
        <v>1</v>
      </c>
      <c r="BR22">
        <v>1</v>
      </c>
      <c r="BS22">
        <v>2</v>
      </c>
      <c r="BT22">
        <v>3</v>
      </c>
      <c r="BU22">
        <v>3</v>
      </c>
      <c r="BV22" t="s">
        <v>150</v>
      </c>
      <c r="BW22">
        <v>241</v>
      </c>
      <c r="BX22">
        <v>2</v>
      </c>
      <c r="BY22">
        <v>0</v>
      </c>
      <c r="BZ22" t="s">
        <v>151</v>
      </c>
      <c r="CA22" t="s">
        <v>151</v>
      </c>
      <c r="CB22">
        <v>0</v>
      </c>
      <c r="CC22">
        <v>45</v>
      </c>
      <c r="CD22">
        <v>1540</v>
      </c>
      <c r="CE22" t="s">
        <v>152</v>
      </c>
      <c r="CF22">
        <v>0</v>
      </c>
      <c r="CG22">
        <v>4.9612619999999996</v>
      </c>
      <c r="CH22">
        <v>9</v>
      </c>
      <c r="CI22" t="s">
        <v>153</v>
      </c>
      <c r="CJ22">
        <v>1540</v>
      </c>
      <c r="CK22">
        <v>452474</v>
      </c>
      <c r="CL22">
        <v>0</v>
      </c>
      <c r="CM22">
        <v>4.9580000000000002</v>
      </c>
      <c r="CN22">
        <v>452474</v>
      </c>
      <c r="CO22">
        <v>0</v>
      </c>
      <c r="CP22">
        <v>26195.464072999999</v>
      </c>
      <c r="CQ22">
        <v>100</v>
      </c>
      <c r="CR22">
        <v>42933</v>
      </c>
      <c r="CS22">
        <v>0.16330600000000001</v>
      </c>
      <c r="CT22">
        <v>0</v>
      </c>
      <c r="CU22">
        <v>1.23E-3</v>
      </c>
      <c r="CV22">
        <v>612</v>
      </c>
      <c r="CW22" t="s">
        <v>154</v>
      </c>
      <c r="CX22" t="s">
        <v>155</v>
      </c>
      <c r="CY22" t="s">
        <v>156</v>
      </c>
      <c r="CZ22">
        <v>-83.576120000000003</v>
      </c>
      <c r="DA22">
        <v>34.880540000000003</v>
      </c>
      <c r="DB22">
        <v>34.880540000000003</v>
      </c>
      <c r="DC22">
        <v>-83.576120000000003</v>
      </c>
      <c r="DD22">
        <v>1.23E-3</v>
      </c>
      <c r="DE22">
        <v>43</v>
      </c>
      <c r="DF22">
        <v>0</v>
      </c>
      <c r="DG22">
        <v>0</v>
      </c>
      <c r="DH22">
        <v>1590</v>
      </c>
      <c r="DI22">
        <v>13.9</v>
      </c>
      <c r="DJ22">
        <v>1600</v>
      </c>
      <c r="DK22">
        <v>0</v>
      </c>
      <c r="DL22">
        <v>1590</v>
      </c>
      <c r="DM22">
        <v>0</v>
      </c>
      <c r="DN22">
        <v>1540</v>
      </c>
      <c r="DO22">
        <v>14.3</v>
      </c>
      <c r="DP22">
        <v>1480</v>
      </c>
      <c r="DQ22">
        <v>14.3</v>
      </c>
      <c r="DR22">
        <v>980</v>
      </c>
      <c r="DS22">
        <v>16.7</v>
      </c>
      <c r="DT22">
        <v>980</v>
      </c>
      <c r="DU22">
        <v>16.7</v>
      </c>
      <c r="DV22">
        <v>1270</v>
      </c>
      <c r="DW22">
        <v>11.8</v>
      </c>
      <c r="DX22">
        <v>1280</v>
      </c>
      <c r="DY22">
        <v>11.8</v>
      </c>
      <c r="DZ22">
        <v>0</v>
      </c>
    </row>
    <row r="23" spans="1:130" x14ac:dyDescent="0.3">
      <c r="A23">
        <v>22</v>
      </c>
      <c r="B23">
        <v>4980421</v>
      </c>
      <c r="C23" t="s">
        <v>130</v>
      </c>
      <c r="D23" s="2">
        <v>41856.720833333333</v>
      </c>
      <c r="E23" t="s">
        <v>131</v>
      </c>
      <c r="F23" t="s">
        <v>230</v>
      </c>
      <c r="G23" t="s">
        <v>231</v>
      </c>
      <c r="H23" t="s">
        <v>193</v>
      </c>
      <c r="I23">
        <v>0</v>
      </c>
      <c r="J23">
        <v>0</v>
      </c>
      <c r="K23">
        <v>0</v>
      </c>
      <c r="L23" t="s">
        <v>179</v>
      </c>
      <c r="M23" t="s">
        <v>224</v>
      </c>
      <c r="N23" t="s">
        <v>165</v>
      </c>
      <c r="O23" t="s">
        <v>165</v>
      </c>
      <c r="P23" t="s">
        <v>232</v>
      </c>
      <c r="Q23">
        <v>2</v>
      </c>
      <c r="R23" t="s">
        <v>167</v>
      </c>
      <c r="S23" t="s">
        <v>195</v>
      </c>
      <c r="T23" t="s">
        <v>169</v>
      </c>
      <c r="U23" t="s">
        <v>142</v>
      </c>
      <c r="V23" t="s">
        <v>233</v>
      </c>
      <c r="W23" t="s">
        <v>234</v>
      </c>
      <c r="X23" t="s">
        <v>235</v>
      </c>
      <c r="Y23" t="s">
        <v>145</v>
      </c>
      <c r="Z23">
        <v>4.9584429999999999</v>
      </c>
      <c r="AA23">
        <v>34.873328000000001</v>
      </c>
      <c r="AB23">
        <v>-83.565880000000007</v>
      </c>
      <c r="AC23">
        <v>43</v>
      </c>
      <c r="AD23">
        <v>28</v>
      </c>
      <c r="AE23">
        <v>73</v>
      </c>
      <c r="AF23" t="s">
        <v>146</v>
      </c>
      <c r="AG23">
        <v>62</v>
      </c>
      <c r="AH23">
        <v>72</v>
      </c>
      <c r="AI23" t="s">
        <v>147</v>
      </c>
      <c r="AJ23">
        <v>246.5</v>
      </c>
      <c r="AK23">
        <v>90.7</v>
      </c>
      <c r="AL23">
        <v>390.1</v>
      </c>
      <c r="AM23">
        <v>-83.565779000000006</v>
      </c>
      <c r="AN23">
        <v>34.873196999999998</v>
      </c>
      <c r="AO23">
        <v>-83.564750000000004</v>
      </c>
      <c r="AP23">
        <v>34.872722000000003</v>
      </c>
      <c r="AQ23" t="s">
        <v>145</v>
      </c>
      <c r="AR23">
        <v>1</v>
      </c>
      <c r="AS23">
        <v>241</v>
      </c>
      <c r="AT23">
        <v>2</v>
      </c>
      <c r="AU23">
        <v>0</v>
      </c>
      <c r="AV23">
        <v>45</v>
      </c>
      <c r="AW23">
        <v>7.87</v>
      </c>
      <c r="AX23">
        <v>7.56</v>
      </c>
      <c r="AY23">
        <v>2145.6999999999998</v>
      </c>
      <c r="AZ23">
        <v>2149.3000000000002</v>
      </c>
      <c r="BA23">
        <v>2159.4</v>
      </c>
      <c r="BB23">
        <v>45</v>
      </c>
      <c r="BC23">
        <v>35.799999999999997</v>
      </c>
      <c r="BD23">
        <v>9.1999999999999993</v>
      </c>
      <c r="BE23" s="3">
        <v>43091</v>
      </c>
      <c r="BF23" t="s">
        <v>209</v>
      </c>
      <c r="BG23">
        <v>1.23E-3</v>
      </c>
      <c r="BH23">
        <v>43284</v>
      </c>
      <c r="BI23">
        <v>42909</v>
      </c>
      <c r="BJ23" t="s">
        <v>145</v>
      </c>
      <c r="BK23" t="s">
        <v>149</v>
      </c>
      <c r="BL23">
        <v>1</v>
      </c>
      <c r="BM23">
        <v>200</v>
      </c>
      <c r="BN23">
        <v>1</v>
      </c>
      <c r="BO23">
        <v>1</v>
      </c>
      <c r="BP23">
        <v>2</v>
      </c>
      <c r="BQ23">
        <v>1</v>
      </c>
      <c r="BR23">
        <v>1</v>
      </c>
      <c r="BS23">
        <v>2</v>
      </c>
      <c r="BT23">
        <v>3</v>
      </c>
      <c r="BU23">
        <v>3</v>
      </c>
      <c r="BV23" t="s">
        <v>150</v>
      </c>
      <c r="BW23">
        <v>241</v>
      </c>
      <c r="BX23">
        <v>2</v>
      </c>
      <c r="BY23">
        <v>0</v>
      </c>
      <c r="BZ23" t="s">
        <v>151</v>
      </c>
      <c r="CA23" t="s">
        <v>151</v>
      </c>
      <c r="CB23">
        <v>0</v>
      </c>
      <c r="CC23">
        <v>45</v>
      </c>
      <c r="CD23">
        <v>1540</v>
      </c>
      <c r="CE23" t="s">
        <v>152</v>
      </c>
      <c r="CF23">
        <v>0</v>
      </c>
      <c r="CG23">
        <v>4.9612619999999996</v>
      </c>
      <c r="CH23">
        <v>9</v>
      </c>
      <c r="CI23" t="s">
        <v>153</v>
      </c>
      <c r="CJ23">
        <v>1540</v>
      </c>
      <c r="CK23">
        <v>452474</v>
      </c>
      <c r="CL23">
        <v>0</v>
      </c>
      <c r="CM23">
        <v>4.9580000000000002</v>
      </c>
      <c r="CN23">
        <v>452474</v>
      </c>
      <c r="CO23">
        <v>0</v>
      </c>
      <c r="CP23">
        <v>26195.464072999999</v>
      </c>
      <c r="CQ23">
        <v>100</v>
      </c>
      <c r="CR23">
        <v>42933</v>
      </c>
      <c r="CS23">
        <v>0.16330600000000001</v>
      </c>
      <c r="CT23">
        <v>0</v>
      </c>
      <c r="CU23">
        <v>1.23E-3</v>
      </c>
      <c r="CV23">
        <v>612</v>
      </c>
      <c r="CW23" t="s">
        <v>154</v>
      </c>
      <c r="CX23" t="s">
        <v>155</v>
      </c>
      <c r="CY23" t="s">
        <v>156</v>
      </c>
      <c r="CZ23">
        <v>-83.576120000000003</v>
      </c>
      <c r="DA23">
        <v>34.880540000000003</v>
      </c>
      <c r="DB23">
        <v>34.880540000000003</v>
      </c>
      <c r="DC23">
        <v>-83.576120000000003</v>
      </c>
      <c r="DD23">
        <v>1.23E-3</v>
      </c>
      <c r="DE23">
        <v>43</v>
      </c>
      <c r="DF23">
        <v>0</v>
      </c>
      <c r="DG23">
        <v>0</v>
      </c>
      <c r="DH23">
        <v>1590</v>
      </c>
      <c r="DI23">
        <v>13.9</v>
      </c>
      <c r="DJ23">
        <v>1600</v>
      </c>
      <c r="DK23">
        <v>0</v>
      </c>
      <c r="DL23">
        <v>1590</v>
      </c>
      <c r="DM23">
        <v>0</v>
      </c>
      <c r="DN23">
        <v>1540</v>
      </c>
      <c r="DO23">
        <v>14.3</v>
      </c>
      <c r="DP23">
        <v>1480</v>
      </c>
      <c r="DQ23">
        <v>14.3</v>
      </c>
      <c r="DR23">
        <v>980</v>
      </c>
      <c r="DS23">
        <v>16.7</v>
      </c>
      <c r="DT23">
        <v>980</v>
      </c>
      <c r="DU23">
        <v>16.7</v>
      </c>
      <c r="DV23">
        <v>1270</v>
      </c>
      <c r="DW23">
        <v>11.8</v>
      </c>
      <c r="DX23">
        <v>1280</v>
      </c>
      <c r="DY23">
        <v>11.8</v>
      </c>
      <c r="DZ23">
        <v>1.6200000000000001E-4</v>
      </c>
    </row>
    <row r="24" spans="1:130" x14ac:dyDescent="0.3">
      <c r="A24">
        <v>23</v>
      </c>
      <c r="B24">
        <v>4909621</v>
      </c>
      <c r="C24" t="s">
        <v>157</v>
      </c>
      <c r="D24" s="2">
        <v>41836.576388888891</v>
      </c>
      <c r="E24" t="s">
        <v>131</v>
      </c>
      <c r="F24" t="s">
        <v>223</v>
      </c>
      <c r="G24" t="s">
        <v>158</v>
      </c>
      <c r="H24" t="s">
        <v>187</v>
      </c>
      <c r="I24">
        <v>0</v>
      </c>
      <c r="J24">
        <v>0</v>
      </c>
      <c r="K24">
        <v>1</v>
      </c>
      <c r="L24" t="s">
        <v>163</v>
      </c>
      <c r="M24" t="s">
        <v>136</v>
      </c>
      <c r="N24" t="s">
        <v>159</v>
      </c>
      <c r="O24" t="s">
        <v>137</v>
      </c>
      <c r="P24" t="s">
        <v>173</v>
      </c>
      <c r="Q24">
        <v>1</v>
      </c>
      <c r="R24" t="s">
        <v>139</v>
      </c>
      <c r="S24" t="s">
        <v>140</v>
      </c>
      <c r="T24" t="s">
        <v>169</v>
      </c>
      <c r="U24" t="s">
        <v>142</v>
      </c>
      <c r="V24">
        <v>38</v>
      </c>
      <c r="W24" t="s">
        <v>143</v>
      </c>
      <c r="X24" t="s">
        <v>144</v>
      </c>
      <c r="Y24" t="s">
        <v>145</v>
      </c>
      <c r="Z24">
        <v>4.97</v>
      </c>
      <c r="AA24">
        <v>34.873162000000001</v>
      </c>
      <c r="AB24">
        <v>-83.565758000000002</v>
      </c>
      <c r="AC24">
        <v>43</v>
      </c>
      <c r="AD24">
        <v>28</v>
      </c>
      <c r="AE24">
        <v>73</v>
      </c>
      <c r="AF24" t="s">
        <v>146</v>
      </c>
      <c r="AG24">
        <v>62</v>
      </c>
      <c r="AH24">
        <v>72</v>
      </c>
      <c r="AI24" t="s">
        <v>147</v>
      </c>
      <c r="AJ24">
        <v>246.5</v>
      </c>
      <c r="AK24">
        <v>90.7</v>
      </c>
      <c r="AL24">
        <v>390.1</v>
      </c>
      <c r="AM24">
        <v>-83.565779000000006</v>
      </c>
      <c r="AN24">
        <v>34.873196999999998</v>
      </c>
      <c r="AO24">
        <v>-83.564750000000004</v>
      </c>
      <c r="AP24">
        <v>34.872722000000003</v>
      </c>
      <c r="AQ24" t="s">
        <v>145</v>
      </c>
      <c r="AR24">
        <v>1</v>
      </c>
      <c r="AS24">
        <v>241</v>
      </c>
      <c r="AT24">
        <v>2</v>
      </c>
      <c r="AU24">
        <v>0</v>
      </c>
      <c r="AV24">
        <v>45</v>
      </c>
      <c r="AW24">
        <v>7.87</v>
      </c>
      <c r="AX24">
        <v>7.56</v>
      </c>
      <c r="AY24">
        <v>2145.6999999999998</v>
      </c>
      <c r="AZ24">
        <v>2149.3000000000002</v>
      </c>
      <c r="BA24">
        <v>2159.4</v>
      </c>
      <c r="BB24">
        <v>45</v>
      </c>
      <c r="BC24">
        <v>35.799999999999997</v>
      </c>
      <c r="BD24">
        <v>9.1999999999999993</v>
      </c>
      <c r="BE24" s="3">
        <v>43091</v>
      </c>
      <c r="BF24" t="s">
        <v>209</v>
      </c>
      <c r="BG24">
        <v>1.23E-3</v>
      </c>
      <c r="BH24">
        <v>43284</v>
      </c>
      <c r="BI24">
        <v>42909</v>
      </c>
      <c r="BJ24" t="s">
        <v>145</v>
      </c>
      <c r="BK24" t="s">
        <v>149</v>
      </c>
      <c r="BL24">
        <v>1</v>
      </c>
      <c r="BM24">
        <v>200</v>
      </c>
      <c r="BN24">
        <v>1</v>
      </c>
      <c r="BO24">
        <v>1</v>
      </c>
      <c r="BP24">
        <v>2</v>
      </c>
      <c r="BQ24">
        <v>1</v>
      </c>
      <c r="BR24">
        <v>1</v>
      </c>
      <c r="BS24">
        <v>2</v>
      </c>
      <c r="BT24">
        <v>3</v>
      </c>
      <c r="BU24">
        <v>3</v>
      </c>
      <c r="BV24" t="s">
        <v>150</v>
      </c>
      <c r="BW24">
        <v>241</v>
      </c>
      <c r="BX24">
        <v>2</v>
      </c>
      <c r="BY24">
        <v>0</v>
      </c>
      <c r="BZ24" t="s">
        <v>151</v>
      </c>
      <c r="CA24" t="s">
        <v>151</v>
      </c>
      <c r="CB24">
        <v>0</v>
      </c>
      <c r="CC24">
        <v>45</v>
      </c>
      <c r="CD24">
        <v>1540</v>
      </c>
      <c r="CE24" t="s">
        <v>152</v>
      </c>
      <c r="CF24">
        <v>0</v>
      </c>
      <c r="CG24">
        <v>4.9612619999999996</v>
      </c>
      <c r="CH24">
        <v>9</v>
      </c>
      <c r="CI24" t="s">
        <v>153</v>
      </c>
      <c r="CJ24">
        <v>1540</v>
      </c>
      <c r="CK24">
        <v>452474</v>
      </c>
      <c r="CL24">
        <v>0</v>
      </c>
      <c r="CM24">
        <v>4.9580000000000002</v>
      </c>
      <c r="CN24">
        <v>452474</v>
      </c>
      <c r="CO24">
        <v>0</v>
      </c>
      <c r="CP24">
        <v>26195.464072999999</v>
      </c>
      <c r="CQ24">
        <v>100</v>
      </c>
      <c r="CR24">
        <v>42933</v>
      </c>
      <c r="CS24">
        <v>0.16330600000000001</v>
      </c>
      <c r="CT24">
        <v>0</v>
      </c>
      <c r="CU24">
        <v>1.23E-3</v>
      </c>
      <c r="CV24">
        <v>612</v>
      </c>
      <c r="CW24" t="s">
        <v>154</v>
      </c>
      <c r="CX24" t="s">
        <v>155</v>
      </c>
      <c r="CY24" t="s">
        <v>156</v>
      </c>
      <c r="CZ24">
        <v>-83.576120000000003</v>
      </c>
      <c r="DA24">
        <v>34.880540000000003</v>
      </c>
      <c r="DB24">
        <v>34.880540000000003</v>
      </c>
      <c r="DC24">
        <v>-83.576120000000003</v>
      </c>
      <c r="DD24">
        <v>1.23E-3</v>
      </c>
      <c r="DE24">
        <v>43</v>
      </c>
      <c r="DF24">
        <v>0</v>
      </c>
      <c r="DG24">
        <v>0</v>
      </c>
      <c r="DH24">
        <v>1590</v>
      </c>
      <c r="DI24">
        <v>13.9</v>
      </c>
      <c r="DJ24">
        <v>1600</v>
      </c>
      <c r="DK24">
        <v>0</v>
      </c>
      <c r="DL24">
        <v>1590</v>
      </c>
      <c r="DM24">
        <v>0</v>
      </c>
      <c r="DN24">
        <v>1540</v>
      </c>
      <c r="DO24">
        <v>14.3</v>
      </c>
      <c r="DP24">
        <v>1480</v>
      </c>
      <c r="DQ24">
        <v>14.3</v>
      </c>
      <c r="DR24">
        <v>980</v>
      </c>
      <c r="DS24">
        <v>16.7</v>
      </c>
      <c r="DT24">
        <v>980</v>
      </c>
      <c r="DU24">
        <v>16.7</v>
      </c>
      <c r="DV24">
        <v>1270</v>
      </c>
      <c r="DW24">
        <v>11.8</v>
      </c>
      <c r="DX24">
        <v>1280</v>
      </c>
      <c r="DY24">
        <v>11.8</v>
      </c>
      <c r="DZ24">
        <v>0</v>
      </c>
    </row>
    <row r="25" spans="1:130" x14ac:dyDescent="0.3">
      <c r="A25">
        <v>24</v>
      </c>
      <c r="B25">
        <v>5527586</v>
      </c>
      <c r="C25" t="s">
        <v>130</v>
      </c>
      <c r="D25" s="2">
        <v>42308.679166666669</v>
      </c>
      <c r="E25" t="s">
        <v>131</v>
      </c>
      <c r="F25" t="s">
        <v>132</v>
      </c>
      <c r="G25" t="s">
        <v>133</v>
      </c>
      <c r="H25" t="s">
        <v>134</v>
      </c>
      <c r="I25">
        <v>0</v>
      </c>
      <c r="J25">
        <v>0</v>
      </c>
      <c r="K25">
        <v>0</v>
      </c>
      <c r="L25" t="s">
        <v>163</v>
      </c>
      <c r="M25" t="s">
        <v>224</v>
      </c>
      <c r="N25" t="s">
        <v>165</v>
      </c>
      <c r="O25" t="s">
        <v>165</v>
      </c>
      <c r="P25" t="s">
        <v>236</v>
      </c>
      <c r="Q25">
        <v>2</v>
      </c>
      <c r="R25" t="s">
        <v>167</v>
      </c>
      <c r="S25" t="s">
        <v>207</v>
      </c>
      <c r="T25" t="s">
        <v>169</v>
      </c>
      <c r="U25" t="s">
        <v>142</v>
      </c>
      <c r="V25" t="s">
        <v>237</v>
      </c>
      <c r="W25" t="s">
        <v>197</v>
      </c>
      <c r="X25" t="s">
        <v>172</v>
      </c>
      <c r="Y25" t="s">
        <v>145</v>
      </c>
      <c r="Z25">
        <v>4.9764330000000001</v>
      </c>
      <c r="AA25">
        <v>34.873089</v>
      </c>
      <c r="AB25">
        <v>-83.565719999999999</v>
      </c>
      <c r="AC25">
        <v>43</v>
      </c>
      <c r="AD25">
        <v>28</v>
      </c>
      <c r="AE25">
        <v>73</v>
      </c>
      <c r="AF25" t="s">
        <v>146</v>
      </c>
      <c r="AG25">
        <v>62</v>
      </c>
      <c r="AH25">
        <v>72</v>
      </c>
      <c r="AI25" t="s">
        <v>147</v>
      </c>
      <c r="AJ25">
        <v>246.5</v>
      </c>
      <c r="AK25">
        <v>90.7</v>
      </c>
      <c r="AL25">
        <v>390.1</v>
      </c>
      <c r="AM25">
        <v>-83.565779000000006</v>
      </c>
      <c r="AN25">
        <v>34.873196999999998</v>
      </c>
      <c r="AO25">
        <v>-83.564750000000004</v>
      </c>
      <c r="AP25">
        <v>34.872722000000003</v>
      </c>
      <c r="AQ25" t="s">
        <v>145</v>
      </c>
      <c r="AR25">
        <v>1</v>
      </c>
      <c r="AS25">
        <v>241</v>
      </c>
      <c r="AT25">
        <v>2</v>
      </c>
      <c r="AU25">
        <v>0</v>
      </c>
      <c r="AV25">
        <v>45</v>
      </c>
      <c r="AW25">
        <v>7.87</v>
      </c>
      <c r="AX25">
        <v>7.56</v>
      </c>
      <c r="AY25">
        <v>2145.6999999999998</v>
      </c>
      <c r="AZ25">
        <v>2149.3000000000002</v>
      </c>
      <c r="BA25">
        <v>2159.4</v>
      </c>
      <c r="BB25">
        <v>45</v>
      </c>
      <c r="BC25">
        <v>35.799999999999997</v>
      </c>
      <c r="BD25">
        <v>9.1999999999999993</v>
      </c>
      <c r="BE25" s="3">
        <v>43091</v>
      </c>
      <c r="BF25" t="s">
        <v>209</v>
      </c>
      <c r="BG25">
        <v>1.23E-3</v>
      </c>
      <c r="BH25">
        <v>43284</v>
      </c>
      <c r="BI25">
        <v>42909</v>
      </c>
      <c r="BJ25" t="s">
        <v>145</v>
      </c>
      <c r="BK25" t="s">
        <v>149</v>
      </c>
      <c r="BL25">
        <v>1</v>
      </c>
      <c r="BM25">
        <v>200</v>
      </c>
      <c r="BN25">
        <v>1</v>
      </c>
      <c r="BO25">
        <v>1</v>
      </c>
      <c r="BP25">
        <v>2</v>
      </c>
      <c r="BQ25">
        <v>1</v>
      </c>
      <c r="BR25">
        <v>1</v>
      </c>
      <c r="BS25">
        <v>2</v>
      </c>
      <c r="BT25">
        <v>3</v>
      </c>
      <c r="BU25">
        <v>3</v>
      </c>
      <c r="BV25" t="s">
        <v>150</v>
      </c>
      <c r="BW25">
        <v>241</v>
      </c>
      <c r="BX25">
        <v>2</v>
      </c>
      <c r="BY25">
        <v>0</v>
      </c>
      <c r="BZ25" t="s">
        <v>151</v>
      </c>
      <c r="CA25" t="s">
        <v>151</v>
      </c>
      <c r="CB25">
        <v>0</v>
      </c>
      <c r="CC25">
        <v>45</v>
      </c>
      <c r="CD25">
        <v>1540</v>
      </c>
      <c r="CE25" t="s">
        <v>152</v>
      </c>
      <c r="CF25">
        <v>0</v>
      </c>
      <c r="CG25">
        <v>4.9612619999999996</v>
      </c>
      <c r="CH25">
        <v>9</v>
      </c>
      <c r="CI25" t="s">
        <v>153</v>
      </c>
      <c r="CJ25">
        <v>1540</v>
      </c>
      <c r="CK25">
        <v>452474</v>
      </c>
      <c r="CL25">
        <v>0</v>
      </c>
      <c r="CM25">
        <v>4.9580000000000002</v>
      </c>
      <c r="CN25">
        <v>452474</v>
      </c>
      <c r="CO25">
        <v>0</v>
      </c>
      <c r="CP25">
        <v>26195.464072999999</v>
      </c>
      <c r="CQ25">
        <v>100</v>
      </c>
      <c r="CR25">
        <v>42933</v>
      </c>
      <c r="CS25">
        <v>0.16330600000000001</v>
      </c>
      <c r="CT25">
        <v>0</v>
      </c>
      <c r="CU25">
        <v>1.23E-3</v>
      </c>
      <c r="CV25">
        <v>612</v>
      </c>
      <c r="CW25" t="s">
        <v>154</v>
      </c>
      <c r="CX25" t="s">
        <v>155</v>
      </c>
      <c r="CY25" t="s">
        <v>156</v>
      </c>
      <c r="CZ25">
        <v>-83.576120000000003</v>
      </c>
      <c r="DA25">
        <v>34.880540000000003</v>
      </c>
      <c r="DB25">
        <v>34.880540000000003</v>
      </c>
      <c r="DC25">
        <v>-83.576120000000003</v>
      </c>
      <c r="DD25">
        <v>1.23E-3</v>
      </c>
      <c r="DE25">
        <v>43</v>
      </c>
      <c r="DF25">
        <v>0</v>
      </c>
      <c r="DG25">
        <v>0</v>
      </c>
      <c r="DH25">
        <v>1590</v>
      </c>
      <c r="DI25">
        <v>13.9</v>
      </c>
      <c r="DJ25">
        <v>1600</v>
      </c>
      <c r="DK25">
        <v>0</v>
      </c>
      <c r="DL25">
        <v>1590</v>
      </c>
      <c r="DM25">
        <v>0</v>
      </c>
      <c r="DN25">
        <v>1540</v>
      </c>
      <c r="DO25">
        <v>14.3</v>
      </c>
      <c r="DP25">
        <v>1480</v>
      </c>
      <c r="DQ25">
        <v>14.3</v>
      </c>
      <c r="DR25">
        <v>980</v>
      </c>
      <c r="DS25">
        <v>16.7</v>
      </c>
      <c r="DT25">
        <v>980</v>
      </c>
      <c r="DU25">
        <v>16.7</v>
      </c>
      <c r="DV25">
        <v>1270</v>
      </c>
      <c r="DW25">
        <v>11.8</v>
      </c>
      <c r="DX25">
        <v>1280</v>
      </c>
      <c r="DY25">
        <v>11.8</v>
      </c>
      <c r="DZ25">
        <v>0</v>
      </c>
    </row>
    <row r="26" spans="1:130" x14ac:dyDescent="0.3">
      <c r="A26">
        <v>25</v>
      </c>
      <c r="B26">
        <v>6981111</v>
      </c>
      <c r="C26" t="s">
        <v>157</v>
      </c>
      <c r="D26" s="2">
        <v>43432.390277777777</v>
      </c>
      <c r="E26" t="s">
        <v>131</v>
      </c>
      <c r="F26" t="s">
        <v>132</v>
      </c>
      <c r="G26" t="s">
        <v>238</v>
      </c>
      <c r="H26" t="s">
        <v>134</v>
      </c>
      <c r="I26">
        <v>0</v>
      </c>
      <c r="J26">
        <v>0</v>
      </c>
      <c r="K26">
        <v>0</v>
      </c>
      <c r="L26" t="s">
        <v>135</v>
      </c>
      <c r="M26" t="s">
        <v>180</v>
      </c>
      <c r="N26" t="s">
        <v>239</v>
      </c>
      <c r="O26" t="s">
        <v>239</v>
      </c>
      <c r="P26" t="s">
        <v>161</v>
      </c>
      <c r="Q26">
        <v>1</v>
      </c>
      <c r="R26" t="s">
        <v>139</v>
      </c>
      <c r="S26" t="s">
        <v>177</v>
      </c>
      <c r="T26" t="s">
        <v>169</v>
      </c>
      <c r="U26" t="s">
        <v>142</v>
      </c>
      <c r="V26">
        <v>57</v>
      </c>
      <c r="W26" t="s">
        <v>143</v>
      </c>
      <c r="X26" t="s">
        <v>240</v>
      </c>
      <c r="Y26" t="s">
        <v>145</v>
      </c>
      <c r="Z26">
        <v>6.6401659999999998</v>
      </c>
      <c r="AA26">
        <v>34.868603999999998</v>
      </c>
      <c r="AB26">
        <v>-83.541597999999993</v>
      </c>
      <c r="AC26">
        <v>45</v>
      </c>
      <c r="AD26">
        <v>42</v>
      </c>
      <c r="AE26">
        <v>86</v>
      </c>
      <c r="AF26" t="s">
        <v>146</v>
      </c>
      <c r="AG26">
        <v>72</v>
      </c>
      <c r="AH26">
        <v>85</v>
      </c>
      <c r="AI26" t="s">
        <v>147</v>
      </c>
      <c r="AJ26">
        <v>593.5</v>
      </c>
      <c r="AK26">
        <v>60.8</v>
      </c>
      <c r="AL26">
        <v>630.20000000000005</v>
      </c>
      <c r="AM26">
        <v>-83.541762000000006</v>
      </c>
      <c r="AN26">
        <v>34.868566999999999</v>
      </c>
      <c r="AO26">
        <v>-83.539771999999999</v>
      </c>
      <c r="AP26">
        <v>34.868357000000003</v>
      </c>
      <c r="AQ26" t="s">
        <v>145</v>
      </c>
      <c r="AR26">
        <v>1</v>
      </c>
      <c r="AS26">
        <v>241</v>
      </c>
      <c r="AT26">
        <v>2</v>
      </c>
      <c r="AU26">
        <v>0</v>
      </c>
      <c r="AV26">
        <v>45</v>
      </c>
      <c r="AW26">
        <v>7.86</v>
      </c>
      <c r="AX26">
        <v>7.59</v>
      </c>
      <c r="AY26">
        <v>1890.4</v>
      </c>
      <c r="AZ26">
        <v>1911.7</v>
      </c>
      <c r="BA26">
        <v>1932.1</v>
      </c>
      <c r="BB26">
        <v>55</v>
      </c>
      <c r="BC26">
        <v>43</v>
      </c>
      <c r="BD26">
        <v>12</v>
      </c>
      <c r="BE26" s="3">
        <v>43091</v>
      </c>
      <c r="BF26" t="s">
        <v>209</v>
      </c>
      <c r="BG26">
        <v>2.0669999999999998E-3</v>
      </c>
      <c r="BH26">
        <v>43314</v>
      </c>
      <c r="BI26">
        <v>42939</v>
      </c>
      <c r="BJ26" t="s">
        <v>145</v>
      </c>
      <c r="BK26" t="s">
        <v>149</v>
      </c>
      <c r="BL26">
        <v>1</v>
      </c>
      <c r="BM26">
        <v>200</v>
      </c>
      <c r="BN26">
        <v>1</v>
      </c>
      <c r="BO26">
        <v>1</v>
      </c>
      <c r="BP26">
        <v>2</v>
      </c>
      <c r="BQ26">
        <v>2</v>
      </c>
      <c r="BR26">
        <v>1</v>
      </c>
      <c r="BS26">
        <v>3</v>
      </c>
      <c r="BT26">
        <v>3</v>
      </c>
      <c r="BU26">
        <v>3</v>
      </c>
      <c r="BV26" t="s">
        <v>150</v>
      </c>
      <c r="BW26">
        <v>241</v>
      </c>
      <c r="BX26">
        <v>2</v>
      </c>
      <c r="BY26">
        <v>0</v>
      </c>
      <c r="BZ26" t="s">
        <v>151</v>
      </c>
      <c r="CA26" t="s">
        <v>151</v>
      </c>
      <c r="CB26">
        <v>0</v>
      </c>
      <c r="CC26">
        <v>45</v>
      </c>
      <c r="CD26">
        <v>2220</v>
      </c>
      <c r="CE26" t="s">
        <v>152</v>
      </c>
      <c r="CF26">
        <v>0</v>
      </c>
      <c r="CG26">
        <v>0.56831600000000004</v>
      </c>
      <c r="CH26">
        <v>9</v>
      </c>
      <c r="CI26" t="s">
        <v>153</v>
      </c>
      <c r="CJ26">
        <v>2220</v>
      </c>
      <c r="CK26">
        <v>452504</v>
      </c>
      <c r="CL26">
        <v>6.17</v>
      </c>
      <c r="CM26">
        <v>6.73</v>
      </c>
      <c r="CN26">
        <v>452504</v>
      </c>
      <c r="CO26">
        <v>0</v>
      </c>
      <c r="CP26">
        <v>3000.7064700000001</v>
      </c>
      <c r="CQ26">
        <v>100</v>
      </c>
      <c r="CR26">
        <v>42963</v>
      </c>
      <c r="CS26">
        <v>2.1514999999999999E-2</v>
      </c>
      <c r="CT26">
        <v>0</v>
      </c>
      <c r="CU26">
        <v>2.0669999999999998E-3</v>
      </c>
      <c r="CV26">
        <v>613</v>
      </c>
      <c r="CW26" t="s">
        <v>241</v>
      </c>
      <c r="CX26" t="s">
        <v>155</v>
      </c>
      <c r="CY26" t="s">
        <v>242</v>
      </c>
      <c r="CZ26">
        <v>-83.542141000000001</v>
      </c>
      <c r="DA26">
        <v>34.868434000000001</v>
      </c>
      <c r="DB26">
        <v>34.868434000000001</v>
      </c>
      <c r="DC26">
        <v>-83.542141000000001</v>
      </c>
      <c r="DD26">
        <v>2.0669999999999998E-3</v>
      </c>
      <c r="DE26">
        <v>45</v>
      </c>
      <c r="DF26">
        <v>1610</v>
      </c>
      <c r="DG26">
        <v>15.8</v>
      </c>
      <c r="DH26">
        <v>2600</v>
      </c>
      <c r="DI26">
        <v>9</v>
      </c>
      <c r="DJ26">
        <v>2530</v>
      </c>
      <c r="DK26">
        <v>9</v>
      </c>
      <c r="DL26">
        <v>1800</v>
      </c>
      <c r="DM26">
        <v>10</v>
      </c>
      <c r="DN26">
        <v>2220</v>
      </c>
      <c r="DO26">
        <v>12</v>
      </c>
      <c r="DP26">
        <v>2130</v>
      </c>
      <c r="DQ26">
        <v>12</v>
      </c>
      <c r="DR26">
        <v>2030</v>
      </c>
      <c r="DS26">
        <v>12</v>
      </c>
      <c r="DT26">
        <v>2030</v>
      </c>
      <c r="DU26">
        <v>12</v>
      </c>
      <c r="DV26">
        <v>2030</v>
      </c>
      <c r="DW26">
        <v>0</v>
      </c>
      <c r="DX26">
        <v>2020</v>
      </c>
      <c r="DY26">
        <v>0</v>
      </c>
      <c r="DZ26">
        <v>9.9999999999999995E-7</v>
      </c>
    </row>
    <row r="27" spans="1:130" x14ac:dyDescent="0.3">
      <c r="A27">
        <v>26</v>
      </c>
      <c r="B27">
        <v>7391348</v>
      </c>
      <c r="C27" t="s">
        <v>130</v>
      </c>
      <c r="D27" s="2">
        <v>43753.34375</v>
      </c>
      <c r="E27" t="s">
        <v>131</v>
      </c>
      <c r="F27" t="s">
        <v>132</v>
      </c>
      <c r="G27" t="s">
        <v>133</v>
      </c>
      <c r="H27" t="s">
        <v>193</v>
      </c>
      <c r="I27">
        <v>0</v>
      </c>
      <c r="J27">
        <v>0</v>
      </c>
      <c r="K27">
        <v>0</v>
      </c>
      <c r="L27" t="s">
        <v>243</v>
      </c>
      <c r="M27" t="s">
        <v>164</v>
      </c>
      <c r="N27" t="s">
        <v>165</v>
      </c>
      <c r="O27" t="s">
        <v>165</v>
      </c>
      <c r="P27" t="s">
        <v>173</v>
      </c>
      <c r="Q27">
        <v>2</v>
      </c>
      <c r="R27" t="s">
        <v>206</v>
      </c>
      <c r="S27" t="s">
        <v>195</v>
      </c>
      <c r="T27" t="s">
        <v>169</v>
      </c>
      <c r="U27" t="s">
        <v>142</v>
      </c>
      <c r="V27" t="s">
        <v>244</v>
      </c>
      <c r="W27" t="s">
        <v>197</v>
      </c>
      <c r="X27" t="s">
        <v>245</v>
      </c>
      <c r="Y27" t="s">
        <v>145</v>
      </c>
      <c r="Z27">
        <v>5.4770349999999999</v>
      </c>
      <c r="AA27">
        <v>34.873052999999999</v>
      </c>
      <c r="AB27">
        <v>-83.557513</v>
      </c>
      <c r="AC27">
        <v>46</v>
      </c>
      <c r="AD27">
        <v>52</v>
      </c>
      <c r="AE27">
        <v>77</v>
      </c>
      <c r="AF27" t="s">
        <v>146</v>
      </c>
      <c r="AG27">
        <v>65</v>
      </c>
      <c r="AH27">
        <v>76</v>
      </c>
      <c r="AI27" t="s">
        <v>147</v>
      </c>
      <c r="AJ27">
        <v>212.5</v>
      </c>
      <c r="AK27">
        <v>60.7</v>
      </c>
      <c r="AL27">
        <v>225.4</v>
      </c>
      <c r="AM27">
        <v>-83.558001000000004</v>
      </c>
      <c r="AN27">
        <v>34.872675000000001</v>
      </c>
      <c r="AO27">
        <v>-83.557489000000004</v>
      </c>
      <c r="AP27">
        <v>34.873094999999999</v>
      </c>
      <c r="AQ27" t="s">
        <v>145</v>
      </c>
      <c r="AR27">
        <v>1</v>
      </c>
      <c r="AS27">
        <v>241</v>
      </c>
      <c r="AT27">
        <v>2</v>
      </c>
      <c r="AU27">
        <v>0</v>
      </c>
      <c r="AV27">
        <v>45</v>
      </c>
      <c r="AW27">
        <v>7.78</v>
      </c>
      <c r="AX27">
        <v>7.57</v>
      </c>
      <c r="AY27">
        <v>2284.1</v>
      </c>
      <c r="AZ27">
        <v>2289.6999999999998</v>
      </c>
      <c r="BA27">
        <v>2294.9</v>
      </c>
      <c r="BB27">
        <v>45</v>
      </c>
      <c r="BC27">
        <v>33.4</v>
      </c>
      <c r="BD27">
        <v>11.6</v>
      </c>
      <c r="BE27" s="3">
        <v>43091</v>
      </c>
      <c r="BF27" t="s">
        <v>148</v>
      </c>
      <c r="BG27">
        <v>6.8900000000000005E-4</v>
      </c>
      <c r="BH27">
        <v>43322</v>
      </c>
      <c r="BI27">
        <v>42947</v>
      </c>
      <c r="BJ27" t="s">
        <v>145</v>
      </c>
      <c r="BK27" t="s">
        <v>149</v>
      </c>
      <c r="BL27">
        <v>1</v>
      </c>
      <c r="BM27">
        <v>200</v>
      </c>
      <c r="BN27">
        <v>1</v>
      </c>
      <c r="BO27">
        <v>1</v>
      </c>
      <c r="BP27">
        <v>2</v>
      </c>
      <c r="BQ27">
        <v>1</v>
      </c>
      <c r="BR27">
        <v>1</v>
      </c>
      <c r="BS27">
        <v>2</v>
      </c>
      <c r="BT27">
        <v>3</v>
      </c>
      <c r="BU27">
        <v>3</v>
      </c>
      <c r="BV27" t="s">
        <v>150</v>
      </c>
      <c r="BW27">
        <v>241</v>
      </c>
      <c r="BX27">
        <v>2</v>
      </c>
      <c r="BY27">
        <v>0</v>
      </c>
      <c r="BZ27" t="s">
        <v>151</v>
      </c>
      <c r="CA27" t="s">
        <v>151</v>
      </c>
      <c r="CB27">
        <v>0</v>
      </c>
      <c r="CC27">
        <v>45</v>
      </c>
      <c r="CD27">
        <v>2220</v>
      </c>
      <c r="CE27" t="s">
        <v>152</v>
      </c>
      <c r="CF27">
        <v>0</v>
      </c>
      <c r="CG27">
        <v>1.1987620000000001</v>
      </c>
      <c r="CH27">
        <v>9</v>
      </c>
      <c r="CI27" t="s">
        <v>153</v>
      </c>
      <c r="CJ27">
        <v>2220</v>
      </c>
      <c r="CK27">
        <v>452512</v>
      </c>
      <c r="CL27">
        <v>4.97</v>
      </c>
      <c r="CM27">
        <v>6.17</v>
      </c>
      <c r="CN27">
        <v>452512</v>
      </c>
      <c r="CO27">
        <v>0</v>
      </c>
      <c r="CP27">
        <v>6329.4624229999999</v>
      </c>
      <c r="CQ27">
        <v>100</v>
      </c>
      <c r="CR27">
        <v>42971</v>
      </c>
      <c r="CS27">
        <v>4.1832000000000001E-2</v>
      </c>
      <c r="CT27">
        <v>0</v>
      </c>
      <c r="CU27">
        <v>6.8900000000000005E-4</v>
      </c>
      <c r="CV27">
        <v>613</v>
      </c>
      <c r="CW27" t="s">
        <v>241</v>
      </c>
      <c r="CX27" t="s">
        <v>155</v>
      </c>
      <c r="CY27" t="s">
        <v>242</v>
      </c>
      <c r="CZ27">
        <v>-83.542141000000001</v>
      </c>
      <c r="DA27">
        <v>34.868434000000001</v>
      </c>
      <c r="DB27">
        <v>34.868434000000001</v>
      </c>
      <c r="DC27">
        <v>-83.542141000000001</v>
      </c>
      <c r="DD27">
        <v>6.8900000000000005E-4</v>
      </c>
      <c r="DE27">
        <v>46</v>
      </c>
      <c r="DF27">
        <v>1610</v>
      </c>
      <c r="DG27">
        <v>15.8</v>
      </c>
      <c r="DH27">
        <v>2600</v>
      </c>
      <c r="DI27">
        <v>9</v>
      </c>
      <c r="DJ27">
        <v>2530</v>
      </c>
      <c r="DK27">
        <v>9</v>
      </c>
      <c r="DL27">
        <v>1800</v>
      </c>
      <c r="DM27">
        <v>10</v>
      </c>
      <c r="DN27">
        <v>2220</v>
      </c>
      <c r="DO27">
        <v>12</v>
      </c>
      <c r="DP27">
        <v>2130</v>
      </c>
      <c r="DQ27">
        <v>12</v>
      </c>
      <c r="DR27">
        <v>2030</v>
      </c>
      <c r="DS27">
        <v>12</v>
      </c>
      <c r="DT27">
        <v>2030</v>
      </c>
      <c r="DU27">
        <v>12</v>
      </c>
      <c r="DV27">
        <v>2030</v>
      </c>
      <c r="DW27">
        <v>0</v>
      </c>
      <c r="DX27">
        <v>2020</v>
      </c>
      <c r="DY27">
        <v>0</v>
      </c>
      <c r="DZ27">
        <v>0</v>
      </c>
    </row>
    <row r="28" spans="1:130" x14ac:dyDescent="0.3">
      <c r="A28">
        <v>27</v>
      </c>
      <c r="B28">
        <v>5766406</v>
      </c>
      <c r="C28" t="s">
        <v>130</v>
      </c>
      <c r="D28" s="2">
        <v>42462.524305555555</v>
      </c>
      <c r="E28" t="s">
        <v>131</v>
      </c>
      <c r="F28" t="s">
        <v>132</v>
      </c>
      <c r="G28" t="s">
        <v>246</v>
      </c>
      <c r="H28" t="s">
        <v>187</v>
      </c>
      <c r="I28">
        <v>0</v>
      </c>
      <c r="J28">
        <v>0</v>
      </c>
      <c r="K28">
        <v>1</v>
      </c>
      <c r="L28" t="s">
        <v>214</v>
      </c>
      <c r="M28" t="s">
        <v>164</v>
      </c>
      <c r="N28" t="s">
        <v>247</v>
      </c>
      <c r="O28" t="s">
        <v>247</v>
      </c>
      <c r="P28" t="s">
        <v>248</v>
      </c>
      <c r="Q28">
        <v>3</v>
      </c>
      <c r="R28" t="s">
        <v>249</v>
      </c>
      <c r="S28" t="s">
        <v>250</v>
      </c>
      <c r="T28" t="s">
        <v>169</v>
      </c>
      <c r="U28" t="s">
        <v>142</v>
      </c>
      <c r="V28" t="s">
        <v>251</v>
      </c>
      <c r="W28" t="s">
        <v>252</v>
      </c>
      <c r="X28" t="s">
        <v>253</v>
      </c>
      <c r="Y28" t="s">
        <v>145</v>
      </c>
      <c r="Z28">
        <v>5.4619999999999997</v>
      </c>
      <c r="AA28">
        <v>34.872861999999998</v>
      </c>
      <c r="AB28">
        <v>-83.557635000000005</v>
      </c>
      <c r="AC28">
        <v>46</v>
      </c>
      <c r="AD28">
        <v>52</v>
      </c>
      <c r="AE28">
        <v>77</v>
      </c>
      <c r="AF28" t="s">
        <v>146</v>
      </c>
      <c r="AG28">
        <v>65</v>
      </c>
      <c r="AH28">
        <v>76</v>
      </c>
      <c r="AI28" t="s">
        <v>147</v>
      </c>
      <c r="AJ28">
        <v>212.5</v>
      </c>
      <c r="AK28">
        <v>60.7</v>
      </c>
      <c r="AL28">
        <v>225.4</v>
      </c>
      <c r="AM28">
        <v>-83.558001000000004</v>
      </c>
      <c r="AN28">
        <v>34.872675000000001</v>
      </c>
      <c r="AO28">
        <v>-83.557489000000004</v>
      </c>
      <c r="AP28">
        <v>34.873094999999999</v>
      </c>
      <c r="AQ28" t="s">
        <v>145</v>
      </c>
      <c r="AR28">
        <v>1</v>
      </c>
      <c r="AS28">
        <v>241</v>
      </c>
      <c r="AT28">
        <v>2</v>
      </c>
      <c r="AU28">
        <v>0</v>
      </c>
      <c r="AV28">
        <v>45</v>
      </c>
      <c r="AW28">
        <v>7.78</v>
      </c>
      <c r="AX28">
        <v>7.57</v>
      </c>
      <c r="AY28">
        <v>2284.1</v>
      </c>
      <c r="AZ28">
        <v>2289.6999999999998</v>
      </c>
      <c r="BA28">
        <v>2294.9</v>
      </c>
      <c r="BB28">
        <v>45</v>
      </c>
      <c r="BC28">
        <v>33.4</v>
      </c>
      <c r="BD28">
        <v>11.6</v>
      </c>
      <c r="BE28" s="3">
        <v>43091</v>
      </c>
      <c r="BF28" t="s">
        <v>148</v>
      </c>
      <c r="BG28">
        <v>6.8900000000000005E-4</v>
      </c>
      <c r="BH28">
        <v>43322</v>
      </c>
      <c r="BI28">
        <v>42947</v>
      </c>
      <c r="BJ28" t="s">
        <v>145</v>
      </c>
      <c r="BK28" t="s">
        <v>149</v>
      </c>
      <c r="BL28">
        <v>1</v>
      </c>
      <c r="BM28">
        <v>200</v>
      </c>
      <c r="BN28">
        <v>1</v>
      </c>
      <c r="BO28">
        <v>1</v>
      </c>
      <c r="BP28">
        <v>2</v>
      </c>
      <c r="BQ28">
        <v>1</v>
      </c>
      <c r="BR28">
        <v>1</v>
      </c>
      <c r="BS28">
        <v>2</v>
      </c>
      <c r="BT28">
        <v>3</v>
      </c>
      <c r="BU28">
        <v>3</v>
      </c>
      <c r="BV28" t="s">
        <v>150</v>
      </c>
      <c r="BW28">
        <v>241</v>
      </c>
      <c r="BX28">
        <v>2</v>
      </c>
      <c r="BY28">
        <v>0</v>
      </c>
      <c r="BZ28" t="s">
        <v>151</v>
      </c>
      <c r="CA28" t="s">
        <v>151</v>
      </c>
      <c r="CB28">
        <v>0</v>
      </c>
      <c r="CC28">
        <v>45</v>
      </c>
      <c r="CD28">
        <v>2220</v>
      </c>
      <c r="CE28" t="s">
        <v>152</v>
      </c>
      <c r="CF28">
        <v>0</v>
      </c>
      <c r="CG28">
        <v>1.1987620000000001</v>
      </c>
      <c r="CH28">
        <v>9</v>
      </c>
      <c r="CI28" t="s">
        <v>153</v>
      </c>
      <c r="CJ28">
        <v>2220</v>
      </c>
      <c r="CK28">
        <v>452512</v>
      </c>
      <c r="CL28">
        <v>4.97</v>
      </c>
      <c r="CM28">
        <v>6.17</v>
      </c>
      <c r="CN28">
        <v>452512</v>
      </c>
      <c r="CO28">
        <v>0</v>
      </c>
      <c r="CP28">
        <v>6329.4624229999999</v>
      </c>
      <c r="CQ28">
        <v>100</v>
      </c>
      <c r="CR28">
        <v>42971</v>
      </c>
      <c r="CS28">
        <v>4.1832000000000001E-2</v>
      </c>
      <c r="CT28">
        <v>0</v>
      </c>
      <c r="CU28">
        <v>6.8900000000000005E-4</v>
      </c>
      <c r="CV28">
        <v>613</v>
      </c>
      <c r="CW28" t="s">
        <v>241</v>
      </c>
      <c r="CX28" t="s">
        <v>155</v>
      </c>
      <c r="CY28" t="s">
        <v>242</v>
      </c>
      <c r="CZ28">
        <v>-83.542141000000001</v>
      </c>
      <c r="DA28">
        <v>34.868434000000001</v>
      </c>
      <c r="DB28">
        <v>34.868434000000001</v>
      </c>
      <c r="DC28">
        <v>-83.542141000000001</v>
      </c>
      <c r="DD28">
        <v>6.8900000000000005E-4</v>
      </c>
      <c r="DE28">
        <v>46</v>
      </c>
      <c r="DF28">
        <v>1610</v>
      </c>
      <c r="DG28">
        <v>15.8</v>
      </c>
      <c r="DH28">
        <v>2600</v>
      </c>
      <c r="DI28">
        <v>9</v>
      </c>
      <c r="DJ28">
        <v>2530</v>
      </c>
      <c r="DK28">
        <v>9</v>
      </c>
      <c r="DL28">
        <v>1800</v>
      </c>
      <c r="DM28">
        <v>10</v>
      </c>
      <c r="DN28">
        <v>2220</v>
      </c>
      <c r="DO28">
        <v>12</v>
      </c>
      <c r="DP28">
        <v>2130</v>
      </c>
      <c r="DQ28">
        <v>12</v>
      </c>
      <c r="DR28">
        <v>2030</v>
      </c>
      <c r="DS28">
        <v>12</v>
      </c>
      <c r="DT28">
        <v>2030</v>
      </c>
      <c r="DU28">
        <v>12</v>
      </c>
      <c r="DV28">
        <v>2030</v>
      </c>
      <c r="DW28">
        <v>0</v>
      </c>
      <c r="DX28">
        <v>2020</v>
      </c>
      <c r="DY28">
        <v>0</v>
      </c>
      <c r="DZ28">
        <v>0</v>
      </c>
    </row>
    <row r="29" spans="1:130" x14ac:dyDescent="0.3">
      <c r="A29">
        <v>28</v>
      </c>
      <c r="B29">
        <v>4980486</v>
      </c>
      <c r="C29" t="s">
        <v>130</v>
      </c>
      <c r="D29" s="2">
        <v>41863.286111111112</v>
      </c>
      <c r="E29" t="s">
        <v>131</v>
      </c>
      <c r="F29" t="s">
        <v>132</v>
      </c>
      <c r="G29" t="s">
        <v>186</v>
      </c>
      <c r="H29" t="s">
        <v>193</v>
      </c>
      <c r="I29">
        <v>0</v>
      </c>
      <c r="J29">
        <v>0</v>
      </c>
      <c r="K29">
        <v>0</v>
      </c>
      <c r="L29" t="s">
        <v>135</v>
      </c>
      <c r="M29" t="s">
        <v>180</v>
      </c>
      <c r="N29" t="s">
        <v>160</v>
      </c>
      <c r="O29" t="s">
        <v>160</v>
      </c>
      <c r="P29" t="s">
        <v>173</v>
      </c>
      <c r="Q29">
        <v>1</v>
      </c>
      <c r="R29" t="s">
        <v>139</v>
      </c>
      <c r="S29" t="s">
        <v>140</v>
      </c>
      <c r="T29" t="s">
        <v>169</v>
      </c>
      <c r="U29" t="s">
        <v>162</v>
      </c>
      <c r="V29">
        <v>41</v>
      </c>
      <c r="W29" t="s">
        <v>143</v>
      </c>
      <c r="X29" t="s">
        <v>144</v>
      </c>
      <c r="Y29" t="s">
        <v>145</v>
      </c>
      <c r="Z29">
        <v>5.3691909999999998</v>
      </c>
      <c r="AA29">
        <v>34.872286000000003</v>
      </c>
      <c r="AB29">
        <v>-83.559100000000001</v>
      </c>
      <c r="AC29">
        <v>46</v>
      </c>
      <c r="AD29">
        <v>52</v>
      </c>
      <c r="AE29">
        <v>77</v>
      </c>
      <c r="AF29" t="s">
        <v>146</v>
      </c>
      <c r="AG29">
        <v>65</v>
      </c>
      <c r="AH29">
        <v>76</v>
      </c>
      <c r="AI29" t="s">
        <v>147</v>
      </c>
      <c r="AJ29">
        <v>212.5</v>
      </c>
      <c r="AK29">
        <v>60.7</v>
      </c>
      <c r="AL29">
        <v>225.4</v>
      </c>
      <c r="AM29">
        <v>-83.558001000000004</v>
      </c>
      <c r="AN29">
        <v>34.872675000000001</v>
      </c>
      <c r="AO29">
        <v>-83.557489000000004</v>
      </c>
      <c r="AP29">
        <v>34.873094999999999</v>
      </c>
      <c r="AQ29" t="s">
        <v>145</v>
      </c>
      <c r="AR29">
        <v>1</v>
      </c>
      <c r="AS29">
        <v>241</v>
      </c>
      <c r="AT29">
        <v>2</v>
      </c>
      <c r="AU29">
        <v>0</v>
      </c>
      <c r="AV29">
        <v>45</v>
      </c>
      <c r="AW29">
        <v>7.78</v>
      </c>
      <c r="AX29">
        <v>7.57</v>
      </c>
      <c r="AY29">
        <v>2284.1</v>
      </c>
      <c r="AZ29">
        <v>2289.6999999999998</v>
      </c>
      <c r="BA29">
        <v>2294.9</v>
      </c>
      <c r="BB29">
        <v>45</v>
      </c>
      <c r="BC29">
        <v>33.4</v>
      </c>
      <c r="BD29">
        <v>11.6</v>
      </c>
      <c r="BE29" s="3">
        <v>43091</v>
      </c>
      <c r="BF29" t="s">
        <v>148</v>
      </c>
      <c r="BG29">
        <v>6.8900000000000005E-4</v>
      </c>
      <c r="BH29">
        <v>43322</v>
      </c>
      <c r="BI29">
        <v>42947</v>
      </c>
      <c r="BJ29" t="s">
        <v>145</v>
      </c>
      <c r="BK29" t="s">
        <v>149</v>
      </c>
      <c r="BL29">
        <v>1</v>
      </c>
      <c r="BM29">
        <v>200</v>
      </c>
      <c r="BN29">
        <v>1</v>
      </c>
      <c r="BO29">
        <v>1</v>
      </c>
      <c r="BP29">
        <v>2</v>
      </c>
      <c r="BQ29">
        <v>1</v>
      </c>
      <c r="BR29">
        <v>1</v>
      </c>
      <c r="BS29">
        <v>2</v>
      </c>
      <c r="BT29">
        <v>3</v>
      </c>
      <c r="BU29">
        <v>3</v>
      </c>
      <c r="BV29" t="s">
        <v>150</v>
      </c>
      <c r="BW29">
        <v>241</v>
      </c>
      <c r="BX29">
        <v>2</v>
      </c>
      <c r="BY29">
        <v>0</v>
      </c>
      <c r="BZ29" t="s">
        <v>151</v>
      </c>
      <c r="CA29" t="s">
        <v>151</v>
      </c>
      <c r="CB29">
        <v>0</v>
      </c>
      <c r="CC29">
        <v>45</v>
      </c>
      <c r="CD29">
        <v>2220</v>
      </c>
      <c r="CE29" t="s">
        <v>152</v>
      </c>
      <c r="CF29">
        <v>0</v>
      </c>
      <c r="CG29">
        <v>1.1987620000000001</v>
      </c>
      <c r="CH29">
        <v>9</v>
      </c>
      <c r="CI29" t="s">
        <v>153</v>
      </c>
      <c r="CJ29">
        <v>2220</v>
      </c>
      <c r="CK29">
        <v>452512</v>
      </c>
      <c r="CL29">
        <v>4.97</v>
      </c>
      <c r="CM29">
        <v>6.17</v>
      </c>
      <c r="CN29">
        <v>452512</v>
      </c>
      <c r="CO29">
        <v>0</v>
      </c>
      <c r="CP29">
        <v>6329.4624229999999</v>
      </c>
      <c r="CQ29">
        <v>100</v>
      </c>
      <c r="CR29">
        <v>42971</v>
      </c>
      <c r="CS29">
        <v>4.1832000000000001E-2</v>
      </c>
      <c r="CT29">
        <v>0</v>
      </c>
      <c r="CU29">
        <v>6.8900000000000005E-4</v>
      </c>
      <c r="CV29">
        <v>613</v>
      </c>
      <c r="CW29" t="s">
        <v>241</v>
      </c>
      <c r="CX29" t="s">
        <v>155</v>
      </c>
      <c r="CY29" t="s">
        <v>242</v>
      </c>
      <c r="CZ29">
        <v>-83.542141000000001</v>
      </c>
      <c r="DA29">
        <v>34.868434000000001</v>
      </c>
      <c r="DB29">
        <v>34.868434000000001</v>
      </c>
      <c r="DC29">
        <v>-83.542141000000001</v>
      </c>
      <c r="DD29">
        <v>6.8900000000000005E-4</v>
      </c>
      <c r="DE29">
        <v>46</v>
      </c>
      <c r="DF29">
        <v>1610</v>
      </c>
      <c r="DG29">
        <v>15.8</v>
      </c>
      <c r="DH29">
        <v>2600</v>
      </c>
      <c r="DI29">
        <v>9</v>
      </c>
      <c r="DJ29">
        <v>2530</v>
      </c>
      <c r="DK29">
        <v>9</v>
      </c>
      <c r="DL29">
        <v>1800</v>
      </c>
      <c r="DM29">
        <v>10</v>
      </c>
      <c r="DN29">
        <v>2220</v>
      </c>
      <c r="DO29">
        <v>12</v>
      </c>
      <c r="DP29">
        <v>2130</v>
      </c>
      <c r="DQ29">
        <v>12</v>
      </c>
      <c r="DR29">
        <v>2030</v>
      </c>
      <c r="DS29">
        <v>12</v>
      </c>
      <c r="DT29">
        <v>2030</v>
      </c>
      <c r="DU29">
        <v>12</v>
      </c>
      <c r="DV29">
        <v>2030</v>
      </c>
      <c r="DW29">
        <v>0</v>
      </c>
      <c r="DX29">
        <v>2020</v>
      </c>
      <c r="DY29">
        <v>0</v>
      </c>
      <c r="DZ29">
        <v>1.1640000000000001E-3</v>
      </c>
    </row>
    <row r="30" spans="1:130" x14ac:dyDescent="0.3">
      <c r="A30">
        <v>29</v>
      </c>
      <c r="B30">
        <v>5458562</v>
      </c>
      <c r="C30" t="s">
        <v>157</v>
      </c>
      <c r="D30" s="2">
        <v>42279.759027777778</v>
      </c>
      <c r="E30" t="s">
        <v>131</v>
      </c>
      <c r="F30" t="s">
        <v>132</v>
      </c>
      <c r="G30" t="s">
        <v>254</v>
      </c>
      <c r="H30" t="s">
        <v>134</v>
      </c>
      <c r="I30">
        <v>0</v>
      </c>
      <c r="J30">
        <v>0</v>
      </c>
      <c r="K30">
        <v>0</v>
      </c>
      <c r="L30" t="s">
        <v>135</v>
      </c>
      <c r="M30" t="s">
        <v>136</v>
      </c>
      <c r="N30" t="s">
        <v>255</v>
      </c>
      <c r="O30" t="s">
        <v>255</v>
      </c>
      <c r="P30" t="s">
        <v>173</v>
      </c>
      <c r="Q30">
        <v>1</v>
      </c>
      <c r="R30" t="s">
        <v>139</v>
      </c>
      <c r="S30" t="s">
        <v>177</v>
      </c>
      <c r="T30" t="s">
        <v>169</v>
      </c>
      <c r="U30" t="s">
        <v>162</v>
      </c>
      <c r="V30">
        <v>35</v>
      </c>
      <c r="W30" t="s">
        <v>256</v>
      </c>
      <c r="X30" t="s">
        <v>144</v>
      </c>
      <c r="Y30" t="s">
        <v>145</v>
      </c>
      <c r="Z30">
        <v>5.4509999999999996</v>
      </c>
      <c r="AA30">
        <v>34.872790000000002</v>
      </c>
      <c r="AB30">
        <v>-83.557773999999995</v>
      </c>
      <c r="AC30">
        <v>46</v>
      </c>
      <c r="AD30">
        <v>52</v>
      </c>
      <c r="AE30">
        <v>77</v>
      </c>
      <c r="AF30" t="s">
        <v>146</v>
      </c>
      <c r="AG30">
        <v>65</v>
      </c>
      <c r="AH30">
        <v>76</v>
      </c>
      <c r="AI30" t="s">
        <v>147</v>
      </c>
      <c r="AJ30">
        <v>212.5</v>
      </c>
      <c r="AK30">
        <v>60.7</v>
      </c>
      <c r="AL30">
        <v>225.4</v>
      </c>
      <c r="AM30">
        <v>-83.558001000000004</v>
      </c>
      <c r="AN30">
        <v>34.872675000000001</v>
      </c>
      <c r="AO30">
        <v>-83.557489000000004</v>
      </c>
      <c r="AP30">
        <v>34.873094999999999</v>
      </c>
      <c r="AQ30" t="s">
        <v>145</v>
      </c>
      <c r="AR30">
        <v>1</v>
      </c>
      <c r="AS30">
        <v>241</v>
      </c>
      <c r="AT30">
        <v>2</v>
      </c>
      <c r="AU30">
        <v>0</v>
      </c>
      <c r="AV30">
        <v>45</v>
      </c>
      <c r="AW30">
        <v>7.78</v>
      </c>
      <c r="AX30">
        <v>7.57</v>
      </c>
      <c r="AY30">
        <v>2284.1</v>
      </c>
      <c r="AZ30">
        <v>2289.6999999999998</v>
      </c>
      <c r="BA30">
        <v>2294.9</v>
      </c>
      <c r="BB30">
        <v>45</v>
      </c>
      <c r="BC30">
        <v>33.4</v>
      </c>
      <c r="BD30">
        <v>11.6</v>
      </c>
      <c r="BE30" s="3">
        <v>43091</v>
      </c>
      <c r="BF30" t="s">
        <v>148</v>
      </c>
      <c r="BG30">
        <v>6.8900000000000005E-4</v>
      </c>
      <c r="BH30">
        <v>43322</v>
      </c>
      <c r="BI30">
        <v>42947</v>
      </c>
      <c r="BJ30" t="s">
        <v>145</v>
      </c>
      <c r="BK30" t="s">
        <v>149</v>
      </c>
      <c r="BL30">
        <v>1</v>
      </c>
      <c r="BM30">
        <v>200</v>
      </c>
      <c r="BN30">
        <v>1</v>
      </c>
      <c r="BO30">
        <v>1</v>
      </c>
      <c r="BP30">
        <v>2</v>
      </c>
      <c r="BQ30">
        <v>1</v>
      </c>
      <c r="BR30">
        <v>1</v>
      </c>
      <c r="BS30">
        <v>2</v>
      </c>
      <c r="BT30">
        <v>3</v>
      </c>
      <c r="BU30">
        <v>3</v>
      </c>
      <c r="BV30" t="s">
        <v>150</v>
      </c>
      <c r="BW30">
        <v>241</v>
      </c>
      <c r="BX30">
        <v>2</v>
      </c>
      <c r="BY30">
        <v>0</v>
      </c>
      <c r="BZ30" t="s">
        <v>151</v>
      </c>
      <c r="CA30" t="s">
        <v>151</v>
      </c>
      <c r="CB30">
        <v>0</v>
      </c>
      <c r="CC30">
        <v>45</v>
      </c>
      <c r="CD30">
        <v>2220</v>
      </c>
      <c r="CE30" t="s">
        <v>152</v>
      </c>
      <c r="CF30">
        <v>0</v>
      </c>
      <c r="CG30">
        <v>1.1987620000000001</v>
      </c>
      <c r="CH30">
        <v>9</v>
      </c>
      <c r="CI30" t="s">
        <v>153</v>
      </c>
      <c r="CJ30">
        <v>2220</v>
      </c>
      <c r="CK30">
        <v>452512</v>
      </c>
      <c r="CL30">
        <v>4.97</v>
      </c>
      <c r="CM30">
        <v>6.17</v>
      </c>
      <c r="CN30">
        <v>452512</v>
      </c>
      <c r="CO30">
        <v>0</v>
      </c>
      <c r="CP30">
        <v>6329.4624229999999</v>
      </c>
      <c r="CQ30">
        <v>100</v>
      </c>
      <c r="CR30">
        <v>42971</v>
      </c>
      <c r="CS30">
        <v>4.1832000000000001E-2</v>
      </c>
      <c r="CT30">
        <v>0</v>
      </c>
      <c r="CU30">
        <v>6.8900000000000005E-4</v>
      </c>
      <c r="CV30">
        <v>613</v>
      </c>
      <c r="CW30" t="s">
        <v>241</v>
      </c>
      <c r="CX30" t="s">
        <v>155</v>
      </c>
      <c r="CY30" t="s">
        <v>242</v>
      </c>
      <c r="CZ30">
        <v>-83.542141000000001</v>
      </c>
      <c r="DA30">
        <v>34.868434000000001</v>
      </c>
      <c r="DB30">
        <v>34.868434000000001</v>
      </c>
      <c r="DC30">
        <v>-83.542141000000001</v>
      </c>
      <c r="DD30">
        <v>6.8900000000000005E-4</v>
      </c>
      <c r="DE30">
        <v>46</v>
      </c>
      <c r="DF30">
        <v>1610</v>
      </c>
      <c r="DG30">
        <v>15.8</v>
      </c>
      <c r="DH30">
        <v>2600</v>
      </c>
      <c r="DI30">
        <v>9</v>
      </c>
      <c r="DJ30">
        <v>2530</v>
      </c>
      <c r="DK30">
        <v>9</v>
      </c>
      <c r="DL30">
        <v>1800</v>
      </c>
      <c r="DM30">
        <v>10</v>
      </c>
      <c r="DN30">
        <v>2220</v>
      </c>
      <c r="DO30">
        <v>12</v>
      </c>
      <c r="DP30">
        <v>2130</v>
      </c>
      <c r="DQ30">
        <v>12</v>
      </c>
      <c r="DR30">
        <v>2030</v>
      </c>
      <c r="DS30">
        <v>12</v>
      </c>
      <c r="DT30">
        <v>2030</v>
      </c>
      <c r="DU30">
        <v>12</v>
      </c>
      <c r="DV30">
        <v>2030</v>
      </c>
      <c r="DW30">
        <v>0</v>
      </c>
      <c r="DX30">
        <v>2020</v>
      </c>
      <c r="DY30">
        <v>0</v>
      </c>
      <c r="DZ30">
        <v>0</v>
      </c>
    </row>
    <row r="31" spans="1:130" x14ac:dyDescent="0.3">
      <c r="A31">
        <v>30</v>
      </c>
      <c r="B31">
        <v>7466128</v>
      </c>
      <c r="C31" t="s">
        <v>130</v>
      </c>
      <c r="D31" s="2">
        <v>43805.506944444445</v>
      </c>
      <c r="E31" t="s">
        <v>131</v>
      </c>
      <c r="F31" t="s">
        <v>132</v>
      </c>
      <c r="G31" t="s">
        <v>257</v>
      </c>
      <c r="H31" t="s">
        <v>134</v>
      </c>
      <c r="I31">
        <v>0</v>
      </c>
      <c r="J31">
        <v>0</v>
      </c>
      <c r="K31">
        <v>0</v>
      </c>
      <c r="L31" t="s">
        <v>135</v>
      </c>
      <c r="M31" t="s">
        <v>180</v>
      </c>
      <c r="N31" t="s">
        <v>255</v>
      </c>
      <c r="O31" t="s">
        <v>255</v>
      </c>
      <c r="P31" t="s">
        <v>173</v>
      </c>
      <c r="Q31">
        <v>1</v>
      </c>
      <c r="R31" t="s">
        <v>139</v>
      </c>
      <c r="S31" t="s">
        <v>177</v>
      </c>
      <c r="T31" t="s">
        <v>169</v>
      </c>
      <c r="U31" t="s">
        <v>142</v>
      </c>
      <c r="V31">
        <v>30</v>
      </c>
      <c r="W31" t="s">
        <v>143</v>
      </c>
      <c r="X31" t="s">
        <v>201</v>
      </c>
      <c r="Y31" t="s">
        <v>145</v>
      </c>
      <c r="Z31">
        <v>5.69353</v>
      </c>
      <c r="AA31">
        <v>34.874294999999996</v>
      </c>
      <c r="AB31">
        <v>-83.554280000000006</v>
      </c>
      <c r="AC31">
        <v>48</v>
      </c>
      <c r="AD31">
        <v>54</v>
      </c>
      <c r="AE31">
        <v>80</v>
      </c>
      <c r="AF31" t="s">
        <v>146</v>
      </c>
      <c r="AG31">
        <v>67</v>
      </c>
      <c r="AH31">
        <v>79</v>
      </c>
      <c r="AI31" t="s">
        <v>147</v>
      </c>
      <c r="AJ31">
        <v>213.2</v>
      </c>
      <c r="AK31">
        <v>88.7</v>
      </c>
      <c r="AL31">
        <v>329.3</v>
      </c>
      <c r="AM31">
        <v>-83.553279000000003</v>
      </c>
      <c r="AN31">
        <v>34.874350999999997</v>
      </c>
      <c r="AO31">
        <v>-83.552426999999994</v>
      </c>
      <c r="AP31">
        <v>34.873935000000003</v>
      </c>
      <c r="AQ31" t="s">
        <v>145</v>
      </c>
      <c r="AR31">
        <v>1</v>
      </c>
      <c r="AS31">
        <v>241</v>
      </c>
      <c r="AT31">
        <v>2</v>
      </c>
      <c r="AU31">
        <v>0</v>
      </c>
      <c r="AV31">
        <v>45</v>
      </c>
      <c r="AW31">
        <v>11.45</v>
      </c>
      <c r="AX31">
        <v>11.2</v>
      </c>
      <c r="AY31">
        <v>2240.1999999999998</v>
      </c>
      <c r="AZ31">
        <v>2249.3000000000002</v>
      </c>
      <c r="BA31">
        <v>2255.6</v>
      </c>
      <c r="BB31">
        <v>45</v>
      </c>
      <c r="BC31">
        <v>28.9</v>
      </c>
      <c r="BD31">
        <v>16.100000000000001</v>
      </c>
      <c r="BE31" s="3">
        <v>43091</v>
      </c>
      <c r="BF31" t="s">
        <v>258</v>
      </c>
      <c r="BG31">
        <v>1.0330000000000001E-3</v>
      </c>
      <c r="BH31">
        <v>43322</v>
      </c>
      <c r="BI31">
        <v>42947</v>
      </c>
      <c r="BJ31" t="s">
        <v>145</v>
      </c>
      <c r="BK31" t="s">
        <v>149</v>
      </c>
      <c r="BL31">
        <v>1</v>
      </c>
      <c r="BM31">
        <v>200</v>
      </c>
      <c r="BN31">
        <v>1</v>
      </c>
      <c r="BO31">
        <v>1</v>
      </c>
      <c r="BP31">
        <v>2</v>
      </c>
      <c r="BQ31">
        <v>1</v>
      </c>
      <c r="BR31">
        <v>1</v>
      </c>
      <c r="BS31">
        <v>2</v>
      </c>
      <c r="BT31">
        <v>3</v>
      </c>
      <c r="BU31">
        <v>3</v>
      </c>
      <c r="BV31" t="s">
        <v>150</v>
      </c>
      <c r="BW31">
        <v>241</v>
      </c>
      <c r="BX31">
        <v>2</v>
      </c>
      <c r="BY31">
        <v>0</v>
      </c>
      <c r="BZ31" t="s">
        <v>151</v>
      </c>
      <c r="CA31" t="s">
        <v>151</v>
      </c>
      <c r="CB31">
        <v>0</v>
      </c>
      <c r="CC31">
        <v>45</v>
      </c>
      <c r="CD31">
        <v>2220</v>
      </c>
      <c r="CE31" t="s">
        <v>152</v>
      </c>
      <c r="CF31">
        <v>0</v>
      </c>
      <c r="CG31">
        <v>1.1987620000000001</v>
      </c>
      <c r="CH31">
        <v>9</v>
      </c>
      <c r="CI31" t="s">
        <v>153</v>
      </c>
      <c r="CJ31">
        <v>2220</v>
      </c>
      <c r="CK31">
        <v>452512</v>
      </c>
      <c r="CL31">
        <v>4.97</v>
      </c>
      <c r="CM31">
        <v>6.17</v>
      </c>
      <c r="CN31">
        <v>452512</v>
      </c>
      <c r="CO31">
        <v>0</v>
      </c>
      <c r="CP31">
        <v>6329.4624229999999</v>
      </c>
      <c r="CQ31">
        <v>100</v>
      </c>
      <c r="CR31">
        <v>42971</v>
      </c>
      <c r="CS31">
        <v>4.1832000000000001E-2</v>
      </c>
      <c r="CT31">
        <v>0</v>
      </c>
      <c r="CU31">
        <v>1.0330000000000001E-3</v>
      </c>
      <c r="CV31">
        <v>613</v>
      </c>
      <c r="CW31" t="s">
        <v>241</v>
      </c>
      <c r="CX31" t="s">
        <v>155</v>
      </c>
      <c r="CY31" t="s">
        <v>242</v>
      </c>
      <c r="CZ31">
        <v>-83.542141000000001</v>
      </c>
      <c r="DA31">
        <v>34.868434000000001</v>
      </c>
      <c r="DB31">
        <v>34.868434000000001</v>
      </c>
      <c r="DC31">
        <v>-83.542141000000001</v>
      </c>
      <c r="DD31">
        <v>1.0330000000000001E-3</v>
      </c>
      <c r="DE31">
        <v>48</v>
      </c>
      <c r="DF31">
        <v>1610</v>
      </c>
      <c r="DG31">
        <v>15.8</v>
      </c>
      <c r="DH31">
        <v>2600</v>
      </c>
      <c r="DI31">
        <v>9</v>
      </c>
      <c r="DJ31">
        <v>2530</v>
      </c>
      <c r="DK31">
        <v>9</v>
      </c>
      <c r="DL31">
        <v>1800</v>
      </c>
      <c r="DM31">
        <v>10</v>
      </c>
      <c r="DN31">
        <v>2220</v>
      </c>
      <c r="DO31">
        <v>12</v>
      </c>
      <c r="DP31">
        <v>2130</v>
      </c>
      <c r="DQ31">
        <v>12</v>
      </c>
      <c r="DR31">
        <v>2030</v>
      </c>
      <c r="DS31">
        <v>12</v>
      </c>
      <c r="DT31">
        <v>2030</v>
      </c>
      <c r="DU31">
        <v>12</v>
      </c>
      <c r="DV31">
        <v>2030</v>
      </c>
      <c r="DW31">
        <v>0</v>
      </c>
      <c r="DX31">
        <v>2020</v>
      </c>
      <c r="DY31">
        <v>0</v>
      </c>
      <c r="DZ31">
        <v>9.990000000000001E-4</v>
      </c>
    </row>
    <row r="32" spans="1:130" x14ac:dyDescent="0.3">
      <c r="A32">
        <v>31</v>
      </c>
      <c r="B32">
        <v>7428182</v>
      </c>
      <c r="C32" t="s">
        <v>130</v>
      </c>
      <c r="D32" s="2">
        <v>43778.475694444445</v>
      </c>
      <c r="E32" t="s">
        <v>131</v>
      </c>
      <c r="F32" t="s">
        <v>132</v>
      </c>
      <c r="G32" t="s">
        <v>133</v>
      </c>
      <c r="H32" t="s">
        <v>134</v>
      </c>
      <c r="I32">
        <v>0</v>
      </c>
      <c r="J32">
        <v>0</v>
      </c>
      <c r="K32">
        <v>0</v>
      </c>
      <c r="L32" t="s">
        <v>194</v>
      </c>
      <c r="M32" t="s">
        <v>164</v>
      </c>
      <c r="N32" t="s">
        <v>165</v>
      </c>
      <c r="O32" t="s">
        <v>165</v>
      </c>
      <c r="P32" t="s">
        <v>173</v>
      </c>
      <c r="Q32">
        <v>2</v>
      </c>
      <c r="R32" t="s">
        <v>206</v>
      </c>
      <c r="S32" t="s">
        <v>195</v>
      </c>
      <c r="T32" t="s">
        <v>169</v>
      </c>
      <c r="U32" t="s">
        <v>142</v>
      </c>
      <c r="V32" t="s">
        <v>259</v>
      </c>
      <c r="W32" t="s">
        <v>260</v>
      </c>
      <c r="X32" t="s">
        <v>172</v>
      </c>
      <c r="Y32" t="s">
        <v>145</v>
      </c>
      <c r="Z32">
        <v>5.7075209999999998</v>
      </c>
      <c r="AA32">
        <v>34.874308999999997</v>
      </c>
      <c r="AB32">
        <v>-83.554034000000001</v>
      </c>
      <c r="AC32">
        <v>48</v>
      </c>
      <c r="AD32">
        <v>54</v>
      </c>
      <c r="AE32">
        <v>80</v>
      </c>
      <c r="AF32" t="s">
        <v>146</v>
      </c>
      <c r="AG32">
        <v>67</v>
      </c>
      <c r="AH32">
        <v>79</v>
      </c>
      <c r="AI32" t="s">
        <v>147</v>
      </c>
      <c r="AJ32">
        <v>213.2</v>
      </c>
      <c r="AK32">
        <v>88.7</v>
      </c>
      <c r="AL32">
        <v>329.3</v>
      </c>
      <c r="AM32">
        <v>-83.553279000000003</v>
      </c>
      <c r="AN32">
        <v>34.874350999999997</v>
      </c>
      <c r="AO32">
        <v>-83.552426999999994</v>
      </c>
      <c r="AP32">
        <v>34.873935000000003</v>
      </c>
      <c r="AQ32" t="s">
        <v>145</v>
      </c>
      <c r="AR32">
        <v>1</v>
      </c>
      <c r="AS32">
        <v>241</v>
      </c>
      <c r="AT32">
        <v>2</v>
      </c>
      <c r="AU32">
        <v>0</v>
      </c>
      <c r="AV32">
        <v>45</v>
      </c>
      <c r="AW32">
        <v>11.45</v>
      </c>
      <c r="AX32">
        <v>11.2</v>
      </c>
      <c r="AY32">
        <v>2240.1999999999998</v>
      </c>
      <c r="AZ32">
        <v>2249.3000000000002</v>
      </c>
      <c r="BA32">
        <v>2255.6</v>
      </c>
      <c r="BB32">
        <v>45</v>
      </c>
      <c r="BC32">
        <v>28.9</v>
      </c>
      <c r="BD32">
        <v>16.100000000000001</v>
      </c>
      <c r="BE32" s="3">
        <v>43091</v>
      </c>
      <c r="BF32" t="s">
        <v>258</v>
      </c>
      <c r="BG32">
        <v>1.0330000000000001E-3</v>
      </c>
      <c r="BH32">
        <v>43322</v>
      </c>
      <c r="BI32">
        <v>42947</v>
      </c>
      <c r="BJ32" t="s">
        <v>145</v>
      </c>
      <c r="BK32" t="s">
        <v>149</v>
      </c>
      <c r="BL32">
        <v>1</v>
      </c>
      <c r="BM32">
        <v>200</v>
      </c>
      <c r="BN32">
        <v>1</v>
      </c>
      <c r="BO32">
        <v>1</v>
      </c>
      <c r="BP32">
        <v>2</v>
      </c>
      <c r="BQ32">
        <v>1</v>
      </c>
      <c r="BR32">
        <v>1</v>
      </c>
      <c r="BS32">
        <v>2</v>
      </c>
      <c r="BT32">
        <v>3</v>
      </c>
      <c r="BU32">
        <v>3</v>
      </c>
      <c r="BV32" t="s">
        <v>150</v>
      </c>
      <c r="BW32">
        <v>241</v>
      </c>
      <c r="BX32">
        <v>2</v>
      </c>
      <c r="BY32">
        <v>0</v>
      </c>
      <c r="BZ32" t="s">
        <v>151</v>
      </c>
      <c r="CA32" t="s">
        <v>151</v>
      </c>
      <c r="CB32">
        <v>0</v>
      </c>
      <c r="CC32">
        <v>45</v>
      </c>
      <c r="CD32">
        <v>2220</v>
      </c>
      <c r="CE32" t="s">
        <v>152</v>
      </c>
      <c r="CF32">
        <v>0</v>
      </c>
      <c r="CG32">
        <v>1.1987620000000001</v>
      </c>
      <c r="CH32">
        <v>9</v>
      </c>
      <c r="CI32" t="s">
        <v>153</v>
      </c>
      <c r="CJ32">
        <v>2220</v>
      </c>
      <c r="CK32">
        <v>452512</v>
      </c>
      <c r="CL32">
        <v>4.97</v>
      </c>
      <c r="CM32">
        <v>6.17</v>
      </c>
      <c r="CN32">
        <v>452512</v>
      </c>
      <c r="CO32">
        <v>0</v>
      </c>
      <c r="CP32">
        <v>6329.4624229999999</v>
      </c>
      <c r="CQ32">
        <v>100</v>
      </c>
      <c r="CR32">
        <v>42971</v>
      </c>
      <c r="CS32">
        <v>4.1832000000000001E-2</v>
      </c>
      <c r="CT32">
        <v>0</v>
      </c>
      <c r="CU32">
        <v>1.0330000000000001E-3</v>
      </c>
      <c r="CV32">
        <v>613</v>
      </c>
      <c r="CW32" t="s">
        <v>241</v>
      </c>
      <c r="CX32" t="s">
        <v>155</v>
      </c>
      <c r="CY32" t="s">
        <v>242</v>
      </c>
      <c r="CZ32">
        <v>-83.542141000000001</v>
      </c>
      <c r="DA32">
        <v>34.868434000000001</v>
      </c>
      <c r="DB32">
        <v>34.868434000000001</v>
      </c>
      <c r="DC32">
        <v>-83.542141000000001</v>
      </c>
      <c r="DD32">
        <v>1.0330000000000001E-3</v>
      </c>
      <c r="DE32">
        <v>48</v>
      </c>
      <c r="DF32">
        <v>1610</v>
      </c>
      <c r="DG32">
        <v>15.8</v>
      </c>
      <c r="DH32">
        <v>2600</v>
      </c>
      <c r="DI32">
        <v>9</v>
      </c>
      <c r="DJ32">
        <v>2530</v>
      </c>
      <c r="DK32">
        <v>9</v>
      </c>
      <c r="DL32">
        <v>1800</v>
      </c>
      <c r="DM32">
        <v>10</v>
      </c>
      <c r="DN32">
        <v>2220</v>
      </c>
      <c r="DO32">
        <v>12</v>
      </c>
      <c r="DP32">
        <v>2130</v>
      </c>
      <c r="DQ32">
        <v>12</v>
      </c>
      <c r="DR32">
        <v>2030</v>
      </c>
      <c r="DS32">
        <v>12</v>
      </c>
      <c r="DT32">
        <v>2030</v>
      </c>
      <c r="DU32">
        <v>12</v>
      </c>
      <c r="DV32">
        <v>2030</v>
      </c>
      <c r="DW32">
        <v>0</v>
      </c>
      <c r="DX32">
        <v>2020</v>
      </c>
      <c r="DY32">
        <v>0</v>
      </c>
      <c r="DZ32">
        <v>7.5299999999999998E-4</v>
      </c>
    </row>
    <row r="33" spans="1:130" x14ac:dyDescent="0.3">
      <c r="A33">
        <v>32</v>
      </c>
      <c r="B33">
        <v>6012577</v>
      </c>
      <c r="C33" t="s">
        <v>157</v>
      </c>
      <c r="D33" s="2">
        <v>42694.559027777781</v>
      </c>
      <c r="E33" t="s">
        <v>131</v>
      </c>
      <c r="F33" t="s">
        <v>132</v>
      </c>
      <c r="G33" t="s">
        <v>158</v>
      </c>
      <c r="H33" t="s">
        <v>193</v>
      </c>
      <c r="I33">
        <v>0</v>
      </c>
      <c r="J33">
        <v>0</v>
      </c>
      <c r="K33">
        <v>0</v>
      </c>
      <c r="L33" t="s">
        <v>135</v>
      </c>
      <c r="M33" t="s">
        <v>164</v>
      </c>
      <c r="N33" t="s">
        <v>137</v>
      </c>
      <c r="O33" t="s">
        <v>137</v>
      </c>
      <c r="P33" t="s">
        <v>173</v>
      </c>
      <c r="Q33">
        <v>1</v>
      </c>
      <c r="R33" t="s">
        <v>139</v>
      </c>
      <c r="S33" t="s">
        <v>177</v>
      </c>
      <c r="T33" t="s">
        <v>169</v>
      </c>
      <c r="U33" t="s">
        <v>142</v>
      </c>
      <c r="V33">
        <v>46</v>
      </c>
      <c r="W33" t="s">
        <v>261</v>
      </c>
      <c r="X33" t="s">
        <v>192</v>
      </c>
      <c r="Y33" t="s">
        <v>145</v>
      </c>
      <c r="Z33">
        <v>5.7880000000000003</v>
      </c>
      <c r="AA33">
        <v>34.874254000000001</v>
      </c>
      <c r="AB33">
        <v>-83.552679999999995</v>
      </c>
      <c r="AC33">
        <v>48</v>
      </c>
      <c r="AD33">
        <v>54</v>
      </c>
      <c r="AE33">
        <v>80</v>
      </c>
      <c r="AF33" t="s">
        <v>146</v>
      </c>
      <c r="AG33">
        <v>67</v>
      </c>
      <c r="AH33">
        <v>79</v>
      </c>
      <c r="AI33" t="s">
        <v>147</v>
      </c>
      <c r="AJ33">
        <v>213.2</v>
      </c>
      <c r="AK33">
        <v>88.7</v>
      </c>
      <c r="AL33">
        <v>329.3</v>
      </c>
      <c r="AM33">
        <v>-83.553279000000003</v>
      </c>
      <c r="AN33">
        <v>34.874350999999997</v>
      </c>
      <c r="AO33">
        <v>-83.552426999999994</v>
      </c>
      <c r="AP33">
        <v>34.873935000000003</v>
      </c>
      <c r="AQ33" t="s">
        <v>145</v>
      </c>
      <c r="AR33">
        <v>1</v>
      </c>
      <c r="AS33">
        <v>241</v>
      </c>
      <c r="AT33">
        <v>2</v>
      </c>
      <c r="AU33">
        <v>0</v>
      </c>
      <c r="AV33">
        <v>45</v>
      </c>
      <c r="AW33">
        <v>11.45</v>
      </c>
      <c r="AX33">
        <v>11.2</v>
      </c>
      <c r="AY33">
        <v>2240.1999999999998</v>
      </c>
      <c r="AZ33">
        <v>2249.3000000000002</v>
      </c>
      <c r="BA33">
        <v>2255.6</v>
      </c>
      <c r="BB33">
        <v>45</v>
      </c>
      <c r="BC33">
        <v>28.9</v>
      </c>
      <c r="BD33">
        <v>16.100000000000001</v>
      </c>
      <c r="BE33" s="3">
        <v>43091</v>
      </c>
      <c r="BF33" t="s">
        <v>258</v>
      </c>
      <c r="BG33">
        <v>1.0330000000000001E-3</v>
      </c>
      <c r="BH33">
        <v>43322</v>
      </c>
      <c r="BI33">
        <v>42947</v>
      </c>
      <c r="BJ33" t="s">
        <v>145</v>
      </c>
      <c r="BK33" t="s">
        <v>149</v>
      </c>
      <c r="BL33">
        <v>1</v>
      </c>
      <c r="BM33">
        <v>200</v>
      </c>
      <c r="BN33">
        <v>1</v>
      </c>
      <c r="BO33">
        <v>1</v>
      </c>
      <c r="BP33">
        <v>2</v>
      </c>
      <c r="BQ33">
        <v>1</v>
      </c>
      <c r="BR33">
        <v>1</v>
      </c>
      <c r="BS33">
        <v>2</v>
      </c>
      <c r="BT33">
        <v>3</v>
      </c>
      <c r="BU33">
        <v>3</v>
      </c>
      <c r="BV33" t="s">
        <v>150</v>
      </c>
      <c r="BW33">
        <v>241</v>
      </c>
      <c r="BX33">
        <v>2</v>
      </c>
      <c r="BY33">
        <v>0</v>
      </c>
      <c r="BZ33" t="s">
        <v>151</v>
      </c>
      <c r="CA33" t="s">
        <v>151</v>
      </c>
      <c r="CB33">
        <v>0</v>
      </c>
      <c r="CC33">
        <v>45</v>
      </c>
      <c r="CD33">
        <v>2220</v>
      </c>
      <c r="CE33" t="s">
        <v>152</v>
      </c>
      <c r="CF33">
        <v>0</v>
      </c>
      <c r="CG33">
        <v>1.1987620000000001</v>
      </c>
      <c r="CH33">
        <v>9</v>
      </c>
      <c r="CI33" t="s">
        <v>153</v>
      </c>
      <c r="CJ33">
        <v>2220</v>
      </c>
      <c r="CK33">
        <v>452512</v>
      </c>
      <c r="CL33">
        <v>4.97</v>
      </c>
      <c r="CM33">
        <v>6.17</v>
      </c>
      <c r="CN33">
        <v>452512</v>
      </c>
      <c r="CO33">
        <v>0</v>
      </c>
      <c r="CP33">
        <v>6329.4624229999999</v>
      </c>
      <c r="CQ33">
        <v>100</v>
      </c>
      <c r="CR33">
        <v>42971</v>
      </c>
      <c r="CS33">
        <v>4.1832000000000001E-2</v>
      </c>
      <c r="CT33">
        <v>0</v>
      </c>
      <c r="CU33">
        <v>1.0330000000000001E-3</v>
      </c>
      <c r="CV33">
        <v>613</v>
      </c>
      <c r="CW33" t="s">
        <v>241</v>
      </c>
      <c r="CX33" t="s">
        <v>155</v>
      </c>
      <c r="CY33" t="s">
        <v>242</v>
      </c>
      <c r="CZ33">
        <v>-83.542141000000001</v>
      </c>
      <c r="DA33">
        <v>34.868434000000001</v>
      </c>
      <c r="DB33">
        <v>34.868434000000001</v>
      </c>
      <c r="DC33">
        <v>-83.542141000000001</v>
      </c>
      <c r="DD33">
        <v>1.0330000000000001E-3</v>
      </c>
      <c r="DE33">
        <v>48</v>
      </c>
      <c r="DF33">
        <v>1610</v>
      </c>
      <c r="DG33">
        <v>15.8</v>
      </c>
      <c r="DH33">
        <v>2600</v>
      </c>
      <c r="DI33">
        <v>9</v>
      </c>
      <c r="DJ33">
        <v>2530</v>
      </c>
      <c r="DK33">
        <v>9</v>
      </c>
      <c r="DL33">
        <v>1800</v>
      </c>
      <c r="DM33">
        <v>10</v>
      </c>
      <c r="DN33">
        <v>2220</v>
      </c>
      <c r="DO33">
        <v>12</v>
      </c>
      <c r="DP33">
        <v>2130</v>
      </c>
      <c r="DQ33">
        <v>12</v>
      </c>
      <c r="DR33">
        <v>2030</v>
      </c>
      <c r="DS33">
        <v>12</v>
      </c>
      <c r="DT33">
        <v>2030</v>
      </c>
      <c r="DU33">
        <v>12</v>
      </c>
      <c r="DV33">
        <v>2030</v>
      </c>
      <c r="DW33">
        <v>0</v>
      </c>
      <c r="DX33">
        <v>2020</v>
      </c>
      <c r="DY33">
        <v>0</v>
      </c>
      <c r="DZ33">
        <v>0</v>
      </c>
    </row>
    <row r="34" spans="1:130" x14ac:dyDescent="0.3">
      <c r="A34">
        <v>33</v>
      </c>
      <c r="B34">
        <v>7693816</v>
      </c>
      <c r="C34" t="s">
        <v>157</v>
      </c>
      <c r="D34" s="2">
        <v>44022.958333333336</v>
      </c>
      <c r="E34" t="s">
        <v>131</v>
      </c>
      <c r="F34" t="s">
        <v>132</v>
      </c>
      <c r="G34" t="s">
        <v>262</v>
      </c>
      <c r="H34" t="s">
        <v>187</v>
      </c>
      <c r="I34">
        <v>0</v>
      </c>
      <c r="J34">
        <v>0</v>
      </c>
      <c r="K34">
        <v>1</v>
      </c>
      <c r="L34" t="s">
        <v>135</v>
      </c>
      <c r="M34" t="s">
        <v>180</v>
      </c>
      <c r="N34" t="s">
        <v>255</v>
      </c>
      <c r="O34" t="s">
        <v>255</v>
      </c>
      <c r="P34" t="s">
        <v>173</v>
      </c>
      <c r="Q34">
        <v>1</v>
      </c>
      <c r="R34" t="s">
        <v>152</v>
      </c>
      <c r="S34" t="s">
        <v>263</v>
      </c>
      <c r="T34" t="s">
        <v>141</v>
      </c>
      <c r="U34" t="s">
        <v>162</v>
      </c>
      <c r="V34">
        <v>61</v>
      </c>
      <c r="W34" t="s">
        <v>143</v>
      </c>
      <c r="X34" t="s">
        <v>264</v>
      </c>
      <c r="Y34" t="s">
        <v>145</v>
      </c>
      <c r="Z34">
        <v>5.896382</v>
      </c>
      <c r="AA34">
        <v>34.873237000000003</v>
      </c>
      <c r="AB34">
        <v>-83.551322999999996</v>
      </c>
      <c r="AC34">
        <v>50</v>
      </c>
      <c r="AD34">
        <v>56</v>
      </c>
      <c r="AE34">
        <v>82</v>
      </c>
      <c r="AF34" t="s">
        <v>146</v>
      </c>
      <c r="AG34">
        <v>69</v>
      </c>
      <c r="AH34">
        <v>81</v>
      </c>
      <c r="AI34" t="s">
        <v>183</v>
      </c>
      <c r="AJ34">
        <v>599.1</v>
      </c>
      <c r="AK34">
        <v>47.4</v>
      </c>
      <c r="AL34">
        <v>495.3</v>
      </c>
      <c r="AM34">
        <v>-83.551025999999993</v>
      </c>
      <c r="AN34">
        <v>34.873108000000002</v>
      </c>
      <c r="AO34">
        <v>-83.549899999999994</v>
      </c>
      <c r="AP34">
        <v>34.872169999999997</v>
      </c>
      <c r="AQ34" t="s">
        <v>145</v>
      </c>
      <c r="AR34">
        <v>1</v>
      </c>
      <c r="AS34">
        <v>241</v>
      </c>
      <c r="AT34">
        <v>2</v>
      </c>
      <c r="AU34">
        <v>0</v>
      </c>
      <c r="AV34">
        <v>45</v>
      </c>
      <c r="AW34">
        <v>5.76</v>
      </c>
      <c r="AX34">
        <v>4.9800000000000004</v>
      </c>
      <c r="AY34">
        <v>2195.9</v>
      </c>
      <c r="AZ34">
        <v>2203.6999999999998</v>
      </c>
      <c r="BA34">
        <v>2218.8000000000002</v>
      </c>
      <c r="BB34">
        <v>45</v>
      </c>
      <c r="BC34">
        <v>39.9</v>
      </c>
      <c r="BD34">
        <v>5.0999999999999996</v>
      </c>
      <c r="BE34" s="3">
        <v>43091</v>
      </c>
      <c r="BF34" t="s">
        <v>258</v>
      </c>
      <c r="BG34">
        <v>1.5100000000000001E-3</v>
      </c>
      <c r="BH34">
        <v>43322</v>
      </c>
      <c r="BI34">
        <v>42947</v>
      </c>
      <c r="BJ34" t="s">
        <v>145</v>
      </c>
      <c r="BK34" t="s">
        <v>149</v>
      </c>
      <c r="BL34">
        <v>1</v>
      </c>
      <c r="BM34">
        <v>200</v>
      </c>
      <c r="BN34">
        <v>1</v>
      </c>
      <c r="BO34">
        <v>1</v>
      </c>
      <c r="BP34">
        <v>2</v>
      </c>
      <c r="BQ34">
        <v>1</v>
      </c>
      <c r="BR34">
        <v>1</v>
      </c>
      <c r="BS34">
        <v>2</v>
      </c>
      <c r="BT34">
        <v>3</v>
      </c>
      <c r="BU34">
        <v>3</v>
      </c>
      <c r="BV34" t="s">
        <v>150</v>
      </c>
      <c r="BW34">
        <v>241</v>
      </c>
      <c r="BX34">
        <v>2</v>
      </c>
      <c r="BY34">
        <v>0</v>
      </c>
      <c r="BZ34" t="s">
        <v>151</v>
      </c>
      <c r="CA34" t="s">
        <v>151</v>
      </c>
      <c r="CB34">
        <v>0</v>
      </c>
      <c r="CC34">
        <v>45</v>
      </c>
      <c r="CD34">
        <v>2220</v>
      </c>
      <c r="CE34" t="s">
        <v>152</v>
      </c>
      <c r="CF34">
        <v>0</v>
      </c>
      <c r="CG34">
        <v>1.1987620000000001</v>
      </c>
      <c r="CH34">
        <v>9</v>
      </c>
      <c r="CI34" t="s">
        <v>153</v>
      </c>
      <c r="CJ34">
        <v>2220</v>
      </c>
      <c r="CK34">
        <v>452512</v>
      </c>
      <c r="CL34">
        <v>4.97</v>
      </c>
      <c r="CM34">
        <v>6.17</v>
      </c>
      <c r="CN34">
        <v>452512</v>
      </c>
      <c r="CO34">
        <v>0</v>
      </c>
      <c r="CP34">
        <v>6329.4624229999999</v>
      </c>
      <c r="CQ34">
        <v>100</v>
      </c>
      <c r="CR34">
        <v>42971</v>
      </c>
      <c r="CS34">
        <v>4.1832000000000001E-2</v>
      </c>
      <c r="CT34">
        <v>0</v>
      </c>
      <c r="CU34">
        <v>1.5100000000000001E-3</v>
      </c>
      <c r="CV34">
        <v>613</v>
      </c>
      <c r="CW34" t="s">
        <v>241</v>
      </c>
      <c r="CX34" t="s">
        <v>155</v>
      </c>
      <c r="CY34" t="s">
        <v>242</v>
      </c>
      <c r="CZ34">
        <v>-83.542141000000001</v>
      </c>
      <c r="DA34">
        <v>34.868434000000001</v>
      </c>
      <c r="DB34">
        <v>34.868434000000001</v>
      </c>
      <c r="DC34">
        <v>-83.542141000000001</v>
      </c>
      <c r="DD34">
        <v>1.5100000000000001E-3</v>
      </c>
      <c r="DE34">
        <v>50</v>
      </c>
      <c r="DF34">
        <v>1610</v>
      </c>
      <c r="DG34">
        <v>15.8</v>
      </c>
      <c r="DH34">
        <v>2600</v>
      </c>
      <c r="DI34">
        <v>9</v>
      </c>
      <c r="DJ34">
        <v>2530</v>
      </c>
      <c r="DK34">
        <v>9</v>
      </c>
      <c r="DL34">
        <v>1800</v>
      </c>
      <c r="DM34">
        <v>10</v>
      </c>
      <c r="DN34">
        <v>2220</v>
      </c>
      <c r="DO34">
        <v>12</v>
      </c>
      <c r="DP34">
        <v>2130</v>
      </c>
      <c r="DQ34">
        <v>12</v>
      </c>
      <c r="DR34">
        <v>2030</v>
      </c>
      <c r="DS34">
        <v>12</v>
      </c>
      <c r="DT34">
        <v>2030</v>
      </c>
      <c r="DU34">
        <v>12</v>
      </c>
      <c r="DV34">
        <v>2030</v>
      </c>
      <c r="DW34">
        <v>0</v>
      </c>
      <c r="DX34">
        <v>2020</v>
      </c>
      <c r="DY34">
        <v>0</v>
      </c>
      <c r="DZ34">
        <v>3.2000000000000003E-4</v>
      </c>
    </row>
    <row r="35" spans="1:130" x14ac:dyDescent="0.3">
      <c r="A35">
        <v>34</v>
      </c>
      <c r="B35">
        <v>4991858</v>
      </c>
      <c r="C35" t="s">
        <v>157</v>
      </c>
      <c r="D35" s="2">
        <v>41902.895833333336</v>
      </c>
      <c r="E35" t="s">
        <v>131</v>
      </c>
      <c r="F35" t="s">
        <v>132</v>
      </c>
      <c r="G35" t="s">
        <v>265</v>
      </c>
      <c r="H35" t="s">
        <v>193</v>
      </c>
      <c r="I35">
        <v>0</v>
      </c>
      <c r="J35">
        <v>0</v>
      </c>
      <c r="K35">
        <v>0</v>
      </c>
      <c r="L35" t="s">
        <v>135</v>
      </c>
      <c r="M35" t="s">
        <v>224</v>
      </c>
      <c r="N35" t="s">
        <v>137</v>
      </c>
      <c r="O35" t="s">
        <v>137</v>
      </c>
      <c r="P35" t="s">
        <v>202</v>
      </c>
      <c r="Q35">
        <v>1</v>
      </c>
      <c r="R35" t="s">
        <v>139</v>
      </c>
      <c r="S35" t="s">
        <v>177</v>
      </c>
      <c r="T35" t="s">
        <v>141</v>
      </c>
      <c r="U35" t="s">
        <v>142</v>
      </c>
      <c r="V35">
        <v>34</v>
      </c>
      <c r="W35" t="s">
        <v>222</v>
      </c>
      <c r="X35" t="s">
        <v>192</v>
      </c>
      <c r="Y35" t="s">
        <v>145</v>
      </c>
      <c r="Z35">
        <v>5.9050019999999996</v>
      </c>
      <c r="AA35">
        <v>34.873178000000003</v>
      </c>
      <c r="AB35">
        <v>-83.551190000000005</v>
      </c>
      <c r="AC35">
        <v>50</v>
      </c>
      <c r="AD35">
        <v>56</v>
      </c>
      <c r="AE35">
        <v>82</v>
      </c>
      <c r="AF35" t="s">
        <v>146</v>
      </c>
      <c r="AG35">
        <v>69</v>
      </c>
      <c r="AH35">
        <v>81</v>
      </c>
      <c r="AI35" t="s">
        <v>183</v>
      </c>
      <c r="AJ35">
        <v>599.1</v>
      </c>
      <c r="AK35">
        <v>47.4</v>
      </c>
      <c r="AL35">
        <v>495.3</v>
      </c>
      <c r="AM35">
        <v>-83.551025999999993</v>
      </c>
      <c r="AN35">
        <v>34.873108000000002</v>
      </c>
      <c r="AO35">
        <v>-83.549899999999994</v>
      </c>
      <c r="AP35">
        <v>34.872169999999997</v>
      </c>
      <c r="AQ35" t="s">
        <v>145</v>
      </c>
      <c r="AR35">
        <v>1</v>
      </c>
      <c r="AS35">
        <v>241</v>
      </c>
      <c r="AT35">
        <v>2</v>
      </c>
      <c r="AU35">
        <v>0</v>
      </c>
      <c r="AV35">
        <v>45</v>
      </c>
      <c r="AW35">
        <v>5.76</v>
      </c>
      <c r="AX35">
        <v>4.9800000000000004</v>
      </c>
      <c r="AY35">
        <v>2195.9</v>
      </c>
      <c r="AZ35">
        <v>2203.6999999999998</v>
      </c>
      <c r="BA35">
        <v>2218.8000000000002</v>
      </c>
      <c r="BB35">
        <v>45</v>
      </c>
      <c r="BC35">
        <v>39.9</v>
      </c>
      <c r="BD35">
        <v>5.0999999999999996</v>
      </c>
      <c r="BE35" s="3">
        <v>43091</v>
      </c>
      <c r="BF35" t="s">
        <v>258</v>
      </c>
      <c r="BG35">
        <v>1.5100000000000001E-3</v>
      </c>
      <c r="BH35">
        <v>43322</v>
      </c>
      <c r="BI35">
        <v>42947</v>
      </c>
      <c r="BJ35" t="s">
        <v>145</v>
      </c>
      <c r="BK35" t="s">
        <v>149</v>
      </c>
      <c r="BL35">
        <v>1</v>
      </c>
      <c r="BM35">
        <v>200</v>
      </c>
      <c r="BN35">
        <v>1</v>
      </c>
      <c r="BO35">
        <v>1</v>
      </c>
      <c r="BP35">
        <v>2</v>
      </c>
      <c r="BQ35">
        <v>1</v>
      </c>
      <c r="BR35">
        <v>1</v>
      </c>
      <c r="BS35">
        <v>2</v>
      </c>
      <c r="BT35">
        <v>3</v>
      </c>
      <c r="BU35">
        <v>3</v>
      </c>
      <c r="BV35" t="s">
        <v>150</v>
      </c>
      <c r="BW35">
        <v>241</v>
      </c>
      <c r="BX35">
        <v>2</v>
      </c>
      <c r="BY35">
        <v>0</v>
      </c>
      <c r="BZ35" t="s">
        <v>151</v>
      </c>
      <c r="CA35" t="s">
        <v>151</v>
      </c>
      <c r="CB35">
        <v>0</v>
      </c>
      <c r="CC35">
        <v>45</v>
      </c>
      <c r="CD35">
        <v>2220</v>
      </c>
      <c r="CE35" t="s">
        <v>152</v>
      </c>
      <c r="CF35">
        <v>0</v>
      </c>
      <c r="CG35">
        <v>1.1987620000000001</v>
      </c>
      <c r="CH35">
        <v>9</v>
      </c>
      <c r="CI35" t="s">
        <v>153</v>
      </c>
      <c r="CJ35">
        <v>2220</v>
      </c>
      <c r="CK35">
        <v>452512</v>
      </c>
      <c r="CL35">
        <v>4.97</v>
      </c>
      <c r="CM35">
        <v>6.17</v>
      </c>
      <c r="CN35">
        <v>452512</v>
      </c>
      <c r="CO35">
        <v>0</v>
      </c>
      <c r="CP35">
        <v>6329.4624229999999</v>
      </c>
      <c r="CQ35">
        <v>100</v>
      </c>
      <c r="CR35">
        <v>42971</v>
      </c>
      <c r="CS35">
        <v>4.1832000000000001E-2</v>
      </c>
      <c r="CT35">
        <v>0</v>
      </c>
      <c r="CU35">
        <v>1.5100000000000001E-3</v>
      </c>
      <c r="CV35">
        <v>613</v>
      </c>
      <c r="CW35" t="s">
        <v>241</v>
      </c>
      <c r="CX35" t="s">
        <v>155</v>
      </c>
      <c r="CY35" t="s">
        <v>242</v>
      </c>
      <c r="CZ35">
        <v>-83.542141000000001</v>
      </c>
      <c r="DA35">
        <v>34.868434000000001</v>
      </c>
      <c r="DB35">
        <v>34.868434000000001</v>
      </c>
      <c r="DC35">
        <v>-83.542141000000001</v>
      </c>
      <c r="DD35">
        <v>1.5100000000000001E-3</v>
      </c>
      <c r="DE35">
        <v>50</v>
      </c>
      <c r="DF35">
        <v>1610</v>
      </c>
      <c r="DG35">
        <v>15.8</v>
      </c>
      <c r="DH35">
        <v>2600</v>
      </c>
      <c r="DI35">
        <v>9</v>
      </c>
      <c r="DJ35">
        <v>2530</v>
      </c>
      <c r="DK35">
        <v>9</v>
      </c>
      <c r="DL35">
        <v>1800</v>
      </c>
      <c r="DM35">
        <v>10</v>
      </c>
      <c r="DN35">
        <v>2220</v>
      </c>
      <c r="DO35">
        <v>12</v>
      </c>
      <c r="DP35">
        <v>2130</v>
      </c>
      <c r="DQ35">
        <v>12</v>
      </c>
      <c r="DR35">
        <v>2030</v>
      </c>
      <c r="DS35">
        <v>12</v>
      </c>
      <c r="DT35">
        <v>2030</v>
      </c>
      <c r="DU35">
        <v>12</v>
      </c>
      <c r="DV35">
        <v>2030</v>
      </c>
      <c r="DW35">
        <v>0</v>
      </c>
      <c r="DX35">
        <v>2020</v>
      </c>
      <c r="DY35">
        <v>0</v>
      </c>
      <c r="DZ35">
        <v>1.75E-4</v>
      </c>
    </row>
    <row r="36" spans="1:130" x14ac:dyDescent="0.3">
      <c r="A36">
        <v>35</v>
      </c>
      <c r="B36">
        <v>5298854</v>
      </c>
      <c r="C36" t="s">
        <v>130</v>
      </c>
      <c r="D36" s="2">
        <v>42124.136111111111</v>
      </c>
      <c r="E36" t="s">
        <v>131</v>
      </c>
      <c r="F36" t="s">
        <v>132</v>
      </c>
      <c r="G36" t="s">
        <v>266</v>
      </c>
      <c r="H36" t="s">
        <v>134</v>
      </c>
      <c r="I36">
        <v>0</v>
      </c>
      <c r="J36">
        <v>0</v>
      </c>
      <c r="K36">
        <v>0</v>
      </c>
      <c r="L36" t="s">
        <v>135</v>
      </c>
      <c r="M36" t="s">
        <v>180</v>
      </c>
      <c r="N36" t="s">
        <v>181</v>
      </c>
      <c r="O36" t="s">
        <v>181</v>
      </c>
      <c r="P36" t="s">
        <v>190</v>
      </c>
      <c r="Q36">
        <v>1</v>
      </c>
      <c r="R36" t="s">
        <v>139</v>
      </c>
      <c r="S36" t="s">
        <v>140</v>
      </c>
      <c r="T36" t="s">
        <v>141</v>
      </c>
      <c r="U36" t="s">
        <v>142</v>
      </c>
      <c r="V36">
        <v>28</v>
      </c>
      <c r="W36" t="s">
        <v>143</v>
      </c>
      <c r="X36" t="s">
        <v>201</v>
      </c>
      <c r="Y36" t="s">
        <v>145</v>
      </c>
      <c r="Z36">
        <v>5.9654600000000002</v>
      </c>
      <c r="AA36">
        <v>34.872714000000002</v>
      </c>
      <c r="AB36">
        <v>-83.550314999999998</v>
      </c>
      <c r="AC36">
        <v>50</v>
      </c>
      <c r="AD36">
        <v>56</v>
      </c>
      <c r="AE36">
        <v>82</v>
      </c>
      <c r="AF36" t="s">
        <v>146</v>
      </c>
      <c r="AG36">
        <v>69</v>
      </c>
      <c r="AH36">
        <v>81</v>
      </c>
      <c r="AI36" t="s">
        <v>183</v>
      </c>
      <c r="AJ36">
        <v>599.1</v>
      </c>
      <c r="AK36">
        <v>47.4</v>
      </c>
      <c r="AL36">
        <v>495.3</v>
      </c>
      <c r="AM36">
        <v>-83.551025999999993</v>
      </c>
      <c r="AN36">
        <v>34.873108000000002</v>
      </c>
      <c r="AO36">
        <v>-83.549899999999994</v>
      </c>
      <c r="AP36">
        <v>34.872169999999997</v>
      </c>
      <c r="AQ36" t="s">
        <v>145</v>
      </c>
      <c r="AR36">
        <v>1</v>
      </c>
      <c r="AS36">
        <v>241</v>
      </c>
      <c r="AT36">
        <v>2</v>
      </c>
      <c r="AU36">
        <v>0</v>
      </c>
      <c r="AV36">
        <v>45</v>
      </c>
      <c r="AW36">
        <v>5.76</v>
      </c>
      <c r="AX36">
        <v>4.9800000000000004</v>
      </c>
      <c r="AY36">
        <v>2195.9</v>
      </c>
      <c r="AZ36">
        <v>2203.6999999999998</v>
      </c>
      <c r="BA36">
        <v>2218.8000000000002</v>
      </c>
      <c r="BB36">
        <v>45</v>
      </c>
      <c r="BC36">
        <v>39.9</v>
      </c>
      <c r="BD36">
        <v>5.0999999999999996</v>
      </c>
      <c r="BE36" s="3">
        <v>43091</v>
      </c>
      <c r="BF36" t="s">
        <v>258</v>
      </c>
      <c r="BG36">
        <v>1.5100000000000001E-3</v>
      </c>
      <c r="BH36">
        <v>43322</v>
      </c>
      <c r="BI36">
        <v>42947</v>
      </c>
      <c r="BJ36" t="s">
        <v>145</v>
      </c>
      <c r="BK36" t="s">
        <v>149</v>
      </c>
      <c r="BL36">
        <v>1</v>
      </c>
      <c r="BM36">
        <v>200</v>
      </c>
      <c r="BN36">
        <v>1</v>
      </c>
      <c r="BO36">
        <v>1</v>
      </c>
      <c r="BP36">
        <v>2</v>
      </c>
      <c r="BQ36">
        <v>1</v>
      </c>
      <c r="BR36">
        <v>1</v>
      </c>
      <c r="BS36">
        <v>2</v>
      </c>
      <c r="BT36">
        <v>3</v>
      </c>
      <c r="BU36">
        <v>3</v>
      </c>
      <c r="BV36" t="s">
        <v>150</v>
      </c>
      <c r="BW36">
        <v>241</v>
      </c>
      <c r="BX36">
        <v>2</v>
      </c>
      <c r="BY36">
        <v>0</v>
      </c>
      <c r="BZ36" t="s">
        <v>151</v>
      </c>
      <c r="CA36" t="s">
        <v>151</v>
      </c>
      <c r="CB36">
        <v>0</v>
      </c>
      <c r="CC36">
        <v>45</v>
      </c>
      <c r="CD36">
        <v>2220</v>
      </c>
      <c r="CE36" t="s">
        <v>152</v>
      </c>
      <c r="CF36">
        <v>0</v>
      </c>
      <c r="CG36">
        <v>1.1987620000000001</v>
      </c>
      <c r="CH36">
        <v>9</v>
      </c>
      <c r="CI36" t="s">
        <v>153</v>
      </c>
      <c r="CJ36">
        <v>2220</v>
      </c>
      <c r="CK36">
        <v>452512</v>
      </c>
      <c r="CL36">
        <v>4.97</v>
      </c>
      <c r="CM36">
        <v>6.17</v>
      </c>
      <c r="CN36">
        <v>452512</v>
      </c>
      <c r="CO36">
        <v>0</v>
      </c>
      <c r="CP36">
        <v>6329.4624229999999</v>
      </c>
      <c r="CQ36">
        <v>100</v>
      </c>
      <c r="CR36">
        <v>42971</v>
      </c>
      <c r="CS36">
        <v>4.1832000000000001E-2</v>
      </c>
      <c r="CT36">
        <v>0</v>
      </c>
      <c r="CU36">
        <v>1.5100000000000001E-3</v>
      </c>
      <c r="CV36">
        <v>613</v>
      </c>
      <c r="CW36" t="s">
        <v>241</v>
      </c>
      <c r="CX36" t="s">
        <v>155</v>
      </c>
      <c r="CY36" t="s">
        <v>242</v>
      </c>
      <c r="CZ36">
        <v>-83.542141000000001</v>
      </c>
      <c r="DA36">
        <v>34.868434000000001</v>
      </c>
      <c r="DB36">
        <v>34.868434000000001</v>
      </c>
      <c r="DC36">
        <v>-83.542141000000001</v>
      </c>
      <c r="DD36">
        <v>1.5100000000000001E-3</v>
      </c>
      <c r="DE36">
        <v>50</v>
      </c>
      <c r="DF36">
        <v>1610</v>
      </c>
      <c r="DG36">
        <v>15.8</v>
      </c>
      <c r="DH36">
        <v>2600</v>
      </c>
      <c r="DI36">
        <v>9</v>
      </c>
      <c r="DJ36">
        <v>2530</v>
      </c>
      <c r="DK36">
        <v>9</v>
      </c>
      <c r="DL36">
        <v>1800</v>
      </c>
      <c r="DM36">
        <v>10</v>
      </c>
      <c r="DN36">
        <v>2220</v>
      </c>
      <c r="DO36">
        <v>12</v>
      </c>
      <c r="DP36">
        <v>2130</v>
      </c>
      <c r="DQ36">
        <v>12</v>
      </c>
      <c r="DR36">
        <v>2030</v>
      </c>
      <c r="DS36">
        <v>12</v>
      </c>
      <c r="DT36">
        <v>2030</v>
      </c>
      <c r="DU36">
        <v>12</v>
      </c>
      <c r="DV36">
        <v>2030</v>
      </c>
      <c r="DW36">
        <v>0</v>
      </c>
      <c r="DX36">
        <v>2020</v>
      </c>
      <c r="DY36">
        <v>0</v>
      </c>
      <c r="DZ36">
        <v>0</v>
      </c>
    </row>
    <row r="37" spans="1:130" x14ac:dyDescent="0.3">
      <c r="A37">
        <v>36</v>
      </c>
      <c r="B37">
        <v>7743432</v>
      </c>
      <c r="C37" t="s">
        <v>157</v>
      </c>
      <c r="D37" s="2">
        <v>44061.311805555553</v>
      </c>
      <c r="E37" t="s">
        <v>131</v>
      </c>
      <c r="F37" t="s">
        <v>267</v>
      </c>
      <c r="G37" t="s">
        <v>268</v>
      </c>
      <c r="H37" t="s">
        <v>211</v>
      </c>
      <c r="I37">
        <v>0</v>
      </c>
      <c r="J37">
        <v>3</v>
      </c>
      <c r="K37">
        <v>1</v>
      </c>
      <c r="L37" t="s">
        <v>269</v>
      </c>
      <c r="M37" t="s">
        <v>224</v>
      </c>
      <c r="N37" t="s">
        <v>165</v>
      </c>
      <c r="O37" t="s">
        <v>165</v>
      </c>
      <c r="P37" t="s">
        <v>173</v>
      </c>
      <c r="Q37">
        <v>2</v>
      </c>
      <c r="R37" t="s">
        <v>270</v>
      </c>
      <c r="S37" t="s">
        <v>195</v>
      </c>
      <c r="T37" t="s">
        <v>169</v>
      </c>
      <c r="U37" t="s">
        <v>142</v>
      </c>
      <c r="V37" t="s">
        <v>271</v>
      </c>
      <c r="W37" t="s">
        <v>272</v>
      </c>
      <c r="X37" t="s">
        <v>245</v>
      </c>
      <c r="Y37" t="s">
        <v>145</v>
      </c>
      <c r="Z37">
        <v>8.6300000000000008</v>
      </c>
      <c r="AA37">
        <v>34.860272999999999</v>
      </c>
      <c r="AB37">
        <v>-83.514328000000006</v>
      </c>
      <c r="AC37">
        <v>52</v>
      </c>
      <c r="AD37">
        <v>29</v>
      </c>
      <c r="AE37">
        <v>91</v>
      </c>
      <c r="AF37" t="s">
        <v>146</v>
      </c>
      <c r="AG37">
        <v>76</v>
      </c>
      <c r="AH37">
        <v>90</v>
      </c>
      <c r="AI37" t="s">
        <v>183</v>
      </c>
      <c r="AJ37">
        <v>1042.0999999999999</v>
      </c>
      <c r="AK37">
        <v>40.4</v>
      </c>
      <c r="AL37">
        <v>733.6</v>
      </c>
      <c r="AM37">
        <v>-83.516452999999998</v>
      </c>
      <c r="AN37">
        <v>34.860557</v>
      </c>
      <c r="AO37">
        <v>-83.514073999999994</v>
      </c>
      <c r="AP37">
        <v>34.860298</v>
      </c>
      <c r="AQ37" t="s">
        <v>145</v>
      </c>
      <c r="AR37">
        <v>1</v>
      </c>
      <c r="AS37">
        <v>241</v>
      </c>
      <c r="AT37">
        <v>2</v>
      </c>
      <c r="AU37">
        <v>0</v>
      </c>
      <c r="AV37">
        <v>55</v>
      </c>
      <c r="AW37">
        <v>4.09</v>
      </c>
      <c r="AX37">
        <v>3.98</v>
      </c>
      <c r="AY37">
        <v>2003.9</v>
      </c>
      <c r="AZ37">
        <v>1984.3</v>
      </c>
      <c r="BA37">
        <v>1962.3</v>
      </c>
      <c r="BB37">
        <v>55</v>
      </c>
      <c r="BC37">
        <v>62.8</v>
      </c>
      <c r="BD37">
        <v>0</v>
      </c>
      <c r="BE37" s="3">
        <v>43091</v>
      </c>
      <c r="BF37" t="s">
        <v>209</v>
      </c>
      <c r="BG37">
        <v>2.4239999999999999E-3</v>
      </c>
      <c r="BH37">
        <v>43294</v>
      </c>
      <c r="BI37">
        <v>42919</v>
      </c>
      <c r="BJ37" t="s">
        <v>145</v>
      </c>
      <c r="BK37" t="s">
        <v>149</v>
      </c>
      <c r="BL37">
        <v>1</v>
      </c>
      <c r="BM37">
        <v>200</v>
      </c>
      <c r="BN37">
        <v>1</v>
      </c>
      <c r="BO37">
        <v>1</v>
      </c>
      <c r="BP37">
        <v>2</v>
      </c>
      <c r="BQ37">
        <v>1</v>
      </c>
      <c r="BR37">
        <v>1</v>
      </c>
      <c r="BS37">
        <v>2</v>
      </c>
      <c r="BT37">
        <v>3</v>
      </c>
      <c r="BU37">
        <v>3</v>
      </c>
      <c r="BV37" t="s">
        <v>150</v>
      </c>
      <c r="BW37">
        <v>241</v>
      </c>
      <c r="BX37">
        <v>2</v>
      </c>
      <c r="BY37">
        <v>0</v>
      </c>
      <c r="BZ37" t="s">
        <v>151</v>
      </c>
      <c r="CA37" t="s">
        <v>151</v>
      </c>
      <c r="CB37">
        <v>0</v>
      </c>
      <c r="CC37">
        <v>55</v>
      </c>
      <c r="CD37">
        <v>4060</v>
      </c>
      <c r="CE37" t="s">
        <v>152</v>
      </c>
      <c r="CF37">
        <v>0</v>
      </c>
      <c r="CG37">
        <v>0.25380999999999998</v>
      </c>
      <c r="CH37">
        <v>9</v>
      </c>
      <c r="CI37" t="s">
        <v>153</v>
      </c>
      <c r="CJ37">
        <v>4060</v>
      </c>
      <c r="CK37">
        <v>452484</v>
      </c>
      <c r="CL37">
        <v>8.3699999999999992</v>
      </c>
      <c r="CM37">
        <v>8.6300000000000008</v>
      </c>
      <c r="CN37">
        <v>452484</v>
      </c>
      <c r="CO37">
        <v>0</v>
      </c>
      <c r="CP37">
        <v>1340.118166</v>
      </c>
      <c r="CQ37">
        <v>100</v>
      </c>
      <c r="CR37">
        <v>42943</v>
      </c>
      <c r="CS37">
        <v>1.0462000000000001E-2</v>
      </c>
      <c r="CT37">
        <v>0</v>
      </c>
      <c r="CU37">
        <v>2.4239999999999999E-3</v>
      </c>
      <c r="CV37">
        <v>614</v>
      </c>
      <c r="CW37" t="s">
        <v>273</v>
      </c>
      <c r="CX37" t="s">
        <v>155</v>
      </c>
      <c r="CY37" t="s">
        <v>274</v>
      </c>
      <c r="CZ37">
        <v>-83.518681000000001</v>
      </c>
      <c r="DA37">
        <v>34.864522999999998</v>
      </c>
      <c r="DB37">
        <v>34.864522999999998</v>
      </c>
      <c r="DC37">
        <v>-83.518681000000001</v>
      </c>
      <c r="DD37">
        <v>2.4239999999999999E-3</v>
      </c>
      <c r="DE37">
        <v>52</v>
      </c>
      <c r="DF37">
        <v>3920</v>
      </c>
      <c r="DG37">
        <v>14.5</v>
      </c>
      <c r="DH37">
        <v>4140</v>
      </c>
      <c r="DI37">
        <v>14.5</v>
      </c>
      <c r="DJ37">
        <v>4210</v>
      </c>
      <c r="DK37">
        <v>0</v>
      </c>
      <c r="DL37">
        <v>4190</v>
      </c>
      <c r="DM37">
        <v>0</v>
      </c>
      <c r="DN37">
        <v>4060</v>
      </c>
      <c r="DO37">
        <v>9.6</v>
      </c>
      <c r="DP37">
        <v>3900</v>
      </c>
      <c r="DQ37">
        <v>9.6</v>
      </c>
      <c r="DR37">
        <v>2720</v>
      </c>
      <c r="DS37">
        <v>12.8</v>
      </c>
      <c r="DT37">
        <v>2720</v>
      </c>
      <c r="DU37">
        <v>12.8</v>
      </c>
      <c r="DV37">
        <v>3870</v>
      </c>
      <c r="DW37">
        <v>14.8</v>
      </c>
      <c r="DX37">
        <v>3910</v>
      </c>
      <c r="DY37">
        <v>14.8</v>
      </c>
      <c r="DZ37">
        <v>0</v>
      </c>
    </row>
    <row r="38" spans="1:130" x14ac:dyDescent="0.3">
      <c r="A38">
        <v>37</v>
      </c>
      <c r="B38">
        <v>7729457</v>
      </c>
      <c r="C38" t="s">
        <v>157</v>
      </c>
      <c r="D38" s="2">
        <v>43736.616666666669</v>
      </c>
      <c r="E38" t="s">
        <v>131</v>
      </c>
      <c r="F38" t="s">
        <v>267</v>
      </c>
      <c r="G38" t="s">
        <v>275</v>
      </c>
      <c r="H38" t="s">
        <v>134</v>
      </c>
      <c r="I38">
        <v>0</v>
      </c>
      <c r="J38">
        <v>0</v>
      </c>
      <c r="K38">
        <v>0</v>
      </c>
      <c r="L38" t="s">
        <v>269</v>
      </c>
      <c r="M38" t="s">
        <v>224</v>
      </c>
      <c r="N38" t="s">
        <v>165</v>
      </c>
      <c r="O38" t="s">
        <v>165</v>
      </c>
      <c r="P38" t="s">
        <v>173</v>
      </c>
      <c r="Q38">
        <v>2</v>
      </c>
      <c r="R38" t="s">
        <v>270</v>
      </c>
      <c r="S38" t="s">
        <v>276</v>
      </c>
      <c r="T38" t="s">
        <v>141</v>
      </c>
      <c r="U38" t="s">
        <v>162</v>
      </c>
      <c r="V38" t="s">
        <v>277</v>
      </c>
      <c r="W38" t="s">
        <v>278</v>
      </c>
      <c r="X38" t="s">
        <v>245</v>
      </c>
      <c r="Y38" t="s">
        <v>145</v>
      </c>
      <c r="Z38">
        <v>8.6300000000000008</v>
      </c>
      <c r="AA38">
        <v>34.860272999999999</v>
      </c>
      <c r="AB38">
        <v>-83.514328000000006</v>
      </c>
      <c r="AC38">
        <v>52</v>
      </c>
      <c r="AD38">
        <v>29</v>
      </c>
      <c r="AE38">
        <v>91</v>
      </c>
      <c r="AF38" t="s">
        <v>146</v>
      </c>
      <c r="AG38">
        <v>76</v>
      </c>
      <c r="AH38">
        <v>90</v>
      </c>
      <c r="AI38" t="s">
        <v>183</v>
      </c>
      <c r="AJ38">
        <v>1042.0999999999999</v>
      </c>
      <c r="AK38">
        <v>40.4</v>
      </c>
      <c r="AL38">
        <v>733.6</v>
      </c>
      <c r="AM38">
        <v>-83.516452999999998</v>
      </c>
      <c r="AN38">
        <v>34.860557</v>
      </c>
      <c r="AO38">
        <v>-83.514073999999994</v>
      </c>
      <c r="AP38">
        <v>34.860298</v>
      </c>
      <c r="AQ38" t="s">
        <v>145</v>
      </c>
      <c r="AR38">
        <v>1</v>
      </c>
      <c r="AS38">
        <v>241</v>
      </c>
      <c r="AT38">
        <v>2</v>
      </c>
      <c r="AU38">
        <v>0</v>
      </c>
      <c r="AV38">
        <v>55</v>
      </c>
      <c r="AW38">
        <v>4.09</v>
      </c>
      <c r="AX38">
        <v>3.98</v>
      </c>
      <c r="AY38">
        <v>2003.9</v>
      </c>
      <c r="AZ38">
        <v>1984.3</v>
      </c>
      <c r="BA38">
        <v>1962.3</v>
      </c>
      <c r="BB38">
        <v>55</v>
      </c>
      <c r="BC38">
        <v>62.8</v>
      </c>
      <c r="BD38">
        <v>0</v>
      </c>
      <c r="BE38" s="3">
        <v>43091</v>
      </c>
      <c r="BF38" t="s">
        <v>209</v>
      </c>
      <c r="BG38">
        <v>2.4239999999999999E-3</v>
      </c>
      <c r="BH38">
        <v>43294</v>
      </c>
      <c r="BI38">
        <v>42919</v>
      </c>
      <c r="BJ38" t="s">
        <v>145</v>
      </c>
      <c r="BK38" t="s">
        <v>149</v>
      </c>
      <c r="BL38">
        <v>1</v>
      </c>
      <c r="BM38">
        <v>200</v>
      </c>
      <c r="BN38">
        <v>1</v>
      </c>
      <c r="BO38">
        <v>1</v>
      </c>
      <c r="BP38">
        <v>2</v>
      </c>
      <c r="BQ38">
        <v>1</v>
      </c>
      <c r="BR38">
        <v>1</v>
      </c>
      <c r="BS38">
        <v>2</v>
      </c>
      <c r="BT38">
        <v>3</v>
      </c>
      <c r="BU38">
        <v>3</v>
      </c>
      <c r="BV38" t="s">
        <v>150</v>
      </c>
      <c r="BW38">
        <v>241</v>
      </c>
      <c r="BX38">
        <v>2</v>
      </c>
      <c r="BY38">
        <v>0</v>
      </c>
      <c r="BZ38" t="s">
        <v>151</v>
      </c>
      <c r="CA38" t="s">
        <v>151</v>
      </c>
      <c r="CB38">
        <v>0</v>
      </c>
      <c r="CC38">
        <v>55</v>
      </c>
      <c r="CD38">
        <v>4060</v>
      </c>
      <c r="CE38" t="s">
        <v>152</v>
      </c>
      <c r="CF38">
        <v>0</v>
      </c>
      <c r="CG38">
        <v>0.25380999999999998</v>
      </c>
      <c r="CH38">
        <v>9</v>
      </c>
      <c r="CI38" t="s">
        <v>153</v>
      </c>
      <c r="CJ38">
        <v>4060</v>
      </c>
      <c r="CK38">
        <v>452484</v>
      </c>
      <c r="CL38">
        <v>8.3699999999999992</v>
      </c>
      <c r="CM38">
        <v>8.6300000000000008</v>
      </c>
      <c r="CN38">
        <v>452484</v>
      </c>
      <c r="CO38">
        <v>0</v>
      </c>
      <c r="CP38">
        <v>1340.118166</v>
      </c>
      <c r="CQ38">
        <v>100</v>
      </c>
      <c r="CR38">
        <v>42943</v>
      </c>
      <c r="CS38">
        <v>1.0462000000000001E-2</v>
      </c>
      <c r="CT38">
        <v>0</v>
      </c>
      <c r="CU38">
        <v>2.4239999999999999E-3</v>
      </c>
      <c r="CV38">
        <v>614</v>
      </c>
      <c r="CW38" t="s">
        <v>273</v>
      </c>
      <c r="CX38" t="s">
        <v>155</v>
      </c>
      <c r="CY38" t="s">
        <v>274</v>
      </c>
      <c r="CZ38">
        <v>-83.518681000000001</v>
      </c>
      <c r="DA38">
        <v>34.864522999999998</v>
      </c>
      <c r="DB38">
        <v>34.864522999999998</v>
      </c>
      <c r="DC38">
        <v>-83.518681000000001</v>
      </c>
      <c r="DD38">
        <v>2.4239999999999999E-3</v>
      </c>
      <c r="DE38">
        <v>52</v>
      </c>
      <c r="DF38">
        <v>3920</v>
      </c>
      <c r="DG38">
        <v>14.5</v>
      </c>
      <c r="DH38">
        <v>4140</v>
      </c>
      <c r="DI38">
        <v>14.5</v>
      </c>
      <c r="DJ38">
        <v>4210</v>
      </c>
      <c r="DK38">
        <v>0</v>
      </c>
      <c r="DL38">
        <v>4190</v>
      </c>
      <c r="DM38">
        <v>0</v>
      </c>
      <c r="DN38">
        <v>4060</v>
      </c>
      <c r="DO38">
        <v>9.6</v>
      </c>
      <c r="DP38">
        <v>3900</v>
      </c>
      <c r="DQ38">
        <v>9.6</v>
      </c>
      <c r="DR38">
        <v>2720</v>
      </c>
      <c r="DS38">
        <v>12.8</v>
      </c>
      <c r="DT38">
        <v>2720</v>
      </c>
      <c r="DU38">
        <v>12.8</v>
      </c>
      <c r="DV38">
        <v>3870</v>
      </c>
      <c r="DW38">
        <v>14.8</v>
      </c>
      <c r="DX38">
        <v>3910</v>
      </c>
      <c r="DY38">
        <v>14.8</v>
      </c>
      <c r="DZ38">
        <v>0</v>
      </c>
    </row>
    <row r="39" spans="1:130" x14ac:dyDescent="0.3">
      <c r="A39">
        <v>38</v>
      </c>
      <c r="B39">
        <v>7294375</v>
      </c>
      <c r="C39" t="s">
        <v>130</v>
      </c>
      <c r="D39" s="2">
        <v>43668.666666666664</v>
      </c>
      <c r="E39" t="s">
        <v>131</v>
      </c>
      <c r="F39" t="s">
        <v>267</v>
      </c>
      <c r="G39" t="s">
        <v>279</v>
      </c>
      <c r="H39" t="s">
        <v>187</v>
      </c>
      <c r="I39">
        <v>0</v>
      </c>
      <c r="J39">
        <v>0</v>
      </c>
      <c r="K39">
        <v>1</v>
      </c>
      <c r="L39" t="s">
        <v>243</v>
      </c>
      <c r="M39" t="s">
        <v>224</v>
      </c>
      <c r="N39" t="s">
        <v>181</v>
      </c>
      <c r="O39" t="s">
        <v>181</v>
      </c>
      <c r="P39" t="s">
        <v>173</v>
      </c>
      <c r="Q39">
        <v>1</v>
      </c>
      <c r="R39" t="s">
        <v>182</v>
      </c>
      <c r="S39" t="s">
        <v>140</v>
      </c>
      <c r="T39" t="s">
        <v>169</v>
      </c>
      <c r="U39" t="s">
        <v>162</v>
      </c>
      <c r="V39">
        <v>21</v>
      </c>
      <c r="W39" t="s">
        <v>191</v>
      </c>
      <c r="X39" t="s">
        <v>192</v>
      </c>
      <c r="Y39" t="s">
        <v>145</v>
      </c>
      <c r="Z39">
        <v>8.6300000000000008</v>
      </c>
      <c r="AA39">
        <v>34.860272000000002</v>
      </c>
      <c r="AB39">
        <v>-83.514329000000004</v>
      </c>
      <c r="AC39">
        <v>52</v>
      </c>
      <c r="AD39">
        <v>29</v>
      </c>
      <c r="AE39">
        <v>91</v>
      </c>
      <c r="AF39" t="s">
        <v>146</v>
      </c>
      <c r="AG39">
        <v>76</v>
      </c>
      <c r="AH39">
        <v>90</v>
      </c>
      <c r="AI39" t="s">
        <v>183</v>
      </c>
      <c r="AJ39">
        <v>1042.0999999999999</v>
      </c>
      <c r="AK39">
        <v>40.4</v>
      </c>
      <c r="AL39">
        <v>733.6</v>
      </c>
      <c r="AM39">
        <v>-83.516452999999998</v>
      </c>
      <c r="AN39">
        <v>34.860557</v>
      </c>
      <c r="AO39">
        <v>-83.514073999999994</v>
      </c>
      <c r="AP39">
        <v>34.860298</v>
      </c>
      <c r="AQ39" t="s">
        <v>145</v>
      </c>
      <c r="AR39">
        <v>1</v>
      </c>
      <c r="AS39">
        <v>241</v>
      </c>
      <c r="AT39">
        <v>2</v>
      </c>
      <c r="AU39">
        <v>0</v>
      </c>
      <c r="AV39">
        <v>55</v>
      </c>
      <c r="AW39">
        <v>4.09</v>
      </c>
      <c r="AX39">
        <v>3.98</v>
      </c>
      <c r="AY39">
        <v>2003.9</v>
      </c>
      <c r="AZ39">
        <v>1984.3</v>
      </c>
      <c r="BA39">
        <v>1962.3</v>
      </c>
      <c r="BB39">
        <v>55</v>
      </c>
      <c r="BC39">
        <v>62.8</v>
      </c>
      <c r="BD39">
        <v>0</v>
      </c>
      <c r="BE39" s="3">
        <v>43091</v>
      </c>
      <c r="BF39" t="s">
        <v>209</v>
      </c>
      <c r="BG39">
        <v>2.4239999999999999E-3</v>
      </c>
      <c r="BH39">
        <v>43294</v>
      </c>
      <c r="BI39">
        <v>42919</v>
      </c>
      <c r="BJ39" t="s">
        <v>145</v>
      </c>
      <c r="BK39" t="s">
        <v>149</v>
      </c>
      <c r="BL39">
        <v>1</v>
      </c>
      <c r="BM39">
        <v>200</v>
      </c>
      <c r="BN39">
        <v>1</v>
      </c>
      <c r="BO39">
        <v>1</v>
      </c>
      <c r="BP39">
        <v>2</v>
      </c>
      <c r="BQ39">
        <v>1</v>
      </c>
      <c r="BR39">
        <v>1</v>
      </c>
      <c r="BS39">
        <v>2</v>
      </c>
      <c r="BT39">
        <v>3</v>
      </c>
      <c r="BU39">
        <v>3</v>
      </c>
      <c r="BV39" t="s">
        <v>150</v>
      </c>
      <c r="BW39">
        <v>241</v>
      </c>
      <c r="BX39">
        <v>2</v>
      </c>
      <c r="BY39">
        <v>0</v>
      </c>
      <c r="BZ39" t="s">
        <v>151</v>
      </c>
      <c r="CA39" t="s">
        <v>151</v>
      </c>
      <c r="CB39">
        <v>0</v>
      </c>
      <c r="CC39">
        <v>55</v>
      </c>
      <c r="CD39">
        <v>4060</v>
      </c>
      <c r="CE39" t="s">
        <v>152</v>
      </c>
      <c r="CF39">
        <v>0</v>
      </c>
      <c r="CG39">
        <v>0.25380999999999998</v>
      </c>
      <c r="CH39">
        <v>9</v>
      </c>
      <c r="CI39" t="s">
        <v>153</v>
      </c>
      <c r="CJ39">
        <v>4060</v>
      </c>
      <c r="CK39">
        <v>452484</v>
      </c>
      <c r="CL39">
        <v>8.3699999999999992</v>
      </c>
      <c r="CM39">
        <v>8.6300000000000008</v>
      </c>
      <c r="CN39">
        <v>452484</v>
      </c>
      <c r="CO39">
        <v>0</v>
      </c>
      <c r="CP39">
        <v>1340.118166</v>
      </c>
      <c r="CQ39">
        <v>100</v>
      </c>
      <c r="CR39">
        <v>42943</v>
      </c>
      <c r="CS39">
        <v>1.0462000000000001E-2</v>
      </c>
      <c r="CT39">
        <v>0</v>
      </c>
      <c r="CU39">
        <v>2.4239999999999999E-3</v>
      </c>
      <c r="CV39">
        <v>614</v>
      </c>
      <c r="CW39" t="s">
        <v>273</v>
      </c>
      <c r="CX39" t="s">
        <v>155</v>
      </c>
      <c r="CY39" t="s">
        <v>274</v>
      </c>
      <c r="CZ39">
        <v>-83.518681000000001</v>
      </c>
      <c r="DA39">
        <v>34.864522999999998</v>
      </c>
      <c r="DB39">
        <v>34.864522999999998</v>
      </c>
      <c r="DC39">
        <v>-83.518681000000001</v>
      </c>
      <c r="DD39">
        <v>2.4239999999999999E-3</v>
      </c>
      <c r="DE39">
        <v>52</v>
      </c>
      <c r="DF39">
        <v>3920</v>
      </c>
      <c r="DG39">
        <v>14.5</v>
      </c>
      <c r="DH39">
        <v>4140</v>
      </c>
      <c r="DI39">
        <v>14.5</v>
      </c>
      <c r="DJ39">
        <v>4210</v>
      </c>
      <c r="DK39">
        <v>0</v>
      </c>
      <c r="DL39">
        <v>4190</v>
      </c>
      <c r="DM39">
        <v>0</v>
      </c>
      <c r="DN39">
        <v>4060</v>
      </c>
      <c r="DO39">
        <v>9.6</v>
      </c>
      <c r="DP39">
        <v>3900</v>
      </c>
      <c r="DQ39">
        <v>9.6</v>
      </c>
      <c r="DR39">
        <v>2720</v>
      </c>
      <c r="DS39">
        <v>12.8</v>
      </c>
      <c r="DT39">
        <v>2720</v>
      </c>
      <c r="DU39">
        <v>12.8</v>
      </c>
      <c r="DV39">
        <v>3870</v>
      </c>
      <c r="DW39">
        <v>14.8</v>
      </c>
      <c r="DX39">
        <v>3910</v>
      </c>
      <c r="DY39">
        <v>14.8</v>
      </c>
      <c r="DZ39">
        <v>0</v>
      </c>
    </row>
    <row r="40" spans="1:130" x14ac:dyDescent="0.3">
      <c r="A40">
        <v>39</v>
      </c>
      <c r="B40">
        <v>5190309</v>
      </c>
      <c r="C40" t="s">
        <v>130</v>
      </c>
      <c r="D40" s="2">
        <v>41972.79791666667</v>
      </c>
      <c r="E40" t="s">
        <v>131</v>
      </c>
      <c r="F40" t="s">
        <v>267</v>
      </c>
      <c r="G40" t="s">
        <v>280</v>
      </c>
      <c r="H40" t="s">
        <v>134</v>
      </c>
      <c r="I40">
        <v>0</v>
      </c>
      <c r="J40">
        <v>0</v>
      </c>
      <c r="K40">
        <v>0</v>
      </c>
      <c r="L40" t="s">
        <v>135</v>
      </c>
      <c r="M40" t="s">
        <v>180</v>
      </c>
      <c r="N40" t="s">
        <v>160</v>
      </c>
      <c r="O40" t="s">
        <v>160</v>
      </c>
      <c r="P40" t="s">
        <v>281</v>
      </c>
      <c r="Q40">
        <v>1</v>
      </c>
      <c r="R40" t="s">
        <v>139</v>
      </c>
      <c r="S40" t="s">
        <v>140</v>
      </c>
      <c r="T40" t="s">
        <v>141</v>
      </c>
      <c r="U40" t="s">
        <v>142</v>
      </c>
      <c r="V40">
        <v>20</v>
      </c>
      <c r="W40" t="s">
        <v>282</v>
      </c>
      <c r="X40" t="s">
        <v>264</v>
      </c>
      <c r="Y40" t="s">
        <v>145</v>
      </c>
      <c r="Z40">
        <v>8.6300000000000008</v>
      </c>
      <c r="AA40">
        <v>34.860272000000002</v>
      </c>
      <c r="AB40">
        <v>-83.514330000000001</v>
      </c>
      <c r="AC40">
        <v>52</v>
      </c>
      <c r="AD40">
        <v>29</v>
      </c>
      <c r="AE40">
        <v>91</v>
      </c>
      <c r="AF40" t="s">
        <v>146</v>
      </c>
      <c r="AG40">
        <v>76</v>
      </c>
      <c r="AH40">
        <v>90</v>
      </c>
      <c r="AI40" t="s">
        <v>183</v>
      </c>
      <c r="AJ40">
        <v>1042.0999999999999</v>
      </c>
      <c r="AK40">
        <v>40.4</v>
      </c>
      <c r="AL40">
        <v>733.6</v>
      </c>
      <c r="AM40">
        <v>-83.516452999999998</v>
      </c>
      <c r="AN40">
        <v>34.860557</v>
      </c>
      <c r="AO40">
        <v>-83.514073999999994</v>
      </c>
      <c r="AP40">
        <v>34.860298</v>
      </c>
      <c r="AQ40" t="s">
        <v>145</v>
      </c>
      <c r="AR40">
        <v>1</v>
      </c>
      <c r="AS40">
        <v>241</v>
      </c>
      <c r="AT40">
        <v>2</v>
      </c>
      <c r="AU40">
        <v>0</v>
      </c>
      <c r="AV40">
        <v>55</v>
      </c>
      <c r="AW40">
        <v>4.09</v>
      </c>
      <c r="AX40">
        <v>3.98</v>
      </c>
      <c r="AY40">
        <v>2003.9</v>
      </c>
      <c r="AZ40">
        <v>1984.3</v>
      </c>
      <c r="BA40">
        <v>1962.3</v>
      </c>
      <c r="BB40">
        <v>55</v>
      </c>
      <c r="BC40">
        <v>62.8</v>
      </c>
      <c r="BD40">
        <v>0</v>
      </c>
      <c r="BE40" s="3">
        <v>43091</v>
      </c>
      <c r="BF40" t="s">
        <v>209</v>
      </c>
      <c r="BG40">
        <v>2.4239999999999999E-3</v>
      </c>
      <c r="BH40">
        <v>43294</v>
      </c>
      <c r="BI40">
        <v>42919</v>
      </c>
      <c r="BJ40" t="s">
        <v>145</v>
      </c>
      <c r="BK40" t="s">
        <v>149</v>
      </c>
      <c r="BL40">
        <v>1</v>
      </c>
      <c r="BM40">
        <v>200</v>
      </c>
      <c r="BN40">
        <v>1</v>
      </c>
      <c r="BO40">
        <v>1</v>
      </c>
      <c r="BP40">
        <v>2</v>
      </c>
      <c r="BQ40">
        <v>1</v>
      </c>
      <c r="BR40">
        <v>1</v>
      </c>
      <c r="BS40">
        <v>2</v>
      </c>
      <c r="BT40">
        <v>3</v>
      </c>
      <c r="BU40">
        <v>3</v>
      </c>
      <c r="BV40" t="s">
        <v>150</v>
      </c>
      <c r="BW40">
        <v>241</v>
      </c>
      <c r="BX40">
        <v>2</v>
      </c>
      <c r="BY40">
        <v>0</v>
      </c>
      <c r="BZ40" t="s">
        <v>151</v>
      </c>
      <c r="CA40" t="s">
        <v>151</v>
      </c>
      <c r="CB40">
        <v>0</v>
      </c>
      <c r="CC40">
        <v>55</v>
      </c>
      <c r="CD40">
        <v>4060</v>
      </c>
      <c r="CE40" t="s">
        <v>152</v>
      </c>
      <c r="CF40">
        <v>0</v>
      </c>
      <c r="CG40">
        <v>0.25380999999999998</v>
      </c>
      <c r="CH40">
        <v>9</v>
      </c>
      <c r="CI40" t="s">
        <v>153</v>
      </c>
      <c r="CJ40">
        <v>4060</v>
      </c>
      <c r="CK40">
        <v>452484</v>
      </c>
      <c r="CL40">
        <v>8.3699999999999992</v>
      </c>
      <c r="CM40">
        <v>8.6300000000000008</v>
      </c>
      <c r="CN40">
        <v>452484</v>
      </c>
      <c r="CO40">
        <v>0</v>
      </c>
      <c r="CP40">
        <v>1340.118166</v>
      </c>
      <c r="CQ40">
        <v>100</v>
      </c>
      <c r="CR40">
        <v>42943</v>
      </c>
      <c r="CS40">
        <v>1.0462000000000001E-2</v>
      </c>
      <c r="CT40">
        <v>0</v>
      </c>
      <c r="CU40">
        <v>2.4239999999999999E-3</v>
      </c>
      <c r="CV40">
        <v>614</v>
      </c>
      <c r="CW40" t="s">
        <v>273</v>
      </c>
      <c r="CX40" t="s">
        <v>155</v>
      </c>
      <c r="CY40" t="s">
        <v>274</v>
      </c>
      <c r="CZ40">
        <v>-83.518681000000001</v>
      </c>
      <c r="DA40">
        <v>34.864522999999998</v>
      </c>
      <c r="DB40">
        <v>34.864522999999998</v>
      </c>
      <c r="DC40">
        <v>-83.518681000000001</v>
      </c>
      <c r="DD40">
        <v>2.4239999999999999E-3</v>
      </c>
      <c r="DE40">
        <v>52</v>
      </c>
      <c r="DF40">
        <v>3920</v>
      </c>
      <c r="DG40">
        <v>14.5</v>
      </c>
      <c r="DH40">
        <v>4140</v>
      </c>
      <c r="DI40">
        <v>14.5</v>
      </c>
      <c r="DJ40">
        <v>4210</v>
      </c>
      <c r="DK40">
        <v>0</v>
      </c>
      <c r="DL40">
        <v>4190</v>
      </c>
      <c r="DM40">
        <v>0</v>
      </c>
      <c r="DN40">
        <v>4060</v>
      </c>
      <c r="DO40">
        <v>9.6</v>
      </c>
      <c r="DP40">
        <v>3900</v>
      </c>
      <c r="DQ40">
        <v>9.6</v>
      </c>
      <c r="DR40">
        <v>2720</v>
      </c>
      <c r="DS40">
        <v>12.8</v>
      </c>
      <c r="DT40">
        <v>2720</v>
      </c>
      <c r="DU40">
        <v>12.8</v>
      </c>
      <c r="DV40">
        <v>3870</v>
      </c>
      <c r="DW40">
        <v>14.8</v>
      </c>
      <c r="DX40">
        <v>3910</v>
      </c>
      <c r="DY40">
        <v>14.8</v>
      </c>
      <c r="DZ40">
        <v>0</v>
      </c>
    </row>
    <row r="41" spans="1:130" x14ac:dyDescent="0.3">
      <c r="A41">
        <v>40</v>
      </c>
      <c r="B41">
        <v>7748916</v>
      </c>
      <c r="C41" t="s">
        <v>130</v>
      </c>
      <c r="D41" s="2">
        <v>44065.219444444447</v>
      </c>
      <c r="E41" t="s">
        <v>131</v>
      </c>
      <c r="F41" t="s">
        <v>132</v>
      </c>
      <c r="G41" t="s">
        <v>283</v>
      </c>
      <c r="H41" t="s">
        <v>187</v>
      </c>
      <c r="I41">
        <v>0</v>
      </c>
      <c r="J41">
        <v>0</v>
      </c>
      <c r="K41">
        <v>1</v>
      </c>
      <c r="L41" t="s">
        <v>135</v>
      </c>
      <c r="M41" t="s">
        <v>136</v>
      </c>
      <c r="N41" t="s">
        <v>160</v>
      </c>
      <c r="O41" t="s">
        <v>160</v>
      </c>
      <c r="P41" t="s">
        <v>173</v>
      </c>
      <c r="Q41">
        <v>1</v>
      </c>
      <c r="R41" t="s">
        <v>139</v>
      </c>
      <c r="S41" t="s">
        <v>140</v>
      </c>
      <c r="T41" t="s">
        <v>141</v>
      </c>
      <c r="U41" t="s">
        <v>162</v>
      </c>
      <c r="V41">
        <v>86</v>
      </c>
      <c r="W41" t="s">
        <v>143</v>
      </c>
      <c r="X41" t="s">
        <v>144</v>
      </c>
      <c r="Y41" t="s">
        <v>145</v>
      </c>
      <c r="Z41">
        <v>8.7765909999999998</v>
      </c>
      <c r="AA41">
        <v>34.859864999999999</v>
      </c>
      <c r="AB41">
        <v>-83.511803999999998</v>
      </c>
      <c r="AC41">
        <v>53</v>
      </c>
      <c r="AD41">
        <v>43</v>
      </c>
      <c r="AE41">
        <v>92</v>
      </c>
      <c r="AF41" t="s">
        <v>146</v>
      </c>
      <c r="AG41">
        <v>77</v>
      </c>
      <c r="AH41">
        <v>91</v>
      </c>
      <c r="AI41" t="s">
        <v>147</v>
      </c>
      <c r="AJ41">
        <v>624.20000000000005</v>
      </c>
      <c r="AK41">
        <v>60.6</v>
      </c>
      <c r="AL41">
        <v>658.7</v>
      </c>
      <c r="AM41">
        <v>-83.513820999999993</v>
      </c>
      <c r="AN41">
        <v>34.860326999999998</v>
      </c>
      <c r="AO41">
        <v>-83.511792</v>
      </c>
      <c r="AP41">
        <v>34.859856999999998</v>
      </c>
      <c r="AQ41" t="s">
        <v>145</v>
      </c>
      <c r="AR41">
        <v>1</v>
      </c>
      <c r="AS41">
        <v>241</v>
      </c>
      <c r="AT41">
        <v>2</v>
      </c>
      <c r="AU41">
        <v>0</v>
      </c>
      <c r="AV41">
        <v>55</v>
      </c>
      <c r="AW41">
        <v>6.74</v>
      </c>
      <c r="AX41">
        <v>6.37</v>
      </c>
      <c r="AY41">
        <v>1901.6</v>
      </c>
      <c r="AZ41">
        <v>1928.8</v>
      </c>
      <c r="BA41">
        <v>1953.1</v>
      </c>
      <c r="BB41">
        <v>55</v>
      </c>
      <c r="BC41">
        <v>50.1</v>
      </c>
      <c r="BD41">
        <v>4.9000000000000004</v>
      </c>
      <c r="BE41" s="3">
        <v>43091</v>
      </c>
      <c r="BF41" t="s">
        <v>209</v>
      </c>
      <c r="BG41">
        <v>2.1450000000000002E-3</v>
      </c>
      <c r="BH41">
        <v>43318</v>
      </c>
      <c r="BI41">
        <v>42943</v>
      </c>
      <c r="BJ41" t="s">
        <v>145</v>
      </c>
      <c r="BK41" t="s">
        <v>149</v>
      </c>
      <c r="BL41">
        <v>1</v>
      </c>
      <c r="BM41">
        <v>200</v>
      </c>
      <c r="BN41">
        <v>1</v>
      </c>
      <c r="BO41">
        <v>1</v>
      </c>
      <c r="BP41">
        <v>2</v>
      </c>
      <c r="BQ41">
        <v>1</v>
      </c>
      <c r="BR41">
        <v>1</v>
      </c>
      <c r="BS41">
        <v>2</v>
      </c>
      <c r="BT41">
        <v>3</v>
      </c>
      <c r="BU41">
        <v>3</v>
      </c>
      <c r="BV41" t="s">
        <v>150</v>
      </c>
      <c r="BW41">
        <v>241</v>
      </c>
      <c r="BX41">
        <v>2</v>
      </c>
      <c r="BY41">
        <v>0</v>
      </c>
      <c r="BZ41" t="s">
        <v>151</v>
      </c>
      <c r="CA41" t="s">
        <v>151</v>
      </c>
      <c r="CB41">
        <v>0</v>
      </c>
      <c r="CC41">
        <v>55</v>
      </c>
      <c r="CD41">
        <v>4060</v>
      </c>
      <c r="CE41" t="s">
        <v>152</v>
      </c>
      <c r="CF41">
        <v>0</v>
      </c>
      <c r="CG41">
        <v>0.185808</v>
      </c>
      <c r="CH41">
        <v>9</v>
      </c>
      <c r="CI41" t="s">
        <v>153</v>
      </c>
      <c r="CJ41">
        <v>4060</v>
      </c>
      <c r="CK41">
        <v>452508</v>
      </c>
      <c r="CL41">
        <v>8.6300000000000008</v>
      </c>
      <c r="CM41">
        <v>8.81</v>
      </c>
      <c r="CN41">
        <v>452508</v>
      </c>
      <c r="CO41">
        <v>0</v>
      </c>
      <c r="CP41">
        <v>981.06654000000003</v>
      </c>
      <c r="CQ41">
        <v>100</v>
      </c>
      <c r="CR41">
        <v>42967</v>
      </c>
      <c r="CS41">
        <v>8.2730000000000008E-3</v>
      </c>
      <c r="CT41">
        <v>0</v>
      </c>
      <c r="CU41">
        <v>2.1450000000000002E-3</v>
      </c>
      <c r="CV41">
        <v>614</v>
      </c>
      <c r="CW41" t="s">
        <v>273</v>
      </c>
      <c r="CX41" t="s">
        <v>155</v>
      </c>
      <c r="CY41" t="s">
        <v>274</v>
      </c>
      <c r="CZ41">
        <v>-83.518681000000001</v>
      </c>
      <c r="DA41">
        <v>34.864522999999998</v>
      </c>
      <c r="DB41">
        <v>34.864522999999998</v>
      </c>
      <c r="DC41">
        <v>-83.518681000000001</v>
      </c>
      <c r="DD41">
        <v>2.1450000000000002E-3</v>
      </c>
      <c r="DE41">
        <v>53</v>
      </c>
      <c r="DF41">
        <v>3920</v>
      </c>
      <c r="DG41">
        <v>14.5</v>
      </c>
      <c r="DH41">
        <v>4140</v>
      </c>
      <c r="DI41">
        <v>14.5</v>
      </c>
      <c r="DJ41">
        <v>4210</v>
      </c>
      <c r="DK41">
        <v>0</v>
      </c>
      <c r="DL41">
        <v>4190</v>
      </c>
      <c r="DM41">
        <v>0</v>
      </c>
      <c r="DN41">
        <v>4060</v>
      </c>
      <c r="DO41">
        <v>9.6</v>
      </c>
      <c r="DP41">
        <v>3900</v>
      </c>
      <c r="DQ41">
        <v>9.6</v>
      </c>
      <c r="DR41">
        <v>2720</v>
      </c>
      <c r="DS41">
        <v>12.8</v>
      </c>
      <c r="DT41">
        <v>2720</v>
      </c>
      <c r="DU41">
        <v>12.8</v>
      </c>
      <c r="DV41">
        <v>3870</v>
      </c>
      <c r="DW41">
        <v>14.8</v>
      </c>
      <c r="DX41">
        <v>3910</v>
      </c>
      <c r="DY41">
        <v>14.8</v>
      </c>
      <c r="DZ41">
        <v>0</v>
      </c>
    </row>
    <row r="42" spans="1:130" x14ac:dyDescent="0.3">
      <c r="A42">
        <v>41</v>
      </c>
      <c r="B42">
        <v>7690216</v>
      </c>
      <c r="C42" t="s">
        <v>130</v>
      </c>
      <c r="D42" s="2">
        <v>44020.261111111111</v>
      </c>
      <c r="E42" t="s">
        <v>131</v>
      </c>
      <c r="F42" t="s">
        <v>132</v>
      </c>
      <c r="G42" t="s">
        <v>284</v>
      </c>
      <c r="H42" t="s">
        <v>193</v>
      </c>
      <c r="I42">
        <v>0</v>
      </c>
      <c r="J42">
        <v>0</v>
      </c>
      <c r="K42">
        <v>0</v>
      </c>
      <c r="L42" t="s">
        <v>135</v>
      </c>
      <c r="M42" t="s">
        <v>180</v>
      </c>
      <c r="N42" t="s">
        <v>285</v>
      </c>
      <c r="O42" t="s">
        <v>137</v>
      </c>
      <c r="P42" t="s">
        <v>173</v>
      </c>
      <c r="Q42">
        <v>1</v>
      </c>
      <c r="R42" t="s">
        <v>139</v>
      </c>
      <c r="S42" t="s">
        <v>177</v>
      </c>
      <c r="T42" t="s">
        <v>286</v>
      </c>
      <c r="U42" t="s">
        <v>162</v>
      </c>
      <c r="V42">
        <v>52</v>
      </c>
      <c r="W42" t="s">
        <v>143</v>
      </c>
      <c r="X42" t="s">
        <v>201</v>
      </c>
      <c r="Y42" t="s">
        <v>145</v>
      </c>
      <c r="Z42">
        <v>8.8315579999999994</v>
      </c>
      <c r="AA42">
        <v>34.859394999999999</v>
      </c>
      <c r="AB42">
        <v>-83.511003000000002</v>
      </c>
      <c r="AC42">
        <v>54</v>
      </c>
      <c r="AD42">
        <v>44</v>
      </c>
      <c r="AE42">
        <v>94</v>
      </c>
      <c r="AF42" t="s">
        <v>146</v>
      </c>
      <c r="AG42">
        <v>78</v>
      </c>
      <c r="AH42">
        <v>93</v>
      </c>
      <c r="AI42" t="s">
        <v>183</v>
      </c>
      <c r="AJ42">
        <v>1434</v>
      </c>
      <c r="AK42">
        <v>17.399999999999999</v>
      </c>
      <c r="AL42">
        <v>434.1</v>
      </c>
      <c r="AM42">
        <v>-83.511751000000004</v>
      </c>
      <c r="AN42">
        <v>34.859831</v>
      </c>
      <c r="AO42">
        <v>-83.510530000000003</v>
      </c>
      <c r="AP42">
        <v>34.859202000000003</v>
      </c>
      <c r="AQ42" t="s">
        <v>145</v>
      </c>
      <c r="AR42">
        <v>1</v>
      </c>
      <c r="AS42">
        <v>241</v>
      </c>
      <c r="AT42">
        <v>2</v>
      </c>
      <c r="AU42">
        <v>0</v>
      </c>
      <c r="AV42">
        <v>55</v>
      </c>
      <c r="AW42">
        <v>6.75</v>
      </c>
      <c r="AX42">
        <v>6.66</v>
      </c>
      <c r="AY42">
        <v>1859.6</v>
      </c>
      <c r="AZ42">
        <v>1877</v>
      </c>
      <c r="BA42">
        <v>1898.3</v>
      </c>
      <c r="BB42">
        <v>55</v>
      </c>
      <c r="BC42">
        <v>57.5</v>
      </c>
      <c r="BD42">
        <v>0</v>
      </c>
      <c r="BE42" s="3">
        <v>43091</v>
      </c>
      <c r="BF42" t="s">
        <v>209</v>
      </c>
      <c r="BG42">
        <v>1.379E-3</v>
      </c>
      <c r="BH42">
        <v>43318</v>
      </c>
      <c r="BI42">
        <v>42943</v>
      </c>
      <c r="BJ42" t="s">
        <v>145</v>
      </c>
      <c r="BK42" t="s">
        <v>149</v>
      </c>
      <c r="BL42">
        <v>1</v>
      </c>
      <c r="BM42">
        <v>200</v>
      </c>
      <c r="BN42">
        <v>1</v>
      </c>
      <c r="BO42">
        <v>1</v>
      </c>
      <c r="BP42">
        <v>2</v>
      </c>
      <c r="BQ42">
        <v>1</v>
      </c>
      <c r="BR42">
        <v>1</v>
      </c>
      <c r="BS42">
        <v>2</v>
      </c>
      <c r="BT42">
        <v>3</v>
      </c>
      <c r="BU42">
        <v>3</v>
      </c>
      <c r="BV42" t="s">
        <v>150</v>
      </c>
      <c r="BW42">
        <v>241</v>
      </c>
      <c r="BX42">
        <v>2</v>
      </c>
      <c r="BY42">
        <v>0</v>
      </c>
      <c r="BZ42" t="s">
        <v>151</v>
      </c>
      <c r="CA42" t="s">
        <v>151</v>
      </c>
      <c r="CB42">
        <v>0</v>
      </c>
      <c r="CC42">
        <v>55</v>
      </c>
      <c r="CD42">
        <v>4060</v>
      </c>
      <c r="CE42" t="s">
        <v>152</v>
      </c>
      <c r="CF42">
        <v>0</v>
      </c>
      <c r="CG42">
        <v>0.185808</v>
      </c>
      <c r="CH42">
        <v>9</v>
      </c>
      <c r="CI42" t="s">
        <v>153</v>
      </c>
      <c r="CJ42">
        <v>4060</v>
      </c>
      <c r="CK42">
        <v>452508</v>
      </c>
      <c r="CL42">
        <v>8.6300000000000008</v>
      </c>
      <c r="CM42">
        <v>8.81</v>
      </c>
      <c r="CN42">
        <v>452508</v>
      </c>
      <c r="CO42">
        <v>0</v>
      </c>
      <c r="CP42">
        <v>981.06654000000003</v>
      </c>
      <c r="CQ42">
        <v>100</v>
      </c>
      <c r="CR42">
        <v>42967</v>
      </c>
      <c r="CS42">
        <v>8.2730000000000008E-3</v>
      </c>
      <c r="CT42">
        <v>0</v>
      </c>
      <c r="CU42">
        <v>1.379E-3</v>
      </c>
      <c r="CV42">
        <v>614</v>
      </c>
      <c r="CW42" t="s">
        <v>273</v>
      </c>
      <c r="CX42" t="s">
        <v>155</v>
      </c>
      <c r="CY42" t="s">
        <v>274</v>
      </c>
      <c r="CZ42">
        <v>-83.518681000000001</v>
      </c>
      <c r="DA42">
        <v>34.864522999999998</v>
      </c>
      <c r="DB42">
        <v>34.864522999999998</v>
      </c>
      <c r="DC42">
        <v>-83.518681000000001</v>
      </c>
      <c r="DD42">
        <v>1.379E-3</v>
      </c>
      <c r="DE42">
        <v>54</v>
      </c>
      <c r="DF42">
        <v>3920</v>
      </c>
      <c r="DG42">
        <v>14.5</v>
      </c>
      <c r="DH42">
        <v>4140</v>
      </c>
      <c r="DI42">
        <v>14.5</v>
      </c>
      <c r="DJ42">
        <v>4210</v>
      </c>
      <c r="DK42">
        <v>0</v>
      </c>
      <c r="DL42">
        <v>4190</v>
      </c>
      <c r="DM42">
        <v>0</v>
      </c>
      <c r="DN42">
        <v>4060</v>
      </c>
      <c r="DO42">
        <v>9.6</v>
      </c>
      <c r="DP42">
        <v>3900</v>
      </c>
      <c r="DQ42">
        <v>9.6</v>
      </c>
      <c r="DR42">
        <v>2720</v>
      </c>
      <c r="DS42">
        <v>12.8</v>
      </c>
      <c r="DT42">
        <v>2720</v>
      </c>
      <c r="DU42">
        <v>12.8</v>
      </c>
      <c r="DV42">
        <v>3870</v>
      </c>
      <c r="DW42">
        <v>14.8</v>
      </c>
      <c r="DX42">
        <v>3910</v>
      </c>
      <c r="DY42">
        <v>14.8</v>
      </c>
      <c r="DZ42">
        <v>9.9999999999999995E-7</v>
      </c>
    </row>
    <row r="43" spans="1:130" x14ac:dyDescent="0.3">
      <c r="A43">
        <v>42</v>
      </c>
      <c r="B43">
        <v>7297602</v>
      </c>
      <c r="C43" t="s">
        <v>130</v>
      </c>
      <c r="D43" s="2">
        <v>43671.784722222219</v>
      </c>
      <c r="E43" t="s">
        <v>131</v>
      </c>
      <c r="F43" t="s">
        <v>132</v>
      </c>
      <c r="G43" t="s">
        <v>287</v>
      </c>
      <c r="H43" t="s">
        <v>134</v>
      </c>
      <c r="I43">
        <v>0</v>
      </c>
      <c r="J43">
        <v>0</v>
      </c>
      <c r="K43">
        <v>0</v>
      </c>
      <c r="L43" t="s">
        <v>163</v>
      </c>
      <c r="M43" t="s">
        <v>224</v>
      </c>
      <c r="N43" t="s">
        <v>165</v>
      </c>
      <c r="O43" t="s">
        <v>165</v>
      </c>
      <c r="P43" t="s">
        <v>173</v>
      </c>
      <c r="Q43">
        <v>2</v>
      </c>
      <c r="R43" t="s">
        <v>206</v>
      </c>
      <c r="S43" t="s">
        <v>168</v>
      </c>
      <c r="T43" t="s">
        <v>169</v>
      </c>
      <c r="U43" t="s">
        <v>142</v>
      </c>
      <c r="V43" t="s">
        <v>288</v>
      </c>
      <c r="W43" t="s">
        <v>197</v>
      </c>
      <c r="X43" t="s">
        <v>289</v>
      </c>
      <c r="Y43" t="s">
        <v>145</v>
      </c>
      <c r="Z43">
        <v>8.8170029999999997</v>
      </c>
      <c r="AA43">
        <v>34.859504000000001</v>
      </c>
      <c r="AB43">
        <v>-83.511222000000004</v>
      </c>
      <c r="AC43">
        <v>54</v>
      </c>
      <c r="AD43">
        <v>44</v>
      </c>
      <c r="AE43">
        <v>94</v>
      </c>
      <c r="AF43" t="s">
        <v>146</v>
      </c>
      <c r="AG43">
        <v>78</v>
      </c>
      <c r="AH43">
        <v>93</v>
      </c>
      <c r="AI43" t="s">
        <v>183</v>
      </c>
      <c r="AJ43">
        <v>1434</v>
      </c>
      <c r="AK43">
        <v>17.399999999999999</v>
      </c>
      <c r="AL43">
        <v>434.1</v>
      </c>
      <c r="AM43">
        <v>-83.511751000000004</v>
      </c>
      <c r="AN43">
        <v>34.859831</v>
      </c>
      <c r="AO43">
        <v>-83.510530000000003</v>
      </c>
      <c r="AP43">
        <v>34.859202000000003</v>
      </c>
      <c r="AQ43" t="s">
        <v>145</v>
      </c>
      <c r="AR43">
        <v>1</v>
      </c>
      <c r="AS43">
        <v>241</v>
      </c>
      <c r="AT43">
        <v>2</v>
      </c>
      <c r="AU43">
        <v>0</v>
      </c>
      <c r="AV43">
        <v>55</v>
      </c>
      <c r="AW43">
        <v>6.75</v>
      </c>
      <c r="AX43">
        <v>6.66</v>
      </c>
      <c r="AY43">
        <v>1859.6</v>
      </c>
      <c r="AZ43">
        <v>1877</v>
      </c>
      <c r="BA43">
        <v>1898.3</v>
      </c>
      <c r="BB43">
        <v>55</v>
      </c>
      <c r="BC43">
        <v>57.5</v>
      </c>
      <c r="BD43">
        <v>0</v>
      </c>
      <c r="BE43" s="3">
        <v>43091</v>
      </c>
      <c r="BF43" t="s">
        <v>209</v>
      </c>
      <c r="BG43">
        <v>1.379E-3</v>
      </c>
      <c r="BH43">
        <v>43318</v>
      </c>
      <c r="BI43">
        <v>42943</v>
      </c>
      <c r="BJ43" t="s">
        <v>145</v>
      </c>
      <c r="BK43" t="s">
        <v>149</v>
      </c>
      <c r="BL43">
        <v>1</v>
      </c>
      <c r="BM43">
        <v>200</v>
      </c>
      <c r="BN43">
        <v>1</v>
      </c>
      <c r="BO43">
        <v>1</v>
      </c>
      <c r="BP43">
        <v>2</v>
      </c>
      <c r="BQ43">
        <v>1</v>
      </c>
      <c r="BR43">
        <v>1</v>
      </c>
      <c r="BS43">
        <v>2</v>
      </c>
      <c r="BT43">
        <v>3</v>
      </c>
      <c r="BU43">
        <v>3</v>
      </c>
      <c r="BV43" t="s">
        <v>150</v>
      </c>
      <c r="BW43">
        <v>241</v>
      </c>
      <c r="BX43">
        <v>2</v>
      </c>
      <c r="BY43">
        <v>0</v>
      </c>
      <c r="BZ43" t="s">
        <v>151</v>
      </c>
      <c r="CA43" t="s">
        <v>151</v>
      </c>
      <c r="CB43">
        <v>0</v>
      </c>
      <c r="CC43">
        <v>55</v>
      </c>
      <c r="CD43">
        <v>4060</v>
      </c>
      <c r="CE43" t="s">
        <v>152</v>
      </c>
      <c r="CF43">
        <v>0</v>
      </c>
      <c r="CG43">
        <v>0.185808</v>
      </c>
      <c r="CH43">
        <v>9</v>
      </c>
      <c r="CI43" t="s">
        <v>153</v>
      </c>
      <c r="CJ43">
        <v>4060</v>
      </c>
      <c r="CK43">
        <v>452508</v>
      </c>
      <c r="CL43">
        <v>8.6300000000000008</v>
      </c>
      <c r="CM43">
        <v>8.81</v>
      </c>
      <c r="CN43">
        <v>452508</v>
      </c>
      <c r="CO43">
        <v>0</v>
      </c>
      <c r="CP43">
        <v>981.06654000000003</v>
      </c>
      <c r="CQ43">
        <v>100</v>
      </c>
      <c r="CR43">
        <v>42967</v>
      </c>
      <c r="CS43">
        <v>8.2730000000000008E-3</v>
      </c>
      <c r="CT43">
        <v>0</v>
      </c>
      <c r="CU43">
        <v>1.379E-3</v>
      </c>
      <c r="CV43">
        <v>614</v>
      </c>
      <c r="CW43" t="s">
        <v>273</v>
      </c>
      <c r="CX43" t="s">
        <v>155</v>
      </c>
      <c r="CY43" t="s">
        <v>274</v>
      </c>
      <c r="CZ43">
        <v>-83.518681000000001</v>
      </c>
      <c r="DA43">
        <v>34.864522999999998</v>
      </c>
      <c r="DB43">
        <v>34.864522999999998</v>
      </c>
      <c r="DC43">
        <v>-83.518681000000001</v>
      </c>
      <c r="DD43">
        <v>1.379E-3</v>
      </c>
      <c r="DE43">
        <v>54</v>
      </c>
      <c r="DF43">
        <v>3920</v>
      </c>
      <c r="DG43">
        <v>14.5</v>
      </c>
      <c r="DH43">
        <v>4140</v>
      </c>
      <c r="DI43">
        <v>14.5</v>
      </c>
      <c r="DJ43">
        <v>4210</v>
      </c>
      <c r="DK43">
        <v>0</v>
      </c>
      <c r="DL43">
        <v>4190</v>
      </c>
      <c r="DM43">
        <v>0</v>
      </c>
      <c r="DN43">
        <v>4060</v>
      </c>
      <c r="DO43">
        <v>9.6</v>
      </c>
      <c r="DP43">
        <v>3900</v>
      </c>
      <c r="DQ43">
        <v>9.6</v>
      </c>
      <c r="DR43">
        <v>2720</v>
      </c>
      <c r="DS43">
        <v>12.8</v>
      </c>
      <c r="DT43">
        <v>2720</v>
      </c>
      <c r="DU43">
        <v>12.8</v>
      </c>
      <c r="DV43">
        <v>3870</v>
      </c>
      <c r="DW43">
        <v>14.8</v>
      </c>
      <c r="DX43">
        <v>3910</v>
      </c>
      <c r="DY43">
        <v>14.8</v>
      </c>
      <c r="DZ43">
        <v>0</v>
      </c>
    </row>
    <row r="44" spans="1:130" x14ac:dyDescent="0.3">
      <c r="A44">
        <v>43</v>
      </c>
      <c r="B44">
        <v>7017887</v>
      </c>
      <c r="C44" t="s">
        <v>157</v>
      </c>
      <c r="D44" s="2">
        <v>43457.589583333334</v>
      </c>
      <c r="E44" t="s">
        <v>131</v>
      </c>
      <c r="F44" t="s">
        <v>132</v>
      </c>
      <c r="G44" t="s">
        <v>290</v>
      </c>
      <c r="H44" t="s">
        <v>193</v>
      </c>
      <c r="I44">
        <v>0</v>
      </c>
      <c r="J44">
        <v>0</v>
      </c>
      <c r="K44">
        <v>0</v>
      </c>
      <c r="L44" t="s">
        <v>135</v>
      </c>
      <c r="M44" t="s">
        <v>180</v>
      </c>
      <c r="N44" t="s">
        <v>160</v>
      </c>
      <c r="O44" t="s">
        <v>137</v>
      </c>
      <c r="P44" t="s">
        <v>212</v>
      </c>
      <c r="Q44">
        <v>1</v>
      </c>
      <c r="R44" t="s">
        <v>139</v>
      </c>
      <c r="S44" t="s">
        <v>177</v>
      </c>
      <c r="T44" t="s">
        <v>169</v>
      </c>
      <c r="U44" t="s">
        <v>162</v>
      </c>
      <c r="V44">
        <v>19</v>
      </c>
      <c r="W44" t="s">
        <v>143</v>
      </c>
      <c r="X44" t="s">
        <v>201</v>
      </c>
      <c r="Y44" t="s">
        <v>145</v>
      </c>
      <c r="Z44">
        <v>8.8587530000000001</v>
      </c>
      <c r="AA44">
        <v>34.859217999999998</v>
      </c>
      <c r="AB44">
        <v>-83.510572999999994</v>
      </c>
      <c r="AC44">
        <v>54</v>
      </c>
      <c r="AD44">
        <v>44</v>
      </c>
      <c r="AE44">
        <v>94</v>
      </c>
      <c r="AF44" t="s">
        <v>146</v>
      </c>
      <c r="AG44">
        <v>78</v>
      </c>
      <c r="AH44">
        <v>93</v>
      </c>
      <c r="AI44" t="s">
        <v>183</v>
      </c>
      <c r="AJ44">
        <v>1434</v>
      </c>
      <c r="AK44">
        <v>17.399999999999999</v>
      </c>
      <c r="AL44">
        <v>434.1</v>
      </c>
      <c r="AM44">
        <v>-83.511751000000004</v>
      </c>
      <c r="AN44">
        <v>34.859831</v>
      </c>
      <c r="AO44">
        <v>-83.510530000000003</v>
      </c>
      <c r="AP44">
        <v>34.859202000000003</v>
      </c>
      <c r="AQ44" t="s">
        <v>145</v>
      </c>
      <c r="AR44">
        <v>1</v>
      </c>
      <c r="AS44">
        <v>241</v>
      </c>
      <c r="AT44">
        <v>2</v>
      </c>
      <c r="AU44">
        <v>0</v>
      </c>
      <c r="AV44">
        <v>55</v>
      </c>
      <c r="AW44">
        <v>6.75</v>
      </c>
      <c r="AX44">
        <v>6.66</v>
      </c>
      <c r="AY44">
        <v>1859.6</v>
      </c>
      <c r="AZ44">
        <v>1877</v>
      </c>
      <c r="BA44">
        <v>1898.3</v>
      </c>
      <c r="BB44">
        <v>55</v>
      </c>
      <c r="BC44">
        <v>57.5</v>
      </c>
      <c r="BD44">
        <v>0</v>
      </c>
      <c r="BE44" s="3">
        <v>43091</v>
      </c>
      <c r="BF44" t="s">
        <v>209</v>
      </c>
      <c r="BG44">
        <v>1.379E-3</v>
      </c>
      <c r="BH44">
        <v>43318</v>
      </c>
      <c r="BI44">
        <v>42943</v>
      </c>
      <c r="BJ44" t="s">
        <v>145</v>
      </c>
      <c r="BK44" t="s">
        <v>149</v>
      </c>
      <c r="BL44">
        <v>1</v>
      </c>
      <c r="BM44">
        <v>200</v>
      </c>
      <c r="BN44">
        <v>1</v>
      </c>
      <c r="BO44">
        <v>1</v>
      </c>
      <c r="BP44">
        <v>2</v>
      </c>
      <c r="BQ44">
        <v>1</v>
      </c>
      <c r="BR44">
        <v>1</v>
      </c>
      <c r="BS44">
        <v>2</v>
      </c>
      <c r="BT44">
        <v>3</v>
      </c>
      <c r="BU44">
        <v>3</v>
      </c>
      <c r="BV44" t="s">
        <v>150</v>
      </c>
      <c r="BW44">
        <v>241</v>
      </c>
      <c r="BX44">
        <v>2</v>
      </c>
      <c r="BY44">
        <v>0</v>
      </c>
      <c r="BZ44" t="s">
        <v>151</v>
      </c>
      <c r="CA44" t="s">
        <v>151</v>
      </c>
      <c r="CB44">
        <v>0</v>
      </c>
      <c r="CC44">
        <v>55</v>
      </c>
      <c r="CD44">
        <v>4060</v>
      </c>
      <c r="CE44" t="s">
        <v>152</v>
      </c>
      <c r="CF44">
        <v>0</v>
      </c>
      <c r="CG44">
        <v>0.185808</v>
      </c>
      <c r="CH44">
        <v>9</v>
      </c>
      <c r="CI44" t="s">
        <v>153</v>
      </c>
      <c r="CJ44">
        <v>4060</v>
      </c>
      <c r="CK44">
        <v>452508</v>
      </c>
      <c r="CL44">
        <v>8.6300000000000008</v>
      </c>
      <c r="CM44">
        <v>8.81</v>
      </c>
      <c r="CN44">
        <v>452508</v>
      </c>
      <c r="CO44">
        <v>0</v>
      </c>
      <c r="CP44">
        <v>981.06654000000003</v>
      </c>
      <c r="CQ44">
        <v>100</v>
      </c>
      <c r="CR44">
        <v>42967</v>
      </c>
      <c r="CS44">
        <v>8.2730000000000008E-3</v>
      </c>
      <c r="CT44">
        <v>0</v>
      </c>
      <c r="CU44">
        <v>1.379E-3</v>
      </c>
      <c r="CV44">
        <v>614</v>
      </c>
      <c r="CW44" t="s">
        <v>273</v>
      </c>
      <c r="CX44" t="s">
        <v>155</v>
      </c>
      <c r="CY44" t="s">
        <v>274</v>
      </c>
      <c r="CZ44">
        <v>-83.518681000000001</v>
      </c>
      <c r="DA44">
        <v>34.864522999999998</v>
      </c>
      <c r="DB44">
        <v>34.864522999999998</v>
      </c>
      <c r="DC44">
        <v>-83.518681000000001</v>
      </c>
      <c r="DD44">
        <v>1.379E-3</v>
      </c>
      <c r="DE44">
        <v>54</v>
      </c>
      <c r="DF44">
        <v>3920</v>
      </c>
      <c r="DG44">
        <v>14.5</v>
      </c>
      <c r="DH44">
        <v>4140</v>
      </c>
      <c r="DI44">
        <v>14.5</v>
      </c>
      <c r="DJ44">
        <v>4210</v>
      </c>
      <c r="DK44">
        <v>0</v>
      </c>
      <c r="DL44">
        <v>4190</v>
      </c>
      <c r="DM44">
        <v>0</v>
      </c>
      <c r="DN44">
        <v>4060</v>
      </c>
      <c r="DO44">
        <v>9.6</v>
      </c>
      <c r="DP44">
        <v>3900</v>
      </c>
      <c r="DQ44">
        <v>9.6</v>
      </c>
      <c r="DR44">
        <v>2720</v>
      </c>
      <c r="DS44">
        <v>12.8</v>
      </c>
      <c r="DT44">
        <v>2720</v>
      </c>
      <c r="DU44">
        <v>12.8</v>
      </c>
      <c r="DV44">
        <v>3870</v>
      </c>
      <c r="DW44">
        <v>14.8</v>
      </c>
      <c r="DX44">
        <v>3910</v>
      </c>
      <c r="DY44">
        <v>14.8</v>
      </c>
      <c r="DZ44">
        <v>0</v>
      </c>
    </row>
    <row r="45" spans="1:130" x14ac:dyDescent="0.3">
      <c r="A45">
        <v>44</v>
      </c>
      <c r="B45">
        <v>6976438</v>
      </c>
      <c r="C45" t="s">
        <v>157</v>
      </c>
      <c r="D45" s="2">
        <v>43425.607638888891</v>
      </c>
      <c r="E45" t="s">
        <v>131</v>
      </c>
      <c r="F45" t="s">
        <v>132</v>
      </c>
      <c r="G45" t="s">
        <v>280</v>
      </c>
      <c r="H45" t="s">
        <v>134</v>
      </c>
      <c r="I45">
        <v>0</v>
      </c>
      <c r="J45">
        <v>0</v>
      </c>
      <c r="K45">
        <v>0</v>
      </c>
      <c r="L45" t="s">
        <v>269</v>
      </c>
      <c r="M45" t="s">
        <v>224</v>
      </c>
      <c r="N45" t="s">
        <v>165</v>
      </c>
      <c r="O45" t="s">
        <v>165</v>
      </c>
      <c r="P45" t="s">
        <v>291</v>
      </c>
      <c r="Q45">
        <v>2</v>
      </c>
      <c r="R45" t="s">
        <v>270</v>
      </c>
      <c r="S45" t="s">
        <v>292</v>
      </c>
      <c r="T45" t="s">
        <v>169</v>
      </c>
      <c r="U45" t="s">
        <v>142</v>
      </c>
      <c r="V45" t="s">
        <v>293</v>
      </c>
      <c r="W45" t="s">
        <v>171</v>
      </c>
      <c r="X45" t="s">
        <v>245</v>
      </c>
      <c r="Y45" t="s">
        <v>145</v>
      </c>
      <c r="Z45">
        <v>8.7955220000000001</v>
      </c>
      <c r="AA45">
        <v>34.859690000000001</v>
      </c>
      <c r="AB45">
        <v>-83.511533999999997</v>
      </c>
      <c r="AC45">
        <v>54</v>
      </c>
      <c r="AD45">
        <v>44</v>
      </c>
      <c r="AE45">
        <v>94</v>
      </c>
      <c r="AF45" t="s">
        <v>146</v>
      </c>
      <c r="AG45">
        <v>78</v>
      </c>
      <c r="AH45">
        <v>93</v>
      </c>
      <c r="AI45" t="s">
        <v>183</v>
      </c>
      <c r="AJ45">
        <v>1434</v>
      </c>
      <c r="AK45">
        <v>17.399999999999999</v>
      </c>
      <c r="AL45">
        <v>434.1</v>
      </c>
      <c r="AM45">
        <v>-83.511751000000004</v>
      </c>
      <c r="AN45">
        <v>34.859831</v>
      </c>
      <c r="AO45">
        <v>-83.510530000000003</v>
      </c>
      <c r="AP45">
        <v>34.859202000000003</v>
      </c>
      <c r="AQ45" t="s">
        <v>145</v>
      </c>
      <c r="AR45">
        <v>1</v>
      </c>
      <c r="AS45">
        <v>241</v>
      </c>
      <c r="AT45">
        <v>2</v>
      </c>
      <c r="AU45">
        <v>0</v>
      </c>
      <c r="AV45">
        <v>55</v>
      </c>
      <c r="AW45">
        <v>6.75</v>
      </c>
      <c r="AX45">
        <v>6.66</v>
      </c>
      <c r="AY45">
        <v>1859.6</v>
      </c>
      <c r="AZ45">
        <v>1877</v>
      </c>
      <c r="BA45">
        <v>1898.3</v>
      </c>
      <c r="BB45">
        <v>55</v>
      </c>
      <c r="BC45">
        <v>57.5</v>
      </c>
      <c r="BD45">
        <v>0</v>
      </c>
      <c r="BE45" s="3">
        <v>43091</v>
      </c>
      <c r="BF45" t="s">
        <v>209</v>
      </c>
      <c r="BG45">
        <v>1.379E-3</v>
      </c>
      <c r="BH45">
        <v>43318</v>
      </c>
      <c r="BI45">
        <v>42943</v>
      </c>
      <c r="BJ45" t="s">
        <v>145</v>
      </c>
      <c r="BK45" t="s">
        <v>149</v>
      </c>
      <c r="BL45">
        <v>1</v>
      </c>
      <c r="BM45">
        <v>200</v>
      </c>
      <c r="BN45">
        <v>1</v>
      </c>
      <c r="BO45">
        <v>1</v>
      </c>
      <c r="BP45">
        <v>2</v>
      </c>
      <c r="BQ45">
        <v>1</v>
      </c>
      <c r="BR45">
        <v>1</v>
      </c>
      <c r="BS45">
        <v>2</v>
      </c>
      <c r="BT45">
        <v>3</v>
      </c>
      <c r="BU45">
        <v>3</v>
      </c>
      <c r="BV45" t="s">
        <v>150</v>
      </c>
      <c r="BW45">
        <v>241</v>
      </c>
      <c r="BX45">
        <v>2</v>
      </c>
      <c r="BY45">
        <v>0</v>
      </c>
      <c r="BZ45" t="s">
        <v>151</v>
      </c>
      <c r="CA45" t="s">
        <v>151</v>
      </c>
      <c r="CB45">
        <v>0</v>
      </c>
      <c r="CC45">
        <v>55</v>
      </c>
      <c r="CD45">
        <v>4060</v>
      </c>
      <c r="CE45" t="s">
        <v>152</v>
      </c>
      <c r="CF45">
        <v>0</v>
      </c>
      <c r="CG45">
        <v>0.185808</v>
      </c>
      <c r="CH45">
        <v>9</v>
      </c>
      <c r="CI45" t="s">
        <v>153</v>
      </c>
      <c r="CJ45">
        <v>4060</v>
      </c>
      <c r="CK45">
        <v>452508</v>
      </c>
      <c r="CL45">
        <v>8.6300000000000008</v>
      </c>
      <c r="CM45">
        <v>8.81</v>
      </c>
      <c r="CN45">
        <v>452508</v>
      </c>
      <c r="CO45">
        <v>0</v>
      </c>
      <c r="CP45">
        <v>981.06654000000003</v>
      </c>
      <c r="CQ45">
        <v>100</v>
      </c>
      <c r="CR45">
        <v>42967</v>
      </c>
      <c r="CS45">
        <v>8.2730000000000008E-3</v>
      </c>
      <c r="CT45">
        <v>0</v>
      </c>
      <c r="CU45">
        <v>1.379E-3</v>
      </c>
      <c r="CV45">
        <v>614</v>
      </c>
      <c r="CW45" t="s">
        <v>273</v>
      </c>
      <c r="CX45" t="s">
        <v>155</v>
      </c>
      <c r="CY45" t="s">
        <v>274</v>
      </c>
      <c r="CZ45">
        <v>-83.518681000000001</v>
      </c>
      <c r="DA45">
        <v>34.864522999999998</v>
      </c>
      <c r="DB45">
        <v>34.864522999999998</v>
      </c>
      <c r="DC45">
        <v>-83.518681000000001</v>
      </c>
      <c r="DD45">
        <v>1.379E-3</v>
      </c>
      <c r="DE45">
        <v>54</v>
      </c>
      <c r="DF45">
        <v>3920</v>
      </c>
      <c r="DG45">
        <v>14.5</v>
      </c>
      <c r="DH45">
        <v>4140</v>
      </c>
      <c r="DI45">
        <v>14.5</v>
      </c>
      <c r="DJ45">
        <v>4210</v>
      </c>
      <c r="DK45">
        <v>0</v>
      </c>
      <c r="DL45">
        <v>4190</v>
      </c>
      <c r="DM45">
        <v>0</v>
      </c>
      <c r="DN45">
        <v>4060</v>
      </c>
      <c r="DO45">
        <v>9.6</v>
      </c>
      <c r="DP45">
        <v>3900</v>
      </c>
      <c r="DQ45">
        <v>9.6</v>
      </c>
      <c r="DR45">
        <v>2720</v>
      </c>
      <c r="DS45">
        <v>12.8</v>
      </c>
      <c r="DT45">
        <v>2720</v>
      </c>
      <c r="DU45">
        <v>12.8</v>
      </c>
      <c r="DV45">
        <v>3870</v>
      </c>
      <c r="DW45">
        <v>14.8</v>
      </c>
      <c r="DX45">
        <v>3910</v>
      </c>
      <c r="DY45">
        <v>14.8</v>
      </c>
      <c r="DZ45">
        <v>0</v>
      </c>
    </row>
    <row r="46" spans="1:130" x14ac:dyDescent="0.3">
      <c r="A46">
        <v>45</v>
      </c>
      <c r="B46">
        <v>6865458</v>
      </c>
      <c r="C46" t="s">
        <v>157</v>
      </c>
      <c r="D46" s="2">
        <v>43351.509027777778</v>
      </c>
      <c r="E46" t="s">
        <v>131</v>
      </c>
      <c r="F46" t="s">
        <v>294</v>
      </c>
      <c r="G46" t="s">
        <v>295</v>
      </c>
      <c r="H46" t="s">
        <v>187</v>
      </c>
      <c r="I46">
        <v>0</v>
      </c>
      <c r="J46">
        <v>0</v>
      </c>
      <c r="K46">
        <v>1</v>
      </c>
      <c r="L46" t="s">
        <v>135</v>
      </c>
      <c r="M46" t="s">
        <v>164</v>
      </c>
      <c r="N46" t="s">
        <v>137</v>
      </c>
      <c r="O46" t="s">
        <v>137</v>
      </c>
      <c r="P46" t="s">
        <v>190</v>
      </c>
      <c r="Q46">
        <v>1</v>
      </c>
      <c r="R46" t="s">
        <v>139</v>
      </c>
      <c r="S46" t="s">
        <v>177</v>
      </c>
      <c r="T46" t="s">
        <v>169</v>
      </c>
      <c r="U46" t="s">
        <v>162</v>
      </c>
      <c r="V46">
        <v>72</v>
      </c>
      <c r="W46" t="s">
        <v>256</v>
      </c>
      <c r="X46" t="s">
        <v>201</v>
      </c>
      <c r="Y46" t="s">
        <v>145</v>
      </c>
      <c r="Z46">
        <v>8.81</v>
      </c>
      <c r="AA46">
        <v>34.859549999999999</v>
      </c>
      <c r="AB46">
        <v>-83.511315999999994</v>
      </c>
      <c r="AC46">
        <v>54</v>
      </c>
      <c r="AD46">
        <v>44</v>
      </c>
      <c r="AE46">
        <v>94</v>
      </c>
      <c r="AF46" t="s">
        <v>146</v>
      </c>
      <c r="AG46">
        <v>78</v>
      </c>
      <c r="AH46">
        <v>93</v>
      </c>
      <c r="AI46" t="s">
        <v>183</v>
      </c>
      <c r="AJ46">
        <v>1434</v>
      </c>
      <c r="AK46">
        <v>17.399999999999999</v>
      </c>
      <c r="AL46">
        <v>434.1</v>
      </c>
      <c r="AM46">
        <v>-83.511751000000004</v>
      </c>
      <c r="AN46">
        <v>34.859831</v>
      </c>
      <c r="AO46">
        <v>-83.510530000000003</v>
      </c>
      <c r="AP46">
        <v>34.859202000000003</v>
      </c>
      <c r="AQ46" t="s">
        <v>145</v>
      </c>
      <c r="AR46">
        <v>1</v>
      </c>
      <c r="AS46">
        <v>241</v>
      </c>
      <c r="AT46">
        <v>2</v>
      </c>
      <c r="AU46">
        <v>0</v>
      </c>
      <c r="AV46">
        <v>55</v>
      </c>
      <c r="AW46">
        <v>6.75</v>
      </c>
      <c r="AX46">
        <v>6.66</v>
      </c>
      <c r="AY46">
        <v>1859.6</v>
      </c>
      <c r="AZ46">
        <v>1877</v>
      </c>
      <c r="BA46">
        <v>1898.3</v>
      </c>
      <c r="BB46">
        <v>55</v>
      </c>
      <c r="BC46">
        <v>57.5</v>
      </c>
      <c r="BD46">
        <v>0</v>
      </c>
      <c r="BE46" s="3">
        <v>43091</v>
      </c>
      <c r="BF46" t="s">
        <v>209</v>
      </c>
      <c r="BG46">
        <v>1.379E-3</v>
      </c>
      <c r="BH46">
        <v>43318</v>
      </c>
      <c r="BI46">
        <v>42943</v>
      </c>
      <c r="BJ46" t="s">
        <v>145</v>
      </c>
      <c r="BK46" t="s">
        <v>149</v>
      </c>
      <c r="BL46">
        <v>1</v>
      </c>
      <c r="BM46">
        <v>200</v>
      </c>
      <c r="BN46">
        <v>1</v>
      </c>
      <c r="BO46">
        <v>1</v>
      </c>
      <c r="BP46">
        <v>2</v>
      </c>
      <c r="BQ46">
        <v>1</v>
      </c>
      <c r="BR46">
        <v>1</v>
      </c>
      <c r="BS46">
        <v>2</v>
      </c>
      <c r="BT46">
        <v>3</v>
      </c>
      <c r="BU46">
        <v>3</v>
      </c>
      <c r="BV46" t="s">
        <v>150</v>
      </c>
      <c r="BW46">
        <v>241</v>
      </c>
      <c r="BX46">
        <v>2</v>
      </c>
      <c r="BY46">
        <v>0</v>
      </c>
      <c r="BZ46" t="s">
        <v>151</v>
      </c>
      <c r="CA46" t="s">
        <v>151</v>
      </c>
      <c r="CB46">
        <v>0</v>
      </c>
      <c r="CC46">
        <v>55</v>
      </c>
      <c r="CD46">
        <v>4060</v>
      </c>
      <c r="CE46" t="s">
        <v>152</v>
      </c>
      <c r="CF46">
        <v>0</v>
      </c>
      <c r="CG46">
        <v>0.185808</v>
      </c>
      <c r="CH46">
        <v>9</v>
      </c>
      <c r="CI46" t="s">
        <v>153</v>
      </c>
      <c r="CJ46">
        <v>4060</v>
      </c>
      <c r="CK46">
        <v>452508</v>
      </c>
      <c r="CL46">
        <v>8.6300000000000008</v>
      </c>
      <c r="CM46">
        <v>8.81</v>
      </c>
      <c r="CN46">
        <v>452508</v>
      </c>
      <c r="CO46">
        <v>0</v>
      </c>
      <c r="CP46">
        <v>981.06654000000003</v>
      </c>
      <c r="CQ46">
        <v>100</v>
      </c>
      <c r="CR46">
        <v>42967</v>
      </c>
      <c r="CS46">
        <v>8.2730000000000008E-3</v>
      </c>
      <c r="CT46">
        <v>0</v>
      </c>
      <c r="CU46">
        <v>1.379E-3</v>
      </c>
      <c r="CV46">
        <v>614</v>
      </c>
      <c r="CW46" t="s">
        <v>273</v>
      </c>
      <c r="CX46" t="s">
        <v>155</v>
      </c>
      <c r="CY46" t="s">
        <v>274</v>
      </c>
      <c r="CZ46">
        <v>-83.518681000000001</v>
      </c>
      <c r="DA46">
        <v>34.864522999999998</v>
      </c>
      <c r="DB46">
        <v>34.864522999999998</v>
      </c>
      <c r="DC46">
        <v>-83.518681000000001</v>
      </c>
      <c r="DD46">
        <v>1.379E-3</v>
      </c>
      <c r="DE46">
        <v>54</v>
      </c>
      <c r="DF46">
        <v>3920</v>
      </c>
      <c r="DG46">
        <v>14.5</v>
      </c>
      <c r="DH46">
        <v>4140</v>
      </c>
      <c r="DI46">
        <v>14.5</v>
      </c>
      <c r="DJ46">
        <v>4210</v>
      </c>
      <c r="DK46">
        <v>0</v>
      </c>
      <c r="DL46">
        <v>4190</v>
      </c>
      <c r="DM46">
        <v>0</v>
      </c>
      <c r="DN46">
        <v>4060</v>
      </c>
      <c r="DO46">
        <v>9.6</v>
      </c>
      <c r="DP46">
        <v>3900</v>
      </c>
      <c r="DQ46">
        <v>9.6</v>
      </c>
      <c r="DR46">
        <v>2720</v>
      </c>
      <c r="DS46">
        <v>12.8</v>
      </c>
      <c r="DT46">
        <v>2720</v>
      </c>
      <c r="DU46">
        <v>12.8</v>
      </c>
      <c r="DV46">
        <v>3870</v>
      </c>
      <c r="DW46">
        <v>14.8</v>
      </c>
      <c r="DX46">
        <v>3910</v>
      </c>
      <c r="DY46">
        <v>14.8</v>
      </c>
      <c r="DZ46">
        <v>0</v>
      </c>
    </row>
    <row r="47" spans="1:130" x14ac:dyDescent="0.3">
      <c r="A47">
        <v>46</v>
      </c>
      <c r="B47">
        <v>6857121</v>
      </c>
      <c r="C47" t="s">
        <v>130</v>
      </c>
      <c r="D47" s="2">
        <v>43342.975694444445</v>
      </c>
      <c r="E47" t="s">
        <v>131</v>
      </c>
      <c r="F47" t="s">
        <v>132</v>
      </c>
      <c r="G47" t="s">
        <v>296</v>
      </c>
      <c r="H47" t="s">
        <v>134</v>
      </c>
      <c r="I47">
        <v>0</v>
      </c>
      <c r="J47">
        <v>0</v>
      </c>
      <c r="K47">
        <v>0</v>
      </c>
      <c r="L47" t="s">
        <v>135</v>
      </c>
      <c r="M47" t="s">
        <v>180</v>
      </c>
      <c r="N47" t="s">
        <v>239</v>
      </c>
      <c r="O47" t="s">
        <v>239</v>
      </c>
      <c r="P47" t="s">
        <v>297</v>
      </c>
      <c r="Q47">
        <v>1</v>
      </c>
      <c r="R47" t="s">
        <v>139</v>
      </c>
      <c r="S47" t="s">
        <v>177</v>
      </c>
      <c r="T47" t="s">
        <v>141</v>
      </c>
      <c r="U47" t="s">
        <v>142</v>
      </c>
      <c r="V47">
        <v>71</v>
      </c>
      <c r="W47" t="s">
        <v>143</v>
      </c>
      <c r="X47" t="s">
        <v>144</v>
      </c>
      <c r="Y47" t="s">
        <v>145</v>
      </c>
      <c r="Z47">
        <v>8.7904820000000008</v>
      </c>
      <c r="AA47">
        <v>34.859737000000003</v>
      </c>
      <c r="AB47">
        <v>-83.511606</v>
      </c>
      <c r="AC47">
        <v>54</v>
      </c>
      <c r="AD47">
        <v>44</v>
      </c>
      <c r="AE47">
        <v>94</v>
      </c>
      <c r="AF47" t="s">
        <v>146</v>
      </c>
      <c r="AG47">
        <v>78</v>
      </c>
      <c r="AH47">
        <v>93</v>
      </c>
      <c r="AI47" t="s">
        <v>183</v>
      </c>
      <c r="AJ47">
        <v>1434</v>
      </c>
      <c r="AK47">
        <v>17.399999999999999</v>
      </c>
      <c r="AL47">
        <v>434.1</v>
      </c>
      <c r="AM47">
        <v>-83.511751000000004</v>
      </c>
      <c r="AN47">
        <v>34.859831</v>
      </c>
      <c r="AO47">
        <v>-83.510530000000003</v>
      </c>
      <c r="AP47">
        <v>34.859202000000003</v>
      </c>
      <c r="AQ47" t="s">
        <v>145</v>
      </c>
      <c r="AR47">
        <v>1</v>
      </c>
      <c r="AS47">
        <v>241</v>
      </c>
      <c r="AT47">
        <v>2</v>
      </c>
      <c r="AU47">
        <v>0</v>
      </c>
      <c r="AV47">
        <v>55</v>
      </c>
      <c r="AW47">
        <v>6.75</v>
      </c>
      <c r="AX47">
        <v>6.66</v>
      </c>
      <c r="AY47">
        <v>1859.6</v>
      </c>
      <c r="AZ47">
        <v>1877</v>
      </c>
      <c r="BA47">
        <v>1898.3</v>
      </c>
      <c r="BB47">
        <v>55</v>
      </c>
      <c r="BC47">
        <v>57.5</v>
      </c>
      <c r="BD47">
        <v>0</v>
      </c>
      <c r="BE47" s="3">
        <v>43091</v>
      </c>
      <c r="BF47" t="s">
        <v>209</v>
      </c>
      <c r="BG47">
        <v>1.379E-3</v>
      </c>
      <c r="BH47">
        <v>43318</v>
      </c>
      <c r="BI47">
        <v>42943</v>
      </c>
      <c r="BJ47" t="s">
        <v>145</v>
      </c>
      <c r="BK47" t="s">
        <v>149</v>
      </c>
      <c r="BL47">
        <v>1</v>
      </c>
      <c r="BM47">
        <v>200</v>
      </c>
      <c r="BN47">
        <v>1</v>
      </c>
      <c r="BO47">
        <v>1</v>
      </c>
      <c r="BP47">
        <v>2</v>
      </c>
      <c r="BQ47">
        <v>1</v>
      </c>
      <c r="BR47">
        <v>1</v>
      </c>
      <c r="BS47">
        <v>2</v>
      </c>
      <c r="BT47">
        <v>3</v>
      </c>
      <c r="BU47">
        <v>3</v>
      </c>
      <c r="BV47" t="s">
        <v>150</v>
      </c>
      <c r="BW47">
        <v>241</v>
      </c>
      <c r="BX47">
        <v>2</v>
      </c>
      <c r="BY47">
        <v>0</v>
      </c>
      <c r="BZ47" t="s">
        <v>151</v>
      </c>
      <c r="CA47" t="s">
        <v>151</v>
      </c>
      <c r="CB47">
        <v>0</v>
      </c>
      <c r="CC47">
        <v>55</v>
      </c>
      <c r="CD47">
        <v>4060</v>
      </c>
      <c r="CE47" t="s">
        <v>152</v>
      </c>
      <c r="CF47">
        <v>0</v>
      </c>
      <c r="CG47">
        <v>0.185808</v>
      </c>
      <c r="CH47">
        <v>9</v>
      </c>
      <c r="CI47" t="s">
        <v>153</v>
      </c>
      <c r="CJ47">
        <v>4060</v>
      </c>
      <c r="CK47">
        <v>452508</v>
      </c>
      <c r="CL47">
        <v>8.6300000000000008</v>
      </c>
      <c r="CM47">
        <v>8.81</v>
      </c>
      <c r="CN47">
        <v>452508</v>
      </c>
      <c r="CO47">
        <v>0</v>
      </c>
      <c r="CP47">
        <v>981.06654000000003</v>
      </c>
      <c r="CQ47">
        <v>100</v>
      </c>
      <c r="CR47">
        <v>42967</v>
      </c>
      <c r="CS47">
        <v>8.2730000000000008E-3</v>
      </c>
      <c r="CT47">
        <v>0</v>
      </c>
      <c r="CU47">
        <v>1.379E-3</v>
      </c>
      <c r="CV47">
        <v>614</v>
      </c>
      <c r="CW47" t="s">
        <v>273</v>
      </c>
      <c r="CX47" t="s">
        <v>155</v>
      </c>
      <c r="CY47" t="s">
        <v>274</v>
      </c>
      <c r="CZ47">
        <v>-83.518681000000001</v>
      </c>
      <c r="DA47">
        <v>34.864522999999998</v>
      </c>
      <c r="DB47">
        <v>34.864522999999998</v>
      </c>
      <c r="DC47">
        <v>-83.518681000000001</v>
      </c>
      <c r="DD47">
        <v>1.379E-3</v>
      </c>
      <c r="DE47">
        <v>54</v>
      </c>
      <c r="DF47">
        <v>3920</v>
      </c>
      <c r="DG47">
        <v>14.5</v>
      </c>
      <c r="DH47">
        <v>4140</v>
      </c>
      <c r="DI47">
        <v>14.5</v>
      </c>
      <c r="DJ47">
        <v>4210</v>
      </c>
      <c r="DK47">
        <v>0</v>
      </c>
      <c r="DL47">
        <v>4190</v>
      </c>
      <c r="DM47">
        <v>0</v>
      </c>
      <c r="DN47">
        <v>4060</v>
      </c>
      <c r="DO47">
        <v>9.6</v>
      </c>
      <c r="DP47">
        <v>3900</v>
      </c>
      <c r="DQ47">
        <v>9.6</v>
      </c>
      <c r="DR47">
        <v>2720</v>
      </c>
      <c r="DS47">
        <v>12.8</v>
      </c>
      <c r="DT47">
        <v>2720</v>
      </c>
      <c r="DU47">
        <v>12.8</v>
      </c>
      <c r="DV47">
        <v>3870</v>
      </c>
      <c r="DW47">
        <v>14.8</v>
      </c>
      <c r="DX47">
        <v>3910</v>
      </c>
      <c r="DY47">
        <v>14.8</v>
      </c>
      <c r="DZ47">
        <v>0</v>
      </c>
    </row>
    <row r="48" spans="1:130" x14ac:dyDescent="0.3">
      <c r="A48">
        <v>47</v>
      </c>
      <c r="B48">
        <v>6770496</v>
      </c>
      <c r="C48" t="s">
        <v>130</v>
      </c>
      <c r="D48" s="2">
        <v>43277.65625</v>
      </c>
      <c r="E48" t="s">
        <v>131</v>
      </c>
      <c r="F48" t="s">
        <v>294</v>
      </c>
      <c r="G48" t="s">
        <v>295</v>
      </c>
      <c r="H48" t="s">
        <v>134</v>
      </c>
      <c r="I48">
        <v>0</v>
      </c>
      <c r="J48">
        <v>0</v>
      </c>
      <c r="K48">
        <v>0</v>
      </c>
      <c r="L48" t="s">
        <v>179</v>
      </c>
      <c r="M48" t="s">
        <v>224</v>
      </c>
      <c r="N48" t="s">
        <v>298</v>
      </c>
      <c r="O48" t="s">
        <v>165</v>
      </c>
      <c r="P48" t="s">
        <v>299</v>
      </c>
      <c r="Q48">
        <v>2</v>
      </c>
      <c r="R48" t="s">
        <v>300</v>
      </c>
      <c r="S48" t="s">
        <v>226</v>
      </c>
      <c r="T48" t="s">
        <v>169</v>
      </c>
      <c r="U48" t="s">
        <v>142</v>
      </c>
      <c r="V48" t="s">
        <v>301</v>
      </c>
      <c r="W48" t="s">
        <v>197</v>
      </c>
      <c r="X48" t="s">
        <v>172</v>
      </c>
      <c r="Y48" t="s">
        <v>145</v>
      </c>
      <c r="Z48">
        <v>8.8079649999999994</v>
      </c>
      <c r="AA48">
        <v>34.859575</v>
      </c>
      <c r="AB48">
        <v>-83.511357000000004</v>
      </c>
      <c r="AC48">
        <v>54</v>
      </c>
      <c r="AD48">
        <v>44</v>
      </c>
      <c r="AE48">
        <v>94</v>
      </c>
      <c r="AF48" t="s">
        <v>146</v>
      </c>
      <c r="AG48">
        <v>78</v>
      </c>
      <c r="AH48">
        <v>93</v>
      </c>
      <c r="AI48" t="s">
        <v>183</v>
      </c>
      <c r="AJ48">
        <v>1434</v>
      </c>
      <c r="AK48">
        <v>17.399999999999999</v>
      </c>
      <c r="AL48">
        <v>434.1</v>
      </c>
      <c r="AM48">
        <v>-83.511751000000004</v>
      </c>
      <c r="AN48">
        <v>34.859831</v>
      </c>
      <c r="AO48">
        <v>-83.510530000000003</v>
      </c>
      <c r="AP48">
        <v>34.859202000000003</v>
      </c>
      <c r="AQ48" t="s">
        <v>145</v>
      </c>
      <c r="AR48">
        <v>1</v>
      </c>
      <c r="AS48">
        <v>241</v>
      </c>
      <c r="AT48">
        <v>2</v>
      </c>
      <c r="AU48">
        <v>0</v>
      </c>
      <c r="AV48">
        <v>55</v>
      </c>
      <c r="AW48">
        <v>6.75</v>
      </c>
      <c r="AX48">
        <v>6.66</v>
      </c>
      <c r="AY48">
        <v>1859.6</v>
      </c>
      <c r="AZ48">
        <v>1877</v>
      </c>
      <c r="BA48">
        <v>1898.3</v>
      </c>
      <c r="BB48">
        <v>55</v>
      </c>
      <c r="BC48">
        <v>57.5</v>
      </c>
      <c r="BD48">
        <v>0</v>
      </c>
      <c r="BE48" s="3">
        <v>43091</v>
      </c>
      <c r="BF48" t="s">
        <v>209</v>
      </c>
      <c r="BG48">
        <v>1.379E-3</v>
      </c>
      <c r="BH48">
        <v>43318</v>
      </c>
      <c r="BI48">
        <v>42943</v>
      </c>
      <c r="BJ48" t="s">
        <v>145</v>
      </c>
      <c r="BK48" t="s">
        <v>149</v>
      </c>
      <c r="BL48">
        <v>1</v>
      </c>
      <c r="BM48">
        <v>200</v>
      </c>
      <c r="BN48">
        <v>1</v>
      </c>
      <c r="BO48">
        <v>1</v>
      </c>
      <c r="BP48">
        <v>2</v>
      </c>
      <c r="BQ48">
        <v>1</v>
      </c>
      <c r="BR48">
        <v>1</v>
      </c>
      <c r="BS48">
        <v>2</v>
      </c>
      <c r="BT48">
        <v>3</v>
      </c>
      <c r="BU48">
        <v>3</v>
      </c>
      <c r="BV48" t="s">
        <v>150</v>
      </c>
      <c r="BW48">
        <v>241</v>
      </c>
      <c r="BX48">
        <v>2</v>
      </c>
      <c r="BY48">
        <v>0</v>
      </c>
      <c r="BZ48" t="s">
        <v>151</v>
      </c>
      <c r="CA48" t="s">
        <v>151</v>
      </c>
      <c r="CB48">
        <v>0</v>
      </c>
      <c r="CC48">
        <v>55</v>
      </c>
      <c r="CD48">
        <v>4060</v>
      </c>
      <c r="CE48" t="s">
        <v>152</v>
      </c>
      <c r="CF48">
        <v>0</v>
      </c>
      <c r="CG48">
        <v>0.185808</v>
      </c>
      <c r="CH48">
        <v>9</v>
      </c>
      <c r="CI48" t="s">
        <v>153</v>
      </c>
      <c r="CJ48">
        <v>4060</v>
      </c>
      <c r="CK48">
        <v>452508</v>
      </c>
      <c r="CL48">
        <v>8.6300000000000008</v>
      </c>
      <c r="CM48">
        <v>8.81</v>
      </c>
      <c r="CN48">
        <v>452508</v>
      </c>
      <c r="CO48">
        <v>0</v>
      </c>
      <c r="CP48">
        <v>981.06654000000003</v>
      </c>
      <c r="CQ48">
        <v>100</v>
      </c>
      <c r="CR48">
        <v>42967</v>
      </c>
      <c r="CS48">
        <v>8.2730000000000008E-3</v>
      </c>
      <c r="CT48">
        <v>0</v>
      </c>
      <c r="CU48">
        <v>1.379E-3</v>
      </c>
      <c r="CV48">
        <v>614</v>
      </c>
      <c r="CW48" t="s">
        <v>273</v>
      </c>
      <c r="CX48" t="s">
        <v>155</v>
      </c>
      <c r="CY48" t="s">
        <v>274</v>
      </c>
      <c r="CZ48">
        <v>-83.518681000000001</v>
      </c>
      <c r="DA48">
        <v>34.864522999999998</v>
      </c>
      <c r="DB48">
        <v>34.864522999999998</v>
      </c>
      <c r="DC48">
        <v>-83.518681000000001</v>
      </c>
      <c r="DD48">
        <v>1.379E-3</v>
      </c>
      <c r="DE48">
        <v>54</v>
      </c>
      <c r="DF48">
        <v>3920</v>
      </c>
      <c r="DG48">
        <v>14.5</v>
      </c>
      <c r="DH48">
        <v>4140</v>
      </c>
      <c r="DI48">
        <v>14.5</v>
      </c>
      <c r="DJ48">
        <v>4210</v>
      </c>
      <c r="DK48">
        <v>0</v>
      </c>
      <c r="DL48">
        <v>4190</v>
      </c>
      <c r="DM48">
        <v>0</v>
      </c>
      <c r="DN48">
        <v>4060</v>
      </c>
      <c r="DO48">
        <v>9.6</v>
      </c>
      <c r="DP48">
        <v>3900</v>
      </c>
      <c r="DQ48">
        <v>9.6</v>
      </c>
      <c r="DR48">
        <v>2720</v>
      </c>
      <c r="DS48">
        <v>12.8</v>
      </c>
      <c r="DT48">
        <v>2720</v>
      </c>
      <c r="DU48">
        <v>12.8</v>
      </c>
      <c r="DV48">
        <v>3870</v>
      </c>
      <c r="DW48">
        <v>14.8</v>
      </c>
      <c r="DX48">
        <v>3910</v>
      </c>
      <c r="DY48">
        <v>14.8</v>
      </c>
      <c r="DZ48">
        <v>0</v>
      </c>
    </row>
    <row r="49" spans="1:130" x14ac:dyDescent="0.3">
      <c r="A49">
        <v>48</v>
      </c>
      <c r="B49">
        <v>6608194</v>
      </c>
      <c r="C49" t="s">
        <v>130</v>
      </c>
      <c r="D49" s="2">
        <v>43152.356944444444</v>
      </c>
      <c r="E49" t="s">
        <v>131</v>
      </c>
      <c r="F49" t="s">
        <v>294</v>
      </c>
      <c r="G49" t="s">
        <v>280</v>
      </c>
      <c r="H49" t="s">
        <v>134</v>
      </c>
      <c r="I49">
        <v>0</v>
      </c>
      <c r="J49">
        <v>0</v>
      </c>
      <c r="K49">
        <v>0</v>
      </c>
      <c r="L49" t="s">
        <v>194</v>
      </c>
      <c r="M49" t="s">
        <v>224</v>
      </c>
      <c r="N49" t="s">
        <v>302</v>
      </c>
      <c r="O49" t="s">
        <v>165</v>
      </c>
      <c r="P49" t="s">
        <v>303</v>
      </c>
      <c r="Q49">
        <v>2</v>
      </c>
      <c r="R49" t="s">
        <v>304</v>
      </c>
      <c r="S49" t="s">
        <v>292</v>
      </c>
      <c r="T49" t="s">
        <v>169</v>
      </c>
      <c r="U49" t="s">
        <v>162</v>
      </c>
      <c r="V49" t="s">
        <v>305</v>
      </c>
      <c r="W49" t="s">
        <v>197</v>
      </c>
      <c r="X49" t="s">
        <v>306</v>
      </c>
      <c r="Y49" t="s">
        <v>145</v>
      </c>
      <c r="Z49">
        <v>8.81</v>
      </c>
      <c r="AA49">
        <v>34.859558999999997</v>
      </c>
      <c r="AB49">
        <v>-83.511331999999996</v>
      </c>
      <c r="AC49">
        <v>54</v>
      </c>
      <c r="AD49">
        <v>44</v>
      </c>
      <c r="AE49">
        <v>94</v>
      </c>
      <c r="AF49" t="s">
        <v>146</v>
      </c>
      <c r="AG49">
        <v>78</v>
      </c>
      <c r="AH49">
        <v>93</v>
      </c>
      <c r="AI49" t="s">
        <v>183</v>
      </c>
      <c r="AJ49">
        <v>1434</v>
      </c>
      <c r="AK49">
        <v>17.399999999999999</v>
      </c>
      <c r="AL49">
        <v>434.1</v>
      </c>
      <c r="AM49">
        <v>-83.511751000000004</v>
      </c>
      <c r="AN49">
        <v>34.859831</v>
      </c>
      <c r="AO49">
        <v>-83.510530000000003</v>
      </c>
      <c r="AP49">
        <v>34.859202000000003</v>
      </c>
      <c r="AQ49" t="s">
        <v>145</v>
      </c>
      <c r="AR49">
        <v>1</v>
      </c>
      <c r="AS49">
        <v>241</v>
      </c>
      <c r="AT49">
        <v>2</v>
      </c>
      <c r="AU49">
        <v>0</v>
      </c>
      <c r="AV49">
        <v>55</v>
      </c>
      <c r="AW49">
        <v>6.75</v>
      </c>
      <c r="AX49">
        <v>6.66</v>
      </c>
      <c r="AY49">
        <v>1859.6</v>
      </c>
      <c r="AZ49">
        <v>1877</v>
      </c>
      <c r="BA49">
        <v>1898.3</v>
      </c>
      <c r="BB49">
        <v>55</v>
      </c>
      <c r="BC49">
        <v>57.5</v>
      </c>
      <c r="BD49">
        <v>0</v>
      </c>
      <c r="BE49" s="3">
        <v>43091</v>
      </c>
      <c r="BF49" t="s">
        <v>209</v>
      </c>
      <c r="BG49">
        <v>1.379E-3</v>
      </c>
      <c r="BH49">
        <v>43318</v>
      </c>
      <c r="BI49">
        <v>42943</v>
      </c>
      <c r="BJ49" t="s">
        <v>145</v>
      </c>
      <c r="BK49" t="s">
        <v>149</v>
      </c>
      <c r="BL49">
        <v>1</v>
      </c>
      <c r="BM49">
        <v>200</v>
      </c>
      <c r="BN49">
        <v>1</v>
      </c>
      <c r="BO49">
        <v>1</v>
      </c>
      <c r="BP49">
        <v>2</v>
      </c>
      <c r="BQ49">
        <v>1</v>
      </c>
      <c r="BR49">
        <v>1</v>
      </c>
      <c r="BS49">
        <v>2</v>
      </c>
      <c r="BT49">
        <v>3</v>
      </c>
      <c r="BU49">
        <v>3</v>
      </c>
      <c r="BV49" t="s">
        <v>150</v>
      </c>
      <c r="BW49">
        <v>241</v>
      </c>
      <c r="BX49">
        <v>2</v>
      </c>
      <c r="BY49">
        <v>0</v>
      </c>
      <c r="BZ49" t="s">
        <v>151</v>
      </c>
      <c r="CA49" t="s">
        <v>151</v>
      </c>
      <c r="CB49">
        <v>0</v>
      </c>
      <c r="CC49">
        <v>55</v>
      </c>
      <c r="CD49">
        <v>4060</v>
      </c>
      <c r="CE49" t="s">
        <v>152</v>
      </c>
      <c r="CF49">
        <v>0</v>
      </c>
      <c r="CG49">
        <v>0.185808</v>
      </c>
      <c r="CH49">
        <v>9</v>
      </c>
      <c r="CI49" t="s">
        <v>153</v>
      </c>
      <c r="CJ49">
        <v>4060</v>
      </c>
      <c r="CK49">
        <v>452508</v>
      </c>
      <c r="CL49">
        <v>8.6300000000000008</v>
      </c>
      <c r="CM49">
        <v>8.81</v>
      </c>
      <c r="CN49">
        <v>452508</v>
      </c>
      <c r="CO49">
        <v>0</v>
      </c>
      <c r="CP49">
        <v>981.06654000000003</v>
      </c>
      <c r="CQ49">
        <v>100</v>
      </c>
      <c r="CR49">
        <v>42967</v>
      </c>
      <c r="CS49">
        <v>8.2730000000000008E-3</v>
      </c>
      <c r="CT49">
        <v>0</v>
      </c>
      <c r="CU49">
        <v>1.379E-3</v>
      </c>
      <c r="CV49">
        <v>614</v>
      </c>
      <c r="CW49" t="s">
        <v>273</v>
      </c>
      <c r="CX49" t="s">
        <v>155</v>
      </c>
      <c r="CY49" t="s">
        <v>274</v>
      </c>
      <c r="CZ49">
        <v>-83.518681000000001</v>
      </c>
      <c r="DA49">
        <v>34.864522999999998</v>
      </c>
      <c r="DB49">
        <v>34.864522999999998</v>
      </c>
      <c r="DC49">
        <v>-83.518681000000001</v>
      </c>
      <c r="DD49">
        <v>1.379E-3</v>
      </c>
      <c r="DE49">
        <v>54</v>
      </c>
      <c r="DF49">
        <v>3920</v>
      </c>
      <c r="DG49">
        <v>14.5</v>
      </c>
      <c r="DH49">
        <v>4140</v>
      </c>
      <c r="DI49">
        <v>14.5</v>
      </c>
      <c r="DJ49">
        <v>4210</v>
      </c>
      <c r="DK49">
        <v>0</v>
      </c>
      <c r="DL49">
        <v>4190</v>
      </c>
      <c r="DM49">
        <v>0</v>
      </c>
      <c r="DN49">
        <v>4060</v>
      </c>
      <c r="DO49">
        <v>9.6</v>
      </c>
      <c r="DP49">
        <v>3900</v>
      </c>
      <c r="DQ49">
        <v>9.6</v>
      </c>
      <c r="DR49">
        <v>2720</v>
      </c>
      <c r="DS49">
        <v>12.8</v>
      </c>
      <c r="DT49">
        <v>2720</v>
      </c>
      <c r="DU49">
        <v>12.8</v>
      </c>
      <c r="DV49">
        <v>3870</v>
      </c>
      <c r="DW49">
        <v>14.8</v>
      </c>
      <c r="DX49">
        <v>3910</v>
      </c>
      <c r="DY49">
        <v>14.8</v>
      </c>
      <c r="DZ49">
        <v>0</v>
      </c>
    </row>
    <row r="50" spans="1:130" x14ac:dyDescent="0.3">
      <c r="A50">
        <v>49</v>
      </c>
      <c r="B50">
        <v>5757489</v>
      </c>
      <c r="C50" t="s">
        <v>157</v>
      </c>
      <c r="D50" s="2">
        <v>42504.676388888889</v>
      </c>
      <c r="E50" t="s">
        <v>131</v>
      </c>
      <c r="F50" t="s">
        <v>294</v>
      </c>
      <c r="G50" t="s">
        <v>158</v>
      </c>
      <c r="H50" t="s">
        <v>134</v>
      </c>
      <c r="I50">
        <v>0</v>
      </c>
      <c r="J50">
        <v>0</v>
      </c>
      <c r="K50">
        <v>0</v>
      </c>
      <c r="L50" t="s">
        <v>163</v>
      </c>
      <c r="M50" t="s">
        <v>164</v>
      </c>
      <c r="N50" t="s">
        <v>165</v>
      </c>
      <c r="O50" t="s">
        <v>165</v>
      </c>
      <c r="P50" t="s">
        <v>173</v>
      </c>
      <c r="Q50">
        <v>2</v>
      </c>
      <c r="R50" t="s">
        <v>307</v>
      </c>
      <c r="S50" t="s">
        <v>168</v>
      </c>
      <c r="T50" t="s">
        <v>169</v>
      </c>
      <c r="U50" t="s">
        <v>142</v>
      </c>
      <c r="V50" t="s">
        <v>308</v>
      </c>
      <c r="W50" t="s">
        <v>197</v>
      </c>
      <c r="X50" t="s">
        <v>289</v>
      </c>
      <c r="Y50" t="s">
        <v>145</v>
      </c>
      <c r="Z50">
        <v>8.81</v>
      </c>
      <c r="AA50">
        <v>34.859552999999998</v>
      </c>
      <c r="AB50">
        <v>-83.511320999999995</v>
      </c>
      <c r="AC50">
        <v>54</v>
      </c>
      <c r="AD50">
        <v>44</v>
      </c>
      <c r="AE50">
        <v>94</v>
      </c>
      <c r="AF50" t="s">
        <v>146</v>
      </c>
      <c r="AG50">
        <v>78</v>
      </c>
      <c r="AH50">
        <v>93</v>
      </c>
      <c r="AI50" t="s">
        <v>183</v>
      </c>
      <c r="AJ50">
        <v>1434</v>
      </c>
      <c r="AK50">
        <v>17.399999999999999</v>
      </c>
      <c r="AL50">
        <v>434.1</v>
      </c>
      <c r="AM50">
        <v>-83.511751000000004</v>
      </c>
      <c r="AN50">
        <v>34.859831</v>
      </c>
      <c r="AO50">
        <v>-83.510530000000003</v>
      </c>
      <c r="AP50">
        <v>34.859202000000003</v>
      </c>
      <c r="AQ50" t="s">
        <v>145</v>
      </c>
      <c r="AR50">
        <v>1</v>
      </c>
      <c r="AS50">
        <v>241</v>
      </c>
      <c r="AT50">
        <v>2</v>
      </c>
      <c r="AU50">
        <v>0</v>
      </c>
      <c r="AV50">
        <v>55</v>
      </c>
      <c r="AW50">
        <v>6.75</v>
      </c>
      <c r="AX50">
        <v>6.66</v>
      </c>
      <c r="AY50">
        <v>1859.6</v>
      </c>
      <c r="AZ50">
        <v>1877</v>
      </c>
      <c r="BA50">
        <v>1898.3</v>
      </c>
      <c r="BB50">
        <v>55</v>
      </c>
      <c r="BC50">
        <v>57.5</v>
      </c>
      <c r="BD50">
        <v>0</v>
      </c>
      <c r="BE50" s="3">
        <v>43091</v>
      </c>
      <c r="BF50" t="s">
        <v>209</v>
      </c>
      <c r="BG50">
        <v>1.379E-3</v>
      </c>
      <c r="BH50">
        <v>43318</v>
      </c>
      <c r="BI50">
        <v>42943</v>
      </c>
      <c r="BJ50" t="s">
        <v>145</v>
      </c>
      <c r="BK50" t="s">
        <v>149</v>
      </c>
      <c r="BL50">
        <v>1</v>
      </c>
      <c r="BM50">
        <v>200</v>
      </c>
      <c r="BN50">
        <v>1</v>
      </c>
      <c r="BO50">
        <v>1</v>
      </c>
      <c r="BP50">
        <v>2</v>
      </c>
      <c r="BQ50">
        <v>1</v>
      </c>
      <c r="BR50">
        <v>1</v>
      </c>
      <c r="BS50">
        <v>2</v>
      </c>
      <c r="BT50">
        <v>3</v>
      </c>
      <c r="BU50">
        <v>3</v>
      </c>
      <c r="BV50" t="s">
        <v>150</v>
      </c>
      <c r="BW50">
        <v>241</v>
      </c>
      <c r="BX50">
        <v>2</v>
      </c>
      <c r="BY50">
        <v>0</v>
      </c>
      <c r="BZ50" t="s">
        <v>151</v>
      </c>
      <c r="CA50" t="s">
        <v>151</v>
      </c>
      <c r="CB50">
        <v>0</v>
      </c>
      <c r="CC50">
        <v>55</v>
      </c>
      <c r="CD50">
        <v>4060</v>
      </c>
      <c r="CE50" t="s">
        <v>152</v>
      </c>
      <c r="CF50">
        <v>0</v>
      </c>
      <c r="CG50">
        <v>0.185808</v>
      </c>
      <c r="CH50">
        <v>9</v>
      </c>
      <c r="CI50" t="s">
        <v>153</v>
      </c>
      <c r="CJ50">
        <v>4060</v>
      </c>
      <c r="CK50">
        <v>452508</v>
      </c>
      <c r="CL50">
        <v>8.6300000000000008</v>
      </c>
      <c r="CM50">
        <v>8.81</v>
      </c>
      <c r="CN50">
        <v>452508</v>
      </c>
      <c r="CO50">
        <v>0</v>
      </c>
      <c r="CP50">
        <v>981.06654000000003</v>
      </c>
      <c r="CQ50">
        <v>100</v>
      </c>
      <c r="CR50">
        <v>42967</v>
      </c>
      <c r="CS50">
        <v>8.2730000000000008E-3</v>
      </c>
      <c r="CT50">
        <v>0</v>
      </c>
      <c r="CU50">
        <v>1.379E-3</v>
      </c>
      <c r="CV50">
        <v>614</v>
      </c>
      <c r="CW50" t="s">
        <v>273</v>
      </c>
      <c r="CX50" t="s">
        <v>155</v>
      </c>
      <c r="CY50" t="s">
        <v>274</v>
      </c>
      <c r="CZ50">
        <v>-83.518681000000001</v>
      </c>
      <c r="DA50">
        <v>34.864522999999998</v>
      </c>
      <c r="DB50">
        <v>34.864522999999998</v>
      </c>
      <c r="DC50">
        <v>-83.518681000000001</v>
      </c>
      <c r="DD50">
        <v>1.379E-3</v>
      </c>
      <c r="DE50">
        <v>54</v>
      </c>
      <c r="DF50">
        <v>3920</v>
      </c>
      <c r="DG50">
        <v>14.5</v>
      </c>
      <c r="DH50">
        <v>4140</v>
      </c>
      <c r="DI50">
        <v>14.5</v>
      </c>
      <c r="DJ50">
        <v>4210</v>
      </c>
      <c r="DK50">
        <v>0</v>
      </c>
      <c r="DL50">
        <v>4190</v>
      </c>
      <c r="DM50">
        <v>0</v>
      </c>
      <c r="DN50">
        <v>4060</v>
      </c>
      <c r="DO50">
        <v>9.6</v>
      </c>
      <c r="DP50">
        <v>3900</v>
      </c>
      <c r="DQ50">
        <v>9.6</v>
      </c>
      <c r="DR50">
        <v>2720</v>
      </c>
      <c r="DS50">
        <v>12.8</v>
      </c>
      <c r="DT50">
        <v>2720</v>
      </c>
      <c r="DU50">
        <v>12.8</v>
      </c>
      <c r="DV50">
        <v>3870</v>
      </c>
      <c r="DW50">
        <v>14.8</v>
      </c>
      <c r="DX50">
        <v>3910</v>
      </c>
      <c r="DY50">
        <v>14.8</v>
      </c>
      <c r="DZ50">
        <v>0</v>
      </c>
    </row>
    <row r="51" spans="1:130" x14ac:dyDescent="0.3">
      <c r="A51">
        <v>50</v>
      </c>
      <c r="B51">
        <v>5568862</v>
      </c>
      <c r="C51" t="s">
        <v>130</v>
      </c>
      <c r="D51" s="2">
        <v>42313.606249999997</v>
      </c>
      <c r="E51" t="s">
        <v>131</v>
      </c>
      <c r="F51" t="s">
        <v>294</v>
      </c>
      <c r="G51" t="s">
        <v>309</v>
      </c>
      <c r="H51" t="s">
        <v>187</v>
      </c>
      <c r="I51">
        <v>0</v>
      </c>
      <c r="J51">
        <v>0</v>
      </c>
      <c r="K51">
        <v>1</v>
      </c>
      <c r="L51" t="s">
        <v>163</v>
      </c>
      <c r="M51" t="s">
        <v>224</v>
      </c>
      <c r="N51" t="s">
        <v>165</v>
      </c>
      <c r="O51" t="s">
        <v>165</v>
      </c>
      <c r="P51" t="s">
        <v>310</v>
      </c>
      <c r="Q51">
        <v>2</v>
      </c>
      <c r="R51" t="s">
        <v>167</v>
      </c>
      <c r="S51" t="s">
        <v>168</v>
      </c>
      <c r="T51" t="s">
        <v>169</v>
      </c>
      <c r="U51" t="s">
        <v>162</v>
      </c>
      <c r="V51" t="s">
        <v>311</v>
      </c>
      <c r="W51" t="s">
        <v>197</v>
      </c>
      <c r="X51" t="s">
        <v>289</v>
      </c>
      <c r="Y51" t="s">
        <v>145</v>
      </c>
      <c r="Z51">
        <v>8.81</v>
      </c>
      <c r="AA51">
        <v>34.859552999999998</v>
      </c>
      <c r="AB51">
        <v>-83.511320999999995</v>
      </c>
      <c r="AC51">
        <v>54</v>
      </c>
      <c r="AD51">
        <v>44</v>
      </c>
      <c r="AE51">
        <v>94</v>
      </c>
      <c r="AF51" t="s">
        <v>146</v>
      </c>
      <c r="AG51">
        <v>78</v>
      </c>
      <c r="AH51">
        <v>93</v>
      </c>
      <c r="AI51" t="s">
        <v>183</v>
      </c>
      <c r="AJ51">
        <v>1434</v>
      </c>
      <c r="AK51">
        <v>17.399999999999999</v>
      </c>
      <c r="AL51">
        <v>434.1</v>
      </c>
      <c r="AM51">
        <v>-83.511751000000004</v>
      </c>
      <c r="AN51">
        <v>34.859831</v>
      </c>
      <c r="AO51">
        <v>-83.510530000000003</v>
      </c>
      <c r="AP51">
        <v>34.859202000000003</v>
      </c>
      <c r="AQ51" t="s">
        <v>145</v>
      </c>
      <c r="AR51">
        <v>1</v>
      </c>
      <c r="AS51">
        <v>241</v>
      </c>
      <c r="AT51">
        <v>2</v>
      </c>
      <c r="AU51">
        <v>0</v>
      </c>
      <c r="AV51">
        <v>55</v>
      </c>
      <c r="AW51">
        <v>6.75</v>
      </c>
      <c r="AX51">
        <v>6.66</v>
      </c>
      <c r="AY51">
        <v>1859.6</v>
      </c>
      <c r="AZ51">
        <v>1877</v>
      </c>
      <c r="BA51">
        <v>1898.3</v>
      </c>
      <c r="BB51">
        <v>55</v>
      </c>
      <c r="BC51">
        <v>57.5</v>
      </c>
      <c r="BD51">
        <v>0</v>
      </c>
      <c r="BE51" s="3">
        <v>43091</v>
      </c>
      <c r="BF51" t="s">
        <v>209</v>
      </c>
      <c r="BG51">
        <v>1.379E-3</v>
      </c>
      <c r="BH51">
        <v>43318</v>
      </c>
      <c r="BI51">
        <v>42943</v>
      </c>
      <c r="BJ51" t="s">
        <v>145</v>
      </c>
      <c r="BK51" t="s">
        <v>149</v>
      </c>
      <c r="BL51">
        <v>1</v>
      </c>
      <c r="BM51">
        <v>200</v>
      </c>
      <c r="BN51">
        <v>1</v>
      </c>
      <c r="BO51">
        <v>1</v>
      </c>
      <c r="BP51">
        <v>2</v>
      </c>
      <c r="BQ51">
        <v>1</v>
      </c>
      <c r="BR51">
        <v>1</v>
      </c>
      <c r="BS51">
        <v>2</v>
      </c>
      <c r="BT51">
        <v>3</v>
      </c>
      <c r="BU51">
        <v>3</v>
      </c>
      <c r="BV51" t="s">
        <v>150</v>
      </c>
      <c r="BW51">
        <v>241</v>
      </c>
      <c r="BX51">
        <v>2</v>
      </c>
      <c r="BY51">
        <v>0</v>
      </c>
      <c r="BZ51" t="s">
        <v>151</v>
      </c>
      <c r="CA51" t="s">
        <v>151</v>
      </c>
      <c r="CB51">
        <v>0</v>
      </c>
      <c r="CC51">
        <v>55</v>
      </c>
      <c r="CD51">
        <v>4060</v>
      </c>
      <c r="CE51" t="s">
        <v>152</v>
      </c>
      <c r="CF51">
        <v>0</v>
      </c>
      <c r="CG51">
        <v>0.185808</v>
      </c>
      <c r="CH51">
        <v>9</v>
      </c>
      <c r="CI51" t="s">
        <v>153</v>
      </c>
      <c r="CJ51">
        <v>4060</v>
      </c>
      <c r="CK51">
        <v>452508</v>
      </c>
      <c r="CL51">
        <v>8.6300000000000008</v>
      </c>
      <c r="CM51">
        <v>8.81</v>
      </c>
      <c r="CN51">
        <v>452508</v>
      </c>
      <c r="CO51">
        <v>0</v>
      </c>
      <c r="CP51">
        <v>981.06654000000003</v>
      </c>
      <c r="CQ51">
        <v>100</v>
      </c>
      <c r="CR51">
        <v>42967</v>
      </c>
      <c r="CS51">
        <v>8.2730000000000008E-3</v>
      </c>
      <c r="CT51">
        <v>0</v>
      </c>
      <c r="CU51">
        <v>1.379E-3</v>
      </c>
      <c r="CV51">
        <v>614</v>
      </c>
      <c r="CW51" t="s">
        <v>273</v>
      </c>
      <c r="CX51" t="s">
        <v>155</v>
      </c>
      <c r="CY51" t="s">
        <v>274</v>
      </c>
      <c r="CZ51">
        <v>-83.518681000000001</v>
      </c>
      <c r="DA51">
        <v>34.864522999999998</v>
      </c>
      <c r="DB51">
        <v>34.864522999999998</v>
      </c>
      <c r="DC51">
        <v>-83.518681000000001</v>
      </c>
      <c r="DD51">
        <v>1.379E-3</v>
      </c>
      <c r="DE51">
        <v>54</v>
      </c>
      <c r="DF51">
        <v>3920</v>
      </c>
      <c r="DG51">
        <v>14.5</v>
      </c>
      <c r="DH51">
        <v>4140</v>
      </c>
      <c r="DI51">
        <v>14.5</v>
      </c>
      <c r="DJ51">
        <v>4210</v>
      </c>
      <c r="DK51">
        <v>0</v>
      </c>
      <c r="DL51">
        <v>4190</v>
      </c>
      <c r="DM51">
        <v>0</v>
      </c>
      <c r="DN51">
        <v>4060</v>
      </c>
      <c r="DO51">
        <v>9.6</v>
      </c>
      <c r="DP51">
        <v>3900</v>
      </c>
      <c r="DQ51">
        <v>9.6</v>
      </c>
      <c r="DR51">
        <v>2720</v>
      </c>
      <c r="DS51">
        <v>12.8</v>
      </c>
      <c r="DT51">
        <v>2720</v>
      </c>
      <c r="DU51">
        <v>12.8</v>
      </c>
      <c r="DV51">
        <v>3870</v>
      </c>
      <c r="DW51">
        <v>14.8</v>
      </c>
      <c r="DX51">
        <v>3910</v>
      </c>
      <c r="DY51">
        <v>14.8</v>
      </c>
      <c r="DZ51">
        <v>0</v>
      </c>
    </row>
    <row r="52" spans="1:130" x14ac:dyDescent="0.3">
      <c r="A52">
        <v>51</v>
      </c>
      <c r="B52">
        <v>4980489</v>
      </c>
      <c r="C52" t="s">
        <v>130</v>
      </c>
      <c r="D52" s="2">
        <v>41858.890972222223</v>
      </c>
      <c r="E52" t="s">
        <v>131</v>
      </c>
      <c r="F52" t="s">
        <v>294</v>
      </c>
      <c r="G52" t="s">
        <v>309</v>
      </c>
      <c r="H52" t="s">
        <v>134</v>
      </c>
      <c r="I52">
        <v>0</v>
      </c>
      <c r="J52">
        <v>0</v>
      </c>
      <c r="K52">
        <v>0</v>
      </c>
      <c r="L52" t="s">
        <v>135</v>
      </c>
      <c r="M52" t="s">
        <v>180</v>
      </c>
      <c r="N52" t="s">
        <v>160</v>
      </c>
      <c r="O52" t="s">
        <v>160</v>
      </c>
      <c r="P52" t="s">
        <v>173</v>
      </c>
      <c r="Q52">
        <v>1</v>
      </c>
      <c r="R52" t="s">
        <v>182</v>
      </c>
      <c r="S52" t="s">
        <v>263</v>
      </c>
      <c r="T52" t="s">
        <v>312</v>
      </c>
      <c r="U52" t="s">
        <v>162</v>
      </c>
      <c r="V52">
        <v>43</v>
      </c>
      <c r="W52" t="s">
        <v>313</v>
      </c>
      <c r="X52" t="s">
        <v>144</v>
      </c>
      <c r="Y52" t="s">
        <v>145</v>
      </c>
      <c r="Z52">
        <v>8.81</v>
      </c>
      <c r="AA52">
        <v>34.859574000000002</v>
      </c>
      <c r="AB52">
        <v>-83.511354999999995</v>
      </c>
      <c r="AC52">
        <v>54</v>
      </c>
      <c r="AD52">
        <v>44</v>
      </c>
      <c r="AE52">
        <v>94</v>
      </c>
      <c r="AF52" t="s">
        <v>146</v>
      </c>
      <c r="AG52">
        <v>78</v>
      </c>
      <c r="AH52">
        <v>93</v>
      </c>
      <c r="AI52" t="s">
        <v>183</v>
      </c>
      <c r="AJ52">
        <v>1434</v>
      </c>
      <c r="AK52">
        <v>17.399999999999999</v>
      </c>
      <c r="AL52">
        <v>434.1</v>
      </c>
      <c r="AM52">
        <v>-83.511751000000004</v>
      </c>
      <c r="AN52">
        <v>34.859831</v>
      </c>
      <c r="AO52">
        <v>-83.510530000000003</v>
      </c>
      <c r="AP52">
        <v>34.859202000000003</v>
      </c>
      <c r="AQ52" t="s">
        <v>145</v>
      </c>
      <c r="AR52">
        <v>1</v>
      </c>
      <c r="AS52">
        <v>241</v>
      </c>
      <c r="AT52">
        <v>2</v>
      </c>
      <c r="AU52">
        <v>0</v>
      </c>
      <c r="AV52">
        <v>55</v>
      </c>
      <c r="AW52">
        <v>6.75</v>
      </c>
      <c r="AX52">
        <v>6.66</v>
      </c>
      <c r="AY52">
        <v>1859.6</v>
      </c>
      <c r="AZ52">
        <v>1877</v>
      </c>
      <c r="BA52">
        <v>1898.3</v>
      </c>
      <c r="BB52">
        <v>55</v>
      </c>
      <c r="BC52">
        <v>57.5</v>
      </c>
      <c r="BD52">
        <v>0</v>
      </c>
      <c r="BE52" s="3">
        <v>43091</v>
      </c>
      <c r="BF52" t="s">
        <v>209</v>
      </c>
      <c r="BG52">
        <v>1.379E-3</v>
      </c>
      <c r="BH52">
        <v>43318</v>
      </c>
      <c r="BI52">
        <v>42943</v>
      </c>
      <c r="BJ52" t="s">
        <v>145</v>
      </c>
      <c r="BK52" t="s">
        <v>149</v>
      </c>
      <c r="BL52">
        <v>1</v>
      </c>
      <c r="BM52">
        <v>200</v>
      </c>
      <c r="BN52">
        <v>1</v>
      </c>
      <c r="BO52">
        <v>1</v>
      </c>
      <c r="BP52">
        <v>2</v>
      </c>
      <c r="BQ52">
        <v>1</v>
      </c>
      <c r="BR52">
        <v>1</v>
      </c>
      <c r="BS52">
        <v>2</v>
      </c>
      <c r="BT52">
        <v>3</v>
      </c>
      <c r="BU52">
        <v>3</v>
      </c>
      <c r="BV52" t="s">
        <v>150</v>
      </c>
      <c r="BW52">
        <v>241</v>
      </c>
      <c r="BX52">
        <v>2</v>
      </c>
      <c r="BY52">
        <v>0</v>
      </c>
      <c r="BZ52" t="s">
        <v>151</v>
      </c>
      <c r="CA52" t="s">
        <v>151</v>
      </c>
      <c r="CB52">
        <v>0</v>
      </c>
      <c r="CC52">
        <v>55</v>
      </c>
      <c r="CD52">
        <v>4060</v>
      </c>
      <c r="CE52" t="s">
        <v>152</v>
      </c>
      <c r="CF52">
        <v>0</v>
      </c>
      <c r="CG52">
        <v>0.185808</v>
      </c>
      <c r="CH52">
        <v>9</v>
      </c>
      <c r="CI52" t="s">
        <v>153</v>
      </c>
      <c r="CJ52">
        <v>4060</v>
      </c>
      <c r="CK52">
        <v>452508</v>
      </c>
      <c r="CL52">
        <v>8.6300000000000008</v>
      </c>
      <c r="CM52">
        <v>8.81</v>
      </c>
      <c r="CN52">
        <v>452508</v>
      </c>
      <c r="CO52">
        <v>0</v>
      </c>
      <c r="CP52">
        <v>981.06654000000003</v>
      </c>
      <c r="CQ52">
        <v>100</v>
      </c>
      <c r="CR52">
        <v>42967</v>
      </c>
      <c r="CS52">
        <v>8.2730000000000008E-3</v>
      </c>
      <c r="CT52">
        <v>0</v>
      </c>
      <c r="CU52">
        <v>1.379E-3</v>
      </c>
      <c r="CV52">
        <v>614</v>
      </c>
      <c r="CW52" t="s">
        <v>273</v>
      </c>
      <c r="CX52" t="s">
        <v>155</v>
      </c>
      <c r="CY52" t="s">
        <v>274</v>
      </c>
      <c r="CZ52">
        <v>-83.518681000000001</v>
      </c>
      <c r="DA52">
        <v>34.864522999999998</v>
      </c>
      <c r="DB52">
        <v>34.864522999999998</v>
      </c>
      <c r="DC52">
        <v>-83.518681000000001</v>
      </c>
      <c r="DD52">
        <v>1.379E-3</v>
      </c>
      <c r="DE52">
        <v>54</v>
      </c>
      <c r="DF52">
        <v>3920</v>
      </c>
      <c r="DG52">
        <v>14.5</v>
      </c>
      <c r="DH52">
        <v>4140</v>
      </c>
      <c r="DI52">
        <v>14.5</v>
      </c>
      <c r="DJ52">
        <v>4210</v>
      </c>
      <c r="DK52">
        <v>0</v>
      </c>
      <c r="DL52">
        <v>4190</v>
      </c>
      <c r="DM52">
        <v>0</v>
      </c>
      <c r="DN52">
        <v>4060</v>
      </c>
      <c r="DO52">
        <v>9.6</v>
      </c>
      <c r="DP52">
        <v>3900</v>
      </c>
      <c r="DQ52">
        <v>9.6</v>
      </c>
      <c r="DR52">
        <v>2720</v>
      </c>
      <c r="DS52">
        <v>12.8</v>
      </c>
      <c r="DT52">
        <v>2720</v>
      </c>
      <c r="DU52">
        <v>12.8</v>
      </c>
      <c r="DV52">
        <v>3870</v>
      </c>
      <c r="DW52">
        <v>14.8</v>
      </c>
      <c r="DX52">
        <v>3910</v>
      </c>
      <c r="DY52">
        <v>14.8</v>
      </c>
      <c r="DZ52">
        <v>0</v>
      </c>
    </row>
    <row r="53" spans="1:130" x14ac:dyDescent="0.3">
      <c r="A53">
        <v>52</v>
      </c>
      <c r="B53">
        <v>4675712</v>
      </c>
      <c r="C53" t="s">
        <v>130</v>
      </c>
      <c r="D53" s="2">
        <v>41580.511111111111</v>
      </c>
      <c r="E53" t="s">
        <v>131</v>
      </c>
      <c r="F53" t="s">
        <v>294</v>
      </c>
      <c r="G53" t="s">
        <v>309</v>
      </c>
      <c r="H53" t="s">
        <v>193</v>
      </c>
      <c r="I53">
        <v>0</v>
      </c>
      <c r="J53">
        <v>0</v>
      </c>
      <c r="K53">
        <v>0</v>
      </c>
      <c r="L53" t="s">
        <v>163</v>
      </c>
      <c r="M53" t="s">
        <v>224</v>
      </c>
      <c r="N53" t="s">
        <v>247</v>
      </c>
      <c r="O53" t="s">
        <v>247</v>
      </c>
      <c r="P53" t="s">
        <v>173</v>
      </c>
      <c r="Q53">
        <v>3</v>
      </c>
      <c r="R53" t="s">
        <v>314</v>
      </c>
      <c r="S53" t="s">
        <v>250</v>
      </c>
      <c r="T53" t="s">
        <v>169</v>
      </c>
      <c r="U53" t="s">
        <v>142</v>
      </c>
      <c r="V53" t="s">
        <v>315</v>
      </c>
      <c r="W53" t="s">
        <v>316</v>
      </c>
      <c r="X53" t="s">
        <v>317</v>
      </c>
      <c r="Y53" t="s">
        <v>145</v>
      </c>
      <c r="Z53">
        <v>8.81</v>
      </c>
      <c r="AA53">
        <v>34.859555</v>
      </c>
      <c r="AB53">
        <v>-83.511324999999999</v>
      </c>
      <c r="AC53">
        <v>54</v>
      </c>
      <c r="AD53">
        <v>44</v>
      </c>
      <c r="AE53">
        <v>94</v>
      </c>
      <c r="AF53" t="s">
        <v>146</v>
      </c>
      <c r="AG53">
        <v>78</v>
      </c>
      <c r="AH53">
        <v>93</v>
      </c>
      <c r="AI53" t="s">
        <v>183</v>
      </c>
      <c r="AJ53">
        <v>1434</v>
      </c>
      <c r="AK53">
        <v>17.399999999999999</v>
      </c>
      <c r="AL53">
        <v>434.1</v>
      </c>
      <c r="AM53">
        <v>-83.511751000000004</v>
      </c>
      <c r="AN53">
        <v>34.859831</v>
      </c>
      <c r="AO53">
        <v>-83.510530000000003</v>
      </c>
      <c r="AP53">
        <v>34.859202000000003</v>
      </c>
      <c r="AQ53" t="s">
        <v>145</v>
      </c>
      <c r="AR53">
        <v>1</v>
      </c>
      <c r="AS53">
        <v>241</v>
      </c>
      <c r="AT53">
        <v>2</v>
      </c>
      <c r="AU53">
        <v>0</v>
      </c>
      <c r="AV53">
        <v>55</v>
      </c>
      <c r="AW53">
        <v>6.75</v>
      </c>
      <c r="AX53">
        <v>6.66</v>
      </c>
      <c r="AY53">
        <v>1859.6</v>
      </c>
      <c r="AZ53">
        <v>1877</v>
      </c>
      <c r="BA53">
        <v>1898.3</v>
      </c>
      <c r="BB53">
        <v>55</v>
      </c>
      <c r="BC53">
        <v>57.5</v>
      </c>
      <c r="BD53">
        <v>0</v>
      </c>
      <c r="BE53" s="3">
        <v>43091</v>
      </c>
      <c r="BF53" t="s">
        <v>209</v>
      </c>
      <c r="BG53">
        <v>1.379E-3</v>
      </c>
      <c r="BH53">
        <v>43318</v>
      </c>
      <c r="BI53">
        <v>42943</v>
      </c>
      <c r="BJ53" t="s">
        <v>145</v>
      </c>
      <c r="BK53" t="s">
        <v>149</v>
      </c>
      <c r="BL53">
        <v>1</v>
      </c>
      <c r="BM53">
        <v>200</v>
      </c>
      <c r="BN53">
        <v>1</v>
      </c>
      <c r="BO53">
        <v>1</v>
      </c>
      <c r="BP53">
        <v>2</v>
      </c>
      <c r="BQ53">
        <v>1</v>
      </c>
      <c r="BR53">
        <v>1</v>
      </c>
      <c r="BS53">
        <v>2</v>
      </c>
      <c r="BT53">
        <v>3</v>
      </c>
      <c r="BU53">
        <v>3</v>
      </c>
      <c r="BV53" t="s">
        <v>150</v>
      </c>
      <c r="BW53">
        <v>241</v>
      </c>
      <c r="BX53">
        <v>2</v>
      </c>
      <c r="BY53">
        <v>0</v>
      </c>
      <c r="BZ53" t="s">
        <v>151</v>
      </c>
      <c r="CA53" t="s">
        <v>151</v>
      </c>
      <c r="CB53">
        <v>0</v>
      </c>
      <c r="CC53">
        <v>55</v>
      </c>
      <c r="CD53">
        <v>4060</v>
      </c>
      <c r="CE53" t="s">
        <v>152</v>
      </c>
      <c r="CF53">
        <v>0</v>
      </c>
      <c r="CG53">
        <v>0.185808</v>
      </c>
      <c r="CH53">
        <v>9</v>
      </c>
      <c r="CI53" t="s">
        <v>153</v>
      </c>
      <c r="CJ53">
        <v>4060</v>
      </c>
      <c r="CK53">
        <v>452508</v>
      </c>
      <c r="CL53">
        <v>8.6300000000000008</v>
      </c>
      <c r="CM53">
        <v>8.81</v>
      </c>
      <c r="CN53">
        <v>452508</v>
      </c>
      <c r="CO53">
        <v>0</v>
      </c>
      <c r="CP53">
        <v>981.06654000000003</v>
      </c>
      <c r="CQ53">
        <v>100</v>
      </c>
      <c r="CR53">
        <v>42967</v>
      </c>
      <c r="CS53">
        <v>8.2730000000000008E-3</v>
      </c>
      <c r="CT53">
        <v>0</v>
      </c>
      <c r="CU53">
        <v>1.379E-3</v>
      </c>
      <c r="CV53">
        <v>614</v>
      </c>
      <c r="CW53" t="s">
        <v>273</v>
      </c>
      <c r="CX53" t="s">
        <v>155</v>
      </c>
      <c r="CY53" t="s">
        <v>274</v>
      </c>
      <c r="CZ53">
        <v>-83.518681000000001</v>
      </c>
      <c r="DA53">
        <v>34.864522999999998</v>
      </c>
      <c r="DB53">
        <v>34.864522999999998</v>
      </c>
      <c r="DC53">
        <v>-83.518681000000001</v>
      </c>
      <c r="DD53">
        <v>1.379E-3</v>
      </c>
      <c r="DE53">
        <v>54</v>
      </c>
      <c r="DF53">
        <v>3920</v>
      </c>
      <c r="DG53">
        <v>14.5</v>
      </c>
      <c r="DH53">
        <v>4140</v>
      </c>
      <c r="DI53">
        <v>14.5</v>
      </c>
      <c r="DJ53">
        <v>4210</v>
      </c>
      <c r="DK53">
        <v>0</v>
      </c>
      <c r="DL53">
        <v>4190</v>
      </c>
      <c r="DM53">
        <v>0</v>
      </c>
      <c r="DN53">
        <v>4060</v>
      </c>
      <c r="DO53">
        <v>9.6</v>
      </c>
      <c r="DP53">
        <v>3900</v>
      </c>
      <c r="DQ53">
        <v>9.6</v>
      </c>
      <c r="DR53">
        <v>2720</v>
      </c>
      <c r="DS53">
        <v>12.8</v>
      </c>
      <c r="DT53">
        <v>2720</v>
      </c>
      <c r="DU53">
        <v>12.8</v>
      </c>
      <c r="DV53">
        <v>3870</v>
      </c>
      <c r="DW53">
        <v>14.8</v>
      </c>
      <c r="DX53">
        <v>3910</v>
      </c>
      <c r="DY53">
        <v>14.8</v>
      </c>
      <c r="DZ53">
        <v>0</v>
      </c>
    </row>
    <row r="54" spans="1:130" x14ac:dyDescent="0.3">
      <c r="A54">
        <v>53</v>
      </c>
      <c r="B54">
        <v>4411246</v>
      </c>
      <c r="C54" t="s">
        <v>130</v>
      </c>
      <c r="D54" s="2">
        <v>41339.541666666664</v>
      </c>
      <c r="E54" t="s">
        <v>131</v>
      </c>
      <c r="F54" t="s">
        <v>294</v>
      </c>
      <c r="G54" t="s">
        <v>309</v>
      </c>
      <c r="H54" t="s">
        <v>134</v>
      </c>
      <c r="I54">
        <v>0</v>
      </c>
      <c r="J54">
        <v>0</v>
      </c>
      <c r="K54">
        <v>0</v>
      </c>
      <c r="L54" t="s">
        <v>163</v>
      </c>
      <c r="M54" t="s">
        <v>224</v>
      </c>
      <c r="N54" t="s">
        <v>165</v>
      </c>
      <c r="O54" t="s">
        <v>165</v>
      </c>
      <c r="P54" t="s">
        <v>173</v>
      </c>
      <c r="Q54">
        <v>2</v>
      </c>
      <c r="R54" t="s">
        <v>270</v>
      </c>
      <c r="S54" t="s">
        <v>168</v>
      </c>
      <c r="T54" t="s">
        <v>169</v>
      </c>
      <c r="U54" t="s">
        <v>162</v>
      </c>
      <c r="V54" t="s">
        <v>318</v>
      </c>
      <c r="W54" t="s">
        <v>319</v>
      </c>
      <c r="X54" t="s">
        <v>320</v>
      </c>
      <c r="Y54" t="s">
        <v>145</v>
      </c>
      <c r="Z54">
        <v>8.81</v>
      </c>
      <c r="AA54">
        <v>34.859555</v>
      </c>
      <c r="AB54">
        <v>-83.511324999999999</v>
      </c>
      <c r="AC54">
        <v>54</v>
      </c>
      <c r="AD54">
        <v>44</v>
      </c>
      <c r="AE54">
        <v>94</v>
      </c>
      <c r="AF54" t="s">
        <v>146</v>
      </c>
      <c r="AG54">
        <v>78</v>
      </c>
      <c r="AH54">
        <v>93</v>
      </c>
      <c r="AI54" t="s">
        <v>183</v>
      </c>
      <c r="AJ54">
        <v>1434</v>
      </c>
      <c r="AK54">
        <v>17.399999999999999</v>
      </c>
      <c r="AL54">
        <v>434.1</v>
      </c>
      <c r="AM54">
        <v>-83.511751000000004</v>
      </c>
      <c r="AN54">
        <v>34.859831</v>
      </c>
      <c r="AO54">
        <v>-83.510530000000003</v>
      </c>
      <c r="AP54">
        <v>34.859202000000003</v>
      </c>
      <c r="AQ54" t="s">
        <v>145</v>
      </c>
      <c r="AR54">
        <v>1</v>
      </c>
      <c r="AS54">
        <v>241</v>
      </c>
      <c r="AT54">
        <v>2</v>
      </c>
      <c r="AU54">
        <v>0</v>
      </c>
      <c r="AV54">
        <v>55</v>
      </c>
      <c r="AW54">
        <v>6.75</v>
      </c>
      <c r="AX54">
        <v>6.66</v>
      </c>
      <c r="AY54">
        <v>1859.6</v>
      </c>
      <c r="AZ54">
        <v>1877</v>
      </c>
      <c r="BA54">
        <v>1898.3</v>
      </c>
      <c r="BB54">
        <v>55</v>
      </c>
      <c r="BC54">
        <v>57.5</v>
      </c>
      <c r="BD54">
        <v>0</v>
      </c>
      <c r="BE54" s="3">
        <v>43091</v>
      </c>
      <c r="BF54" t="s">
        <v>209</v>
      </c>
      <c r="BG54">
        <v>1.379E-3</v>
      </c>
      <c r="BH54">
        <v>43318</v>
      </c>
      <c r="BI54">
        <v>42943</v>
      </c>
      <c r="BJ54" t="s">
        <v>145</v>
      </c>
      <c r="BK54" t="s">
        <v>149</v>
      </c>
      <c r="BL54">
        <v>1</v>
      </c>
      <c r="BM54">
        <v>200</v>
      </c>
      <c r="BN54">
        <v>1</v>
      </c>
      <c r="BO54">
        <v>1</v>
      </c>
      <c r="BP54">
        <v>2</v>
      </c>
      <c r="BQ54">
        <v>1</v>
      </c>
      <c r="BR54">
        <v>1</v>
      </c>
      <c r="BS54">
        <v>2</v>
      </c>
      <c r="BT54">
        <v>3</v>
      </c>
      <c r="BU54">
        <v>3</v>
      </c>
      <c r="BV54" t="s">
        <v>150</v>
      </c>
      <c r="BW54">
        <v>241</v>
      </c>
      <c r="BX54">
        <v>2</v>
      </c>
      <c r="BY54">
        <v>0</v>
      </c>
      <c r="BZ54" t="s">
        <v>151</v>
      </c>
      <c r="CA54" t="s">
        <v>151</v>
      </c>
      <c r="CB54">
        <v>0</v>
      </c>
      <c r="CC54">
        <v>55</v>
      </c>
      <c r="CD54">
        <v>4060</v>
      </c>
      <c r="CE54" t="s">
        <v>152</v>
      </c>
      <c r="CF54">
        <v>0</v>
      </c>
      <c r="CG54">
        <v>0.185808</v>
      </c>
      <c r="CH54">
        <v>9</v>
      </c>
      <c r="CI54" t="s">
        <v>153</v>
      </c>
      <c r="CJ54">
        <v>4060</v>
      </c>
      <c r="CK54">
        <v>452508</v>
      </c>
      <c r="CL54">
        <v>8.6300000000000008</v>
      </c>
      <c r="CM54">
        <v>8.81</v>
      </c>
      <c r="CN54">
        <v>452508</v>
      </c>
      <c r="CO54">
        <v>0</v>
      </c>
      <c r="CP54">
        <v>981.06654000000003</v>
      </c>
      <c r="CQ54">
        <v>100</v>
      </c>
      <c r="CR54">
        <v>42967</v>
      </c>
      <c r="CS54">
        <v>8.2730000000000008E-3</v>
      </c>
      <c r="CT54">
        <v>0</v>
      </c>
      <c r="CU54">
        <v>1.379E-3</v>
      </c>
      <c r="CV54">
        <v>614</v>
      </c>
      <c r="CW54" t="s">
        <v>273</v>
      </c>
      <c r="CX54" t="s">
        <v>155</v>
      </c>
      <c r="CY54" t="s">
        <v>274</v>
      </c>
      <c r="CZ54">
        <v>-83.518681000000001</v>
      </c>
      <c r="DA54">
        <v>34.864522999999998</v>
      </c>
      <c r="DB54">
        <v>34.864522999999998</v>
      </c>
      <c r="DC54">
        <v>-83.518681000000001</v>
      </c>
      <c r="DD54">
        <v>1.379E-3</v>
      </c>
      <c r="DE54">
        <v>54</v>
      </c>
      <c r="DF54">
        <v>3920</v>
      </c>
      <c r="DG54">
        <v>14.5</v>
      </c>
      <c r="DH54">
        <v>4140</v>
      </c>
      <c r="DI54">
        <v>14.5</v>
      </c>
      <c r="DJ54">
        <v>4210</v>
      </c>
      <c r="DK54">
        <v>0</v>
      </c>
      <c r="DL54">
        <v>4190</v>
      </c>
      <c r="DM54">
        <v>0</v>
      </c>
      <c r="DN54">
        <v>4060</v>
      </c>
      <c r="DO54">
        <v>9.6</v>
      </c>
      <c r="DP54">
        <v>3900</v>
      </c>
      <c r="DQ54">
        <v>9.6</v>
      </c>
      <c r="DR54">
        <v>2720</v>
      </c>
      <c r="DS54">
        <v>12.8</v>
      </c>
      <c r="DT54">
        <v>2720</v>
      </c>
      <c r="DU54">
        <v>12.8</v>
      </c>
      <c r="DV54">
        <v>3870</v>
      </c>
      <c r="DW54">
        <v>14.8</v>
      </c>
      <c r="DX54">
        <v>3910</v>
      </c>
      <c r="DY54">
        <v>14.8</v>
      </c>
      <c r="DZ54">
        <v>0</v>
      </c>
    </row>
    <row r="55" spans="1:130" x14ac:dyDescent="0.3">
      <c r="A55">
        <v>54</v>
      </c>
      <c r="B55">
        <v>6643292</v>
      </c>
      <c r="C55" t="s">
        <v>157</v>
      </c>
      <c r="D55" s="2">
        <v>43179.657638888886</v>
      </c>
      <c r="E55" t="s">
        <v>131</v>
      </c>
      <c r="F55" t="s">
        <v>132</v>
      </c>
      <c r="G55" t="s">
        <v>158</v>
      </c>
      <c r="H55" t="s">
        <v>193</v>
      </c>
      <c r="I55">
        <v>0</v>
      </c>
      <c r="J55">
        <v>0</v>
      </c>
      <c r="K55">
        <v>0</v>
      </c>
      <c r="L55" t="s">
        <v>135</v>
      </c>
      <c r="M55" t="s">
        <v>136</v>
      </c>
      <c r="N55" t="s">
        <v>255</v>
      </c>
      <c r="O55" t="s">
        <v>255</v>
      </c>
      <c r="P55" t="s">
        <v>161</v>
      </c>
      <c r="Q55">
        <v>1</v>
      </c>
      <c r="R55" t="s">
        <v>139</v>
      </c>
      <c r="S55" t="s">
        <v>177</v>
      </c>
      <c r="T55" t="s">
        <v>169</v>
      </c>
      <c r="U55" t="s">
        <v>162</v>
      </c>
      <c r="V55">
        <v>45</v>
      </c>
      <c r="W55" t="s">
        <v>143</v>
      </c>
      <c r="X55" t="s">
        <v>264</v>
      </c>
      <c r="Y55" t="s">
        <v>145</v>
      </c>
      <c r="Z55">
        <v>8.9609749999999995</v>
      </c>
      <c r="AA55">
        <v>34.859022000000003</v>
      </c>
      <c r="AB55">
        <v>-83.508829000000006</v>
      </c>
      <c r="AC55">
        <v>55</v>
      </c>
      <c r="AD55">
        <v>48</v>
      </c>
      <c r="AE55">
        <v>93</v>
      </c>
      <c r="AF55" t="s">
        <v>146</v>
      </c>
      <c r="AG55">
        <v>78</v>
      </c>
      <c r="AH55">
        <v>92</v>
      </c>
      <c r="AI55" t="s">
        <v>183</v>
      </c>
      <c r="AJ55">
        <v>726.9</v>
      </c>
      <c r="AK55">
        <v>56.8</v>
      </c>
      <c r="AL55">
        <v>721.1</v>
      </c>
      <c r="AM55">
        <v>-83.510530000000003</v>
      </c>
      <c r="AN55">
        <v>34.859202000000003</v>
      </c>
      <c r="AO55">
        <v>-83.508219999999994</v>
      </c>
      <c r="AP55">
        <v>34.859217000000001</v>
      </c>
      <c r="AQ55" t="s">
        <v>145</v>
      </c>
      <c r="AR55">
        <v>1</v>
      </c>
      <c r="AS55">
        <v>241</v>
      </c>
      <c r="AT55">
        <v>2</v>
      </c>
      <c r="AU55">
        <v>0</v>
      </c>
      <c r="AV55">
        <v>55</v>
      </c>
      <c r="AW55">
        <v>7.5</v>
      </c>
      <c r="AX55">
        <v>6.96</v>
      </c>
      <c r="AY55">
        <v>1892.1</v>
      </c>
      <c r="AZ55">
        <v>1884.8</v>
      </c>
      <c r="BA55">
        <v>1889.4</v>
      </c>
      <c r="BB55">
        <v>55</v>
      </c>
      <c r="BC55">
        <v>46.5</v>
      </c>
      <c r="BD55">
        <v>8.5</v>
      </c>
      <c r="BE55" s="3">
        <v>43091</v>
      </c>
      <c r="BF55" t="s">
        <v>209</v>
      </c>
      <c r="BG55">
        <v>2.3749999999999999E-3</v>
      </c>
      <c r="BH55">
        <v>43321</v>
      </c>
      <c r="BI55">
        <v>42946</v>
      </c>
      <c r="BJ55" t="s">
        <v>145</v>
      </c>
      <c r="BK55" t="s">
        <v>149</v>
      </c>
      <c r="BL55">
        <v>1</v>
      </c>
      <c r="BM55">
        <v>200</v>
      </c>
      <c r="BN55">
        <v>1</v>
      </c>
      <c r="BO55">
        <v>1</v>
      </c>
      <c r="BP55">
        <v>2</v>
      </c>
      <c r="BQ55">
        <v>1</v>
      </c>
      <c r="BR55">
        <v>1</v>
      </c>
      <c r="BS55">
        <v>2</v>
      </c>
      <c r="BT55">
        <v>3</v>
      </c>
      <c r="BU55">
        <v>3</v>
      </c>
      <c r="BV55" t="s">
        <v>150</v>
      </c>
      <c r="BW55">
        <v>241</v>
      </c>
      <c r="BX55">
        <v>2</v>
      </c>
      <c r="BY55">
        <v>0</v>
      </c>
      <c r="BZ55" t="s">
        <v>151</v>
      </c>
      <c r="CA55" t="s">
        <v>151</v>
      </c>
      <c r="CB55">
        <v>0</v>
      </c>
      <c r="CC55">
        <v>55</v>
      </c>
      <c r="CD55">
        <v>4040</v>
      </c>
      <c r="CE55" t="s">
        <v>152</v>
      </c>
      <c r="CF55">
        <v>0</v>
      </c>
      <c r="CG55">
        <v>1.979163</v>
      </c>
      <c r="CH55">
        <v>9</v>
      </c>
      <c r="CI55" t="s">
        <v>153</v>
      </c>
      <c r="CJ55">
        <v>4040</v>
      </c>
      <c r="CK55">
        <v>452511</v>
      </c>
      <c r="CL55">
        <v>8.81</v>
      </c>
      <c r="CM55">
        <v>10.79</v>
      </c>
      <c r="CN55">
        <v>452511</v>
      </c>
      <c r="CO55">
        <v>0</v>
      </c>
      <c r="CP55">
        <v>10449.979019</v>
      </c>
      <c r="CQ55">
        <v>100</v>
      </c>
      <c r="CR55">
        <v>42970</v>
      </c>
      <c r="CS55">
        <v>7.0028999999999994E-2</v>
      </c>
      <c r="CT55">
        <v>0</v>
      </c>
      <c r="CU55">
        <v>2.3749999999999999E-3</v>
      </c>
      <c r="CV55">
        <v>614</v>
      </c>
      <c r="CW55" t="s">
        <v>273</v>
      </c>
      <c r="CX55" t="s">
        <v>155</v>
      </c>
      <c r="CY55" t="s">
        <v>274</v>
      </c>
      <c r="CZ55">
        <v>-83.518681000000001</v>
      </c>
      <c r="DA55">
        <v>34.864522999999998</v>
      </c>
      <c r="DB55">
        <v>34.864522999999998</v>
      </c>
      <c r="DC55">
        <v>-83.518681000000001</v>
      </c>
      <c r="DD55">
        <v>2.3749999999999999E-3</v>
      </c>
      <c r="DE55">
        <v>55</v>
      </c>
      <c r="DF55">
        <v>3220</v>
      </c>
      <c r="DG55">
        <v>13.7</v>
      </c>
      <c r="DH55">
        <v>4850</v>
      </c>
      <c r="DI55">
        <v>9.8000000000000007</v>
      </c>
      <c r="DJ55">
        <v>4710</v>
      </c>
      <c r="DK55">
        <v>9.8000000000000007</v>
      </c>
      <c r="DL55">
        <v>3720</v>
      </c>
      <c r="DM55">
        <v>9</v>
      </c>
      <c r="DN55">
        <v>4040</v>
      </c>
      <c r="DO55">
        <v>11.4</v>
      </c>
      <c r="DP55">
        <v>3880</v>
      </c>
      <c r="DQ55">
        <v>11.4</v>
      </c>
      <c r="DR55">
        <v>3690</v>
      </c>
      <c r="DS55">
        <v>12</v>
      </c>
      <c r="DT55">
        <v>4050</v>
      </c>
      <c r="DU55">
        <v>10</v>
      </c>
      <c r="DV55">
        <v>4050</v>
      </c>
      <c r="DW55">
        <v>9.6999999999999993</v>
      </c>
      <c r="DX55">
        <v>4590</v>
      </c>
      <c r="DY55">
        <v>9.6999999999999993</v>
      </c>
      <c r="DZ55">
        <v>0</v>
      </c>
    </row>
    <row r="56" spans="1:130" x14ac:dyDescent="0.3">
      <c r="A56">
        <v>55</v>
      </c>
      <c r="B56">
        <v>6167145</v>
      </c>
      <c r="C56" t="s">
        <v>130</v>
      </c>
      <c r="D56" s="2">
        <v>42820.708333333336</v>
      </c>
      <c r="E56" t="s">
        <v>131</v>
      </c>
      <c r="F56" t="s">
        <v>132</v>
      </c>
      <c r="G56" t="s">
        <v>321</v>
      </c>
      <c r="H56" t="s">
        <v>134</v>
      </c>
      <c r="I56">
        <v>0</v>
      </c>
      <c r="J56">
        <v>0</v>
      </c>
      <c r="K56">
        <v>0</v>
      </c>
      <c r="L56" t="s">
        <v>135</v>
      </c>
      <c r="M56" t="s">
        <v>180</v>
      </c>
      <c r="N56" t="s">
        <v>285</v>
      </c>
      <c r="O56" t="s">
        <v>285</v>
      </c>
      <c r="P56" t="s">
        <v>173</v>
      </c>
      <c r="Q56">
        <v>1</v>
      </c>
      <c r="R56" t="s">
        <v>215</v>
      </c>
      <c r="S56" t="s">
        <v>221</v>
      </c>
      <c r="T56" t="s">
        <v>169</v>
      </c>
      <c r="U56" t="s">
        <v>162</v>
      </c>
      <c r="V56">
        <v>16</v>
      </c>
      <c r="W56" t="s">
        <v>143</v>
      </c>
      <c r="X56" t="s">
        <v>322</v>
      </c>
      <c r="Y56" t="s">
        <v>145</v>
      </c>
      <c r="Z56">
        <v>11.078428000000001</v>
      </c>
      <c r="AA56">
        <v>34.867725999999998</v>
      </c>
      <c r="AB56">
        <v>-83.474017000000003</v>
      </c>
      <c r="AC56">
        <v>56</v>
      </c>
      <c r="AD56">
        <v>40</v>
      </c>
      <c r="AE56">
        <v>99</v>
      </c>
      <c r="AF56" t="s">
        <v>146</v>
      </c>
      <c r="AG56">
        <v>83</v>
      </c>
      <c r="AH56">
        <v>98</v>
      </c>
      <c r="AI56" t="s">
        <v>147</v>
      </c>
      <c r="AJ56">
        <v>783.5</v>
      </c>
      <c r="AK56">
        <v>36.200000000000003</v>
      </c>
      <c r="AL56">
        <v>494.6</v>
      </c>
      <c r="AM56">
        <v>-83.474234999999993</v>
      </c>
      <c r="AN56">
        <v>34.867702000000001</v>
      </c>
      <c r="AO56">
        <v>-83.472691999999995</v>
      </c>
      <c r="AP56">
        <v>34.868096999999999</v>
      </c>
      <c r="AQ56" t="s">
        <v>145</v>
      </c>
      <c r="AR56">
        <v>1</v>
      </c>
      <c r="AS56">
        <v>241</v>
      </c>
      <c r="AT56">
        <v>2</v>
      </c>
      <c r="AU56">
        <v>0</v>
      </c>
      <c r="AV56">
        <v>50</v>
      </c>
      <c r="AW56">
        <v>8.33</v>
      </c>
      <c r="AX56">
        <v>7.66</v>
      </c>
      <c r="AY56">
        <v>2004.9</v>
      </c>
      <c r="AZ56">
        <v>2011.2</v>
      </c>
      <c r="BA56">
        <v>2021.7</v>
      </c>
      <c r="BB56">
        <v>55</v>
      </c>
      <c r="BC56">
        <v>48.1</v>
      </c>
      <c r="BD56">
        <v>6.9</v>
      </c>
      <c r="BE56" s="3">
        <v>43091</v>
      </c>
      <c r="BF56" t="s">
        <v>148</v>
      </c>
      <c r="BG56">
        <v>1.616E-3</v>
      </c>
      <c r="BH56">
        <v>43311</v>
      </c>
      <c r="BI56">
        <v>42936</v>
      </c>
      <c r="BJ56" t="s">
        <v>145</v>
      </c>
      <c r="BK56" t="s">
        <v>149</v>
      </c>
      <c r="BL56">
        <v>1</v>
      </c>
      <c r="BM56">
        <v>200</v>
      </c>
      <c r="BN56">
        <v>1</v>
      </c>
      <c r="BO56">
        <v>1</v>
      </c>
      <c r="BP56">
        <v>2</v>
      </c>
      <c r="BQ56">
        <v>1</v>
      </c>
      <c r="BR56">
        <v>1</v>
      </c>
      <c r="BS56">
        <v>2</v>
      </c>
      <c r="BT56">
        <v>3</v>
      </c>
      <c r="BU56">
        <v>3</v>
      </c>
      <c r="BV56" t="s">
        <v>150</v>
      </c>
      <c r="BW56">
        <v>241</v>
      </c>
      <c r="BX56">
        <v>2</v>
      </c>
      <c r="BY56">
        <v>0</v>
      </c>
      <c r="BZ56" t="s">
        <v>151</v>
      </c>
      <c r="CA56" t="s">
        <v>151</v>
      </c>
      <c r="CB56">
        <v>0</v>
      </c>
      <c r="CC56">
        <v>50</v>
      </c>
      <c r="CD56">
        <v>4040</v>
      </c>
      <c r="CE56" t="s">
        <v>152</v>
      </c>
      <c r="CF56">
        <v>0</v>
      </c>
      <c r="CG56">
        <v>0.29652299999999998</v>
      </c>
      <c r="CH56">
        <v>9</v>
      </c>
      <c r="CI56" t="s">
        <v>153</v>
      </c>
      <c r="CJ56">
        <v>4040</v>
      </c>
      <c r="CK56">
        <v>452501</v>
      </c>
      <c r="CL56">
        <v>10.79</v>
      </c>
      <c r="CM56">
        <v>11.09</v>
      </c>
      <c r="CN56">
        <v>452501</v>
      </c>
      <c r="CO56">
        <v>0</v>
      </c>
      <c r="CP56">
        <v>1565.640797</v>
      </c>
      <c r="CQ56">
        <v>100</v>
      </c>
      <c r="CR56">
        <v>42960</v>
      </c>
      <c r="CS56">
        <v>1.2333999999999999E-2</v>
      </c>
      <c r="CT56">
        <v>0</v>
      </c>
      <c r="CU56">
        <v>1.616E-3</v>
      </c>
      <c r="CV56">
        <v>615</v>
      </c>
      <c r="CW56" t="s">
        <v>323</v>
      </c>
      <c r="CX56" t="s">
        <v>155</v>
      </c>
      <c r="CY56" t="s">
        <v>324</v>
      </c>
      <c r="CZ56">
        <v>-83.495678999999996</v>
      </c>
      <c r="DA56">
        <v>34.863345000000002</v>
      </c>
      <c r="DB56">
        <v>34.863345000000002</v>
      </c>
      <c r="DC56">
        <v>-83.495678999999996</v>
      </c>
      <c r="DD56">
        <v>1.616E-3</v>
      </c>
      <c r="DE56">
        <v>56</v>
      </c>
      <c r="DF56">
        <v>3220</v>
      </c>
      <c r="DG56">
        <v>13.7</v>
      </c>
      <c r="DH56">
        <v>4850</v>
      </c>
      <c r="DI56">
        <v>9.8000000000000007</v>
      </c>
      <c r="DJ56">
        <v>4710</v>
      </c>
      <c r="DK56">
        <v>9.8000000000000007</v>
      </c>
      <c r="DL56">
        <v>3720</v>
      </c>
      <c r="DM56">
        <v>9</v>
      </c>
      <c r="DN56">
        <v>4040</v>
      </c>
      <c r="DO56">
        <v>11.4</v>
      </c>
      <c r="DP56">
        <v>3880</v>
      </c>
      <c r="DQ56">
        <v>11.4</v>
      </c>
      <c r="DR56">
        <v>3690</v>
      </c>
      <c r="DS56">
        <v>12</v>
      </c>
      <c r="DT56">
        <v>4050</v>
      </c>
      <c r="DU56">
        <v>10</v>
      </c>
      <c r="DV56">
        <v>4050</v>
      </c>
      <c r="DW56">
        <v>9.6999999999999993</v>
      </c>
      <c r="DX56">
        <v>4590</v>
      </c>
      <c r="DY56">
        <v>9.6999999999999993</v>
      </c>
      <c r="DZ56">
        <v>0</v>
      </c>
    </row>
    <row r="57" spans="1:130" x14ac:dyDescent="0.3">
      <c r="A57">
        <v>56</v>
      </c>
      <c r="B57">
        <v>6612357</v>
      </c>
      <c r="C57" t="s">
        <v>130</v>
      </c>
      <c r="D57" s="2">
        <v>43158.913194444445</v>
      </c>
      <c r="E57" t="s">
        <v>131</v>
      </c>
      <c r="F57" t="s">
        <v>325</v>
      </c>
      <c r="G57" t="s">
        <v>326</v>
      </c>
      <c r="H57" t="s">
        <v>134</v>
      </c>
      <c r="I57">
        <v>0</v>
      </c>
      <c r="J57">
        <v>0</v>
      </c>
      <c r="K57">
        <v>0</v>
      </c>
      <c r="L57" t="s">
        <v>135</v>
      </c>
      <c r="M57" t="s">
        <v>173</v>
      </c>
      <c r="N57" t="s">
        <v>255</v>
      </c>
      <c r="O57" t="s">
        <v>255</v>
      </c>
      <c r="P57" t="s">
        <v>327</v>
      </c>
      <c r="Q57">
        <v>1</v>
      </c>
      <c r="R57" t="s">
        <v>182</v>
      </c>
      <c r="S57" t="s">
        <v>263</v>
      </c>
      <c r="T57" t="s">
        <v>141</v>
      </c>
      <c r="U57" t="s">
        <v>173</v>
      </c>
      <c r="V57">
        <v>64</v>
      </c>
      <c r="W57" t="s">
        <v>143</v>
      </c>
      <c r="X57" t="s">
        <v>322</v>
      </c>
      <c r="Y57" t="s">
        <v>145</v>
      </c>
      <c r="Z57">
        <v>11.16</v>
      </c>
      <c r="AA57">
        <v>34.868143000000003</v>
      </c>
      <c r="AB57">
        <v>-83.472609000000006</v>
      </c>
      <c r="AC57">
        <v>57</v>
      </c>
      <c r="AD57">
        <v>41</v>
      </c>
      <c r="AE57">
        <v>100</v>
      </c>
      <c r="AF57" t="s">
        <v>146</v>
      </c>
      <c r="AG57">
        <v>84</v>
      </c>
      <c r="AH57">
        <v>99</v>
      </c>
      <c r="AI57" t="s">
        <v>147</v>
      </c>
      <c r="AJ57">
        <v>805.7</v>
      </c>
      <c r="AK57">
        <v>25.6</v>
      </c>
      <c r="AL57">
        <v>359.6</v>
      </c>
      <c r="AM57">
        <v>-83.472650000000002</v>
      </c>
      <c r="AN57">
        <v>34.868118000000003</v>
      </c>
      <c r="AO57">
        <v>-83.471556000000007</v>
      </c>
      <c r="AP57">
        <v>34.868507999999999</v>
      </c>
      <c r="AQ57" t="s">
        <v>145</v>
      </c>
      <c r="AR57">
        <v>1</v>
      </c>
      <c r="AS57">
        <v>241</v>
      </c>
      <c r="AT57">
        <v>2</v>
      </c>
      <c r="AU57">
        <v>0</v>
      </c>
      <c r="AV57">
        <v>55</v>
      </c>
      <c r="AW57">
        <v>4.3499999999999996</v>
      </c>
      <c r="AX57">
        <v>4.21</v>
      </c>
      <c r="AY57">
        <v>2019</v>
      </c>
      <c r="AZ57">
        <v>2010.5</v>
      </c>
      <c r="BA57">
        <v>2002.3</v>
      </c>
      <c r="BB57">
        <v>55</v>
      </c>
      <c r="BC57">
        <v>53.3</v>
      </c>
      <c r="BD57">
        <v>1.7</v>
      </c>
      <c r="BE57" s="3">
        <v>43091</v>
      </c>
      <c r="BF57" t="s">
        <v>148</v>
      </c>
      <c r="BG57">
        <v>1.1659999999999999E-3</v>
      </c>
      <c r="BH57">
        <v>43312</v>
      </c>
      <c r="BI57">
        <v>42937</v>
      </c>
      <c r="BJ57" t="s">
        <v>145</v>
      </c>
      <c r="BK57" t="s">
        <v>149</v>
      </c>
      <c r="BL57">
        <v>1</v>
      </c>
      <c r="BM57">
        <v>200</v>
      </c>
      <c r="BN57">
        <v>1</v>
      </c>
      <c r="BO57">
        <v>1</v>
      </c>
      <c r="BP57">
        <v>2</v>
      </c>
      <c r="BQ57">
        <v>1</v>
      </c>
      <c r="BR57">
        <v>1</v>
      </c>
      <c r="BS57">
        <v>2</v>
      </c>
      <c r="BT57">
        <v>3</v>
      </c>
      <c r="BU57">
        <v>3</v>
      </c>
      <c r="BV57" t="s">
        <v>150</v>
      </c>
      <c r="BW57">
        <v>241</v>
      </c>
      <c r="BX57">
        <v>2</v>
      </c>
      <c r="BY57">
        <v>0</v>
      </c>
      <c r="BZ57" t="s">
        <v>151</v>
      </c>
      <c r="CA57" t="s">
        <v>151</v>
      </c>
      <c r="CB57">
        <v>0</v>
      </c>
      <c r="CC57">
        <v>55</v>
      </c>
      <c r="CD57">
        <v>4040</v>
      </c>
      <c r="CE57" t="s">
        <v>152</v>
      </c>
      <c r="CF57">
        <v>0</v>
      </c>
      <c r="CG57">
        <v>7.3228000000000001E-2</v>
      </c>
      <c r="CH57">
        <v>9</v>
      </c>
      <c r="CI57" t="s">
        <v>153</v>
      </c>
      <c r="CJ57">
        <v>4040</v>
      </c>
      <c r="CK57">
        <v>452502</v>
      </c>
      <c r="CL57">
        <v>11.09</v>
      </c>
      <c r="CM57">
        <v>11.16</v>
      </c>
      <c r="CN57">
        <v>452502</v>
      </c>
      <c r="CO57">
        <v>0</v>
      </c>
      <c r="CP57">
        <v>386.644474</v>
      </c>
      <c r="CQ57">
        <v>100</v>
      </c>
      <c r="CR57">
        <v>42961</v>
      </c>
      <c r="CS57">
        <v>4.4219999999999997E-3</v>
      </c>
      <c r="CT57">
        <v>0</v>
      </c>
      <c r="CU57">
        <v>1.1659999999999999E-3</v>
      </c>
      <c r="CV57">
        <v>615</v>
      </c>
      <c r="CW57" t="s">
        <v>323</v>
      </c>
      <c r="CX57" t="s">
        <v>155</v>
      </c>
      <c r="CY57" t="s">
        <v>324</v>
      </c>
      <c r="CZ57">
        <v>-83.495678999999996</v>
      </c>
      <c r="DA57">
        <v>34.863345000000002</v>
      </c>
      <c r="DB57">
        <v>34.863345000000002</v>
      </c>
      <c r="DC57">
        <v>-83.495678999999996</v>
      </c>
      <c r="DD57">
        <v>1.1659999999999999E-3</v>
      </c>
      <c r="DE57">
        <v>57</v>
      </c>
      <c r="DF57">
        <v>3220</v>
      </c>
      <c r="DG57">
        <v>13.7</v>
      </c>
      <c r="DH57">
        <v>4850</v>
      </c>
      <c r="DI57">
        <v>9.8000000000000007</v>
      </c>
      <c r="DJ57">
        <v>4710</v>
      </c>
      <c r="DK57">
        <v>9.8000000000000007</v>
      </c>
      <c r="DL57">
        <v>3720</v>
      </c>
      <c r="DM57">
        <v>9</v>
      </c>
      <c r="DN57">
        <v>4040</v>
      </c>
      <c r="DO57">
        <v>11.4</v>
      </c>
      <c r="DP57">
        <v>3880</v>
      </c>
      <c r="DQ57">
        <v>11.4</v>
      </c>
      <c r="DR57">
        <v>3690</v>
      </c>
      <c r="DS57">
        <v>12</v>
      </c>
      <c r="DT57">
        <v>4050</v>
      </c>
      <c r="DU57">
        <v>10</v>
      </c>
      <c r="DV57">
        <v>4050</v>
      </c>
      <c r="DW57">
        <v>9.6999999999999993</v>
      </c>
      <c r="DX57">
        <v>4590</v>
      </c>
      <c r="DY57">
        <v>9.6999999999999993</v>
      </c>
      <c r="DZ57">
        <v>0</v>
      </c>
    </row>
    <row r="58" spans="1:130" x14ac:dyDescent="0.3">
      <c r="A58">
        <v>57</v>
      </c>
      <c r="B58">
        <v>6443333</v>
      </c>
      <c r="C58" t="s">
        <v>130</v>
      </c>
      <c r="D58" s="2">
        <v>43028.652083333334</v>
      </c>
      <c r="E58" t="s">
        <v>131</v>
      </c>
      <c r="F58" t="s">
        <v>325</v>
      </c>
      <c r="G58" t="s">
        <v>328</v>
      </c>
      <c r="H58" t="s">
        <v>134</v>
      </c>
      <c r="I58">
        <v>0</v>
      </c>
      <c r="J58">
        <v>0</v>
      </c>
      <c r="K58">
        <v>0</v>
      </c>
      <c r="L58" t="s">
        <v>269</v>
      </c>
      <c r="M58" t="s">
        <v>224</v>
      </c>
      <c r="N58" t="s">
        <v>165</v>
      </c>
      <c r="O58" t="s">
        <v>165</v>
      </c>
      <c r="P58" t="s">
        <v>225</v>
      </c>
      <c r="Q58">
        <v>2</v>
      </c>
      <c r="R58" t="s">
        <v>270</v>
      </c>
      <c r="S58" t="s">
        <v>168</v>
      </c>
      <c r="T58" t="s">
        <v>169</v>
      </c>
      <c r="U58" t="s">
        <v>142</v>
      </c>
      <c r="V58" t="s">
        <v>329</v>
      </c>
      <c r="W58" t="s">
        <v>171</v>
      </c>
      <c r="X58" t="s">
        <v>144</v>
      </c>
      <c r="Y58" t="s">
        <v>145</v>
      </c>
      <c r="Z58">
        <v>11.16</v>
      </c>
      <c r="AA58">
        <v>34.868143000000003</v>
      </c>
      <c r="AB58">
        <v>-83.472610000000003</v>
      </c>
      <c r="AC58">
        <v>57</v>
      </c>
      <c r="AD58">
        <v>41</v>
      </c>
      <c r="AE58">
        <v>100</v>
      </c>
      <c r="AF58" t="s">
        <v>146</v>
      </c>
      <c r="AG58">
        <v>84</v>
      </c>
      <c r="AH58">
        <v>99</v>
      </c>
      <c r="AI58" t="s">
        <v>147</v>
      </c>
      <c r="AJ58">
        <v>805.7</v>
      </c>
      <c r="AK58">
        <v>25.6</v>
      </c>
      <c r="AL58">
        <v>359.6</v>
      </c>
      <c r="AM58">
        <v>-83.472650000000002</v>
      </c>
      <c r="AN58">
        <v>34.868118000000003</v>
      </c>
      <c r="AO58">
        <v>-83.471556000000007</v>
      </c>
      <c r="AP58">
        <v>34.868507999999999</v>
      </c>
      <c r="AQ58" t="s">
        <v>145</v>
      </c>
      <c r="AR58">
        <v>1</v>
      </c>
      <c r="AS58">
        <v>241</v>
      </c>
      <c r="AT58">
        <v>2</v>
      </c>
      <c r="AU58">
        <v>0</v>
      </c>
      <c r="AV58">
        <v>55</v>
      </c>
      <c r="AW58">
        <v>4.3499999999999996</v>
      </c>
      <c r="AX58">
        <v>4.21</v>
      </c>
      <c r="AY58">
        <v>2019</v>
      </c>
      <c r="AZ58">
        <v>2010.5</v>
      </c>
      <c r="BA58">
        <v>2002.3</v>
      </c>
      <c r="BB58">
        <v>55</v>
      </c>
      <c r="BC58">
        <v>53.3</v>
      </c>
      <c r="BD58">
        <v>1.7</v>
      </c>
      <c r="BE58" s="3">
        <v>43091</v>
      </c>
      <c r="BF58" t="s">
        <v>148</v>
      </c>
      <c r="BG58">
        <v>1.1659999999999999E-3</v>
      </c>
      <c r="BH58">
        <v>43312</v>
      </c>
      <c r="BI58">
        <v>42937</v>
      </c>
      <c r="BJ58" t="s">
        <v>145</v>
      </c>
      <c r="BK58" t="s">
        <v>149</v>
      </c>
      <c r="BL58">
        <v>1</v>
      </c>
      <c r="BM58">
        <v>200</v>
      </c>
      <c r="BN58">
        <v>1</v>
      </c>
      <c r="BO58">
        <v>1</v>
      </c>
      <c r="BP58">
        <v>2</v>
      </c>
      <c r="BQ58">
        <v>1</v>
      </c>
      <c r="BR58">
        <v>1</v>
      </c>
      <c r="BS58">
        <v>2</v>
      </c>
      <c r="BT58">
        <v>3</v>
      </c>
      <c r="BU58">
        <v>3</v>
      </c>
      <c r="BV58" t="s">
        <v>150</v>
      </c>
      <c r="BW58">
        <v>241</v>
      </c>
      <c r="BX58">
        <v>2</v>
      </c>
      <c r="BY58">
        <v>0</v>
      </c>
      <c r="BZ58" t="s">
        <v>151</v>
      </c>
      <c r="CA58" t="s">
        <v>151</v>
      </c>
      <c r="CB58">
        <v>0</v>
      </c>
      <c r="CC58">
        <v>55</v>
      </c>
      <c r="CD58">
        <v>4040</v>
      </c>
      <c r="CE58" t="s">
        <v>152</v>
      </c>
      <c r="CF58">
        <v>0</v>
      </c>
      <c r="CG58">
        <v>7.3228000000000001E-2</v>
      </c>
      <c r="CH58">
        <v>9</v>
      </c>
      <c r="CI58" t="s">
        <v>153</v>
      </c>
      <c r="CJ58">
        <v>4040</v>
      </c>
      <c r="CK58">
        <v>452502</v>
      </c>
      <c r="CL58">
        <v>11.09</v>
      </c>
      <c r="CM58">
        <v>11.16</v>
      </c>
      <c r="CN58">
        <v>452502</v>
      </c>
      <c r="CO58">
        <v>0</v>
      </c>
      <c r="CP58">
        <v>386.644474</v>
      </c>
      <c r="CQ58">
        <v>100</v>
      </c>
      <c r="CR58">
        <v>42961</v>
      </c>
      <c r="CS58">
        <v>4.4219999999999997E-3</v>
      </c>
      <c r="CT58">
        <v>0</v>
      </c>
      <c r="CU58">
        <v>1.1659999999999999E-3</v>
      </c>
      <c r="CV58">
        <v>615</v>
      </c>
      <c r="CW58" t="s">
        <v>323</v>
      </c>
      <c r="CX58" t="s">
        <v>155</v>
      </c>
      <c r="CY58" t="s">
        <v>324</v>
      </c>
      <c r="CZ58">
        <v>-83.495678999999996</v>
      </c>
      <c r="DA58">
        <v>34.863345000000002</v>
      </c>
      <c r="DB58">
        <v>34.863345000000002</v>
      </c>
      <c r="DC58">
        <v>-83.495678999999996</v>
      </c>
      <c r="DD58">
        <v>1.1659999999999999E-3</v>
      </c>
      <c r="DE58">
        <v>57</v>
      </c>
      <c r="DF58">
        <v>3220</v>
      </c>
      <c r="DG58">
        <v>13.7</v>
      </c>
      <c r="DH58">
        <v>4850</v>
      </c>
      <c r="DI58">
        <v>9.8000000000000007</v>
      </c>
      <c r="DJ58">
        <v>4710</v>
      </c>
      <c r="DK58">
        <v>9.8000000000000007</v>
      </c>
      <c r="DL58">
        <v>3720</v>
      </c>
      <c r="DM58">
        <v>9</v>
      </c>
      <c r="DN58">
        <v>4040</v>
      </c>
      <c r="DO58">
        <v>11.4</v>
      </c>
      <c r="DP58">
        <v>3880</v>
      </c>
      <c r="DQ58">
        <v>11.4</v>
      </c>
      <c r="DR58">
        <v>3690</v>
      </c>
      <c r="DS58">
        <v>12</v>
      </c>
      <c r="DT58">
        <v>4050</v>
      </c>
      <c r="DU58">
        <v>10</v>
      </c>
      <c r="DV58">
        <v>4050</v>
      </c>
      <c r="DW58">
        <v>9.6999999999999993</v>
      </c>
      <c r="DX58">
        <v>4590</v>
      </c>
      <c r="DY58">
        <v>9.6999999999999993</v>
      </c>
      <c r="DZ58">
        <v>0</v>
      </c>
    </row>
    <row r="59" spans="1:130" x14ac:dyDescent="0.3">
      <c r="A59">
        <v>58</v>
      </c>
      <c r="B59">
        <v>6242522</v>
      </c>
      <c r="C59" t="s">
        <v>130</v>
      </c>
      <c r="D59" s="2">
        <v>42876.509722222225</v>
      </c>
      <c r="E59" t="s">
        <v>131</v>
      </c>
      <c r="F59" t="s">
        <v>330</v>
      </c>
      <c r="G59" t="s">
        <v>328</v>
      </c>
      <c r="H59" t="s">
        <v>134</v>
      </c>
      <c r="I59">
        <v>0</v>
      </c>
      <c r="J59">
        <v>0</v>
      </c>
      <c r="K59">
        <v>0</v>
      </c>
      <c r="L59" t="s">
        <v>135</v>
      </c>
      <c r="M59" t="s">
        <v>180</v>
      </c>
      <c r="N59" t="s">
        <v>285</v>
      </c>
      <c r="O59" t="s">
        <v>285</v>
      </c>
      <c r="P59" t="s">
        <v>190</v>
      </c>
      <c r="Q59">
        <v>1</v>
      </c>
      <c r="R59" t="s">
        <v>139</v>
      </c>
      <c r="S59" t="s">
        <v>177</v>
      </c>
      <c r="T59" t="s">
        <v>169</v>
      </c>
      <c r="U59" t="s">
        <v>162</v>
      </c>
      <c r="V59">
        <v>80</v>
      </c>
      <c r="W59" t="s">
        <v>197</v>
      </c>
      <c r="X59" t="s">
        <v>144</v>
      </c>
      <c r="Y59" t="s">
        <v>145</v>
      </c>
      <c r="Z59">
        <v>11.172898999999999</v>
      </c>
      <c r="AA59">
        <v>34.868228999999999</v>
      </c>
      <c r="AB59">
        <v>-83.472448999999997</v>
      </c>
      <c r="AC59">
        <v>57</v>
      </c>
      <c r="AD59">
        <v>41</v>
      </c>
      <c r="AE59">
        <v>100</v>
      </c>
      <c r="AF59" t="s">
        <v>146</v>
      </c>
      <c r="AG59">
        <v>84</v>
      </c>
      <c r="AH59">
        <v>99</v>
      </c>
      <c r="AI59" t="s">
        <v>147</v>
      </c>
      <c r="AJ59">
        <v>805.7</v>
      </c>
      <c r="AK59">
        <v>25.6</v>
      </c>
      <c r="AL59">
        <v>359.6</v>
      </c>
      <c r="AM59">
        <v>-83.472650000000002</v>
      </c>
      <c r="AN59">
        <v>34.868118000000003</v>
      </c>
      <c r="AO59">
        <v>-83.471556000000007</v>
      </c>
      <c r="AP59">
        <v>34.868507999999999</v>
      </c>
      <c r="AQ59" t="s">
        <v>145</v>
      </c>
      <c r="AR59">
        <v>1</v>
      </c>
      <c r="AS59">
        <v>241</v>
      </c>
      <c r="AT59">
        <v>2</v>
      </c>
      <c r="AU59">
        <v>0</v>
      </c>
      <c r="AV59">
        <v>55</v>
      </c>
      <c r="AW59">
        <v>4.3499999999999996</v>
      </c>
      <c r="AX59">
        <v>4.21</v>
      </c>
      <c r="AY59">
        <v>2019</v>
      </c>
      <c r="AZ59">
        <v>2010.5</v>
      </c>
      <c r="BA59">
        <v>2002.3</v>
      </c>
      <c r="BB59">
        <v>55</v>
      </c>
      <c r="BC59">
        <v>53.3</v>
      </c>
      <c r="BD59">
        <v>1.7</v>
      </c>
      <c r="BE59" s="3">
        <v>43091</v>
      </c>
      <c r="BF59" t="s">
        <v>148</v>
      </c>
      <c r="BG59">
        <v>1.1659999999999999E-3</v>
      </c>
      <c r="BH59">
        <v>43312</v>
      </c>
      <c r="BI59">
        <v>42937</v>
      </c>
      <c r="BJ59" t="s">
        <v>145</v>
      </c>
      <c r="BK59" t="s">
        <v>149</v>
      </c>
      <c r="BL59">
        <v>1</v>
      </c>
      <c r="BM59">
        <v>200</v>
      </c>
      <c r="BN59">
        <v>1</v>
      </c>
      <c r="BO59">
        <v>1</v>
      </c>
      <c r="BP59">
        <v>2</v>
      </c>
      <c r="BQ59">
        <v>1</v>
      </c>
      <c r="BR59">
        <v>1</v>
      </c>
      <c r="BS59">
        <v>2</v>
      </c>
      <c r="BT59">
        <v>3</v>
      </c>
      <c r="BU59">
        <v>3</v>
      </c>
      <c r="BV59" t="s">
        <v>150</v>
      </c>
      <c r="BW59">
        <v>241</v>
      </c>
      <c r="BX59">
        <v>2</v>
      </c>
      <c r="BY59">
        <v>0</v>
      </c>
      <c r="BZ59" t="s">
        <v>151</v>
      </c>
      <c r="CA59" t="s">
        <v>151</v>
      </c>
      <c r="CB59">
        <v>0</v>
      </c>
      <c r="CC59">
        <v>55</v>
      </c>
      <c r="CD59">
        <v>4040</v>
      </c>
      <c r="CE59" t="s">
        <v>152</v>
      </c>
      <c r="CF59">
        <v>0</v>
      </c>
      <c r="CG59">
        <v>7.3228000000000001E-2</v>
      </c>
      <c r="CH59">
        <v>9</v>
      </c>
      <c r="CI59" t="s">
        <v>153</v>
      </c>
      <c r="CJ59">
        <v>4040</v>
      </c>
      <c r="CK59">
        <v>452502</v>
      </c>
      <c r="CL59">
        <v>11.09</v>
      </c>
      <c r="CM59">
        <v>11.16</v>
      </c>
      <c r="CN59">
        <v>452502</v>
      </c>
      <c r="CO59">
        <v>0</v>
      </c>
      <c r="CP59">
        <v>386.644474</v>
      </c>
      <c r="CQ59">
        <v>100</v>
      </c>
      <c r="CR59">
        <v>42961</v>
      </c>
      <c r="CS59">
        <v>4.4219999999999997E-3</v>
      </c>
      <c r="CT59">
        <v>0</v>
      </c>
      <c r="CU59">
        <v>1.1659999999999999E-3</v>
      </c>
      <c r="CV59">
        <v>615</v>
      </c>
      <c r="CW59" t="s">
        <v>323</v>
      </c>
      <c r="CX59" t="s">
        <v>155</v>
      </c>
      <c r="CY59" t="s">
        <v>324</v>
      </c>
      <c r="CZ59">
        <v>-83.495678999999996</v>
      </c>
      <c r="DA59">
        <v>34.863345000000002</v>
      </c>
      <c r="DB59">
        <v>34.863345000000002</v>
      </c>
      <c r="DC59">
        <v>-83.495678999999996</v>
      </c>
      <c r="DD59">
        <v>1.1659999999999999E-3</v>
      </c>
      <c r="DE59">
        <v>57</v>
      </c>
      <c r="DF59">
        <v>3220</v>
      </c>
      <c r="DG59">
        <v>13.7</v>
      </c>
      <c r="DH59">
        <v>4850</v>
      </c>
      <c r="DI59">
        <v>9.8000000000000007</v>
      </c>
      <c r="DJ59">
        <v>4710</v>
      </c>
      <c r="DK59">
        <v>9.8000000000000007</v>
      </c>
      <c r="DL59">
        <v>3720</v>
      </c>
      <c r="DM59">
        <v>9</v>
      </c>
      <c r="DN59">
        <v>4040</v>
      </c>
      <c r="DO59">
        <v>11.4</v>
      </c>
      <c r="DP59">
        <v>3880</v>
      </c>
      <c r="DQ59">
        <v>11.4</v>
      </c>
      <c r="DR59">
        <v>3690</v>
      </c>
      <c r="DS59">
        <v>12</v>
      </c>
      <c r="DT59">
        <v>4050</v>
      </c>
      <c r="DU59">
        <v>10</v>
      </c>
      <c r="DV59">
        <v>4050</v>
      </c>
      <c r="DW59">
        <v>9.6999999999999993</v>
      </c>
      <c r="DX59">
        <v>4590</v>
      </c>
      <c r="DY59">
        <v>9.6999999999999993</v>
      </c>
      <c r="DZ59">
        <v>0</v>
      </c>
    </row>
    <row r="60" spans="1:130" x14ac:dyDescent="0.3">
      <c r="A60">
        <v>59</v>
      </c>
      <c r="B60">
        <v>4934815</v>
      </c>
      <c r="C60" t="s">
        <v>130</v>
      </c>
      <c r="D60" s="2">
        <v>41836.745138888888</v>
      </c>
      <c r="E60" t="s">
        <v>131</v>
      </c>
      <c r="F60" t="s">
        <v>325</v>
      </c>
      <c r="G60" t="s">
        <v>328</v>
      </c>
      <c r="H60" t="s">
        <v>134</v>
      </c>
      <c r="I60">
        <v>0</v>
      </c>
      <c r="J60">
        <v>0</v>
      </c>
      <c r="K60">
        <v>0</v>
      </c>
      <c r="L60" t="s">
        <v>179</v>
      </c>
      <c r="M60" t="s">
        <v>224</v>
      </c>
      <c r="N60" t="s">
        <v>165</v>
      </c>
      <c r="O60" t="s">
        <v>181</v>
      </c>
      <c r="P60" t="s">
        <v>331</v>
      </c>
      <c r="Q60">
        <v>2</v>
      </c>
      <c r="R60" t="s">
        <v>167</v>
      </c>
      <c r="S60" t="s">
        <v>332</v>
      </c>
      <c r="T60" t="s">
        <v>169</v>
      </c>
      <c r="U60" t="s">
        <v>142</v>
      </c>
      <c r="V60" t="s">
        <v>333</v>
      </c>
      <c r="W60" t="s">
        <v>334</v>
      </c>
      <c r="X60" t="s">
        <v>152</v>
      </c>
      <c r="Y60" t="s">
        <v>145</v>
      </c>
      <c r="Z60">
        <v>11.16</v>
      </c>
      <c r="AA60">
        <v>34.868144000000001</v>
      </c>
      <c r="AB60">
        <v>-83.472606999999996</v>
      </c>
      <c r="AC60">
        <v>57</v>
      </c>
      <c r="AD60">
        <v>41</v>
      </c>
      <c r="AE60">
        <v>100</v>
      </c>
      <c r="AF60" t="s">
        <v>146</v>
      </c>
      <c r="AG60">
        <v>84</v>
      </c>
      <c r="AH60">
        <v>99</v>
      </c>
      <c r="AI60" t="s">
        <v>147</v>
      </c>
      <c r="AJ60">
        <v>805.7</v>
      </c>
      <c r="AK60">
        <v>25.6</v>
      </c>
      <c r="AL60">
        <v>359.6</v>
      </c>
      <c r="AM60">
        <v>-83.472650000000002</v>
      </c>
      <c r="AN60">
        <v>34.868118000000003</v>
      </c>
      <c r="AO60">
        <v>-83.471556000000007</v>
      </c>
      <c r="AP60">
        <v>34.868507999999999</v>
      </c>
      <c r="AQ60" t="s">
        <v>145</v>
      </c>
      <c r="AR60">
        <v>1</v>
      </c>
      <c r="AS60">
        <v>241</v>
      </c>
      <c r="AT60">
        <v>2</v>
      </c>
      <c r="AU60">
        <v>0</v>
      </c>
      <c r="AV60">
        <v>55</v>
      </c>
      <c r="AW60">
        <v>4.3499999999999996</v>
      </c>
      <c r="AX60">
        <v>4.21</v>
      </c>
      <c r="AY60">
        <v>2019</v>
      </c>
      <c r="AZ60">
        <v>2010.5</v>
      </c>
      <c r="BA60">
        <v>2002.3</v>
      </c>
      <c r="BB60">
        <v>55</v>
      </c>
      <c r="BC60">
        <v>53.3</v>
      </c>
      <c r="BD60">
        <v>1.7</v>
      </c>
      <c r="BE60" s="3">
        <v>43091</v>
      </c>
      <c r="BF60" t="s">
        <v>148</v>
      </c>
      <c r="BG60">
        <v>1.1659999999999999E-3</v>
      </c>
      <c r="BH60">
        <v>43312</v>
      </c>
      <c r="BI60">
        <v>42937</v>
      </c>
      <c r="BJ60" t="s">
        <v>145</v>
      </c>
      <c r="BK60" t="s">
        <v>149</v>
      </c>
      <c r="BL60">
        <v>1</v>
      </c>
      <c r="BM60">
        <v>200</v>
      </c>
      <c r="BN60">
        <v>1</v>
      </c>
      <c r="BO60">
        <v>1</v>
      </c>
      <c r="BP60">
        <v>2</v>
      </c>
      <c r="BQ60">
        <v>1</v>
      </c>
      <c r="BR60">
        <v>1</v>
      </c>
      <c r="BS60">
        <v>2</v>
      </c>
      <c r="BT60">
        <v>3</v>
      </c>
      <c r="BU60">
        <v>3</v>
      </c>
      <c r="BV60" t="s">
        <v>150</v>
      </c>
      <c r="BW60">
        <v>241</v>
      </c>
      <c r="BX60">
        <v>2</v>
      </c>
      <c r="BY60">
        <v>0</v>
      </c>
      <c r="BZ60" t="s">
        <v>151</v>
      </c>
      <c r="CA60" t="s">
        <v>151</v>
      </c>
      <c r="CB60">
        <v>0</v>
      </c>
      <c r="CC60">
        <v>55</v>
      </c>
      <c r="CD60">
        <v>4040</v>
      </c>
      <c r="CE60" t="s">
        <v>152</v>
      </c>
      <c r="CF60">
        <v>0</v>
      </c>
      <c r="CG60">
        <v>7.3228000000000001E-2</v>
      </c>
      <c r="CH60">
        <v>9</v>
      </c>
      <c r="CI60" t="s">
        <v>153</v>
      </c>
      <c r="CJ60">
        <v>4040</v>
      </c>
      <c r="CK60">
        <v>452502</v>
      </c>
      <c r="CL60">
        <v>11.09</v>
      </c>
      <c r="CM60">
        <v>11.16</v>
      </c>
      <c r="CN60">
        <v>452502</v>
      </c>
      <c r="CO60">
        <v>0</v>
      </c>
      <c r="CP60">
        <v>386.644474</v>
      </c>
      <c r="CQ60">
        <v>100</v>
      </c>
      <c r="CR60">
        <v>42961</v>
      </c>
      <c r="CS60">
        <v>4.4219999999999997E-3</v>
      </c>
      <c r="CT60">
        <v>0</v>
      </c>
      <c r="CU60">
        <v>1.1659999999999999E-3</v>
      </c>
      <c r="CV60">
        <v>615</v>
      </c>
      <c r="CW60" t="s">
        <v>323</v>
      </c>
      <c r="CX60" t="s">
        <v>155</v>
      </c>
      <c r="CY60" t="s">
        <v>324</v>
      </c>
      <c r="CZ60">
        <v>-83.495678999999996</v>
      </c>
      <c r="DA60">
        <v>34.863345000000002</v>
      </c>
      <c r="DB60">
        <v>34.863345000000002</v>
      </c>
      <c r="DC60">
        <v>-83.495678999999996</v>
      </c>
      <c r="DD60">
        <v>1.1659999999999999E-3</v>
      </c>
      <c r="DE60">
        <v>57</v>
      </c>
      <c r="DF60">
        <v>3220</v>
      </c>
      <c r="DG60">
        <v>13.7</v>
      </c>
      <c r="DH60">
        <v>4850</v>
      </c>
      <c r="DI60">
        <v>9.8000000000000007</v>
      </c>
      <c r="DJ60">
        <v>4710</v>
      </c>
      <c r="DK60">
        <v>9.8000000000000007</v>
      </c>
      <c r="DL60">
        <v>3720</v>
      </c>
      <c r="DM60">
        <v>9</v>
      </c>
      <c r="DN60">
        <v>4040</v>
      </c>
      <c r="DO60">
        <v>11.4</v>
      </c>
      <c r="DP60">
        <v>3880</v>
      </c>
      <c r="DQ60">
        <v>11.4</v>
      </c>
      <c r="DR60">
        <v>3690</v>
      </c>
      <c r="DS60">
        <v>12</v>
      </c>
      <c r="DT60">
        <v>4050</v>
      </c>
      <c r="DU60">
        <v>10</v>
      </c>
      <c r="DV60">
        <v>4050</v>
      </c>
      <c r="DW60">
        <v>9.6999999999999993</v>
      </c>
      <c r="DX60">
        <v>4590</v>
      </c>
      <c r="DY60">
        <v>9.6999999999999993</v>
      </c>
      <c r="DZ60">
        <v>0</v>
      </c>
    </row>
    <row r="61" spans="1:130" x14ac:dyDescent="0.3">
      <c r="A61">
        <v>60</v>
      </c>
      <c r="B61">
        <v>4784364</v>
      </c>
      <c r="C61" t="s">
        <v>157</v>
      </c>
      <c r="D61" s="2">
        <v>41734.999305555553</v>
      </c>
      <c r="E61" t="s">
        <v>131</v>
      </c>
      <c r="F61" t="s">
        <v>330</v>
      </c>
      <c r="G61" t="s">
        <v>158</v>
      </c>
      <c r="H61" t="s">
        <v>134</v>
      </c>
      <c r="I61">
        <v>0</v>
      </c>
      <c r="J61">
        <v>0</v>
      </c>
      <c r="K61">
        <v>0</v>
      </c>
      <c r="L61" t="s">
        <v>135</v>
      </c>
      <c r="M61" t="s">
        <v>136</v>
      </c>
      <c r="N61" t="s">
        <v>159</v>
      </c>
      <c r="O61" t="s">
        <v>160</v>
      </c>
      <c r="P61" t="s">
        <v>161</v>
      </c>
      <c r="Q61">
        <v>1</v>
      </c>
      <c r="R61" t="s">
        <v>139</v>
      </c>
      <c r="S61" t="s">
        <v>221</v>
      </c>
      <c r="T61" t="s">
        <v>141</v>
      </c>
      <c r="U61" t="s">
        <v>142</v>
      </c>
      <c r="V61">
        <v>28</v>
      </c>
      <c r="W61" t="s">
        <v>143</v>
      </c>
      <c r="X61" t="s">
        <v>201</v>
      </c>
      <c r="Y61" t="s">
        <v>145</v>
      </c>
      <c r="Z61">
        <v>11.190030999999999</v>
      </c>
      <c r="AA61">
        <v>34.868335999999999</v>
      </c>
      <c r="AB61">
        <v>-83.472181000000006</v>
      </c>
      <c r="AC61">
        <v>57</v>
      </c>
      <c r="AD61">
        <v>41</v>
      </c>
      <c r="AE61">
        <v>100</v>
      </c>
      <c r="AF61" t="s">
        <v>146</v>
      </c>
      <c r="AG61">
        <v>84</v>
      </c>
      <c r="AH61">
        <v>99</v>
      </c>
      <c r="AI61" t="s">
        <v>147</v>
      </c>
      <c r="AJ61">
        <v>805.7</v>
      </c>
      <c r="AK61">
        <v>25.6</v>
      </c>
      <c r="AL61">
        <v>359.6</v>
      </c>
      <c r="AM61">
        <v>-83.472650000000002</v>
      </c>
      <c r="AN61">
        <v>34.868118000000003</v>
      </c>
      <c r="AO61">
        <v>-83.471556000000007</v>
      </c>
      <c r="AP61">
        <v>34.868507999999999</v>
      </c>
      <c r="AQ61" t="s">
        <v>145</v>
      </c>
      <c r="AR61">
        <v>1</v>
      </c>
      <c r="AS61">
        <v>241</v>
      </c>
      <c r="AT61">
        <v>2</v>
      </c>
      <c r="AU61">
        <v>0</v>
      </c>
      <c r="AV61">
        <v>55</v>
      </c>
      <c r="AW61">
        <v>4.3499999999999996</v>
      </c>
      <c r="AX61">
        <v>4.21</v>
      </c>
      <c r="AY61">
        <v>2019</v>
      </c>
      <c r="AZ61">
        <v>2010.5</v>
      </c>
      <c r="BA61">
        <v>2002.3</v>
      </c>
      <c r="BB61">
        <v>55</v>
      </c>
      <c r="BC61">
        <v>53.3</v>
      </c>
      <c r="BD61">
        <v>1.7</v>
      </c>
      <c r="BE61" s="3">
        <v>43091</v>
      </c>
      <c r="BF61" t="s">
        <v>148</v>
      </c>
      <c r="BG61">
        <v>1.1659999999999999E-3</v>
      </c>
      <c r="BH61">
        <v>43312</v>
      </c>
      <c r="BI61">
        <v>42937</v>
      </c>
      <c r="BJ61" t="s">
        <v>145</v>
      </c>
      <c r="BK61" t="s">
        <v>149</v>
      </c>
      <c r="BL61">
        <v>1</v>
      </c>
      <c r="BM61">
        <v>200</v>
      </c>
      <c r="BN61">
        <v>1</v>
      </c>
      <c r="BO61">
        <v>1</v>
      </c>
      <c r="BP61">
        <v>2</v>
      </c>
      <c r="BQ61">
        <v>1</v>
      </c>
      <c r="BR61">
        <v>1</v>
      </c>
      <c r="BS61">
        <v>2</v>
      </c>
      <c r="BT61">
        <v>3</v>
      </c>
      <c r="BU61">
        <v>3</v>
      </c>
      <c r="BV61" t="s">
        <v>150</v>
      </c>
      <c r="BW61">
        <v>241</v>
      </c>
      <c r="BX61">
        <v>2</v>
      </c>
      <c r="BY61">
        <v>0</v>
      </c>
      <c r="BZ61" t="s">
        <v>151</v>
      </c>
      <c r="CA61" t="s">
        <v>151</v>
      </c>
      <c r="CB61">
        <v>0</v>
      </c>
      <c r="CC61">
        <v>55</v>
      </c>
      <c r="CD61">
        <v>4040</v>
      </c>
      <c r="CE61" t="s">
        <v>152</v>
      </c>
      <c r="CF61">
        <v>0</v>
      </c>
      <c r="CG61">
        <v>7.3228000000000001E-2</v>
      </c>
      <c r="CH61">
        <v>9</v>
      </c>
      <c r="CI61" t="s">
        <v>153</v>
      </c>
      <c r="CJ61">
        <v>4040</v>
      </c>
      <c r="CK61">
        <v>452502</v>
      </c>
      <c r="CL61">
        <v>11.09</v>
      </c>
      <c r="CM61">
        <v>11.16</v>
      </c>
      <c r="CN61">
        <v>452502</v>
      </c>
      <c r="CO61">
        <v>0</v>
      </c>
      <c r="CP61">
        <v>386.644474</v>
      </c>
      <c r="CQ61">
        <v>100</v>
      </c>
      <c r="CR61">
        <v>42961</v>
      </c>
      <c r="CS61">
        <v>4.4219999999999997E-3</v>
      </c>
      <c r="CT61">
        <v>0</v>
      </c>
      <c r="CU61">
        <v>1.1659999999999999E-3</v>
      </c>
      <c r="CV61">
        <v>615</v>
      </c>
      <c r="CW61" t="s">
        <v>323</v>
      </c>
      <c r="CX61" t="s">
        <v>155</v>
      </c>
      <c r="CY61" t="s">
        <v>324</v>
      </c>
      <c r="CZ61">
        <v>-83.495678999999996</v>
      </c>
      <c r="DA61">
        <v>34.863345000000002</v>
      </c>
      <c r="DB61">
        <v>34.863345000000002</v>
      </c>
      <c r="DC61">
        <v>-83.495678999999996</v>
      </c>
      <c r="DD61">
        <v>1.1659999999999999E-3</v>
      </c>
      <c r="DE61">
        <v>57</v>
      </c>
      <c r="DF61">
        <v>3220</v>
      </c>
      <c r="DG61">
        <v>13.7</v>
      </c>
      <c r="DH61">
        <v>4850</v>
      </c>
      <c r="DI61">
        <v>9.8000000000000007</v>
      </c>
      <c r="DJ61">
        <v>4710</v>
      </c>
      <c r="DK61">
        <v>9.8000000000000007</v>
      </c>
      <c r="DL61">
        <v>3720</v>
      </c>
      <c r="DM61">
        <v>9</v>
      </c>
      <c r="DN61">
        <v>4040</v>
      </c>
      <c r="DO61">
        <v>11.4</v>
      </c>
      <c r="DP61">
        <v>3880</v>
      </c>
      <c r="DQ61">
        <v>11.4</v>
      </c>
      <c r="DR61">
        <v>3690</v>
      </c>
      <c r="DS61">
        <v>12</v>
      </c>
      <c r="DT61">
        <v>4050</v>
      </c>
      <c r="DU61">
        <v>10</v>
      </c>
      <c r="DV61">
        <v>4050</v>
      </c>
      <c r="DW61">
        <v>9.6999999999999993</v>
      </c>
      <c r="DX61">
        <v>4590</v>
      </c>
      <c r="DY61">
        <v>9.6999999999999993</v>
      </c>
      <c r="DZ61">
        <v>0</v>
      </c>
    </row>
    <row r="62" spans="1:130" x14ac:dyDescent="0.3">
      <c r="A62">
        <v>61</v>
      </c>
      <c r="B62">
        <v>4791583</v>
      </c>
      <c r="C62" t="s">
        <v>130</v>
      </c>
      <c r="D62" s="2">
        <v>41727.019444444442</v>
      </c>
      <c r="E62" t="s">
        <v>131</v>
      </c>
      <c r="F62" t="s">
        <v>325</v>
      </c>
      <c r="G62" t="s">
        <v>328</v>
      </c>
      <c r="H62" t="s">
        <v>134</v>
      </c>
      <c r="I62">
        <v>0</v>
      </c>
      <c r="J62">
        <v>0</v>
      </c>
      <c r="K62">
        <v>0</v>
      </c>
      <c r="L62" t="s">
        <v>135</v>
      </c>
      <c r="M62" t="s">
        <v>224</v>
      </c>
      <c r="N62" t="s">
        <v>181</v>
      </c>
      <c r="O62" t="s">
        <v>181</v>
      </c>
      <c r="P62" t="s">
        <v>190</v>
      </c>
      <c r="Q62">
        <v>1</v>
      </c>
      <c r="R62" t="s">
        <v>182</v>
      </c>
      <c r="S62" t="s">
        <v>177</v>
      </c>
      <c r="T62" t="s">
        <v>141</v>
      </c>
      <c r="U62" t="s">
        <v>162</v>
      </c>
      <c r="V62">
        <v>17</v>
      </c>
      <c r="W62" t="s">
        <v>143</v>
      </c>
      <c r="X62" t="s">
        <v>144</v>
      </c>
      <c r="Y62" t="s">
        <v>145</v>
      </c>
      <c r="Z62">
        <v>11.162189</v>
      </c>
      <c r="AA62">
        <v>34.868146000000003</v>
      </c>
      <c r="AB62">
        <v>-83.472604000000004</v>
      </c>
      <c r="AC62">
        <v>57</v>
      </c>
      <c r="AD62">
        <v>41</v>
      </c>
      <c r="AE62">
        <v>100</v>
      </c>
      <c r="AF62" t="s">
        <v>146</v>
      </c>
      <c r="AG62">
        <v>84</v>
      </c>
      <c r="AH62">
        <v>99</v>
      </c>
      <c r="AI62" t="s">
        <v>147</v>
      </c>
      <c r="AJ62">
        <v>805.7</v>
      </c>
      <c r="AK62">
        <v>25.6</v>
      </c>
      <c r="AL62">
        <v>359.6</v>
      </c>
      <c r="AM62">
        <v>-83.472650000000002</v>
      </c>
      <c r="AN62">
        <v>34.868118000000003</v>
      </c>
      <c r="AO62">
        <v>-83.471556000000007</v>
      </c>
      <c r="AP62">
        <v>34.868507999999999</v>
      </c>
      <c r="AQ62" t="s">
        <v>145</v>
      </c>
      <c r="AR62">
        <v>1</v>
      </c>
      <c r="AS62">
        <v>241</v>
      </c>
      <c r="AT62">
        <v>2</v>
      </c>
      <c r="AU62">
        <v>0</v>
      </c>
      <c r="AV62">
        <v>55</v>
      </c>
      <c r="AW62">
        <v>4.3499999999999996</v>
      </c>
      <c r="AX62">
        <v>4.21</v>
      </c>
      <c r="AY62">
        <v>2019</v>
      </c>
      <c r="AZ62">
        <v>2010.5</v>
      </c>
      <c r="BA62">
        <v>2002.3</v>
      </c>
      <c r="BB62">
        <v>55</v>
      </c>
      <c r="BC62">
        <v>53.3</v>
      </c>
      <c r="BD62">
        <v>1.7</v>
      </c>
      <c r="BE62" s="3">
        <v>43091</v>
      </c>
      <c r="BF62" t="s">
        <v>148</v>
      </c>
      <c r="BG62">
        <v>1.1659999999999999E-3</v>
      </c>
      <c r="BH62">
        <v>43312</v>
      </c>
      <c r="BI62">
        <v>42937</v>
      </c>
      <c r="BJ62" t="s">
        <v>145</v>
      </c>
      <c r="BK62" t="s">
        <v>149</v>
      </c>
      <c r="BL62">
        <v>1</v>
      </c>
      <c r="BM62">
        <v>200</v>
      </c>
      <c r="BN62">
        <v>1</v>
      </c>
      <c r="BO62">
        <v>1</v>
      </c>
      <c r="BP62">
        <v>2</v>
      </c>
      <c r="BQ62">
        <v>1</v>
      </c>
      <c r="BR62">
        <v>1</v>
      </c>
      <c r="BS62">
        <v>2</v>
      </c>
      <c r="BT62">
        <v>3</v>
      </c>
      <c r="BU62">
        <v>3</v>
      </c>
      <c r="BV62" t="s">
        <v>150</v>
      </c>
      <c r="BW62">
        <v>241</v>
      </c>
      <c r="BX62">
        <v>2</v>
      </c>
      <c r="BY62">
        <v>0</v>
      </c>
      <c r="BZ62" t="s">
        <v>151</v>
      </c>
      <c r="CA62" t="s">
        <v>151</v>
      </c>
      <c r="CB62">
        <v>0</v>
      </c>
      <c r="CC62">
        <v>55</v>
      </c>
      <c r="CD62">
        <v>4040</v>
      </c>
      <c r="CE62" t="s">
        <v>152</v>
      </c>
      <c r="CF62">
        <v>0</v>
      </c>
      <c r="CG62">
        <v>7.3228000000000001E-2</v>
      </c>
      <c r="CH62">
        <v>9</v>
      </c>
      <c r="CI62" t="s">
        <v>153</v>
      </c>
      <c r="CJ62">
        <v>4040</v>
      </c>
      <c r="CK62">
        <v>452502</v>
      </c>
      <c r="CL62">
        <v>11.09</v>
      </c>
      <c r="CM62">
        <v>11.16</v>
      </c>
      <c r="CN62">
        <v>452502</v>
      </c>
      <c r="CO62">
        <v>0</v>
      </c>
      <c r="CP62">
        <v>386.644474</v>
      </c>
      <c r="CQ62">
        <v>100</v>
      </c>
      <c r="CR62">
        <v>42961</v>
      </c>
      <c r="CS62">
        <v>4.4219999999999997E-3</v>
      </c>
      <c r="CT62">
        <v>0</v>
      </c>
      <c r="CU62">
        <v>1.1659999999999999E-3</v>
      </c>
      <c r="CV62">
        <v>615</v>
      </c>
      <c r="CW62" t="s">
        <v>323</v>
      </c>
      <c r="CX62" t="s">
        <v>155</v>
      </c>
      <c r="CY62" t="s">
        <v>324</v>
      </c>
      <c r="CZ62">
        <v>-83.495678999999996</v>
      </c>
      <c r="DA62">
        <v>34.863345000000002</v>
      </c>
      <c r="DB62">
        <v>34.863345000000002</v>
      </c>
      <c r="DC62">
        <v>-83.495678999999996</v>
      </c>
      <c r="DD62">
        <v>1.1659999999999999E-3</v>
      </c>
      <c r="DE62">
        <v>57</v>
      </c>
      <c r="DF62">
        <v>3220</v>
      </c>
      <c r="DG62">
        <v>13.7</v>
      </c>
      <c r="DH62">
        <v>4850</v>
      </c>
      <c r="DI62">
        <v>9.8000000000000007</v>
      </c>
      <c r="DJ62">
        <v>4710</v>
      </c>
      <c r="DK62">
        <v>9.8000000000000007</v>
      </c>
      <c r="DL62">
        <v>3720</v>
      </c>
      <c r="DM62">
        <v>9</v>
      </c>
      <c r="DN62">
        <v>4040</v>
      </c>
      <c r="DO62">
        <v>11.4</v>
      </c>
      <c r="DP62">
        <v>3880</v>
      </c>
      <c r="DQ62">
        <v>11.4</v>
      </c>
      <c r="DR62">
        <v>3690</v>
      </c>
      <c r="DS62">
        <v>12</v>
      </c>
      <c r="DT62">
        <v>4050</v>
      </c>
      <c r="DU62">
        <v>10</v>
      </c>
      <c r="DV62">
        <v>4050</v>
      </c>
      <c r="DW62">
        <v>9.6999999999999993</v>
      </c>
      <c r="DX62">
        <v>4590</v>
      </c>
      <c r="DY62">
        <v>9.6999999999999993</v>
      </c>
      <c r="DZ62">
        <v>0</v>
      </c>
    </row>
    <row r="63" spans="1:130" x14ac:dyDescent="0.3">
      <c r="A63">
        <v>62</v>
      </c>
      <c r="B63">
        <v>4732887</v>
      </c>
      <c r="C63" t="s">
        <v>130</v>
      </c>
      <c r="D63" s="2">
        <v>41667.713888888888</v>
      </c>
      <c r="E63" t="s">
        <v>131</v>
      </c>
      <c r="F63" t="s">
        <v>328</v>
      </c>
      <c r="G63" t="s">
        <v>335</v>
      </c>
      <c r="H63" t="s">
        <v>134</v>
      </c>
      <c r="I63">
        <v>0</v>
      </c>
      <c r="J63">
        <v>0</v>
      </c>
      <c r="K63">
        <v>0</v>
      </c>
      <c r="L63" t="s">
        <v>214</v>
      </c>
      <c r="M63" t="s">
        <v>224</v>
      </c>
      <c r="N63" t="s">
        <v>165</v>
      </c>
      <c r="O63" t="s">
        <v>165</v>
      </c>
      <c r="P63" t="s">
        <v>173</v>
      </c>
      <c r="Q63">
        <v>2</v>
      </c>
      <c r="R63" t="s">
        <v>270</v>
      </c>
      <c r="S63" t="s">
        <v>207</v>
      </c>
      <c r="T63" t="s">
        <v>169</v>
      </c>
      <c r="U63" t="s">
        <v>336</v>
      </c>
      <c r="V63" t="s">
        <v>337</v>
      </c>
      <c r="W63" t="s">
        <v>197</v>
      </c>
      <c r="X63" t="s">
        <v>306</v>
      </c>
      <c r="Y63" t="s">
        <v>338</v>
      </c>
      <c r="Z63">
        <v>7.0000000000000001E-3</v>
      </c>
      <c r="AA63">
        <v>34.868071999999998</v>
      </c>
      <c r="AB63">
        <v>-83.472549000000001</v>
      </c>
      <c r="AC63">
        <v>57</v>
      </c>
      <c r="AD63">
        <v>41</v>
      </c>
      <c r="AE63">
        <v>100</v>
      </c>
      <c r="AF63" t="s">
        <v>146</v>
      </c>
      <c r="AG63">
        <v>84</v>
      </c>
      <c r="AH63">
        <v>99</v>
      </c>
      <c r="AI63" t="s">
        <v>147</v>
      </c>
      <c r="AJ63">
        <v>805.7</v>
      </c>
      <c r="AK63">
        <v>25.6</v>
      </c>
      <c r="AL63">
        <v>359.6</v>
      </c>
      <c r="AM63">
        <v>-83.472650000000002</v>
      </c>
      <c r="AN63">
        <v>34.868118000000003</v>
      </c>
      <c r="AO63">
        <v>-83.471556000000007</v>
      </c>
      <c r="AP63">
        <v>34.868507999999999</v>
      </c>
      <c r="AQ63" t="s">
        <v>145</v>
      </c>
      <c r="AR63">
        <v>1</v>
      </c>
      <c r="AS63">
        <v>241</v>
      </c>
      <c r="AT63">
        <v>2</v>
      </c>
      <c r="AU63">
        <v>0</v>
      </c>
      <c r="AV63">
        <v>55</v>
      </c>
      <c r="AW63">
        <v>4.3499999999999996</v>
      </c>
      <c r="AX63">
        <v>4.21</v>
      </c>
      <c r="AY63">
        <v>2019</v>
      </c>
      <c r="AZ63">
        <v>2010.5</v>
      </c>
      <c r="BA63">
        <v>2002.3</v>
      </c>
      <c r="BB63">
        <v>55</v>
      </c>
      <c r="BC63">
        <v>53.3</v>
      </c>
      <c r="BD63">
        <v>1.7</v>
      </c>
      <c r="BE63" s="3">
        <v>43091</v>
      </c>
      <c r="BF63" t="s">
        <v>148</v>
      </c>
      <c r="BG63">
        <v>1.1659999999999999E-3</v>
      </c>
      <c r="BH63">
        <v>43312</v>
      </c>
      <c r="BI63">
        <v>42937</v>
      </c>
      <c r="BJ63" t="s">
        <v>145</v>
      </c>
      <c r="BK63" t="s">
        <v>149</v>
      </c>
      <c r="BL63">
        <v>1</v>
      </c>
      <c r="BM63">
        <v>200</v>
      </c>
      <c r="BN63">
        <v>1</v>
      </c>
      <c r="BO63">
        <v>1</v>
      </c>
      <c r="BP63">
        <v>2</v>
      </c>
      <c r="BQ63">
        <v>1</v>
      </c>
      <c r="BR63">
        <v>1</v>
      </c>
      <c r="BS63">
        <v>2</v>
      </c>
      <c r="BT63">
        <v>3</v>
      </c>
      <c r="BU63">
        <v>3</v>
      </c>
      <c r="BV63" t="s">
        <v>150</v>
      </c>
      <c r="BW63">
        <v>241</v>
      </c>
      <c r="BX63">
        <v>2</v>
      </c>
      <c r="BY63">
        <v>0</v>
      </c>
      <c r="BZ63" t="s">
        <v>151</v>
      </c>
      <c r="CA63" t="s">
        <v>151</v>
      </c>
      <c r="CB63">
        <v>0</v>
      </c>
      <c r="CC63">
        <v>55</v>
      </c>
      <c r="CD63">
        <v>4040</v>
      </c>
      <c r="CE63" t="s">
        <v>152</v>
      </c>
      <c r="CF63">
        <v>0</v>
      </c>
      <c r="CG63">
        <v>7.3228000000000001E-2</v>
      </c>
      <c r="CH63">
        <v>9</v>
      </c>
      <c r="CI63" t="s">
        <v>153</v>
      </c>
      <c r="CJ63">
        <v>4040</v>
      </c>
      <c r="CK63">
        <v>452502</v>
      </c>
      <c r="CL63">
        <v>11.09</v>
      </c>
      <c r="CM63">
        <v>11.16</v>
      </c>
      <c r="CN63">
        <v>452502</v>
      </c>
      <c r="CO63">
        <v>0</v>
      </c>
      <c r="CP63">
        <v>386.644474</v>
      </c>
      <c r="CQ63">
        <v>100</v>
      </c>
      <c r="CR63">
        <v>42961</v>
      </c>
      <c r="CS63">
        <v>4.4219999999999997E-3</v>
      </c>
      <c r="CT63">
        <v>0</v>
      </c>
      <c r="CU63">
        <v>1.1659999999999999E-3</v>
      </c>
      <c r="CV63">
        <v>615</v>
      </c>
      <c r="CW63" t="s">
        <v>323</v>
      </c>
      <c r="CX63" t="s">
        <v>155</v>
      </c>
      <c r="CY63" t="s">
        <v>324</v>
      </c>
      <c r="CZ63">
        <v>-83.495678999999996</v>
      </c>
      <c r="DA63">
        <v>34.863345000000002</v>
      </c>
      <c r="DB63">
        <v>34.863345000000002</v>
      </c>
      <c r="DC63">
        <v>-83.495678999999996</v>
      </c>
      <c r="DD63">
        <v>1.1659999999999999E-3</v>
      </c>
      <c r="DE63">
        <v>57</v>
      </c>
      <c r="DF63">
        <v>3220</v>
      </c>
      <c r="DG63">
        <v>13.7</v>
      </c>
      <c r="DH63">
        <v>4850</v>
      </c>
      <c r="DI63">
        <v>9.8000000000000007</v>
      </c>
      <c r="DJ63">
        <v>4710</v>
      </c>
      <c r="DK63">
        <v>9.8000000000000007</v>
      </c>
      <c r="DL63">
        <v>3720</v>
      </c>
      <c r="DM63">
        <v>9</v>
      </c>
      <c r="DN63">
        <v>4040</v>
      </c>
      <c r="DO63">
        <v>11.4</v>
      </c>
      <c r="DP63">
        <v>3880</v>
      </c>
      <c r="DQ63">
        <v>11.4</v>
      </c>
      <c r="DR63">
        <v>3690</v>
      </c>
      <c r="DS63">
        <v>12</v>
      </c>
      <c r="DT63">
        <v>4050</v>
      </c>
      <c r="DU63">
        <v>10</v>
      </c>
      <c r="DV63">
        <v>4050</v>
      </c>
      <c r="DW63">
        <v>9.6999999999999993</v>
      </c>
      <c r="DX63">
        <v>4590</v>
      </c>
      <c r="DY63">
        <v>9.6999999999999993</v>
      </c>
      <c r="DZ63">
        <v>9.1000000000000003E-5</v>
      </c>
    </row>
    <row r="64" spans="1:130" x14ac:dyDescent="0.3">
      <c r="A64">
        <v>63</v>
      </c>
      <c r="B64">
        <v>7847627</v>
      </c>
      <c r="C64" t="s">
        <v>157</v>
      </c>
      <c r="D64" s="2">
        <v>44145.463194444441</v>
      </c>
      <c r="E64" t="s">
        <v>131</v>
      </c>
      <c r="F64" t="s">
        <v>330</v>
      </c>
      <c r="G64" t="s">
        <v>328</v>
      </c>
      <c r="H64" t="s">
        <v>134</v>
      </c>
      <c r="I64">
        <v>0</v>
      </c>
      <c r="J64">
        <v>0</v>
      </c>
      <c r="K64">
        <v>0</v>
      </c>
      <c r="L64" t="s">
        <v>163</v>
      </c>
      <c r="M64" t="s">
        <v>164</v>
      </c>
      <c r="N64" t="s">
        <v>247</v>
      </c>
      <c r="O64" t="s">
        <v>247</v>
      </c>
      <c r="P64" t="s">
        <v>339</v>
      </c>
      <c r="Q64">
        <v>3</v>
      </c>
      <c r="R64" t="s">
        <v>340</v>
      </c>
      <c r="S64" t="s">
        <v>341</v>
      </c>
      <c r="T64" t="s">
        <v>169</v>
      </c>
      <c r="U64" t="s">
        <v>162</v>
      </c>
      <c r="V64" t="s">
        <v>342</v>
      </c>
      <c r="W64" t="s">
        <v>171</v>
      </c>
      <c r="X64" t="s">
        <v>343</v>
      </c>
      <c r="Y64" t="s">
        <v>145</v>
      </c>
      <c r="Z64">
        <v>11.340085999999999</v>
      </c>
      <c r="AA64">
        <v>34.869225</v>
      </c>
      <c r="AB64">
        <v>-83.469797999999997</v>
      </c>
      <c r="AC64">
        <v>58</v>
      </c>
      <c r="AD64">
        <v>45</v>
      </c>
      <c r="AE64">
        <v>101</v>
      </c>
      <c r="AF64" t="s">
        <v>146</v>
      </c>
      <c r="AG64">
        <v>85</v>
      </c>
      <c r="AH64">
        <v>100</v>
      </c>
      <c r="AI64" t="s">
        <v>147</v>
      </c>
      <c r="AJ64">
        <v>636.20000000000005</v>
      </c>
      <c r="AK64">
        <v>32.4</v>
      </c>
      <c r="AL64">
        <v>360.8</v>
      </c>
      <c r="AM64">
        <v>-83.471508999999998</v>
      </c>
      <c r="AN64">
        <v>34.868519999999997</v>
      </c>
      <c r="AO64">
        <v>-83.470420000000004</v>
      </c>
      <c r="AP64">
        <v>34.86889</v>
      </c>
      <c r="AQ64" t="s">
        <v>145</v>
      </c>
      <c r="AR64">
        <v>1</v>
      </c>
      <c r="AS64">
        <v>241</v>
      </c>
      <c r="AT64">
        <v>2</v>
      </c>
      <c r="AU64">
        <v>0</v>
      </c>
      <c r="AV64">
        <v>55</v>
      </c>
      <c r="AW64">
        <v>7.57</v>
      </c>
      <c r="AX64">
        <v>7.03</v>
      </c>
      <c r="AY64">
        <v>2036.7</v>
      </c>
      <c r="AZ64">
        <v>2028.5</v>
      </c>
      <c r="BA64">
        <v>2021</v>
      </c>
      <c r="BB64">
        <v>55</v>
      </c>
      <c r="BC64">
        <v>54.3</v>
      </c>
      <c r="BD64">
        <v>0.7</v>
      </c>
      <c r="BE64" s="3">
        <v>43091</v>
      </c>
      <c r="BF64" t="s">
        <v>209</v>
      </c>
      <c r="BG64">
        <v>1.168E-3</v>
      </c>
      <c r="BH64">
        <v>43319</v>
      </c>
      <c r="BI64">
        <v>42944</v>
      </c>
      <c r="BJ64" t="s">
        <v>145</v>
      </c>
      <c r="BK64" t="s">
        <v>149</v>
      </c>
      <c r="BL64">
        <v>1</v>
      </c>
      <c r="BM64">
        <v>200</v>
      </c>
      <c r="BN64">
        <v>1</v>
      </c>
      <c r="BO64">
        <v>1</v>
      </c>
      <c r="BP64">
        <v>2</v>
      </c>
      <c r="BQ64">
        <v>1</v>
      </c>
      <c r="BR64">
        <v>1</v>
      </c>
      <c r="BS64">
        <v>2</v>
      </c>
      <c r="BT64">
        <v>3</v>
      </c>
      <c r="BU64">
        <v>3</v>
      </c>
      <c r="BV64" t="s">
        <v>150</v>
      </c>
      <c r="BW64">
        <v>241</v>
      </c>
      <c r="BX64">
        <v>2</v>
      </c>
      <c r="BY64">
        <v>0</v>
      </c>
      <c r="BZ64" t="s">
        <v>151</v>
      </c>
      <c r="CA64" t="s">
        <v>151</v>
      </c>
      <c r="CB64">
        <v>0</v>
      </c>
      <c r="CC64">
        <v>55</v>
      </c>
      <c r="CD64">
        <v>4390</v>
      </c>
      <c r="CE64" t="s">
        <v>152</v>
      </c>
      <c r="CF64">
        <v>0</v>
      </c>
      <c r="CG64">
        <v>1.1212059999999999</v>
      </c>
      <c r="CH64">
        <v>9</v>
      </c>
      <c r="CI64" t="s">
        <v>153</v>
      </c>
      <c r="CJ64">
        <v>4390</v>
      </c>
      <c r="CK64">
        <v>452509</v>
      </c>
      <c r="CL64">
        <v>11.16</v>
      </c>
      <c r="CM64">
        <v>12.28</v>
      </c>
      <c r="CN64">
        <v>452509</v>
      </c>
      <c r="CO64">
        <v>0</v>
      </c>
      <c r="CP64">
        <v>5919.9688180000003</v>
      </c>
      <c r="CQ64">
        <v>100</v>
      </c>
      <c r="CR64">
        <v>42968</v>
      </c>
      <c r="CS64">
        <v>4.0163999999999998E-2</v>
      </c>
      <c r="CT64">
        <v>0</v>
      </c>
      <c r="CU64">
        <v>1.168E-3</v>
      </c>
      <c r="CV64">
        <v>615</v>
      </c>
      <c r="CW64" t="s">
        <v>323</v>
      </c>
      <c r="CX64" t="s">
        <v>155</v>
      </c>
      <c r="CY64" t="s">
        <v>324</v>
      </c>
      <c r="CZ64">
        <v>-83.495678999999996</v>
      </c>
      <c r="DA64">
        <v>34.863345000000002</v>
      </c>
      <c r="DB64">
        <v>34.863345000000002</v>
      </c>
      <c r="DC64">
        <v>-83.495678999999996</v>
      </c>
      <c r="DD64">
        <v>1.168E-3</v>
      </c>
      <c r="DE64">
        <v>58</v>
      </c>
      <c r="DF64">
        <v>4400</v>
      </c>
      <c r="DG64">
        <v>8.6999999999999993</v>
      </c>
      <c r="DH64">
        <v>4650</v>
      </c>
      <c r="DI64">
        <v>8.6999999999999993</v>
      </c>
      <c r="DJ64">
        <v>4550</v>
      </c>
      <c r="DK64">
        <v>0</v>
      </c>
      <c r="DL64">
        <v>4530</v>
      </c>
      <c r="DM64">
        <v>0</v>
      </c>
      <c r="DN64">
        <v>4390</v>
      </c>
      <c r="DO64">
        <v>12.8</v>
      </c>
      <c r="DP64">
        <v>4220</v>
      </c>
      <c r="DQ64">
        <v>12.8</v>
      </c>
      <c r="DR64">
        <v>3220</v>
      </c>
      <c r="DS64">
        <v>9.1999999999999993</v>
      </c>
      <c r="DT64">
        <v>3220</v>
      </c>
      <c r="DU64">
        <v>9.1999999999999993</v>
      </c>
      <c r="DV64">
        <v>4610</v>
      </c>
      <c r="DW64">
        <v>8.1</v>
      </c>
      <c r="DX64">
        <v>4660</v>
      </c>
      <c r="DY64">
        <v>8.1</v>
      </c>
      <c r="DZ64">
        <v>7.0799999999999997E-4</v>
      </c>
    </row>
    <row r="65" spans="1:130" x14ac:dyDescent="0.3">
      <c r="A65">
        <v>64</v>
      </c>
      <c r="B65">
        <v>6396457</v>
      </c>
      <c r="C65" t="s">
        <v>157</v>
      </c>
      <c r="D65" s="2">
        <v>42994.541666666664</v>
      </c>
      <c r="E65" t="s">
        <v>131</v>
      </c>
      <c r="F65" t="s">
        <v>330</v>
      </c>
      <c r="G65" t="s">
        <v>328</v>
      </c>
      <c r="H65" t="s">
        <v>134</v>
      </c>
      <c r="I65">
        <v>0</v>
      </c>
      <c r="J65">
        <v>0</v>
      </c>
      <c r="K65">
        <v>0</v>
      </c>
      <c r="L65" t="s">
        <v>179</v>
      </c>
      <c r="M65" t="s">
        <v>164</v>
      </c>
      <c r="N65" t="s">
        <v>165</v>
      </c>
      <c r="O65" t="s">
        <v>165</v>
      </c>
      <c r="P65" t="s">
        <v>173</v>
      </c>
      <c r="Q65">
        <v>2</v>
      </c>
      <c r="R65" t="s">
        <v>344</v>
      </c>
      <c r="S65" t="s">
        <v>226</v>
      </c>
      <c r="T65" t="s">
        <v>169</v>
      </c>
      <c r="U65" t="s">
        <v>142</v>
      </c>
      <c r="V65" t="s">
        <v>345</v>
      </c>
      <c r="W65" t="s">
        <v>197</v>
      </c>
      <c r="X65" t="s">
        <v>346</v>
      </c>
      <c r="Y65" t="s">
        <v>145</v>
      </c>
      <c r="Z65">
        <v>11.243</v>
      </c>
      <c r="AA65">
        <v>34.868530999999997</v>
      </c>
      <c r="AB65">
        <v>-83.471271000000002</v>
      </c>
      <c r="AC65">
        <v>58</v>
      </c>
      <c r="AD65">
        <v>45</v>
      </c>
      <c r="AE65">
        <v>101</v>
      </c>
      <c r="AF65" t="s">
        <v>146</v>
      </c>
      <c r="AG65">
        <v>85</v>
      </c>
      <c r="AH65">
        <v>100</v>
      </c>
      <c r="AI65" t="s">
        <v>147</v>
      </c>
      <c r="AJ65">
        <v>636.20000000000005</v>
      </c>
      <c r="AK65">
        <v>32.4</v>
      </c>
      <c r="AL65">
        <v>360.8</v>
      </c>
      <c r="AM65">
        <v>-83.471508999999998</v>
      </c>
      <c r="AN65">
        <v>34.868519999999997</v>
      </c>
      <c r="AO65">
        <v>-83.470420000000004</v>
      </c>
      <c r="AP65">
        <v>34.86889</v>
      </c>
      <c r="AQ65" t="s">
        <v>145</v>
      </c>
      <c r="AR65">
        <v>1</v>
      </c>
      <c r="AS65">
        <v>241</v>
      </c>
      <c r="AT65">
        <v>2</v>
      </c>
      <c r="AU65">
        <v>0</v>
      </c>
      <c r="AV65">
        <v>55</v>
      </c>
      <c r="AW65">
        <v>7.57</v>
      </c>
      <c r="AX65">
        <v>7.03</v>
      </c>
      <c r="AY65">
        <v>2036.7</v>
      </c>
      <c r="AZ65">
        <v>2028.5</v>
      </c>
      <c r="BA65">
        <v>2021</v>
      </c>
      <c r="BB65">
        <v>55</v>
      </c>
      <c r="BC65">
        <v>54.3</v>
      </c>
      <c r="BD65">
        <v>0.7</v>
      </c>
      <c r="BE65" s="3">
        <v>43091</v>
      </c>
      <c r="BF65" t="s">
        <v>209</v>
      </c>
      <c r="BG65">
        <v>1.168E-3</v>
      </c>
      <c r="BH65">
        <v>43319</v>
      </c>
      <c r="BI65">
        <v>42944</v>
      </c>
      <c r="BJ65" t="s">
        <v>145</v>
      </c>
      <c r="BK65" t="s">
        <v>149</v>
      </c>
      <c r="BL65">
        <v>1</v>
      </c>
      <c r="BM65">
        <v>200</v>
      </c>
      <c r="BN65">
        <v>1</v>
      </c>
      <c r="BO65">
        <v>1</v>
      </c>
      <c r="BP65">
        <v>2</v>
      </c>
      <c r="BQ65">
        <v>1</v>
      </c>
      <c r="BR65">
        <v>1</v>
      </c>
      <c r="BS65">
        <v>2</v>
      </c>
      <c r="BT65">
        <v>3</v>
      </c>
      <c r="BU65">
        <v>3</v>
      </c>
      <c r="BV65" t="s">
        <v>150</v>
      </c>
      <c r="BW65">
        <v>241</v>
      </c>
      <c r="BX65">
        <v>2</v>
      </c>
      <c r="BY65">
        <v>0</v>
      </c>
      <c r="BZ65" t="s">
        <v>151</v>
      </c>
      <c r="CA65" t="s">
        <v>151</v>
      </c>
      <c r="CB65">
        <v>0</v>
      </c>
      <c r="CC65">
        <v>55</v>
      </c>
      <c r="CD65">
        <v>4390</v>
      </c>
      <c r="CE65" t="s">
        <v>152</v>
      </c>
      <c r="CF65">
        <v>0</v>
      </c>
      <c r="CG65">
        <v>1.1212059999999999</v>
      </c>
      <c r="CH65">
        <v>9</v>
      </c>
      <c r="CI65" t="s">
        <v>153</v>
      </c>
      <c r="CJ65">
        <v>4390</v>
      </c>
      <c r="CK65">
        <v>452509</v>
      </c>
      <c r="CL65">
        <v>11.16</v>
      </c>
      <c r="CM65">
        <v>12.28</v>
      </c>
      <c r="CN65">
        <v>452509</v>
      </c>
      <c r="CO65">
        <v>0</v>
      </c>
      <c r="CP65">
        <v>5919.9688180000003</v>
      </c>
      <c r="CQ65">
        <v>100</v>
      </c>
      <c r="CR65">
        <v>42968</v>
      </c>
      <c r="CS65">
        <v>4.0163999999999998E-2</v>
      </c>
      <c r="CT65">
        <v>0</v>
      </c>
      <c r="CU65">
        <v>1.168E-3</v>
      </c>
      <c r="CV65">
        <v>615</v>
      </c>
      <c r="CW65" t="s">
        <v>323</v>
      </c>
      <c r="CX65" t="s">
        <v>155</v>
      </c>
      <c r="CY65" t="s">
        <v>324</v>
      </c>
      <c r="CZ65">
        <v>-83.495678999999996</v>
      </c>
      <c r="DA65">
        <v>34.863345000000002</v>
      </c>
      <c r="DB65">
        <v>34.863345000000002</v>
      </c>
      <c r="DC65">
        <v>-83.495678999999996</v>
      </c>
      <c r="DD65">
        <v>1.168E-3</v>
      </c>
      <c r="DE65">
        <v>58</v>
      </c>
      <c r="DF65">
        <v>4400</v>
      </c>
      <c r="DG65">
        <v>8.6999999999999993</v>
      </c>
      <c r="DH65">
        <v>4650</v>
      </c>
      <c r="DI65">
        <v>8.6999999999999993</v>
      </c>
      <c r="DJ65">
        <v>4550</v>
      </c>
      <c r="DK65">
        <v>0</v>
      </c>
      <c r="DL65">
        <v>4530</v>
      </c>
      <c r="DM65">
        <v>0</v>
      </c>
      <c r="DN65">
        <v>4390</v>
      </c>
      <c r="DO65">
        <v>12.8</v>
      </c>
      <c r="DP65">
        <v>4220</v>
      </c>
      <c r="DQ65">
        <v>12.8</v>
      </c>
      <c r="DR65">
        <v>3220</v>
      </c>
      <c r="DS65">
        <v>9.1999999999999993</v>
      </c>
      <c r="DT65">
        <v>3220</v>
      </c>
      <c r="DU65">
        <v>9.1999999999999993</v>
      </c>
      <c r="DV65">
        <v>4610</v>
      </c>
      <c r="DW65">
        <v>8.1</v>
      </c>
      <c r="DX65">
        <v>4660</v>
      </c>
      <c r="DY65">
        <v>8.1</v>
      </c>
      <c r="DZ65">
        <v>0</v>
      </c>
    </row>
    <row r="66" spans="1:130" x14ac:dyDescent="0.3">
      <c r="A66">
        <v>65</v>
      </c>
      <c r="B66">
        <v>7733300</v>
      </c>
      <c r="C66" t="s">
        <v>130</v>
      </c>
      <c r="D66" s="2">
        <v>44053.434027777781</v>
      </c>
      <c r="E66" t="s">
        <v>131</v>
      </c>
      <c r="F66" t="s">
        <v>132</v>
      </c>
      <c r="G66" t="s">
        <v>347</v>
      </c>
      <c r="H66" t="s">
        <v>134</v>
      </c>
      <c r="I66">
        <v>0</v>
      </c>
      <c r="J66">
        <v>0</v>
      </c>
      <c r="K66">
        <v>0</v>
      </c>
      <c r="L66" t="s">
        <v>135</v>
      </c>
      <c r="M66" t="s">
        <v>180</v>
      </c>
      <c r="N66" t="s">
        <v>189</v>
      </c>
      <c r="O66" t="s">
        <v>189</v>
      </c>
      <c r="P66" t="s">
        <v>173</v>
      </c>
      <c r="Q66">
        <v>1</v>
      </c>
      <c r="R66" t="s">
        <v>139</v>
      </c>
      <c r="S66" t="s">
        <v>177</v>
      </c>
      <c r="T66" t="s">
        <v>169</v>
      </c>
      <c r="U66" t="s">
        <v>142</v>
      </c>
      <c r="V66">
        <v>32</v>
      </c>
      <c r="W66" t="s">
        <v>143</v>
      </c>
      <c r="X66" t="s">
        <v>201</v>
      </c>
      <c r="Y66" t="s">
        <v>145</v>
      </c>
      <c r="Z66">
        <v>10.441739999999999</v>
      </c>
      <c r="AA66">
        <v>34.865783999999998</v>
      </c>
      <c r="AB66">
        <v>-83.484651999999997</v>
      </c>
      <c r="AC66">
        <v>59</v>
      </c>
      <c r="AD66">
        <v>49</v>
      </c>
      <c r="AE66">
        <v>97</v>
      </c>
      <c r="AF66" t="s">
        <v>146</v>
      </c>
      <c r="AG66">
        <v>81</v>
      </c>
      <c r="AH66">
        <v>96</v>
      </c>
      <c r="AI66" t="s">
        <v>147</v>
      </c>
      <c r="AJ66">
        <v>1048.4000000000001</v>
      </c>
      <c r="AK66">
        <v>48.4</v>
      </c>
      <c r="AL66">
        <v>883.9</v>
      </c>
      <c r="AM66">
        <v>-83.484986000000006</v>
      </c>
      <c r="AN66">
        <v>34.865769999999998</v>
      </c>
      <c r="AO66">
        <v>-83.482270999999997</v>
      </c>
      <c r="AP66">
        <v>34.866531000000002</v>
      </c>
      <c r="AQ66" t="s">
        <v>145</v>
      </c>
      <c r="AR66">
        <v>1</v>
      </c>
      <c r="AS66">
        <v>241</v>
      </c>
      <c r="AT66">
        <v>2</v>
      </c>
      <c r="AU66">
        <v>0</v>
      </c>
      <c r="AV66">
        <v>55</v>
      </c>
      <c r="AW66">
        <v>7.17</v>
      </c>
      <c r="AX66">
        <v>6.18</v>
      </c>
      <c r="AY66">
        <v>1966.5</v>
      </c>
      <c r="AZ66">
        <v>1960.3</v>
      </c>
      <c r="BA66">
        <v>1952.8</v>
      </c>
      <c r="BB66">
        <v>55</v>
      </c>
      <c r="BC66">
        <v>58.8</v>
      </c>
      <c r="BD66">
        <v>0</v>
      </c>
      <c r="BE66" s="3">
        <v>43091</v>
      </c>
      <c r="BF66" t="s">
        <v>209</v>
      </c>
      <c r="BG66">
        <v>2.8770000000000002E-3</v>
      </c>
      <c r="BH66">
        <v>43321</v>
      </c>
      <c r="BI66">
        <v>42946</v>
      </c>
      <c r="BJ66" t="s">
        <v>145</v>
      </c>
      <c r="BK66" t="s">
        <v>149</v>
      </c>
      <c r="BL66">
        <v>1</v>
      </c>
      <c r="BM66">
        <v>200</v>
      </c>
      <c r="BN66">
        <v>1</v>
      </c>
      <c r="BO66">
        <v>1</v>
      </c>
      <c r="BP66">
        <v>2</v>
      </c>
      <c r="BQ66">
        <v>1</v>
      </c>
      <c r="BR66">
        <v>1</v>
      </c>
      <c r="BS66">
        <v>2</v>
      </c>
      <c r="BT66">
        <v>3</v>
      </c>
      <c r="BU66">
        <v>3</v>
      </c>
      <c r="BV66" t="s">
        <v>150</v>
      </c>
      <c r="BW66">
        <v>241</v>
      </c>
      <c r="BX66">
        <v>2</v>
      </c>
      <c r="BY66">
        <v>0</v>
      </c>
      <c r="BZ66" t="s">
        <v>151</v>
      </c>
      <c r="CA66" t="s">
        <v>151</v>
      </c>
      <c r="CB66">
        <v>0</v>
      </c>
      <c r="CC66">
        <v>55</v>
      </c>
      <c r="CD66">
        <v>4040</v>
      </c>
      <c r="CE66" t="s">
        <v>152</v>
      </c>
      <c r="CF66">
        <v>0</v>
      </c>
      <c r="CG66">
        <v>1.979163</v>
      </c>
      <c r="CH66">
        <v>9</v>
      </c>
      <c r="CI66" t="s">
        <v>153</v>
      </c>
      <c r="CJ66">
        <v>4040</v>
      </c>
      <c r="CK66">
        <v>452511</v>
      </c>
      <c r="CL66">
        <v>8.81</v>
      </c>
      <c r="CM66">
        <v>10.79</v>
      </c>
      <c r="CN66">
        <v>452511</v>
      </c>
      <c r="CO66">
        <v>0</v>
      </c>
      <c r="CP66">
        <v>10449.979019</v>
      </c>
      <c r="CQ66">
        <v>100</v>
      </c>
      <c r="CR66">
        <v>42970</v>
      </c>
      <c r="CS66">
        <v>7.0028999999999994E-2</v>
      </c>
      <c r="CT66">
        <v>0</v>
      </c>
      <c r="CU66">
        <v>2.8770000000000002E-3</v>
      </c>
      <c r="CV66">
        <v>615</v>
      </c>
      <c r="CW66" t="s">
        <v>323</v>
      </c>
      <c r="CX66" t="s">
        <v>155</v>
      </c>
      <c r="CY66" t="s">
        <v>324</v>
      </c>
      <c r="CZ66">
        <v>-83.495678999999996</v>
      </c>
      <c r="DA66">
        <v>34.863345000000002</v>
      </c>
      <c r="DB66">
        <v>34.863345000000002</v>
      </c>
      <c r="DC66">
        <v>-83.495678999999996</v>
      </c>
      <c r="DD66">
        <v>2.8770000000000002E-3</v>
      </c>
      <c r="DE66">
        <v>59</v>
      </c>
      <c r="DF66">
        <v>3220</v>
      </c>
      <c r="DG66">
        <v>13.7</v>
      </c>
      <c r="DH66">
        <v>4850</v>
      </c>
      <c r="DI66">
        <v>9.8000000000000007</v>
      </c>
      <c r="DJ66">
        <v>4710</v>
      </c>
      <c r="DK66">
        <v>9.8000000000000007</v>
      </c>
      <c r="DL66">
        <v>3720</v>
      </c>
      <c r="DM66">
        <v>9</v>
      </c>
      <c r="DN66">
        <v>4040</v>
      </c>
      <c r="DO66">
        <v>11.4</v>
      </c>
      <c r="DP66">
        <v>3880</v>
      </c>
      <c r="DQ66">
        <v>11.4</v>
      </c>
      <c r="DR66">
        <v>3690</v>
      </c>
      <c r="DS66">
        <v>12</v>
      </c>
      <c r="DT66">
        <v>4050</v>
      </c>
      <c r="DU66">
        <v>10</v>
      </c>
      <c r="DV66">
        <v>4050</v>
      </c>
      <c r="DW66">
        <v>9.6999999999999993</v>
      </c>
      <c r="DX66">
        <v>4590</v>
      </c>
      <c r="DY66">
        <v>9.6999999999999993</v>
      </c>
      <c r="DZ66">
        <v>0</v>
      </c>
    </row>
    <row r="67" spans="1:130" x14ac:dyDescent="0.3">
      <c r="A67">
        <v>66</v>
      </c>
      <c r="B67">
        <v>7628328</v>
      </c>
      <c r="C67" t="s">
        <v>130</v>
      </c>
      <c r="D67" s="2">
        <v>43952.711805555555</v>
      </c>
      <c r="E67" t="s">
        <v>131</v>
      </c>
      <c r="F67" t="s">
        <v>132</v>
      </c>
      <c r="G67" t="s">
        <v>347</v>
      </c>
      <c r="H67" t="s">
        <v>134</v>
      </c>
      <c r="I67">
        <v>0</v>
      </c>
      <c r="J67">
        <v>0</v>
      </c>
      <c r="K67">
        <v>0</v>
      </c>
      <c r="L67" t="s">
        <v>135</v>
      </c>
      <c r="M67" t="s">
        <v>180</v>
      </c>
      <c r="N67" t="s">
        <v>160</v>
      </c>
      <c r="O67" t="s">
        <v>160</v>
      </c>
      <c r="P67" t="s">
        <v>173</v>
      </c>
      <c r="Q67">
        <v>1</v>
      </c>
      <c r="R67" t="s">
        <v>139</v>
      </c>
      <c r="S67" t="s">
        <v>177</v>
      </c>
      <c r="T67" t="s">
        <v>169</v>
      </c>
      <c r="U67" t="s">
        <v>142</v>
      </c>
      <c r="V67">
        <v>75</v>
      </c>
      <c r="W67" t="s">
        <v>143</v>
      </c>
      <c r="X67" t="s">
        <v>201</v>
      </c>
      <c r="Y67" t="s">
        <v>145</v>
      </c>
      <c r="Z67">
        <v>10.443773999999999</v>
      </c>
      <c r="AA67">
        <v>34.865786</v>
      </c>
      <c r="AB67">
        <v>-83.484616000000003</v>
      </c>
      <c r="AC67">
        <v>59</v>
      </c>
      <c r="AD67">
        <v>49</v>
      </c>
      <c r="AE67">
        <v>97</v>
      </c>
      <c r="AF67" t="s">
        <v>146</v>
      </c>
      <c r="AG67">
        <v>81</v>
      </c>
      <c r="AH67">
        <v>96</v>
      </c>
      <c r="AI67" t="s">
        <v>147</v>
      </c>
      <c r="AJ67">
        <v>1048.4000000000001</v>
      </c>
      <c r="AK67">
        <v>48.4</v>
      </c>
      <c r="AL67">
        <v>883.9</v>
      </c>
      <c r="AM67">
        <v>-83.484986000000006</v>
      </c>
      <c r="AN67">
        <v>34.865769999999998</v>
      </c>
      <c r="AO67">
        <v>-83.482270999999997</v>
      </c>
      <c r="AP67">
        <v>34.866531000000002</v>
      </c>
      <c r="AQ67" t="s">
        <v>145</v>
      </c>
      <c r="AR67">
        <v>1</v>
      </c>
      <c r="AS67">
        <v>241</v>
      </c>
      <c r="AT67">
        <v>2</v>
      </c>
      <c r="AU67">
        <v>0</v>
      </c>
      <c r="AV67">
        <v>55</v>
      </c>
      <c r="AW67">
        <v>7.17</v>
      </c>
      <c r="AX67">
        <v>6.18</v>
      </c>
      <c r="AY67">
        <v>1966.5</v>
      </c>
      <c r="AZ67">
        <v>1960.3</v>
      </c>
      <c r="BA67">
        <v>1952.8</v>
      </c>
      <c r="BB67">
        <v>55</v>
      </c>
      <c r="BC67">
        <v>58.8</v>
      </c>
      <c r="BD67">
        <v>0</v>
      </c>
      <c r="BE67" s="3">
        <v>43091</v>
      </c>
      <c r="BF67" t="s">
        <v>209</v>
      </c>
      <c r="BG67">
        <v>2.8770000000000002E-3</v>
      </c>
      <c r="BH67">
        <v>43321</v>
      </c>
      <c r="BI67">
        <v>42946</v>
      </c>
      <c r="BJ67" t="s">
        <v>145</v>
      </c>
      <c r="BK67" t="s">
        <v>149</v>
      </c>
      <c r="BL67">
        <v>1</v>
      </c>
      <c r="BM67">
        <v>200</v>
      </c>
      <c r="BN67">
        <v>1</v>
      </c>
      <c r="BO67">
        <v>1</v>
      </c>
      <c r="BP67">
        <v>2</v>
      </c>
      <c r="BQ67">
        <v>1</v>
      </c>
      <c r="BR67">
        <v>1</v>
      </c>
      <c r="BS67">
        <v>2</v>
      </c>
      <c r="BT67">
        <v>3</v>
      </c>
      <c r="BU67">
        <v>3</v>
      </c>
      <c r="BV67" t="s">
        <v>150</v>
      </c>
      <c r="BW67">
        <v>241</v>
      </c>
      <c r="BX67">
        <v>2</v>
      </c>
      <c r="BY67">
        <v>0</v>
      </c>
      <c r="BZ67" t="s">
        <v>151</v>
      </c>
      <c r="CA67" t="s">
        <v>151</v>
      </c>
      <c r="CB67">
        <v>0</v>
      </c>
      <c r="CC67">
        <v>55</v>
      </c>
      <c r="CD67">
        <v>4040</v>
      </c>
      <c r="CE67" t="s">
        <v>152</v>
      </c>
      <c r="CF67">
        <v>0</v>
      </c>
      <c r="CG67">
        <v>1.979163</v>
      </c>
      <c r="CH67">
        <v>9</v>
      </c>
      <c r="CI67" t="s">
        <v>153</v>
      </c>
      <c r="CJ67">
        <v>4040</v>
      </c>
      <c r="CK67">
        <v>452511</v>
      </c>
      <c r="CL67">
        <v>8.81</v>
      </c>
      <c r="CM67">
        <v>10.79</v>
      </c>
      <c r="CN67">
        <v>452511</v>
      </c>
      <c r="CO67">
        <v>0</v>
      </c>
      <c r="CP67">
        <v>10449.979019</v>
      </c>
      <c r="CQ67">
        <v>100</v>
      </c>
      <c r="CR67">
        <v>42970</v>
      </c>
      <c r="CS67">
        <v>7.0028999999999994E-2</v>
      </c>
      <c r="CT67">
        <v>0</v>
      </c>
      <c r="CU67">
        <v>2.8770000000000002E-3</v>
      </c>
      <c r="CV67">
        <v>615</v>
      </c>
      <c r="CW67" t="s">
        <v>323</v>
      </c>
      <c r="CX67" t="s">
        <v>155</v>
      </c>
      <c r="CY67" t="s">
        <v>324</v>
      </c>
      <c r="CZ67">
        <v>-83.495678999999996</v>
      </c>
      <c r="DA67">
        <v>34.863345000000002</v>
      </c>
      <c r="DB67">
        <v>34.863345000000002</v>
      </c>
      <c r="DC67">
        <v>-83.495678999999996</v>
      </c>
      <c r="DD67">
        <v>2.8770000000000002E-3</v>
      </c>
      <c r="DE67">
        <v>59</v>
      </c>
      <c r="DF67">
        <v>3220</v>
      </c>
      <c r="DG67">
        <v>13.7</v>
      </c>
      <c r="DH67">
        <v>4850</v>
      </c>
      <c r="DI67">
        <v>9.8000000000000007</v>
      </c>
      <c r="DJ67">
        <v>4710</v>
      </c>
      <c r="DK67">
        <v>9.8000000000000007</v>
      </c>
      <c r="DL67">
        <v>3720</v>
      </c>
      <c r="DM67">
        <v>9</v>
      </c>
      <c r="DN67">
        <v>4040</v>
      </c>
      <c r="DO67">
        <v>11.4</v>
      </c>
      <c r="DP67">
        <v>3880</v>
      </c>
      <c r="DQ67">
        <v>11.4</v>
      </c>
      <c r="DR67">
        <v>3690</v>
      </c>
      <c r="DS67">
        <v>12</v>
      </c>
      <c r="DT67">
        <v>4050</v>
      </c>
      <c r="DU67">
        <v>10</v>
      </c>
      <c r="DV67">
        <v>4050</v>
      </c>
      <c r="DW67">
        <v>9.6999999999999993</v>
      </c>
      <c r="DX67">
        <v>4590</v>
      </c>
      <c r="DY67">
        <v>9.6999999999999993</v>
      </c>
      <c r="DZ67">
        <v>0</v>
      </c>
    </row>
    <row r="68" spans="1:130" x14ac:dyDescent="0.3">
      <c r="A68">
        <v>67</v>
      </c>
      <c r="B68">
        <v>7564038</v>
      </c>
      <c r="C68" t="s">
        <v>130</v>
      </c>
      <c r="D68" s="2">
        <v>43887.201388888891</v>
      </c>
      <c r="E68" t="s">
        <v>131</v>
      </c>
      <c r="F68" t="s">
        <v>132</v>
      </c>
      <c r="G68" t="s">
        <v>347</v>
      </c>
      <c r="H68" t="s">
        <v>134</v>
      </c>
      <c r="I68">
        <v>0</v>
      </c>
      <c r="J68">
        <v>0</v>
      </c>
      <c r="K68">
        <v>0</v>
      </c>
      <c r="L68" t="s">
        <v>135</v>
      </c>
      <c r="M68" t="s">
        <v>136</v>
      </c>
      <c r="N68" t="s">
        <v>285</v>
      </c>
      <c r="O68" t="s">
        <v>189</v>
      </c>
      <c r="P68" t="s">
        <v>173</v>
      </c>
      <c r="Q68">
        <v>1</v>
      </c>
      <c r="R68" t="s">
        <v>152</v>
      </c>
      <c r="S68" t="s">
        <v>140</v>
      </c>
      <c r="T68" t="s">
        <v>141</v>
      </c>
      <c r="U68" t="s">
        <v>142</v>
      </c>
      <c r="V68">
        <v>30</v>
      </c>
      <c r="W68" t="s">
        <v>143</v>
      </c>
      <c r="X68" t="s">
        <v>201</v>
      </c>
      <c r="Y68" t="s">
        <v>145</v>
      </c>
      <c r="Z68">
        <v>10.443604000000001</v>
      </c>
      <c r="AA68">
        <v>34.865786</v>
      </c>
      <c r="AB68">
        <v>-83.484618999999995</v>
      </c>
      <c r="AC68">
        <v>59</v>
      </c>
      <c r="AD68">
        <v>49</v>
      </c>
      <c r="AE68">
        <v>97</v>
      </c>
      <c r="AF68" t="s">
        <v>146</v>
      </c>
      <c r="AG68">
        <v>81</v>
      </c>
      <c r="AH68">
        <v>96</v>
      </c>
      <c r="AI68" t="s">
        <v>147</v>
      </c>
      <c r="AJ68">
        <v>1048.4000000000001</v>
      </c>
      <c r="AK68">
        <v>48.4</v>
      </c>
      <c r="AL68">
        <v>883.9</v>
      </c>
      <c r="AM68">
        <v>-83.484986000000006</v>
      </c>
      <c r="AN68">
        <v>34.865769999999998</v>
      </c>
      <c r="AO68">
        <v>-83.482270999999997</v>
      </c>
      <c r="AP68">
        <v>34.866531000000002</v>
      </c>
      <c r="AQ68" t="s">
        <v>145</v>
      </c>
      <c r="AR68">
        <v>1</v>
      </c>
      <c r="AS68">
        <v>241</v>
      </c>
      <c r="AT68">
        <v>2</v>
      </c>
      <c r="AU68">
        <v>0</v>
      </c>
      <c r="AV68">
        <v>55</v>
      </c>
      <c r="AW68">
        <v>7.17</v>
      </c>
      <c r="AX68">
        <v>6.18</v>
      </c>
      <c r="AY68">
        <v>1966.5</v>
      </c>
      <c r="AZ68">
        <v>1960.3</v>
      </c>
      <c r="BA68">
        <v>1952.8</v>
      </c>
      <c r="BB68">
        <v>55</v>
      </c>
      <c r="BC68">
        <v>58.8</v>
      </c>
      <c r="BD68">
        <v>0</v>
      </c>
      <c r="BE68" s="3">
        <v>43091</v>
      </c>
      <c r="BF68" t="s">
        <v>209</v>
      </c>
      <c r="BG68">
        <v>2.8770000000000002E-3</v>
      </c>
      <c r="BH68">
        <v>43321</v>
      </c>
      <c r="BI68">
        <v>42946</v>
      </c>
      <c r="BJ68" t="s">
        <v>145</v>
      </c>
      <c r="BK68" t="s">
        <v>149</v>
      </c>
      <c r="BL68">
        <v>1</v>
      </c>
      <c r="BM68">
        <v>200</v>
      </c>
      <c r="BN68">
        <v>1</v>
      </c>
      <c r="BO68">
        <v>1</v>
      </c>
      <c r="BP68">
        <v>2</v>
      </c>
      <c r="BQ68">
        <v>1</v>
      </c>
      <c r="BR68">
        <v>1</v>
      </c>
      <c r="BS68">
        <v>2</v>
      </c>
      <c r="BT68">
        <v>3</v>
      </c>
      <c r="BU68">
        <v>3</v>
      </c>
      <c r="BV68" t="s">
        <v>150</v>
      </c>
      <c r="BW68">
        <v>241</v>
      </c>
      <c r="BX68">
        <v>2</v>
      </c>
      <c r="BY68">
        <v>0</v>
      </c>
      <c r="BZ68" t="s">
        <v>151</v>
      </c>
      <c r="CA68" t="s">
        <v>151</v>
      </c>
      <c r="CB68">
        <v>0</v>
      </c>
      <c r="CC68">
        <v>55</v>
      </c>
      <c r="CD68">
        <v>4040</v>
      </c>
      <c r="CE68" t="s">
        <v>152</v>
      </c>
      <c r="CF68">
        <v>0</v>
      </c>
      <c r="CG68">
        <v>1.979163</v>
      </c>
      <c r="CH68">
        <v>9</v>
      </c>
      <c r="CI68" t="s">
        <v>153</v>
      </c>
      <c r="CJ68">
        <v>4040</v>
      </c>
      <c r="CK68">
        <v>452511</v>
      </c>
      <c r="CL68">
        <v>8.81</v>
      </c>
      <c r="CM68">
        <v>10.79</v>
      </c>
      <c r="CN68">
        <v>452511</v>
      </c>
      <c r="CO68">
        <v>0</v>
      </c>
      <c r="CP68">
        <v>10449.979019</v>
      </c>
      <c r="CQ68">
        <v>100</v>
      </c>
      <c r="CR68">
        <v>42970</v>
      </c>
      <c r="CS68">
        <v>7.0028999999999994E-2</v>
      </c>
      <c r="CT68">
        <v>0</v>
      </c>
      <c r="CU68">
        <v>2.8770000000000002E-3</v>
      </c>
      <c r="CV68">
        <v>615</v>
      </c>
      <c r="CW68" t="s">
        <v>323</v>
      </c>
      <c r="CX68" t="s">
        <v>155</v>
      </c>
      <c r="CY68" t="s">
        <v>324</v>
      </c>
      <c r="CZ68">
        <v>-83.495678999999996</v>
      </c>
      <c r="DA68">
        <v>34.863345000000002</v>
      </c>
      <c r="DB68">
        <v>34.863345000000002</v>
      </c>
      <c r="DC68">
        <v>-83.495678999999996</v>
      </c>
      <c r="DD68">
        <v>2.8770000000000002E-3</v>
      </c>
      <c r="DE68">
        <v>59</v>
      </c>
      <c r="DF68">
        <v>3220</v>
      </c>
      <c r="DG68">
        <v>13.7</v>
      </c>
      <c r="DH68">
        <v>4850</v>
      </c>
      <c r="DI68">
        <v>9.8000000000000007</v>
      </c>
      <c r="DJ68">
        <v>4710</v>
      </c>
      <c r="DK68">
        <v>9.8000000000000007</v>
      </c>
      <c r="DL68">
        <v>3720</v>
      </c>
      <c r="DM68">
        <v>9</v>
      </c>
      <c r="DN68">
        <v>4040</v>
      </c>
      <c r="DO68">
        <v>11.4</v>
      </c>
      <c r="DP68">
        <v>3880</v>
      </c>
      <c r="DQ68">
        <v>11.4</v>
      </c>
      <c r="DR68">
        <v>3690</v>
      </c>
      <c r="DS68">
        <v>12</v>
      </c>
      <c r="DT68">
        <v>4050</v>
      </c>
      <c r="DU68">
        <v>10</v>
      </c>
      <c r="DV68">
        <v>4050</v>
      </c>
      <c r="DW68">
        <v>9.6999999999999993</v>
      </c>
      <c r="DX68">
        <v>4590</v>
      </c>
      <c r="DY68">
        <v>9.6999999999999993</v>
      </c>
      <c r="DZ68">
        <v>0</v>
      </c>
    </row>
    <row r="69" spans="1:130" x14ac:dyDescent="0.3">
      <c r="A69">
        <v>68</v>
      </c>
      <c r="B69">
        <v>6931358</v>
      </c>
      <c r="C69" t="s">
        <v>130</v>
      </c>
      <c r="D69" s="2">
        <v>43399.281944444447</v>
      </c>
      <c r="E69" t="s">
        <v>131</v>
      </c>
      <c r="F69" t="s">
        <v>132</v>
      </c>
      <c r="G69" t="s">
        <v>347</v>
      </c>
      <c r="H69" t="s">
        <v>134</v>
      </c>
      <c r="I69">
        <v>0</v>
      </c>
      <c r="J69">
        <v>0</v>
      </c>
      <c r="K69">
        <v>0</v>
      </c>
      <c r="L69" t="s">
        <v>135</v>
      </c>
      <c r="M69" t="s">
        <v>180</v>
      </c>
      <c r="N69" t="s">
        <v>348</v>
      </c>
      <c r="O69" t="s">
        <v>348</v>
      </c>
      <c r="P69" t="s">
        <v>173</v>
      </c>
      <c r="Q69">
        <v>1</v>
      </c>
      <c r="R69" t="s">
        <v>349</v>
      </c>
      <c r="S69" t="s">
        <v>140</v>
      </c>
      <c r="T69" t="s">
        <v>141</v>
      </c>
      <c r="U69" t="s">
        <v>162</v>
      </c>
      <c r="V69">
        <v>18</v>
      </c>
      <c r="W69" t="s">
        <v>143</v>
      </c>
      <c r="X69" t="s">
        <v>144</v>
      </c>
      <c r="Y69" t="s">
        <v>145</v>
      </c>
      <c r="Z69">
        <v>10.349508999999999</v>
      </c>
      <c r="AA69">
        <v>34.865631999999998</v>
      </c>
      <c r="AB69">
        <v>-83.486255999999997</v>
      </c>
      <c r="AC69">
        <v>59</v>
      </c>
      <c r="AD69">
        <v>49</v>
      </c>
      <c r="AE69">
        <v>97</v>
      </c>
      <c r="AF69" t="s">
        <v>146</v>
      </c>
      <c r="AG69">
        <v>81</v>
      </c>
      <c r="AH69">
        <v>96</v>
      </c>
      <c r="AI69" t="s">
        <v>147</v>
      </c>
      <c r="AJ69">
        <v>1048.4000000000001</v>
      </c>
      <c r="AK69">
        <v>48.4</v>
      </c>
      <c r="AL69">
        <v>883.9</v>
      </c>
      <c r="AM69">
        <v>-83.484986000000006</v>
      </c>
      <c r="AN69">
        <v>34.865769999999998</v>
      </c>
      <c r="AO69">
        <v>-83.482270999999997</v>
      </c>
      <c r="AP69">
        <v>34.866531000000002</v>
      </c>
      <c r="AQ69" t="s">
        <v>145</v>
      </c>
      <c r="AR69">
        <v>1</v>
      </c>
      <c r="AS69">
        <v>241</v>
      </c>
      <c r="AT69">
        <v>2</v>
      </c>
      <c r="AU69">
        <v>0</v>
      </c>
      <c r="AV69">
        <v>55</v>
      </c>
      <c r="AW69">
        <v>7.17</v>
      </c>
      <c r="AX69">
        <v>6.18</v>
      </c>
      <c r="AY69">
        <v>1966.5</v>
      </c>
      <c r="AZ69">
        <v>1960.3</v>
      </c>
      <c r="BA69">
        <v>1952.8</v>
      </c>
      <c r="BB69">
        <v>55</v>
      </c>
      <c r="BC69">
        <v>58.8</v>
      </c>
      <c r="BD69">
        <v>0</v>
      </c>
      <c r="BE69" s="3">
        <v>43091</v>
      </c>
      <c r="BF69" t="s">
        <v>209</v>
      </c>
      <c r="BG69">
        <v>2.8770000000000002E-3</v>
      </c>
      <c r="BH69">
        <v>43321</v>
      </c>
      <c r="BI69">
        <v>42946</v>
      </c>
      <c r="BJ69" t="s">
        <v>145</v>
      </c>
      <c r="BK69" t="s">
        <v>149</v>
      </c>
      <c r="BL69">
        <v>1</v>
      </c>
      <c r="BM69">
        <v>200</v>
      </c>
      <c r="BN69">
        <v>1</v>
      </c>
      <c r="BO69">
        <v>1</v>
      </c>
      <c r="BP69">
        <v>2</v>
      </c>
      <c r="BQ69">
        <v>1</v>
      </c>
      <c r="BR69">
        <v>1</v>
      </c>
      <c r="BS69">
        <v>2</v>
      </c>
      <c r="BT69">
        <v>3</v>
      </c>
      <c r="BU69">
        <v>3</v>
      </c>
      <c r="BV69" t="s">
        <v>150</v>
      </c>
      <c r="BW69">
        <v>241</v>
      </c>
      <c r="BX69">
        <v>2</v>
      </c>
      <c r="BY69">
        <v>0</v>
      </c>
      <c r="BZ69" t="s">
        <v>151</v>
      </c>
      <c r="CA69" t="s">
        <v>151</v>
      </c>
      <c r="CB69">
        <v>0</v>
      </c>
      <c r="CC69">
        <v>55</v>
      </c>
      <c r="CD69">
        <v>4040</v>
      </c>
      <c r="CE69" t="s">
        <v>152</v>
      </c>
      <c r="CF69">
        <v>0</v>
      </c>
      <c r="CG69">
        <v>1.979163</v>
      </c>
      <c r="CH69">
        <v>9</v>
      </c>
      <c r="CI69" t="s">
        <v>153</v>
      </c>
      <c r="CJ69">
        <v>4040</v>
      </c>
      <c r="CK69">
        <v>452511</v>
      </c>
      <c r="CL69">
        <v>8.81</v>
      </c>
      <c r="CM69">
        <v>10.79</v>
      </c>
      <c r="CN69">
        <v>452511</v>
      </c>
      <c r="CO69">
        <v>0</v>
      </c>
      <c r="CP69">
        <v>10449.979019</v>
      </c>
      <c r="CQ69">
        <v>100</v>
      </c>
      <c r="CR69">
        <v>42970</v>
      </c>
      <c r="CS69">
        <v>7.0028999999999994E-2</v>
      </c>
      <c r="CT69">
        <v>0</v>
      </c>
      <c r="CU69">
        <v>2.8770000000000002E-3</v>
      </c>
      <c r="CV69">
        <v>615</v>
      </c>
      <c r="CW69" t="s">
        <v>323</v>
      </c>
      <c r="CX69" t="s">
        <v>155</v>
      </c>
      <c r="CY69" t="s">
        <v>324</v>
      </c>
      <c r="CZ69">
        <v>-83.495678999999996</v>
      </c>
      <c r="DA69">
        <v>34.863345000000002</v>
      </c>
      <c r="DB69">
        <v>34.863345000000002</v>
      </c>
      <c r="DC69">
        <v>-83.495678999999996</v>
      </c>
      <c r="DD69">
        <v>2.8770000000000002E-3</v>
      </c>
      <c r="DE69">
        <v>59</v>
      </c>
      <c r="DF69">
        <v>3220</v>
      </c>
      <c r="DG69">
        <v>13.7</v>
      </c>
      <c r="DH69">
        <v>4850</v>
      </c>
      <c r="DI69">
        <v>9.8000000000000007</v>
      </c>
      <c r="DJ69">
        <v>4710</v>
      </c>
      <c r="DK69">
        <v>9.8000000000000007</v>
      </c>
      <c r="DL69">
        <v>3720</v>
      </c>
      <c r="DM69">
        <v>9</v>
      </c>
      <c r="DN69">
        <v>4040</v>
      </c>
      <c r="DO69">
        <v>11.4</v>
      </c>
      <c r="DP69">
        <v>3880</v>
      </c>
      <c r="DQ69">
        <v>11.4</v>
      </c>
      <c r="DR69">
        <v>3690</v>
      </c>
      <c r="DS69">
        <v>12</v>
      </c>
      <c r="DT69">
        <v>4050</v>
      </c>
      <c r="DU69">
        <v>10</v>
      </c>
      <c r="DV69">
        <v>4050</v>
      </c>
      <c r="DW69">
        <v>9.6999999999999993</v>
      </c>
      <c r="DX69">
        <v>4590</v>
      </c>
      <c r="DY69">
        <v>9.6999999999999993</v>
      </c>
      <c r="DZ69">
        <v>1.274E-3</v>
      </c>
    </row>
    <row r="70" spans="1:130" x14ac:dyDescent="0.3">
      <c r="A70">
        <v>69</v>
      </c>
      <c r="B70">
        <v>6866129</v>
      </c>
      <c r="C70" t="s">
        <v>130</v>
      </c>
      <c r="D70" s="2">
        <v>43349.867361111108</v>
      </c>
      <c r="E70" t="s">
        <v>131</v>
      </c>
      <c r="F70" t="s">
        <v>132</v>
      </c>
      <c r="G70" t="s">
        <v>328</v>
      </c>
      <c r="H70" t="s">
        <v>134</v>
      </c>
      <c r="I70">
        <v>0</v>
      </c>
      <c r="J70">
        <v>0</v>
      </c>
      <c r="K70">
        <v>0</v>
      </c>
      <c r="L70" t="s">
        <v>163</v>
      </c>
      <c r="M70" t="s">
        <v>164</v>
      </c>
      <c r="N70" t="s">
        <v>165</v>
      </c>
      <c r="O70" t="s">
        <v>152</v>
      </c>
      <c r="P70" t="s">
        <v>310</v>
      </c>
      <c r="Q70">
        <v>2</v>
      </c>
      <c r="R70" t="s">
        <v>307</v>
      </c>
      <c r="S70" t="s">
        <v>168</v>
      </c>
      <c r="T70" t="s">
        <v>141</v>
      </c>
      <c r="U70" t="s">
        <v>142</v>
      </c>
      <c r="V70" t="s">
        <v>350</v>
      </c>
      <c r="W70" t="s">
        <v>197</v>
      </c>
      <c r="X70" t="s">
        <v>289</v>
      </c>
      <c r="Y70" t="s">
        <v>145</v>
      </c>
      <c r="Z70">
        <v>10.392427</v>
      </c>
      <c r="AA70">
        <v>34.865771000000002</v>
      </c>
      <c r="AB70">
        <v>-83.485513999999995</v>
      </c>
      <c r="AC70">
        <v>59</v>
      </c>
      <c r="AD70">
        <v>49</v>
      </c>
      <c r="AE70">
        <v>97</v>
      </c>
      <c r="AF70" t="s">
        <v>146</v>
      </c>
      <c r="AG70">
        <v>81</v>
      </c>
      <c r="AH70">
        <v>96</v>
      </c>
      <c r="AI70" t="s">
        <v>147</v>
      </c>
      <c r="AJ70">
        <v>1048.4000000000001</v>
      </c>
      <c r="AK70">
        <v>48.4</v>
      </c>
      <c r="AL70">
        <v>883.9</v>
      </c>
      <c r="AM70">
        <v>-83.484986000000006</v>
      </c>
      <c r="AN70">
        <v>34.865769999999998</v>
      </c>
      <c r="AO70">
        <v>-83.482270999999997</v>
      </c>
      <c r="AP70">
        <v>34.866531000000002</v>
      </c>
      <c r="AQ70" t="s">
        <v>145</v>
      </c>
      <c r="AR70">
        <v>1</v>
      </c>
      <c r="AS70">
        <v>241</v>
      </c>
      <c r="AT70">
        <v>2</v>
      </c>
      <c r="AU70">
        <v>0</v>
      </c>
      <c r="AV70">
        <v>55</v>
      </c>
      <c r="AW70">
        <v>7.17</v>
      </c>
      <c r="AX70">
        <v>6.18</v>
      </c>
      <c r="AY70">
        <v>1966.5</v>
      </c>
      <c r="AZ70">
        <v>1960.3</v>
      </c>
      <c r="BA70">
        <v>1952.8</v>
      </c>
      <c r="BB70">
        <v>55</v>
      </c>
      <c r="BC70">
        <v>58.8</v>
      </c>
      <c r="BD70">
        <v>0</v>
      </c>
      <c r="BE70" s="3">
        <v>43091</v>
      </c>
      <c r="BF70" t="s">
        <v>209</v>
      </c>
      <c r="BG70">
        <v>2.8770000000000002E-3</v>
      </c>
      <c r="BH70">
        <v>43321</v>
      </c>
      <c r="BI70">
        <v>42946</v>
      </c>
      <c r="BJ70" t="s">
        <v>145</v>
      </c>
      <c r="BK70" t="s">
        <v>149</v>
      </c>
      <c r="BL70">
        <v>1</v>
      </c>
      <c r="BM70">
        <v>200</v>
      </c>
      <c r="BN70">
        <v>1</v>
      </c>
      <c r="BO70">
        <v>1</v>
      </c>
      <c r="BP70">
        <v>2</v>
      </c>
      <c r="BQ70">
        <v>1</v>
      </c>
      <c r="BR70">
        <v>1</v>
      </c>
      <c r="BS70">
        <v>2</v>
      </c>
      <c r="BT70">
        <v>3</v>
      </c>
      <c r="BU70">
        <v>3</v>
      </c>
      <c r="BV70" t="s">
        <v>150</v>
      </c>
      <c r="BW70">
        <v>241</v>
      </c>
      <c r="BX70">
        <v>2</v>
      </c>
      <c r="BY70">
        <v>0</v>
      </c>
      <c r="BZ70" t="s">
        <v>151</v>
      </c>
      <c r="CA70" t="s">
        <v>151</v>
      </c>
      <c r="CB70">
        <v>0</v>
      </c>
      <c r="CC70">
        <v>55</v>
      </c>
      <c r="CD70">
        <v>4040</v>
      </c>
      <c r="CE70" t="s">
        <v>152</v>
      </c>
      <c r="CF70">
        <v>0</v>
      </c>
      <c r="CG70">
        <v>1.979163</v>
      </c>
      <c r="CH70">
        <v>9</v>
      </c>
      <c r="CI70" t="s">
        <v>153</v>
      </c>
      <c r="CJ70">
        <v>4040</v>
      </c>
      <c r="CK70">
        <v>452511</v>
      </c>
      <c r="CL70">
        <v>8.81</v>
      </c>
      <c r="CM70">
        <v>10.79</v>
      </c>
      <c r="CN70">
        <v>452511</v>
      </c>
      <c r="CO70">
        <v>0</v>
      </c>
      <c r="CP70">
        <v>10449.979019</v>
      </c>
      <c r="CQ70">
        <v>100</v>
      </c>
      <c r="CR70">
        <v>42970</v>
      </c>
      <c r="CS70">
        <v>7.0028999999999994E-2</v>
      </c>
      <c r="CT70">
        <v>0</v>
      </c>
      <c r="CU70">
        <v>2.8770000000000002E-3</v>
      </c>
      <c r="CV70">
        <v>615</v>
      </c>
      <c r="CW70" t="s">
        <v>323</v>
      </c>
      <c r="CX70" t="s">
        <v>155</v>
      </c>
      <c r="CY70" t="s">
        <v>324</v>
      </c>
      <c r="CZ70">
        <v>-83.495678999999996</v>
      </c>
      <c r="DA70">
        <v>34.863345000000002</v>
      </c>
      <c r="DB70">
        <v>34.863345000000002</v>
      </c>
      <c r="DC70">
        <v>-83.495678999999996</v>
      </c>
      <c r="DD70">
        <v>2.8770000000000002E-3</v>
      </c>
      <c r="DE70">
        <v>59</v>
      </c>
      <c r="DF70">
        <v>3220</v>
      </c>
      <c r="DG70">
        <v>13.7</v>
      </c>
      <c r="DH70">
        <v>4850</v>
      </c>
      <c r="DI70">
        <v>9.8000000000000007</v>
      </c>
      <c r="DJ70">
        <v>4710</v>
      </c>
      <c r="DK70">
        <v>9.8000000000000007</v>
      </c>
      <c r="DL70">
        <v>3720</v>
      </c>
      <c r="DM70">
        <v>9</v>
      </c>
      <c r="DN70">
        <v>4040</v>
      </c>
      <c r="DO70">
        <v>11.4</v>
      </c>
      <c r="DP70">
        <v>3880</v>
      </c>
      <c r="DQ70">
        <v>11.4</v>
      </c>
      <c r="DR70">
        <v>3690</v>
      </c>
      <c r="DS70">
        <v>12</v>
      </c>
      <c r="DT70">
        <v>4050</v>
      </c>
      <c r="DU70">
        <v>10</v>
      </c>
      <c r="DV70">
        <v>4050</v>
      </c>
      <c r="DW70">
        <v>9.6999999999999993</v>
      </c>
      <c r="DX70">
        <v>4590</v>
      </c>
      <c r="DY70">
        <v>9.6999999999999993</v>
      </c>
      <c r="DZ70">
        <v>5.2400000000000005E-4</v>
      </c>
    </row>
    <row r="71" spans="1:130" x14ac:dyDescent="0.3">
      <c r="A71">
        <v>70</v>
      </c>
      <c r="B71">
        <v>6686679</v>
      </c>
      <c r="C71" t="s">
        <v>157</v>
      </c>
      <c r="D71" s="2">
        <v>43216.439583333333</v>
      </c>
      <c r="E71" t="s">
        <v>131</v>
      </c>
      <c r="F71" t="s">
        <v>132</v>
      </c>
      <c r="G71" t="s">
        <v>158</v>
      </c>
      <c r="H71" t="s">
        <v>134</v>
      </c>
      <c r="I71">
        <v>0</v>
      </c>
      <c r="J71">
        <v>0</v>
      </c>
      <c r="K71">
        <v>0</v>
      </c>
      <c r="L71" t="s">
        <v>135</v>
      </c>
      <c r="M71" t="s">
        <v>180</v>
      </c>
      <c r="N71" t="s">
        <v>189</v>
      </c>
      <c r="O71" t="s">
        <v>189</v>
      </c>
      <c r="P71" t="s">
        <v>190</v>
      </c>
      <c r="Q71">
        <v>1</v>
      </c>
      <c r="R71" t="s">
        <v>182</v>
      </c>
      <c r="S71" t="s">
        <v>177</v>
      </c>
      <c r="T71" t="s">
        <v>169</v>
      </c>
      <c r="U71" t="s">
        <v>142</v>
      </c>
      <c r="V71">
        <v>23</v>
      </c>
      <c r="W71" t="s">
        <v>143</v>
      </c>
      <c r="X71" t="s">
        <v>144</v>
      </c>
      <c r="Y71" t="s">
        <v>145</v>
      </c>
      <c r="Z71">
        <v>10.345147000000001</v>
      </c>
      <c r="AA71">
        <v>34.865614000000001</v>
      </c>
      <c r="AB71">
        <v>-83.486328999999998</v>
      </c>
      <c r="AC71">
        <v>59</v>
      </c>
      <c r="AD71">
        <v>49</v>
      </c>
      <c r="AE71">
        <v>97</v>
      </c>
      <c r="AF71" t="s">
        <v>146</v>
      </c>
      <c r="AG71">
        <v>81</v>
      </c>
      <c r="AH71">
        <v>96</v>
      </c>
      <c r="AI71" t="s">
        <v>147</v>
      </c>
      <c r="AJ71">
        <v>1048.4000000000001</v>
      </c>
      <c r="AK71">
        <v>48.4</v>
      </c>
      <c r="AL71">
        <v>883.9</v>
      </c>
      <c r="AM71">
        <v>-83.484986000000006</v>
      </c>
      <c r="AN71">
        <v>34.865769999999998</v>
      </c>
      <c r="AO71">
        <v>-83.482270999999997</v>
      </c>
      <c r="AP71">
        <v>34.866531000000002</v>
      </c>
      <c r="AQ71" t="s">
        <v>145</v>
      </c>
      <c r="AR71">
        <v>1</v>
      </c>
      <c r="AS71">
        <v>241</v>
      </c>
      <c r="AT71">
        <v>2</v>
      </c>
      <c r="AU71">
        <v>0</v>
      </c>
      <c r="AV71">
        <v>55</v>
      </c>
      <c r="AW71">
        <v>7.17</v>
      </c>
      <c r="AX71">
        <v>6.18</v>
      </c>
      <c r="AY71">
        <v>1966.5</v>
      </c>
      <c r="AZ71">
        <v>1960.3</v>
      </c>
      <c r="BA71">
        <v>1952.8</v>
      </c>
      <c r="BB71">
        <v>55</v>
      </c>
      <c r="BC71">
        <v>58.8</v>
      </c>
      <c r="BD71">
        <v>0</v>
      </c>
      <c r="BE71" s="3">
        <v>43091</v>
      </c>
      <c r="BF71" t="s">
        <v>209</v>
      </c>
      <c r="BG71">
        <v>2.8770000000000002E-3</v>
      </c>
      <c r="BH71">
        <v>43321</v>
      </c>
      <c r="BI71">
        <v>42946</v>
      </c>
      <c r="BJ71" t="s">
        <v>145</v>
      </c>
      <c r="BK71" t="s">
        <v>149</v>
      </c>
      <c r="BL71">
        <v>1</v>
      </c>
      <c r="BM71">
        <v>200</v>
      </c>
      <c r="BN71">
        <v>1</v>
      </c>
      <c r="BO71">
        <v>1</v>
      </c>
      <c r="BP71">
        <v>2</v>
      </c>
      <c r="BQ71">
        <v>1</v>
      </c>
      <c r="BR71">
        <v>1</v>
      </c>
      <c r="BS71">
        <v>2</v>
      </c>
      <c r="BT71">
        <v>3</v>
      </c>
      <c r="BU71">
        <v>3</v>
      </c>
      <c r="BV71" t="s">
        <v>150</v>
      </c>
      <c r="BW71">
        <v>241</v>
      </c>
      <c r="BX71">
        <v>2</v>
      </c>
      <c r="BY71">
        <v>0</v>
      </c>
      <c r="BZ71" t="s">
        <v>151</v>
      </c>
      <c r="CA71" t="s">
        <v>151</v>
      </c>
      <c r="CB71">
        <v>0</v>
      </c>
      <c r="CC71">
        <v>55</v>
      </c>
      <c r="CD71">
        <v>4040</v>
      </c>
      <c r="CE71" t="s">
        <v>152</v>
      </c>
      <c r="CF71">
        <v>0</v>
      </c>
      <c r="CG71">
        <v>1.979163</v>
      </c>
      <c r="CH71">
        <v>9</v>
      </c>
      <c r="CI71" t="s">
        <v>153</v>
      </c>
      <c r="CJ71">
        <v>4040</v>
      </c>
      <c r="CK71">
        <v>452511</v>
      </c>
      <c r="CL71">
        <v>8.81</v>
      </c>
      <c r="CM71">
        <v>10.79</v>
      </c>
      <c r="CN71">
        <v>452511</v>
      </c>
      <c r="CO71">
        <v>0</v>
      </c>
      <c r="CP71">
        <v>10449.979019</v>
      </c>
      <c r="CQ71">
        <v>100</v>
      </c>
      <c r="CR71">
        <v>42970</v>
      </c>
      <c r="CS71">
        <v>7.0028999999999994E-2</v>
      </c>
      <c r="CT71">
        <v>0</v>
      </c>
      <c r="CU71">
        <v>2.8770000000000002E-3</v>
      </c>
      <c r="CV71">
        <v>615</v>
      </c>
      <c r="CW71" t="s">
        <v>323</v>
      </c>
      <c r="CX71" t="s">
        <v>155</v>
      </c>
      <c r="CY71" t="s">
        <v>324</v>
      </c>
      <c r="CZ71">
        <v>-83.495678999999996</v>
      </c>
      <c r="DA71">
        <v>34.863345000000002</v>
      </c>
      <c r="DB71">
        <v>34.863345000000002</v>
      </c>
      <c r="DC71">
        <v>-83.495678999999996</v>
      </c>
      <c r="DD71">
        <v>2.8770000000000002E-3</v>
      </c>
      <c r="DE71">
        <v>59</v>
      </c>
      <c r="DF71">
        <v>3220</v>
      </c>
      <c r="DG71">
        <v>13.7</v>
      </c>
      <c r="DH71">
        <v>4850</v>
      </c>
      <c r="DI71">
        <v>9.8000000000000007</v>
      </c>
      <c r="DJ71">
        <v>4710</v>
      </c>
      <c r="DK71">
        <v>9.8000000000000007</v>
      </c>
      <c r="DL71">
        <v>3720</v>
      </c>
      <c r="DM71">
        <v>9</v>
      </c>
      <c r="DN71">
        <v>4040</v>
      </c>
      <c r="DO71">
        <v>11.4</v>
      </c>
      <c r="DP71">
        <v>3880</v>
      </c>
      <c r="DQ71">
        <v>11.4</v>
      </c>
      <c r="DR71">
        <v>3690</v>
      </c>
      <c r="DS71">
        <v>12</v>
      </c>
      <c r="DT71">
        <v>4050</v>
      </c>
      <c r="DU71">
        <v>10</v>
      </c>
      <c r="DV71">
        <v>4050</v>
      </c>
      <c r="DW71">
        <v>9.6999999999999993</v>
      </c>
      <c r="DX71">
        <v>4590</v>
      </c>
      <c r="DY71">
        <v>9.6999999999999993</v>
      </c>
      <c r="DZ71">
        <v>1.348E-3</v>
      </c>
    </row>
    <row r="72" spans="1:130" x14ac:dyDescent="0.3">
      <c r="A72">
        <v>71</v>
      </c>
      <c r="B72">
        <v>6600941</v>
      </c>
      <c r="C72" t="s">
        <v>157</v>
      </c>
      <c r="D72" s="2">
        <v>43151.335416666669</v>
      </c>
      <c r="E72" t="s">
        <v>131</v>
      </c>
      <c r="F72" t="s">
        <v>132</v>
      </c>
      <c r="G72" t="s">
        <v>158</v>
      </c>
      <c r="H72" t="s">
        <v>134</v>
      </c>
      <c r="I72">
        <v>0</v>
      </c>
      <c r="J72">
        <v>0</v>
      </c>
      <c r="K72">
        <v>0</v>
      </c>
      <c r="L72" t="s">
        <v>163</v>
      </c>
      <c r="M72" t="s">
        <v>164</v>
      </c>
      <c r="N72" t="s">
        <v>165</v>
      </c>
      <c r="O72" t="s">
        <v>165</v>
      </c>
      <c r="P72" t="s">
        <v>351</v>
      </c>
      <c r="Q72">
        <v>2</v>
      </c>
      <c r="R72" t="s">
        <v>307</v>
      </c>
      <c r="S72" t="s">
        <v>207</v>
      </c>
      <c r="T72" t="s">
        <v>169</v>
      </c>
      <c r="U72" t="s">
        <v>162</v>
      </c>
      <c r="V72" t="s">
        <v>352</v>
      </c>
      <c r="W72" t="s">
        <v>353</v>
      </c>
      <c r="X72" t="s">
        <v>354</v>
      </c>
      <c r="Y72" t="s">
        <v>145</v>
      </c>
      <c r="Z72">
        <v>10.302697999999999</v>
      </c>
      <c r="AA72">
        <v>34.865470999999999</v>
      </c>
      <c r="AB72">
        <v>-83.487049999999996</v>
      </c>
      <c r="AC72">
        <v>59</v>
      </c>
      <c r="AD72">
        <v>49</v>
      </c>
      <c r="AE72">
        <v>97</v>
      </c>
      <c r="AF72" t="s">
        <v>146</v>
      </c>
      <c r="AG72">
        <v>81</v>
      </c>
      <c r="AH72">
        <v>96</v>
      </c>
      <c r="AI72" t="s">
        <v>147</v>
      </c>
      <c r="AJ72">
        <v>1048.4000000000001</v>
      </c>
      <c r="AK72">
        <v>48.4</v>
      </c>
      <c r="AL72">
        <v>883.9</v>
      </c>
      <c r="AM72">
        <v>-83.484986000000006</v>
      </c>
      <c r="AN72">
        <v>34.865769999999998</v>
      </c>
      <c r="AO72">
        <v>-83.482270999999997</v>
      </c>
      <c r="AP72">
        <v>34.866531000000002</v>
      </c>
      <c r="AQ72" t="s">
        <v>145</v>
      </c>
      <c r="AR72">
        <v>1</v>
      </c>
      <c r="AS72">
        <v>241</v>
      </c>
      <c r="AT72">
        <v>2</v>
      </c>
      <c r="AU72">
        <v>0</v>
      </c>
      <c r="AV72">
        <v>55</v>
      </c>
      <c r="AW72">
        <v>7.17</v>
      </c>
      <c r="AX72">
        <v>6.18</v>
      </c>
      <c r="AY72">
        <v>1966.5</v>
      </c>
      <c r="AZ72">
        <v>1960.3</v>
      </c>
      <c r="BA72">
        <v>1952.8</v>
      </c>
      <c r="BB72">
        <v>55</v>
      </c>
      <c r="BC72">
        <v>58.8</v>
      </c>
      <c r="BD72">
        <v>0</v>
      </c>
      <c r="BE72" s="3">
        <v>43091</v>
      </c>
      <c r="BF72" t="s">
        <v>209</v>
      </c>
      <c r="BG72">
        <v>2.8770000000000002E-3</v>
      </c>
      <c r="BH72">
        <v>43321</v>
      </c>
      <c r="BI72">
        <v>42946</v>
      </c>
      <c r="BJ72" t="s">
        <v>145</v>
      </c>
      <c r="BK72" t="s">
        <v>149</v>
      </c>
      <c r="BL72">
        <v>1</v>
      </c>
      <c r="BM72">
        <v>200</v>
      </c>
      <c r="BN72">
        <v>1</v>
      </c>
      <c r="BO72">
        <v>1</v>
      </c>
      <c r="BP72">
        <v>2</v>
      </c>
      <c r="BQ72">
        <v>1</v>
      </c>
      <c r="BR72">
        <v>1</v>
      </c>
      <c r="BS72">
        <v>2</v>
      </c>
      <c r="BT72">
        <v>3</v>
      </c>
      <c r="BU72">
        <v>3</v>
      </c>
      <c r="BV72" t="s">
        <v>150</v>
      </c>
      <c r="BW72">
        <v>241</v>
      </c>
      <c r="BX72">
        <v>2</v>
      </c>
      <c r="BY72">
        <v>0</v>
      </c>
      <c r="BZ72" t="s">
        <v>151</v>
      </c>
      <c r="CA72" t="s">
        <v>151</v>
      </c>
      <c r="CB72">
        <v>0</v>
      </c>
      <c r="CC72">
        <v>55</v>
      </c>
      <c r="CD72">
        <v>4040</v>
      </c>
      <c r="CE72" t="s">
        <v>152</v>
      </c>
      <c r="CF72">
        <v>0</v>
      </c>
      <c r="CG72">
        <v>1.979163</v>
      </c>
      <c r="CH72">
        <v>9</v>
      </c>
      <c r="CI72" t="s">
        <v>153</v>
      </c>
      <c r="CJ72">
        <v>4040</v>
      </c>
      <c r="CK72">
        <v>452511</v>
      </c>
      <c r="CL72">
        <v>8.81</v>
      </c>
      <c r="CM72">
        <v>10.79</v>
      </c>
      <c r="CN72">
        <v>452511</v>
      </c>
      <c r="CO72">
        <v>0</v>
      </c>
      <c r="CP72">
        <v>10449.979019</v>
      </c>
      <c r="CQ72">
        <v>100</v>
      </c>
      <c r="CR72">
        <v>42970</v>
      </c>
      <c r="CS72">
        <v>7.0028999999999994E-2</v>
      </c>
      <c r="CT72">
        <v>0</v>
      </c>
      <c r="CU72">
        <v>2.8770000000000002E-3</v>
      </c>
      <c r="CV72">
        <v>615</v>
      </c>
      <c r="CW72" t="s">
        <v>323</v>
      </c>
      <c r="CX72" t="s">
        <v>155</v>
      </c>
      <c r="CY72" t="s">
        <v>324</v>
      </c>
      <c r="CZ72">
        <v>-83.495678999999996</v>
      </c>
      <c r="DA72">
        <v>34.863345000000002</v>
      </c>
      <c r="DB72">
        <v>34.863345000000002</v>
      </c>
      <c r="DC72">
        <v>-83.495678999999996</v>
      </c>
      <c r="DD72">
        <v>2.8770000000000002E-3</v>
      </c>
      <c r="DE72">
        <v>59</v>
      </c>
      <c r="DF72">
        <v>3220</v>
      </c>
      <c r="DG72">
        <v>13.7</v>
      </c>
      <c r="DH72">
        <v>4850</v>
      </c>
      <c r="DI72">
        <v>9.8000000000000007</v>
      </c>
      <c r="DJ72">
        <v>4710</v>
      </c>
      <c r="DK72">
        <v>9.8000000000000007</v>
      </c>
      <c r="DL72">
        <v>3720</v>
      </c>
      <c r="DM72">
        <v>9</v>
      </c>
      <c r="DN72">
        <v>4040</v>
      </c>
      <c r="DO72">
        <v>11.4</v>
      </c>
      <c r="DP72">
        <v>3880</v>
      </c>
      <c r="DQ72">
        <v>11.4</v>
      </c>
      <c r="DR72">
        <v>3690</v>
      </c>
      <c r="DS72">
        <v>12</v>
      </c>
      <c r="DT72">
        <v>4050</v>
      </c>
      <c r="DU72">
        <v>10</v>
      </c>
      <c r="DV72">
        <v>4050</v>
      </c>
      <c r="DW72">
        <v>9.6999999999999993</v>
      </c>
      <c r="DX72">
        <v>4590</v>
      </c>
      <c r="DY72">
        <v>9.6999999999999993</v>
      </c>
      <c r="DZ72">
        <v>2.0820000000000001E-3</v>
      </c>
    </row>
    <row r="73" spans="1:130" x14ac:dyDescent="0.3">
      <c r="A73">
        <v>72</v>
      </c>
      <c r="B73">
        <v>6497590</v>
      </c>
      <c r="C73" t="s">
        <v>130</v>
      </c>
      <c r="D73" s="2">
        <v>43072.587500000001</v>
      </c>
      <c r="E73" t="s">
        <v>131</v>
      </c>
      <c r="F73" t="s">
        <v>132</v>
      </c>
      <c r="G73" t="s">
        <v>347</v>
      </c>
      <c r="H73" t="s">
        <v>134</v>
      </c>
      <c r="I73">
        <v>0</v>
      </c>
      <c r="J73">
        <v>0</v>
      </c>
      <c r="K73">
        <v>0</v>
      </c>
      <c r="L73" t="s">
        <v>135</v>
      </c>
      <c r="M73" t="s">
        <v>136</v>
      </c>
      <c r="N73" t="s">
        <v>181</v>
      </c>
      <c r="O73" t="s">
        <v>160</v>
      </c>
      <c r="P73" t="s">
        <v>190</v>
      </c>
      <c r="Q73">
        <v>1</v>
      </c>
      <c r="R73" t="s">
        <v>182</v>
      </c>
      <c r="S73" t="s">
        <v>140</v>
      </c>
      <c r="T73" t="s">
        <v>141</v>
      </c>
      <c r="U73" t="s">
        <v>142</v>
      </c>
      <c r="V73">
        <v>46</v>
      </c>
      <c r="W73" t="s">
        <v>143</v>
      </c>
      <c r="X73" t="s">
        <v>144</v>
      </c>
      <c r="Y73" t="s">
        <v>145</v>
      </c>
      <c r="Z73">
        <v>10.443604000000001</v>
      </c>
      <c r="AA73">
        <v>34.865786</v>
      </c>
      <c r="AB73">
        <v>-83.484618999999995</v>
      </c>
      <c r="AC73">
        <v>59</v>
      </c>
      <c r="AD73">
        <v>49</v>
      </c>
      <c r="AE73">
        <v>97</v>
      </c>
      <c r="AF73" t="s">
        <v>146</v>
      </c>
      <c r="AG73">
        <v>81</v>
      </c>
      <c r="AH73">
        <v>96</v>
      </c>
      <c r="AI73" t="s">
        <v>147</v>
      </c>
      <c r="AJ73">
        <v>1048.4000000000001</v>
      </c>
      <c r="AK73">
        <v>48.4</v>
      </c>
      <c r="AL73">
        <v>883.9</v>
      </c>
      <c r="AM73">
        <v>-83.484986000000006</v>
      </c>
      <c r="AN73">
        <v>34.865769999999998</v>
      </c>
      <c r="AO73">
        <v>-83.482270999999997</v>
      </c>
      <c r="AP73">
        <v>34.866531000000002</v>
      </c>
      <c r="AQ73" t="s">
        <v>145</v>
      </c>
      <c r="AR73">
        <v>1</v>
      </c>
      <c r="AS73">
        <v>241</v>
      </c>
      <c r="AT73">
        <v>2</v>
      </c>
      <c r="AU73">
        <v>0</v>
      </c>
      <c r="AV73">
        <v>55</v>
      </c>
      <c r="AW73">
        <v>7.17</v>
      </c>
      <c r="AX73">
        <v>6.18</v>
      </c>
      <c r="AY73">
        <v>1966.5</v>
      </c>
      <c r="AZ73">
        <v>1960.3</v>
      </c>
      <c r="BA73">
        <v>1952.8</v>
      </c>
      <c r="BB73">
        <v>55</v>
      </c>
      <c r="BC73">
        <v>58.8</v>
      </c>
      <c r="BD73">
        <v>0</v>
      </c>
      <c r="BE73" s="3">
        <v>43091</v>
      </c>
      <c r="BF73" t="s">
        <v>209</v>
      </c>
      <c r="BG73">
        <v>2.8770000000000002E-3</v>
      </c>
      <c r="BH73">
        <v>43321</v>
      </c>
      <c r="BI73">
        <v>42946</v>
      </c>
      <c r="BJ73" t="s">
        <v>145</v>
      </c>
      <c r="BK73" t="s">
        <v>149</v>
      </c>
      <c r="BL73">
        <v>1</v>
      </c>
      <c r="BM73">
        <v>200</v>
      </c>
      <c r="BN73">
        <v>1</v>
      </c>
      <c r="BO73">
        <v>1</v>
      </c>
      <c r="BP73">
        <v>2</v>
      </c>
      <c r="BQ73">
        <v>1</v>
      </c>
      <c r="BR73">
        <v>1</v>
      </c>
      <c r="BS73">
        <v>2</v>
      </c>
      <c r="BT73">
        <v>3</v>
      </c>
      <c r="BU73">
        <v>3</v>
      </c>
      <c r="BV73" t="s">
        <v>150</v>
      </c>
      <c r="BW73">
        <v>241</v>
      </c>
      <c r="BX73">
        <v>2</v>
      </c>
      <c r="BY73">
        <v>0</v>
      </c>
      <c r="BZ73" t="s">
        <v>151</v>
      </c>
      <c r="CA73" t="s">
        <v>151</v>
      </c>
      <c r="CB73">
        <v>0</v>
      </c>
      <c r="CC73">
        <v>55</v>
      </c>
      <c r="CD73">
        <v>4040</v>
      </c>
      <c r="CE73" t="s">
        <v>152</v>
      </c>
      <c r="CF73">
        <v>0</v>
      </c>
      <c r="CG73">
        <v>1.979163</v>
      </c>
      <c r="CH73">
        <v>9</v>
      </c>
      <c r="CI73" t="s">
        <v>153</v>
      </c>
      <c r="CJ73">
        <v>4040</v>
      </c>
      <c r="CK73">
        <v>452511</v>
      </c>
      <c r="CL73">
        <v>8.81</v>
      </c>
      <c r="CM73">
        <v>10.79</v>
      </c>
      <c r="CN73">
        <v>452511</v>
      </c>
      <c r="CO73">
        <v>0</v>
      </c>
      <c r="CP73">
        <v>10449.979019</v>
      </c>
      <c r="CQ73">
        <v>100</v>
      </c>
      <c r="CR73">
        <v>42970</v>
      </c>
      <c r="CS73">
        <v>7.0028999999999994E-2</v>
      </c>
      <c r="CT73">
        <v>0</v>
      </c>
      <c r="CU73">
        <v>2.8770000000000002E-3</v>
      </c>
      <c r="CV73">
        <v>615</v>
      </c>
      <c r="CW73" t="s">
        <v>323</v>
      </c>
      <c r="CX73" t="s">
        <v>155</v>
      </c>
      <c r="CY73" t="s">
        <v>324</v>
      </c>
      <c r="CZ73">
        <v>-83.495678999999996</v>
      </c>
      <c r="DA73">
        <v>34.863345000000002</v>
      </c>
      <c r="DB73">
        <v>34.863345000000002</v>
      </c>
      <c r="DC73">
        <v>-83.495678999999996</v>
      </c>
      <c r="DD73">
        <v>2.8770000000000002E-3</v>
      </c>
      <c r="DE73">
        <v>59</v>
      </c>
      <c r="DF73">
        <v>3220</v>
      </c>
      <c r="DG73">
        <v>13.7</v>
      </c>
      <c r="DH73">
        <v>4850</v>
      </c>
      <c r="DI73">
        <v>9.8000000000000007</v>
      </c>
      <c r="DJ73">
        <v>4710</v>
      </c>
      <c r="DK73">
        <v>9.8000000000000007</v>
      </c>
      <c r="DL73">
        <v>3720</v>
      </c>
      <c r="DM73">
        <v>9</v>
      </c>
      <c r="DN73">
        <v>4040</v>
      </c>
      <c r="DO73">
        <v>11.4</v>
      </c>
      <c r="DP73">
        <v>3880</v>
      </c>
      <c r="DQ73">
        <v>11.4</v>
      </c>
      <c r="DR73">
        <v>3690</v>
      </c>
      <c r="DS73">
        <v>12</v>
      </c>
      <c r="DT73">
        <v>4050</v>
      </c>
      <c r="DU73">
        <v>10</v>
      </c>
      <c r="DV73">
        <v>4050</v>
      </c>
      <c r="DW73">
        <v>9.6999999999999993</v>
      </c>
      <c r="DX73">
        <v>4590</v>
      </c>
      <c r="DY73">
        <v>9.6999999999999993</v>
      </c>
      <c r="DZ73">
        <v>0</v>
      </c>
    </row>
    <row r="74" spans="1:130" x14ac:dyDescent="0.3">
      <c r="A74">
        <v>73</v>
      </c>
      <c r="B74">
        <v>5259749</v>
      </c>
      <c r="C74" t="s">
        <v>130</v>
      </c>
      <c r="D74" s="2">
        <v>42080.313888888886</v>
      </c>
      <c r="E74" t="s">
        <v>131</v>
      </c>
      <c r="F74" t="s">
        <v>132</v>
      </c>
      <c r="G74" t="s">
        <v>347</v>
      </c>
      <c r="H74" t="s">
        <v>193</v>
      </c>
      <c r="I74">
        <v>0</v>
      </c>
      <c r="J74">
        <v>0</v>
      </c>
      <c r="K74">
        <v>0</v>
      </c>
      <c r="L74" t="s">
        <v>135</v>
      </c>
      <c r="M74" t="s">
        <v>180</v>
      </c>
      <c r="N74" t="s">
        <v>285</v>
      </c>
      <c r="O74" t="s">
        <v>285</v>
      </c>
      <c r="P74" t="s">
        <v>173</v>
      </c>
      <c r="Q74">
        <v>1</v>
      </c>
      <c r="R74" t="s">
        <v>139</v>
      </c>
      <c r="S74" t="s">
        <v>177</v>
      </c>
      <c r="T74" t="s">
        <v>169</v>
      </c>
      <c r="U74" t="s">
        <v>142</v>
      </c>
      <c r="V74">
        <v>26</v>
      </c>
      <c r="W74" t="s">
        <v>143</v>
      </c>
      <c r="X74" t="s">
        <v>144</v>
      </c>
      <c r="Y74" t="s">
        <v>145</v>
      </c>
      <c r="Z74">
        <v>10.443773999999999</v>
      </c>
      <c r="AA74">
        <v>34.865786</v>
      </c>
      <c r="AB74">
        <v>-83.484616000000003</v>
      </c>
      <c r="AC74">
        <v>59</v>
      </c>
      <c r="AD74">
        <v>49</v>
      </c>
      <c r="AE74">
        <v>97</v>
      </c>
      <c r="AF74" t="s">
        <v>146</v>
      </c>
      <c r="AG74">
        <v>81</v>
      </c>
      <c r="AH74">
        <v>96</v>
      </c>
      <c r="AI74" t="s">
        <v>147</v>
      </c>
      <c r="AJ74">
        <v>1048.4000000000001</v>
      </c>
      <c r="AK74">
        <v>48.4</v>
      </c>
      <c r="AL74">
        <v>883.9</v>
      </c>
      <c r="AM74">
        <v>-83.484986000000006</v>
      </c>
      <c r="AN74">
        <v>34.865769999999998</v>
      </c>
      <c r="AO74">
        <v>-83.482270999999997</v>
      </c>
      <c r="AP74">
        <v>34.866531000000002</v>
      </c>
      <c r="AQ74" t="s">
        <v>145</v>
      </c>
      <c r="AR74">
        <v>1</v>
      </c>
      <c r="AS74">
        <v>241</v>
      </c>
      <c r="AT74">
        <v>2</v>
      </c>
      <c r="AU74">
        <v>0</v>
      </c>
      <c r="AV74">
        <v>55</v>
      </c>
      <c r="AW74">
        <v>7.17</v>
      </c>
      <c r="AX74">
        <v>6.18</v>
      </c>
      <c r="AY74">
        <v>1966.5</v>
      </c>
      <c r="AZ74">
        <v>1960.3</v>
      </c>
      <c r="BA74">
        <v>1952.8</v>
      </c>
      <c r="BB74">
        <v>55</v>
      </c>
      <c r="BC74">
        <v>58.8</v>
      </c>
      <c r="BD74">
        <v>0</v>
      </c>
      <c r="BE74" s="3">
        <v>43091</v>
      </c>
      <c r="BF74" t="s">
        <v>209</v>
      </c>
      <c r="BG74">
        <v>2.8770000000000002E-3</v>
      </c>
      <c r="BH74">
        <v>43321</v>
      </c>
      <c r="BI74">
        <v>42946</v>
      </c>
      <c r="BJ74" t="s">
        <v>145</v>
      </c>
      <c r="BK74" t="s">
        <v>149</v>
      </c>
      <c r="BL74">
        <v>1</v>
      </c>
      <c r="BM74">
        <v>200</v>
      </c>
      <c r="BN74">
        <v>1</v>
      </c>
      <c r="BO74">
        <v>1</v>
      </c>
      <c r="BP74">
        <v>2</v>
      </c>
      <c r="BQ74">
        <v>1</v>
      </c>
      <c r="BR74">
        <v>1</v>
      </c>
      <c r="BS74">
        <v>2</v>
      </c>
      <c r="BT74">
        <v>3</v>
      </c>
      <c r="BU74">
        <v>3</v>
      </c>
      <c r="BV74" t="s">
        <v>150</v>
      </c>
      <c r="BW74">
        <v>241</v>
      </c>
      <c r="BX74">
        <v>2</v>
      </c>
      <c r="BY74">
        <v>0</v>
      </c>
      <c r="BZ74" t="s">
        <v>151</v>
      </c>
      <c r="CA74" t="s">
        <v>151</v>
      </c>
      <c r="CB74">
        <v>0</v>
      </c>
      <c r="CC74">
        <v>55</v>
      </c>
      <c r="CD74">
        <v>4040</v>
      </c>
      <c r="CE74" t="s">
        <v>152</v>
      </c>
      <c r="CF74">
        <v>0</v>
      </c>
      <c r="CG74">
        <v>1.979163</v>
      </c>
      <c r="CH74">
        <v>9</v>
      </c>
      <c r="CI74" t="s">
        <v>153</v>
      </c>
      <c r="CJ74">
        <v>4040</v>
      </c>
      <c r="CK74">
        <v>452511</v>
      </c>
      <c r="CL74">
        <v>8.81</v>
      </c>
      <c r="CM74">
        <v>10.79</v>
      </c>
      <c r="CN74">
        <v>452511</v>
      </c>
      <c r="CO74">
        <v>0</v>
      </c>
      <c r="CP74">
        <v>10449.979019</v>
      </c>
      <c r="CQ74">
        <v>100</v>
      </c>
      <c r="CR74">
        <v>42970</v>
      </c>
      <c r="CS74">
        <v>7.0028999999999994E-2</v>
      </c>
      <c r="CT74">
        <v>0</v>
      </c>
      <c r="CU74">
        <v>2.8770000000000002E-3</v>
      </c>
      <c r="CV74">
        <v>615</v>
      </c>
      <c r="CW74" t="s">
        <v>323</v>
      </c>
      <c r="CX74" t="s">
        <v>155</v>
      </c>
      <c r="CY74" t="s">
        <v>324</v>
      </c>
      <c r="CZ74">
        <v>-83.495678999999996</v>
      </c>
      <c r="DA74">
        <v>34.863345000000002</v>
      </c>
      <c r="DB74">
        <v>34.863345000000002</v>
      </c>
      <c r="DC74">
        <v>-83.495678999999996</v>
      </c>
      <c r="DD74">
        <v>2.8770000000000002E-3</v>
      </c>
      <c r="DE74">
        <v>59</v>
      </c>
      <c r="DF74">
        <v>3220</v>
      </c>
      <c r="DG74">
        <v>13.7</v>
      </c>
      <c r="DH74">
        <v>4850</v>
      </c>
      <c r="DI74">
        <v>9.8000000000000007</v>
      </c>
      <c r="DJ74">
        <v>4710</v>
      </c>
      <c r="DK74">
        <v>9.8000000000000007</v>
      </c>
      <c r="DL74">
        <v>3720</v>
      </c>
      <c r="DM74">
        <v>9</v>
      </c>
      <c r="DN74">
        <v>4040</v>
      </c>
      <c r="DO74">
        <v>11.4</v>
      </c>
      <c r="DP74">
        <v>3880</v>
      </c>
      <c r="DQ74">
        <v>11.4</v>
      </c>
      <c r="DR74">
        <v>3690</v>
      </c>
      <c r="DS74">
        <v>12</v>
      </c>
      <c r="DT74">
        <v>4050</v>
      </c>
      <c r="DU74">
        <v>10</v>
      </c>
      <c r="DV74">
        <v>4050</v>
      </c>
      <c r="DW74">
        <v>9.6999999999999993</v>
      </c>
      <c r="DX74">
        <v>4590</v>
      </c>
      <c r="DY74">
        <v>9.6999999999999993</v>
      </c>
      <c r="DZ74">
        <v>0</v>
      </c>
    </row>
    <row r="75" spans="1:130" x14ac:dyDescent="0.3">
      <c r="A75">
        <v>74</v>
      </c>
      <c r="B75">
        <v>4675960</v>
      </c>
      <c r="C75" t="s">
        <v>130</v>
      </c>
      <c r="D75" s="2">
        <v>41588.554861111108</v>
      </c>
      <c r="E75" t="s">
        <v>131</v>
      </c>
      <c r="F75" t="s">
        <v>132</v>
      </c>
      <c r="G75" t="s">
        <v>347</v>
      </c>
      <c r="H75" t="s">
        <v>193</v>
      </c>
      <c r="I75">
        <v>0</v>
      </c>
      <c r="J75">
        <v>0</v>
      </c>
      <c r="K75">
        <v>0</v>
      </c>
      <c r="L75" t="s">
        <v>135</v>
      </c>
      <c r="M75" t="s">
        <v>136</v>
      </c>
      <c r="N75" t="s">
        <v>137</v>
      </c>
      <c r="O75" t="s">
        <v>137</v>
      </c>
      <c r="P75" t="s">
        <v>173</v>
      </c>
      <c r="Q75">
        <v>1</v>
      </c>
      <c r="R75" t="s">
        <v>139</v>
      </c>
      <c r="S75" t="s">
        <v>177</v>
      </c>
      <c r="T75" t="s">
        <v>169</v>
      </c>
      <c r="U75" t="s">
        <v>142</v>
      </c>
      <c r="V75">
        <v>40</v>
      </c>
      <c r="W75" t="s">
        <v>355</v>
      </c>
      <c r="X75" t="s">
        <v>201</v>
      </c>
      <c r="Y75" t="s">
        <v>145</v>
      </c>
      <c r="Z75">
        <v>10.443773999999999</v>
      </c>
      <c r="AA75">
        <v>34.865786</v>
      </c>
      <c r="AB75">
        <v>-83.484616000000003</v>
      </c>
      <c r="AC75">
        <v>59</v>
      </c>
      <c r="AD75">
        <v>49</v>
      </c>
      <c r="AE75">
        <v>97</v>
      </c>
      <c r="AF75" t="s">
        <v>146</v>
      </c>
      <c r="AG75">
        <v>81</v>
      </c>
      <c r="AH75">
        <v>96</v>
      </c>
      <c r="AI75" t="s">
        <v>147</v>
      </c>
      <c r="AJ75">
        <v>1048.4000000000001</v>
      </c>
      <c r="AK75">
        <v>48.4</v>
      </c>
      <c r="AL75">
        <v>883.9</v>
      </c>
      <c r="AM75">
        <v>-83.484986000000006</v>
      </c>
      <c r="AN75">
        <v>34.865769999999998</v>
      </c>
      <c r="AO75">
        <v>-83.482270999999997</v>
      </c>
      <c r="AP75">
        <v>34.866531000000002</v>
      </c>
      <c r="AQ75" t="s">
        <v>145</v>
      </c>
      <c r="AR75">
        <v>1</v>
      </c>
      <c r="AS75">
        <v>241</v>
      </c>
      <c r="AT75">
        <v>2</v>
      </c>
      <c r="AU75">
        <v>0</v>
      </c>
      <c r="AV75">
        <v>55</v>
      </c>
      <c r="AW75">
        <v>7.17</v>
      </c>
      <c r="AX75">
        <v>6.18</v>
      </c>
      <c r="AY75">
        <v>1966.5</v>
      </c>
      <c r="AZ75">
        <v>1960.3</v>
      </c>
      <c r="BA75">
        <v>1952.8</v>
      </c>
      <c r="BB75">
        <v>55</v>
      </c>
      <c r="BC75">
        <v>58.8</v>
      </c>
      <c r="BD75">
        <v>0</v>
      </c>
      <c r="BE75" s="3">
        <v>43091</v>
      </c>
      <c r="BF75" t="s">
        <v>209</v>
      </c>
      <c r="BG75">
        <v>2.8770000000000002E-3</v>
      </c>
      <c r="BH75">
        <v>43321</v>
      </c>
      <c r="BI75">
        <v>42946</v>
      </c>
      <c r="BJ75" t="s">
        <v>145</v>
      </c>
      <c r="BK75" t="s">
        <v>149</v>
      </c>
      <c r="BL75">
        <v>1</v>
      </c>
      <c r="BM75">
        <v>200</v>
      </c>
      <c r="BN75">
        <v>1</v>
      </c>
      <c r="BO75">
        <v>1</v>
      </c>
      <c r="BP75">
        <v>2</v>
      </c>
      <c r="BQ75">
        <v>1</v>
      </c>
      <c r="BR75">
        <v>1</v>
      </c>
      <c r="BS75">
        <v>2</v>
      </c>
      <c r="BT75">
        <v>3</v>
      </c>
      <c r="BU75">
        <v>3</v>
      </c>
      <c r="BV75" t="s">
        <v>150</v>
      </c>
      <c r="BW75">
        <v>241</v>
      </c>
      <c r="BX75">
        <v>2</v>
      </c>
      <c r="BY75">
        <v>0</v>
      </c>
      <c r="BZ75" t="s">
        <v>151</v>
      </c>
      <c r="CA75" t="s">
        <v>151</v>
      </c>
      <c r="CB75">
        <v>0</v>
      </c>
      <c r="CC75">
        <v>55</v>
      </c>
      <c r="CD75">
        <v>4040</v>
      </c>
      <c r="CE75" t="s">
        <v>152</v>
      </c>
      <c r="CF75">
        <v>0</v>
      </c>
      <c r="CG75">
        <v>1.979163</v>
      </c>
      <c r="CH75">
        <v>9</v>
      </c>
      <c r="CI75" t="s">
        <v>153</v>
      </c>
      <c r="CJ75">
        <v>4040</v>
      </c>
      <c r="CK75">
        <v>452511</v>
      </c>
      <c r="CL75">
        <v>8.81</v>
      </c>
      <c r="CM75">
        <v>10.79</v>
      </c>
      <c r="CN75">
        <v>452511</v>
      </c>
      <c r="CO75">
        <v>0</v>
      </c>
      <c r="CP75">
        <v>10449.979019</v>
      </c>
      <c r="CQ75">
        <v>100</v>
      </c>
      <c r="CR75">
        <v>42970</v>
      </c>
      <c r="CS75">
        <v>7.0028999999999994E-2</v>
      </c>
      <c r="CT75">
        <v>0</v>
      </c>
      <c r="CU75">
        <v>2.8770000000000002E-3</v>
      </c>
      <c r="CV75">
        <v>615</v>
      </c>
      <c r="CW75" t="s">
        <v>323</v>
      </c>
      <c r="CX75" t="s">
        <v>155</v>
      </c>
      <c r="CY75" t="s">
        <v>324</v>
      </c>
      <c r="CZ75">
        <v>-83.495678999999996</v>
      </c>
      <c r="DA75">
        <v>34.863345000000002</v>
      </c>
      <c r="DB75">
        <v>34.863345000000002</v>
      </c>
      <c r="DC75">
        <v>-83.495678999999996</v>
      </c>
      <c r="DD75">
        <v>2.8770000000000002E-3</v>
      </c>
      <c r="DE75">
        <v>59</v>
      </c>
      <c r="DF75">
        <v>3220</v>
      </c>
      <c r="DG75">
        <v>13.7</v>
      </c>
      <c r="DH75">
        <v>4850</v>
      </c>
      <c r="DI75">
        <v>9.8000000000000007</v>
      </c>
      <c r="DJ75">
        <v>4710</v>
      </c>
      <c r="DK75">
        <v>9.8000000000000007</v>
      </c>
      <c r="DL75">
        <v>3720</v>
      </c>
      <c r="DM75">
        <v>9</v>
      </c>
      <c r="DN75">
        <v>4040</v>
      </c>
      <c r="DO75">
        <v>11.4</v>
      </c>
      <c r="DP75">
        <v>3880</v>
      </c>
      <c r="DQ75">
        <v>11.4</v>
      </c>
      <c r="DR75">
        <v>3690</v>
      </c>
      <c r="DS75">
        <v>12</v>
      </c>
      <c r="DT75">
        <v>4050</v>
      </c>
      <c r="DU75">
        <v>10</v>
      </c>
      <c r="DV75">
        <v>4050</v>
      </c>
      <c r="DW75">
        <v>9.6999999999999993</v>
      </c>
      <c r="DX75">
        <v>4590</v>
      </c>
      <c r="DY75">
        <v>9.6999999999999993</v>
      </c>
      <c r="DZ75">
        <v>0</v>
      </c>
    </row>
    <row r="76" spans="1:130" x14ac:dyDescent="0.3">
      <c r="A76">
        <v>75</v>
      </c>
      <c r="B76">
        <v>7372982</v>
      </c>
      <c r="C76" t="s">
        <v>130</v>
      </c>
      <c r="D76" s="2">
        <v>43735.76666666667</v>
      </c>
      <c r="E76" t="s">
        <v>131</v>
      </c>
      <c r="F76" t="s">
        <v>132</v>
      </c>
      <c r="G76" t="s">
        <v>335</v>
      </c>
      <c r="H76" t="s">
        <v>187</v>
      </c>
      <c r="I76">
        <v>0</v>
      </c>
      <c r="J76">
        <v>0</v>
      </c>
      <c r="K76">
        <v>2</v>
      </c>
      <c r="L76" t="s">
        <v>163</v>
      </c>
      <c r="M76" t="s">
        <v>164</v>
      </c>
      <c r="N76" t="s">
        <v>165</v>
      </c>
      <c r="O76" t="s">
        <v>181</v>
      </c>
      <c r="P76" t="s">
        <v>173</v>
      </c>
      <c r="Q76">
        <v>2</v>
      </c>
      <c r="R76" t="s">
        <v>167</v>
      </c>
      <c r="S76" t="s">
        <v>168</v>
      </c>
      <c r="T76" t="s">
        <v>169</v>
      </c>
      <c r="U76" t="s">
        <v>142</v>
      </c>
      <c r="V76" t="s">
        <v>356</v>
      </c>
      <c r="W76" t="s">
        <v>197</v>
      </c>
      <c r="X76" t="s">
        <v>289</v>
      </c>
      <c r="Y76" t="s">
        <v>145</v>
      </c>
      <c r="Z76">
        <v>10.663653</v>
      </c>
      <c r="AA76">
        <v>34.867111000000001</v>
      </c>
      <c r="AB76">
        <v>-83.481199000000004</v>
      </c>
      <c r="AC76">
        <v>60</v>
      </c>
      <c r="AD76">
        <v>50</v>
      </c>
      <c r="AE76">
        <v>98</v>
      </c>
      <c r="AF76" t="s">
        <v>146</v>
      </c>
      <c r="AG76">
        <v>82</v>
      </c>
      <c r="AH76">
        <v>97</v>
      </c>
      <c r="AI76" t="s">
        <v>147</v>
      </c>
      <c r="AJ76">
        <v>980.8</v>
      </c>
      <c r="AK76">
        <v>46.5</v>
      </c>
      <c r="AL76">
        <v>796</v>
      </c>
      <c r="AM76">
        <v>-83.482231999999996</v>
      </c>
      <c r="AN76">
        <v>34.866557</v>
      </c>
      <c r="AO76">
        <v>-83.479815000000002</v>
      </c>
      <c r="AP76">
        <v>34.867319000000002</v>
      </c>
      <c r="AQ76" t="s">
        <v>145</v>
      </c>
      <c r="AR76">
        <v>1</v>
      </c>
      <c r="AS76">
        <v>241</v>
      </c>
      <c r="AT76">
        <v>2</v>
      </c>
      <c r="AU76">
        <v>0</v>
      </c>
      <c r="AV76">
        <v>55</v>
      </c>
      <c r="AW76">
        <v>6.23</v>
      </c>
      <c r="AX76">
        <v>5.6</v>
      </c>
      <c r="AY76">
        <v>1960.6</v>
      </c>
      <c r="AZ76">
        <v>1961</v>
      </c>
      <c r="BA76">
        <v>1966.9</v>
      </c>
      <c r="BB76">
        <v>55</v>
      </c>
      <c r="BC76">
        <v>57.4</v>
      </c>
      <c r="BD76">
        <v>0</v>
      </c>
      <c r="BE76" s="3">
        <v>43091</v>
      </c>
      <c r="BF76" t="s">
        <v>209</v>
      </c>
      <c r="BG76">
        <v>2.5820000000000001E-3</v>
      </c>
      <c r="BH76">
        <v>43321</v>
      </c>
      <c r="BI76">
        <v>42946</v>
      </c>
      <c r="BJ76" t="s">
        <v>145</v>
      </c>
      <c r="BK76" t="s">
        <v>149</v>
      </c>
      <c r="BL76">
        <v>1</v>
      </c>
      <c r="BM76">
        <v>200</v>
      </c>
      <c r="BN76">
        <v>1</v>
      </c>
      <c r="BO76">
        <v>1</v>
      </c>
      <c r="BP76">
        <v>2</v>
      </c>
      <c r="BQ76">
        <v>1</v>
      </c>
      <c r="BR76">
        <v>1</v>
      </c>
      <c r="BS76">
        <v>2</v>
      </c>
      <c r="BT76">
        <v>3</v>
      </c>
      <c r="BU76">
        <v>3</v>
      </c>
      <c r="BV76" t="s">
        <v>150</v>
      </c>
      <c r="BW76">
        <v>241</v>
      </c>
      <c r="BX76">
        <v>2</v>
      </c>
      <c r="BY76">
        <v>0</v>
      </c>
      <c r="BZ76" t="s">
        <v>151</v>
      </c>
      <c r="CA76" t="s">
        <v>151</v>
      </c>
      <c r="CB76">
        <v>0</v>
      </c>
      <c r="CC76">
        <v>55</v>
      </c>
      <c r="CD76">
        <v>4040</v>
      </c>
      <c r="CE76" t="s">
        <v>152</v>
      </c>
      <c r="CF76">
        <v>0</v>
      </c>
      <c r="CG76">
        <v>1.979163</v>
      </c>
      <c r="CH76">
        <v>9</v>
      </c>
      <c r="CI76" t="s">
        <v>153</v>
      </c>
      <c r="CJ76">
        <v>4040</v>
      </c>
      <c r="CK76">
        <v>452511</v>
      </c>
      <c r="CL76">
        <v>8.81</v>
      </c>
      <c r="CM76">
        <v>10.79</v>
      </c>
      <c r="CN76">
        <v>452511</v>
      </c>
      <c r="CO76">
        <v>0</v>
      </c>
      <c r="CP76">
        <v>10449.979019</v>
      </c>
      <c r="CQ76">
        <v>100</v>
      </c>
      <c r="CR76">
        <v>42970</v>
      </c>
      <c r="CS76">
        <v>7.0028999999999994E-2</v>
      </c>
      <c r="CT76">
        <v>0</v>
      </c>
      <c r="CU76">
        <v>2.5820000000000001E-3</v>
      </c>
      <c r="CV76">
        <v>615</v>
      </c>
      <c r="CW76" t="s">
        <v>323</v>
      </c>
      <c r="CX76" t="s">
        <v>155</v>
      </c>
      <c r="CY76" t="s">
        <v>324</v>
      </c>
      <c r="CZ76">
        <v>-83.495678999999996</v>
      </c>
      <c r="DA76">
        <v>34.863345000000002</v>
      </c>
      <c r="DB76">
        <v>34.863345000000002</v>
      </c>
      <c r="DC76">
        <v>-83.495678999999996</v>
      </c>
      <c r="DD76">
        <v>2.5820000000000001E-3</v>
      </c>
      <c r="DE76">
        <v>60</v>
      </c>
      <c r="DF76">
        <v>3220</v>
      </c>
      <c r="DG76">
        <v>13.7</v>
      </c>
      <c r="DH76">
        <v>4850</v>
      </c>
      <c r="DI76">
        <v>9.8000000000000007</v>
      </c>
      <c r="DJ76">
        <v>4710</v>
      </c>
      <c r="DK76">
        <v>9.8000000000000007</v>
      </c>
      <c r="DL76">
        <v>3720</v>
      </c>
      <c r="DM76">
        <v>9</v>
      </c>
      <c r="DN76">
        <v>4040</v>
      </c>
      <c r="DO76">
        <v>11.4</v>
      </c>
      <c r="DP76">
        <v>3880</v>
      </c>
      <c r="DQ76">
        <v>11.4</v>
      </c>
      <c r="DR76">
        <v>3690</v>
      </c>
      <c r="DS76">
        <v>12</v>
      </c>
      <c r="DT76">
        <v>4050</v>
      </c>
      <c r="DU76">
        <v>10</v>
      </c>
      <c r="DV76">
        <v>4050</v>
      </c>
      <c r="DW76">
        <v>9.6999999999999993</v>
      </c>
      <c r="DX76">
        <v>4590</v>
      </c>
      <c r="DY76">
        <v>9.6999999999999993</v>
      </c>
      <c r="DZ76">
        <v>0</v>
      </c>
    </row>
    <row r="77" spans="1:130" x14ac:dyDescent="0.3">
      <c r="A77">
        <v>76</v>
      </c>
      <c r="B77">
        <v>7270061</v>
      </c>
      <c r="C77" t="s">
        <v>130</v>
      </c>
      <c r="D77" s="2">
        <v>43647.675000000003</v>
      </c>
      <c r="E77" t="s">
        <v>131</v>
      </c>
      <c r="F77" t="s">
        <v>132</v>
      </c>
      <c r="G77" t="s">
        <v>357</v>
      </c>
      <c r="H77" t="s">
        <v>134</v>
      </c>
      <c r="I77">
        <v>0</v>
      </c>
      <c r="J77">
        <v>0</v>
      </c>
      <c r="K77">
        <v>0</v>
      </c>
      <c r="L77" t="s">
        <v>163</v>
      </c>
      <c r="M77" t="s">
        <v>224</v>
      </c>
      <c r="N77" t="s">
        <v>165</v>
      </c>
      <c r="O77" t="s">
        <v>181</v>
      </c>
      <c r="P77" t="s">
        <v>173</v>
      </c>
      <c r="Q77">
        <v>2</v>
      </c>
      <c r="R77" t="s">
        <v>358</v>
      </c>
      <c r="S77" t="s">
        <v>207</v>
      </c>
      <c r="T77" t="s">
        <v>169</v>
      </c>
      <c r="U77" t="s">
        <v>142</v>
      </c>
      <c r="V77" t="s">
        <v>359</v>
      </c>
      <c r="W77" t="s">
        <v>197</v>
      </c>
      <c r="X77" t="s">
        <v>306</v>
      </c>
      <c r="Y77" t="s">
        <v>145</v>
      </c>
      <c r="Z77">
        <v>10.787564</v>
      </c>
      <c r="AA77">
        <v>34.867370000000001</v>
      </c>
      <c r="AB77">
        <v>-83.479050000000001</v>
      </c>
      <c r="AC77">
        <v>60</v>
      </c>
      <c r="AD77">
        <v>50</v>
      </c>
      <c r="AE77">
        <v>98</v>
      </c>
      <c r="AF77" t="s">
        <v>146</v>
      </c>
      <c r="AG77">
        <v>82</v>
      </c>
      <c r="AH77">
        <v>97</v>
      </c>
      <c r="AI77" t="s">
        <v>147</v>
      </c>
      <c r="AJ77">
        <v>980.8</v>
      </c>
      <c r="AK77">
        <v>46.5</v>
      </c>
      <c r="AL77">
        <v>796</v>
      </c>
      <c r="AM77">
        <v>-83.482231999999996</v>
      </c>
      <c r="AN77">
        <v>34.866557</v>
      </c>
      <c r="AO77">
        <v>-83.479815000000002</v>
      </c>
      <c r="AP77">
        <v>34.867319000000002</v>
      </c>
      <c r="AQ77" t="s">
        <v>145</v>
      </c>
      <c r="AR77">
        <v>1</v>
      </c>
      <c r="AS77">
        <v>241</v>
      </c>
      <c r="AT77">
        <v>2</v>
      </c>
      <c r="AU77">
        <v>0</v>
      </c>
      <c r="AV77">
        <v>55</v>
      </c>
      <c r="AW77">
        <v>6.23</v>
      </c>
      <c r="AX77">
        <v>5.6</v>
      </c>
      <c r="AY77">
        <v>1960.6</v>
      </c>
      <c r="AZ77">
        <v>1961</v>
      </c>
      <c r="BA77">
        <v>1966.9</v>
      </c>
      <c r="BB77">
        <v>55</v>
      </c>
      <c r="BC77">
        <v>57.4</v>
      </c>
      <c r="BD77">
        <v>0</v>
      </c>
      <c r="BE77" s="3">
        <v>43091</v>
      </c>
      <c r="BF77" t="s">
        <v>209</v>
      </c>
      <c r="BG77">
        <v>2.5820000000000001E-3</v>
      </c>
      <c r="BH77">
        <v>43321</v>
      </c>
      <c r="BI77">
        <v>42946</v>
      </c>
      <c r="BJ77" t="s">
        <v>145</v>
      </c>
      <c r="BK77" t="s">
        <v>149</v>
      </c>
      <c r="BL77">
        <v>1</v>
      </c>
      <c r="BM77">
        <v>200</v>
      </c>
      <c r="BN77">
        <v>1</v>
      </c>
      <c r="BO77">
        <v>1</v>
      </c>
      <c r="BP77">
        <v>2</v>
      </c>
      <c r="BQ77">
        <v>1</v>
      </c>
      <c r="BR77">
        <v>1</v>
      </c>
      <c r="BS77">
        <v>2</v>
      </c>
      <c r="BT77">
        <v>3</v>
      </c>
      <c r="BU77">
        <v>3</v>
      </c>
      <c r="BV77" t="s">
        <v>150</v>
      </c>
      <c r="BW77">
        <v>241</v>
      </c>
      <c r="BX77">
        <v>2</v>
      </c>
      <c r="BY77">
        <v>0</v>
      </c>
      <c r="BZ77" t="s">
        <v>151</v>
      </c>
      <c r="CA77" t="s">
        <v>151</v>
      </c>
      <c r="CB77">
        <v>0</v>
      </c>
      <c r="CC77">
        <v>55</v>
      </c>
      <c r="CD77">
        <v>4040</v>
      </c>
      <c r="CE77" t="s">
        <v>152</v>
      </c>
      <c r="CF77">
        <v>0</v>
      </c>
      <c r="CG77">
        <v>1.979163</v>
      </c>
      <c r="CH77">
        <v>9</v>
      </c>
      <c r="CI77" t="s">
        <v>153</v>
      </c>
      <c r="CJ77">
        <v>4040</v>
      </c>
      <c r="CK77">
        <v>452511</v>
      </c>
      <c r="CL77">
        <v>8.81</v>
      </c>
      <c r="CM77">
        <v>10.79</v>
      </c>
      <c r="CN77">
        <v>452511</v>
      </c>
      <c r="CO77">
        <v>0</v>
      </c>
      <c r="CP77">
        <v>10449.979019</v>
      </c>
      <c r="CQ77">
        <v>100</v>
      </c>
      <c r="CR77">
        <v>42970</v>
      </c>
      <c r="CS77">
        <v>7.0028999999999994E-2</v>
      </c>
      <c r="CT77">
        <v>0</v>
      </c>
      <c r="CU77">
        <v>2.5820000000000001E-3</v>
      </c>
      <c r="CV77">
        <v>615</v>
      </c>
      <c r="CW77" t="s">
        <v>323</v>
      </c>
      <c r="CX77" t="s">
        <v>155</v>
      </c>
      <c r="CY77" t="s">
        <v>324</v>
      </c>
      <c r="CZ77">
        <v>-83.495678999999996</v>
      </c>
      <c r="DA77">
        <v>34.863345000000002</v>
      </c>
      <c r="DB77">
        <v>34.863345000000002</v>
      </c>
      <c r="DC77">
        <v>-83.495678999999996</v>
      </c>
      <c r="DD77">
        <v>2.5820000000000001E-3</v>
      </c>
      <c r="DE77">
        <v>60</v>
      </c>
      <c r="DF77">
        <v>3220</v>
      </c>
      <c r="DG77">
        <v>13.7</v>
      </c>
      <c r="DH77">
        <v>4850</v>
      </c>
      <c r="DI77">
        <v>9.8000000000000007</v>
      </c>
      <c r="DJ77">
        <v>4710</v>
      </c>
      <c r="DK77">
        <v>9.8000000000000007</v>
      </c>
      <c r="DL77">
        <v>3720</v>
      </c>
      <c r="DM77">
        <v>9</v>
      </c>
      <c r="DN77">
        <v>4040</v>
      </c>
      <c r="DO77">
        <v>11.4</v>
      </c>
      <c r="DP77">
        <v>3880</v>
      </c>
      <c r="DQ77">
        <v>11.4</v>
      </c>
      <c r="DR77">
        <v>3690</v>
      </c>
      <c r="DS77">
        <v>12</v>
      </c>
      <c r="DT77">
        <v>4050</v>
      </c>
      <c r="DU77">
        <v>10</v>
      </c>
      <c r="DV77">
        <v>4050</v>
      </c>
      <c r="DW77">
        <v>9.6999999999999993</v>
      </c>
      <c r="DX77">
        <v>4590</v>
      </c>
      <c r="DY77">
        <v>9.6999999999999993</v>
      </c>
      <c r="DZ77">
        <v>7.6999999999999996E-4</v>
      </c>
    </row>
    <row r="78" spans="1:130" x14ac:dyDescent="0.3">
      <c r="A78">
        <v>77</v>
      </c>
      <c r="B78">
        <v>7332503</v>
      </c>
      <c r="C78" t="s">
        <v>130</v>
      </c>
      <c r="D78" s="2">
        <v>43702.934027777781</v>
      </c>
      <c r="E78" t="s">
        <v>131</v>
      </c>
      <c r="F78" t="s">
        <v>132</v>
      </c>
      <c r="G78" t="s">
        <v>360</v>
      </c>
      <c r="H78" t="s">
        <v>134</v>
      </c>
      <c r="I78">
        <v>0</v>
      </c>
      <c r="J78">
        <v>0</v>
      </c>
      <c r="K78">
        <v>0</v>
      </c>
      <c r="L78" t="s">
        <v>135</v>
      </c>
      <c r="M78" t="s">
        <v>136</v>
      </c>
      <c r="N78" t="s">
        <v>285</v>
      </c>
      <c r="O78" t="s">
        <v>285</v>
      </c>
      <c r="P78" t="s">
        <v>173</v>
      </c>
      <c r="Q78">
        <v>1</v>
      </c>
      <c r="R78" t="s">
        <v>182</v>
      </c>
      <c r="S78" t="s">
        <v>177</v>
      </c>
      <c r="T78" t="s">
        <v>141</v>
      </c>
      <c r="U78" t="s">
        <v>142</v>
      </c>
      <c r="V78">
        <v>16</v>
      </c>
      <c r="W78" t="s">
        <v>152</v>
      </c>
      <c r="X78" t="s">
        <v>264</v>
      </c>
      <c r="Y78" t="s">
        <v>145</v>
      </c>
      <c r="Z78">
        <v>13.848000000000001</v>
      </c>
      <c r="AA78">
        <v>34.880038999999996</v>
      </c>
      <c r="AB78">
        <v>-83.429105000000007</v>
      </c>
      <c r="AC78">
        <v>61</v>
      </c>
      <c r="AD78">
        <v>35</v>
      </c>
      <c r="AE78">
        <v>113</v>
      </c>
      <c r="AF78" t="s">
        <v>146</v>
      </c>
      <c r="AG78">
        <v>95</v>
      </c>
      <c r="AH78">
        <v>112</v>
      </c>
      <c r="AI78" t="s">
        <v>147</v>
      </c>
      <c r="AJ78">
        <v>846.7</v>
      </c>
      <c r="AK78">
        <v>51.8</v>
      </c>
      <c r="AL78">
        <v>765.4</v>
      </c>
      <c r="AM78">
        <v>-83.431381999999999</v>
      </c>
      <c r="AN78">
        <v>34.879446999999999</v>
      </c>
      <c r="AO78">
        <v>-83.429006999999999</v>
      </c>
      <c r="AP78">
        <v>34.880032999999997</v>
      </c>
      <c r="AQ78" t="s">
        <v>145</v>
      </c>
      <c r="AR78">
        <v>1</v>
      </c>
      <c r="AS78">
        <v>241</v>
      </c>
      <c r="AT78">
        <v>2</v>
      </c>
      <c r="AU78">
        <v>0</v>
      </c>
      <c r="AV78">
        <v>55</v>
      </c>
      <c r="AW78">
        <v>6.44</v>
      </c>
      <c r="AX78">
        <v>6.18</v>
      </c>
      <c r="AY78">
        <v>1928.1</v>
      </c>
      <c r="AZ78">
        <v>1914</v>
      </c>
      <c r="BA78">
        <v>1925.9</v>
      </c>
      <c r="BB78">
        <v>55</v>
      </c>
      <c r="BC78">
        <v>51.8</v>
      </c>
      <c r="BD78">
        <v>3.2</v>
      </c>
      <c r="BE78" s="3">
        <v>43091</v>
      </c>
      <c r="BF78" t="s">
        <v>209</v>
      </c>
      <c r="BG78">
        <v>2.4979999999999998E-3</v>
      </c>
      <c r="BH78">
        <v>43309</v>
      </c>
      <c r="BI78">
        <v>42934</v>
      </c>
      <c r="BJ78" t="s">
        <v>145</v>
      </c>
      <c r="BK78" t="s">
        <v>149</v>
      </c>
      <c r="BL78">
        <v>1</v>
      </c>
      <c r="BM78">
        <v>200</v>
      </c>
      <c r="BN78">
        <v>1</v>
      </c>
      <c r="BO78">
        <v>1</v>
      </c>
      <c r="BP78">
        <v>2</v>
      </c>
      <c r="BQ78">
        <v>1</v>
      </c>
      <c r="BR78">
        <v>1</v>
      </c>
      <c r="BS78">
        <v>2</v>
      </c>
      <c r="BT78">
        <v>3</v>
      </c>
      <c r="BU78">
        <v>3</v>
      </c>
      <c r="BV78" t="s">
        <v>150</v>
      </c>
      <c r="BW78">
        <v>241</v>
      </c>
      <c r="BX78">
        <v>2</v>
      </c>
      <c r="BY78">
        <v>0</v>
      </c>
      <c r="BZ78" t="s">
        <v>151</v>
      </c>
      <c r="CA78" t="s">
        <v>151</v>
      </c>
      <c r="CB78">
        <v>0</v>
      </c>
      <c r="CC78">
        <v>55</v>
      </c>
      <c r="CD78">
        <v>4390</v>
      </c>
      <c r="CE78" t="s">
        <v>152</v>
      </c>
      <c r="CF78">
        <v>0</v>
      </c>
      <c r="CG78">
        <v>0.68668099999999999</v>
      </c>
      <c r="CH78">
        <v>9</v>
      </c>
      <c r="CI78" t="s">
        <v>153</v>
      </c>
      <c r="CJ78">
        <v>4390</v>
      </c>
      <c r="CK78">
        <v>452499</v>
      </c>
      <c r="CL78">
        <v>13.43</v>
      </c>
      <c r="CM78">
        <v>14.12</v>
      </c>
      <c r="CN78">
        <v>452499</v>
      </c>
      <c r="CO78">
        <v>0</v>
      </c>
      <c r="CP78">
        <v>3625.6779580000002</v>
      </c>
      <c r="CQ78">
        <v>100</v>
      </c>
      <c r="CR78">
        <v>42958</v>
      </c>
      <c r="CS78">
        <v>2.5732000000000001E-2</v>
      </c>
      <c r="CT78">
        <v>0</v>
      </c>
      <c r="CU78">
        <v>2.4979999999999998E-3</v>
      </c>
      <c r="CV78">
        <v>616</v>
      </c>
      <c r="CW78" t="s">
        <v>361</v>
      </c>
      <c r="CX78" t="s">
        <v>155</v>
      </c>
      <c r="CY78" t="s">
        <v>362</v>
      </c>
      <c r="CZ78">
        <v>-83.443732999999995</v>
      </c>
      <c r="DA78">
        <v>34.877026999999998</v>
      </c>
      <c r="DB78">
        <v>34.877026999999998</v>
      </c>
      <c r="DC78">
        <v>-83.443732999999995</v>
      </c>
      <c r="DD78">
        <v>2.4979999999999998E-3</v>
      </c>
      <c r="DE78">
        <v>61</v>
      </c>
      <c r="DF78">
        <v>4400</v>
      </c>
      <c r="DG78">
        <v>8.6999999999999993</v>
      </c>
      <c r="DH78">
        <v>4650</v>
      </c>
      <c r="DI78">
        <v>8.6999999999999993</v>
      </c>
      <c r="DJ78">
        <v>4550</v>
      </c>
      <c r="DK78">
        <v>0</v>
      </c>
      <c r="DL78">
        <v>4530</v>
      </c>
      <c r="DM78">
        <v>0</v>
      </c>
      <c r="DN78">
        <v>4390</v>
      </c>
      <c r="DO78">
        <v>12.8</v>
      </c>
      <c r="DP78">
        <v>4220</v>
      </c>
      <c r="DQ78">
        <v>12.8</v>
      </c>
      <c r="DR78">
        <v>3220</v>
      </c>
      <c r="DS78">
        <v>9.1999999999999993</v>
      </c>
      <c r="DT78">
        <v>3220</v>
      </c>
      <c r="DU78">
        <v>9.1999999999999993</v>
      </c>
      <c r="DV78">
        <v>4610</v>
      </c>
      <c r="DW78">
        <v>8.1</v>
      </c>
      <c r="DX78">
        <v>4660</v>
      </c>
      <c r="DY78">
        <v>8.1</v>
      </c>
      <c r="DZ78">
        <v>0</v>
      </c>
    </row>
    <row r="79" spans="1:130" x14ac:dyDescent="0.3">
      <c r="A79">
        <v>78</v>
      </c>
      <c r="B79">
        <v>6635539</v>
      </c>
      <c r="C79" t="s">
        <v>130</v>
      </c>
      <c r="D79" s="2">
        <v>43174.71875</v>
      </c>
      <c r="E79" t="s">
        <v>131</v>
      </c>
      <c r="F79" t="s">
        <v>132</v>
      </c>
      <c r="G79" t="s">
        <v>363</v>
      </c>
      <c r="H79" t="s">
        <v>134</v>
      </c>
      <c r="I79">
        <v>0</v>
      </c>
      <c r="J79">
        <v>0</v>
      </c>
      <c r="K79">
        <v>0</v>
      </c>
      <c r="L79" t="s">
        <v>135</v>
      </c>
      <c r="M79" t="s">
        <v>180</v>
      </c>
      <c r="N79" t="s">
        <v>160</v>
      </c>
      <c r="O79" t="s">
        <v>160</v>
      </c>
      <c r="P79" t="s">
        <v>173</v>
      </c>
      <c r="Q79">
        <v>1</v>
      </c>
      <c r="R79" t="s">
        <v>139</v>
      </c>
      <c r="S79" t="s">
        <v>140</v>
      </c>
      <c r="T79" t="s">
        <v>169</v>
      </c>
      <c r="U79" t="s">
        <v>142</v>
      </c>
      <c r="V79">
        <v>48</v>
      </c>
      <c r="W79" t="s">
        <v>152</v>
      </c>
      <c r="X79" t="s">
        <v>144</v>
      </c>
      <c r="Y79" t="s">
        <v>145</v>
      </c>
      <c r="Z79">
        <v>13.808586999999999</v>
      </c>
      <c r="AA79">
        <v>34.880034000000002</v>
      </c>
      <c r="AB79">
        <v>-83.429795999999996</v>
      </c>
      <c r="AC79">
        <v>61</v>
      </c>
      <c r="AD79">
        <v>35</v>
      </c>
      <c r="AE79">
        <v>113</v>
      </c>
      <c r="AF79" t="s">
        <v>146</v>
      </c>
      <c r="AG79">
        <v>95</v>
      </c>
      <c r="AH79">
        <v>112</v>
      </c>
      <c r="AI79" t="s">
        <v>147</v>
      </c>
      <c r="AJ79">
        <v>846.7</v>
      </c>
      <c r="AK79">
        <v>51.8</v>
      </c>
      <c r="AL79">
        <v>765.4</v>
      </c>
      <c r="AM79">
        <v>-83.431381999999999</v>
      </c>
      <c r="AN79">
        <v>34.879446999999999</v>
      </c>
      <c r="AO79">
        <v>-83.429006999999999</v>
      </c>
      <c r="AP79">
        <v>34.880032999999997</v>
      </c>
      <c r="AQ79" t="s">
        <v>145</v>
      </c>
      <c r="AR79">
        <v>1</v>
      </c>
      <c r="AS79">
        <v>241</v>
      </c>
      <c r="AT79">
        <v>2</v>
      </c>
      <c r="AU79">
        <v>0</v>
      </c>
      <c r="AV79">
        <v>55</v>
      </c>
      <c r="AW79">
        <v>6.44</v>
      </c>
      <c r="AX79">
        <v>6.18</v>
      </c>
      <c r="AY79">
        <v>1928.1</v>
      </c>
      <c r="AZ79">
        <v>1914</v>
      </c>
      <c r="BA79">
        <v>1925.9</v>
      </c>
      <c r="BB79">
        <v>55</v>
      </c>
      <c r="BC79">
        <v>51.8</v>
      </c>
      <c r="BD79">
        <v>3.2</v>
      </c>
      <c r="BE79" s="3">
        <v>43091</v>
      </c>
      <c r="BF79" t="s">
        <v>209</v>
      </c>
      <c r="BG79">
        <v>2.4979999999999998E-3</v>
      </c>
      <c r="BH79">
        <v>43309</v>
      </c>
      <c r="BI79">
        <v>42934</v>
      </c>
      <c r="BJ79" t="s">
        <v>145</v>
      </c>
      <c r="BK79" t="s">
        <v>149</v>
      </c>
      <c r="BL79">
        <v>1</v>
      </c>
      <c r="BM79">
        <v>200</v>
      </c>
      <c r="BN79">
        <v>1</v>
      </c>
      <c r="BO79">
        <v>1</v>
      </c>
      <c r="BP79">
        <v>2</v>
      </c>
      <c r="BQ79">
        <v>1</v>
      </c>
      <c r="BR79">
        <v>1</v>
      </c>
      <c r="BS79">
        <v>2</v>
      </c>
      <c r="BT79">
        <v>3</v>
      </c>
      <c r="BU79">
        <v>3</v>
      </c>
      <c r="BV79" t="s">
        <v>150</v>
      </c>
      <c r="BW79">
        <v>241</v>
      </c>
      <c r="BX79">
        <v>2</v>
      </c>
      <c r="BY79">
        <v>0</v>
      </c>
      <c r="BZ79" t="s">
        <v>151</v>
      </c>
      <c r="CA79" t="s">
        <v>151</v>
      </c>
      <c r="CB79">
        <v>0</v>
      </c>
      <c r="CC79">
        <v>55</v>
      </c>
      <c r="CD79">
        <v>4390</v>
      </c>
      <c r="CE79" t="s">
        <v>152</v>
      </c>
      <c r="CF79">
        <v>0</v>
      </c>
      <c r="CG79">
        <v>0.68668099999999999</v>
      </c>
      <c r="CH79">
        <v>9</v>
      </c>
      <c r="CI79" t="s">
        <v>153</v>
      </c>
      <c r="CJ79">
        <v>4390</v>
      </c>
      <c r="CK79">
        <v>452499</v>
      </c>
      <c r="CL79">
        <v>13.43</v>
      </c>
      <c r="CM79">
        <v>14.12</v>
      </c>
      <c r="CN79">
        <v>452499</v>
      </c>
      <c r="CO79">
        <v>0</v>
      </c>
      <c r="CP79">
        <v>3625.6779580000002</v>
      </c>
      <c r="CQ79">
        <v>100</v>
      </c>
      <c r="CR79">
        <v>42958</v>
      </c>
      <c r="CS79">
        <v>2.5732000000000001E-2</v>
      </c>
      <c r="CT79">
        <v>0</v>
      </c>
      <c r="CU79">
        <v>2.4979999999999998E-3</v>
      </c>
      <c r="CV79">
        <v>616</v>
      </c>
      <c r="CW79" t="s">
        <v>361</v>
      </c>
      <c r="CX79" t="s">
        <v>155</v>
      </c>
      <c r="CY79" t="s">
        <v>362</v>
      </c>
      <c r="CZ79">
        <v>-83.443732999999995</v>
      </c>
      <c r="DA79">
        <v>34.877026999999998</v>
      </c>
      <c r="DB79">
        <v>34.877026999999998</v>
      </c>
      <c r="DC79">
        <v>-83.443732999999995</v>
      </c>
      <c r="DD79">
        <v>2.4979999999999998E-3</v>
      </c>
      <c r="DE79">
        <v>61</v>
      </c>
      <c r="DF79">
        <v>4400</v>
      </c>
      <c r="DG79">
        <v>8.6999999999999993</v>
      </c>
      <c r="DH79">
        <v>4650</v>
      </c>
      <c r="DI79">
        <v>8.6999999999999993</v>
      </c>
      <c r="DJ79">
        <v>4550</v>
      </c>
      <c r="DK79">
        <v>0</v>
      </c>
      <c r="DL79">
        <v>4530</v>
      </c>
      <c r="DM79">
        <v>0</v>
      </c>
      <c r="DN79">
        <v>4390</v>
      </c>
      <c r="DO79">
        <v>12.8</v>
      </c>
      <c r="DP79">
        <v>4220</v>
      </c>
      <c r="DQ79">
        <v>12.8</v>
      </c>
      <c r="DR79">
        <v>3220</v>
      </c>
      <c r="DS79">
        <v>9.1999999999999993</v>
      </c>
      <c r="DT79">
        <v>3220</v>
      </c>
      <c r="DU79">
        <v>9.1999999999999993</v>
      </c>
      <c r="DV79">
        <v>4610</v>
      </c>
      <c r="DW79">
        <v>8.1</v>
      </c>
      <c r="DX79">
        <v>4660</v>
      </c>
      <c r="DY79">
        <v>8.1</v>
      </c>
      <c r="DZ79">
        <v>0</v>
      </c>
    </row>
    <row r="80" spans="1:130" x14ac:dyDescent="0.3">
      <c r="A80">
        <v>79</v>
      </c>
      <c r="B80">
        <v>7765092</v>
      </c>
      <c r="C80" t="s">
        <v>130</v>
      </c>
      <c r="D80" s="2">
        <v>44080.80972222222</v>
      </c>
      <c r="E80" t="s">
        <v>131</v>
      </c>
      <c r="F80" t="s">
        <v>132</v>
      </c>
      <c r="G80" t="s">
        <v>364</v>
      </c>
      <c r="H80" t="s">
        <v>187</v>
      </c>
      <c r="I80">
        <v>0</v>
      </c>
      <c r="J80">
        <v>0</v>
      </c>
      <c r="K80">
        <v>1</v>
      </c>
      <c r="L80" t="s">
        <v>135</v>
      </c>
      <c r="M80" t="s">
        <v>180</v>
      </c>
      <c r="N80" t="s">
        <v>348</v>
      </c>
      <c r="O80" t="s">
        <v>137</v>
      </c>
      <c r="P80" t="s">
        <v>173</v>
      </c>
      <c r="Q80">
        <v>1</v>
      </c>
      <c r="R80" t="s">
        <v>139</v>
      </c>
      <c r="S80" t="s">
        <v>140</v>
      </c>
      <c r="T80" t="s">
        <v>169</v>
      </c>
      <c r="U80" t="s">
        <v>142</v>
      </c>
      <c r="V80">
        <v>31</v>
      </c>
      <c r="W80" t="s">
        <v>143</v>
      </c>
      <c r="X80" t="s">
        <v>264</v>
      </c>
      <c r="Y80" t="s">
        <v>145</v>
      </c>
      <c r="Z80">
        <v>12.677498</v>
      </c>
      <c r="AA80">
        <v>34.875813999999998</v>
      </c>
      <c r="AB80">
        <v>-83.448330999999996</v>
      </c>
      <c r="AC80">
        <v>62</v>
      </c>
      <c r="AD80">
        <v>36</v>
      </c>
      <c r="AE80">
        <v>108</v>
      </c>
      <c r="AF80" t="s">
        <v>146</v>
      </c>
      <c r="AG80">
        <v>90</v>
      </c>
      <c r="AH80">
        <v>107</v>
      </c>
      <c r="AI80" t="s">
        <v>147</v>
      </c>
      <c r="AJ80">
        <v>1014</v>
      </c>
      <c r="AK80">
        <v>32.200000000000003</v>
      </c>
      <c r="AL80">
        <v>569.9</v>
      </c>
      <c r="AM80">
        <v>-83.449667000000005</v>
      </c>
      <c r="AN80">
        <v>34.875323000000002</v>
      </c>
      <c r="AO80">
        <v>-83.448014999999998</v>
      </c>
      <c r="AP80">
        <v>34.876047999999997</v>
      </c>
      <c r="AQ80" t="s">
        <v>145</v>
      </c>
      <c r="AR80">
        <v>1</v>
      </c>
      <c r="AS80">
        <v>241</v>
      </c>
      <c r="AT80">
        <v>2</v>
      </c>
      <c r="AU80">
        <v>0</v>
      </c>
      <c r="AV80">
        <v>55</v>
      </c>
      <c r="AW80">
        <v>5.61</v>
      </c>
      <c r="AX80">
        <v>5.55</v>
      </c>
      <c r="AY80">
        <v>1958</v>
      </c>
      <c r="AZ80">
        <v>1970.5</v>
      </c>
      <c r="BA80">
        <v>1971.1</v>
      </c>
      <c r="BB80">
        <v>55</v>
      </c>
      <c r="BC80">
        <v>59.6</v>
      </c>
      <c r="BD80">
        <v>0</v>
      </c>
      <c r="BE80" s="3">
        <v>43091</v>
      </c>
      <c r="BF80" t="s">
        <v>209</v>
      </c>
      <c r="BG80">
        <v>1.8259999999999999E-3</v>
      </c>
      <c r="BH80">
        <v>43310</v>
      </c>
      <c r="BI80">
        <v>42935</v>
      </c>
      <c r="BJ80" t="s">
        <v>145</v>
      </c>
      <c r="BK80" t="s">
        <v>149</v>
      </c>
      <c r="BL80">
        <v>1</v>
      </c>
      <c r="BM80">
        <v>200</v>
      </c>
      <c r="BN80">
        <v>1</v>
      </c>
      <c r="BO80">
        <v>1</v>
      </c>
      <c r="BP80">
        <v>2</v>
      </c>
      <c r="BQ80">
        <v>1</v>
      </c>
      <c r="BR80">
        <v>1</v>
      </c>
      <c r="BS80">
        <v>2</v>
      </c>
      <c r="BT80">
        <v>3</v>
      </c>
      <c r="BU80">
        <v>3</v>
      </c>
      <c r="BV80" t="s">
        <v>150</v>
      </c>
      <c r="BW80">
        <v>241</v>
      </c>
      <c r="BX80">
        <v>2</v>
      </c>
      <c r="BY80">
        <v>0</v>
      </c>
      <c r="BZ80" t="s">
        <v>151</v>
      </c>
      <c r="CA80" t="s">
        <v>151</v>
      </c>
      <c r="CB80">
        <v>0</v>
      </c>
      <c r="CC80">
        <v>55</v>
      </c>
      <c r="CD80">
        <v>4390</v>
      </c>
      <c r="CE80" t="s">
        <v>152</v>
      </c>
      <c r="CF80">
        <v>0</v>
      </c>
      <c r="CG80">
        <v>1.1477219999999999</v>
      </c>
      <c r="CH80">
        <v>9</v>
      </c>
      <c r="CI80" t="s">
        <v>153</v>
      </c>
      <c r="CJ80">
        <v>4390</v>
      </c>
      <c r="CK80">
        <v>452500</v>
      </c>
      <c r="CL80">
        <v>12.28</v>
      </c>
      <c r="CM80">
        <v>13.43</v>
      </c>
      <c r="CN80">
        <v>452500</v>
      </c>
      <c r="CO80">
        <v>0</v>
      </c>
      <c r="CP80">
        <v>6059.969889</v>
      </c>
      <c r="CQ80">
        <v>100</v>
      </c>
      <c r="CR80">
        <v>42959</v>
      </c>
      <c r="CS80">
        <v>4.1612000000000003E-2</v>
      </c>
      <c r="CT80">
        <v>0</v>
      </c>
      <c r="CU80">
        <v>1.8259999999999999E-3</v>
      </c>
      <c r="CV80">
        <v>616</v>
      </c>
      <c r="CW80" t="s">
        <v>361</v>
      </c>
      <c r="CX80" t="s">
        <v>155</v>
      </c>
      <c r="CY80" t="s">
        <v>362</v>
      </c>
      <c r="CZ80">
        <v>-83.443732999999995</v>
      </c>
      <c r="DA80">
        <v>34.877026999999998</v>
      </c>
      <c r="DB80">
        <v>34.877026999999998</v>
      </c>
      <c r="DC80">
        <v>-83.443732999999995</v>
      </c>
      <c r="DD80">
        <v>1.8259999999999999E-3</v>
      </c>
      <c r="DE80">
        <v>62</v>
      </c>
      <c r="DF80">
        <v>4400</v>
      </c>
      <c r="DG80">
        <v>8.6999999999999993</v>
      </c>
      <c r="DH80">
        <v>4650</v>
      </c>
      <c r="DI80">
        <v>8.6999999999999993</v>
      </c>
      <c r="DJ80">
        <v>4550</v>
      </c>
      <c r="DK80">
        <v>0</v>
      </c>
      <c r="DL80">
        <v>4530</v>
      </c>
      <c r="DM80">
        <v>0</v>
      </c>
      <c r="DN80">
        <v>4390</v>
      </c>
      <c r="DO80">
        <v>12.8</v>
      </c>
      <c r="DP80">
        <v>4220</v>
      </c>
      <c r="DQ80">
        <v>12.8</v>
      </c>
      <c r="DR80">
        <v>3220</v>
      </c>
      <c r="DS80">
        <v>9.1999999999999993</v>
      </c>
      <c r="DT80">
        <v>3220</v>
      </c>
      <c r="DU80">
        <v>9.1999999999999993</v>
      </c>
      <c r="DV80">
        <v>4610</v>
      </c>
      <c r="DW80">
        <v>8.1</v>
      </c>
      <c r="DX80">
        <v>4660</v>
      </c>
      <c r="DY80">
        <v>8.1</v>
      </c>
      <c r="DZ80">
        <v>0</v>
      </c>
    </row>
    <row r="81" spans="1:130" x14ac:dyDescent="0.3">
      <c r="A81">
        <v>80</v>
      </c>
      <c r="B81">
        <v>4874083</v>
      </c>
      <c r="C81" t="s">
        <v>130</v>
      </c>
      <c r="D81" s="2">
        <v>41784.796527777777</v>
      </c>
      <c r="E81" t="s">
        <v>131</v>
      </c>
      <c r="F81" t="s">
        <v>132</v>
      </c>
      <c r="G81" t="s">
        <v>365</v>
      </c>
      <c r="H81" t="s">
        <v>134</v>
      </c>
      <c r="I81">
        <v>0</v>
      </c>
      <c r="J81">
        <v>0</v>
      </c>
      <c r="K81">
        <v>0</v>
      </c>
      <c r="L81" t="s">
        <v>135</v>
      </c>
      <c r="M81" t="s">
        <v>180</v>
      </c>
      <c r="N81" t="s">
        <v>181</v>
      </c>
      <c r="O81" t="s">
        <v>181</v>
      </c>
      <c r="P81" t="s">
        <v>190</v>
      </c>
      <c r="Q81">
        <v>1</v>
      </c>
      <c r="R81" t="s">
        <v>139</v>
      </c>
      <c r="S81" t="s">
        <v>140</v>
      </c>
      <c r="T81" t="s">
        <v>169</v>
      </c>
      <c r="U81" t="s">
        <v>142</v>
      </c>
      <c r="V81">
        <v>21</v>
      </c>
      <c r="W81" t="s">
        <v>197</v>
      </c>
      <c r="X81" t="s">
        <v>201</v>
      </c>
      <c r="Y81" t="s">
        <v>145</v>
      </c>
      <c r="Z81">
        <v>12.67168</v>
      </c>
      <c r="AA81">
        <v>34.875768000000001</v>
      </c>
      <c r="AB81">
        <v>-83.448419999999999</v>
      </c>
      <c r="AC81">
        <v>62</v>
      </c>
      <c r="AD81">
        <v>36</v>
      </c>
      <c r="AE81">
        <v>108</v>
      </c>
      <c r="AF81" t="s">
        <v>146</v>
      </c>
      <c r="AG81">
        <v>90</v>
      </c>
      <c r="AH81">
        <v>107</v>
      </c>
      <c r="AI81" t="s">
        <v>147</v>
      </c>
      <c r="AJ81">
        <v>1014</v>
      </c>
      <c r="AK81">
        <v>32.200000000000003</v>
      </c>
      <c r="AL81">
        <v>569.9</v>
      </c>
      <c r="AM81">
        <v>-83.449667000000005</v>
      </c>
      <c r="AN81">
        <v>34.875323000000002</v>
      </c>
      <c r="AO81">
        <v>-83.448014999999998</v>
      </c>
      <c r="AP81">
        <v>34.876047999999997</v>
      </c>
      <c r="AQ81" t="s">
        <v>145</v>
      </c>
      <c r="AR81">
        <v>1</v>
      </c>
      <c r="AS81">
        <v>241</v>
      </c>
      <c r="AT81">
        <v>2</v>
      </c>
      <c r="AU81">
        <v>0</v>
      </c>
      <c r="AV81">
        <v>55</v>
      </c>
      <c r="AW81">
        <v>5.61</v>
      </c>
      <c r="AX81">
        <v>5.55</v>
      </c>
      <c r="AY81">
        <v>1958</v>
      </c>
      <c r="AZ81">
        <v>1970.5</v>
      </c>
      <c r="BA81">
        <v>1971.1</v>
      </c>
      <c r="BB81">
        <v>55</v>
      </c>
      <c r="BC81">
        <v>59.6</v>
      </c>
      <c r="BD81">
        <v>0</v>
      </c>
      <c r="BE81" s="3">
        <v>43091</v>
      </c>
      <c r="BF81" t="s">
        <v>209</v>
      </c>
      <c r="BG81">
        <v>1.8259999999999999E-3</v>
      </c>
      <c r="BH81">
        <v>43310</v>
      </c>
      <c r="BI81">
        <v>42935</v>
      </c>
      <c r="BJ81" t="s">
        <v>145</v>
      </c>
      <c r="BK81" t="s">
        <v>149</v>
      </c>
      <c r="BL81">
        <v>1</v>
      </c>
      <c r="BM81">
        <v>200</v>
      </c>
      <c r="BN81">
        <v>1</v>
      </c>
      <c r="BO81">
        <v>1</v>
      </c>
      <c r="BP81">
        <v>2</v>
      </c>
      <c r="BQ81">
        <v>1</v>
      </c>
      <c r="BR81">
        <v>1</v>
      </c>
      <c r="BS81">
        <v>2</v>
      </c>
      <c r="BT81">
        <v>3</v>
      </c>
      <c r="BU81">
        <v>3</v>
      </c>
      <c r="BV81" t="s">
        <v>150</v>
      </c>
      <c r="BW81">
        <v>241</v>
      </c>
      <c r="BX81">
        <v>2</v>
      </c>
      <c r="BY81">
        <v>0</v>
      </c>
      <c r="BZ81" t="s">
        <v>151</v>
      </c>
      <c r="CA81" t="s">
        <v>151</v>
      </c>
      <c r="CB81">
        <v>0</v>
      </c>
      <c r="CC81">
        <v>55</v>
      </c>
      <c r="CD81">
        <v>4390</v>
      </c>
      <c r="CE81" t="s">
        <v>152</v>
      </c>
      <c r="CF81">
        <v>0</v>
      </c>
      <c r="CG81">
        <v>1.1477219999999999</v>
      </c>
      <c r="CH81">
        <v>9</v>
      </c>
      <c r="CI81" t="s">
        <v>153</v>
      </c>
      <c r="CJ81">
        <v>4390</v>
      </c>
      <c r="CK81">
        <v>452500</v>
      </c>
      <c r="CL81">
        <v>12.28</v>
      </c>
      <c r="CM81">
        <v>13.43</v>
      </c>
      <c r="CN81">
        <v>452500</v>
      </c>
      <c r="CO81">
        <v>0</v>
      </c>
      <c r="CP81">
        <v>6059.969889</v>
      </c>
      <c r="CQ81">
        <v>100</v>
      </c>
      <c r="CR81">
        <v>42959</v>
      </c>
      <c r="CS81">
        <v>4.1612000000000003E-2</v>
      </c>
      <c r="CT81">
        <v>0</v>
      </c>
      <c r="CU81">
        <v>1.8259999999999999E-3</v>
      </c>
      <c r="CV81">
        <v>616</v>
      </c>
      <c r="CW81" t="s">
        <v>361</v>
      </c>
      <c r="CX81" t="s">
        <v>155</v>
      </c>
      <c r="CY81" t="s">
        <v>362</v>
      </c>
      <c r="CZ81">
        <v>-83.443732999999995</v>
      </c>
      <c r="DA81">
        <v>34.877026999999998</v>
      </c>
      <c r="DB81">
        <v>34.877026999999998</v>
      </c>
      <c r="DC81">
        <v>-83.443732999999995</v>
      </c>
      <c r="DD81">
        <v>1.8259999999999999E-3</v>
      </c>
      <c r="DE81">
        <v>62</v>
      </c>
      <c r="DF81">
        <v>4400</v>
      </c>
      <c r="DG81">
        <v>8.6999999999999993</v>
      </c>
      <c r="DH81">
        <v>4650</v>
      </c>
      <c r="DI81">
        <v>8.6999999999999993</v>
      </c>
      <c r="DJ81">
        <v>4550</v>
      </c>
      <c r="DK81">
        <v>0</v>
      </c>
      <c r="DL81">
        <v>4530</v>
      </c>
      <c r="DM81">
        <v>0</v>
      </c>
      <c r="DN81">
        <v>4390</v>
      </c>
      <c r="DO81">
        <v>12.8</v>
      </c>
      <c r="DP81">
        <v>4220</v>
      </c>
      <c r="DQ81">
        <v>12.8</v>
      </c>
      <c r="DR81">
        <v>3220</v>
      </c>
      <c r="DS81">
        <v>9.1999999999999993</v>
      </c>
      <c r="DT81">
        <v>3220</v>
      </c>
      <c r="DU81">
        <v>9.1999999999999993</v>
      </c>
      <c r="DV81">
        <v>4610</v>
      </c>
      <c r="DW81">
        <v>8.1</v>
      </c>
      <c r="DX81">
        <v>4660</v>
      </c>
      <c r="DY81">
        <v>8.1</v>
      </c>
      <c r="DZ81">
        <v>0</v>
      </c>
    </row>
    <row r="82" spans="1:130" x14ac:dyDescent="0.3">
      <c r="A82">
        <v>81</v>
      </c>
      <c r="B82">
        <v>7597248</v>
      </c>
      <c r="C82" t="s">
        <v>157</v>
      </c>
      <c r="D82" s="2">
        <v>43906.663194444445</v>
      </c>
      <c r="E82" t="s">
        <v>131</v>
      </c>
      <c r="F82" t="s">
        <v>132</v>
      </c>
      <c r="G82" t="s">
        <v>366</v>
      </c>
      <c r="H82" t="s">
        <v>134</v>
      </c>
      <c r="I82">
        <v>0</v>
      </c>
      <c r="J82">
        <v>0</v>
      </c>
      <c r="K82">
        <v>0</v>
      </c>
      <c r="L82" t="s">
        <v>135</v>
      </c>
      <c r="M82" t="s">
        <v>180</v>
      </c>
      <c r="N82" t="s">
        <v>255</v>
      </c>
      <c r="O82" t="s">
        <v>255</v>
      </c>
      <c r="P82" t="s">
        <v>212</v>
      </c>
      <c r="Q82">
        <v>1</v>
      </c>
      <c r="R82" t="s">
        <v>139</v>
      </c>
      <c r="S82" t="s">
        <v>177</v>
      </c>
      <c r="T82" t="s">
        <v>169</v>
      </c>
      <c r="U82" t="s">
        <v>142</v>
      </c>
      <c r="V82">
        <v>30</v>
      </c>
      <c r="W82" t="s">
        <v>222</v>
      </c>
      <c r="X82" t="s">
        <v>144</v>
      </c>
      <c r="Y82" t="s">
        <v>145</v>
      </c>
      <c r="Z82">
        <v>12.877000000000001</v>
      </c>
      <c r="AA82">
        <v>34.876978000000001</v>
      </c>
      <c r="AB82">
        <v>-83.445278000000002</v>
      </c>
      <c r="AC82">
        <v>63</v>
      </c>
      <c r="AD82">
        <v>37</v>
      </c>
      <c r="AE82">
        <v>109</v>
      </c>
      <c r="AF82" t="s">
        <v>146</v>
      </c>
      <c r="AG82">
        <v>91</v>
      </c>
      <c r="AH82">
        <v>108</v>
      </c>
      <c r="AI82" t="s">
        <v>147</v>
      </c>
      <c r="AJ82">
        <v>556.1</v>
      </c>
      <c r="AK82">
        <v>43.3</v>
      </c>
      <c r="AL82">
        <v>419.5</v>
      </c>
      <c r="AM82">
        <v>-83.447289999999995</v>
      </c>
      <c r="AN82">
        <v>34.876555000000003</v>
      </c>
      <c r="AO82">
        <v>-83.446016</v>
      </c>
      <c r="AP82">
        <v>34.876949000000003</v>
      </c>
      <c r="AQ82" t="s">
        <v>145</v>
      </c>
      <c r="AR82">
        <v>1</v>
      </c>
      <c r="AS82">
        <v>241</v>
      </c>
      <c r="AT82">
        <v>2</v>
      </c>
      <c r="AU82">
        <v>0</v>
      </c>
      <c r="AV82">
        <v>55</v>
      </c>
      <c r="AW82">
        <v>10.86</v>
      </c>
      <c r="AX82">
        <v>10.71</v>
      </c>
      <c r="AY82">
        <v>1948.5</v>
      </c>
      <c r="AZ82">
        <v>1951.4</v>
      </c>
      <c r="BA82">
        <v>1954.4</v>
      </c>
      <c r="BB82">
        <v>55</v>
      </c>
      <c r="BC82">
        <v>44.4</v>
      </c>
      <c r="BD82">
        <v>10.6</v>
      </c>
      <c r="BE82" s="3">
        <v>43091</v>
      </c>
      <c r="BF82" t="s">
        <v>209</v>
      </c>
      <c r="BG82">
        <v>1.3619999999999999E-3</v>
      </c>
      <c r="BH82">
        <v>43310</v>
      </c>
      <c r="BI82">
        <v>42935</v>
      </c>
      <c r="BJ82" t="s">
        <v>145</v>
      </c>
      <c r="BK82" t="s">
        <v>149</v>
      </c>
      <c r="BL82">
        <v>1</v>
      </c>
      <c r="BM82">
        <v>200</v>
      </c>
      <c r="BN82">
        <v>1</v>
      </c>
      <c r="BO82">
        <v>1</v>
      </c>
      <c r="BP82">
        <v>2</v>
      </c>
      <c r="BQ82">
        <v>1</v>
      </c>
      <c r="BR82">
        <v>1</v>
      </c>
      <c r="BS82">
        <v>2</v>
      </c>
      <c r="BT82">
        <v>3</v>
      </c>
      <c r="BU82">
        <v>3</v>
      </c>
      <c r="BV82" t="s">
        <v>150</v>
      </c>
      <c r="BW82">
        <v>241</v>
      </c>
      <c r="BX82">
        <v>2</v>
      </c>
      <c r="BY82">
        <v>0</v>
      </c>
      <c r="BZ82" t="s">
        <v>151</v>
      </c>
      <c r="CA82" t="s">
        <v>151</v>
      </c>
      <c r="CB82">
        <v>0</v>
      </c>
      <c r="CC82">
        <v>55</v>
      </c>
      <c r="CD82">
        <v>4390</v>
      </c>
      <c r="CE82" t="s">
        <v>152</v>
      </c>
      <c r="CF82">
        <v>0</v>
      </c>
      <c r="CG82">
        <v>1.1477219999999999</v>
      </c>
      <c r="CH82">
        <v>9</v>
      </c>
      <c r="CI82" t="s">
        <v>153</v>
      </c>
      <c r="CJ82">
        <v>4390</v>
      </c>
      <c r="CK82">
        <v>452500</v>
      </c>
      <c r="CL82">
        <v>12.28</v>
      </c>
      <c r="CM82">
        <v>13.43</v>
      </c>
      <c r="CN82">
        <v>452500</v>
      </c>
      <c r="CO82">
        <v>0</v>
      </c>
      <c r="CP82">
        <v>6059.969889</v>
      </c>
      <c r="CQ82">
        <v>100</v>
      </c>
      <c r="CR82">
        <v>42959</v>
      </c>
      <c r="CS82">
        <v>4.1612000000000003E-2</v>
      </c>
      <c r="CT82">
        <v>0</v>
      </c>
      <c r="CU82">
        <v>1.3619999999999999E-3</v>
      </c>
      <c r="CV82">
        <v>616</v>
      </c>
      <c r="CW82" t="s">
        <v>361</v>
      </c>
      <c r="CX82" t="s">
        <v>155</v>
      </c>
      <c r="CY82" t="s">
        <v>362</v>
      </c>
      <c r="CZ82">
        <v>-83.443732999999995</v>
      </c>
      <c r="DA82">
        <v>34.877026999999998</v>
      </c>
      <c r="DB82">
        <v>34.877026999999998</v>
      </c>
      <c r="DC82">
        <v>-83.443732999999995</v>
      </c>
      <c r="DD82">
        <v>1.3619999999999999E-3</v>
      </c>
      <c r="DE82">
        <v>63</v>
      </c>
      <c r="DF82">
        <v>4400</v>
      </c>
      <c r="DG82">
        <v>8.6999999999999993</v>
      </c>
      <c r="DH82">
        <v>4650</v>
      </c>
      <c r="DI82">
        <v>8.6999999999999993</v>
      </c>
      <c r="DJ82">
        <v>4550</v>
      </c>
      <c r="DK82">
        <v>0</v>
      </c>
      <c r="DL82">
        <v>4530</v>
      </c>
      <c r="DM82">
        <v>0</v>
      </c>
      <c r="DN82">
        <v>4390</v>
      </c>
      <c r="DO82">
        <v>12.8</v>
      </c>
      <c r="DP82">
        <v>4220</v>
      </c>
      <c r="DQ82">
        <v>12.8</v>
      </c>
      <c r="DR82">
        <v>3220</v>
      </c>
      <c r="DS82">
        <v>9.1999999999999993</v>
      </c>
      <c r="DT82">
        <v>3220</v>
      </c>
      <c r="DU82">
        <v>9.1999999999999993</v>
      </c>
      <c r="DV82">
        <v>4610</v>
      </c>
      <c r="DW82">
        <v>8.1</v>
      </c>
      <c r="DX82">
        <v>4660</v>
      </c>
      <c r="DY82">
        <v>8.1</v>
      </c>
      <c r="DZ82">
        <v>7.4100000000000001E-4</v>
      </c>
    </row>
    <row r="83" spans="1:130" x14ac:dyDescent="0.3">
      <c r="A83">
        <v>82</v>
      </c>
      <c r="B83">
        <v>6832787</v>
      </c>
      <c r="C83" t="s">
        <v>130</v>
      </c>
      <c r="D83" s="2">
        <v>43326.34652777778</v>
      </c>
      <c r="E83" t="s">
        <v>131</v>
      </c>
      <c r="F83" t="s">
        <v>132</v>
      </c>
      <c r="G83" t="s">
        <v>367</v>
      </c>
      <c r="H83" t="s">
        <v>187</v>
      </c>
      <c r="I83">
        <v>0</v>
      </c>
      <c r="J83">
        <v>0</v>
      </c>
      <c r="K83">
        <v>1</v>
      </c>
      <c r="L83" t="s">
        <v>135</v>
      </c>
      <c r="M83" t="s">
        <v>136</v>
      </c>
      <c r="N83" t="s">
        <v>368</v>
      </c>
      <c r="O83" t="s">
        <v>368</v>
      </c>
      <c r="P83" t="s">
        <v>212</v>
      </c>
      <c r="Q83">
        <v>1</v>
      </c>
      <c r="R83" t="s">
        <v>369</v>
      </c>
      <c r="S83" t="s">
        <v>177</v>
      </c>
      <c r="T83" t="s">
        <v>169</v>
      </c>
      <c r="U83" t="s">
        <v>142</v>
      </c>
      <c r="V83">
        <v>21</v>
      </c>
      <c r="W83" t="s">
        <v>222</v>
      </c>
      <c r="X83" t="s">
        <v>201</v>
      </c>
      <c r="Y83" t="s">
        <v>145</v>
      </c>
      <c r="Z83">
        <v>12.920120000000001</v>
      </c>
      <c r="AA83">
        <v>34.877001</v>
      </c>
      <c r="AB83">
        <v>-83.444535000000002</v>
      </c>
      <c r="AC83">
        <v>63</v>
      </c>
      <c r="AD83">
        <v>37</v>
      </c>
      <c r="AE83">
        <v>109</v>
      </c>
      <c r="AF83" t="s">
        <v>146</v>
      </c>
      <c r="AG83">
        <v>91</v>
      </c>
      <c r="AH83">
        <v>108</v>
      </c>
      <c r="AI83" t="s">
        <v>147</v>
      </c>
      <c r="AJ83">
        <v>556.1</v>
      </c>
      <c r="AK83">
        <v>43.3</v>
      </c>
      <c r="AL83">
        <v>419.5</v>
      </c>
      <c r="AM83">
        <v>-83.447289999999995</v>
      </c>
      <c r="AN83">
        <v>34.876555000000003</v>
      </c>
      <c r="AO83">
        <v>-83.446016</v>
      </c>
      <c r="AP83">
        <v>34.876949000000003</v>
      </c>
      <c r="AQ83" t="s">
        <v>145</v>
      </c>
      <c r="AR83">
        <v>1</v>
      </c>
      <c r="AS83">
        <v>241</v>
      </c>
      <c r="AT83">
        <v>2</v>
      </c>
      <c r="AU83">
        <v>0</v>
      </c>
      <c r="AV83">
        <v>55</v>
      </c>
      <c r="AW83">
        <v>10.86</v>
      </c>
      <c r="AX83">
        <v>10.71</v>
      </c>
      <c r="AY83">
        <v>1948.5</v>
      </c>
      <c r="AZ83">
        <v>1951.4</v>
      </c>
      <c r="BA83">
        <v>1954.4</v>
      </c>
      <c r="BB83">
        <v>55</v>
      </c>
      <c r="BC83">
        <v>44.4</v>
      </c>
      <c r="BD83">
        <v>10.6</v>
      </c>
      <c r="BE83" s="3">
        <v>43091</v>
      </c>
      <c r="BF83" t="s">
        <v>209</v>
      </c>
      <c r="BG83">
        <v>1.3619999999999999E-3</v>
      </c>
      <c r="BH83">
        <v>43310</v>
      </c>
      <c r="BI83">
        <v>42935</v>
      </c>
      <c r="BJ83" t="s">
        <v>145</v>
      </c>
      <c r="BK83" t="s">
        <v>149</v>
      </c>
      <c r="BL83">
        <v>1</v>
      </c>
      <c r="BM83">
        <v>200</v>
      </c>
      <c r="BN83">
        <v>1</v>
      </c>
      <c r="BO83">
        <v>1</v>
      </c>
      <c r="BP83">
        <v>2</v>
      </c>
      <c r="BQ83">
        <v>1</v>
      </c>
      <c r="BR83">
        <v>1</v>
      </c>
      <c r="BS83">
        <v>2</v>
      </c>
      <c r="BT83">
        <v>3</v>
      </c>
      <c r="BU83">
        <v>3</v>
      </c>
      <c r="BV83" t="s">
        <v>150</v>
      </c>
      <c r="BW83">
        <v>241</v>
      </c>
      <c r="BX83">
        <v>2</v>
      </c>
      <c r="BY83">
        <v>0</v>
      </c>
      <c r="BZ83" t="s">
        <v>151</v>
      </c>
      <c r="CA83" t="s">
        <v>151</v>
      </c>
      <c r="CB83">
        <v>0</v>
      </c>
      <c r="CC83">
        <v>55</v>
      </c>
      <c r="CD83">
        <v>4390</v>
      </c>
      <c r="CE83" t="s">
        <v>152</v>
      </c>
      <c r="CF83">
        <v>0</v>
      </c>
      <c r="CG83">
        <v>1.1477219999999999</v>
      </c>
      <c r="CH83">
        <v>9</v>
      </c>
      <c r="CI83" t="s">
        <v>153</v>
      </c>
      <c r="CJ83">
        <v>4390</v>
      </c>
      <c r="CK83">
        <v>452500</v>
      </c>
      <c r="CL83">
        <v>12.28</v>
      </c>
      <c r="CM83">
        <v>13.43</v>
      </c>
      <c r="CN83">
        <v>452500</v>
      </c>
      <c r="CO83">
        <v>0</v>
      </c>
      <c r="CP83">
        <v>6059.969889</v>
      </c>
      <c r="CQ83">
        <v>100</v>
      </c>
      <c r="CR83">
        <v>42959</v>
      </c>
      <c r="CS83">
        <v>4.1612000000000003E-2</v>
      </c>
      <c r="CT83">
        <v>0</v>
      </c>
      <c r="CU83">
        <v>1.3619999999999999E-3</v>
      </c>
      <c r="CV83">
        <v>616</v>
      </c>
      <c r="CW83" t="s">
        <v>361</v>
      </c>
      <c r="CX83" t="s">
        <v>155</v>
      </c>
      <c r="CY83" t="s">
        <v>362</v>
      </c>
      <c r="CZ83">
        <v>-83.443732999999995</v>
      </c>
      <c r="DA83">
        <v>34.877026999999998</v>
      </c>
      <c r="DB83">
        <v>34.877026999999998</v>
      </c>
      <c r="DC83">
        <v>-83.443732999999995</v>
      </c>
      <c r="DD83">
        <v>1.3619999999999999E-3</v>
      </c>
      <c r="DE83">
        <v>63</v>
      </c>
      <c r="DF83">
        <v>4400</v>
      </c>
      <c r="DG83">
        <v>8.6999999999999993</v>
      </c>
      <c r="DH83">
        <v>4650</v>
      </c>
      <c r="DI83">
        <v>8.6999999999999993</v>
      </c>
      <c r="DJ83">
        <v>4550</v>
      </c>
      <c r="DK83">
        <v>0</v>
      </c>
      <c r="DL83">
        <v>4530</v>
      </c>
      <c r="DM83">
        <v>0</v>
      </c>
      <c r="DN83">
        <v>4390</v>
      </c>
      <c r="DO83">
        <v>12.8</v>
      </c>
      <c r="DP83">
        <v>4220</v>
      </c>
      <c r="DQ83">
        <v>12.8</v>
      </c>
      <c r="DR83">
        <v>3220</v>
      </c>
      <c r="DS83">
        <v>9.1999999999999993</v>
      </c>
      <c r="DT83">
        <v>3220</v>
      </c>
      <c r="DU83">
        <v>9.1999999999999993</v>
      </c>
      <c r="DV83">
        <v>4610</v>
      </c>
      <c r="DW83">
        <v>8.1</v>
      </c>
      <c r="DX83">
        <v>4660</v>
      </c>
      <c r="DY83">
        <v>8.1</v>
      </c>
      <c r="DZ83">
        <v>1.4840000000000001E-3</v>
      </c>
    </row>
    <row r="84" spans="1:130" x14ac:dyDescent="0.3">
      <c r="A84">
        <v>83</v>
      </c>
      <c r="B84">
        <v>6794032</v>
      </c>
      <c r="C84" t="s">
        <v>130</v>
      </c>
      <c r="D84" s="2">
        <v>43284.574999999997</v>
      </c>
      <c r="E84" t="s">
        <v>131</v>
      </c>
      <c r="F84" t="s">
        <v>132</v>
      </c>
      <c r="G84" t="s">
        <v>370</v>
      </c>
      <c r="H84" t="s">
        <v>193</v>
      </c>
      <c r="I84">
        <v>0</v>
      </c>
      <c r="J84">
        <v>0</v>
      </c>
      <c r="K84">
        <v>0</v>
      </c>
      <c r="L84" t="s">
        <v>135</v>
      </c>
      <c r="M84" t="s">
        <v>180</v>
      </c>
      <c r="N84" t="s">
        <v>239</v>
      </c>
      <c r="O84" t="s">
        <v>160</v>
      </c>
      <c r="P84" t="s">
        <v>371</v>
      </c>
      <c r="Q84">
        <v>1</v>
      </c>
      <c r="R84" t="s">
        <v>349</v>
      </c>
      <c r="S84" t="s">
        <v>140</v>
      </c>
      <c r="T84" t="s">
        <v>169</v>
      </c>
      <c r="U84" t="s">
        <v>142</v>
      </c>
      <c r="V84">
        <v>27</v>
      </c>
      <c r="W84" t="s">
        <v>222</v>
      </c>
      <c r="X84" t="s">
        <v>144</v>
      </c>
      <c r="Y84" t="s">
        <v>145</v>
      </c>
      <c r="Z84">
        <v>12.918689000000001</v>
      </c>
      <c r="AA84">
        <v>34.877001</v>
      </c>
      <c r="AB84">
        <v>-83.444559999999996</v>
      </c>
      <c r="AC84">
        <v>63</v>
      </c>
      <c r="AD84">
        <v>37</v>
      </c>
      <c r="AE84">
        <v>109</v>
      </c>
      <c r="AF84" t="s">
        <v>146</v>
      </c>
      <c r="AG84">
        <v>91</v>
      </c>
      <c r="AH84">
        <v>108</v>
      </c>
      <c r="AI84" t="s">
        <v>147</v>
      </c>
      <c r="AJ84">
        <v>556.1</v>
      </c>
      <c r="AK84">
        <v>43.3</v>
      </c>
      <c r="AL84">
        <v>419.5</v>
      </c>
      <c r="AM84">
        <v>-83.447289999999995</v>
      </c>
      <c r="AN84">
        <v>34.876555000000003</v>
      </c>
      <c r="AO84">
        <v>-83.446016</v>
      </c>
      <c r="AP84">
        <v>34.876949000000003</v>
      </c>
      <c r="AQ84" t="s">
        <v>145</v>
      </c>
      <c r="AR84">
        <v>1</v>
      </c>
      <c r="AS84">
        <v>241</v>
      </c>
      <c r="AT84">
        <v>2</v>
      </c>
      <c r="AU84">
        <v>0</v>
      </c>
      <c r="AV84">
        <v>55</v>
      </c>
      <c r="AW84">
        <v>10.86</v>
      </c>
      <c r="AX84">
        <v>10.71</v>
      </c>
      <c r="AY84">
        <v>1948.5</v>
      </c>
      <c r="AZ84">
        <v>1951.4</v>
      </c>
      <c r="BA84">
        <v>1954.4</v>
      </c>
      <c r="BB84">
        <v>55</v>
      </c>
      <c r="BC84">
        <v>44.4</v>
      </c>
      <c r="BD84">
        <v>10.6</v>
      </c>
      <c r="BE84" s="3">
        <v>43091</v>
      </c>
      <c r="BF84" t="s">
        <v>209</v>
      </c>
      <c r="BG84">
        <v>1.3619999999999999E-3</v>
      </c>
      <c r="BH84">
        <v>43310</v>
      </c>
      <c r="BI84">
        <v>42935</v>
      </c>
      <c r="BJ84" t="s">
        <v>145</v>
      </c>
      <c r="BK84" t="s">
        <v>149</v>
      </c>
      <c r="BL84">
        <v>1</v>
      </c>
      <c r="BM84">
        <v>200</v>
      </c>
      <c r="BN84">
        <v>1</v>
      </c>
      <c r="BO84">
        <v>1</v>
      </c>
      <c r="BP84">
        <v>2</v>
      </c>
      <c r="BQ84">
        <v>1</v>
      </c>
      <c r="BR84">
        <v>1</v>
      </c>
      <c r="BS84">
        <v>2</v>
      </c>
      <c r="BT84">
        <v>3</v>
      </c>
      <c r="BU84">
        <v>3</v>
      </c>
      <c r="BV84" t="s">
        <v>150</v>
      </c>
      <c r="BW84">
        <v>241</v>
      </c>
      <c r="BX84">
        <v>2</v>
      </c>
      <c r="BY84">
        <v>0</v>
      </c>
      <c r="BZ84" t="s">
        <v>151</v>
      </c>
      <c r="CA84" t="s">
        <v>151</v>
      </c>
      <c r="CB84">
        <v>0</v>
      </c>
      <c r="CC84">
        <v>55</v>
      </c>
      <c r="CD84">
        <v>4390</v>
      </c>
      <c r="CE84" t="s">
        <v>152</v>
      </c>
      <c r="CF84">
        <v>0</v>
      </c>
      <c r="CG84">
        <v>1.1477219999999999</v>
      </c>
      <c r="CH84">
        <v>9</v>
      </c>
      <c r="CI84" t="s">
        <v>153</v>
      </c>
      <c r="CJ84">
        <v>4390</v>
      </c>
      <c r="CK84">
        <v>452500</v>
      </c>
      <c r="CL84">
        <v>12.28</v>
      </c>
      <c r="CM84">
        <v>13.43</v>
      </c>
      <c r="CN84">
        <v>452500</v>
      </c>
      <c r="CO84">
        <v>0</v>
      </c>
      <c r="CP84">
        <v>6059.969889</v>
      </c>
      <c r="CQ84">
        <v>100</v>
      </c>
      <c r="CR84">
        <v>42959</v>
      </c>
      <c r="CS84">
        <v>4.1612000000000003E-2</v>
      </c>
      <c r="CT84">
        <v>0</v>
      </c>
      <c r="CU84">
        <v>1.3619999999999999E-3</v>
      </c>
      <c r="CV84">
        <v>616</v>
      </c>
      <c r="CW84" t="s">
        <v>361</v>
      </c>
      <c r="CX84" t="s">
        <v>155</v>
      </c>
      <c r="CY84" t="s">
        <v>362</v>
      </c>
      <c r="CZ84">
        <v>-83.443732999999995</v>
      </c>
      <c r="DA84">
        <v>34.877026999999998</v>
      </c>
      <c r="DB84">
        <v>34.877026999999998</v>
      </c>
      <c r="DC84">
        <v>-83.443732999999995</v>
      </c>
      <c r="DD84">
        <v>1.3619999999999999E-3</v>
      </c>
      <c r="DE84">
        <v>63</v>
      </c>
      <c r="DF84">
        <v>4400</v>
      </c>
      <c r="DG84">
        <v>8.6999999999999993</v>
      </c>
      <c r="DH84">
        <v>4650</v>
      </c>
      <c r="DI84">
        <v>8.6999999999999993</v>
      </c>
      <c r="DJ84">
        <v>4550</v>
      </c>
      <c r="DK84">
        <v>0</v>
      </c>
      <c r="DL84">
        <v>4530</v>
      </c>
      <c r="DM84">
        <v>0</v>
      </c>
      <c r="DN84">
        <v>4390</v>
      </c>
      <c r="DO84">
        <v>12.8</v>
      </c>
      <c r="DP84">
        <v>4220</v>
      </c>
      <c r="DQ84">
        <v>12.8</v>
      </c>
      <c r="DR84">
        <v>3220</v>
      </c>
      <c r="DS84">
        <v>9.1999999999999993</v>
      </c>
      <c r="DT84">
        <v>3220</v>
      </c>
      <c r="DU84">
        <v>9.1999999999999993</v>
      </c>
      <c r="DV84">
        <v>4610</v>
      </c>
      <c r="DW84">
        <v>8.1</v>
      </c>
      <c r="DX84">
        <v>4660</v>
      </c>
      <c r="DY84">
        <v>8.1</v>
      </c>
      <c r="DZ84">
        <v>1.459E-3</v>
      </c>
    </row>
    <row r="85" spans="1:130" x14ac:dyDescent="0.3">
      <c r="A85">
        <v>84</v>
      </c>
      <c r="B85">
        <v>5568857</v>
      </c>
      <c r="C85" t="s">
        <v>130</v>
      </c>
      <c r="D85" s="2">
        <v>42317.43472222222</v>
      </c>
      <c r="E85" t="s">
        <v>131</v>
      </c>
      <c r="F85" t="s">
        <v>132</v>
      </c>
      <c r="G85" t="s">
        <v>372</v>
      </c>
      <c r="H85" t="s">
        <v>134</v>
      </c>
      <c r="I85">
        <v>0</v>
      </c>
      <c r="J85">
        <v>0</v>
      </c>
      <c r="K85">
        <v>0</v>
      </c>
      <c r="L85" t="s">
        <v>135</v>
      </c>
      <c r="M85" t="s">
        <v>180</v>
      </c>
      <c r="N85" t="s">
        <v>160</v>
      </c>
      <c r="O85" t="s">
        <v>160</v>
      </c>
      <c r="P85" t="s">
        <v>212</v>
      </c>
      <c r="Q85">
        <v>1</v>
      </c>
      <c r="R85" t="s">
        <v>139</v>
      </c>
      <c r="S85" t="s">
        <v>140</v>
      </c>
      <c r="T85" t="s">
        <v>169</v>
      </c>
      <c r="U85" t="s">
        <v>162</v>
      </c>
      <c r="V85">
        <v>22</v>
      </c>
      <c r="W85" t="s">
        <v>143</v>
      </c>
      <c r="X85" t="s">
        <v>144</v>
      </c>
      <c r="Y85" t="s">
        <v>145</v>
      </c>
      <c r="Z85">
        <v>12.909917999999999</v>
      </c>
      <c r="AA85">
        <v>34.876995999999998</v>
      </c>
      <c r="AB85">
        <v>-83.444712999999993</v>
      </c>
      <c r="AC85">
        <v>63</v>
      </c>
      <c r="AD85">
        <v>37</v>
      </c>
      <c r="AE85">
        <v>109</v>
      </c>
      <c r="AF85" t="s">
        <v>146</v>
      </c>
      <c r="AG85">
        <v>91</v>
      </c>
      <c r="AH85">
        <v>108</v>
      </c>
      <c r="AI85" t="s">
        <v>147</v>
      </c>
      <c r="AJ85">
        <v>556.1</v>
      </c>
      <c r="AK85">
        <v>43.3</v>
      </c>
      <c r="AL85">
        <v>419.5</v>
      </c>
      <c r="AM85">
        <v>-83.447289999999995</v>
      </c>
      <c r="AN85">
        <v>34.876555000000003</v>
      </c>
      <c r="AO85">
        <v>-83.446016</v>
      </c>
      <c r="AP85">
        <v>34.876949000000003</v>
      </c>
      <c r="AQ85" t="s">
        <v>145</v>
      </c>
      <c r="AR85">
        <v>1</v>
      </c>
      <c r="AS85">
        <v>241</v>
      </c>
      <c r="AT85">
        <v>2</v>
      </c>
      <c r="AU85">
        <v>0</v>
      </c>
      <c r="AV85">
        <v>55</v>
      </c>
      <c r="AW85">
        <v>10.86</v>
      </c>
      <c r="AX85">
        <v>10.71</v>
      </c>
      <c r="AY85">
        <v>1948.5</v>
      </c>
      <c r="AZ85">
        <v>1951.4</v>
      </c>
      <c r="BA85">
        <v>1954.4</v>
      </c>
      <c r="BB85">
        <v>55</v>
      </c>
      <c r="BC85">
        <v>44.4</v>
      </c>
      <c r="BD85">
        <v>10.6</v>
      </c>
      <c r="BE85" s="3">
        <v>43091</v>
      </c>
      <c r="BF85" t="s">
        <v>209</v>
      </c>
      <c r="BG85">
        <v>1.3619999999999999E-3</v>
      </c>
      <c r="BH85">
        <v>43310</v>
      </c>
      <c r="BI85">
        <v>42935</v>
      </c>
      <c r="BJ85" t="s">
        <v>145</v>
      </c>
      <c r="BK85" t="s">
        <v>149</v>
      </c>
      <c r="BL85">
        <v>1</v>
      </c>
      <c r="BM85">
        <v>200</v>
      </c>
      <c r="BN85">
        <v>1</v>
      </c>
      <c r="BO85">
        <v>1</v>
      </c>
      <c r="BP85">
        <v>2</v>
      </c>
      <c r="BQ85">
        <v>1</v>
      </c>
      <c r="BR85">
        <v>1</v>
      </c>
      <c r="BS85">
        <v>2</v>
      </c>
      <c r="BT85">
        <v>3</v>
      </c>
      <c r="BU85">
        <v>3</v>
      </c>
      <c r="BV85" t="s">
        <v>150</v>
      </c>
      <c r="BW85">
        <v>241</v>
      </c>
      <c r="BX85">
        <v>2</v>
      </c>
      <c r="BY85">
        <v>0</v>
      </c>
      <c r="BZ85" t="s">
        <v>151</v>
      </c>
      <c r="CA85" t="s">
        <v>151</v>
      </c>
      <c r="CB85">
        <v>0</v>
      </c>
      <c r="CC85">
        <v>55</v>
      </c>
      <c r="CD85">
        <v>4390</v>
      </c>
      <c r="CE85" t="s">
        <v>152</v>
      </c>
      <c r="CF85">
        <v>0</v>
      </c>
      <c r="CG85">
        <v>1.1477219999999999</v>
      </c>
      <c r="CH85">
        <v>9</v>
      </c>
      <c r="CI85" t="s">
        <v>153</v>
      </c>
      <c r="CJ85">
        <v>4390</v>
      </c>
      <c r="CK85">
        <v>452500</v>
      </c>
      <c r="CL85">
        <v>12.28</v>
      </c>
      <c r="CM85">
        <v>13.43</v>
      </c>
      <c r="CN85">
        <v>452500</v>
      </c>
      <c r="CO85">
        <v>0</v>
      </c>
      <c r="CP85">
        <v>6059.969889</v>
      </c>
      <c r="CQ85">
        <v>100</v>
      </c>
      <c r="CR85">
        <v>42959</v>
      </c>
      <c r="CS85">
        <v>4.1612000000000003E-2</v>
      </c>
      <c r="CT85">
        <v>0</v>
      </c>
      <c r="CU85">
        <v>1.3619999999999999E-3</v>
      </c>
      <c r="CV85">
        <v>616</v>
      </c>
      <c r="CW85" t="s">
        <v>361</v>
      </c>
      <c r="CX85" t="s">
        <v>155</v>
      </c>
      <c r="CY85" t="s">
        <v>362</v>
      </c>
      <c r="CZ85">
        <v>-83.443732999999995</v>
      </c>
      <c r="DA85">
        <v>34.877026999999998</v>
      </c>
      <c r="DB85">
        <v>34.877026999999998</v>
      </c>
      <c r="DC85">
        <v>-83.443732999999995</v>
      </c>
      <c r="DD85">
        <v>1.3619999999999999E-3</v>
      </c>
      <c r="DE85">
        <v>63</v>
      </c>
      <c r="DF85">
        <v>4400</v>
      </c>
      <c r="DG85">
        <v>8.6999999999999993</v>
      </c>
      <c r="DH85">
        <v>4650</v>
      </c>
      <c r="DI85">
        <v>8.6999999999999993</v>
      </c>
      <c r="DJ85">
        <v>4550</v>
      </c>
      <c r="DK85">
        <v>0</v>
      </c>
      <c r="DL85">
        <v>4530</v>
      </c>
      <c r="DM85">
        <v>0</v>
      </c>
      <c r="DN85">
        <v>4390</v>
      </c>
      <c r="DO85">
        <v>12.8</v>
      </c>
      <c r="DP85">
        <v>4220</v>
      </c>
      <c r="DQ85">
        <v>12.8</v>
      </c>
      <c r="DR85">
        <v>3220</v>
      </c>
      <c r="DS85">
        <v>9.1999999999999993</v>
      </c>
      <c r="DT85">
        <v>3220</v>
      </c>
      <c r="DU85">
        <v>9.1999999999999993</v>
      </c>
      <c r="DV85">
        <v>4610</v>
      </c>
      <c r="DW85">
        <v>8.1</v>
      </c>
      <c r="DX85">
        <v>4660</v>
      </c>
      <c r="DY85">
        <v>8.1</v>
      </c>
      <c r="DZ85">
        <v>1.3060000000000001E-3</v>
      </c>
    </row>
    <row r="86" spans="1:130" x14ac:dyDescent="0.3">
      <c r="A86">
        <v>85</v>
      </c>
      <c r="B86">
        <v>7900823</v>
      </c>
      <c r="C86" t="s">
        <v>373</v>
      </c>
      <c r="D86" s="2">
        <v>44186.572916666664</v>
      </c>
      <c r="E86" t="s">
        <v>131</v>
      </c>
      <c r="F86" t="s">
        <v>374</v>
      </c>
      <c r="G86" t="s">
        <v>375</v>
      </c>
      <c r="H86" t="s">
        <v>134</v>
      </c>
      <c r="I86">
        <v>0</v>
      </c>
      <c r="J86">
        <v>0</v>
      </c>
      <c r="K86">
        <v>0</v>
      </c>
      <c r="L86" t="s">
        <v>163</v>
      </c>
      <c r="M86" t="s">
        <v>164</v>
      </c>
      <c r="N86" t="s">
        <v>165</v>
      </c>
      <c r="O86" t="s">
        <v>165</v>
      </c>
      <c r="P86" t="s">
        <v>173</v>
      </c>
      <c r="Q86">
        <v>2</v>
      </c>
      <c r="R86" t="s">
        <v>270</v>
      </c>
      <c r="S86" t="s">
        <v>207</v>
      </c>
      <c r="T86" t="s">
        <v>169</v>
      </c>
      <c r="U86" t="s">
        <v>142</v>
      </c>
      <c r="V86" t="s">
        <v>376</v>
      </c>
      <c r="W86" t="s">
        <v>197</v>
      </c>
      <c r="X86" t="s">
        <v>289</v>
      </c>
      <c r="Y86" t="s">
        <v>145</v>
      </c>
      <c r="Z86">
        <v>15.532651</v>
      </c>
      <c r="AA86">
        <v>34.880045000000003</v>
      </c>
      <c r="AB86">
        <v>-83.404342</v>
      </c>
      <c r="AC86">
        <v>69</v>
      </c>
      <c r="AD86">
        <v>31</v>
      </c>
      <c r="AE86">
        <v>118</v>
      </c>
      <c r="AF86" t="s">
        <v>146</v>
      </c>
      <c r="AG86">
        <v>99</v>
      </c>
      <c r="AH86">
        <v>117</v>
      </c>
      <c r="AI86" t="s">
        <v>147</v>
      </c>
      <c r="AJ86">
        <v>207.8</v>
      </c>
      <c r="AK86">
        <v>74.5</v>
      </c>
      <c r="AL86">
        <v>268.89999999999998</v>
      </c>
      <c r="AM86">
        <v>-83.405452999999994</v>
      </c>
      <c r="AN86">
        <v>34.880851999999997</v>
      </c>
      <c r="AO86">
        <v>-83.404743999999994</v>
      </c>
      <c r="AP86">
        <v>34.880488999999997</v>
      </c>
      <c r="AQ86" t="s">
        <v>145</v>
      </c>
      <c r="AR86">
        <v>1</v>
      </c>
      <c r="AS86">
        <v>241</v>
      </c>
      <c r="AT86">
        <v>2</v>
      </c>
      <c r="AU86">
        <v>0</v>
      </c>
      <c r="AV86">
        <v>25</v>
      </c>
      <c r="AW86">
        <v>10.17</v>
      </c>
      <c r="AX86">
        <v>10.02</v>
      </c>
      <c r="AY86">
        <v>1888.1</v>
      </c>
      <c r="AZ86">
        <v>1888.1</v>
      </c>
      <c r="BA86">
        <v>1884.5</v>
      </c>
      <c r="BB86">
        <v>35</v>
      </c>
      <c r="BC86">
        <v>27.9</v>
      </c>
      <c r="BD86">
        <v>7.1</v>
      </c>
      <c r="BE86" s="3">
        <v>43091</v>
      </c>
      <c r="BF86" t="s">
        <v>209</v>
      </c>
      <c r="BG86">
        <v>8.4599999999999996E-4</v>
      </c>
      <c r="BH86">
        <v>43297</v>
      </c>
      <c r="BI86">
        <v>42922</v>
      </c>
      <c r="BJ86" t="s">
        <v>145</v>
      </c>
      <c r="BK86" t="s">
        <v>149</v>
      </c>
      <c r="BL86">
        <v>1</v>
      </c>
      <c r="BM86">
        <v>200</v>
      </c>
      <c r="BN86">
        <v>1</v>
      </c>
      <c r="BO86">
        <v>1</v>
      </c>
      <c r="BP86">
        <v>2</v>
      </c>
      <c r="BQ86">
        <v>1</v>
      </c>
      <c r="BR86">
        <v>1</v>
      </c>
      <c r="BS86">
        <v>2</v>
      </c>
      <c r="BT86">
        <v>3</v>
      </c>
      <c r="BU86">
        <v>3</v>
      </c>
      <c r="BV86" t="s">
        <v>150</v>
      </c>
      <c r="BW86">
        <v>241</v>
      </c>
      <c r="BX86">
        <v>2</v>
      </c>
      <c r="BY86">
        <v>0</v>
      </c>
      <c r="BZ86" t="s">
        <v>151</v>
      </c>
      <c r="CA86" t="s">
        <v>151</v>
      </c>
      <c r="CB86">
        <v>0</v>
      </c>
      <c r="CC86">
        <v>25</v>
      </c>
      <c r="CD86">
        <v>8020</v>
      </c>
      <c r="CE86" t="s">
        <v>377</v>
      </c>
      <c r="CF86">
        <v>1690</v>
      </c>
      <c r="CG86">
        <v>0.21201300000000001</v>
      </c>
      <c r="CH86">
        <v>9</v>
      </c>
      <c r="CI86" t="s">
        <v>153</v>
      </c>
      <c r="CJ86">
        <v>8020</v>
      </c>
      <c r="CK86">
        <v>452487</v>
      </c>
      <c r="CL86">
        <v>15.31</v>
      </c>
      <c r="CM86">
        <v>15.53</v>
      </c>
      <c r="CN86">
        <v>452487</v>
      </c>
      <c r="CO86">
        <v>0</v>
      </c>
      <c r="CP86">
        <v>1119.426702</v>
      </c>
      <c r="CQ86">
        <v>100</v>
      </c>
      <c r="CR86">
        <v>42946</v>
      </c>
      <c r="CS86">
        <v>9.0100000000000006E-3</v>
      </c>
      <c r="CT86">
        <v>0</v>
      </c>
      <c r="CU86">
        <v>8.4599999999999996E-4</v>
      </c>
      <c r="CV86">
        <v>617</v>
      </c>
      <c r="CW86" t="s">
        <v>378</v>
      </c>
      <c r="CX86" t="s">
        <v>155</v>
      </c>
      <c r="CY86" t="s">
        <v>379</v>
      </c>
      <c r="CZ86">
        <v>-83.406328000000002</v>
      </c>
      <c r="DA86">
        <v>34.880932999999999</v>
      </c>
      <c r="DB86">
        <v>34.880932999999999</v>
      </c>
      <c r="DC86">
        <v>-83.406328000000002</v>
      </c>
      <c r="DD86">
        <v>8.4599999999999996E-4</v>
      </c>
      <c r="DE86">
        <v>69</v>
      </c>
      <c r="DF86">
        <v>5040</v>
      </c>
      <c r="DG86">
        <v>8.5</v>
      </c>
      <c r="DH86">
        <v>7440</v>
      </c>
      <c r="DI86">
        <v>6.9</v>
      </c>
      <c r="DJ86">
        <v>7220</v>
      </c>
      <c r="DK86">
        <v>7</v>
      </c>
      <c r="DL86">
        <v>6850</v>
      </c>
      <c r="DM86">
        <v>6</v>
      </c>
      <c r="DN86">
        <v>8020</v>
      </c>
      <c r="DO86">
        <v>12</v>
      </c>
      <c r="DP86">
        <v>7700</v>
      </c>
      <c r="DQ86">
        <v>12</v>
      </c>
      <c r="DR86">
        <v>7330</v>
      </c>
      <c r="DS86">
        <v>12</v>
      </c>
      <c r="DT86">
        <v>6830</v>
      </c>
      <c r="DU86">
        <v>12</v>
      </c>
      <c r="DV86">
        <v>6830</v>
      </c>
      <c r="DW86">
        <v>0</v>
      </c>
      <c r="DX86">
        <v>6930</v>
      </c>
      <c r="DY86">
        <v>0</v>
      </c>
      <c r="DZ86">
        <v>6.02E-4</v>
      </c>
    </row>
    <row r="87" spans="1:130" x14ac:dyDescent="0.3">
      <c r="A87">
        <v>86</v>
      </c>
      <c r="B87">
        <v>7894325</v>
      </c>
      <c r="C87" t="s">
        <v>373</v>
      </c>
      <c r="D87" s="2">
        <v>44183.638888888891</v>
      </c>
      <c r="E87" t="s">
        <v>131</v>
      </c>
      <c r="F87" t="s">
        <v>380</v>
      </c>
      <c r="G87" t="s">
        <v>380</v>
      </c>
      <c r="H87" t="s">
        <v>134</v>
      </c>
      <c r="I87">
        <v>0</v>
      </c>
      <c r="J87">
        <v>0</v>
      </c>
      <c r="K87">
        <v>0</v>
      </c>
      <c r="L87" t="s">
        <v>135</v>
      </c>
      <c r="M87" t="s">
        <v>136</v>
      </c>
      <c r="N87" t="s">
        <v>175</v>
      </c>
      <c r="O87" t="s">
        <v>175</v>
      </c>
      <c r="P87" t="s">
        <v>173</v>
      </c>
      <c r="Q87">
        <v>1</v>
      </c>
      <c r="R87" t="s">
        <v>369</v>
      </c>
      <c r="S87" t="s">
        <v>177</v>
      </c>
      <c r="T87" t="s">
        <v>169</v>
      </c>
      <c r="U87" t="s">
        <v>142</v>
      </c>
      <c r="V87">
        <v>38</v>
      </c>
      <c r="W87" t="s">
        <v>143</v>
      </c>
      <c r="X87" t="s">
        <v>322</v>
      </c>
      <c r="Y87" t="s">
        <v>145</v>
      </c>
      <c r="Z87">
        <v>15.753491</v>
      </c>
      <c r="AA87">
        <v>34.87838</v>
      </c>
      <c r="AB87">
        <v>-83.401516999999998</v>
      </c>
      <c r="AC87">
        <v>69</v>
      </c>
      <c r="AD87">
        <v>31</v>
      </c>
      <c r="AE87">
        <v>118</v>
      </c>
      <c r="AF87" t="s">
        <v>146</v>
      </c>
      <c r="AG87">
        <v>99</v>
      </c>
      <c r="AH87">
        <v>117</v>
      </c>
      <c r="AI87" t="s">
        <v>147</v>
      </c>
      <c r="AJ87">
        <v>207.8</v>
      </c>
      <c r="AK87">
        <v>74.5</v>
      </c>
      <c r="AL87">
        <v>268.89999999999998</v>
      </c>
      <c r="AM87">
        <v>-83.405452999999994</v>
      </c>
      <c r="AN87">
        <v>34.880851999999997</v>
      </c>
      <c r="AO87">
        <v>-83.404743999999994</v>
      </c>
      <c r="AP87">
        <v>34.880488999999997</v>
      </c>
      <c r="AQ87" t="s">
        <v>145</v>
      </c>
      <c r="AR87">
        <v>1</v>
      </c>
      <c r="AS87">
        <v>241</v>
      </c>
      <c r="AT87">
        <v>2</v>
      </c>
      <c r="AU87">
        <v>0</v>
      </c>
      <c r="AV87">
        <v>25</v>
      </c>
      <c r="AW87">
        <v>10.17</v>
      </c>
      <c r="AX87">
        <v>10.02</v>
      </c>
      <c r="AY87">
        <v>1888.1</v>
      </c>
      <c r="AZ87">
        <v>1888.1</v>
      </c>
      <c r="BA87">
        <v>1884.5</v>
      </c>
      <c r="BB87">
        <v>35</v>
      </c>
      <c r="BC87">
        <v>27.9</v>
      </c>
      <c r="BD87">
        <v>7.1</v>
      </c>
      <c r="BE87" s="3">
        <v>43091</v>
      </c>
      <c r="BF87" t="s">
        <v>209</v>
      </c>
      <c r="BG87">
        <v>8.4599999999999996E-4</v>
      </c>
      <c r="BH87">
        <v>43297</v>
      </c>
      <c r="BI87">
        <v>42922</v>
      </c>
      <c r="BJ87" t="s">
        <v>145</v>
      </c>
      <c r="BK87" t="s">
        <v>149</v>
      </c>
      <c r="BL87">
        <v>1</v>
      </c>
      <c r="BM87">
        <v>200</v>
      </c>
      <c r="BN87">
        <v>1</v>
      </c>
      <c r="BO87">
        <v>1</v>
      </c>
      <c r="BP87">
        <v>2</v>
      </c>
      <c r="BQ87">
        <v>1</v>
      </c>
      <c r="BR87">
        <v>1</v>
      </c>
      <c r="BS87">
        <v>2</v>
      </c>
      <c r="BT87">
        <v>3</v>
      </c>
      <c r="BU87">
        <v>3</v>
      </c>
      <c r="BV87" t="s">
        <v>150</v>
      </c>
      <c r="BW87">
        <v>241</v>
      </c>
      <c r="BX87">
        <v>2</v>
      </c>
      <c r="BY87">
        <v>0</v>
      </c>
      <c r="BZ87" t="s">
        <v>151</v>
      </c>
      <c r="CA87" t="s">
        <v>151</v>
      </c>
      <c r="CB87">
        <v>0</v>
      </c>
      <c r="CC87">
        <v>25</v>
      </c>
      <c r="CD87">
        <v>8020</v>
      </c>
      <c r="CE87" t="s">
        <v>377</v>
      </c>
      <c r="CF87">
        <v>1690</v>
      </c>
      <c r="CG87">
        <v>0.21201300000000001</v>
      </c>
      <c r="CH87">
        <v>9</v>
      </c>
      <c r="CI87" t="s">
        <v>153</v>
      </c>
      <c r="CJ87">
        <v>8020</v>
      </c>
      <c r="CK87">
        <v>452487</v>
      </c>
      <c r="CL87">
        <v>15.31</v>
      </c>
      <c r="CM87">
        <v>15.53</v>
      </c>
      <c r="CN87">
        <v>452487</v>
      </c>
      <c r="CO87">
        <v>0</v>
      </c>
      <c r="CP87">
        <v>1119.426702</v>
      </c>
      <c r="CQ87">
        <v>100</v>
      </c>
      <c r="CR87">
        <v>42946</v>
      </c>
      <c r="CS87">
        <v>9.0100000000000006E-3</v>
      </c>
      <c r="CT87">
        <v>0</v>
      </c>
      <c r="CU87">
        <v>8.4599999999999996E-4</v>
      </c>
      <c r="CV87">
        <v>617</v>
      </c>
      <c r="CW87" t="s">
        <v>378</v>
      </c>
      <c r="CX87" t="s">
        <v>155</v>
      </c>
      <c r="CY87" t="s">
        <v>379</v>
      </c>
      <c r="CZ87">
        <v>-83.406328000000002</v>
      </c>
      <c r="DA87">
        <v>34.880932999999999</v>
      </c>
      <c r="DB87">
        <v>34.880932999999999</v>
      </c>
      <c r="DC87">
        <v>-83.406328000000002</v>
      </c>
      <c r="DD87">
        <v>8.4599999999999996E-4</v>
      </c>
      <c r="DE87">
        <v>69</v>
      </c>
      <c r="DF87">
        <v>5040</v>
      </c>
      <c r="DG87">
        <v>8.5</v>
      </c>
      <c r="DH87">
        <v>7440</v>
      </c>
      <c r="DI87">
        <v>6.9</v>
      </c>
      <c r="DJ87">
        <v>7220</v>
      </c>
      <c r="DK87">
        <v>7</v>
      </c>
      <c r="DL87">
        <v>6850</v>
      </c>
      <c r="DM87">
        <v>6</v>
      </c>
      <c r="DN87">
        <v>8020</v>
      </c>
      <c r="DO87">
        <v>12</v>
      </c>
      <c r="DP87">
        <v>7700</v>
      </c>
      <c r="DQ87">
        <v>12</v>
      </c>
      <c r="DR87">
        <v>7330</v>
      </c>
      <c r="DS87">
        <v>12</v>
      </c>
      <c r="DT87">
        <v>6830</v>
      </c>
      <c r="DU87">
        <v>12</v>
      </c>
      <c r="DV87">
        <v>6830</v>
      </c>
      <c r="DW87">
        <v>0</v>
      </c>
      <c r="DX87">
        <v>6930</v>
      </c>
      <c r="DY87">
        <v>0</v>
      </c>
      <c r="DZ87">
        <v>3.8570000000000002E-3</v>
      </c>
    </row>
    <row r="88" spans="1:130" x14ac:dyDescent="0.3">
      <c r="A88">
        <v>87</v>
      </c>
      <c r="B88">
        <v>7894324</v>
      </c>
      <c r="C88" t="s">
        <v>373</v>
      </c>
      <c r="D88" s="2">
        <v>44183.570833333331</v>
      </c>
      <c r="E88" t="s">
        <v>131</v>
      </c>
      <c r="F88" t="s">
        <v>381</v>
      </c>
      <c r="G88" t="s">
        <v>382</v>
      </c>
      <c r="H88" t="s">
        <v>134</v>
      </c>
      <c r="I88">
        <v>0</v>
      </c>
      <c r="J88">
        <v>0</v>
      </c>
      <c r="K88">
        <v>0</v>
      </c>
      <c r="L88" t="s">
        <v>163</v>
      </c>
      <c r="M88" t="s">
        <v>224</v>
      </c>
      <c r="N88" t="s">
        <v>165</v>
      </c>
      <c r="O88" t="s">
        <v>165</v>
      </c>
      <c r="P88" t="s">
        <v>173</v>
      </c>
      <c r="Q88">
        <v>2</v>
      </c>
      <c r="R88" t="s">
        <v>304</v>
      </c>
      <c r="S88" t="s">
        <v>383</v>
      </c>
      <c r="T88" t="s">
        <v>169</v>
      </c>
      <c r="U88" t="s">
        <v>142</v>
      </c>
      <c r="V88" t="s">
        <v>384</v>
      </c>
      <c r="W88" t="s">
        <v>319</v>
      </c>
      <c r="X88" t="s">
        <v>306</v>
      </c>
      <c r="Y88" t="s">
        <v>385</v>
      </c>
      <c r="Z88">
        <v>2.3700000000000001E-3</v>
      </c>
      <c r="AA88">
        <v>34.878244000000002</v>
      </c>
      <c r="AB88">
        <v>-83.399370000000005</v>
      </c>
      <c r="AC88">
        <v>69</v>
      </c>
      <c r="AD88">
        <v>31</v>
      </c>
      <c r="AE88">
        <v>118</v>
      </c>
      <c r="AF88" t="s">
        <v>146</v>
      </c>
      <c r="AG88">
        <v>99</v>
      </c>
      <c r="AH88">
        <v>117</v>
      </c>
      <c r="AI88" t="s">
        <v>147</v>
      </c>
      <c r="AJ88">
        <v>207.8</v>
      </c>
      <c r="AK88">
        <v>74.5</v>
      </c>
      <c r="AL88">
        <v>268.89999999999998</v>
      </c>
      <c r="AM88">
        <v>-83.405452999999994</v>
      </c>
      <c r="AN88">
        <v>34.880851999999997</v>
      </c>
      <c r="AO88">
        <v>-83.404743999999994</v>
      </c>
      <c r="AP88">
        <v>34.880488999999997</v>
      </c>
      <c r="AQ88" t="s">
        <v>145</v>
      </c>
      <c r="AR88">
        <v>1</v>
      </c>
      <c r="AS88">
        <v>241</v>
      </c>
      <c r="AT88">
        <v>2</v>
      </c>
      <c r="AU88">
        <v>0</v>
      </c>
      <c r="AV88">
        <v>25</v>
      </c>
      <c r="AW88">
        <v>10.17</v>
      </c>
      <c r="AX88">
        <v>10.02</v>
      </c>
      <c r="AY88">
        <v>1888.1</v>
      </c>
      <c r="AZ88">
        <v>1888.1</v>
      </c>
      <c r="BA88">
        <v>1884.5</v>
      </c>
      <c r="BB88">
        <v>35</v>
      </c>
      <c r="BC88">
        <v>27.9</v>
      </c>
      <c r="BD88">
        <v>7.1</v>
      </c>
      <c r="BE88" s="3">
        <v>43091</v>
      </c>
      <c r="BF88" t="s">
        <v>209</v>
      </c>
      <c r="BG88">
        <v>8.4599999999999996E-4</v>
      </c>
      <c r="BH88">
        <v>43297</v>
      </c>
      <c r="BI88">
        <v>42922</v>
      </c>
      <c r="BJ88" t="s">
        <v>145</v>
      </c>
      <c r="BK88" t="s">
        <v>149</v>
      </c>
      <c r="BL88">
        <v>1</v>
      </c>
      <c r="BM88">
        <v>200</v>
      </c>
      <c r="BN88">
        <v>1</v>
      </c>
      <c r="BO88">
        <v>1</v>
      </c>
      <c r="BP88">
        <v>2</v>
      </c>
      <c r="BQ88">
        <v>1</v>
      </c>
      <c r="BR88">
        <v>1</v>
      </c>
      <c r="BS88">
        <v>2</v>
      </c>
      <c r="BT88">
        <v>3</v>
      </c>
      <c r="BU88">
        <v>3</v>
      </c>
      <c r="BV88" t="s">
        <v>150</v>
      </c>
      <c r="BW88">
        <v>241</v>
      </c>
      <c r="BX88">
        <v>2</v>
      </c>
      <c r="BY88">
        <v>0</v>
      </c>
      <c r="BZ88" t="s">
        <v>151</v>
      </c>
      <c r="CA88" t="s">
        <v>151</v>
      </c>
      <c r="CB88">
        <v>0</v>
      </c>
      <c r="CC88">
        <v>25</v>
      </c>
      <c r="CD88">
        <v>8020</v>
      </c>
      <c r="CE88" t="s">
        <v>377</v>
      </c>
      <c r="CF88">
        <v>1690</v>
      </c>
      <c r="CG88">
        <v>0.21201300000000001</v>
      </c>
      <c r="CH88">
        <v>9</v>
      </c>
      <c r="CI88" t="s">
        <v>153</v>
      </c>
      <c r="CJ88">
        <v>8020</v>
      </c>
      <c r="CK88">
        <v>452487</v>
      </c>
      <c r="CL88">
        <v>15.31</v>
      </c>
      <c r="CM88">
        <v>15.53</v>
      </c>
      <c r="CN88">
        <v>452487</v>
      </c>
      <c r="CO88">
        <v>0</v>
      </c>
      <c r="CP88">
        <v>1119.426702</v>
      </c>
      <c r="CQ88">
        <v>100</v>
      </c>
      <c r="CR88">
        <v>42946</v>
      </c>
      <c r="CS88">
        <v>9.0100000000000006E-3</v>
      </c>
      <c r="CT88">
        <v>0</v>
      </c>
      <c r="CU88">
        <v>8.4599999999999996E-4</v>
      </c>
      <c r="CV88">
        <v>617</v>
      </c>
      <c r="CW88" t="s">
        <v>378</v>
      </c>
      <c r="CX88" t="s">
        <v>155</v>
      </c>
      <c r="CY88" t="s">
        <v>379</v>
      </c>
      <c r="CZ88">
        <v>-83.406328000000002</v>
      </c>
      <c r="DA88">
        <v>34.880932999999999</v>
      </c>
      <c r="DB88">
        <v>34.880932999999999</v>
      </c>
      <c r="DC88">
        <v>-83.406328000000002</v>
      </c>
      <c r="DD88">
        <v>8.4599999999999996E-4</v>
      </c>
      <c r="DE88">
        <v>69</v>
      </c>
      <c r="DF88">
        <v>5040</v>
      </c>
      <c r="DG88">
        <v>8.5</v>
      </c>
      <c r="DH88">
        <v>7440</v>
      </c>
      <c r="DI88">
        <v>6.9</v>
      </c>
      <c r="DJ88">
        <v>7220</v>
      </c>
      <c r="DK88">
        <v>7</v>
      </c>
      <c r="DL88">
        <v>6850</v>
      </c>
      <c r="DM88">
        <v>6</v>
      </c>
      <c r="DN88">
        <v>8020</v>
      </c>
      <c r="DO88">
        <v>12</v>
      </c>
      <c r="DP88">
        <v>7700</v>
      </c>
      <c r="DQ88">
        <v>12</v>
      </c>
      <c r="DR88">
        <v>7330</v>
      </c>
      <c r="DS88">
        <v>12</v>
      </c>
      <c r="DT88">
        <v>6830</v>
      </c>
      <c r="DU88">
        <v>12</v>
      </c>
      <c r="DV88">
        <v>6830</v>
      </c>
      <c r="DW88">
        <v>0</v>
      </c>
      <c r="DX88">
        <v>6930</v>
      </c>
      <c r="DY88">
        <v>0</v>
      </c>
      <c r="DZ88">
        <v>5.8259999999999996E-3</v>
      </c>
    </row>
    <row r="89" spans="1:130" x14ac:dyDescent="0.3">
      <c r="A89">
        <v>88</v>
      </c>
      <c r="B89">
        <v>7836491</v>
      </c>
      <c r="C89" t="s">
        <v>373</v>
      </c>
      <c r="D89" s="2">
        <v>44132.711111111108</v>
      </c>
      <c r="E89" t="s">
        <v>131</v>
      </c>
      <c r="F89" t="s">
        <v>386</v>
      </c>
      <c r="G89" t="s">
        <v>387</v>
      </c>
      <c r="H89" t="s">
        <v>193</v>
      </c>
      <c r="I89">
        <v>0</v>
      </c>
      <c r="J89">
        <v>0</v>
      </c>
      <c r="K89">
        <v>0</v>
      </c>
      <c r="L89" t="s">
        <v>163</v>
      </c>
      <c r="M89" t="s">
        <v>164</v>
      </c>
      <c r="N89" t="s">
        <v>165</v>
      </c>
      <c r="O89" t="s">
        <v>165</v>
      </c>
      <c r="P89" t="s">
        <v>173</v>
      </c>
      <c r="Q89">
        <v>2</v>
      </c>
      <c r="R89" t="s">
        <v>307</v>
      </c>
      <c r="S89" t="s">
        <v>207</v>
      </c>
      <c r="T89" t="s">
        <v>169</v>
      </c>
      <c r="U89" t="s">
        <v>142</v>
      </c>
      <c r="V89" t="s">
        <v>388</v>
      </c>
      <c r="W89" t="s">
        <v>197</v>
      </c>
      <c r="X89" t="s">
        <v>289</v>
      </c>
      <c r="Y89" t="s">
        <v>145</v>
      </c>
      <c r="Z89">
        <v>15.72</v>
      </c>
      <c r="AA89">
        <v>34.878430999999999</v>
      </c>
      <c r="AB89">
        <v>-83.402080999999995</v>
      </c>
      <c r="AC89">
        <v>69</v>
      </c>
      <c r="AD89">
        <v>31</v>
      </c>
      <c r="AE89">
        <v>118</v>
      </c>
      <c r="AF89" t="s">
        <v>146</v>
      </c>
      <c r="AG89">
        <v>99</v>
      </c>
      <c r="AH89">
        <v>117</v>
      </c>
      <c r="AI89" t="s">
        <v>147</v>
      </c>
      <c r="AJ89">
        <v>207.8</v>
      </c>
      <c r="AK89">
        <v>74.5</v>
      </c>
      <c r="AL89">
        <v>268.89999999999998</v>
      </c>
      <c r="AM89">
        <v>-83.405452999999994</v>
      </c>
      <c r="AN89">
        <v>34.880851999999997</v>
      </c>
      <c r="AO89">
        <v>-83.404743999999994</v>
      </c>
      <c r="AP89">
        <v>34.880488999999997</v>
      </c>
      <c r="AQ89" t="s">
        <v>145</v>
      </c>
      <c r="AR89">
        <v>1</v>
      </c>
      <c r="AS89">
        <v>241</v>
      </c>
      <c r="AT89">
        <v>2</v>
      </c>
      <c r="AU89">
        <v>0</v>
      </c>
      <c r="AV89">
        <v>25</v>
      </c>
      <c r="AW89">
        <v>10.17</v>
      </c>
      <c r="AX89">
        <v>10.02</v>
      </c>
      <c r="AY89">
        <v>1888.1</v>
      </c>
      <c r="AZ89">
        <v>1888.1</v>
      </c>
      <c r="BA89">
        <v>1884.5</v>
      </c>
      <c r="BB89">
        <v>35</v>
      </c>
      <c r="BC89">
        <v>27.9</v>
      </c>
      <c r="BD89">
        <v>7.1</v>
      </c>
      <c r="BE89" s="3">
        <v>43091</v>
      </c>
      <c r="BF89" t="s">
        <v>209</v>
      </c>
      <c r="BG89">
        <v>8.4599999999999996E-4</v>
      </c>
      <c r="BH89">
        <v>43297</v>
      </c>
      <c r="BI89">
        <v>42922</v>
      </c>
      <c r="BJ89" t="s">
        <v>145</v>
      </c>
      <c r="BK89" t="s">
        <v>149</v>
      </c>
      <c r="BL89">
        <v>1</v>
      </c>
      <c r="BM89">
        <v>200</v>
      </c>
      <c r="BN89">
        <v>1</v>
      </c>
      <c r="BO89">
        <v>1</v>
      </c>
      <c r="BP89">
        <v>2</v>
      </c>
      <c r="BQ89">
        <v>1</v>
      </c>
      <c r="BR89">
        <v>1</v>
      </c>
      <c r="BS89">
        <v>2</v>
      </c>
      <c r="BT89">
        <v>3</v>
      </c>
      <c r="BU89">
        <v>3</v>
      </c>
      <c r="BV89" t="s">
        <v>150</v>
      </c>
      <c r="BW89">
        <v>241</v>
      </c>
      <c r="BX89">
        <v>2</v>
      </c>
      <c r="BY89">
        <v>0</v>
      </c>
      <c r="BZ89" t="s">
        <v>151</v>
      </c>
      <c r="CA89" t="s">
        <v>151</v>
      </c>
      <c r="CB89">
        <v>0</v>
      </c>
      <c r="CC89">
        <v>25</v>
      </c>
      <c r="CD89">
        <v>8020</v>
      </c>
      <c r="CE89" t="s">
        <v>377</v>
      </c>
      <c r="CF89">
        <v>1690</v>
      </c>
      <c r="CG89">
        <v>0.21201300000000001</v>
      </c>
      <c r="CH89">
        <v>9</v>
      </c>
      <c r="CI89" t="s">
        <v>153</v>
      </c>
      <c r="CJ89">
        <v>8020</v>
      </c>
      <c r="CK89">
        <v>452487</v>
      </c>
      <c r="CL89">
        <v>15.31</v>
      </c>
      <c r="CM89">
        <v>15.53</v>
      </c>
      <c r="CN89">
        <v>452487</v>
      </c>
      <c r="CO89">
        <v>0</v>
      </c>
      <c r="CP89">
        <v>1119.426702</v>
      </c>
      <c r="CQ89">
        <v>100</v>
      </c>
      <c r="CR89">
        <v>42946</v>
      </c>
      <c r="CS89">
        <v>9.0100000000000006E-3</v>
      </c>
      <c r="CT89">
        <v>0</v>
      </c>
      <c r="CU89">
        <v>8.4599999999999996E-4</v>
      </c>
      <c r="CV89">
        <v>617</v>
      </c>
      <c r="CW89" t="s">
        <v>378</v>
      </c>
      <c r="CX89" t="s">
        <v>155</v>
      </c>
      <c r="CY89" t="s">
        <v>379</v>
      </c>
      <c r="CZ89">
        <v>-83.406328000000002</v>
      </c>
      <c r="DA89">
        <v>34.880932999999999</v>
      </c>
      <c r="DB89">
        <v>34.880932999999999</v>
      </c>
      <c r="DC89">
        <v>-83.406328000000002</v>
      </c>
      <c r="DD89">
        <v>8.4599999999999996E-4</v>
      </c>
      <c r="DE89">
        <v>69</v>
      </c>
      <c r="DF89">
        <v>5040</v>
      </c>
      <c r="DG89">
        <v>8.5</v>
      </c>
      <c r="DH89">
        <v>7440</v>
      </c>
      <c r="DI89">
        <v>6.9</v>
      </c>
      <c r="DJ89">
        <v>7220</v>
      </c>
      <c r="DK89">
        <v>7</v>
      </c>
      <c r="DL89">
        <v>6850</v>
      </c>
      <c r="DM89">
        <v>6</v>
      </c>
      <c r="DN89">
        <v>8020</v>
      </c>
      <c r="DO89">
        <v>12</v>
      </c>
      <c r="DP89">
        <v>7700</v>
      </c>
      <c r="DQ89">
        <v>12</v>
      </c>
      <c r="DR89">
        <v>7330</v>
      </c>
      <c r="DS89">
        <v>12</v>
      </c>
      <c r="DT89">
        <v>6830</v>
      </c>
      <c r="DU89">
        <v>12</v>
      </c>
      <c r="DV89">
        <v>6830</v>
      </c>
      <c r="DW89">
        <v>0</v>
      </c>
      <c r="DX89">
        <v>6930</v>
      </c>
      <c r="DY89">
        <v>0</v>
      </c>
      <c r="DZ89">
        <v>3.3679999999999999E-3</v>
      </c>
    </row>
    <row r="90" spans="1:130" x14ac:dyDescent="0.3">
      <c r="A90">
        <v>89</v>
      </c>
      <c r="B90">
        <v>7764853</v>
      </c>
      <c r="C90" t="s">
        <v>373</v>
      </c>
      <c r="D90" s="2">
        <v>44073.434027777781</v>
      </c>
      <c r="E90" t="s">
        <v>131</v>
      </c>
      <c r="F90" t="s">
        <v>375</v>
      </c>
      <c r="G90" t="s">
        <v>375</v>
      </c>
      <c r="H90" t="s">
        <v>134</v>
      </c>
      <c r="I90">
        <v>0</v>
      </c>
      <c r="J90">
        <v>0</v>
      </c>
      <c r="K90">
        <v>0</v>
      </c>
      <c r="L90" t="s">
        <v>163</v>
      </c>
      <c r="M90" t="s">
        <v>164</v>
      </c>
      <c r="N90" t="s">
        <v>165</v>
      </c>
      <c r="O90" t="s">
        <v>165</v>
      </c>
      <c r="P90" t="s">
        <v>173</v>
      </c>
      <c r="Q90">
        <v>2</v>
      </c>
      <c r="R90" t="s">
        <v>389</v>
      </c>
      <c r="S90" t="s">
        <v>207</v>
      </c>
      <c r="T90" t="s">
        <v>169</v>
      </c>
      <c r="U90" t="s">
        <v>142</v>
      </c>
      <c r="V90" t="s">
        <v>390</v>
      </c>
      <c r="W90" t="s">
        <v>197</v>
      </c>
      <c r="X90" t="s">
        <v>354</v>
      </c>
      <c r="Y90" t="s">
        <v>145</v>
      </c>
      <c r="Z90">
        <v>15.483655000000001</v>
      </c>
      <c r="AA90">
        <v>34.880595</v>
      </c>
      <c r="AB90">
        <v>-83.404820999999998</v>
      </c>
      <c r="AC90">
        <v>69</v>
      </c>
      <c r="AD90">
        <v>31</v>
      </c>
      <c r="AE90">
        <v>118</v>
      </c>
      <c r="AF90" t="s">
        <v>146</v>
      </c>
      <c r="AG90">
        <v>99</v>
      </c>
      <c r="AH90">
        <v>117</v>
      </c>
      <c r="AI90" t="s">
        <v>147</v>
      </c>
      <c r="AJ90">
        <v>207.8</v>
      </c>
      <c r="AK90">
        <v>74.5</v>
      </c>
      <c r="AL90">
        <v>268.89999999999998</v>
      </c>
      <c r="AM90">
        <v>-83.405452999999994</v>
      </c>
      <c r="AN90">
        <v>34.880851999999997</v>
      </c>
      <c r="AO90">
        <v>-83.404743999999994</v>
      </c>
      <c r="AP90">
        <v>34.880488999999997</v>
      </c>
      <c r="AQ90" t="s">
        <v>145</v>
      </c>
      <c r="AR90">
        <v>1</v>
      </c>
      <c r="AS90">
        <v>241</v>
      </c>
      <c r="AT90">
        <v>2</v>
      </c>
      <c r="AU90">
        <v>0</v>
      </c>
      <c r="AV90">
        <v>25</v>
      </c>
      <c r="AW90">
        <v>10.17</v>
      </c>
      <c r="AX90">
        <v>10.02</v>
      </c>
      <c r="AY90">
        <v>1888.1</v>
      </c>
      <c r="AZ90">
        <v>1888.1</v>
      </c>
      <c r="BA90">
        <v>1884.5</v>
      </c>
      <c r="BB90">
        <v>35</v>
      </c>
      <c r="BC90">
        <v>27.9</v>
      </c>
      <c r="BD90">
        <v>7.1</v>
      </c>
      <c r="BE90" s="3">
        <v>43091</v>
      </c>
      <c r="BF90" t="s">
        <v>209</v>
      </c>
      <c r="BG90">
        <v>8.4599999999999996E-4</v>
      </c>
      <c r="BH90">
        <v>43297</v>
      </c>
      <c r="BI90">
        <v>42922</v>
      </c>
      <c r="BJ90" t="s">
        <v>145</v>
      </c>
      <c r="BK90" t="s">
        <v>149</v>
      </c>
      <c r="BL90">
        <v>1</v>
      </c>
      <c r="BM90">
        <v>200</v>
      </c>
      <c r="BN90">
        <v>1</v>
      </c>
      <c r="BO90">
        <v>1</v>
      </c>
      <c r="BP90">
        <v>2</v>
      </c>
      <c r="BQ90">
        <v>1</v>
      </c>
      <c r="BR90">
        <v>1</v>
      </c>
      <c r="BS90">
        <v>2</v>
      </c>
      <c r="BT90">
        <v>3</v>
      </c>
      <c r="BU90">
        <v>3</v>
      </c>
      <c r="BV90" t="s">
        <v>150</v>
      </c>
      <c r="BW90">
        <v>241</v>
      </c>
      <c r="BX90">
        <v>2</v>
      </c>
      <c r="BY90">
        <v>0</v>
      </c>
      <c r="BZ90" t="s">
        <v>151</v>
      </c>
      <c r="CA90" t="s">
        <v>151</v>
      </c>
      <c r="CB90">
        <v>0</v>
      </c>
      <c r="CC90">
        <v>25</v>
      </c>
      <c r="CD90">
        <v>8020</v>
      </c>
      <c r="CE90" t="s">
        <v>377</v>
      </c>
      <c r="CF90">
        <v>1690</v>
      </c>
      <c r="CG90">
        <v>0.21201300000000001</v>
      </c>
      <c r="CH90">
        <v>9</v>
      </c>
      <c r="CI90" t="s">
        <v>153</v>
      </c>
      <c r="CJ90">
        <v>8020</v>
      </c>
      <c r="CK90">
        <v>452487</v>
      </c>
      <c r="CL90">
        <v>15.31</v>
      </c>
      <c r="CM90">
        <v>15.53</v>
      </c>
      <c r="CN90">
        <v>452487</v>
      </c>
      <c r="CO90">
        <v>0</v>
      </c>
      <c r="CP90">
        <v>1119.426702</v>
      </c>
      <c r="CQ90">
        <v>100</v>
      </c>
      <c r="CR90">
        <v>42946</v>
      </c>
      <c r="CS90">
        <v>9.0100000000000006E-3</v>
      </c>
      <c r="CT90">
        <v>0</v>
      </c>
      <c r="CU90">
        <v>8.4599999999999996E-4</v>
      </c>
      <c r="CV90">
        <v>617</v>
      </c>
      <c r="CW90" t="s">
        <v>378</v>
      </c>
      <c r="CX90" t="s">
        <v>155</v>
      </c>
      <c r="CY90" t="s">
        <v>379</v>
      </c>
      <c r="CZ90">
        <v>-83.406328000000002</v>
      </c>
      <c r="DA90">
        <v>34.880932999999999</v>
      </c>
      <c r="DB90">
        <v>34.880932999999999</v>
      </c>
      <c r="DC90">
        <v>-83.406328000000002</v>
      </c>
      <c r="DD90">
        <v>8.4599999999999996E-4</v>
      </c>
      <c r="DE90">
        <v>69</v>
      </c>
      <c r="DF90">
        <v>5040</v>
      </c>
      <c r="DG90">
        <v>8.5</v>
      </c>
      <c r="DH90">
        <v>7440</v>
      </c>
      <c r="DI90">
        <v>6.9</v>
      </c>
      <c r="DJ90">
        <v>7220</v>
      </c>
      <c r="DK90">
        <v>7</v>
      </c>
      <c r="DL90">
        <v>6850</v>
      </c>
      <c r="DM90">
        <v>6</v>
      </c>
      <c r="DN90">
        <v>8020</v>
      </c>
      <c r="DO90">
        <v>12</v>
      </c>
      <c r="DP90">
        <v>7700</v>
      </c>
      <c r="DQ90">
        <v>12</v>
      </c>
      <c r="DR90">
        <v>7330</v>
      </c>
      <c r="DS90">
        <v>12</v>
      </c>
      <c r="DT90">
        <v>6830</v>
      </c>
      <c r="DU90">
        <v>12</v>
      </c>
      <c r="DV90">
        <v>6830</v>
      </c>
      <c r="DW90">
        <v>0</v>
      </c>
      <c r="DX90">
        <v>6930</v>
      </c>
      <c r="DY90">
        <v>0</v>
      </c>
      <c r="DZ90">
        <v>0</v>
      </c>
    </row>
    <row r="91" spans="1:130" x14ac:dyDescent="0.3">
      <c r="A91">
        <v>90</v>
      </c>
      <c r="B91">
        <v>7754224</v>
      </c>
      <c r="C91" t="s">
        <v>373</v>
      </c>
      <c r="D91" s="2">
        <v>44069.331250000003</v>
      </c>
      <c r="E91" t="s">
        <v>131</v>
      </c>
      <c r="F91" t="s">
        <v>382</v>
      </c>
      <c r="G91" t="s">
        <v>391</v>
      </c>
      <c r="H91" t="s">
        <v>134</v>
      </c>
      <c r="I91">
        <v>0</v>
      </c>
      <c r="J91">
        <v>0</v>
      </c>
      <c r="K91">
        <v>0</v>
      </c>
      <c r="L91" t="s">
        <v>269</v>
      </c>
      <c r="M91" t="s">
        <v>164</v>
      </c>
      <c r="N91" t="s">
        <v>165</v>
      </c>
      <c r="O91" t="s">
        <v>165</v>
      </c>
      <c r="P91" t="s">
        <v>173</v>
      </c>
      <c r="Q91">
        <v>2</v>
      </c>
      <c r="R91" t="s">
        <v>270</v>
      </c>
      <c r="S91" t="s">
        <v>226</v>
      </c>
      <c r="T91" t="s">
        <v>169</v>
      </c>
      <c r="U91" t="s">
        <v>142</v>
      </c>
      <c r="V91" t="s">
        <v>392</v>
      </c>
      <c r="W91" t="s">
        <v>197</v>
      </c>
      <c r="X91" t="s">
        <v>354</v>
      </c>
      <c r="Y91" t="s">
        <v>145</v>
      </c>
      <c r="Z91">
        <v>15.838193</v>
      </c>
      <c r="AA91">
        <v>34.878266000000004</v>
      </c>
      <c r="AB91">
        <v>-83.399966000000006</v>
      </c>
      <c r="AC91">
        <v>69</v>
      </c>
      <c r="AD91">
        <v>31</v>
      </c>
      <c r="AE91">
        <v>118</v>
      </c>
      <c r="AF91" t="s">
        <v>146</v>
      </c>
      <c r="AG91">
        <v>99</v>
      </c>
      <c r="AH91">
        <v>117</v>
      </c>
      <c r="AI91" t="s">
        <v>147</v>
      </c>
      <c r="AJ91">
        <v>207.8</v>
      </c>
      <c r="AK91">
        <v>74.5</v>
      </c>
      <c r="AL91">
        <v>268.89999999999998</v>
      </c>
      <c r="AM91">
        <v>-83.405452999999994</v>
      </c>
      <c r="AN91">
        <v>34.880851999999997</v>
      </c>
      <c r="AO91">
        <v>-83.404743999999994</v>
      </c>
      <c r="AP91">
        <v>34.880488999999997</v>
      </c>
      <c r="AQ91" t="s">
        <v>145</v>
      </c>
      <c r="AR91">
        <v>1</v>
      </c>
      <c r="AS91">
        <v>241</v>
      </c>
      <c r="AT91">
        <v>2</v>
      </c>
      <c r="AU91">
        <v>0</v>
      </c>
      <c r="AV91">
        <v>25</v>
      </c>
      <c r="AW91">
        <v>10.17</v>
      </c>
      <c r="AX91">
        <v>10.02</v>
      </c>
      <c r="AY91">
        <v>1888.1</v>
      </c>
      <c r="AZ91">
        <v>1888.1</v>
      </c>
      <c r="BA91">
        <v>1884.5</v>
      </c>
      <c r="BB91">
        <v>35</v>
      </c>
      <c r="BC91">
        <v>27.9</v>
      </c>
      <c r="BD91">
        <v>7.1</v>
      </c>
      <c r="BE91" s="3">
        <v>43091</v>
      </c>
      <c r="BF91" t="s">
        <v>209</v>
      </c>
      <c r="BG91">
        <v>8.4599999999999996E-4</v>
      </c>
      <c r="BH91">
        <v>43297</v>
      </c>
      <c r="BI91">
        <v>42922</v>
      </c>
      <c r="BJ91" t="s">
        <v>145</v>
      </c>
      <c r="BK91" t="s">
        <v>149</v>
      </c>
      <c r="BL91">
        <v>1</v>
      </c>
      <c r="BM91">
        <v>200</v>
      </c>
      <c r="BN91">
        <v>1</v>
      </c>
      <c r="BO91">
        <v>1</v>
      </c>
      <c r="BP91">
        <v>2</v>
      </c>
      <c r="BQ91">
        <v>1</v>
      </c>
      <c r="BR91">
        <v>1</v>
      </c>
      <c r="BS91">
        <v>2</v>
      </c>
      <c r="BT91">
        <v>3</v>
      </c>
      <c r="BU91">
        <v>3</v>
      </c>
      <c r="BV91" t="s">
        <v>150</v>
      </c>
      <c r="BW91">
        <v>241</v>
      </c>
      <c r="BX91">
        <v>2</v>
      </c>
      <c r="BY91">
        <v>0</v>
      </c>
      <c r="BZ91" t="s">
        <v>151</v>
      </c>
      <c r="CA91" t="s">
        <v>151</v>
      </c>
      <c r="CB91">
        <v>0</v>
      </c>
      <c r="CC91">
        <v>25</v>
      </c>
      <c r="CD91">
        <v>8020</v>
      </c>
      <c r="CE91" t="s">
        <v>377</v>
      </c>
      <c r="CF91">
        <v>1690</v>
      </c>
      <c r="CG91">
        <v>0.21201300000000001</v>
      </c>
      <c r="CH91">
        <v>9</v>
      </c>
      <c r="CI91" t="s">
        <v>153</v>
      </c>
      <c r="CJ91">
        <v>8020</v>
      </c>
      <c r="CK91">
        <v>452487</v>
      </c>
      <c r="CL91">
        <v>15.31</v>
      </c>
      <c r="CM91">
        <v>15.53</v>
      </c>
      <c r="CN91">
        <v>452487</v>
      </c>
      <c r="CO91">
        <v>0</v>
      </c>
      <c r="CP91">
        <v>1119.426702</v>
      </c>
      <c r="CQ91">
        <v>100</v>
      </c>
      <c r="CR91">
        <v>42946</v>
      </c>
      <c r="CS91">
        <v>9.0100000000000006E-3</v>
      </c>
      <c r="CT91">
        <v>0</v>
      </c>
      <c r="CU91">
        <v>8.4599999999999996E-4</v>
      </c>
      <c r="CV91">
        <v>617</v>
      </c>
      <c r="CW91" t="s">
        <v>378</v>
      </c>
      <c r="CX91" t="s">
        <v>155</v>
      </c>
      <c r="CY91" t="s">
        <v>379</v>
      </c>
      <c r="CZ91">
        <v>-83.406328000000002</v>
      </c>
      <c r="DA91">
        <v>34.880932999999999</v>
      </c>
      <c r="DB91">
        <v>34.880932999999999</v>
      </c>
      <c r="DC91">
        <v>-83.406328000000002</v>
      </c>
      <c r="DD91">
        <v>8.4599999999999996E-4</v>
      </c>
      <c r="DE91">
        <v>69</v>
      </c>
      <c r="DF91">
        <v>5040</v>
      </c>
      <c r="DG91">
        <v>8.5</v>
      </c>
      <c r="DH91">
        <v>7440</v>
      </c>
      <c r="DI91">
        <v>6.9</v>
      </c>
      <c r="DJ91">
        <v>7220</v>
      </c>
      <c r="DK91">
        <v>7</v>
      </c>
      <c r="DL91">
        <v>6850</v>
      </c>
      <c r="DM91">
        <v>6</v>
      </c>
      <c r="DN91">
        <v>8020</v>
      </c>
      <c r="DO91">
        <v>12</v>
      </c>
      <c r="DP91">
        <v>7700</v>
      </c>
      <c r="DQ91">
        <v>12</v>
      </c>
      <c r="DR91">
        <v>7330</v>
      </c>
      <c r="DS91">
        <v>12</v>
      </c>
      <c r="DT91">
        <v>6830</v>
      </c>
      <c r="DU91">
        <v>12</v>
      </c>
      <c r="DV91">
        <v>6830</v>
      </c>
      <c r="DW91">
        <v>0</v>
      </c>
      <c r="DX91">
        <v>6930</v>
      </c>
      <c r="DY91">
        <v>0</v>
      </c>
      <c r="DZ91">
        <v>5.2719999999999998E-3</v>
      </c>
    </row>
    <row r="92" spans="1:130" x14ac:dyDescent="0.3">
      <c r="A92">
        <v>91</v>
      </c>
      <c r="B92">
        <v>7738567</v>
      </c>
      <c r="C92" t="s">
        <v>373</v>
      </c>
      <c r="D92" s="2">
        <v>44056.427083333336</v>
      </c>
      <c r="E92" t="s">
        <v>131</v>
      </c>
      <c r="F92" t="s">
        <v>393</v>
      </c>
      <c r="G92" t="s">
        <v>394</v>
      </c>
      <c r="H92" t="s">
        <v>134</v>
      </c>
      <c r="I92">
        <v>0</v>
      </c>
      <c r="J92">
        <v>0</v>
      </c>
      <c r="K92">
        <v>0</v>
      </c>
      <c r="L92" t="s">
        <v>135</v>
      </c>
      <c r="M92" t="s">
        <v>180</v>
      </c>
      <c r="N92" t="s">
        <v>159</v>
      </c>
      <c r="O92" t="s">
        <v>395</v>
      </c>
      <c r="P92" t="s">
        <v>173</v>
      </c>
      <c r="Q92">
        <v>1</v>
      </c>
      <c r="R92" t="s">
        <v>182</v>
      </c>
      <c r="S92" t="s">
        <v>177</v>
      </c>
      <c r="T92" t="s">
        <v>169</v>
      </c>
      <c r="U92" t="s">
        <v>142</v>
      </c>
      <c r="V92">
        <v>45</v>
      </c>
      <c r="W92" t="s">
        <v>143</v>
      </c>
      <c r="X92" t="s">
        <v>201</v>
      </c>
      <c r="Y92" t="s">
        <v>145</v>
      </c>
      <c r="Z92">
        <v>15.535132000000001</v>
      </c>
      <c r="AA92">
        <v>34.880012000000001</v>
      </c>
      <c r="AB92">
        <v>-83.404323000000005</v>
      </c>
      <c r="AC92">
        <v>69</v>
      </c>
      <c r="AD92">
        <v>31</v>
      </c>
      <c r="AE92">
        <v>118</v>
      </c>
      <c r="AF92" t="s">
        <v>146</v>
      </c>
      <c r="AG92">
        <v>99</v>
      </c>
      <c r="AH92">
        <v>117</v>
      </c>
      <c r="AI92" t="s">
        <v>147</v>
      </c>
      <c r="AJ92">
        <v>207.8</v>
      </c>
      <c r="AK92">
        <v>74.5</v>
      </c>
      <c r="AL92">
        <v>268.89999999999998</v>
      </c>
      <c r="AM92">
        <v>-83.405452999999994</v>
      </c>
      <c r="AN92">
        <v>34.880851999999997</v>
      </c>
      <c r="AO92">
        <v>-83.404743999999994</v>
      </c>
      <c r="AP92">
        <v>34.880488999999997</v>
      </c>
      <c r="AQ92" t="s">
        <v>145</v>
      </c>
      <c r="AR92">
        <v>1</v>
      </c>
      <c r="AS92">
        <v>241</v>
      </c>
      <c r="AT92">
        <v>2</v>
      </c>
      <c r="AU92">
        <v>0</v>
      </c>
      <c r="AV92">
        <v>25</v>
      </c>
      <c r="AW92">
        <v>10.17</v>
      </c>
      <c r="AX92">
        <v>10.02</v>
      </c>
      <c r="AY92">
        <v>1888.1</v>
      </c>
      <c r="AZ92">
        <v>1888.1</v>
      </c>
      <c r="BA92">
        <v>1884.5</v>
      </c>
      <c r="BB92">
        <v>35</v>
      </c>
      <c r="BC92">
        <v>27.9</v>
      </c>
      <c r="BD92">
        <v>7.1</v>
      </c>
      <c r="BE92" s="3">
        <v>43091</v>
      </c>
      <c r="BF92" t="s">
        <v>209</v>
      </c>
      <c r="BG92">
        <v>8.4599999999999996E-4</v>
      </c>
      <c r="BH92">
        <v>43297</v>
      </c>
      <c r="BI92">
        <v>42922</v>
      </c>
      <c r="BJ92" t="s">
        <v>145</v>
      </c>
      <c r="BK92" t="s">
        <v>149</v>
      </c>
      <c r="BL92">
        <v>1</v>
      </c>
      <c r="BM92">
        <v>200</v>
      </c>
      <c r="BN92">
        <v>1</v>
      </c>
      <c r="BO92">
        <v>1</v>
      </c>
      <c r="BP92">
        <v>2</v>
      </c>
      <c r="BQ92">
        <v>1</v>
      </c>
      <c r="BR92">
        <v>1</v>
      </c>
      <c r="BS92">
        <v>2</v>
      </c>
      <c r="BT92">
        <v>3</v>
      </c>
      <c r="BU92">
        <v>3</v>
      </c>
      <c r="BV92" t="s">
        <v>150</v>
      </c>
      <c r="BW92">
        <v>241</v>
      </c>
      <c r="BX92">
        <v>2</v>
      </c>
      <c r="BY92">
        <v>0</v>
      </c>
      <c r="BZ92" t="s">
        <v>151</v>
      </c>
      <c r="CA92" t="s">
        <v>151</v>
      </c>
      <c r="CB92">
        <v>0</v>
      </c>
      <c r="CC92">
        <v>25</v>
      </c>
      <c r="CD92">
        <v>8020</v>
      </c>
      <c r="CE92" t="s">
        <v>377</v>
      </c>
      <c r="CF92">
        <v>1690</v>
      </c>
      <c r="CG92">
        <v>0.21201300000000001</v>
      </c>
      <c r="CH92">
        <v>9</v>
      </c>
      <c r="CI92" t="s">
        <v>153</v>
      </c>
      <c r="CJ92">
        <v>8020</v>
      </c>
      <c r="CK92">
        <v>452487</v>
      </c>
      <c r="CL92">
        <v>15.31</v>
      </c>
      <c r="CM92">
        <v>15.53</v>
      </c>
      <c r="CN92">
        <v>452487</v>
      </c>
      <c r="CO92">
        <v>0</v>
      </c>
      <c r="CP92">
        <v>1119.426702</v>
      </c>
      <c r="CQ92">
        <v>100</v>
      </c>
      <c r="CR92">
        <v>42946</v>
      </c>
      <c r="CS92">
        <v>9.0100000000000006E-3</v>
      </c>
      <c r="CT92">
        <v>0</v>
      </c>
      <c r="CU92">
        <v>8.4599999999999996E-4</v>
      </c>
      <c r="CV92">
        <v>617</v>
      </c>
      <c r="CW92" t="s">
        <v>378</v>
      </c>
      <c r="CX92" t="s">
        <v>155</v>
      </c>
      <c r="CY92" t="s">
        <v>379</v>
      </c>
      <c r="CZ92">
        <v>-83.406328000000002</v>
      </c>
      <c r="DA92">
        <v>34.880932999999999</v>
      </c>
      <c r="DB92">
        <v>34.880932999999999</v>
      </c>
      <c r="DC92">
        <v>-83.406328000000002</v>
      </c>
      <c r="DD92">
        <v>8.4599999999999996E-4</v>
      </c>
      <c r="DE92">
        <v>69</v>
      </c>
      <c r="DF92">
        <v>5040</v>
      </c>
      <c r="DG92">
        <v>8.5</v>
      </c>
      <c r="DH92">
        <v>7440</v>
      </c>
      <c r="DI92">
        <v>6.9</v>
      </c>
      <c r="DJ92">
        <v>7220</v>
      </c>
      <c r="DK92">
        <v>7</v>
      </c>
      <c r="DL92">
        <v>6850</v>
      </c>
      <c r="DM92">
        <v>6</v>
      </c>
      <c r="DN92">
        <v>8020</v>
      </c>
      <c r="DO92">
        <v>12</v>
      </c>
      <c r="DP92">
        <v>7700</v>
      </c>
      <c r="DQ92">
        <v>12</v>
      </c>
      <c r="DR92">
        <v>7330</v>
      </c>
      <c r="DS92">
        <v>12</v>
      </c>
      <c r="DT92">
        <v>6830</v>
      </c>
      <c r="DU92">
        <v>12</v>
      </c>
      <c r="DV92">
        <v>6830</v>
      </c>
      <c r="DW92">
        <v>0</v>
      </c>
      <c r="DX92">
        <v>6930</v>
      </c>
      <c r="DY92">
        <v>0</v>
      </c>
      <c r="DZ92">
        <v>6.3900000000000003E-4</v>
      </c>
    </row>
    <row r="93" spans="1:130" x14ac:dyDescent="0.3">
      <c r="A93">
        <v>92</v>
      </c>
      <c r="B93">
        <v>7679469</v>
      </c>
      <c r="C93" t="s">
        <v>373</v>
      </c>
      <c r="D93" s="2">
        <v>44010.822222222225</v>
      </c>
      <c r="E93" t="s">
        <v>131</v>
      </c>
      <c r="F93" t="s">
        <v>396</v>
      </c>
      <c r="G93" t="s">
        <v>397</v>
      </c>
      <c r="H93" t="s">
        <v>134</v>
      </c>
      <c r="I93">
        <v>0</v>
      </c>
      <c r="J93">
        <v>0</v>
      </c>
      <c r="K93">
        <v>0</v>
      </c>
      <c r="L93" t="s">
        <v>269</v>
      </c>
      <c r="M93" t="s">
        <v>224</v>
      </c>
      <c r="N93" t="s">
        <v>165</v>
      </c>
      <c r="O93" t="s">
        <v>165</v>
      </c>
      <c r="P93" t="s">
        <v>173</v>
      </c>
      <c r="Q93">
        <v>2</v>
      </c>
      <c r="R93" t="s">
        <v>270</v>
      </c>
      <c r="S93" t="s">
        <v>195</v>
      </c>
      <c r="T93" t="s">
        <v>169</v>
      </c>
      <c r="U93" t="s">
        <v>142</v>
      </c>
      <c r="V93" t="s">
        <v>398</v>
      </c>
      <c r="W93" t="s">
        <v>197</v>
      </c>
      <c r="X93" t="s">
        <v>320</v>
      </c>
      <c r="Y93" t="s">
        <v>399</v>
      </c>
      <c r="Z93">
        <v>1.07</v>
      </c>
      <c r="AA93">
        <v>34.878323999999999</v>
      </c>
      <c r="AB93">
        <v>-83.400901000000005</v>
      </c>
      <c r="AC93">
        <v>69</v>
      </c>
      <c r="AD93">
        <v>31</v>
      </c>
      <c r="AE93">
        <v>118</v>
      </c>
      <c r="AF93" t="s">
        <v>146</v>
      </c>
      <c r="AG93">
        <v>99</v>
      </c>
      <c r="AH93">
        <v>117</v>
      </c>
      <c r="AI93" t="s">
        <v>147</v>
      </c>
      <c r="AJ93">
        <v>207.8</v>
      </c>
      <c r="AK93">
        <v>74.5</v>
      </c>
      <c r="AL93">
        <v>268.89999999999998</v>
      </c>
      <c r="AM93">
        <v>-83.405452999999994</v>
      </c>
      <c r="AN93">
        <v>34.880851999999997</v>
      </c>
      <c r="AO93">
        <v>-83.404743999999994</v>
      </c>
      <c r="AP93">
        <v>34.880488999999997</v>
      </c>
      <c r="AQ93" t="s">
        <v>145</v>
      </c>
      <c r="AR93">
        <v>1</v>
      </c>
      <c r="AS93">
        <v>241</v>
      </c>
      <c r="AT93">
        <v>2</v>
      </c>
      <c r="AU93">
        <v>0</v>
      </c>
      <c r="AV93">
        <v>25</v>
      </c>
      <c r="AW93">
        <v>10.17</v>
      </c>
      <c r="AX93">
        <v>10.02</v>
      </c>
      <c r="AY93">
        <v>1888.1</v>
      </c>
      <c r="AZ93">
        <v>1888.1</v>
      </c>
      <c r="BA93">
        <v>1884.5</v>
      </c>
      <c r="BB93">
        <v>35</v>
      </c>
      <c r="BC93">
        <v>27.9</v>
      </c>
      <c r="BD93">
        <v>7.1</v>
      </c>
      <c r="BE93" s="3">
        <v>43091</v>
      </c>
      <c r="BF93" t="s">
        <v>209</v>
      </c>
      <c r="BG93">
        <v>8.4599999999999996E-4</v>
      </c>
      <c r="BH93">
        <v>43297</v>
      </c>
      <c r="BI93">
        <v>42922</v>
      </c>
      <c r="BJ93" t="s">
        <v>145</v>
      </c>
      <c r="BK93" t="s">
        <v>149</v>
      </c>
      <c r="BL93">
        <v>1</v>
      </c>
      <c r="BM93">
        <v>200</v>
      </c>
      <c r="BN93">
        <v>1</v>
      </c>
      <c r="BO93">
        <v>1</v>
      </c>
      <c r="BP93">
        <v>2</v>
      </c>
      <c r="BQ93">
        <v>1</v>
      </c>
      <c r="BR93">
        <v>1</v>
      </c>
      <c r="BS93">
        <v>2</v>
      </c>
      <c r="BT93">
        <v>3</v>
      </c>
      <c r="BU93">
        <v>3</v>
      </c>
      <c r="BV93" t="s">
        <v>150</v>
      </c>
      <c r="BW93">
        <v>241</v>
      </c>
      <c r="BX93">
        <v>2</v>
      </c>
      <c r="BY93">
        <v>0</v>
      </c>
      <c r="BZ93" t="s">
        <v>151</v>
      </c>
      <c r="CA93" t="s">
        <v>151</v>
      </c>
      <c r="CB93">
        <v>0</v>
      </c>
      <c r="CC93">
        <v>25</v>
      </c>
      <c r="CD93">
        <v>8020</v>
      </c>
      <c r="CE93" t="s">
        <v>377</v>
      </c>
      <c r="CF93">
        <v>1690</v>
      </c>
      <c r="CG93">
        <v>0.21201300000000001</v>
      </c>
      <c r="CH93">
        <v>9</v>
      </c>
      <c r="CI93" t="s">
        <v>153</v>
      </c>
      <c r="CJ93">
        <v>8020</v>
      </c>
      <c r="CK93">
        <v>452487</v>
      </c>
      <c r="CL93">
        <v>15.31</v>
      </c>
      <c r="CM93">
        <v>15.53</v>
      </c>
      <c r="CN93">
        <v>452487</v>
      </c>
      <c r="CO93">
        <v>0</v>
      </c>
      <c r="CP93">
        <v>1119.426702</v>
      </c>
      <c r="CQ93">
        <v>100</v>
      </c>
      <c r="CR93">
        <v>42946</v>
      </c>
      <c r="CS93">
        <v>9.0100000000000006E-3</v>
      </c>
      <c r="CT93">
        <v>0</v>
      </c>
      <c r="CU93">
        <v>8.4599999999999996E-4</v>
      </c>
      <c r="CV93">
        <v>617</v>
      </c>
      <c r="CW93" t="s">
        <v>378</v>
      </c>
      <c r="CX93" t="s">
        <v>155</v>
      </c>
      <c r="CY93" t="s">
        <v>379</v>
      </c>
      <c r="CZ93">
        <v>-83.406328000000002</v>
      </c>
      <c r="DA93">
        <v>34.880932999999999</v>
      </c>
      <c r="DB93">
        <v>34.880932999999999</v>
      </c>
      <c r="DC93">
        <v>-83.406328000000002</v>
      </c>
      <c r="DD93">
        <v>8.4599999999999996E-4</v>
      </c>
      <c r="DE93">
        <v>69</v>
      </c>
      <c r="DF93">
        <v>5040</v>
      </c>
      <c r="DG93">
        <v>8.5</v>
      </c>
      <c r="DH93">
        <v>7440</v>
      </c>
      <c r="DI93">
        <v>6.9</v>
      </c>
      <c r="DJ93">
        <v>7220</v>
      </c>
      <c r="DK93">
        <v>7</v>
      </c>
      <c r="DL93">
        <v>6850</v>
      </c>
      <c r="DM93">
        <v>6</v>
      </c>
      <c r="DN93">
        <v>8020</v>
      </c>
      <c r="DO93">
        <v>12</v>
      </c>
      <c r="DP93">
        <v>7700</v>
      </c>
      <c r="DQ93">
        <v>12</v>
      </c>
      <c r="DR93">
        <v>7330</v>
      </c>
      <c r="DS93">
        <v>12</v>
      </c>
      <c r="DT93">
        <v>6830</v>
      </c>
      <c r="DU93">
        <v>12</v>
      </c>
      <c r="DV93">
        <v>6830</v>
      </c>
      <c r="DW93">
        <v>0</v>
      </c>
      <c r="DX93">
        <v>6930</v>
      </c>
      <c r="DY93">
        <v>0</v>
      </c>
      <c r="DZ93">
        <v>4.4130000000000003E-3</v>
      </c>
    </row>
    <row r="94" spans="1:130" x14ac:dyDescent="0.3">
      <c r="A94">
        <v>93</v>
      </c>
      <c r="B94">
        <v>7416986</v>
      </c>
      <c r="C94" t="s">
        <v>373</v>
      </c>
      <c r="D94" s="2">
        <v>43771.534722222219</v>
      </c>
      <c r="E94" t="s">
        <v>131</v>
      </c>
      <c r="F94" t="s">
        <v>396</v>
      </c>
      <c r="G94" t="s">
        <v>380</v>
      </c>
      <c r="H94" t="s">
        <v>134</v>
      </c>
      <c r="I94">
        <v>0</v>
      </c>
      <c r="J94">
        <v>0</v>
      </c>
      <c r="K94">
        <v>0</v>
      </c>
      <c r="L94" t="s">
        <v>163</v>
      </c>
      <c r="M94" t="s">
        <v>224</v>
      </c>
      <c r="N94" t="s">
        <v>165</v>
      </c>
      <c r="O94" t="s">
        <v>165</v>
      </c>
      <c r="P94" t="s">
        <v>173</v>
      </c>
      <c r="Q94">
        <v>2</v>
      </c>
      <c r="R94" t="s">
        <v>300</v>
      </c>
      <c r="S94" t="s">
        <v>400</v>
      </c>
      <c r="T94" t="s">
        <v>169</v>
      </c>
      <c r="U94" t="s">
        <v>142</v>
      </c>
      <c r="V94" t="s">
        <v>401</v>
      </c>
      <c r="W94" t="s">
        <v>197</v>
      </c>
      <c r="X94" t="s">
        <v>306</v>
      </c>
      <c r="Y94" t="s">
        <v>145</v>
      </c>
      <c r="Z94">
        <v>15.79</v>
      </c>
      <c r="AA94">
        <v>34.878323999999999</v>
      </c>
      <c r="AB94">
        <v>-83.400901000000005</v>
      </c>
      <c r="AC94">
        <v>69</v>
      </c>
      <c r="AD94">
        <v>31</v>
      </c>
      <c r="AE94">
        <v>118</v>
      </c>
      <c r="AF94" t="s">
        <v>146</v>
      </c>
      <c r="AG94">
        <v>99</v>
      </c>
      <c r="AH94">
        <v>117</v>
      </c>
      <c r="AI94" t="s">
        <v>147</v>
      </c>
      <c r="AJ94">
        <v>207.8</v>
      </c>
      <c r="AK94">
        <v>74.5</v>
      </c>
      <c r="AL94">
        <v>268.89999999999998</v>
      </c>
      <c r="AM94">
        <v>-83.405452999999994</v>
      </c>
      <c r="AN94">
        <v>34.880851999999997</v>
      </c>
      <c r="AO94">
        <v>-83.404743999999994</v>
      </c>
      <c r="AP94">
        <v>34.880488999999997</v>
      </c>
      <c r="AQ94" t="s">
        <v>145</v>
      </c>
      <c r="AR94">
        <v>1</v>
      </c>
      <c r="AS94">
        <v>241</v>
      </c>
      <c r="AT94">
        <v>2</v>
      </c>
      <c r="AU94">
        <v>0</v>
      </c>
      <c r="AV94">
        <v>25</v>
      </c>
      <c r="AW94">
        <v>10.17</v>
      </c>
      <c r="AX94">
        <v>10.02</v>
      </c>
      <c r="AY94">
        <v>1888.1</v>
      </c>
      <c r="AZ94">
        <v>1888.1</v>
      </c>
      <c r="BA94">
        <v>1884.5</v>
      </c>
      <c r="BB94">
        <v>35</v>
      </c>
      <c r="BC94">
        <v>27.9</v>
      </c>
      <c r="BD94">
        <v>7.1</v>
      </c>
      <c r="BE94" s="3">
        <v>43091</v>
      </c>
      <c r="BF94" t="s">
        <v>209</v>
      </c>
      <c r="BG94">
        <v>8.4599999999999996E-4</v>
      </c>
      <c r="BH94">
        <v>43297</v>
      </c>
      <c r="BI94">
        <v>42922</v>
      </c>
      <c r="BJ94" t="s">
        <v>145</v>
      </c>
      <c r="BK94" t="s">
        <v>149</v>
      </c>
      <c r="BL94">
        <v>1</v>
      </c>
      <c r="BM94">
        <v>200</v>
      </c>
      <c r="BN94">
        <v>1</v>
      </c>
      <c r="BO94">
        <v>1</v>
      </c>
      <c r="BP94">
        <v>2</v>
      </c>
      <c r="BQ94">
        <v>1</v>
      </c>
      <c r="BR94">
        <v>1</v>
      </c>
      <c r="BS94">
        <v>2</v>
      </c>
      <c r="BT94">
        <v>3</v>
      </c>
      <c r="BU94">
        <v>3</v>
      </c>
      <c r="BV94" t="s">
        <v>150</v>
      </c>
      <c r="BW94">
        <v>241</v>
      </c>
      <c r="BX94">
        <v>2</v>
      </c>
      <c r="BY94">
        <v>0</v>
      </c>
      <c r="BZ94" t="s">
        <v>151</v>
      </c>
      <c r="CA94" t="s">
        <v>151</v>
      </c>
      <c r="CB94">
        <v>0</v>
      </c>
      <c r="CC94">
        <v>25</v>
      </c>
      <c r="CD94">
        <v>8020</v>
      </c>
      <c r="CE94" t="s">
        <v>377</v>
      </c>
      <c r="CF94">
        <v>1690</v>
      </c>
      <c r="CG94">
        <v>0.21201300000000001</v>
      </c>
      <c r="CH94">
        <v>9</v>
      </c>
      <c r="CI94" t="s">
        <v>153</v>
      </c>
      <c r="CJ94">
        <v>8020</v>
      </c>
      <c r="CK94">
        <v>452487</v>
      </c>
      <c r="CL94">
        <v>15.31</v>
      </c>
      <c r="CM94">
        <v>15.53</v>
      </c>
      <c r="CN94">
        <v>452487</v>
      </c>
      <c r="CO94">
        <v>0</v>
      </c>
      <c r="CP94">
        <v>1119.426702</v>
      </c>
      <c r="CQ94">
        <v>100</v>
      </c>
      <c r="CR94">
        <v>42946</v>
      </c>
      <c r="CS94">
        <v>9.0100000000000006E-3</v>
      </c>
      <c r="CT94">
        <v>0</v>
      </c>
      <c r="CU94">
        <v>8.4599999999999996E-4</v>
      </c>
      <c r="CV94">
        <v>617</v>
      </c>
      <c r="CW94" t="s">
        <v>378</v>
      </c>
      <c r="CX94" t="s">
        <v>155</v>
      </c>
      <c r="CY94" t="s">
        <v>379</v>
      </c>
      <c r="CZ94">
        <v>-83.406328000000002</v>
      </c>
      <c r="DA94">
        <v>34.880932999999999</v>
      </c>
      <c r="DB94">
        <v>34.880932999999999</v>
      </c>
      <c r="DC94">
        <v>-83.406328000000002</v>
      </c>
      <c r="DD94">
        <v>8.4599999999999996E-4</v>
      </c>
      <c r="DE94">
        <v>69</v>
      </c>
      <c r="DF94">
        <v>5040</v>
      </c>
      <c r="DG94">
        <v>8.5</v>
      </c>
      <c r="DH94">
        <v>7440</v>
      </c>
      <c r="DI94">
        <v>6.9</v>
      </c>
      <c r="DJ94">
        <v>7220</v>
      </c>
      <c r="DK94">
        <v>7</v>
      </c>
      <c r="DL94">
        <v>6850</v>
      </c>
      <c r="DM94">
        <v>6</v>
      </c>
      <c r="DN94">
        <v>8020</v>
      </c>
      <c r="DO94">
        <v>12</v>
      </c>
      <c r="DP94">
        <v>7700</v>
      </c>
      <c r="DQ94">
        <v>12</v>
      </c>
      <c r="DR94">
        <v>7330</v>
      </c>
      <c r="DS94">
        <v>12</v>
      </c>
      <c r="DT94">
        <v>6830</v>
      </c>
      <c r="DU94">
        <v>12</v>
      </c>
      <c r="DV94">
        <v>6830</v>
      </c>
      <c r="DW94">
        <v>0</v>
      </c>
      <c r="DX94">
        <v>6930</v>
      </c>
      <c r="DY94">
        <v>0</v>
      </c>
      <c r="DZ94">
        <v>4.4130000000000003E-3</v>
      </c>
    </row>
    <row r="95" spans="1:130" x14ac:dyDescent="0.3">
      <c r="A95">
        <v>94</v>
      </c>
      <c r="B95">
        <v>7335129</v>
      </c>
      <c r="C95" t="s">
        <v>373</v>
      </c>
      <c r="D95" s="2">
        <v>43704.530555555553</v>
      </c>
      <c r="E95" t="s">
        <v>131</v>
      </c>
      <c r="F95" t="s">
        <v>380</v>
      </c>
      <c r="G95" t="s">
        <v>402</v>
      </c>
      <c r="H95" t="s">
        <v>134</v>
      </c>
      <c r="I95">
        <v>0</v>
      </c>
      <c r="J95">
        <v>0</v>
      </c>
      <c r="K95">
        <v>0</v>
      </c>
      <c r="L95" t="s">
        <v>179</v>
      </c>
      <c r="M95" t="s">
        <v>224</v>
      </c>
      <c r="N95" t="s">
        <v>165</v>
      </c>
      <c r="O95" t="s">
        <v>165</v>
      </c>
      <c r="P95" t="s">
        <v>173</v>
      </c>
      <c r="Q95">
        <v>2</v>
      </c>
      <c r="R95" t="s">
        <v>206</v>
      </c>
      <c r="S95" t="s">
        <v>403</v>
      </c>
      <c r="T95" t="s">
        <v>169</v>
      </c>
      <c r="U95" t="s">
        <v>162</v>
      </c>
      <c r="V95" t="s">
        <v>404</v>
      </c>
      <c r="W95" t="s">
        <v>197</v>
      </c>
      <c r="X95" t="s">
        <v>354</v>
      </c>
      <c r="Y95" t="s">
        <v>145</v>
      </c>
      <c r="Z95">
        <v>15.716087</v>
      </c>
      <c r="AA95">
        <v>34.878435000000003</v>
      </c>
      <c r="AB95">
        <v>-83.402144000000007</v>
      </c>
      <c r="AC95">
        <v>69</v>
      </c>
      <c r="AD95">
        <v>31</v>
      </c>
      <c r="AE95">
        <v>118</v>
      </c>
      <c r="AF95" t="s">
        <v>146</v>
      </c>
      <c r="AG95">
        <v>99</v>
      </c>
      <c r="AH95">
        <v>117</v>
      </c>
      <c r="AI95" t="s">
        <v>147</v>
      </c>
      <c r="AJ95">
        <v>207.8</v>
      </c>
      <c r="AK95">
        <v>74.5</v>
      </c>
      <c r="AL95">
        <v>268.89999999999998</v>
      </c>
      <c r="AM95">
        <v>-83.405452999999994</v>
      </c>
      <c r="AN95">
        <v>34.880851999999997</v>
      </c>
      <c r="AO95">
        <v>-83.404743999999994</v>
      </c>
      <c r="AP95">
        <v>34.880488999999997</v>
      </c>
      <c r="AQ95" t="s">
        <v>145</v>
      </c>
      <c r="AR95">
        <v>1</v>
      </c>
      <c r="AS95">
        <v>241</v>
      </c>
      <c r="AT95">
        <v>2</v>
      </c>
      <c r="AU95">
        <v>0</v>
      </c>
      <c r="AV95">
        <v>25</v>
      </c>
      <c r="AW95">
        <v>10.17</v>
      </c>
      <c r="AX95">
        <v>10.02</v>
      </c>
      <c r="AY95">
        <v>1888.1</v>
      </c>
      <c r="AZ95">
        <v>1888.1</v>
      </c>
      <c r="BA95">
        <v>1884.5</v>
      </c>
      <c r="BB95">
        <v>35</v>
      </c>
      <c r="BC95">
        <v>27.9</v>
      </c>
      <c r="BD95">
        <v>7.1</v>
      </c>
      <c r="BE95" s="3">
        <v>43091</v>
      </c>
      <c r="BF95" t="s">
        <v>209</v>
      </c>
      <c r="BG95">
        <v>8.4599999999999996E-4</v>
      </c>
      <c r="BH95">
        <v>43297</v>
      </c>
      <c r="BI95">
        <v>42922</v>
      </c>
      <c r="BJ95" t="s">
        <v>145</v>
      </c>
      <c r="BK95" t="s">
        <v>149</v>
      </c>
      <c r="BL95">
        <v>1</v>
      </c>
      <c r="BM95">
        <v>200</v>
      </c>
      <c r="BN95">
        <v>1</v>
      </c>
      <c r="BO95">
        <v>1</v>
      </c>
      <c r="BP95">
        <v>2</v>
      </c>
      <c r="BQ95">
        <v>1</v>
      </c>
      <c r="BR95">
        <v>1</v>
      </c>
      <c r="BS95">
        <v>2</v>
      </c>
      <c r="BT95">
        <v>3</v>
      </c>
      <c r="BU95">
        <v>3</v>
      </c>
      <c r="BV95" t="s">
        <v>150</v>
      </c>
      <c r="BW95">
        <v>241</v>
      </c>
      <c r="BX95">
        <v>2</v>
      </c>
      <c r="BY95">
        <v>0</v>
      </c>
      <c r="BZ95" t="s">
        <v>151</v>
      </c>
      <c r="CA95" t="s">
        <v>151</v>
      </c>
      <c r="CB95">
        <v>0</v>
      </c>
      <c r="CC95">
        <v>25</v>
      </c>
      <c r="CD95">
        <v>8020</v>
      </c>
      <c r="CE95" t="s">
        <v>377</v>
      </c>
      <c r="CF95">
        <v>1690</v>
      </c>
      <c r="CG95">
        <v>0.21201300000000001</v>
      </c>
      <c r="CH95">
        <v>9</v>
      </c>
      <c r="CI95" t="s">
        <v>153</v>
      </c>
      <c r="CJ95">
        <v>8020</v>
      </c>
      <c r="CK95">
        <v>452487</v>
      </c>
      <c r="CL95">
        <v>15.31</v>
      </c>
      <c r="CM95">
        <v>15.53</v>
      </c>
      <c r="CN95">
        <v>452487</v>
      </c>
      <c r="CO95">
        <v>0</v>
      </c>
      <c r="CP95">
        <v>1119.426702</v>
      </c>
      <c r="CQ95">
        <v>100</v>
      </c>
      <c r="CR95">
        <v>42946</v>
      </c>
      <c r="CS95">
        <v>9.0100000000000006E-3</v>
      </c>
      <c r="CT95">
        <v>0</v>
      </c>
      <c r="CU95">
        <v>8.4599999999999996E-4</v>
      </c>
      <c r="CV95">
        <v>617</v>
      </c>
      <c r="CW95" t="s">
        <v>378</v>
      </c>
      <c r="CX95" t="s">
        <v>155</v>
      </c>
      <c r="CY95" t="s">
        <v>379</v>
      </c>
      <c r="CZ95">
        <v>-83.406328000000002</v>
      </c>
      <c r="DA95">
        <v>34.880932999999999</v>
      </c>
      <c r="DB95">
        <v>34.880932999999999</v>
      </c>
      <c r="DC95">
        <v>-83.406328000000002</v>
      </c>
      <c r="DD95">
        <v>8.4599999999999996E-4</v>
      </c>
      <c r="DE95">
        <v>69</v>
      </c>
      <c r="DF95">
        <v>5040</v>
      </c>
      <c r="DG95">
        <v>8.5</v>
      </c>
      <c r="DH95">
        <v>7440</v>
      </c>
      <c r="DI95">
        <v>6.9</v>
      </c>
      <c r="DJ95">
        <v>7220</v>
      </c>
      <c r="DK95">
        <v>7</v>
      </c>
      <c r="DL95">
        <v>6850</v>
      </c>
      <c r="DM95">
        <v>6</v>
      </c>
      <c r="DN95">
        <v>8020</v>
      </c>
      <c r="DO95">
        <v>12</v>
      </c>
      <c r="DP95">
        <v>7700</v>
      </c>
      <c r="DQ95">
        <v>12</v>
      </c>
      <c r="DR95">
        <v>7330</v>
      </c>
      <c r="DS95">
        <v>12</v>
      </c>
      <c r="DT95">
        <v>6830</v>
      </c>
      <c r="DU95">
        <v>12</v>
      </c>
      <c r="DV95">
        <v>6830</v>
      </c>
      <c r="DW95">
        <v>0</v>
      </c>
      <c r="DX95">
        <v>6930</v>
      </c>
      <c r="DY95">
        <v>0</v>
      </c>
      <c r="DZ95">
        <v>3.3159999999999999E-3</v>
      </c>
    </row>
    <row r="96" spans="1:130" x14ac:dyDescent="0.3">
      <c r="A96">
        <v>95</v>
      </c>
      <c r="B96">
        <v>7303306</v>
      </c>
      <c r="C96" t="s">
        <v>373</v>
      </c>
      <c r="D96" s="2">
        <v>43670.923611111109</v>
      </c>
      <c r="E96" t="s">
        <v>131</v>
      </c>
      <c r="F96" t="s">
        <v>393</v>
      </c>
      <c r="G96" t="s">
        <v>375</v>
      </c>
      <c r="H96" t="s">
        <v>134</v>
      </c>
      <c r="I96">
        <v>0</v>
      </c>
      <c r="J96">
        <v>0</v>
      </c>
      <c r="K96">
        <v>0</v>
      </c>
      <c r="L96" t="s">
        <v>135</v>
      </c>
      <c r="M96" t="s">
        <v>180</v>
      </c>
      <c r="N96" t="s">
        <v>175</v>
      </c>
      <c r="O96" t="s">
        <v>175</v>
      </c>
      <c r="P96" t="s">
        <v>173</v>
      </c>
      <c r="Q96">
        <v>1</v>
      </c>
      <c r="R96" t="s">
        <v>139</v>
      </c>
      <c r="S96" t="s">
        <v>140</v>
      </c>
      <c r="T96" t="s">
        <v>312</v>
      </c>
      <c r="U96" t="s">
        <v>142</v>
      </c>
      <c r="V96">
        <v>16</v>
      </c>
      <c r="W96" t="s">
        <v>222</v>
      </c>
      <c r="X96" t="s">
        <v>201</v>
      </c>
      <c r="Y96" t="s">
        <v>145</v>
      </c>
      <c r="Z96">
        <v>15.551994000000001</v>
      </c>
      <c r="AA96">
        <v>34.879787</v>
      </c>
      <c r="AB96">
        <v>-83.404199000000006</v>
      </c>
      <c r="AC96">
        <v>69</v>
      </c>
      <c r="AD96">
        <v>31</v>
      </c>
      <c r="AE96">
        <v>118</v>
      </c>
      <c r="AF96" t="s">
        <v>146</v>
      </c>
      <c r="AG96">
        <v>99</v>
      </c>
      <c r="AH96">
        <v>117</v>
      </c>
      <c r="AI96" t="s">
        <v>147</v>
      </c>
      <c r="AJ96">
        <v>207.8</v>
      </c>
      <c r="AK96">
        <v>74.5</v>
      </c>
      <c r="AL96">
        <v>268.89999999999998</v>
      </c>
      <c r="AM96">
        <v>-83.405452999999994</v>
      </c>
      <c r="AN96">
        <v>34.880851999999997</v>
      </c>
      <c r="AO96">
        <v>-83.404743999999994</v>
      </c>
      <c r="AP96">
        <v>34.880488999999997</v>
      </c>
      <c r="AQ96" t="s">
        <v>145</v>
      </c>
      <c r="AR96">
        <v>1</v>
      </c>
      <c r="AS96">
        <v>241</v>
      </c>
      <c r="AT96">
        <v>2</v>
      </c>
      <c r="AU96">
        <v>0</v>
      </c>
      <c r="AV96">
        <v>25</v>
      </c>
      <c r="AW96">
        <v>10.17</v>
      </c>
      <c r="AX96">
        <v>10.02</v>
      </c>
      <c r="AY96">
        <v>1888.1</v>
      </c>
      <c r="AZ96">
        <v>1888.1</v>
      </c>
      <c r="BA96">
        <v>1884.5</v>
      </c>
      <c r="BB96">
        <v>35</v>
      </c>
      <c r="BC96">
        <v>27.9</v>
      </c>
      <c r="BD96">
        <v>7.1</v>
      </c>
      <c r="BE96" s="3">
        <v>43091</v>
      </c>
      <c r="BF96" t="s">
        <v>209</v>
      </c>
      <c r="BG96">
        <v>8.4599999999999996E-4</v>
      </c>
      <c r="BH96">
        <v>43297</v>
      </c>
      <c r="BI96">
        <v>42922</v>
      </c>
      <c r="BJ96" t="s">
        <v>145</v>
      </c>
      <c r="BK96" t="s">
        <v>149</v>
      </c>
      <c r="BL96">
        <v>1</v>
      </c>
      <c r="BM96">
        <v>200</v>
      </c>
      <c r="BN96">
        <v>1</v>
      </c>
      <c r="BO96">
        <v>1</v>
      </c>
      <c r="BP96">
        <v>2</v>
      </c>
      <c r="BQ96">
        <v>1</v>
      </c>
      <c r="BR96">
        <v>1</v>
      </c>
      <c r="BS96">
        <v>2</v>
      </c>
      <c r="BT96">
        <v>3</v>
      </c>
      <c r="BU96">
        <v>3</v>
      </c>
      <c r="BV96" t="s">
        <v>150</v>
      </c>
      <c r="BW96">
        <v>241</v>
      </c>
      <c r="BX96">
        <v>2</v>
      </c>
      <c r="BY96">
        <v>0</v>
      </c>
      <c r="BZ96" t="s">
        <v>151</v>
      </c>
      <c r="CA96" t="s">
        <v>151</v>
      </c>
      <c r="CB96">
        <v>0</v>
      </c>
      <c r="CC96">
        <v>25</v>
      </c>
      <c r="CD96">
        <v>8020</v>
      </c>
      <c r="CE96" t="s">
        <v>377</v>
      </c>
      <c r="CF96">
        <v>1690</v>
      </c>
      <c r="CG96">
        <v>0.21201300000000001</v>
      </c>
      <c r="CH96">
        <v>9</v>
      </c>
      <c r="CI96" t="s">
        <v>153</v>
      </c>
      <c r="CJ96">
        <v>8020</v>
      </c>
      <c r="CK96">
        <v>452487</v>
      </c>
      <c r="CL96">
        <v>15.31</v>
      </c>
      <c r="CM96">
        <v>15.53</v>
      </c>
      <c r="CN96">
        <v>452487</v>
      </c>
      <c r="CO96">
        <v>0</v>
      </c>
      <c r="CP96">
        <v>1119.426702</v>
      </c>
      <c r="CQ96">
        <v>100</v>
      </c>
      <c r="CR96">
        <v>42946</v>
      </c>
      <c r="CS96">
        <v>9.0100000000000006E-3</v>
      </c>
      <c r="CT96">
        <v>0</v>
      </c>
      <c r="CU96">
        <v>8.4599999999999996E-4</v>
      </c>
      <c r="CV96">
        <v>617</v>
      </c>
      <c r="CW96" t="s">
        <v>378</v>
      </c>
      <c r="CX96" t="s">
        <v>155</v>
      </c>
      <c r="CY96" t="s">
        <v>379</v>
      </c>
      <c r="CZ96">
        <v>-83.406328000000002</v>
      </c>
      <c r="DA96">
        <v>34.880932999999999</v>
      </c>
      <c r="DB96">
        <v>34.880932999999999</v>
      </c>
      <c r="DC96">
        <v>-83.406328000000002</v>
      </c>
      <c r="DD96">
        <v>8.4599999999999996E-4</v>
      </c>
      <c r="DE96">
        <v>69</v>
      </c>
      <c r="DF96">
        <v>5040</v>
      </c>
      <c r="DG96">
        <v>8.5</v>
      </c>
      <c r="DH96">
        <v>7440</v>
      </c>
      <c r="DI96">
        <v>6.9</v>
      </c>
      <c r="DJ96">
        <v>7220</v>
      </c>
      <c r="DK96">
        <v>7</v>
      </c>
      <c r="DL96">
        <v>6850</v>
      </c>
      <c r="DM96">
        <v>6</v>
      </c>
      <c r="DN96">
        <v>8020</v>
      </c>
      <c r="DO96">
        <v>12</v>
      </c>
      <c r="DP96">
        <v>7700</v>
      </c>
      <c r="DQ96">
        <v>12</v>
      </c>
      <c r="DR96">
        <v>7330</v>
      </c>
      <c r="DS96">
        <v>12</v>
      </c>
      <c r="DT96">
        <v>6830</v>
      </c>
      <c r="DU96">
        <v>12</v>
      </c>
      <c r="DV96">
        <v>6830</v>
      </c>
      <c r="DW96">
        <v>0</v>
      </c>
      <c r="DX96">
        <v>6930</v>
      </c>
      <c r="DY96">
        <v>0</v>
      </c>
      <c r="DZ96">
        <v>8.9099999999999997E-4</v>
      </c>
    </row>
    <row r="97" spans="1:130" x14ac:dyDescent="0.3">
      <c r="A97">
        <v>96</v>
      </c>
      <c r="B97">
        <v>7284202</v>
      </c>
      <c r="C97" t="s">
        <v>373</v>
      </c>
      <c r="D97" s="2">
        <v>43654.504861111112</v>
      </c>
      <c r="E97" t="s">
        <v>131</v>
      </c>
      <c r="F97" t="s">
        <v>381</v>
      </c>
      <c r="G97" t="s">
        <v>382</v>
      </c>
      <c r="H97" t="s">
        <v>134</v>
      </c>
      <c r="I97">
        <v>0</v>
      </c>
      <c r="J97">
        <v>0</v>
      </c>
      <c r="K97">
        <v>0</v>
      </c>
      <c r="L97" t="s">
        <v>163</v>
      </c>
      <c r="M97" t="s">
        <v>224</v>
      </c>
      <c r="N97" t="s">
        <v>165</v>
      </c>
      <c r="O97" t="s">
        <v>152</v>
      </c>
      <c r="P97" t="s">
        <v>173</v>
      </c>
      <c r="Q97">
        <v>2</v>
      </c>
      <c r="R97" t="s">
        <v>405</v>
      </c>
      <c r="S97" t="s">
        <v>383</v>
      </c>
      <c r="T97" t="s">
        <v>169</v>
      </c>
      <c r="U97" t="s">
        <v>173</v>
      </c>
      <c r="V97" t="s">
        <v>406</v>
      </c>
      <c r="W97" t="s">
        <v>197</v>
      </c>
      <c r="X97" t="s">
        <v>289</v>
      </c>
      <c r="Y97" t="s">
        <v>145</v>
      </c>
      <c r="Z97">
        <v>0.27</v>
      </c>
      <c r="AA97">
        <v>34.878211</v>
      </c>
      <c r="AB97">
        <v>-83.399375000000006</v>
      </c>
      <c r="AC97">
        <v>69</v>
      </c>
      <c r="AD97">
        <v>31</v>
      </c>
      <c r="AE97">
        <v>118</v>
      </c>
      <c r="AF97" t="s">
        <v>146</v>
      </c>
      <c r="AG97">
        <v>99</v>
      </c>
      <c r="AH97">
        <v>117</v>
      </c>
      <c r="AI97" t="s">
        <v>147</v>
      </c>
      <c r="AJ97">
        <v>207.8</v>
      </c>
      <c r="AK97">
        <v>74.5</v>
      </c>
      <c r="AL97">
        <v>268.89999999999998</v>
      </c>
      <c r="AM97">
        <v>-83.405452999999994</v>
      </c>
      <c r="AN97">
        <v>34.880851999999997</v>
      </c>
      <c r="AO97">
        <v>-83.404743999999994</v>
      </c>
      <c r="AP97">
        <v>34.880488999999997</v>
      </c>
      <c r="AQ97" t="s">
        <v>145</v>
      </c>
      <c r="AR97">
        <v>1</v>
      </c>
      <c r="AS97">
        <v>241</v>
      </c>
      <c r="AT97">
        <v>2</v>
      </c>
      <c r="AU97">
        <v>0</v>
      </c>
      <c r="AV97">
        <v>25</v>
      </c>
      <c r="AW97">
        <v>10.17</v>
      </c>
      <c r="AX97">
        <v>10.02</v>
      </c>
      <c r="AY97">
        <v>1888.1</v>
      </c>
      <c r="AZ97">
        <v>1888.1</v>
      </c>
      <c r="BA97">
        <v>1884.5</v>
      </c>
      <c r="BB97">
        <v>35</v>
      </c>
      <c r="BC97">
        <v>27.9</v>
      </c>
      <c r="BD97">
        <v>7.1</v>
      </c>
      <c r="BE97" s="3">
        <v>43091</v>
      </c>
      <c r="BF97" t="s">
        <v>209</v>
      </c>
      <c r="BG97">
        <v>8.4599999999999996E-4</v>
      </c>
      <c r="BH97">
        <v>43297</v>
      </c>
      <c r="BI97">
        <v>42922</v>
      </c>
      <c r="BJ97" t="s">
        <v>145</v>
      </c>
      <c r="BK97" t="s">
        <v>149</v>
      </c>
      <c r="BL97">
        <v>1</v>
      </c>
      <c r="BM97">
        <v>200</v>
      </c>
      <c r="BN97">
        <v>1</v>
      </c>
      <c r="BO97">
        <v>1</v>
      </c>
      <c r="BP97">
        <v>2</v>
      </c>
      <c r="BQ97">
        <v>1</v>
      </c>
      <c r="BR97">
        <v>1</v>
      </c>
      <c r="BS97">
        <v>2</v>
      </c>
      <c r="BT97">
        <v>3</v>
      </c>
      <c r="BU97">
        <v>3</v>
      </c>
      <c r="BV97" t="s">
        <v>150</v>
      </c>
      <c r="BW97">
        <v>241</v>
      </c>
      <c r="BX97">
        <v>2</v>
      </c>
      <c r="BY97">
        <v>0</v>
      </c>
      <c r="BZ97" t="s">
        <v>151</v>
      </c>
      <c r="CA97" t="s">
        <v>151</v>
      </c>
      <c r="CB97">
        <v>0</v>
      </c>
      <c r="CC97">
        <v>25</v>
      </c>
      <c r="CD97">
        <v>8020</v>
      </c>
      <c r="CE97" t="s">
        <v>377</v>
      </c>
      <c r="CF97">
        <v>1690</v>
      </c>
      <c r="CG97">
        <v>0.21201300000000001</v>
      </c>
      <c r="CH97">
        <v>9</v>
      </c>
      <c r="CI97" t="s">
        <v>153</v>
      </c>
      <c r="CJ97">
        <v>8020</v>
      </c>
      <c r="CK97">
        <v>452487</v>
      </c>
      <c r="CL97">
        <v>15.31</v>
      </c>
      <c r="CM97">
        <v>15.53</v>
      </c>
      <c r="CN97">
        <v>452487</v>
      </c>
      <c r="CO97">
        <v>0</v>
      </c>
      <c r="CP97">
        <v>1119.426702</v>
      </c>
      <c r="CQ97">
        <v>100</v>
      </c>
      <c r="CR97">
        <v>42946</v>
      </c>
      <c r="CS97">
        <v>9.0100000000000006E-3</v>
      </c>
      <c r="CT97">
        <v>0</v>
      </c>
      <c r="CU97">
        <v>8.4599999999999996E-4</v>
      </c>
      <c r="CV97">
        <v>617</v>
      </c>
      <c r="CW97" t="s">
        <v>378</v>
      </c>
      <c r="CX97" t="s">
        <v>155</v>
      </c>
      <c r="CY97" t="s">
        <v>379</v>
      </c>
      <c r="CZ97">
        <v>-83.406328000000002</v>
      </c>
      <c r="DA97">
        <v>34.880932999999999</v>
      </c>
      <c r="DB97">
        <v>34.880932999999999</v>
      </c>
      <c r="DC97">
        <v>-83.406328000000002</v>
      </c>
      <c r="DD97">
        <v>8.4599999999999996E-4</v>
      </c>
      <c r="DE97">
        <v>69</v>
      </c>
      <c r="DF97">
        <v>5040</v>
      </c>
      <c r="DG97">
        <v>8.5</v>
      </c>
      <c r="DH97">
        <v>7440</v>
      </c>
      <c r="DI97">
        <v>6.9</v>
      </c>
      <c r="DJ97">
        <v>7220</v>
      </c>
      <c r="DK97">
        <v>7</v>
      </c>
      <c r="DL97">
        <v>6850</v>
      </c>
      <c r="DM97">
        <v>6</v>
      </c>
      <c r="DN97">
        <v>8020</v>
      </c>
      <c r="DO97">
        <v>12</v>
      </c>
      <c r="DP97">
        <v>7700</v>
      </c>
      <c r="DQ97">
        <v>12</v>
      </c>
      <c r="DR97">
        <v>7330</v>
      </c>
      <c r="DS97">
        <v>12</v>
      </c>
      <c r="DT97">
        <v>6830</v>
      </c>
      <c r="DU97">
        <v>12</v>
      </c>
      <c r="DV97">
        <v>6830</v>
      </c>
      <c r="DW97">
        <v>0</v>
      </c>
      <c r="DX97">
        <v>6930</v>
      </c>
      <c r="DY97">
        <v>0</v>
      </c>
      <c r="DZ97">
        <v>5.8339999999999998E-3</v>
      </c>
    </row>
    <row r="98" spans="1:130" x14ac:dyDescent="0.3">
      <c r="A98">
        <v>97</v>
      </c>
      <c r="B98">
        <v>7271177</v>
      </c>
      <c r="C98" t="s">
        <v>373</v>
      </c>
      <c r="D98" s="2">
        <v>43647.582638888889</v>
      </c>
      <c r="E98" t="s">
        <v>131</v>
      </c>
      <c r="F98" t="s">
        <v>380</v>
      </c>
      <c r="G98" t="s">
        <v>407</v>
      </c>
      <c r="H98" t="s">
        <v>193</v>
      </c>
      <c r="I98">
        <v>0</v>
      </c>
      <c r="J98">
        <v>0</v>
      </c>
      <c r="K98">
        <v>0</v>
      </c>
      <c r="L98" t="s">
        <v>163</v>
      </c>
      <c r="M98" t="s">
        <v>164</v>
      </c>
      <c r="N98" t="s">
        <v>165</v>
      </c>
      <c r="O98" t="s">
        <v>165</v>
      </c>
      <c r="P98" t="s">
        <v>173</v>
      </c>
      <c r="Q98">
        <v>2</v>
      </c>
      <c r="R98" t="s">
        <v>307</v>
      </c>
      <c r="S98" t="s">
        <v>168</v>
      </c>
      <c r="T98" t="s">
        <v>169</v>
      </c>
      <c r="U98" t="s">
        <v>142</v>
      </c>
      <c r="V98" t="s">
        <v>408</v>
      </c>
      <c r="W98" t="s">
        <v>197</v>
      </c>
      <c r="X98" t="s">
        <v>198</v>
      </c>
      <c r="Y98" t="s">
        <v>145</v>
      </c>
      <c r="Z98">
        <v>15.675115</v>
      </c>
      <c r="AA98">
        <v>34.878481999999998</v>
      </c>
      <c r="AB98">
        <v>-83.402807999999993</v>
      </c>
      <c r="AC98">
        <v>69</v>
      </c>
      <c r="AD98">
        <v>31</v>
      </c>
      <c r="AE98">
        <v>118</v>
      </c>
      <c r="AF98" t="s">
        <v>146</v>
      </c>
      <c r="AG98">
        <v>99</v>
      </c>
      <c r="AH98">
        <v>117</v>
      </c>
      <c r="AI98" t="s">
        <v>147</v>
      </c>
      <c r="AJ98">
        <v>207.8</v>
      </c>
      <c r="AK98">
        <v>74.5</v>
      </c>
      <c r="AL98">
        <v>268.89999999999998</v>
      </c>
      <c r="AM98">
        <v>-83.405452999999994</v>
      </c>
      <c r="AN98">
        <v>34.880851999999997</v>
      </c>
      <c r="AO98">
        <v>-83.404743999999994</v>
      </c>
      <c r="AP98">
        <v>34.880488999999997</v>
      </c>
      <c r="AQ98" t="s">
        <v>145</v>
      </c>
      <c r="AR98">
        <v>1</v>
      </c>
      <c r="AS98">
        <v>241</v>
      </c>
      <c r="AT98">
        <v>2</v>
      </c>
      <c r="AU98">
        <v>0</v>
      </c>
      <c r="AV98">
        <v>25</v>
      </c>
      <c r="AW98">
        <v>10.17</v>
      </c>
      <c r="AX98">
        <v>10.02</v>
      </c>
      <c r="AY98">
        <v>1888.1</v>
      </c>
      <c r="AZ98">
        <v>1888.1</v>
      </c>
      <c r="BA98">
        <v>1884.5</v>
      </c>
      <c r="BB98">
        <v>35</v>
      </c>
      <c r="BC98">
        <v>27.9</v>
      </c>
      <c r="BD98">
        <v>7.1</v>
      </c>
      <c r="BE98" s="3">
        <v>43091</v>
      </c>
      <c r="BF98" t="s">
        <v>209</v>
      </c>
      <c r="BG98">
        <v>8.4599999999999996E-4</v>
      </c>
      <c r="BH98">
        <v>43297</v>
      </c>
      <c r="BI98">
        <v>42922</v>
      </c>
      <c r="BJ98" t="s">
        <v>145</v>
      </c>
      <c r="BK98" t="s">
        <v>149</v>
      </c>
      <c r="BL98">
        <v>1</v>
      </c>
      <c r="BM98">
        <v>200</v>
      </c>
      <c r="BN98">
        <v>1</v>
      </c>
      <c r="BO98">
        <v>1</v>
      </c>
      <c r="BP98">
        <v>2</v>
      </c>
      <c r="BQ98">
        <v>1</v>
      </c>
      <c r="BR98">
        <v>1</v>
      </c>
      <c r="BS98">
        <v>2</v>
      </c>
      <c r="BT98">
        <v>3</v>
      </c>
      <c r="BU98">
        <v>3</v>
      </c>
      <c r="BV98" t="s">
        <v>150</v>
      </c>
      <c r="BW98">
        <v>241</v>
      </c>
      <c r="BX98">
        <v>2</v>
      </c>
      <c r="BY98">
        <v>0</v>
      </c>
      <c r="BZ98" t="s">
        <v>151</v>
      </c>
      <c r="CA98" t="s">
        <v>151</v>
      </c>
      <c r="CB98">
        <v>0</v>
      </c>
      <c r="CC98">
        <v>25</v>
      </c>
      <c r="CD98">
        <v>8020</v>
      </c>
      <c r="CE98" t="s">
        <v>377</v>
      </c>
      <c r="CF98">
        <v>1690</v>
      </c>
      <c r="CG98">
        <v>0.21201300000000001</v>
      </c>
      <c r="CH98">
        <v>9</v>
      </c>
      <c r="CI98" t="s">
        <v>153</v>
      </c>
      <c r="CJ98">
        <v>8020</v>
      </c>
      <c r="CK98">
        <v>452487</v>
      </c>
      <c r="CL98">
        <v>15.31</v>
      </c>
      <c r="CM98">
        <v>15.53</v>
      </c>
      <c r="CN98">
        <v>452487</v>
      </c>
      <c r="CO98">
        <v>0</v>
      </c>
      <c r="CP98">
        <v>1119.426702</v>
      </c>
      <c r="CQ98">
        <v>100</v>
      </c>
      <c r="CR98">
        <v>42946</v>
      </c>
      <c r="CS98">
        <v>9.0100000000000006E-3</v>
      </c>
      <c r="CT98">
        <v>0</v>
      </c>
      <c r="CU98">
        <v>8.4599999999999996E-4</v>
      </c>
      <c r="CV98">
        <v>617</v>
      </c>
      <c r="CW98" t="s">
        <v>378</v>
      </c>
      <c r="CX98" t="s">
        <v>155</v>
      </c>
      <c r="CY98" t="s">
        <v>379</v>
      </c>
      <c r="CZ98">
        <v>-83.406328000000002</v>
      </c>
      <c r="DA98">
        <v>34.880932999999999</v>
      </c>
      <c r="DB98">
        <v>34.880932999999999</v>
      </c>
      <c r="DC98">
        <v>-83.406328000000002</v>
      </c>
      <c r="DD98">
        <v>8.4599999999999996E-4</v>
      </c>
      <c r="DE98">
        <v>69</v>
      </c>
      <c r="DF98">
        <v>5040</v>
      </c>
      <c r="DG98">
        <v>8.5</v>
      </c>
      <c r="DH98">
        <v>7440</v>
      </c>
      <c r="DI98">
        <v>6.9</v>
      </c>
      <c r="DJ98">
        <v>7220</v>
      </c>
      <c r="DK98">
        <v>7</v>
      </c>
      <c r="DL98">
        <v>6850</v>
      </c>
      <c r="DM98">
        <v>6</v>
      </c>
      <c r="DN98">
        <v>8020</v>
      </c>
      <c r="DO98">
        <v>12</v>
      </c>
      <c r="DP98">
        <v>7700</v>
      </c>
      <c r="DQ98">
        <v>12</v>
      </c>
      <c r="DR98">
        <v>7330</v>
      </c>
      <c r="DS98">
        <v>12</v>
      </c>
      <c r="DT98">
        <v>6830</v>
      </c>
      <c r="DU98">
        <v>12</v>
      </c>
      <c r="DV98">
        <v>6830</v>
      </c>
      <c r="DW98">
        <v>0</v>
      </c>
      <c r="DX98">
        <v>6930</v>
      </c>
      <c r="DY98">
        <v>0</v>
      </c>
      <c r="DZ98">
        <v>2.7910000000000001E-3</v>
      </c>
    </row>
    <row r="99" spans="1:130" x14ac:dyDescent="0.3">
      <c r="A99">
        <v>98</v>
      </c>
      <c r="B99">
        <v>7218913</v>
      </c>
      <c r="C99" t="s">
        <v>373</v>
      </c>
      <c r="D99" s="2">
        <v>43608.614583333336</v>
      </c>
      <c r="E99" t="s">
        <v>131</v>
      </c>
      <c r="F99" t="s">
        <v>380</v>
      </c>
      <c r="G99" t="s">
        <v>402</v>
      </c>
      <c r="H99" t="s">
        <v>134</v>
      </c>
      <c r="I99">
        <v>0</v>
      </c>
      <c r="J99">
        <v>0</v>
      </c>
      <c r="K99">
        <v>0</v>
      </c>
      <c r="L99" t="s">
        <v>163</v>
      </c>
      <c r="M99" t="s">
        <v>224</v>
      </c>
      <c r="N99" t="s">
        <v>409</v>
      </c>
      <c r="O99" t="s">
        <v>409</v>
      </c>
      <c r="P99" t="s">
        <v>173</v>
      </c>
      <c r="Q99">
        <v>2</v>
      </c>
      <c r="R99" t="s">
        <v>307</v>
      </c>
      <c r="S99" t="s">
        <v>207</v>
      </c>
      <c r="T99" t="s">
        <v>169</v>
      </c>
      <c r="U99" t="s">
        <v>142</v>
      </c>
      <c r="V99" t="s">
        <v>410</v>
      </c>
      <c r="W99" t="s">
        <v>143</v>
      </c>
      <c r="X99" t="s">
        <v>354</v>
      </c>
      <c r="Y99" t="s">
        <v>145</v>
      </c>
      <c r="Z99">
        <v>15.71621</v>
      </c>
      <c r="AA99">
        <v>34.878435000000003</v>
      </c>
      <c r="AB99">
        <v>-83.402141999999998</v>
      </c>
      <c r="AC99">
        <v>69</v>
      </c>
      <c r="AD99">
        <v>31</v>
      </c>
      <c r="AE99">
        <v>118</v>
      </c>
      <c r="AF99" t="s">
        <v>146</v>
      </c>
      <c r="AG99">
        <v>99</v>
      </c>
      <c r="AH99">
        <v>117</v>
      </c>
      <c r="AI99" t="s">
        <v>147</v>
      </c>
      <c r="AJ99">
        <v>207.8</v>
      </c>
      <c r="AK99">
        <v>74.5</v>
      </c>
      <c r="AL99">
        <v>268.89999999999998</v>
      </c>
      <c r="AM99">
        <v>-83.405452999999994</v>
      </c>
      <c r="AN99">
        <v>34.880851999999997</v>
      </c>
      <c r="AO99">
        <v>-83.404743999999994</v>
      </c>
      <c r="AP99">
        <v>34.880488999999997</v>
      </c>
      <c r="AQ99" t="s">
        <v>145</v>
      </c>
      <c r="AR99">
        <v>1</v>
      </c>
      <c r="AS99">
        <v>241</v>
      </c>
      <c r="AT99">
        <v>2</v>
      </c>
      <c r="AU99">
        <v>0</v>
      </c>
      <c r="AV99">
        <v>25</v>
      </c>
      <c r="AW99">
        <v>10.17</v>
      </c>
      <c r="AX99">
        <v>10.02</v>
      </c>
      <c r="AY99">
        <v>1888.1</v>
      </c>
      <c r="AZ99">
        <v>1888.1</v>
      </c>
      <c r="BA99">
        <v>1884.5</v>
      </c>
      <c r="BB99">
        <v>35</v>
      </c>
      <c r="BC99">
        <v>27.9</v>
      </c>
      <c r="BD99">
        <v>7.1</v>
      </c>
      <c r="BE99" s="3">
        <v>43091</v>
      </c>
      <c r="BF99" t="s">
        <v>209</v>
      </c>
      <c r="BG99">
        <v>8.4599999999999996E-4</v>
      </c>
      <c r="BH99">
        <v>43297</v>
      </c>
      <c r="BI99">
        <v>42922</v>
      </c>
      <c r="BJ99" t="s">
        <v>145</v>
      </c>
      <c r="BK99" t="s">
        <v>149</v>
      </c>
      <c r="BL99">
        <v>1</v>
      </c>
      <c r="BM99">
        <v>200</v>
      </c>
      <c r="BN99">
        <v>1</v>
      </c>
      <c r="BO99">
        <v>1</v>
      </c>
      <c r="BP99">
        <v>2</v>
      </c>
      <c r="BQ99">
        <v>1</v>
      </c>
      <c r="BR99">
        <v>1</v>
      </c>
      <c r="BS99">
        <v>2</v>
      </c>
      <c r="BT99">
        <v>3</v>
      </c>
      <c r="BU99">
        <v>3</v>
      </c>
      <c r="BV99" t="s">
        <v>150</v>
      </c>
      <c r="BW99">
        <v>241</v>
      </c>
      <c r="BX99">
        <v>2</v>
      </c>
      <c r="BY99">
        <v>0</v>
      </c>
      <c r="BZ99" t="s">
        <v>151</v>
      </c>
      <c r="CA99" t="s">
        <v>151</v>
      </c>
      <c r="CB99">
        <v>0</v>
      </c>
      <c r="CC99">
        <v>25</v>
      </c>
      <c r="CD99">
        <v>8020</v>
      </c>
      <c r="CE99" t="s">
        <v>377</v>
      </c>
      <c r="CF99">
        <v>1690</v>
      </c>
      <c r="CG99">
        <v>0.21201300000000001</v>
      </c>
      <c r="CH99">
        <v>9</v>
      </c>
      <c r="CI99" t="s">
        <v>153</v>
      </c>
      <c r="CJ99">
        <v>8020</v>
      </c>
      <c r="CK99">
        <v>452487</v>
      </c>
      <c r="CL99">
        <v>15.31</v>
      </c>
      <c r="CM99">
        <v>15.53</v>
      </c>
      <c r="CN99">
        <v>452487</v>
      </c>
      <c r="CO99">
        <v>0</v>
      </c>
      <c r="CP99">
        <v>1119.426702</v>
      </c>
      <c r="CQ99">
        <v>100</v>
      </c>
      <c r="CR99">
        <v>42946</v>
      </c>
      <c r="CS99">
        <v>9.0100000000000006E-3</v>
      </c>
      <c r="CT99">
        <v>0</v>
      </c>
      <c r="CU99">
        <v>8.4599999999999996E-4</v>
      </c>
      <c r="CV99">
        <v>617</v>
      </c>
      <c r="CW99" t="s">
        <v>378</v>
      </c>
      <c r="CX99" t="s">
        <v>155</v>
      </c>
      <c r="CY99" t="s">
        <v>379</v>
      </c>
      <c r="CZ99">
        <v>-83.406328000000002</v>
      </c>
      <c r="DA99">
        <v>34.880932999999999</v>
      </c>
      <c r="DB99">
        <v>34.880932999999999</v>
      </c>
      <c r="DC99">
        <v>-83.406328000000002</v>
      </c>
      <c r="DD99">
        <v>8.4599999999999996E-4</v>
      </c>
      <c r="DE99">
        <v>69</v>
      </c>
      <c r="DF99">
        <v>5040</v>
      </c>
      <c r="DG99">
        <v>8.5</v>
      </c>
      <c r="DH99">
        <v>7440</v>
      </c>
      <c r="DI99">
        <v>6.9</v>
      </c>
      <c r="DJ99">
        <v>7220</v>
      </c>
      <c r="DK99">
        <v>7</v>
      </c>
      <c r="DL99">
        <v>6850</v>
      </c>
      <c r="DM99">
        <v>6</v>
      </c>
      <c r="DN99">
        <v>8020</v>
      </c>
      <c r="DO99">
        <v>12</v>
      </c>
      <c r="DP99">
        <v>7700</v>
      </c>
      <c r="DQ99">
        <v>12</v>
      </c>
      <c r="DR99">
        <v>7330</v>
      </c>
      <c r="DS99">
        <v>12</v>
      </c>
      <c r="DT99">
        <v>6830</v>
      </c>
      <c r="DU99">
        <v>12</v>
      </c>
      <c r="DV99">
        <v>6830</v>
      </c>
      <c r="DW99">
        <v>0</v>
      </c>
      <c r="DX99">
        <v>6930</v>
      </c>
      <c r="DY99">
        <v>0</v>
      </c>
      <c r="DZ99">
        <v>3.3170000000000001E-3</v>
      </c>
    </row>
    <row r="100" spans="1:130" x14ac:dyDescent="0.3">
      <c r="A100">
        <v>99</v>
      </c>
      <c r="B100">
        <v>6872116</v>
      </c>
      <c r="C100" t="s">
        <v>373</v>
      </c>
      <c r="D100" s="2">
        <v>43355.617361111108</v>
      </c>
      <c r="E100" t="s">
        <v>131</v>
      </c>
      <c r="F100" t="s">
        <v>380</v>
      </c>
      <c r="G100" t="s">
        <v>407</v>
      </c>
      <c r="H100" t="s">
        <v>193</v>
      </c>
      <c r="I100">
        <v>0</v>
      </c>
      <c r="J100">
        <v>0</v>
      </c>
      <c r="K100">
        <v>0</v>
      </c>
      <c r="L100" t="s">
        <v>269</v>
      </c>
      <c r="M100" t="s">
        <v>224</v>
      </c>
      <c r="N100" t="s">
        <v>165</v>
      </c>
      <c r="O100" t="s">
        <v>181</v>
      </c>
      <c r="P100" t="s">
        <v>225</v>
      </c>
      <c r="Q100">
        <v>2</v>
      </c>
      <c r="R100" t="s">
        <v>270</v>
      </c>
      <c r="S100" t="s">
        <v>411</v>
      </c>
      <c r="T100" t="s">
        <v>169</v>
      </c>
      <c r="U100" t="s">
        <v>142</v>
      </c>
      <c r="V100" t="s">
        <v>412</v>
      </c>
      <c r="W100" t="s">
        <v>197</v>
      </c>
      <c r="X100" t="s">
        <v>172</v>
      </c>
      <c r="Y100" t="s">
        <v>145</v>
      </c>
      <c r="Z100">
        <v>15.751911</v>
      </c>
      <c r="AA100">
        <v>34.878382000000002</v>
      </c>
      <c r="AB100">
        <v>-83.401543000000004</v>
      </c>
      <c r="AC100">
        <v>69</v>
      </c>
      <c r="AD100">
        <v>31</v>
      </c>
      <c r="AE100">
        <v>118</v>
      </c>
      <c r="AF100" t="s">
        <v>146</v>
      </c>
      <c r="AG100">
        <v>99</v>
      </c>
      <c r="AH100">
        <v>117</v>
      </c>
      <c r="AI100" t="s">
        <v>147</v>
      </c>
      <c r="AJ100">
        <v>207.8</v>
      </c>
      <c r="AK100">
        <v>74.5</v>
      </c>
      <c r="AL100">
        <v>268.89999999999998</v>
      </c>
      <c r="AM100">
        <v>-83.405452999999994</v>
      </c>
      <c r="AN100">
        <v>34.880851999999997</v>
      </c>
      <c r="AO100">
        <v>-83.404743999999994</v>
      </c>
      <c r="AP100">
        <v>34.880488999999997</v>
      </c>
      <c r="AQ100" t="s">
        <v>145</v>
      </c>
      <c r="AR100">
        <v>1</v>
      </c>
      <c r="AS100">
        <v>241</v>
      </c>
      <c r="AT100">
        <v>2</v>
      </c>
      <c r="AU100">
        <v>0</v>
      </c>
      <c r="AV100">
        <v>25</v>
      </c>
      <c r="AW100">
        <v>10.17</v>
      </c>
      <c r="AX100">
        <v>10.02</v>
      </c>
      <c r="AY100">
        <v>1888.1</v>
      </c>
      <c r="AZ100">
        <v>1888.1</v>
      </c>
      <c r="BA100">
        <v>1884.5</v>
      </c>
      <c r="BB100">
        <v>35</v>
      </c>
      <c r="BC100">
        <v>27.9</v>
      </c>
      <c r="BD100">
        <v>7.1</v>
      </c>
      <c r="BE100" s="3">
        <v>43091</v>
      </c>
      <c r="BF100" t="s">
        <v>209</v>
      </c>
      <c r="BG100">
        <v>8.4599999999999996E-4</v>
      </c>
      <c r="BH100">
        <v>43297</v>
      </c>
      <c r="BI100">
        <v>42922</v>
      </c>
      <c r="BJ100" t="s">
        <v>145</v>
      </c>
      <c r="BK100" t="s">
        <v>149</v>
      </c>
      <c r="BL100">
        <v>1</v>
      </c>
      <c r="BM100">
        <v>200</v>
      </c>
      <c r="BN100">
        <v>1</v>
      </c>
      <c r="BO100">
        <v>1</v>
      </c>
      <c r="BP100">
        <v>2</v>
      </c>
      <c r="BQ100">
        <v>1</v>
      </c>
      <c r="BR100">
        <v>1</v>
      </c>
      <c r="BS100">
        <v>2</v>
      </c>
      <c r="BT100">
        <v>3</v>
      </c>
      <c r="BU100">
        <v>3</v>
      </c>
      <c r="BV100" t="s">
        <v>150</v>
      </c>
      <c r="BW100">
        <v>241</v>
      </c>
      <c r="BX100">
        <v>2</v>
      </c>
      <c r="BY100">
        <v>0</v>
      </c>
      <c r="BZ100" t="s">
        <v>151</v>
      </c>
      <c r="CA100" t="s">
        <v>151</v>
      </c>
      <c r="CB100">
        <v>0</v>
      </c>
      <c r="CC100">
        <v>25</v>
      </c>
      <c r="CD100">
        <v>8020</v>
      </c>
      <c r="CE100" t="s">
        <v>377</v>
      </c>
      <c r="CF100">
        <v>1690</v>
      </c>
      <c r="CG100">
        <v>0.21201300000000001</v>
      </c>
      <c r="CH100">
        <v>9</v>
      </c>
      <c r="CI100" t="s">
        <v>153</v>
      </c>
      <c r="CJ100">
        <v>8020</v>
      </c>
      <c r="CK100">
        <v>452487</v>
      </c>
      <c r="CL100">
        <v>15.31</v>
      </c>
      <c r="CM100">
        <v>15.53</v>
      </c>
      <c r="CN100">
        <v>452487</v>
      </c>
      <c r="CO100">
        <v>0</v>
      </c>
      <c r="CP100">
        <v>1119.426702</v>
      </c>
      <c r="CQ100">
        <v>100</v>
      </c>
      <c r="CR100">
        <v>42946</v>
      </c>
      <c r="CS100">
        <v>9.0100000000000006E-3</v>
      </c>
      <c r="CT100">
        <v>0</v>
      </c>
      <c r="CU100">
        <v>8.4599999999999996E-4</v>
      </c>
      <c r="CV100">
        <v>617</v>
      </c>
      <c r="CW100" t="s">
        <v>378</v>
      </c>
      <c r="CX100" t="s">
        <v>155</v>
      </c>
      <c r="CY100" t="s">
        <v>379</v>
      </c>
      <c r="CZ100">
        <v>-83.406328000000002</v>
      </c>
      <c r="DA100">
        <v>34.880932999999999</v>
      </c>
      <c r="DB100">
        <v>34.880932999999999</v>
      </c>
      <c r="DC100">
        <v>-83.406328000000002</v>
      </c>
      <c r="DD100">
        <v>8.4599999999999996E-4</v>
      </c>
      <c r="DE100">
        <v>69</v>
      </c>
      <c r="DF100">
        <v>5040</v>
      </c>
      <c r="DG100">
        <v>8.5</v>
      </c>
      <c r="DH100">
        <v>7440</v>
      </c>
      <c r="DI100">
        <v>6.9</v>
      </c>
      <c r="DJ100">
        <v>7220</v>
      </c>
      <c r="DK100">
        <v>7</v>
      </c>
      <c r="DL100">
        <v>6850</v>
      </c>
      <c r="DM100">
        <v>6</v>
      </c>
      <c r="DN100">
        <v>8020</v>
      </c>
      <c r="DO100">
        <v>12</v>
      </c>
      <c r="DP100">
        <v>7700</v>
      </c>
      <c r="DQ100">
        <v>12</v>
      </c>
      <c r="DR100">
        <v>7330</v>
      </c>
      <c r="DS100">
        <v>12</v>
      </c>
      <c r="DT100">
        <v>6830</v>
      </c>
      <c r="DU100">
        <v>12</v>
      </c>
      <c r="DV100">
        <v>6830</v>
      </c>
      <c r="DW100">
        <v>0</v>
      </c>
      <c r="DX100">
        <v>6930</v>
      </c>
      <c r="DY100">
        <v>0</v>
      </c>
      <c r="DZ100">
        <v>3.8349999999999999E-3</v>
      </c>
    </row>
    <row r="101" spans="1:130" x14ac:dyDescent="0.3">
      <c r="A101">
        <v>100</v>
      </c>
      <c r="B101">
        <v>7043170</v>
      </c>
      <c r="C101" t="s">
        <v>373</v>
      </c>
      <c r="D101" s="2">
        <v>43467.663194444445</v>
      </c>
      <c r="E101" t="s">
        <v>131</v>
      </c>
      <c r="F101" t="s">
        <v>374</v>
      </c>
      <c r="G101" t="s">
        <v>375</v>
      </c>
      <c r="H101" t="s">
        <v>134</v>
      </c>
      <c r="I101">
        <v>0</v>
      </c>
      <c r="J101">
        <v>0</v>
      </c>
      <c r="K101">
        <v>0</v>
      </c>
      <c r="L101" t="s">
        <v>214</v>
      </c>
      <c r="M101" t="s">
        <v>224</v>
      </c>
      <c r="N101" t="s">
        <v>165</v>
      </c>
      <c r="O101" t="s">
        <v>165</v>
      </c>
      <c r="P101" t="s">
        <v>173</v>
      </c>
      <c r="Q101">
        <v>2</v>
      </c>
      <c r="R101" t="s">
        <v>413</v>
      </c>
      <c r="S101" t="s">
        <v>168</v>
      </c>
      <c r="T101" t="s">
        <v>169</v>
      </c>
      <c r="U101" t="s">
        <v>142</v>
      </c>
      <c r="V101" t="s">
        <v>414</v>
      </c>
      <c r="W101" t="s">
        <v>197</v>
      </c>
      <c r="X101" t="s">
        <v>198</v>
      </c>
      <c r="Y101" t="s">
        <v>145</v>
      </c>
      <c r="Z101">
        <v>15.532712999999999</v>
      </c>
      <c r="AA101">
        <v>34.880043999999998</v>
      </c>
      <c r="AB101">
        <v>-83.404341000000002</v>
      </c>
      <c r="AC101">
        <v>69</v>
      </c>
      <c r="AD101">
        <v>31</v>
      </c>
      <c r="AE101">
        <v>118</v>
      </c>
      <c r="AF101" t="s">
        <v>146</v>
      </c>
      <c r="AG101">
        <v>99</v>
      </c>
      <c r="AH101">
        <v>117</v>
      </c>
      <c r="AI101" t="s">
        <v>147</v>
      </c>
      <c r="AJ101">
        <v>207.8</v>
      </c>
      <c r="AK101">
        <v>74.5</v>
      </c>
      <c r="AL101">
        <v>268.89999999999998</v>
      </c>
      <c r="AM101">
        <v>-83.405452999999994</v>
      </c>
      <c r="AN101">
        <v>34.880851999999997</v>
      </c>
      <c r="AO101">
        <v>-83.404743999999994</v>
      </c>
      <c r="AP101">
        <v>34.880488999999997</v>
      </c>
      <c r="AQ101" t="s">
        <v>145</v>
      </c>
      <c r="AR101">
        <v>1</v>
      </c>
      <c r="AS101">
        <v>241</v>
      </c>
      <c r="AT101">
        <v>2</v>
      </c>
      <c r="AU101">
        <v>0</v>
      </c>
      <c r="AV101">
        <v>25</v>
      </c>
      <c r="AW101">
        <v>10.17</v>
      </c>
      <c r="AX101">
        <v>10.02</v>
      </c>
      <c r="AY101">
        <v>1888.1</v>
      </c>
      <c r="AZ101">
        <v>1888.1</v>
      </c>
      <c r="BA101">
        <v>1884.5</v>
      </c>
      <c r="BB101">
        <v>35</v>
      </c>
      <c r="BC101">
        <v>27.9</v>
      </c>
      <c r="BD101">
        <v>7.1</v>
      </c>
      <c r="BE101" s="3">
        <v>43091</v>
      </c>
      <c r="BF101" t="s">
        <v>209</v>
      </c>
      <c r="BG101">
        <v>8.4599999999999996E-4</v>
      </c>
      <c r="BH101">
        <v>43297</v>
      </c>
      <c r="BI101">
        <v>42922</v>
      </c>
      <c r="BJ101" t="s">
        <v>145</v>
      </c>
      <c r="BK101" t="s">
        <v>149</v>
      </c>
      <c r="BL101">
        <v>1</v>
      </c>
      <c r="BM101">
        <v>200</v>
      </c>
      <c r="BN101">
        <v>1</v>
      </c>
      <c r="BO101">
        <v>1</v>
      </c>
      <c r="BP101">
        <v>2</v>
      </c>
      <c r="BQ101">
        <v>1</v>
      </c>
      <c r="BR101">
        <v>1</v>
      </c>
      <c r="BS101">
        <v>2</v>
      </c>
      <c r="BT101">
        <v>3</v>
      </c>
      <c r="BU101">
        <v>3</v>
      </c>
      <c r="BV101" t="s">
        <v>150</v>
      </c>
      <c r="BW101">
        <v>241</v>
      </c>
      <c r="BX101">
        <v>2</v>
      </c>
      <c r="BY101">
        <v>0</v>
      </c>
      <c r="BZ101" t="s">
        <v>151</v>
      </c>
      <c r="CA101" t="s">
        <v>151</v>
      </c>
      <c r="CB101">
        <v>0</v>
      </c>
      <c r="CC101">
        <v>25</v>
      </c>
      <c r="CD101">
        <v>8020</v>
      </c>
      <c r="CE101" t="s">
        <v>377</v>
      </c>
      <c r="CF101">
        <v>1690</v>
      </c>
      <c r="CG101">
        <v>0.21201300000000001</v>
      </c>
      <c r="CH101">
        <v>9</v>
      </c>
      <c r="CI101" t="s">
        <v>153</v>
      </c>
      <c r="CJ101">
        <v>8020</v>
      </c>
      <c r="CK101">
        <v>452487</v>
      </c>
      <c r="CL101">
        <v>15.31</v>
      </c>
      <c r="CM101">
        <v>15.53</v>
      </c>
      <c r="CN101">
        <v>452487</v>
      </c>
      <c r="CO101">
        <v>0</v>
      </c>
      <c r="CP101">
        <v>1119.426702</v>
      </c>
      <c r="CQ101">
        <v>100</v>
      </c>
      <c r="CR101">
        <v>42946</v>
      </c>
      <c r="CS101">
        <v>9.0100000000000006E-3</v>
      </c>
      <c r="CT101">
        <v>0</v>
      </c>
      <c r="CU101">
        <v>8.4599999999999996E-4</v>
      </c>
      <c r="CV101">
        <v>617</v>
      </c>
      <c r="CW101" t="s">
        <v>378</v>
      </c>
      <c r="CX101" t="s">
        <v>155</v>
      </c>
      <c r="CY101" t="s">
        <v>379</v>
      </c>
      <c r="CZ101">
        <v>-83.406328000000002</v>
      </c>
      <c r="DA101">
        <v>34.880932999999999</v>
      </c>
      <c r="DB101">
        <v>34.880932999999999</v>
      </c>
      <c r="DC101">
        <v>-83.406328000000002</v>
      </c>
      <c r="DD101">
        <v>8.4599999999999996E-4</v>
      </c>
      <c r="DE101">
        <v>69</v>
      </c>
      <c r="DF101">
        <v>5040</v>
      </c>
      <c r="DG101">
        <v>8.5</v>
      </c>
      <c r="DH101">
        <v>7440</v>
      </c>
      <c r="DI101">
        <v>6.9</v>
      </c>
      <c r="DJ101">
        <v>7220</v>
      </c>
      <c r="DK101">
        <v>7</v>
      </c>
      <c r="DL101">
        <v>6850</v>
      </c>
      <c r="DM101">
        <v>6</v>
      </c>
      <c r="DN101">
        <v>8020</v>
      </c>
      <c r="DO101">
        <v>12</v>
      </c>
      <c r="DP101">
        <v>7700</v>
      </c>
      <c r="DQ101">
        <v>12</v>
      </c>
      <c r="DR101">
        <v>7330</v>
      </c>
      <c r="DS101">
        <v>12</v>
      </c>
      <c r="DT101">
        <v>6830</v>
      </c>
      <c r="DU101">
        <v>12</v>
      </c>
      <c r="DV101">
        <v>6830</v>
      </c>
      <c r="DW101">
        <v>0</v>
      </c>
      <c r="DX101">
        <v>6930</v>
      </c>
      <c r="DY101">
        <v>0</v>
      </c>
      <c r="DZ101">
        <v>6.0300000000000002E-4</v>
      </c>
    </row>
    <row r="102" spans="1:130" x14ac:dyDescent="0.3">
      <c r="A102">
        <v>101</v>
      </c>
      <c r="B102">
        <v>6987149</v>
      </c>
      <c r="C102" t="s">
        <v>157</v>
      </c>
      <c r="D102" s="2">
        <v>43434.669444444444</v>
      </c>
      <c r="E102" t="s">
        <v>131</v>
      </c>
      <c r="F102" t="s">
        <v>375</v>
      </c>
      <c r="G102" t="s">
        <v>415</v>
      </c>
      <c r="H102" t="s">
        <v>187</v>
      </c>
      <c r="I102">
        <v>0</v>
      </c>
      <c r="J102">
        <v>0</v>
      </c>
      <c r="K102">
        <v>1</v>
      </c>
      <c r="L102" t="s">
        <v>243</v>
      </c>
      <c r="M102" t="s">
        <v>164</v>
      </c>
      <c r="N102" t="s">
        <v>165</v>
      </c>
      <c r="O102" t="s">
        <v>165</v>
      </c>
      <c r="P102" t="s">
        <v>416</v>
      </c>
      <c r="Q102">
        <v>2</v>
      </c>
      <c r="R102" t="s">
        <v>167</v>
      </c>
      <c r="S102" t="s">
        <v>195</v>
      </c>
      <c r="T102" t="s">
        <v>169</v>
      </c>
      <c r="U102" t="s">
        <v>162</v>
      </c>
      <c r="V102" t="s">
        <v>417</v>
      </c>
      <c r="W102" t="s">
        <v>197</v>
      </c>
      <c r="X102" t="s">
        <v>289</v>
      </c>
      <c r="Y102" t="s">
        <v>145</v>
      </c>
      <c r="Z102">
        <v>15.457623</v>
      </c>
      <c r="AA102">
        <v>34.880813000000003</v>
      </c>
      <c r="AB102">
        <v>-83.405164999999997</v>
      </c>
      <c r="AC102">
        <v>69</v>
      </c>
      <c r="AD102">
        <v>31</v>
      </c>
      <c r="AE102">
        <v>118</v>
      </c>
      <c r="AF102" t="s">
        <v>146</v>
      </c>
      <c r="AG102">
        <v>99</v>
      </c>
      <c r="AH102">
        <v>117</v>
      </c>
      <c r="AI102" t="s">
        <v>147</v>
      </c>
      <c r="AJ102">
        <v>207.8</v>
      </c>
      <c r="AK102">
        <v>74.5</v>
      </c>
      <c r="AL102">
        <v>268.89999999999998</v>
      </c>
      <c r="AM102">
        <v>-83.405452999999994</v>
      </c>
      <c r="AN102">
        <v>34.880851999999997</v>
      </c>
      <c r="AO102">
        <v>-83.404743999999994</v>
      </c>
      <c r="AP102">
        <v>34.880488999999997</v>
      </c>
      <c r="AQ102" t="s">
        <v>145</v>
      </c>
      <c r="AR102">
        <v>1</v>
      </c>
      <c r="AS102">
        <v>241</v>
      </c>
      <c r="AT102">
        <v>2</v>
      </c>
      <c r="AU102">
        <v>0</v>
      </c>
      <c r="AV102">
        <v>25</v>
      </c>
      <c r="AW102">
        <v>10.17</v>
      </c>
      <c r="AX102">
        <v>10.02</v>
      </c>
      <c r="AY102">
        <v>1888.1</v>
      </c>
      <c r="AZ102">
        <v>1888.1</v>
      </c>
      <c r="BA102">
        <v>1884.5</v>
      </c>
      <c r="BB102">
        <v>35</v>
      </c>
      <c r="BC102">
        <v>27.9</v>
      </c>
      <c r="BD102">
        <v>7.1</v>
      </c>
      <c r="BE102" s="3">
        <v>43091</v>
      </c>
      <c r="BF102" t="s">
        <v>209</v>
      </c>
      <c r="BG102">
        <v>8.4599999999999996E-4</v>
      </c>
      <c r="BH102">
        <v>43297</v>
      </c>
      <c r="BI102">
        <v>42922</v>
      </c>
      <c r="BJ102" t="s">
        <v>145</v>
      </c>
      <c r="BK102" t="s">
        <v>149</v>
      </c>
      <c r="BL102">
        <v>1</v>
      </c>
      <c r="BM102">
        <v>200</v>
      </c>
      <c r="BN102">
        <v>1</v>
      </c>
      <c r="BO102">
        <v>1</v>
      </c>
      <c r="BP102">
        <v>2</v>
      </c>
      <c r="BQ102">
        <v>1</v>
      </c>
      <c r="BR102">
        <v>1</v>
      </c>
      <c r="BS102">
        <v>2</v>
      </c>
      <c r="BT102">
        <v>3</v>
      </c>
      <c r="BU102">
        <v>3</v>
      </c>
      <c r="BV102" t="s">
        <v>150</v>
      </c>
      <c r="BW102">
        <v>241</v>
      </c>
      <c r="BX102">
        <v>2</v>
      </c>
      <c r="BY102">
        <v>0</v>
      </c>
      <c r="BZ102" t="s">
        <v>151</v>
      </c>
      <c r="CA102" t="s">
        <v>151</v>
      </c>
      <c r="CB102">
        <v>0</v>
      </c>
      <c r="CC102">
        <v>25</v>
      </c>
      <c r="CD102">
        <v>8020</v>
      </c>
      <c r="CE102" t="s">
        <v>377</v>
      </c>
      <c r="CF102">
        <v>1690</v>
      </c>
      <c r="CG102">
        <v>0.21201300000000001</v>
      </c>
      <c r="CH102">
        <v>9</v>
      </c>
      <c r="CI102" t="s">
        <v>153</v>
      </c>
      <c r="CJ102">
        <v>8020</v>
      </c>
      <c r="CK102">
        <v>452487</v>
      </c>
      <c r="CL102">
        <v>15.31</v>
      </c>
      <c r="CM102">
        <v>15.53</v>
      </c>
      <c r="CN102">
        <v>452487</v>
      </c>
      <c r="CO102">
        <v>0</v>
      </c>
      <c r="CP102">
        <v>1119.426702</v>
      </c>
      <c r="CQ102">
        <v>100</v>
      </c>
      <c r="CR102">
        <v>42946</v>
      </c>
      <c r="CS102">
        <v>9.0100000000000006E-3</v>
      </c>
      <c r="CT102">
        <v>0</v>
      </c>
      <c r="CU102">
        <v>8.4599999999999996E-4</v>
      </c>
      <c r="CV102">
        <v>617</v>
      </c>
      <c r="CW102" t="s">
        <v>378</v>
      </c>
      <c r="CX102" t="s">
        <v>155</v>
      </c>
      <c r="CY102" t="s">
        <v>379</v>
      </c>
      <c r="CZ102">
        <v>-83.406328000000002</v>
      </c>
      <c r="DA102">
        <v>34.880932999999999</v>
      </c>
      <c r="DB102">
        <v>34.880932999999999</v>
      </c>
      <c r="DC102">
        <v>-83.406328000000002</v>
      </c>
      <c r="DD102">
        <v>8.4599999999999996E-4</v>
      </c>
      <c r="DE102">
        <v>69</v>
      </c>
      <c r="DF102">
        <v>5040</v>
      </c>
      <c r="DG102">
        <v>8.5</v>
      </c>
      <c r="DH102">
        <v>7440</v>
      </c>
      <c r="DI102">
        <v>6.9</v>
      </c>
      <c r="DJ102">
        <v>7220</v>
      </c>
      <c r="DK102">
        <v>7</v>
      </c>
      <c r="DL102">
        <v>6850</v>
      </c>
      <c r="DM102">
        <v>6</v>
      </c>
      <c r="DN102">
        <v>8020</v>
      </c>
      <c r="DO102">
        <v>12</v>
      </c>
      <c r="DP102">
        <v>7700</v>
      </c>
      <c r="DQ102">
        <v>12</v>
      </c>
      <c r="DR102">
        <v>7330</v>
      </c>
      <c r="DS102">
        <v>12</v>
      </c>
      <c r="DT102">
        <v>6830</v>
      </c>
      <c r="DU102">
        <v>12</v>
      </c>
      <c r="DV102">
        <v>6830</v>
      </c>
      <c r="DW102">
        <v>0</v>
      </c>
      <c r="DX102">
        <v>6930</v>
      </c>
      <c r="DY102">
        <v>0</v>
      </c>
      <c r="DZ102">
        <v>0</v>
      </c>
    </row>
    <row r="103" spans="1:130" x14ac:dyDescent="0.3">
      <c r="A103">
        <v>102</v>
      </c>
      <c r="B103">
        <v>6925374</v>
      </c>
      <c r="C103" t="s">
        <v>373</v>
      </c>
      <c r="D103" s="2">
        <v>43395.313194444447</v>
      </c>
      <c r="E103" t="s">
        <v>131</v>
      </c>
      <c r="F103" t="s">
        <v>396</v>
      </c>
      <c r="G103" t="s">
        <v>418</v>
      </c>
      <c r="H103" t="s">
        <v>193</v>
      </c>
      <c r="I103">
        <v>0</v>
      </c>
      <c r="J103">
        <v>0</v>
      </c>
      <c r="K103">
        <v>0</v>
      </c>
      <c r="L103" t="s">
        <v>163</v>
      </c>
      <c r="M103" t="s">
        <v>164</v>
      </c>
      <c r="N103" t="s">
        <v>409</v>
      </c>
      <c r="O103" t="s">
        <v>181</v>
      </c>
      <c r="P103" t="s">
        <v>351</v>
      </c>
      <c r="Q103">
        <v>2</v>
      </c>
      <c r="R103" t="s">
        <v>307</v>
      </c>
      <c r="S103" t="s">
        <v>400</v>
      </c>
      <c r="T103" t="s">
        <v>169</v>
      </c>
      <c r="U103" t="s">
        <v>142</v>
      </c>
      <c r="V103" t="s">
        <v>419</v>
      </c>
      <c r="W103" t="s">
        <v>197</v>
      </c>
      <c r="X103" t="s">
        <v>198</v>
      </c>
      <c r="Y103" t="s">
        <v>145</v>
      </c>
      <c r="Z103">
        <v>15.79</v>
      </c>
      <c r="AA103">
        <v>34.878323999999999</v>
      </c>
      <c r="AB103">
        <v>-83.400901000000005</v>
      </c>
      <c r="AC103">
        <v>69</v>
      </c>
      <c r="AD103">
        <v>31</v>
      </c>
      <c r="AE103">
        <v>118</v>
      </c>
      <c r="AF103" t="s">
        <v>146</v>
      </c>
      <c r="AG103">
        <v>99</v>
      </c>
      <c r="AH103">
        <v>117</v>
      </c>
      <c r="AI103" t="s">
        <v>147</v>
      </c>
      <c r="AJ103">
        <v>207.8</v>
      </c>
      <c r="AK103">
        <v>74.5</v>
      </c>
      <c r="AL103">
        <v>268.89999999999998</v>
      </c>
      <c r="AM103">
        <v>-83.405452999999994</v>
      </c>
      <c r="AN103">
        <v>34.880851999999997</v>
      </c>
      <c r="AO103">
        <v>-83.404743999999994</v>
      </c>
      <c r="AP103">
        <v>34.880488999999997</v>
      </c>
      <c r="AQ103" t="s">
        <v>145</v>
      </c>
      <c r="AR103">
        <v>1</v>
      </c>
      <c r="AS103">
        <v>241</v>
      </c>
      <c r="AT103">
        <v>2</v>
      </c>
      <c r="AU103">
        <v>0</v>
      </c>
      <c r="AV103">
        <v>25</v>
      </c>
      <c r="AW103">
        <v>10.17</v>
      </c>
      <c r="AX103">
        <v>10.02</v>
      </c>
      <c r="AY103">
        <v>1888.1</v>
      </c>
      <c r="AZ103">
        <v>1888.1</v>
      </c>
      <c r="BA103">
        <v>1884.5</v>
      </c>
      <c r="BB103">
        <v>35</v>
      </c>
      <c r="BC103">
        <v>27.9</v>
      </c>
      <c r="BD103">
        <v>7.1</v>
      </c>
      <c r="BE103" s="3">
        <v>43091</v>
      </c>
      <c r="BF103" t="s">
        <v>209</v>
      </c>
      <c r="BG103">
        <v>8.4599999999999996E-4</v>
      </c>
      <c r="BH103">
        <v>43297</v>
      </c>
      <c r="BI103">
        <v>42922</v>
      </c>
      <c r="BJ103" t="s">
        <v>145</v>
      </c>
      <c r="BK103" t="s">
        <v>149</v>
      </c>
      <c r="BL103">
        <v>1</v>
      </c>
      <c r="BM103">
        <v>200</v>
      </c>
      <c r="BN103">
        <v>1</v>
      </c>
      <c r="BO103">
        <v>1</v>
      </c>
      <c r="BP103">
        <v>2</v>
      </c>
      <c r="BQ103">
        <v>1</v>
      </c>
      <c r="BR103">
        <v>1</v>
      </c>
      <c r="BS103">
        <v>2</v>
      </c>
      <c r="BT103">
        <v>3</v>
      </c>
      <c r="BU103">
        <v>3</v>
      </c>
      <c r="BV103" t="s">
        <v>150</v>
      </c>
      <c r="BW103">
        <v>241</v>
      </c>
      <c r="BX103">
        <v>2</v>
      </c>
      <c r="BY103">
        <v>0</v>
      </c>
      <c r="BZ103" t="s">
        <v>151</v>
      </c>
      <c r="CA103" t="s">
        <v>151</v>
      </c>
      <c r="CB103">
        <v>0</v>
      </c>
      <c r="CC103">
        <v>25</v>
      </c>
      <c r="CD103">
        <v>8020</v>
      </c>
      <c r="CE103" t="s">
        <v>377</v>
      </c>
      <c r="CF103">
        <v>1690</v>
      </c>
      <c r="CG103">
        <v>0.21201300000000001</v>
      </c>
      <c r="CH103">
        <v>9</v>
      </c>
      <c r="CI103" t="s">
        <v>153</v>
      </c>
      <c r="CJ103">
        <v>8020</v>
      </c>
      <c r="CK103">
        <v>452487</v>
      </c>
      <c r="CL103">
        <v>15.31</v>
      </c>
      <c r="CM103">
        <v>15.53</v>
      </c>
      <c r="CN103">
        <v>452487</v>
      </c>
      <c r="CO103">
        <v>0</v>
      </c>
      <c r="CP103">
        <v>1119.426702</v>
      </c>
      <c r="CQ103">
        <v>100</v>
      </c>
      <c r="CR103">
        <v>42946</v>
      </c>
      <c r="CS103">
        <v>9.0100000000000006E-3</v>
      </c>
      <c r="CT103">
        <v>0</v>
      </c>
      <c r="CU103">
        <v>8.4599999999999996E-4</v>
      </c>
      <c r="CV103">
        <v>617</v>
      </c>
      <c r="CW103" t="s">
        <v>378</v>
      </c>
      <c r="CX103" t="s">
        <v>155</v>
      </c>
      <c r="CY103" t="s">
        <v>379</v>
      </c>
      <c r="CZ103">
        <v>-83.406328000000002</v>
      </c>
      <c r="DA103">
        <v>34.880932999999999</v>
      </c>
      <c r="DB103">
        <v>34.880932999999999</v>
      </c>
      <c r="DC103">
        <v>-83.406328000000002</v>
      </c>
      <c r="DD103">
        <v>8.4599999999999996E-4</v>
      </c>
      <c r="DE103">
        <v>69</v>
      </c>
      <c r="DF103">
        <v>5040</v>
      </c>
      <c r="DG103">
        <v>8.5</v>
      </c>
      <c r="DH103">
        <v>7440</v>
      </c>
      <c r="DI103">
        <v>6.9</v>
      </c>
      <c r="DJ103">
        <v>7220</v>
      </c>
      <c r="DK103">
        <v>7</v>
      </c>
      <c r="DL103">
        <v>6850</v>
      </c>
      <c r="DM103">
        <v>6</v>
      </c>
      <c r="DN103">
        <v>8020</v>
      </c>
      <c r="DO103">
        <v>12</v>
      </c>
      <c r="DP103">
        <v>7700</v>
      </c>
      <c r="DQ103">
        <v>12</v>
      </c>
      <c r="DR103">
        <v>7330</v>
      </c>
      <c r="DS103">
        <v>12</v>
      </c>
      <c r="DT103">
        <v>6830</v>
      </c>
      <c r="DU103">
        <v>12</v>
      </c>
      <c r="DV103">
        <v>6830</v>
      </c>
      <c r="DW103">
        <v>0</v>
      </c>
      <c r="DX103">
        <v>6930</v>
      </c>
      <c r="DY103">
        <v>0</v>
      </c>
      <c r="DZ103">
        <v>4.4130000000000003E-3</v>
      </c>
    </row>
    <row r="104" spans="1:130" x14ac:dyDescent="0.3">
      <c r="A104">
        <v>103</v>
      </c>
      <c r="B104">
        <v>6859896</v>
      </c>
      <c r="C104" t="s">
        <v>373</v>
      </c>
      <c r="D104" s="2">
        <v>43344.594444444447</v>
      </c>
      <c r="E104" t="s">
        <v>131</v>
      </c>
      <c r="F104" t="s">
        <v>396</v>
      </c>
      <c r="G104" t="s">
        <v>420</v>
      </c>
      <c r="H104" t="s">
        <v>134</v>
      </c>
      <c r="I104">
        <v>0</v>
      </c>
      <c r="J104">
        <v>0</v>
      </c>
      <c r="K104">
        <v>0</v>
      </c>
      <c r="L104" t="s">
        <v>421</v>
      </c>
      <c r="M104" t="s">
        <v>164</v>
      </c>
      <c r="N104" t="s">
        <v>165</v>
      </c>
      <c r="O104" t="s">
        <v>165</v>
      </c>
      <c r="P104" t="s">
        <v>422</v>
      </c>
      <c r="Q104">
        <v>2</v>
      </c>
      <c r="R104" t="s">
        <v>413</v>
      </c>
      <c r="S104" t="s">
        <v>226</v>
      </c>
      <c r="T104" t="s">
        <v>169</v>
      </c>
      <c r="U104" t="s">
        <v>142</v>
      </c>
      <c r="V104" t="s">
        <v>423</v>
      </c>
      <c r="W104" t="s">
        <v>197</v>
      </c>
      <c r="X104" t="s">
        <v>289</v>
      </c>
      <c r="Y104" t="s">
        <v>145</v>
      </c>
      <c r="Z104">
        <v>15.79</v>
      </c>
      <c r="AA104">
        <v>34.878323999999999</v>
      </c>
      <c r="AB104">
        <v>-83.400901000000005</v>
      </c>
      <c r="AC104">
        <v>69</v>
      </c>
      <c r="AD104">
        <v>31</v>
      </c>
      <c r="AE104">
        <v>118</v>
      </c>
      <c r="AF104" t="s">
        <v>146</v>
      </c>
      <c r="AG104">
        <v>99</v>
      </c>
      <c r="AH104">
        <v>117</v>
      </c>
      <c r="AI104" t="s">
        <v>147</v>
      </c>
      <c r="AJ104">
        <v>207.8</v>
      </c>
      <c r="AK104">
        <v>74.5</v>
      </c>
      <c r="AL104">
        <v>268.89999999999998</v>
      </c>
      <c r="AM104">
        <v>-83.405452999999994</v>
      </c>
      <c r="AN104">
        <v>34.880851999999997</v>
      </c>
      <c r="AO104">
        <v>-83.404743999999994</v>
      </c>
      <c r="AP104">
        <v>34.880488999999997</v>
      </c>
      <c r="AQ104" t="s">
        <v>145</v>
      </c>
      <c r="AR104">
        <v>1</v>
      </c>
      <c r="AS104">
        <v>241</v>
      </c>
      <c r="AT104">
        <v>2</v>
      </c>
      <c r="AU104">
        <v>0</v>
      </c>
      <c r="AV104">
        <v>25</v>
      </c>
      <c r="AW104">
        <v>10.17</v>
      </c>
      <c r="AX104">
        <v>10.02</v>
      </c>
      <c r="AY104">
        <v>1888.1</v>
      </c>
      <c r="AZ104">
        <v>1888.1</v>
      </c>
      <c r="BA104">
        <v>1884.5</v>
      </c>
      <c r="BB104">
        <v>35</v>
      </c>
      <c r="BC104">
        <v>27.9</v>
      </c>
      <c r="BD104">
        <v>7.1</v>
      </c>
      <c r="BE104" s="3">
        <v>43091</v>
      </c>
      <c r="BF104" t="s">
        <v>209</v>
      </c>
      <c r="BG104">
        <v>8.4599999999999996E-4</v>
      </c>
      <c r="BH104">
        <v>43297</v>
      </c>
      <c r="BI104">
        <v>42922</v>
      </c>
      <c r="BJ104" t="s">
        <v>145</v>
      </c>
      <c r="BK104" t="s">
        <v>149</v>
      </c>
      <c r="BL104">
        <v>1</v>
      </c>
      <c r="BM104">
        <v>200</v>
      </c>
      <c r="BN104">
        <v>1</v>
      </c>
      <c r="BO104">
        <v>1</v>
      </c>
      <c r="BP104">
        <v>2</v>
      </c>
      <c r="BQ104">
        <v>1</v>
      </c>
      <c r="BR104">
        <v>1</v>
      </c>
      <c r="BS104">
        <v>2</v>
      </c>
      <c r="BT104">
        <v>3</v>
      </c>
      <c r="BU104">
        <v>3</v>
      </c>
      <c r="BV104" t="s">
        <v>150</v>
      </c>
      <c r="BW104">
        <v>241</v>
      </c>
      <c r="BX104">
        <v>2</v>
      </c>
      <c r="BY104">
        <v>0</v>
      </c>
      <c r="BZ104" t="s">
        <v>151</v>
      </c>
      <c r="CA104" t="s">
        <v>151</v>
      </c>
      <c r="CB104">
        <v>0</v>
      </c>
      <c r="CC104">
        <v>25</v>
      </c>
      <c r="CD104">
        <v>8020</v>
      </c>
      <c r="CE104" t="s">
        <v>377</v>
      </c>
      <c r="CF104">
        <v>1690</v>
      </c>
      <c r="CG104">
        <v>0.21201300000000001</v>
      </c>
      <c r="CH104">
        <v>9</v>
      </c>
      <c r="CI104" t="s">
        <v>153</v>
      </c>
      <c r="CJ104">
        <v>8020</v>
      </c>
      <c r="CK104">
        <v>452487</v>
      </c>
      <c r="CL104">
        <v>15.31</v>
      </c>
      <c r="CM104">
        <v>15.53</v>
      </c>
      <c r="CN104">
        <v>452487</v>
      </c>
      <c r="CO104">
        <v>0</v>
      </c>
      <c r="CP104">
        <v>1119.426702</v>
      </c>
      <c r="CQ104">
        <v>100</v>
      </c>
      <c r="CR104">
        <v>42946</v>
      </c>
      <c r="CS104">
        <v>9.0100000000000006E-3</v>
      </c>
      <c r="CT104">
        <v>0</v>
      </c>
      <c r="CU104">
        <v>8.4599999999999996E-4</v>
      </c>
      <c r="CV104">
        <v>617</v>
      </c>
      <c r="CW104" t="s">
        <v>378</v>
      </c>
      <c r="CX104" t="s">
        <v>155</v>
      </c>
      <c r="CY104" t="s">
        <v>379</v>
      </c>
      <c r="CZ104">
        <v>-83.406328000000002</v>
      </c>
      <c r="DA104">
        <v>34.880932999999999</v>
      </c>
      <c r="DB104">
        <v>34.880932999999999</v>
      </c>
      <c r="DC104">
        <v>-83.406328000000002</v>
      </c>
      <c r="DD104">
        <v>8.4599999999999996E-4</v>
      </c>
      <c r="DE104">
        <v>69</v>
      </c>
      <c r="DF104">
        <v>5040</v>
      </c>
      <c r="DG104">
        <v>8.5</v>
      </c>
      <c r="DH104">
        <v>7440</v>
      </c>
      <c r="DI104">
        <v>6.9</v>
      </c>
      <c r="DJ104">
        <v>7220</v>
      </c>
      <c r="DK104">
        <v>7</v>
      </c>
      <c r="DL104">
        <v>6850</v>
      </c>
      <c r="DM104">
        <v>6</v>
      </c>
      <c r="DN104">
        <v>8020</v>
      </c>
      <c r="DO104">
        <v>12</v>
      </c>
      <c r="DP104">
        <v>7700</v>
      </c>
      <c r="DQ104">
        <v>12</v>
      </c>
      <c r="DR104">
        <v>7330</v>
      </c>
      <c r="DS104">
        <v>12</v>
      </c>
      <c r="DT104">
        <v>6830</v>
      </c>
      <c r="DU104">
        <v>12</v>
      </c>
      <c r="DV104">
        <v>6830</v>
      </c>
      <c r="DW104">
        <v>0</v>
      </c>
      <c r="DX104">
        <v>6930</v>
      </c>
      <c r="DY104">
        <v>0</v>
      </c>
      <c r="DZ104">
        <v>4.4130000000000003E-3</v>
      </c>
    </row>
    <row r="105" spans="1:130" x14ac:dyDescent="0.3">
      <c r="A105">
        <v>104</v>
      </c>
      <c r="B105">
        <v>6823396</v>
      </c>
      <c r="C105" t="s">
        <v>373</v>
      </c>
      <c r="D105" s="2">
        <v>43317.754861111112</v>
      </c>
      <c r="E105" t="s">
        <v>131</v>
      </c>
      <c r="F105" t="s">
        <v>380</v>
      </c>
      <c r="G105" t="s">
        <v>407</v>
      </c>
      <c r="H105" t="s">
        <v>134</v>
      </c>
      <c r="I105">
        <v>0</v>
      </c>
      <c r="J105">
        <v>0</v>
      </c>
      <c r="K105">
        <v>0</v>
      </c>
      <c r="L105" t="s">
        <v>163</v>
      </c>
      <c r="M105" t="s">
        <v>164</v>
      </c>
      <c r="N105" t="s">
        <v>165</v>
      </c>
      <c r="O105" t="s">
        <v>165</v>
      </c>
      <c r="P105" t="s">
        <v>424</v>
      </c>
      <c r="Q105">
        <v>2</v>
      </c>
      <c r="R105" t="s">
        <v>307</v>
      </c>
      <c r="S105" t="s">
        <v>168</v>
      </c>
      <c r="T105" t="s">
        <v>169</v>
      </c>
      <c r="U105" t="s">
        <v>142</v>
      </c>
      <c r="V105" t="s">
        <v>425</v>
      </c>
      <c r="W105" t="s">
        <v>197</v>
      </c>
      <c r="X105" t="s">
        <v>289</v>
      </c>
      <c r="Y105" t="s">
        <v>145</v>
      </c>
      <c r="Z105">
        <v>15.695619000000001</v>
      </c>
      <c r="AA105">
        <v>34.878458000000002</v>
      </c>
      <c r="AB105">
        <v>-83.402475999999993</v>
      </c>
      <c r="AC105">
        <v>69</v>
      </c>
      <c r="AD105">
        <v>31</v>
      </c>
      <c r="AE105">
        <v>118</v>
      </c>
      <c r="AF105" t="s">
        <v>146</v>
      </c>
      <c r="AG105">
        <v>99</v>
      </c>
      <c r="AH105">
        <v>117</v>
      </c>
      <c r="AI105" t="s">
        <v>147</v>
      </c>
      <c r="AJ105">
        <v>207.8</v>
      </c>
      <c r="AK105">
        <v>74.5</v>
      </c>
      <c r="AL105">
        <v>268.89999999999998</v>
      </c>
      <c r="AM105">
        <v>-83.405452999999994</v>
      </c>
      <c r="AN105">
        <v>34.880851999999997</v>
      </c>
      <c r="AO105">
        <v>-83.404743999999994</v>
      </c>
      <c r="AP105">
        <v>34.880488999999997</v>
      </c>
      <c r="AQ105" t="s">
        <v>145</v>
      </c>
      <c r="AR105">
        <v>1</v>
      </c>
      <c r="AS105">
        <v>241</v>
      </c>
      <c r="AT105">
        <v>2</v>
      </c>
      <c r="AU105">
        <v>0</v>
      </c>
      <c r="AV105">
        <v>25</v>
      </c>
      <c r="AW105">
        <v>10.17</v>
      </c>
      <c r="AX105">
        <v>10.02</v>
      </c>
      <c r="AY105">
        <v>1888.1</v>
      </c>
      <c r="AZ105">
        <v>1888.1</v>
      </c>
      <c r="BA105">
        <v>1884.5</v>
      </c>
      <c r="BB105">
        <v>35</v>
      </c>
      <c r="BC105">
        <v>27.9</v>
      </c>
      <c r="BD105">
        <v>7.1</v>
      </c>
      <c r="BE105" s="3">
        <v>43091</v>
      </c>
      <c r="BF105" t="s">
        <v>209</v>
      </c>
      <c r="BG105">
        <v>8.4599999999999996E-4</v>
      </c>
      <c r="BH105">
        <v>43297</v>
      </c>
      <c r="BI105">
        <v>42922</v>
      </c>
      <c r="BJ105" t="s">
        <v>145</v>
      </c>
      <c r="BK105" t="s">
        <v>149</v>
      </c>
      <c r="BL105">
        <v>1</v>
      </c>
      <c r="BM105">
        <v>200</v>
      </c>
      <c r="BN105">
        <v>1</v>
      </c>
      <c r="BO105">
        <v>1</v>
      </c>
      <c r="BP105">
        <v>2</v>
      </c>
      <c r="BQ105">
        <v>1</v>
      </c>
      <c r="BR105">
        <v>1</v>
      </c>
      <c r="BS105">
        <v>2</v>
      </c>
      <c r="BT105">
        <v>3</v>
      </c>
      <c r="BU105">
        <v>3</v>
      </c>
      <c r="BV105" t="s">
        <v>150</v>
      </c>
      <c r="BW105">
        <v>241</v>
      </c>
      <c r="BX105">
        <v>2</v>
      </c>
      <c r="BY105">
        <v>0</v>
      </c>
      <c r="BZ105" t="s">
        <v>151</v>
      </c>
      <c r="CA105" t="s">
        <v>151</v>
      </c>
      <c r="CB105">
        <v>0</v>
      </c>
      <c r="CC105">
        <v>25</v>
      </c>
      <c r="CD105">
        <v>8020</v>
      </c>
      <c r="CE105" t="s">
        <v>377</v>
      </c>
      <c r="CF105">
        <v>1690</v>
      </c>
      <c r="CG105">
        <v>0.21201300000000001</v>
      </c>
      <c r="CH105">
        <v>9</v>
      </c>
      <c r="CI105" t="s">
        <v>153</v>
      </c>
      <c r="CJ105">
        <v>8020</v>
      </c>
      <c r="CK105">
        <v>452487</v>
      </c>
      <c r="CL105">
        <v>15.31</v>
      </c>
      <c r="CM105">
        <v>15.53</v>
      </c>
      <c r="CN105">
        <v>452487</v>
      </c>
      <c r="CO105">
        <v>0</v>
      </c>
      <c r="CP105">
        <v>1119.426702</v>
      </c>
      <c r="CQ105">
        <v>100</v>
      </c>
      <c r="CR105">
        <v>42946</v>
      </c>
      <c r="CS105">
        <v>9.0100000000000006E-3</v>
      </c>
      <c r="CT105">
        <v>0</v>
      </c>
      <c r="CU105">
        <v>8.4599999999999996E-4</v>
      </c>
      <c r="CV105">
        <v>617</v>
      </c>
      <c r="CW105" t="s">
        <v>378</v>
      </c>
      <c r="CX105" t="s">
        <v>155</v>
      </c>
      <c r="CY105" t="s">
        <v>379</v>
      </c>
      <c r="CZ105">
        <v>-83.406328000000002</v>
      </c>
      <c r="DA105">
        <v>34.880932999999999</v>
      </c>
      <c r="DB105">
        <v>34.880932999999999</v>
      </c>
      <c r="DC105">
        <v>-83.406328000000002</v>
      </c>
      <c r="DD105">
        <v>8.4599999999999996E-4</v>
      </c>
      <c r="DE105">
        <v>69</v>
      </c>
      <c r="DF105">
        <v>5040</v>
      </c>
      <c r="DG105">
        <v>8.5</v>
      </c>
      <c r="DH105">
        <v>7440</v>
      </c>
      <c r="DI105">
        <v>6.9</v>
      </c>
      <c r="DJ105">
        <v>7220</v>
      </c>
      <c r="DK105">
        <v>7</v>
      </c>
      <c r="DL105">
        <v>6850</v>
      </c>
      <c r="DM105">
        <v>6</v>
      </c>
      <c r="DN105">
        <v>8020</v>
      </c>
      <c r="DO105">
        <v>12</v>
      </c>
      <c r="DP105">
        <v>7700</v>
      </c>
      <c r="DQ105">
        <v>12</v>
      </c>
      <c r="DR105">
        <v>7330</v>
      </c>
      <c r="DS105">
        <v>12</v>
      </c>
      <c r="DT105">
        <v>6830</v>
      </c>
      <c r="DU105">
        <v>12</v>
      </c>
      <c r="DV105">
        <v>6830</v>
      </c>
      <c r="DW105">
        <v>0</v>
      </c>
      <c r="DX105">
        <v>6930</v>
      </c>
      <c r="DY105">
        <v>0</v>
      </c>
      <c r="DZ105">
        <v>3.0469999999999998E-3</v>
      </c>
    </row>
    <row r="106" spans="1:130" x14ac:dyDescent="0.3">
      <c r="A106">
        <v>105</v>
      </c>
      <c r="B106">
        <v>6795527</v>
      </c>
      <c r="C106" t="s">
        <v>373</v>
      </c>
      <c r="D106" s="2">
        <v>43297.530555555553</v>
      </c>
      <c r="E106" t="s">
        <v>131</v>
      </c>
      <c r="F106" t="s">
        <v>396</v>
      </c>
      <c r="G106" t="s">
        <v>426</v>
      </c>
      <c r="H106" t="s">
        <v>134</v>
      </c>
      <c r="I106">
        <v>0</v>
      </c>
      <c r="J106">
        <v>0</v>
      </c>
      <c r="K106">
        <v>0</v>
      </c>
      <c r="L106" t="s">
        <v>163</v>
      </c>
      <c r="M106" t="s">
        <v>164</v>
      </c>
      <c r="N106" t="s">
        <v>165</v>
      </c>
      <c r="O106" t="s">
        <v>165</v>
      </c>
      <c r="P106" t="s">
        <v>351</v>
      </c>
      <c r="Q106">
        <v>2</v>
      </c>
      <c r="R106" t="s">
        <v>307</v>
      </c>
      <c r="S106" t="s">
        <v>207</v>
      </c>
      <c r="T106" t="s">
        <v>169</v>
      </c>
      <c r="U106" t="s">
        <v>142</v>
      </c>
      <c r="V106" t="s">
        <v>427</v>
      </c>
      <c r="W106" t="s">
        <v>197</v>
      </c>
      <c r="X106" t="s">
        <v>354</v>
      </c>
      <c r="Y106" t="s">
        <v>145</v>
      </c>
      <c r="Z106">
        <v>15.79</v>
      </c>
      <c r="AA106">
        <v>34.878323999999999</v>
      </c>
      <c r="AB106">
        <v>-83.400901000000005</v>
      </c>
      <c r="AC106">
        <v>69</v>
      </c>
      <c r="AD106">
        <v>31</v>
      </c>
      <c r="AE106">
        <v>118</v>
      </c>
      <c r="AF106" t="s">
        <v>146</v>
      </c>
      <c r="AG106">
        <v>99</v>
      </c>
      <c r="AH106">
        <v>117</v>
      </c>
      <c r="AI106" t="s">
        <v>147</v>
      </c>
      <c r="AJ106">
        <v>207.8</v>
      </c>
      <c r="AK106">
        <v>74.5</v>
      </c>
      <c r="AL106">
        <v>268.89999999999998</v>
      </c>
      <c r="AM106">
        <v>-83.405452999999994</v>
      </c>
      <c r="AN106">
        <v>34.880851999999997</v>
      </c>
      <c r="AO106">
        <v>-83.404743999999994</v>
      </c>
      <c r="AP106">
        <v>34.880488999999997</v>
      </c>
      <c r="AQ106" t="s">
        <v>145</v>
      </c>
      <c r="AR106">
        <v>1</v>
      </c>
      <c r="AS106">
        <v>241</v>
      </c>
      <c r="AT106">
        <v>2</v>
      </c>
      <c r="AU106">
        <v>0</v>
      </c>
      <c r="AV106">
        <v>25</v>
      </c>
      <c r="AW106">
        <v>10.17</v>
      </c>
      <c r="AX106">
        <v>10.02</v>
      </c>
      <c r="AY106">
        <v>1888.1</v>
      </c>
      <c r="AZ106">
        <v>1888.1</v>
      </c>
      <c r="BA106">
        <v>1884.5</v>
      </c>
      <c r="BB106">
        <v>35</v>
      </c>
      <c r="BC106">
        <v>27.9</v>
      </c>
      <c r="BD106">
        <v>7.1</v>
      </c>
      <c r="BE106" s="3">
        <v>43091</v>
      </c>
      <c r="BF106" t="s">
        <v>209</v>
      </c>
      <c r="BG106">
        <v>8.4599999999999996E-4</v>
      </c>
      <c r="BH106">
        <v>43297</v>
      </c>
      <c r="BI106">
        <v>42922</v>
      </c>
      <c r="BJ106" t="s">
        <v>145</v>
      </c>
      <c r="BK106" t="s">
        <v>149</v>
      </c>
      <c r="BL106">
        <v>1</v>
      </c>
      <c r="BM106">
        <v>200</v>
      </c>
      <c r="BN106">
        <v>1</v>
      </c>
      <c r="BO106">
        <v>1</v>
      </c>
      <c r="BP106">
        <v>2</v>
      </c>
      <c r="BQ106">
        <v>1</v>
      </c>
      <c r="BR106">
        <v>1</v>
      </c>
      <c r="BS106">
        <v>2</v>
      </c>
      <c r="BT106">
        <v>3</v>
      </c>
      <c r="BU106">
        <v>3</v>
      </c>
      <c r="BV106" t="s">
        <v>150</v>
      </c>
      <c r="BW106">
        <v>241</v>
      </c>
      <c r="BX106">
        <v>2</v>
      </c>
      <c r="BY106">
        <v>0</v>
      </c>
      <c r="BZ106" t="s">
        <v>151</v>
      </c>
      <c r="CA106" t="s">
        <v>151</v>
      </c>
      <c r="CB106">
        <v>0</v>
      </c>
      <c r="CC106">
        <v>25</v>
      </c>
      <c r="CD106">
        <v>8020</v>
      </c>
      <c r="CE106" t="s">
        <v>377</v>
      </c>
      <c r="CF106">
        <v>1690</v>
      </c>
      <c r="CG106">
        <v>0.21201300000000001</v>
      </c>
      <c r="CH106">
        <v>9</v>
      </c>
      <c r="CI106" t="s">
        <v>153</v>
      </c>
      <c r="CJ106">
        <v>8020</v>
      </c>
      <c r="CK106">
        <v>452487</v>
      </c>
      <c r="CL106">
        <v>15.31</v>
      </c>
      <c r="CM106">
        <v>15.53</v>
      </c>
      <c r="CN106">
        <v>452487</v>
      </c>
      <c r="CO106">
        <v>0</v>
      </c>
      <c r="CP106">
        <v>1119.426702</v>
      </c>
      <c r="CQ106">
        <v>100</v>
      </c>
      <c r="CR106">
        <v>42946</v>
      </c>
      <c r="CS106">
        <v>9.0100000000000006E-3</v>
      </c>
      <c r="CT106">
        <v>0</v>
      </c>
      <c r="CU106">
        <v>8.4599999999999996E-4</v>
      </c>
      <c r="CV106">
        <v>617</v>
      </c>
      <c r="CW106" t="s">
        <v>378</v>
      </c>
      <c r="CX106" t="s">
        <v>155</v>
      </c>
      <c r="CY106" t="s">
        <v>379</v>
      </c>
      <c r="CZ106">
        <v>-83.406328000000002</v>
      </c>
      <c r="DA106">
        <v>34.880932999999999</v>
      </c>
      <c r="DB106">
        <v>34.880932999999999</v>
      </c>
      <c r="DC106">
        <v>-83.406328000000002</v>
      </c>
      <c r="DD106">
        <v>8.4599999999999996E-4</v>
      </c>
      <c r="DE106">
        <v>69</v>
      </c>
      <c r="DF106">
        <v>5040</v>
      </c>
      <c r="DG106">
        <v>8.5</v>
      </c>
      <c r="DH106">
        <v>7440</v>
      </c>
      <c r="DI106">
        <v>6.9</v>
      </c>
      <c r="DJ106">
        <v>7220</v>
      </c>
      <c r="DK106">
        <v>7</v>
      </c>
      <c r="DL106">
        <v>6850</v>
      </c>
      <c r="DM106">
        <v>6</v>
      </c>
      <c r="DN106">
        <v>8020</v>
      </c>
      <c r="DO106">
        <v>12</v>
      </c>
      <c r="DP106">
        <v>7700</v>
      </c>
      <c r="DQ106">
        <v>12</v>
      </c>
      <c r="DR106">
        <v>7330</v>
      </c>
      <c r="DS106">
        <v>12</v>
      </c>
      <c r="DT106">
        <v>6830</v>
      </c>
      <c r="DU106">
        <v>12</v>
      </c>
      <c r="DV106">
        <v>6830</v>
      </c>
      <c r="DW106">
        <v>0</v>
      </c>
      <c r="DX106">
        <v>6930</v>
      </c>
      <c r="DY106">
        <v>0</v>
      </c>
      <c r="DZ106">
        <v>4.4130000000000003E-3</v>
      </c>
    </row>
    <row r="107" spans="1:130" x14ac:dyDescent="0.3">
      <c r="A107">
        <v>106</v>
      </c>
      <c r="B107">
        <v>6714701</v>
      </c>
      <c r="C107" t="s">
        <v>373</v>
      </c>
      <c r="D107" s="2">
        <v>43236.541666666664</v>
      </c>
      <c r="E107" t="s">
        <v>131</v>
      </c>
      <c r="F107" t="s">
        <v>393</v>
      </c>
      <c r="G107" t="s">
        <v>428</v>
      </c>
      <c r="H107" t="s">
        <v>193</v>
      </c>
      <c r="I107">
        <v>0</v>
      </c>
      <c r="J107">
        <v>0</v>
      </c>
      <c r="K107">
        <v>0</v>
      </c>
      <c r="L107" t="s">
        <v>179</v>
      </c>
      <c r="M107" t="s">
        <v>164</v>
      </c>
      <c r="N107" t="s">
        <v>165</v>
      </c>
      <c r="O107" t="s">
        <v>181</v>
      </c>
      <c r="P107" t="s">
        <v>225</v>
      </c>
      <c r="Q107">
        <v>2</v>
      </c>
      <c r="R107" t="s">
        <v>344</v>
      </c>
      <c r="S107" t="s">
        <v>226</v>
      </c>
      <c r="T107" t="s">
        <v>169</v>
      </c>
      <c r="U107" t="s">
        <v>162</v>
      </c>
      <c r="V107" t="s">
        <v>429</v>
      </c>
      <c r="W107" t="s">
        <v>197</v>
      </c>
      <c r="X107" t="s">
        <v>198</v>
      </c>
      <c r="Y107" t="s">
        <v>145</v>
      </c>
      <c r="Z107">
        <v>15.631114</v>
      </c>
      <c r="AA107">
        <v>34.878742000000003</v>
      </c>
      <c r="AB107">
        <v>-83.403592000000003</v>
      </c>
      <c r="AC107">
        <v>69</v>
      </c>
      <c r="AD107">
        <v>31</v>
      </c>
      <c r="AE107">
        <v>118</v>
      </c>
      <c r="AF107" t="s">
        <v>146</v>
      </c>
      <c r="AG107">
        <v>99</v>
      </c>
      <c r="AH107">
        <v>117</v>
      </c>
      <c r="AI107" t="s">
        <v>147</v>
      </c>
      <c r="AJ107">
        <v>207.8</v>
      </c>
      <c r="AK107">
        <v>74.5</v>
      </c>
      <c r="AL107">
        <v>268.89999999999998</v>
      </c>
      <c r="AM107">
        <v>-83.405452999999994</v>
      </c>
      <c r="AN107">
        <v>34.880851999999997</v>
      </c>
      <c r="AO107">
        <v>-83.404743999999994</v>
      </c>
      <c r="AP107">
        <v>34.880488999999997</v>
      </c>
      <c r="AQ107" t="s">
        <v>145</v>
      </c>
      <c r="AR107">
        <v>1</v>
      </c>
      <c r="AS107">
        <v>241</v>
      </c>
      <c r="AT107">
        <v>2</v>
      </c>
      <c r="AU107">
        <v>0</v>
      </c>
      <c r="AV107">
        <v>25</v>
      </c>
      <c r="AW107">
        <v>10.17</v>
      </c>
      <c r="AX107">
        <v>10.02</v>
      </c>
      <c r="AY107">
        <v>1888.1</v>
      </c>
      <c r="AZ107">
        <v>1888.1</v>
      </c>
      <c r="BA107">
        <v>1884.5</v>
      </c>
      <c r="BB107">
        <v>35</v>
      </c>
      <c r="BC107">
        <v>27.9</v>
      </c>
      <c r="BD107">
        <v>7.1</v>
      </c>
      <c r="BE107" s="3">
        <v>43091</v>
      </c>
      <c r="BF107" t="s">
        <v>209</v>
      </c>
      <c r="BG107">
        <v>8.4599999999999996E-4</v>
      </c>
      <c r="BH107">
        <v>43297</v>
      </c>
      <c r="BI107">
        <v>42922</v>
      </c>
      <c r="BJ107" t="s">
        <v>145</v>
      </c>
      <c r="BK107" t="s">
        <v>149</v>
      </c>
      <c r="BL107">
        <v>1</v>
      </c>
      <c r="BM107">
        <v>200</v>
      </c>
      <c r="BN107">
        <v>1</v>
      </c>
      <c r="BO107">
        <v>1</v>
      </c>
      <c r="BP107">
        <v>2</v>
      </c>
      <c r="BQ107">
        <v>1</v>
      </c>
      <c r="BR107">
        <v>1</v>
      </c>
      <c r="BS107">
        <v>2</v>
      </c>
      <c r="BT107">
        <v>3</v>
      </c>
      <c r="BU107">
        <v>3</v>
      </c>
      <c r="BV107" t="s">
        <v>150</v>
      </c>
      <c r="BW107">
        <v>241</v>
      </c>
      <c r="BX107">
        <v>2</v>
      </c>
      <c r="BY107">
        <v>0</v>
      </c>
      <c r="BZ107" t="s">
        <v>151</v>
      </c>
      <c r="CA107" t="s">
        <v>151</v>
      </c>
      <c r="CB107">
        <v>0</v>
      </c>
      <c r="CC107">
        <v>25</v>
      </c>
      <c r="CD107">
        <v>8020</v>
      </c>
      <c r="CE107" t="s">
        <v>377</v>
      </c>
      <c r="CF107">
        <v>1690</v>
      </c>
      <c r="CG107">
        <v>0.21201300000000001</v>
      </c>
      <c r="CH107">
        <v>9</v>
      </c>
      <c r="CI107" t="s">
        <v>153</v>
      </c>
      <c r="CJ107">
        <v>8020</v>
      </c>
      <c r="CK107">
        <v>452487</v>
      </c>
      <c r="CL107">
        <v>15.31</v>
      </c>
      <c r="CM107">
        <v>15.53</v>
      </c>
      <c r="CN107">
        <v>452487</v>
      </c>
      <c r="CO107">
        <v>0</v>
      </c>
      <c r="CP107">
        <v>1119.426702</v>
      </c>
      <c r="CQ107">
        <v>100</v>
      </c>
      <c r="CR107">
        <v>42946</v>
      </c>
      <c r="CS107">
        <v>9.0100000000000006E-3</v>
      </c>
      <c r="CT107">
        <v>0</v>
      </c>
      <c r="CU107">
        <v>8.4599999999999996E-4</v>
      </c>
      <c r="CV107">
        <v>617</v>
      </c>
      <c r="CW107" t="s">
        <v>378</v>
      </c>
      <c r="CX107" t="s">
        <v>155</v>
      </c>
      <c r="CY107" t="s">
        <v>379</v>
      </c>
      <c r="CZ107">
        <v>-83.406328000000002</v>
      </c>
      <c r="DA107">
        <v>34.880932999999999</v>
      </c>
      <c r="DB107">
        <v>34.880932999999999</v>
      </c>
      <c r="DC107">
        <v>-83.406328000000002</v>
      </c>
      <c r="DD107">
        <v>8.4599999999999996E-4</v>
      </c>
      <c r="DE107">
        <v>69</v>
      </c>
      <c r="DF107">
        <v>5040</v>
      </c>
      <c r="DG107">
        <v>8.5</v>
      </c>
      <c r="DH107">
        <v>7440</v>
      </c>
      <c r="DI107">
        <v>6.9</v>
      </c>
      <c r="DJ107">
        <v>7220</v>
      </c>
      <c r="DK107">
        <v>7</v>
      </c>
      <c r="DL107">
        <v>6850</v>
      </c>
      <c r="DM107">
        <v>6</v>
      </c>
      <c r="DN107">
        <v>8020</v>
      </c>
      <c r="DO107">
        <v>12</v>
      </c>
      <c r="DP107">
        <v>7700</v>
      </c>
      <c r="DQ107">
        <v>12</v>
      </c>
      <c r="DR107">
        <v>7330</v>
      </c>
      <c r="DS107">
        <v>12</v>
      </c>
      <c r="DT107">
        <v>6830</v>
      </c>
      <c r="DU107">
        <v>12</v>
      </c>
      <c r="DV107">
        <v>6830</v>
      </c>
      <c r="DW107">
        <v>0</v>
      </c>
      <c r="DX107">
        <v>6930</v>
      </c>
      <c r="DY107">
        <v>0</v>
      </c>
      <c r="DZ107">
        <v>2.0950000000000001E-3</v>
      </c>
    </row>
    <row r="108" spans="1:130" x14ac:dyDescent="0.3">
      <c r="A108">
        <v>107</v>
      </c>
      <c r="B108">
        <v>6705304</v>
      </c>
      <c r="C108" t="s">
        <v>373</v>
      </c>
      <c r="D108" s="2">
        <v>43207.765277777777</v>
      </c>
      <c r="E108" t="s">
        <v>131</v>
      </c>
      <c r="F108" t="s">
        <v>396</v>
      </c>
      <c r="G108" t="s">
        <v>280</v>
      </c>
      <c r="H108" t="s">
        <v>134</v>
      </c>
      <c r="I108">
        <v>0</v>
      </c>
      <c r="J108">
        <v>0</v>
      </c>
      <c r="K108">
        <v>0</v>
      </c>
      <c r="L108" t="s">
        <v>135</v>
      </c>
      <c r="M108" t="s">
        <v>173</v>
      </c>
      <c r="N108" t="s">
        <v>239</v>
      </c>
      <c r="O108" t="s">
        <v>239</v>
      </c>
      <c r="P108" t="s">
        <v>161</v>
      </c>
      <c r="Q108">
        <v>1</v>
      </c>
      <c r="R108" t="s">
        <v>430</v>
      </c>
      <c r="S108" t="s">
        <v>177</v>
      </c>
      <c r="T108" t="s">
        <v>169</v>
      </c>
      <c r="U108" t="s">
        <v>173</v>
      </c>
      <c r="V108">
        <v>20</v>
      </c>
      <c r="W108" t="s">
        <v>143</v>
      </c>
      <c r="X108" t="s">
        <v>144</v>
      </c>
      <c r="Y108" t="s">
        <v>145</v>
      </c>
      <c r="Z108">
        <v>15.79</v>
      </c>
      <c r="AA108">
        <v>34.878323999999999</v>
      </c>
      <c r="AB108">
        <v>-83.400901000000005</v>
      </c>
      <c r="AC108">
        <v>69</v>
      </c>
      <c r="AD108">
        <v>31</v>
      </c>
      <c r="AE108">
        <v>118</v>
      </c>
      <c r="AF108" t="s">
        <v>146</v>
      </c>
      <c r="AG108">
        <v>99</v>
      </c>
      <c r="AH108">
        <v>117</v>
      </c>
      <c r="AI108" t="s">
        <v>147</v>
      </c>
      <c r="AJ108">
        <v>207.8</v>
      </c>
      <c r="AK108">
        <v>74.5</v>
      </c>
      <c r="AL108">
        <v>268.89999999999998</v>
      </c>
      <c r="AM108">
        <v>-83.405452999999994</v>
      </c>
      <c r="AN108">
        <v>34.880851999999997</v>
      </c>
      <c r="AO108">
        <v>-83.404743999999994</v>
      </c>
      <c r="AP108">
        <v>34.880488999999997</v>
      </c>
      <c r="AQ108" t="s">
        <v>145</v>
      </c>
      <c r="AR108">
        <v>1</v>
      </c>
      <c r="AS108">
        <v>241</v>
      </c>
      <c r="AT108">
        <v>2</v>
      </c>
      <c r="AU108">
        <v>0</v>
      </c>
      <c r="AV108">
        <v>25</v>
      </c>
      <c r="AW108">
        <v>10.17</v>
      </c>
      <c r="AX108">
        <v>10.02</v>
      </c>
      <c r="AY108">
        <v>1888.1</v>
      </c>
      <c r="AZ108">
        <v>1888.1</v>
      </c>
      <c r="BA108">
        <v>1884.5</v>
      </c>
      <c r="BB108">
        <v>35</v>
      </c>
      <c r="BC108">
        <v>27.9</v>
      </c>
      <c r="BD108">
        <v>7.1</v>
      </c>
      <c r="BE108" s="3">
        <v>43091</v>
      </c>
      <c r="BF108" t="s">
        <v>209</v>
      </c>
      <c r="BG108">
        <v>8.4599999999999996E-4</v>
      </c>
      <c r="BH108">
        <v>43297</v>
      </c>
      <c r="BI108">
        <v>42922</v>
      </c>
      <c r="BJ108" t="s">
        <v>145</v>
      </c>
      <c r="BK108" t="s">
        <v>149</v>
      </c>
      <c r="BL108">
        <v>1</v>
      </c>
      <c r="BM108">
        <v>200</v>
      </c>
      <c r="BN108">
        <v>1</v>
      </c>
      <c r="BO108">
        <v>1</v>
      </c>
      <c r="BP108">
        <v>2</v>
      </c>
      <c r="BQ108">
        <v>1</v>
      </c>
      <c r="BR108">
        <v>1</v>
      </c>
      <c r="BS108">
        <v>2</v>
      </c>
      <c r="BT108">
        <v>3</v>
      </c>
      <c r="BU108">
        <v>3</v>
      </c>
      <c r="BV108" t="s">
        <v>150</v>
      </c>
      <c r="BW108">
        <v>241</v>
      </c>
      <c r="BX108">
        <v>2</v>
      </c>
      <c r="BY108">
        <v>0</v>
      </c>
      <c r="BZ108" t="s">
        <v>151</v>
      </c>
      <c r="CA108" t="s">
        <v>151</v>
      </c>
      <c r="CB108">
        <v>0</v>
      </c>
      <c r="CC108">
        <v>25</v>
      </c>
      <c r="CD108">
        <v>8020</v>
      </c>
      <c r="CE108" t="s">
        <v>377</v>
      </c>
      <c r="CF108">
        <v>1690</v>
      </c>
      <c r="CG108">
        <v>0.21201300000000001</v>
      </c>
      <c r="CH108">
        <v>9</v>
      </c>
      <c r="CI108" t="s">
        <v>153</v>
      </c>
      <c r="CJ108">
        <v>8020</v>
      </c>
      <c r="CK108">
        <v>452487</v>
      </c>
      <c r="CL108">
        <v>15.31</v>
      </c>
      <c r="CM108">
        <v>15.53</v>
      </c>
      <c r="CN108">
        <v>452487</v>
      </c>
      <c r="CO108">
        <v>0</v>
      </c>
      <c r="CP108">
        <v>1119.426702</v>
      </c>
      <c r="CQ108">
        <v>100</v>
      </c>
      <c r="CR108">
        <v>42946</v>
      </c>
      <c r="CS108">
        <v>9.0100000000000006E-3</v>
      </c>
      <c r="CT108">
        <v>0</v>
      </c>
      <c r="CU108">
        <v>8.4599999999999996E-4</v>
      </c>
      <c r="CV108">
        <v>617</v>
      </c>
      <c r="CW108" t="s">
        <v>378</v>
      </c>
      <c r="CX108" t="s">
        <v>155</v>
      </c>
      <c r="CY108" t="s">
        <v>379</v>
      </c>
      <c r="CZ108">
        <v>-83.406328000000002</v>
      </c>
      <c r="DA108">
        <v>34.880932999999999</v>
      </c>
      <c r="DB108">
        <v>34.880932999999999</v>
      </c>
      <c r="DC108">
        <v>-83.406328000000002</v>
      </c>
      <c r="DD108">
        <v>8.4599999999999996E-4</v>
      </c>
      <c r="DE108">
        <v>69</v>
      </c>
      <c r="DF108">
        <v>5040</v>
      </c>
      <c r="DG108">
        <v>8.5</v>
      </c>
      <c r="DH108">
        <v>7440</v>
      </c>
      <c r="DI108">
        <v>6.9</v>
      </c>
      <c r="DJ108">
        <v>7220</v>
      </c>
      <c r="DK108">
        <v>7</v>
      </c>
      <c r="DL108">
        <v>6850</v>
      </c>
      <c r="DM108">
        <v>6</v>
      </c>
      <c r="DN108">
        <v>8020</v>
      </c>
      <c r="DO108">
        <v>12</v>
      </c>
      <c r="DP108">
        <v>7700</v>
      </c>
      <c r="DQ108">
        <v>12</v>
      </c>
      <c r="DR108">
        <v>7330</v>
      </c>
      <c r="DS108">
        <v>12</v>
      </c>
      <c r="DT108">
        <v>6830</v>
      </c>
      <c r="DU108">
        <v>12</v>
      </c>
      <c r="DV108">
        <v>6830</v>
      </c>
      <c r="DW108">
        <v>0</v>
      </c>
      <c r="DX108">
        <v>6930</v>
      </c>
      <c r="DY108">
        <v>0</v>
      </c>
      <c r="DZ108">
        <v>4.4130000000000003E-3</v>
      </c>
    </row>
    <row r="109" spans="1:130" x14ac:dyDescent="0.3">
      <c r="A109">
        <v>108</v>
      </c>
      <c r="B109">
        <v>6705246</v>
      </c>
      <c r="C109" t="s">
        <v>373</v>
      </c>
      <c r="D109" s="2">
        <v>43194.616666666669</v>
      </c>
      <c r="E109" t="s">
        <v>131</v>
      </c>
      <c r="F109" t="s">
        <v>382</v>
      </c>
      <c r="G109" t="s">
        <v>431</v>
      </c>
      <c r="H109" t="s">
        <v>134</v>
      </c>
      <c r="I109">
        <v>0</v>
      </c>
      <c r="J109">
        <v>0</v>
      </c>
      <c r="K109">
        <v>0</v>
      </c>
      <c r="L109" t="s">
        <v>135</v>
      </c>
      <c r="M109" t="s">
        <v>173</v>
      </c>
      <c r="N109" t="s">
        <v>181</v>
      </c>
      <c r="O109" t="s">
        <v>432</v>
      </c>
      <c r="P109" t="s">
        <v>281</v>
      </c>
      <c r="Q109">
        <v>1</v>
      </c>
      <c r="R109" t="s">
        <v>182</v>
      </c>
      <c r="S109" t="s">
        <v>177</v>
      </c>
      <c r="T109" t="s">
        <v>169</v>
      </c>
      <c r="U109" t="s">
        <v>142</v>
      </c>
      <c r="V109">
        <v>73</v>
      </c>
      <c r="W109" t="s">
        <v>143</v>
      </c>
      <c r="X109" t="s">
        <v>264</v>
      </c>
      <c r="Y109" t="s">
        <v>145</v>
      </c>
      <c r="Z109">
        <v>15.865178999999999</v>
      </c>
      <c r="AA109">
        <v>34.878219999999999</v>
      </c>
      <c r="AB109">
        <v>-83.399462</v>
      </c>
      <c r="AC109">
        <v>69</v>
      </c>
      <c r="AD109">
        <v>31</v>
      </c>
      <c r="AE109">
        <v>118</v>
      </c>
      <c r="AF109" t="s">
        <v>146</v>
      </c>
      <c r="AG109">
        <v>99</v>
      </c>
      <c r="AH109">
        <v>117</v>
      </c>
      <c r="AI109" t="s">
        <v>147</v>
      </c>
      <c r="AJ109">
        <v>207.8</v>
      </c>
      <c r="AK109">
        <v>74.5</v>
      </c>
      <c r="AL109">
        <v>268.89999999999998</v>
      </c>
      <c r="AM109">
        <v>-83.405452999999994</v>
      </c>
      <c r="AN109">
        <v>34.880851999999997</v>
      </c>
      <c r="AO109">
        <v>-83.404743999999994</v>
      </c>
      <c r="AP109">
        <v>34.880488999999997</v>
      </c>
      <c r="AQ109" t="s">
        <v>145</v>
      </c>
      <c r="AR109">
        <v>1</v>
      </c>
      <c r="AS109">
        <v>241</v>
      </c>
      <c r="AT109">
        <v>2</v>
      </c>
      <c r="AU109">
        <v>0</v>
      </c>
      <c r="AV109">
        <v>25</v>
      </c>
      <c r="AW109">
        <v>10.17</v>
      </c>
      <c r="AX109">
        <v>10.02</v>
      </c>
      <c r="AY109">
        <v>1888.1</v>
      </c>
      <c r="AZ109">
        <v>1888.1</v>
      </c>
      <c r="BA109">
        <v>1884.5</v>
      </c>
      <c r="BB109">
        <v>35</v>
      </c>
      <c r="BC109">
        <v>27.9</v>
      </c>
      <c r="BD109">
        <v>7.1</v>
      </c>
      <c r="BE109" s="3">
        <v>43091</v>
      </c>
      <c r="BF109" t="s">
        <v>209</v>
      </c>
      <c r="BG109">
        <v>8.4599999999999996E-4</v>
      </c>
      <c r="BH109">
        <v>43297</v>
      </c>
      <c r="BI109">
        <v>42922</v>
      </c>
      <c r="BJ109" t="s">
        <v>145</v>
      </c>
      <c r="BK109" t="s">
        <v>149</v>
      </c>
      <c r="BL109">
        <v>1</v>
      </c>
      <c r="BM109">
        <v>200</v>
      </c>
      <c r="BN109">
        <v>1</v>
      </c>
      <c r="BO109">
        <v>1</v>
      </c>
      <c r="BP109">
        <v>2</v>
      </c>
      <c r="BQ109">
        <v>1</v>
      </c>
      <c r="BR109">
        <v>1</v>
      </c>
      <c r="BS109">
        <v>2</v>
      </c>
      <c r="BT109">
        <v>3</v>
      </c>
      <c r="BU109">
        <v>3</v>
      </c>
      <c r="BV109" t="s">
        <v>150</v>
      </c>
      <c r="BW109">
        <v>241</v>
      </c>
      <c r="BX109">
        <v>2</v>
      </c>
      <c r="BY109">
        <v>0</v>
      </c>
      <c r="BZ109" t="s">
        <v>151</v>
      </c>
      <c r="CA109" t="s">
        <v>151</v>
      </c>
      <c r="CB109">
        <v>0</v>
      </c>
      <c r="CC109">
        <v>25</v>
      </c>
      <c r="CD109">
        <v>8020</v>
      </c>
      <c r="CE109" t="s">
        <v>377</v>
      </c>
      <c r="CF109">
        <v>1690</v>
      </c>
      <c r="CG109">
        <v>0.21201300000000001</v>
      </c>
      <c r="CH109">
        <v>9</v>
      </c>
      <c r="CI109" t="s">
        <v>153</v>
      </c>
      <c r="CJ109">
        <v>8020</v>
      </c>
      <c r="CK109">
        <v>452487</v>
      </c>
      <c r="CL109">
        <v>15.31</v>
      </c>
      <c r="CM109">
        <v>15.53</v>
      </c>
      <c r="CN109">
        <v>452487</v>
      </c>
      <c r="CO109">
        <v>0</v>
      </c>
      <c r="CP109">
        <v>1119.426702</v>
      </c>
      <c r="CQ109">
        <v>100</v>
      </c>
      <c r="CR109">
        <v>42946</v>
      </c>
      <c r="CS109">
        <v>9.0100000000000006E-3</v>
      </c>
      <c r="CT109">
        <v>0</v>
      </c>
      <c r="CU109">
        <v>8.4599999999999996E-4</v>
      </c>
      <c r="CV109">
        <v>617</v>
      </c>
      <c r="CW109" t="s">
        <v>378</v>
      </c>
      <c r="CX109" t="s">
        <v>155</v>
      </c>
      <c r="CY109" t="s">
        <v>379</v>
      </c>
      <c r="CZ109">
        <v>-83.406328000000002</v>
      </c>
      <c r="DA109">
        <v>34.880932999999999</v>
      </c>
      <c r="DB109">
        <v>34.880932999999999</v>
      </c>
      <c r="DC109">
        <v>-83.406328000000002</v>
      </c>
      <c r="DD109">
        <v>8.4599999999999996E-4</v>
      </c>
      <c r="DE109">
        <v>69</v>
      </c>
      <c r="DF109">
        <v>5040</v>
      </c>
      <c r="DG109">
        <v>8.5</v>
      </c>
      <c r="DH109">
        <v>7440</v>
      </c>
      <c r="DI109">
        <v>6.9</v>
      </c>
      <c r="DJ109">
        <v>7220</v>
      </c>
      <c r="DK109">
        <v>7</v>
      </c>
      <c r="DL109">
        <v>6850</v>
      </c>
      <c r="DM109">
        <v>6</v>
      </c>
      <c r="DN109">
        <v>8020</v>
      </c>
      <c r="DO109">
        <v>12</v>
      </c>
      <c r="DP109">
        <v>7700</v>
      </c>
      <c r="DQ109">
        <v>12</v>
      </c>
      <c r="DR109">
        <v>7330</v>
      </c>
      <c r="DS109">
        <v>12</v>
      </c>
      <c r="DT109">
        <v>6830</v>
      </c>
      <c r="DU109">
        <v>12</v>
      </c>
      <c r="DV109">
        <v>6830</v>
      </c>
      <c r="DW109">
        <v>0</v>
      </c>
      <c r="DX109">
        <v>6930</v>
      </c>
      <c r="DY109">
        <v>0</v>
      </c>
      <c r="DZ109">
        <v>5.751E-3</v>
      </c>
    </row>
    <row r="110" spans="1:130" x14ac:dyDescent="0.3">
      <c r="A110">
        <v>109</v>
      </c>
      <c r="B110">
        <v>6512852</v>
      </c>
      <c r="C110" t="s">
        <v>373</v>
      </c>
      <c r="D110" s="2">
        <v>43024.413194444445</v>
      </c>
      <c r="E110" t="s">
        <v>131</v>
      </c>
      <c r="F110" t="s">
        <v>374</v>
      </c>
      <c r="G110" t="s">
        <v>433</v>
      </c>
      <c r="H110" t="s">
        <v>134</v>
      </c>
      <c r="I110">
        <v>0</v>
      </c>
      <c r="J110">
        <v>0</v>
      </c>
      <c r="K110">
        <v>0</v>
      </c>
      <c r="L110" t="s">
        <v>163</v>
      </c>
      <c r="M110" t="s">
        <v>224</v>
      </c>
      <c r="N110" t="s">
        <v>165</v>
      </c>
      <c r="O110" t="s">
        <v>165</v>
      </c>
      <c r="P110" t="s">
        <v>351</v>
      </c>
      <c r="Q110">
        <v>2</v>
      </c>
      <c r="R110" t="s">
        <v>389</v>
      </c>
      <c r="S110" t="s">
        <v>168</v>
      </c>
      <c r="T110" t="s">
        <v>169</v>
      </c>
      <c r="U110" t="s">
        <v>142</v>
      </c>
      <c r="V110" t="s">
        <v>434</v>
      </c>
      <c r="W110" t="s">
        <v>197</v>
      </c>
      <c r="X110" t="s">
        <v>172</v>
      </c>
      <c r="Y110" t="s">
        <v>145</v>
      </c>
      <c r="Z110">
        <v>15.53</v>
      </c>
      <c r="AA110">
        <v>34.880094999999997</v>
      </c>
      <c r="AB110">
        <v>-83.404377999999994</v>
      </c>
      <c r="AC110">
        <v>69</v>
      </c>
      <c r="AD110">
        <v>31</v>
      </c>
      <c r="AE110">
        <v>118</v>
      </c>
      <c r="AF110" t="s">
        <v>146</v>
      </c>
      <c r="AG110">
        <v>99</v>
      </c>
      <c r="AH110">
        <v>117</v>
      </c>
      <c r="AI110" t="s">
        <v>147</v>
      </c>
      <c r="AJ110">
        <v>207.8</v>
      </c>
      <c r="AK110">
        <v>74.5</v>
      </c>
      <c r="AL110">
        <v>268.89999999999998</v>
      </c>
      <c r="AM110">
        <v>-83.405452999999994</v>
      </c>
      <c r="AN110">
        <v>34.880851999999997</v>
      </c>
      <c r="AO110">
        <v>-83.404743999999994</v>
      </c>
      <c r="AP110">
        <v>34.880488999999997</v>
      </c>
      <c r="AQ110" t="s">
        <v>145</v>
      </c>
      <c r="AR110">
        <v>1</v>
      </c>
      <c r="AS110">
        <v>241</v>
      </c>
      <c r="AT110">
        <v>2</v>
      </c>
      <c r="AU110">
        <v>0</v>
      </c>
      <c r="AV110">
        <v>25</v>
      </c>
      <c r="AW110">
        <v>10.17</v>
      </c>
      <c r="AX110">
        <v>10.02</v>
      </c>
      <c r="AY110">
        <v>1888.1</v>
      </c>
      <c r="AZ110">
        <v>1888.1</v>
      </c>
      <c r="BA110">
        <v>1884.5</v>
      </c>
      <c r="BB110">
        <v>35</v>
      </c>
      <c r="BC110">
        <v>27.9</v>
      </c>
      <c r="BD110">
        <v>7.1</v>
      </c>
      <c r="BE110" s="3">
        <v>43091</v>
      </c>
      <c r="BF110" t="s">
        <v>209</v>
      </c>
      <c r="BG110">
        <v>8.4599999999999996E-4</v>
      </c>
      <c r="BH110">
        <v>43297</v>
      </c>
      <c r="BI110">
        <v>42922</v>
      </c>
      <c r="BJ110" t="s">
        <v>145</v>
      </c>
      <c r="BK110" t="s">
        <v>149</v>
      </c>
      <c r="BL110">
        <v>1</v>
      </c>
      <c r="BM110">
        <v>200</v>
      </c>
      <c r="BN110">
        <v>1</v>
      </c>
      <c r="BO110">
        <v>1</v>
      </c>
      <c r="BP110">
        <v>2</v>
      </c>
      <c r="BQ110">
        <v>1</v>
      </c>
      <c r="BR110">
        <v>1</v>
      </c>
      <c r="BS110">
        <v>2</v>
      </c>
      <c r="BT110">
        <v>3</v>
      </c>
      <c r="BU110">
        <v>3</v>
      </c>
      <c r="BV110" t="s">
        <v>150</v>
      </c>
      <c r="BW110">
        <v>241</v>
      </c>
      <c r="BX110">
        <v>2</v>
      </c>
      <c r="BY110">
        <v>0</v>
      </c>
      <c r="BZ110" t="s">
        <v>151</v>
      </c>
      <c r="CA110" t="s">
        <v>151</v>
      </c>
      <c r="CB110">
        <v>0</v>
      </c>
      <c r="CC110">
        <v>25</v>
      </c>
      <c r="CD110">
        <v>8020</v>
      </c>
      <c r="CE110" t="s">
        <v>377</v>
      </c>
      <c r="CF110">
        <v>1690</v>
      </c>
      <c r="CG110">
        <v>0.21201300000000001</v>
      </c>
      <c r="CH110">
        <v>9</v>
      </c>
      <c r="CI110" t="s">
        <v>153</v>
      </c>
      <c r="CJ110">
        <v>8020</v>
      </c>
      <c r="CK110">
        <v>452487</v>
      </c>
      <c r="CL110">
        <v>15.31</v>
      </c>
      <c r="CM110">
        <v>15.53</v>
      </c>
      <c r="CN110">
        <v>452487</v>
      </c>
      <c r="CO110">
        <v>0</v>
      </c>
      <c r="CP110">
        <v>1119.426702</v>
      </c>
      <c r="CQ110">
        <v>100</v>
      </c>
      <c r="CR110">
        <v>42946</v>
      </c>
      <c r="CS110">
        <v>9.0100000000000006E-3</v>
      </c>
      <c r="CT110">
        <v>0</v>
      </c>
      <c r="CU110">
        <v>8.4599999999999996E-4</v>
      </c>
      <c r="CV110">
        <v>617</v>
      </c>
      <c r="CW110" t="s">
        <v>378</v>
      </c>
      <c r="CX110" t="s">
        <v>155</v>
      </c>
      <c r="CY110" t="s">
        <v>379</v>
      </c>
      <c r="CZ110">
        <v>-83.406328000000002</v>
      </c>
      <c r="DA110">
        <v>34.880932999999999</v>
      </c>
      <c r="DB110">
        <v>34.880932999999999</v>
      </c>
      <c r="DC110">
        <v>-83.406328000000002</v>
      </c>
      <c r="DD110">
        <v>8.4599999999999996E-4</v>
      </c>
      <c r="DE110">
        <v>69</v>
      </c>
      <c r="DF110">
        <v>5040</v>
      </c>
      <c r="DG110">
        <v>8.5</v>
      </c>
      <c r="DH110">
        <v>7440</v>
      </c>
      <c r="DI110">
        <v>6.9</v>
      </c>
      <c r="DJ110">
        <v>7220</v>
      </c>
      <c r="DK110">
        <v>7</v>
      </c>
      <c r="DL110">
        <v>6850</v>
      </c>
      <c r="DM110">
        <v>6</v>
      </c>
      <c r="DN110">
        <v>8020</v>
      </c>
      <c r="DO110">
        <v>12</v>
      </c>
      <c r="DP110">
        <v>7700</v>
      </c>
      <c r="DQ110">
        <v>12</v>
      </c>
      <c r="DR110">
        <v>7330</v>
      </c>
      <c r="DS110">
        <v>12</v>
      </c>
      <c r="DT110">
        <v>6830</v>
      </c>
      <c r="DU110">
        <v>12</v>
      </c>
      <c r="DV110">
        <v>6830</v>
      </c>
      <c r="DW110">
        <v>0</v>
      </c>
      <c r="DX110">
        <v>6930</v>
      </c>
      <c r="DY110">
        <v>0</v>
      </c>
      <c r="DZ110">
        <v>5.4000000000000001E-4</v>
      </c>
    </row>
    <row r="111" spans="1:130" x14ac:dyDescent="0.3">
      <c r="A111">
        <v>110</v>
      </c>
      <c r="B111">
        <v>6544373</v>
      </c>
      <c r="C111" t="s">
        <v>373</v>
      </c>
      <c r="D111" s="2">
        <v>43006.681250000001</v>
      </c>
      <c r="E111" t="s">
        <v>131</v>
      </c>
      <c r="F111" t="s">
        <v>435</v>
      </c>
      <c r="G111" t="s">
        <v>436</v>
      </c>
      <c r="H111" t="s">
        <v>134</v>
      </c>
      <c r="I111">
        <v>0</v>
      </c>
      <c r="J111">
        <v>0</v>
      </c>
      <c r="K111">
        <v>0</v>
      </c>
      <c r="L111" t="s">
        <v>173</v>
      </c>
      <c r="M111" t="s">
        <v>173</v>
      </c>
      <c r="N111" t="s">
        <v>173</v>
      </c>
      <c r="O111" t="s">
        <v>165</v>
      </c>
      <c r="P111" t="s">
        <v>225</v>
      </c>
      <c r="Q111">
        <v>2</v>
      </c>
      <c r="R111" t="s">
        <v>270</v>
      </c>
      <c r="S111" t="s">
        <v>226</v>
      </c>
      <c r="T111" t="s">
        <v>169</v>
      </c>
      <c r="U111" t="s">
        <v>173</v>
      </c>
      <c r="V111" t="s">
        <v>437</v>
      </c>
      <c r="W111" t="s">
        <v>197</v>
      </c>
      <c r="X111" t="s">
        <v>172</v>
      </c>
      <c r="Y111" t="s">
        <v>438</v>
      </c>
      <c r="Z111">
        <v>0.24696499999999999</v>
      </c>
      <c r="AA111">
        <v>34.877952000000001</v>
      </c>
      <c r="AB111">
        <v>-83.399401999999995</v>
      </c>
      <c r="AC111">
        <v>69</v>
      </c>
      <c r="AD111">
        <v>31</v>
      </c>
      <c r="AE111">
        <v>118</v>
      </c>
      <c r="AF111" t="s">
        <v>146</v>
      </c>
      <c r="AG111">
        <v>99</v>
      </c>
      <c r="AH111">
        <v>117</v>
      </c>
      <c r="AI111" t="s">
        <v>147</v>
      </c>
      <c r="AJ111">
        <v>207.8</v>
      </c>
      <c r="AK111">
        <v>74.5</v>
      </c>
      <c r="AL111">
        <v>268.89999999999998</v>
      </c>
      <c r="AM111">
        <v>-83.405452999999994</v>
      </c>
      <c r="AN111">
        <v>34.880851999999997</v>
      </c>
      <c r="AO111">
        <v>-83.404743999999994</v>
      </c>
      <c r="AP111">
        <v>34.880488999999997</v>
      </c>
      <c r="AQ111" t="s">
        <v>145</v>
      </c>
      <c r="AR111">
        <v>1</v>
      </c>
      <c r="AS111">
        <v>241</v>
      </c>
      <c r="AT111">
        <v>2</v>
      </c>
      <c r="AU111">
        <v>0</v>
      </c>
      <c r="AV111">
        <v>25</v>
      </c>
      <c r="AW111">
        <v>10.17</v>
      </c>
      <c r="AX111">
        <v>10.02</v>
      </c>
      <c r="AY111">
        <v>1888.1</v>
      </c>
      <c r="AZ111">
        <v>1888.1</v>
      </c>
      <c r="BA111">
        <v>1884.5</v>
      </c>
      <c r="BB111">
        <v>35</v>
      </c>
      <c r="BC111">
        <v>27.9</v>
      </c>
      <c r="BD111">
        <v>7.1</v>
      </c>
      <c r="BE111" s="3">
        <v>43091</v>
      </c>
      <c r="BF111" t="s">
        <v>209</v>
      </c>
      <c r="BG111">
        <v>8.4599999999999996E-4</v>
      </c>
      <c r="BH111">
        <v>43297</v>
      </c>
      <c r="BI111">
        <v>42922</v>
      </c>
      <c r="BJ111" t="s">
        <v>145</v>
      </c>
      <c r="BK111" t="s">
        <v>149</v>
      </c>
      <c r="BL111">
        <v>1</v>
      </c>
      <c r="BM111">
        <v>200</v>
      </c>
      <c r="BN111">
        <v>1</v>
      </c>
      <c r="BO111">
        <v>1</v>
      </c>
      <c r="BP111">
        <v>2</v>
      </c>
      <c r="BQ111">
        <v>1</v>
      </c>
      <c r="BR111">
        <v>1</v>
      </c>
      <c r="BS111">
        <v>2</v>
      </c>
      <c r="BT111">
        <v>3</v>
      </c>
      <c r="BU111">
        <v>3</v>
      </c>
      <c r="BV111" t="s">
        <v>150</v>
      </c>
      <c r="BW111">
        <v>241</v>
      </c>
      <c r="BX111">
        <v>2</v>
      </c>
      <c r="BY111">
        <v>0</v>
      </c>
      <c r="BZ111" t="s">
        <v>151</v>
      </c>
      <c r="CA111" t="s">
        <v>151</v>
      </c>
      <c r="CB111">
        <v>0</v>
      </c>
      <c r="CC111">
        <v>25</v>
      </c>
      <c r="CD111">
        <v>8020</v>
      </c>
      <c r="CE111" t="s">
        <v>377</v>
      </c>
      <c r="CF111">
        <v>1690</v>
      </c>
      <c r="CG111">
        <v>0.21201300000000001</v>
      </c>
      <c r="CH111">
        <v>9</v>
      </c>
      <c r="CI111" t="s">
        <v>153</v>
      </c>
      <c r="CJ111">
        <v>8020</v>
      </c>
      <c r="CK111">
        <v>452487</v>
      </c>
      <c r="CL111">
        <v>15.31</v>
      </c>
      <c r="CM111">
        <v>15.53</v>
      </c>
      <c r="CN111">
        <v>452487</v>
      </c>
      <c r="CO111">
        <v>0</v>
      </c>
      <c r="CP111">
        <v>1119.426702</v>
      </c>
      <c r="CQ111">
        <v>100</v>
      </c>
      <c r="CR111">
        <v>42946</v>
      </c>
      <c r="CS111">
        <v>9.0100000000000006E-3</v>
      </c>
      <c r="CT111">
        <v>0</v>
      </c>
      <c r="CU111">
        <v>8.4599999999999996E-4</v>
      </c>
      <c r="CV111">
        <v>617</v>
      </c>
      <c r="CW111" t="s">
        <v>378</v>
      </c>
      <c r="CX111" t="s">
        <v>155</v>
      </c>
      <c r="CY111" t="s">
        <v>379</v>
      </c>
      <c r="CZ111">
        <v>-83.406328000000002</v>
      </c>
      <c r="DA111">
        <v>34.880932999999999</v>
      </c>
      <c r="DB111">
        <v>34.880932999999999</v>
      </c>
      <c r="DC111">
        <v>-83.406328000000002</v>
      </c>
      <c r="DD111">
        <v>8.4599999999999996E-4</v>
      </c>
      <c r="DE111">
        <v>69</v>
      </c>
      <c r="DF111">
        <v>5040</v>
      </c>
      <c r="DG111">
        <v>8.5</v>
      </c>
      <c r="DH111">
        <v>7440</v>
      </c>
      <c r="DI111">
        <v>6.9</v>
      </c>
      <c r="DJ111">
        <v>7220</v>
      </c>
      <c r="DK111">
        <v>7</v>
      </c>
      <c r="DL111">
        <v>6850</v>
      </c>
      <c r="DM111">
        <v>6</v>
      </c>
      <c r="DN111">
        <v>8020</v>
      </c>
      <c r="DO111">
        <v>12</v>
      </c>
      <c r="DP111">
        <v>7700</v>
      </c>
      <c r="DQ111">
        <v>12</v>
      </c>
      <c r="DR111">
        <v>7330</v>
      </c>
      <c r="DS111">
        <v>12</v>
      </c>
      <c r="DT111">
        <v>6830</v>
      </c>
      <c r="DU111">
        <v>12</v>
      </c>
      <c r="DV111">
        <v>6830</v>
      </c>
      <c r="DW111">
        <v>0</v>
      </c>
      <c r="DX111">
        <v>6930</v>
      </c>
      <c r="DY111">
        <v>0</v>
      </c>
      <c r="DZ111">
        <v>5.9160000000000003E-3</v>
      </c>
    </row>
    <row r="112" spans="1:130" x14ac:dyDescent="0.3">
      <c r="A112">
        <v>111</v>
      </c>
      <c r="B112">
        <v>6544541</v>
      </c>
      <c r="C112" t="s">
        <v>373</v>
      </c>
      <c r="D112" s="2">
        <v>42913.519444444442</v>
      </c>
      <c r="E112" t="s">
        <v>131</v>
      </c>
      <c r="F112" t="s">
        <v>382</v>
      </c>
      <c r="G112" t="s">
        <v>158</v>
      </c>
      <c r="H112" t="s">
        <v>134</v>
      </c>
      <c r="I112">
        <v>0</v>
      </c>
      <c r="J112">
        <v>0</v>
      </c>
      <c r="K112">
        <v>0</v>
      </c>
      <c r="L112" t="s">
        <v>173</v>
      </c>
      <c r="M112" t="s">
        <v>173</v>
      </c>
      <c r="N112" t="s">
        <v>173</v>
      </c>
      <c r="O112" t="s">
        <v>152</v>
      </c>
      <c r="P112" t="s">
        <v>173</v>
      </c>
      <c r="Q112">
        <v>2</v>
      </c>
      <c r="R112" t="s">
        <v>152</v>
      </c>
      <c r="S112" t="s">
        <v>439</v>
      </c>
      <c r="T112" t="s">
        <v>169</v>
      </c>
      <c r="U112" t="s">
        <v>173</v>
      </c>
      <c r="V112" t="s">
        <v>440</v>
      </c>
      <c r="W112" t="s">
        <v>152</v>
      </c>
      <c r="X112" t="s">
        <v>152</v>
      </c>
      <c r="Y112" t="s">
        <v>145</v>
      </c>
      <c r="Z112">
        <v>15.846973999999999</v>
      </c>
      <c r="AA112">
        <v>34.878255000000003</v>
      </c>
      <c r="AB112">
        <v>-83.399794999999997</v>
      </c>
      <c r="AC112">
        <v>69</v>
      </c>
      <c r="AD112">
        <v>31</v>
      </c>
      <c r="AE112">
        <v>118</v>
      </c>
      <c r="AF112" t="s">
        <v>146</v>
      </c>
      <c r="AG112">
        <v>99</v>
      </c>
      <c r="AH112">
        <v>117</v>
      </c>
      <c r="AI112" t="s">
        <v>147</v>
      </c>
      <c r="AJ112">
        <v>207.8</v>
      </c>
      <c r="AK112">
        <v>74.5</v>
      </c>
      <c r="AL112">
        <v>268.89999999999998</v>
      </c>
      <c r="AM112">
        <v>-83.405452999999994</v>
      </c>
      <c r="AN112">
        <v>34.880851999999997</v>
      </c>
      <c r="AO112">
        <v>-83.404743999999994</v>
      </c>
      <c r="AP112">
        <v>34.880488999999997</v>
      </c>
      <c r="AQ112" t="s">
        <v>145</v>
      </c>
      <c r="AR112">
        <v>1</v>
      </c>
      <c r="AS112">
        <v>241</v>
      </c>
      <c r="AT112">
        <v>2</v>
      </c>
      <c r="AU112">
        <v>0</v>
      </c>
      <c r="AV112">
        <v>25</v>
      </c>
      <c r="AW112">
        <v>10.17</v>
      </c>
      <c r="AX112">
        <v>10.02</v>
      </c>
      <c r="AY112">
        <v>1888.1</v>
      </c>
      <c r="AZ112">
        <v>1888.1</v>
      </c>
      <c r="BA112">
        <v>1884.5</v>
      </c>
      <c r="BB112">
        <v>35</v>
      </c>
      <c r="BC112">
        <v>27.9</v>
      </c>
      <c r="BD112">
        <v>7.1</v>
      </c>
      <c r="BE112" s="3">
        <v>43091</v>
      </c>
      <c r="BF112" t="s">
        <v>209</v>
      </c>
      <c r="BG112">
        <v>8.4599999999999996E-4</v>
      </c>
      <c r="BH112">
        <v>43297</v>
      </c>
      <c r="BI112">
        <v>42922</v>
      </c>
      <c r="BJ112" t="s">
        <v>145</v>
      </c>
      <c r="BK112" t="s">
        <v>149</v>
      </c>
      <c r="BL112">
        <v>1</v>
      </c>
      <c r="BM112">
        <v>200</v>
      </c>
      <c r="BN112">
        <v>1</v>
      </c>
      <c r="BO112">
        <v>1</v>
      </c>
      <c r="BP112">
        <v>2</v>
      </c>
      <c r="BQ112">
        <v>1</v>
      </c>
      <c r="BR112">
        <v>1</v>
      </c>
      <c r="BS112">
        <v>2</v>
      </c>
      <c r="BT112">
        <v>3</v>
      </c>
      <c r="BU112">
        <v>3</v>
      </c>
      <c r="BV112" t="s">
        <v>150</v>
      </c>
      <c r="BW112">
        <v>241</v>
      </c>
      <c r="BX112">
        <v>2</v>
      </c>
      <c r="BY112">
        <v>0</v>
      </c>
      <c r="BZ112" t="s">
        <v>151</v>
      </c>
      <c r="CA112" t="s">
        <v>151</v>
      </c>
      <c r="CB112">
        <v>0</v>
      </c>
      <c r="CC112">
        <v>25</v>
      </c>
      <c r="CD112">
        <v>8020</v>
      </c>
      <c r="CE112" t="s">
        <v>377</v>
      </c>
      <c r="CF112">
        <v>1690</v>
      </c>
      <c r="CG112">
        <v>0.21201300000000001</v>
      </c>
      <c r="CH112">
        <v>9</v>
      </c>
      <c r="CI112" t="s">
        <v>153</v>
      </c>
      <c r="CJ112">
        <v>8020</v>
      </c>
      <c r="CK112">
        <v>452487</v>
      </c>
      <c r="CL112">
        <v>15.31</v>
      </c>
      <c r="CM112">
        <v>15.53</v>
      </c>
      <c r="CN112">
        <v>452487</v>
      </c>
      <c r="CO112">
        <v>0</v>
      </c>
      <c r="CP112">
        <v>1119.426702</v>
      </c>
      <c r="CQ112">
        <v>100</v>
      </c>
      <c r="CR112">
        <v>42946</v>
      </c>
      <c r="CS112">
        <v>9.0100000000000006E-3</v>
      </c>
      <c r="CT112">
        <v>0</v>
      </c>
      <c r="CU112">
        <v>8.4599999999999996E-4</v>
      </c>
      <c r="CV112">
        <v>617</v>
      </c>
      <c r="CW112" t="s">
        <v>378</v>
      </c>
      <c r="CX112" t="s">
        <v>155</v>
      </c>
      <c r="CY112" t="s">
        <v>379</v>
      </c>
      <c r="CZ112">
        <v>-83.406328000000002</v>
      </c>
      <c r="DA112">
        <v>34.880932999999999</v>
      </c>
      <c r="DB112">
        <v>34.880932999999999</v>
      </c>
      <c r="DC112">
        <v>-83.406328000000002</v>
      </c>
      <c r="DD112">
        <v>8.4599999999999996E-4</v>
      </c>
      <c r="DE112">
        <v>69</v>
      </c>
      <c r="DF112">
        <v>5040</v>
      </c>
      <c r="DG112">
        <v>8.5</v>
      </c>
      <c r="DH112">
        <v>7440</v>
      </c>
      <c r="DI112">
        <v>6.9</v>
      </c>
      <c r="DJ112">
        <v>7220</v>
      </c>
      <c r="DK112">
        <v>7</v>
      </c>
      <c r="DL112">
        <v>6850</v>
      </c>
      <c r="DM112">
        <v>6</v>
      </c>
      <c r="DN112">
        <v>8020</v>
      </c>
      <c r="DO112">
        <v>12</v>
      </c>
      <c r="DP112">
        <v>7700</v>
      </c>
      <c r="DQ112">
        <v>12</v>
      </c>
      <c r="DR112">
        <v>7330</v>
      </c>
      <c r="DS112">
        <v>12</v>
      </c>
      <c r="DT112">
        <v>6830</v>
      </c>
      <c r="DU112">
        <v>12</v>
      </c>
      <c r="DV112">
        <v>6830</v>
      </c>
      <c r="DW112">
        <v>0</v>
      </c>
      <c r="DX112">
        <v>6930</v>
      </c>
      <c r="DY112">
        <v>0</v>
      </c>
      <c r="DZ112">
        <v>5.4320000000000002E-3</v>
      </c>
    </row>
    <row r="113" spans="1:130" x14ac:dyDescent="0.3">
      <c r="A113">
        <v>112</v>
      </c>
      <c r="B113">
        <v>6178275</v>
      </c>
      <c r="C113" t="s">
        <v>373</v>
      </c>
      <c r="D113" s="2">
        <v>42793.508333333331</v>
      </c>
      <c r="E113" t="s">
        <v>131</v>
      </c>
      <c r="F113" t="s">
        <v>382</v>
      </c>
      <c r="G113" t="s">
        <v>441</v>
      </c>
      <c r="H113" t="s">
        <v>134</v>
      </c>
      <c r="I113">
        <v>0</v>
      </c>
      <c r="J113">
        <v>0</v>
      </c>
      <c r="K113">
        <v>0</v>
      </c>
      <c r="L113" t="s">
        <v>163</v>
      </c>
      <c r="M113" t="s">
        <v>224</v>
      </c>
      <c r="N113" t="s">
        <v>165</v>
      </c>
      <c r="O113" t="s">
        <v>165</v>
      </c>
      <c r="P113" t="s">
        <v>351</v>
      </c>
      <c r="Q113">
        <v>2</v>
      </c>
      <c r="R113" t="s">
        <v>413</v>
      </c>
      <c r="S113" t="s">
        <v>168</v>
      </c>
      <c r="T113" t="s">
        <v>169</v>
      </c>
      <c r="U113" t="s">
        <v>142</v>
      </c>
      <c r="V113" t="s">
        <v>442</v>
      </c>
      <c r="W113" t="s">
        <v>197</v>
      </c>
      <c r="X113" t="s">
        <v>306</v>
      </c>
      <c r="Y113" t="s">
        <v>145</v>
      </c>
      <c r="Z113">
        <v>15.872992</v>
      </c>
      <c r="AA113">
        <v>34.878207000000003</v>
      </c>
      <c r="AB113">
        <v>-83.399326000000002</v>
      </c>
      <c r="AC113">
        <v>69</v>
      </c>
      <c r="AD113">
        <v>31</v>
      </c>
      <c r="AE113">
        <v>118</v>
      </c>
      <c r="AF113" t="s">
        <v>146</v>
      </c>
      <c r="AG113">
        <v>99</v>
      </c>
      <c r="AH113">
        <v>117</v>
      </c>
      <c r="AI113" t="s">
        <v>147</v>
      </c>
      <c r="AJ113">
        <v>207.8</v>
      </c>
      <c r="AK113">
        <v>74.5</v>
      </c>
      <c r="AL113">
        <v>268.89999999999998</v>
      </c>
      <c r="AM113">
        <v>-83.405452999999994</v>
      </c>
      <c r="AN113">
        <v>34.880851999999997</v>
      </c>
      <c r="AO113">
        <v>-83.404743999999994</v>
      </c>
      <c r="AP113">
        <v>34.880488999999997</v>
      </c>
      <c r="AQ113" t="s">
        <v>145</v>
      </c>
      <c r="AR113">
        <v>1</v>
      </c>
      <c r="AS113">
        <v>241</v>
      </c>
      <c r="AT113">
        <v>2</v>
      </c>
      <c r="AU113">
        <v>0</v>
      </c>
      <c r="AV113">
        <v>25</v>
      </c>
      <c r="AW113">
        <v>10.17</v>
      </c>
      <c r="AX113">
        <v>10.02</v>
      </c>
      <c r="AY113">
        <v>1888.1</v>
      </c>
      <c r="AZ113">
        <v>1888.1</v>
      </c>
      <c r="BA113">
        <v>1884.5</v>
      </c>
      <c r="BB113">
        <v>35</v>
      </c>
      <c r="BC113">
        <v>27.9</v>
      </c>
      <c r="BD113">
        <v>7.1</v>
      </c>
      <c r="BE113" s="3">
        <v>43091</v>
      </c>
      <c r="BF113" t="s">
        <v>209</v>
      </c>
      <c r="BG113">
        <v>8.4599999999999996E-4</v>
      </c>
      <c r="BH113">
        <v>43297</v>
      </c>
      <c r="BI113">
        <v>42922</v>
      </c>
      <c r="BJ113" t="s">
        <v>145</v>
      </c>
      <c r="BK113" t="s">
        <v>149</v>
      </c>
      <c r="BL113">
        <v>1</v>
      </c>
      <c r="BM113">
        <v>200</v>
      </c>
      <c r="BN113">
        <v>1</v>
      </c>
      <c r="BO113">
        <v>1</v>
      </c>
      <c r="BP113">
        <v>2</v>
      </c>
      <c r="BQ113">
        <v>1</v>
      </c>
      <c r="BR113">
        <v>1</v>
      </c>
      <c r="BS113">
        <v>2</v>
      </c>
      <c r="BT113">
        <v>3</v>
      </c>
      <c r="BU113">
        <v>3</v>
      </c>
      <c r="BV113" t="s">
        <v>150</v>
      </c>
      <c r="BW113">
        <v>241</v>
      </c>
      <c r="BX113">
        <v>2</v>
      </c>
      <c r="BY113">
        <v>0</v>
      </c>
      <c r="BZ113" t="s">
        <v>151</v>
      </c>
      <c r="CA113" t="s">
        <v>151</v>
      </c>
      <c r="CB113">
        <v>0</v>
      </c>
      <c r="CC113">
        <v>25</v>
      </c>
      <c r="CD113">
        <v>8020</v>
      </c>
      <c r="CE113" t="s">
        <v>377</v>
      </c>
      <c r="CF113">
        <v>1690</v>
      </c>
      <c r="CG113">
        <v>0.21201300000000001</v>
      </c>
      <c r="CH113">
        <v>9</v>
      </c>
      <c r="CI113" t="s">
        <v>153</v>
      </c>
      <c r="CJ113">
        <v>8020</v>
      </c>
      <c r="CK113">
        <v>452487</v>
      </c>
      <c r="CL113">
        <v>15.31</v>
      </c>
      <c r="CM113">
        <v>15.53</v>
      </c>
      <c r="CN113">
        <v>452487</v>
      </c>
      <c r="CO113">
        <v>0</v>
      </c>
      <c r="CP113">
        <v>1119.426702</v>
      </c>
      <c r="CQ113">
        <v>100</v>
      </c>
      <c r="CR113">
        <v>42946</v>
      </c>
      <c r="CS113">
        <v>9.0100000000000006E-3</v>
      </c>
      <c r="CT113">
        <v>0</v>
      </c>
      <c r="CU113">
        <v>8.4599999999999996E-4</v>
      </c>
      <c r="CV113">
        <v>617</v>
      </c>
      <c r="CW113" t="s">
        <v>378</v>
      </c>
      <c r="CX113" t="s">
        <v>155</v>
      </c>
      <c r="CY113" t="s">
        <v>379</v>
      </c>
      <c r="CZ113">
        <v>-83.406328000000002</v>
      </c>
      <c r="DA113">
        <v>34.880932999999999</v>
      </c>
      <c r="DB113">
        <v>34.880932999999999</v>
      </c>
      <c r="DC113">
        <v>-83.406328000000002</v>
      </c>
      <c r="DD113">
        <v>8.4599999999999996E-4</v>
      </c>
      <c r="DE113">
        <v>69</v>
      </c>
      <c r="DF113">
        <v>5040</v>
      </c>
      <c r="DG113">
        <v>8.5</v>
      </c>
      <c r="DH113">
        <v>7440</v>
      </c>
      <c r="DI113">
        <v>6.9</v>
      </c>
      <c r="DJ113">
        <v>7220</v>
      </c>
      <c r="DK113">
        <v>7</v>
      </c>
      <c r="DL113">
        <v>6850</v>
      </c>
      <c r="DM113">
        <v>6</v>
      </c>
      <c r="DN113">
        <v>8020</v>
      </c>
      <c r="DO113">
        <v>12</v>
      </c>
      <c r="DP113">
        <v>7700</v>
      </c>
      <c r="DQ113">
        <v>12</v>
      </c>
      <c r="DR113">
        <v>7330</v>
      </c>
      <c r="DS113">
        <v>12</v>
      </c>
      <c r="DT113">
        <v>6830</v>
      </c>
      <c r="DU113">
        <v>12</v>
      </c>
      <c r="DV113">
        <v>6830</v>
      </c>
      <c r="DW113">
        <v>0</v>
      </c>
      <c r="DX113">
        <v>6930</v>
      </c>
      <c r="DY113">
        <v>0</v>
      </c>
      <c r="DZ113">
        <v>5.8809999999999999E-3</v>
      </c>
    </row>
    <row r="114" spans="1:130" x14ac:dyDescent="0.3">
      <c r="A114">
        <v>113</v>
      </c>
      <c r="B114">
        <v>5963178</v>
      </c>
      <c r="C114" t="s">
        <v>373</v>
      </c>
      <c r="D114" s="2">
        <v>42591.443055555559</v>
      </c>
      <c r="E114" t="s">
        <v>131</v>
      </c>
      <c r="F114" t="s">
        <v>443</v>
      </c>
      <c r="G114" t="s">
        <v>375</v>
      </c>
      <c r="H114" t="s">
        <v>193</v>
      </c>
      <c r="I114">
        <v>0</v>
      </c>
      <c r="J114">
        <v>0</v>
      </c>
      <c r="K114">
        <v>0</v>
      </c>
      <c r="L114" t="s">
        <v>179</v>
      </c>
      <c r="M114" t="s">
        <v>224</v>
      </c>
      <c r="N114" t="s">
        <v>165</v>
      </c>
      <c r="O114" t="s">
        <v>165</v>
      </c>
      <c r="P114" t="s">
        <v>444</v>
      </c>
      <c r="Q114">
        <v>2</v>
      </c>
      <c r="R114" t="s">
        <v>206</v>
      </c>
      <c r="S114" t="s">
        <v>411</v>
      </c>
      <c r="T114" t="s">
        <v>169</v>
      </c>
      <c r="U114" t="s">
        <v>142</v>
      </c>
      <c r="V114" t="s">
        <v>442</v>
      </c>
      <c r="W114" t="s">
        <v>445</v>
      </c>
      <c r="X114" t="s">
        <v>289</v>
      </c>
      <c r="Y114" t="s">
        <v>145</v>
      </c>
      <c r="Z114">
        <v>15.533208999999999</v>
      </c>
      <c r="AA114">
        <v>34.880037000000002</v>
      </c>
      <c r="AB114">
        <v>-83.404337999999996</v>
      </c>
      <c r="AC114">
        <v>69</v>
      </c>
      <c r="AD114">
        <v>31</v>
      </c>
      <c r="AE114">
        <v>118</v>
      </c>
      <c r="AF114" t="s">
        <v>146</v>
      </c>
      <c r="AG114">
        <v>99</v>
      </c>
      <c r="AH114">
        <v>117</v>
      </c>
      <c r="AI114" t="s">
        <v>147</v>
      </c>
      <c r="AJ114">
        <v>207.8</v>
      </c>
      <c r="AK114">
        <v>74.5</v>
      </c>
      <c r="AL114">
        <v>268.89999999999998</v>
      </c>
      <c r="AM114">
        <v>-83.405452999999994</v>
      </c>
      <c r="AN114">
        <v>34.880851999999997</v>
      </c>
      <c r="AO114">
        <v>-83.404743999999994</v>
      </c>
      <c r="AP114">
        <v>34.880488999999997</v>
      </c>
      <c r="AQ114" t="s">
        <v>145</v>
      </c>
      <c r="AR114">
        <v>1</v>
      </c>
      <c r="AS114">
        <v>241</v>
      </c>
      <c r="AT114">
        <v>2</v>
      </c>
      <c r="AU114">
        <v>0</v>
      </c>
      <c r="AV114">
        <v>25</v>
      </c>
      <c r="AW114">
        <v>10.17</v>
      </c>
      <c r="AX114">
        <v>10.02</v>
      </c>
      <c r="AY114">
        <v>1888.1</v>
      </c>
      <c r="AZ114">
        <v>1888.1</v>
      </c>
      <c r="BA114">
        <v>1884.5</v>
      </c>
      <c r="BB114">
        <v>35</v>
      </c>
      <c r="BC114">
        <v>27.9</v>
      </c>
      <c r="BD114">
        <v>7.1</v>
      </c>
      <c r="BE114" s="3">
        <v>43091</v>
      </c>
      <c r="BF114" t="s">
        <v>209</v>
      </c>
      <c r="BG114">
        <v>8.4599999999999996E-4</v>
      </c>
      <c r="BH114">
        <v>43297</v>
      </c>
      <c r="BI114">
        <v>42922</v>
      </c>
      <c r="BJ114" t="s">
        <v>145</v>
      </c>
      <c r="BK114" t="s">
        <v>149</v>
      </c>
      <c r="BL114">
        <v>1</v>
      </c>
      <c r="BM114">
        <v>200</v>
      </c>
      <c r="BN114">
        <v>1</v>
      </c>
      <c r="BO114">
        <v>1</v>
      </c>
      <c r="BP114">
        <v>2</v>
      </c>
      <c r="BQ114">
        <v>1</v>
      </c>
      <c r="BR114">
        <v>1</v>
      </c>
      <c r="BS114">
        <v>2</v>
      </c>
      <c r="BT114">
        <v>3</v>
      </c>
      <c r="BU114">
        <v>3</v>
      </c>
      <c r="BV114" t="s">
        <v>150</v>
      </c>
      <c r="BW114">
        <v>241</v>
      </c>
      <c r="BX114">
        <v>2</v>
      </c>
      <c r="BY114">
        <v>0</v>
      </c>
      <c r="BZ114" t="s">
        <v>151</v>
      </c>
      <c r="CA114" t="s">
        <v>151</v>
      </c>
      <c r="CB114">
        <v>0</v>
      </c>
      <c r="CC114">
        <v>25</v>
      </c>
      <c r="CD114">
        <v>8020</v>
      </c>
      <c r="CE114" t="s">
        <v>377</v>
      </c>
      <c r="CF114">
        <v>1690</v>
      </c>
      <c r="CG114">
        <v>0.21201300000000001</v>
      </c>
      <c r="CH114">
        <v>9</v>
      </c>
      <c r="CI114" t="s">
        <v>153</v>
      </c>
      <c r="CJ114">
        <v>8020</v>
      </c>
      <c r="CK114">
        <v>452487</v>
      </c>
      <c r="CL114">
        <v>15.31</v>
      </c>
      <c r="CM114">
        <v>15.53</v>
      </c>
      <c r="CN114">
        <v>452487</v>
      </c>
      <c r="CO114">
        <v>0</v>
      </c>
      <c r="CP114">
        <v>1119.426702</v>
      </c>
      <c r="CQ114">
        <v>100</v>
      </c>
      <c r="CR114">
        <v>42946</v>
      </c>
      <c r="CS114">
        <v>9.0100000000000006E-3</v>
      </c>
      <c r="CT114">
        <v>0</v>
      </c>
      <c r="CU114">
        <v>8.4599999999999996E-4</v>
      </c>
      <c r="CV114">
        <v>617</v>
      </c>
      <c r="CW114" t="s">
        <v>378</v>
      </c>
      <c r="CX114" t="s">
        <v>155</v>
      </c>
      <c r="CY114" t="s">
        <v>379</v>
      </c>
      <c r="CZ114">
        <v>-83.406328000000002</v>
      </c>
      <c r="DA114">
        <v>34.880932999999999</v>
      </c>
      <c r="DB114">
        <v>34.880932999999999</v>
      </c>
      <c r="DC114">
        <v>-83.406328000000002</v>
      </c>
      <c r="DD114">
        <v>8.4599999999999996E-4</v>
      </c>
      <c r="DE114">
        <v>69</v>
      </c>
      <c r="DF114">
        <v>5040</v>
      </c>
      <c r="DG114">
        <v>8.5</v>
      </c>
      <c r="DH114">
        <v>7440</v>
      </c>
      <c r="DI114">
        <v>6.9</v>
      </c>
      <c r="DJ114">
        <v>7220</v>
      </c>
      <c r="DK114">
        <v>7</v>
      </c>
      <c r="DL114">
        <v>6850</v>
      </c>
      <c r="DM114">
        <v>6</v>
      </c>
      <c r="DN114">
        <v>8020</v>
      </c>
      <c r="DO114">
        <v>12</v>
      </c>
      <c r="DP114">
        <v>7700</v>
      </c>
      <c r="DQ114">
        <v>12</v>
      </c>
      <c r="DR114">
        <v>7330</v>
      </c>
      <c r="DS114">
        <v>12</v>
      </c>
      <c r="DT114">
        <v>6830</v>
      </c>
      <c r="DU114">
        <v>12</v>
      </c>
      <c r="DV114">
        <v>6830</v>
      </c>
      <c r="DW114">
        <v>0</v>
      </c>
      <c r="DX114">
        <v>6930</v>
      </c>
      <c r="DY114">
        <v>0</v>
      </c>
      <c r="DZ114">
        <v>6.0999999999999997E-4</v>
      </c>
    </row>
    <row r="115" spans="1:130" x14ac:dyDescent="0.3">
      <c r="A115">
        <v>114</v>
      </c>
      <c r="B115">
        <v>5881268</v>
      </c>
      <c r="C115" t="s">
        <v>373</v>
      </c>
      <c r="D115" s="2">
        <v>42574.464583333334</v>
      </c>
      <c r="E115" t="s">
        <v>131</v>
      </c>
      <c r="F115" t="s">
        <v>375</v>
      </c>
      <c r="G115" t="s">
        <v>446</v>
      </c>
      <c r="H115" t="s">
        <v>134</v>
      </c>
      <c r="I115">
        <v>0</v>
      </c>
      <c r="J115">
        <v>0</v>
      </c>
      <c r="K115">
        <v>0</v>
      </c>
      <c r="L115" t="s">
        <v>163</v>
      </c>
      <c r="M115" t="s">
        <v>224</v>
      </c>
      <c r="N115" t="s">
        <v>165</v>
      </c>
      <c r="O115" t="s">
        <v>409</v>
      </c>
      <c r="P115" t="s">
        <v>351</v>
      </c>
      <c r="Q115">
        <v>2</v>
      </c>
      <c r="R115" t="s">
        <v>307</v>
      </c>
      <c r="S115" t="s">
        <v>168</v>
      </c>
      <c r="T115" t="s">
        <v>169</v>
      </c>
      <c r="U115" t="s">
        <v>142</v>
      </c>
      <c r="V115" t="s">
        <v>442</v>
      </c>
      <c r="W115" t="s">
        <v>447</v>
      </c>
      <c r="X115" t="s">
        <v>354</v>
      </c>
      <c r="Y115" t="s">
        <v>448</v>
      </c>
      <c r="Z115">
        <v>0.200434</v>
      </c>
      <c r="AA115">
        <v>34.880056000000003</v>
      </c>
      <c r="AB115">
        <v>-83.404195999999999</v>
      </c>
      <c r="AC115">
        <v>69</v>
      </c>
      <c r="AD115">
        <v>31</v>
      </c>
      <c r="AE115">
        <v>118</v>
      </c>
      <c r="AF115" t="s">
        <v>146</v>
      </c>
      <c r="AG115">
        <v>99</v>
      </c>
      <c r="AH115">
        <v>117</v>
      </c>
      <c r="AI115" t="s">
        <v>147</v>
      </c>
      <c r="AJ115">
        <v>207.8</v>
      </c>
      <c r="AK115">
        <v>74.5</v>
      </c>
      <c r="AL115">
        <v>268.89999999999998</v>
      </c>
      <c r="AM115">
        <v>-83.405452999999994</v>
      </c>
      <c r="AN115">
        <v>34.880851999999997</v>
      </c>
      <c r="AO115">
        <v>-83.404743999999994</v>
      </c>
      <c r="AP115">
        <v>34.880488999999997</v>
      </c>
      <c r="AQ115" t="s">
        <v>145</v>
      </c>
      <c r="AR115">
        <v>1</v>
      </c>
      <c r="AS115">
        <v>241</v>
      </c>
      <c r="AT115">
        <v>2</v>
      </c>
      <c r="AU115">
        <v>0</v>
      </c>
      <c r="AV115">
        <v>25</v>
      </c>
      <c r="AW115">
        <v>10.17</v>
      </c>
      <c r="AX115">
        <v>10.02</v>
      </c>
      <c r="AY115">
        <v>1888.1</v>
      </c>
      <c r="AZ115">
        <v>1888.1</v>
      </c>
      <c r="BA115">
        <v>1884.5</v>
      </c>
      <c r="BB115">
        <v>35</v>
      </c>
      <c r="BC115">
        <v>27.9</v>
      </c>
      <c r="BD115">
        <v>7.1</v>
      </c>
      <c r="BE115" s="3">
        <v>43091</v>
      </c>
      <c r="BF115" t="s">
        <v>209</v>
      </c>
      <c r="BG115">
        <v>8.4599999999999996E-4</v>
      </c>
      <c r="BH115">
        <v>43297</v>
      </c>
      <c r="BI115">
        <v>42922</v>
      </c>
      <c r="BJ115" t="s">
        <v>145</v>
      </c>
      <c r="BK115" t="s">
        <v>149</v>
      </c>
      <c r="BL115">
        <v>1</v>
      </c>
      <c r="BM115">
        <v>200</v>
      </c>
      <c r="BN115">
        <v>1</v>
      </c>
      <c r="BO115">
        <v>1</v>
      </c>
      <c r="BP115">
        <v>2</v>
      </c>
      <c r="BQ115">
        <v>1</v>
      </c>
      <c r="BR115">
        <v>1</v>
      </c>
      <c r="BS115">
        <v>2</v>
      </c>
      <c r="BT115">
        <v>3</v>
      </c>
      <c r="BU115">
        <v>3</v>
      </c>
      <c r="BV115" t="s">
        <v>150</v>
      </c>
      <c r="BW115">
        <v>241</v>
      </c>
      <c r="BX115">
        <v>2</v>
      </c>
      <c r="BY115">
        <v>0</v>
      </c>
      <c r="BZ115" t="s">
        <v>151</v>
      </c>
      <c r="CA115" t="s">
        <v>151</v>
      </c>
      <c r="CB115">
        <v>0</v>
      </c>
      <c r="CC115">
        <v>25</v>
      </c>
      <c r="CD115">
        <v>8020</v>
      </c>
      <c r="CE115" t="s">
        <v>377</v>
      </c>
      <c r="CF115">
        <v>1690</v>
      </c>
      <c r="CG115">
        <v>0.21201300000000001</v>
      </c>
      <c r="CH115">
        <v>9</v>
      </c>
      <c r="CI115" t="s">
        <v>153</v>
      </c>
      <c r="CJ115">
        <v>8020</v>
      </c>
      <c r="CK115">
        <v>452487</v>
      </c>
      <c r="CL115">
        <v>15.31</v>
      </c>
      <c r="CM115">
        <v>15.53</v>
      </c>
      <c r="CN115">
        <v>452487</v>
      </c>
      <c r="CO115">
        <v>0</v>
      </c>
      <c r="CP115">
        <v>1119.426702</v>
      </c>
      <c r="CQ115">
        <v>100</v>
      </c>
      <c r="CR115">
        <v>42946</v>
      </c>
      <c r="CS115">
        <v>9.0100000000000006E-3</v>
      </c>
      <c r="CT115">
        <v>0</v>
      </c>
      <c r="CU115">
        <v>8.4599999999999996E-4</v>
      </c>
      <c r="CV115">
        <v>617</v>
      </c>
      <c r="CW115" t="s">
        <v>378</v>
      </c>
      <c r="CX115" t="s">
        <v>155</v>
      </c>
      <c r="CY115" t="s">
        <v>379</v>
      </c>
      <c r="CZ115">
        <v>-83.406328000000002</v>
      </c>
      <c r="DA115">
        <v>34.880932999999999</v>
      </c>
      <c r="DB115">
        <v>34.880932999999999</v>
      </c>
      <c r="DC115">
        <v>-83.406328000000002</v>
      </c>
      <c r="DD115">
        <v>8.4599999999999996E-4</v>
      </c>
      <c r="DE115">
        <v>69</v>
      </c>
      <c r="DF115">
        <v>5040</v>
      </c>
      <c r="DG115">
        <v>8.5</v>
      </c>
      <c r="DH115">
        <v>7440</v>
      </c>
      <c r="DI115">
        <v>6.9</v>
      </c>
      <c r="DJ115">
        <v>7220</v>
      </c>
      <c r="DK115">
        <v>7</v>
      </c>
      <c r="DL115">
        <v>6850</v>
      </c>
      <c r="DM115">
        <v>6</v>
      </c>
      <c r="DN115">
        <v>8020</v>
      </c>
      <c r="DO115">
        <v>12</v>
      </c>
      <c r="DP115">
        <v>7700</v>
      </c>
      <c r="DQ115">
        <v>12</v>
      </c>
      <c r="DR115">
        <v>7330</v>
      </c>
      <c r="DS115">
        <v>12</v>
      </c>
      <c r="DT115">
        <v>6830</v>
      </c>
      <c r="DU115">
        <v>12</v>
      </c>
      <c r="DV115">
        <v>6830</v>
      </c>
      <c r="DW115">
        <v>0</v>
      </c>
      <c r="DX115">
        <v>6930</v>
      </c>
      <c r="DY115">
        <v>0</v>
      </c>
      <c r="DZ115">
        <v>7.0100000000000002E-4</v>
      </c>
    </row>
    <row r="116" spans="1:130" x14ac:dyDescent="0.3">
      <c r="A116">
        <v>115</v>
      </c>
      <c r="B116">
        <v>5881216</v>
      </c>
      <c r="C116" t="s">
        <v>373</v>
      </c>
      <c r="D116" s="2">
        <v>42562.508333333331</v>
      </c>
      <c r="E116" t="s">
        <v>131</v>
      </c>
      <c r="F116" t="s">
        <v>396</v>
      </c>
      <c r="G116" t="s">
        <v>382</v>
      </c>
      <c r="H116" t="s">
        <v>134</v>
      </c>
      <c r="I116">
        <v>0</v>
      </c>
      <c r="J116">
        <v>0</v>
      </c>
      <c r="K116">
        <v>0</v>
      </c>
      <c r="L116" t="s">
        <v>163</v>
      </c>
      <c r="M116" t="s">
        <v>224</v>
      </c>
      <c r="N116" t="s">
        <v>165</v>
      </c>
      <c r="O116" t="s">
        <v>165</v>
      </c>
      <c r="P116" t="s">
        <v>351</v>
      </c>
      <c r="Q116">
        <v>2</v>
      </c>
      <c r="R116" t="s">
        <v>449</v>
      </c>
      <c r="S116" t="s">
        <v>400</v>
      </c>
      <c r="T116" t="s">
        <v>169</v>
      </c>
      <c r="U116" t="s">
        <v>142</v>
      </c>
      <c r="V116" t="s">
        <v>442</v>
      </c>
      <c r="W116" t="s">
        <v>197</v>
      </c>
      <c r="X116" t="s">
        <v>354</v>
      </c>
      <c r="Y116" t="s">
        <v>145</v>
      </c>
      <c r="Z116">
        <v>15.79</v>
      </c>
      <c r="AA116">
        <v>34.878323999999999</v>
      </c>
      <c r="AB116">
        <v>-83.400896000000003</v>
      </c>
      <c r="AC116">
        <v>69</v>
      </c>
      <c r="AD116">
        <v>31</v>
      </c>
      <c r="AE116">
        <v>118</v>
      </c>
      <c r="AF116" t="s">
        <v>146</v>
      </c>
      <c r="AG116">
        <v>99</v>
      </c>
      <c r="AH116">
        <v>117</v>
      </c>
      <c r="AI116" t="s">
        <v>147</v>
      </c>
      <c r="AJ116">
        <v>207.8</v>
      </c>
      <c r="AK116">
        <v>74.5</v>
      </c>
      <c r="AL116">
        <v>268.89999999999998</v>
      </c>
      <c r="AM116">
        <v>-83.405452999999994</v>
      </c>
      <c r="AN116">
        <v>34.880851999999997</v>
      </c>
      <c r="AO116">
        <v>-83.404743999999994</v>
      </c>
      <c r="AP116">
        <v>34.880488999999997</v>
      </c>
      <c r="AQ116" t="s">
        <v>145</v>
      </c>
      <c r="AR116">
        <v>1</v>
      </c>
      <c r="AS116">
        <v>241</v>
      </c>
      <c r="AT116">
        <v>2</v>
      </c>
      <c r="AU116">
        <v>0</v>
      </c>
      <c r="AV116">
        <v>25</v>
      </c>
      <c r="AW116">
        <v>10.17</v>
      </c>
      <c r="AX116">
        <v>10.02</v>
      </c>
      <c r="AY116">
        <v>1888.1</v>
      </c>
      <c r="AZ116">
        <v>1888.1</v>
      </c>
      <c r="BA116">
        <v>1884.5</v>
      </c>
      <c r="BB116">
        <v>35</v>
      </c>
      <c r="BC116">
        <v>27.9</v>
      </c>
      <c r="BD116">
        <v>7.1</v>
      </c>
      <c r="BE116" s="3">
        <v>43091</v>
      </c>
      <c r="BF116" t="s">
        <v>209</v>
      </c>
      <c r="BG116">
        <v>8.4599999999999996E-4</v>
      </c>
      <c r="BH116">
        <v>43297</v>
      </c>
      <c r="BI116">
        <v>42922</v>
      </c>
      <c r="BJ116" t="s">
        <v>145</v>
      </c>
      <c r="BK116" t="s">
        <v>149</v>
      </c>
      <c r="BL116">
        <v>1</v>
      </c>
      <c r="BM116">
        <v>200</v>
      </c>
      <c r="BN116">
        <v>1</v>
      </c>
      <c r="BO116">
        <v>1</v>
      </c>
      <c r="BP116">
        <v>2</v>
      </c>
      <c r="BQ116">
        <v>1</v>
      </c>
      <c r="BR116">
        <v>1</v>
      </c>
      <c r="BS116">
        <v>2</v>
      </c>
      <c r="BT116">
        <v>3</v>
      </c>
      <c r="BU116">
        <v>3</v>
      </c>
      <c r="BV116" t="s">
        <v>150</v>
      </c>
      <c r="BW116">
        <v>241</v>
      </c>
      <c r="BX116">
        <v>2</v>
      </c>
      <c r="BY116">
        <v>0</v>
      </c>
      <c r="BZ116" t="s">
        <v>151</v>
      </c>
      <c r="CA116" t="s">
        <v>151</v>
      </c>
      <c r="CB116">
        <v>0</v>
      </c>
      <c r="CC116">
        <v>25</v>
      </c>
      <c r="CD116">
        <v>8020</v>
      </c>
      <c r="CE116" t="s">
        <v>377</v>
      </c>
      <c r="CF116">
        <v>1690</v>
      </c>
      <c r="CG116">
        <v>0.21201300000000001</v>
      </c>
      <c r="CH116">
        <v>9</v>
      </c>
      <c r="CI116" t="s">
        <v>153</v>
      </c>
      <c r="CJ116">
        <v>8020</v>
      </c>
      <c r="CK116">
        <v>452487</v>
      </c>
      <c r="CL116">
        <v>15.31</v>
      </c>
      <c r="CM116">
        <v>15.53</v>
      </c>
      <c r="CN116">
        <v>452487</v>
      </c>
      <c r="CO116">
        <v>0</v>
      </c>
      <c r="CP116">
        <v>1119.426702</v>
      </c>
      <c r="CQ116">
        <v>100</v>
      </c>
      <c r="CR116">
        <v>42946</v>
      </c>
      <c r="CS116">
        <v>9.0100000000000006E-3</v>
      </c>
      <c r="CT116">
        <v>0</v>
      </c>
      <c r="CU116">
        <v>8.4599999999999996E-4</v>
      </c>
      <c r="CV116">
        <v>617</v>
      </c>
      <c r="CW116" t="s">
        <v>378</v>
      </c>
      <c r="CX116" t="s">
        <v>155</v>
      </c>
      <c r="CY116" t="s">
        <v>379</v>
      </c>
      <c r="CZ116">
        <v>-83.406328000000002</v>
      </c>
      <c r="DA116">
        <v>34.880932999999999</v>
      </c>
      <c r="DB116">
        <v>34.880932999999999</v>
      </c>
      <c r="DC116">
        <v>-83.406328000000002</v>
      </c>
      <c r="DD116">
        <v>8.4599999999999996E-4</v>
      </c>
      <c r="DE116">
        <v>69</v>
      </c>
      <c r="DF116">
        <v>5040</v>
      </c>
      <c r="DG116">
        <v>8.5</v>
      </c>
      <c r="DH116">
        <v>7440</v>
      </c>
      <c r="DI116">
        <v>6.9</v>
      </c>
      <c r="DJ116">
        <v>7220</v>
      </c>
      <c r="DK116">
        <v>7</v>
      </c>
      <c r="DL116">
        <v>6850</v>
      </c>
      <c r="DM116">
        <v>6</v>
      </c>
      <c r="DN116">
        <v>8020</v>
      </c>
      <c r="DO116">
        <v>12</v>
      </c>
      <c r="DP116">
        <v>7700</v>
      </c>
      <c r="DQ116">
        <v>12</v>
      </c>
      <c r="DR116">
        <v>7330</v>
      </c>
      <c r="DS116">
        <v>12</v>
      </c>
      <c r="DT116">
        <v>6830</v>
      </c>
      <c r="DU116">
        <v>12</v>
      </c>
      <c r="DV116">
        <v>6830</v>
      </c>
      <c r="DW116">
        <v>0</v>
      </c>
      <c r="DX116">
        <v>6930</v>
      </c>
      <c r="DY116">
        <v>0</v>
      </c>
      <c r="DZ116">
        <v>4.4169999999999999E-3</v>
      </c>
    </row>
    <row r="117" spans="1:130" x14ac:dyDescent="0.3">
      <c r="A117">
        <v>116</v>
      </c>
      <c r="B117">
        <v>5881219</v>
      </c>
      <c r="C117" t="s">
        <v>373</v>
      </c>
      <c r="D117" s="2">
        <v>42558.504861111112</v>
      </c>
      <c r="E117" t="s">
        <v>131</v>
      </c>
      <c r="F117" t="s">
        <v>382</v>
      </c>
      <c r="G117" t="s">
        <v>450</v>
      </c>
      <c r="H117" t="s">
        <v>193</v>
      </c>
      <c r="I117">
        <v>0</v>
      </c>
      <c r="J117">
        <v>0</v>
      </c>
      <c r="K117">
        <v>0</v>
      </c>
      <c r="L117" t="s">
        <v>179</v>
      </c>
      <c r="M117" t="s">
        <v>224</v>
      </c>
      <c r="N117" t="s">
        <v>165</v>
      </c>
      <c r="O117" t="s">
        <v>165</v>
      </c>
      <c r="P117" t="s">
        <v>232</v>
      </c>
      <c r="Q117">
        <v>2</v>
      </c>
      <c r="R117" t="s">
        <v>451</v>
      </c>
      <c r="S117" t="s">
        <v>403</v>
      </c>
      <c r="T117" t="s">
        <v>169</v>
      </c>
      <c r="U117" t="s">
        <v>142</v>
      </c>
      <c r="V117" t="s">
        <v>442</v>
      </c>
      <c r="W117" t="s">
        <v>197</v>
      </c>
      <c r="X117" t="s">
        <v>354</v>
      </c>
      <c r="Y117" t="s">
        <v>145</v>
      </c>
      <c r="Z117">
        <v>15.867433</v>
      </c>
      <c r="AA117">
        <v>34.878216000000002</v>
      </c>
      <c r="AB117">
        <v>-83.399422000000001</v>
      </c>
      <c r="AC117">
        <v>69</v>
      </c>
      <c r="AD117">
        <v>31</v>
      </c>
      <c r="AE117">
        <v>118</v>
      </c>
      <c r="AF117" t="s">
        <v>146</v>
      </c>
      <c r="AG117">
        <v>99</v>
      </c>
      <c r="AH117">
        <v>117</v>
      </c>
      <c r="AI117" t="s">
        <v>147</v>
      </c>
      <c r="AJ117">
        <v>207.8</v>
      </c>
      <c r="AK117">
        <v>74.5</v>
      </c>
      <c r="AL117">
        <v>268.89999999999998</v>
      </c>
      <c r="AM117">
        <v>-83.405452999999994</v>
      </c>
      <c r="AN117">
        <v>34.880851999999997</v>
      </c>
      <c r="AO117">
        <v>-83.404743999999994</v>
      </c>
      <c r="AP117">
        <v>34.880488999999997</v>
      </c>
      <c r="AQ117" t="s">
        <v>145</v>
      </c>
      <c r="AR117">
        <v>1</v>
      </c>
      <c r="AS117">
        <v>241</v>
      </c>
      <c r="AT117">
        <v>2</v>
      </c>
      <c r="AU117">
        <v>0</v>
      </c>
      <c r="AV117">
        <v>25</v>
      </c>
      <c r="AW117">
        <v>10.17</v>
      </c>
      <c r="AX117">
        <v>10.02</v>
      </c>
      <c r="AY117">
        <v>1888.1</v>
      </c>
      <c r="AZ117">
        <v>1888.1</v>
      </c>
      <c r="BA117">
        <v>1884.5</v>
      </c>
      <c r="BB117">
        <v>35</v>
      </c>
      <c r="BC117">
        <v>27.9</v>
      </c>
      <c r="BD117">
        <v>7.1</v>
      </c>
      <c r="BE117" s="3">
        <v>43091</v>
      </c>
      <c r="BF117" t="s">
        <v>209</v>
      </c>
      <c r="BG117">
        <v>8.4599999999999996E-4</v>
      </c>
      <c r="BH117">
        <v>43297</v>
      </c>
      <c r="BI117">
        <v>42922</v>
      </c>
      <c r="BJ117" t="s">
        <v>145</v>
      </c>
      <c r="BK117" t="s">
        <v>149</v>
      </c>
      <c r="BL117">
        <v>1</v>
      </c>
      <c r="BM117">
        <v>200</v>
      </c>
      <c r="BN117">
        <v>1</v>
      </c>
      <c r="BO117">
        <v>1</v>
      </c>
      <c r="BP117">
        <v>2</v>
      </c>
      <c r="BQ117">
        <v>1</v>
      </c>
      <c r="BR117">
        <v>1</v>
      </c>
      <c r="BS117">
        <v>2</v>
      </c>
      <c r="BT117">
        <v>3</v>
      </c>
      <c r="BU117">
        <v>3</v>
      </c>
      <c r="BV117" t="s">
        <v>150</v>
      </c>
      <c r="BW117">
        <v>241</v>
      </c>
      <c r="BX117">
        <v>2</v>
      </c>
      <c r="BY117">
        <v>0</v>
      </c>
      <c r="BZ117" t="s">
        <v>151</v>
      </c>
      <c r="CA117" t="s">
        <v>151</v>
      </c>
      <c r="CB117">
        <v>0</v>
      </c>
      <c r="CC117">
        <v>25</v>
      </c>
      <c r="CD117">
        <v>8020</v>
      </c>
      <c r="CE117" t="s">
        <v>377</v>
      </c>
      <c r="CF117">
        <v>1690</v>
      </c>
      <c r="CG117">
        <v>0.21201300000000001</v>
      </c>
      <c r="CH117">
        <v>9</v>
      </c>
      <c r="CI117" t="s">
        <v>153</v>
      </c>
      <c r="CJ117">
        <v>8020</v>
      </c>
      <c r="CK117">
        <v>452487</v>
      </c>
      <c r="CL117">
        <v>15.31</v>
      </c>
      <c r="CM117">
        <v>15.53</v>
      </c>
      <c r="CN117">
        <v>452487</v>
      </c>
      <c r="CO117">
        <v>0</v>
      </c>
      <c r="CP117">
        <v>1119.426702</v>
      </c>
      <c r="CQ117">
        <v>100</v>
      </c>
      <c r="CR117">
        <v>42946</v>
      </c>
      <c r="CS117">
        <v>9.0100000000000006E-3</v>
      </c>
      <c r="CT117">
        <v>0</v>
      </c>
      <c r="CU117">
        <v>8.4599999999999996E-4</v>
      </c>
      <c r="CV117">
        <v>617</v>
      </c>
      <c r="CW117" t="s">
        <v>378</v>
      </c>
      <c r="CX117" t="s">
        <v>155</v>
      </c>
      <c r="CY117" t="s">
        <v>379</v>
      </c>
      <c r="CZ117">
        <v>-83.406328000000002</v>
      </c>
      <c r="DA117">
        <v>34.880932999999999</v>
      </c>
      <c r="DB117">
        <v>34.880932999999999</v>
      </c>
      <c r="DC117">
        <v>-83.406328000000002</v>
      </c>
      <c r="DD117">
        <v>8.4599999999999996E-4</v>
      </c>
      <c r="DE117">
        <v>69</v>
      </c>
      <c r="DF117">
        <v>5040</v>
      </c>
      <c r="DG117">
        <v>8.5</v>
      </c>
      <c r="DH117">
        <v>7440</v>
      </c>
      <c r="DI117">
        <v>6.9</v>
      </c>
      <c r="DJ117">
        <v>7220</v>
      </c>
      <c r="DK117">
        <v>7</v>
      </c>
      <c r="DL117">
        <v>6850</v>
      </c>
      <c r="DM117">
        <v>6</v>
      </c>
      <c r="DN117">
        <v>8020</v>
      </c>
      <c r="DO117">
        <v>12</v>
      </c>
      <c r="DP117">
        <v>7700</v>
      </c>
      <c r="DQ117">
        <v>12</v>
      </c>
      <c r="DR117">
        <v>7330</v>
      </c>
      <c r="DS117">
        <v>12</v>
      </c>
      <c r="DT117">
        <v>6830</v>
      </c>
      <c r="DU117">
        <v>12</v>
      </c>
      <c r="DV117">
        <v>6830</v>
      </c>
      <c r="DW117">
        <v>0</v>
      </c>
      <c r="DX117">
        <v>6930</v>
      </c>
      <c r="DY117">
        <v>0</v>
      </c>
      <c r="DZ117">
        <v>5.7889999999999999E-3</v>
      </c>
    </row>
    <row r="118" spans="1:130" x14ac:dyDescent="0.3">
      <c r="A118">
        <v>117</v>
      </c>
      <c r="B118">
        <v>5881251</v>
      </c>
      <c r="C118" t="s">
        <v>373</v>
      </c>
      <c r="D118" s="2">
        <v>42524.470138888886</v>
      </c>
      <c r="E118" t="s">
        <v>131</v>
      </c>
      <c r="F118" t="s">
        <v>396</v>
      </c>
      <c r="G118" t="s">
        <v>382</v>
      </c>
      <c r="H118" t="s">
        <v>134</v>
      </c>
      <c r="I118">
        <v>0</v>
      </c>
      <c r="J118">
        <v>0</v>
      </c>
      <c r="K118">
        <v>0</v>
      </c>
      <c r="L118" t="s">
        <v>214</v>
      </c>
      <c r="M118" t="s">
        <v>224</v>
      </c>
      <c r="N118" t="s">
        <v>165</v>
      </c>
      <c r="O118" t="s">
        <v>409</v>
      </c>
      <c r="P118" t="s">
        <v>452</v>
      </c>
      <c r="Q118">
        <v>2</v>
      </c>
      <c r="R118" t="s">
        <v>453</v>
      </c>
      <c r="S118" t="s">
        <v>400</v>
      </c>
      <c r="T118" t="s">
        <v>169</v>
      </c>
      <c r="U118" t="s">
        <v>142</v>
      </c>
      <c r="V118" t="s">
        <v>442</v>
      </c>
      <c r="W118" t="s">
        <v>454</v>
      </c>
      <c r="X118" t="s">
        <v>354</v>
      </c>
      <c r="Y118" t="s">
        <v>145</v>
      </c>
      <c r="Z118">
        <v>15.79</v>
      </c>
      <c r="AA118">
        <v>34.878323999999999</v>
      </c>
      <c r="AB118">
        <v>-83.400896000000003</v>
      </c>
      <c r="AC118">
        <v>69</v>
      </c>
      <c r="AD118">
        <v>31</v>
      </c>
      <c r="AE118">
        <v>118</v>
      </c>
      <c r="AF118" t="s">
        <v>146</v>
      </c>
      <c r="AG118">
        <v>99</v>
      </c>
      <c r="AH118">
        <v>117</v>
      </c>
      <c r="AI118" t="s">
        <v>147</v>
      </c>
      <c r="AJ118">
        <v>207.8</v>
      </c>
      <c r="AK118">
        <v>74.5</v>
      </c>
      <c r="AL118">
        <v>268.89999999999998</v>
      </c>
      <c r="AM118">
        <v>-83.405452999999994</v>
      </c>
      <c r="AN118">
        <v>34.880851999999997</v>
      </c>
      <c r="AO118">
        <v>-83.404743999999994</v>
      </c>
      <c r="AP118">
        <v>34.880488999999997</v>
      </c>
      <c r="AQ118" t="s">
        <v>145</v>
      </c>
      <c r="AR118">
        <v>1</v>
      </c>
      <c r="AS118">
        <v>241</v>
      </c>
      <c r="AT118">
        <v>2</v>
      </c>
      <c r="AU118">
        <v>0</v>
      </c>
      <c r="AV118">
        <v>25</v>
      </c>
      <c r="AW118">
        <v>10.17</v>
      </c>
      <c r="AX118">
        <v>10.02</v>
      </c>
      <c r="AY118">
        <v>1888.1</v>
      </c>
      <c r="AZ118">
        <v>1888.1</v>
      </c>
      <c r="BA118">
        <v>1884.5</v>
      </c>
      <c r="BB118">
        <v>35</v>
      </c>
      <c r="BC118">
        <v>27.9</v>
      </c>
      <c r="BD118">
        <v>7.1</v>
      </c>
      <c r="BE118" s="3">
        <v>43091</v>
      </c>
      <c r="BF118" t="s">
        <v>209</v>
      </c>
      <c r="BG118">
        <v>8.4599999999999996E-4</v>
      </c>
      <c r="BH118">
        <v>43297</v>
      </c>
      <c r="BI118">
        <v>42922</v>
      </c>
      <c r="BJ118" t="s">
        <v>145</v>
      </c>
      <c r="BK118" t="s">
        <v>149</v>
      </c>
      <c r="BL118">
        <v>1</v>
      </c>
      <c r="BM118">
        <v>200</v>
      </c>
      <c r="BN118">
        <v>1</v>
      </c>
      <c r="BO118">
        <v>1</v>
      </c>
      <c r="BP118">
        <v>2</v>
      </c>
      <c r="BQ118">
        <v>1</v>
      </c>
      <c r="BR118">
        <v>1</v>
      </c>
      <c r="BS118">
        <v>2</v>
      </c>
      <c r="BT118">
        <v>3</v>
      </c>
      <c r="BU118">
        <v>3</v>
      </c>
      <c r="BV118" t="s">
        <v>150</v>
      </c>
      <c r="BW118">
        <v>241</v>
      </c>
      <c r="BX118">
        <v>2</v>
      </c>
      <c r="BY118">
        <v>0</v>
      </c>
      <c r="BZ118" t="s">
        <v>151</v>
      </c>
      <c r="CA118" t="s">
        <v>151</v>
      </c>
      <c r="CB118">
        <v>0</v>
      </c>
      <c r="CC118">
        <v>25</v>
      </c>
      <c r="CD118">
        <v>8020</v>
      </c>
      <c r="CE118" t="s">
        <v>377</v>
      </c>
      <c r="CF118">
        <v>1690</v>
      </c>
      <c r="CG118">
        <v>0.21201300000000001</v>
      </c>
      <c r="CH118">
        <v>9</v>
      </c>
      <c r="CI118" t="s">
        <v>153</v>
      </c>
      <c r="CJ118">
        <v>8020</v>
      </c>
      <c r="CK118">
        <v>452487</v>
      </c>
      <c r="CL118">
        <v>15.31</v>
      </c>
      <c r="CM118">
        <v>15.53</v>
      </c>
      <c r="CN118">
        <v>452487</v>
      </c>
      <c r="CO118">
        <v>0</v>
      </c>
      <c r="CP118">
        <v>1119.426702</v>
      </c>
      <c r="CQ118">
        <v>100</v>
      </c>
      <c r="CR118">
        <v>42946</v>
      </c>
      <c r="CS118">
        <v>9.0100000000000006E-3</v>
      </c>
      <c r="CT118">
        <v>0</v>
      </c>
      <c r="CU118">
        <v>8.4599999999999996E-4</v>
      </c>
      <c r="CV118">
        <v>617</v>
      </c>
      <c r="CW118" t="s">
        <v>378</v>
      </c>
      <c r="CX118" t="s">
        <v>155</v>
      </c>
      <c r="CY118" t="s">
        <v>379</v>
      </c>
      <c r="CZ118">
        <v>-83.406328000000002</v>
      </c>
      <c r="DA118">
        <v>34.880932999999999</v>
      </c>
      <c r="DB118">
        <v>34.880932999999999</v>
      </c>
      <c r="DC118">
        <v>-83.406328000000002</v>
      </c>
      <c r="DD118">
        <v>8.4599999999999996E-4</v>
      </c>
      <c r="DE118">
        <v>69</v>
      </c>
      <c r="DF118">
        <v>5040</v>
      </c>
      <c r="DG118">
        <v>8.5</v>
      </c>
      <c r="DH118">
        <v>7440</v>
      </c>
      <c r="DI118">
        <v>6.9</v>
      </c>
      <c r="DJ118">
        <v>7220</v>
      </c>
      <c r="DK118">
        <v>7</v>
      </c>
      <c r="DL118">
        <v>6850</v>
      </c>
      <c r="DM118">
        <v>6</v>
      </c>
      <c r="DN118">
        <v>8020</v>
      </c>
      <c r="DO118">
        <v>12</v>
      </c>
      <c r="DP118">
        <v>7700</v>
      </c>
      <c r="DQ118">
        <v>12</v>
      </c>
      <c r="DR118">
        <v>7330</v>
      </c>
      <c r="DS118">
        <v>12</v>
      </c>
      <c r="DT118">
        <v>6830</v>
      </c>
      <c r="DU118">
        <v>12</v>
      </c>
      <c r="DV118">
        <v>6830</v>
      </c>
      <c r="DW118">
        <v>0</v>
      </c>
      <c r="DX118">
        <v>6930</v>
      </c>
      <c r="DY118">
        <v>0</v>
      </c>
      <c r="DZ118">
        <v>4.4169999999999999E-3</v>
      </c>
    </row>
    <row r="119" spans="1:130" x14ac:dyDescent="0.3">
      <c r="A119">
        <v>118</v>
      </c>
      <c r="B119">
        <v>5728446</v>
      </c>
      <c r="C119" t="s">
        <v>130</v>
      </c>
      <c r="D119" s="2">
        <v>42459.430555555555</v>
      </c>
      <c r="E119" t="s">
        <v>131</v>
      </c>
      <c r="F119" t="s">
        <v>382</v>
      </c>
      <c r="G119" t="s">
        <v>455</v>
      </c>
      <c r="H119" t="s">
        <v>134</v>
      </c>
      <c r="I119">
        <v>0</v>
      </c>
      <c r="J119">
        <v>0</v>
      </c>
      <c r="K119">
        <v>0</v>
      </c>
      <c r="L119" t="s">
        <v>214</v>
      </c>
      <c r="M119" t="s">
        <v>224</v>
      </c>
      <c r="N119" t="s">
        <v>165</v>
      </c>
      <c r="O119" t="s">
        <v>165</v>
      </c>
      <c r="P119" t="s">
        <v>452</v>
      </c>
      <c r="Q119">
        <v>2</v>
      </c>
      <c r="R119" t="s">
        <v>456</v>
      </c>
      <c r="S119" t="s">
        <v>168</v>
      </c>
      <c r="T119" t="s">
        <v>169</v>
      </c>
      <c r="U119" t="s">
        <v>142</v>
      </c>
      <c r="V119" t="s">
        <v>457</v>
      </c>
      <c r="W119" t="s">
        <v>197</v>
      </c>
      <c r="X119" t="s">
        <v>289</v>
      </c>
      <c r="Y119" t="s">
        <v>145</v>
      </c>
      <c r="Z119">
        <v>15.799243000000001</v>
      </c>
      <c r="AA119">
        <v>34.878312999999999</v>
      </c>
      <c r="AB119">
        <v>-83.400722000000002</v>
      </c>
      <c r="AC119">
        <v>69</v>
      </c>
      <c r="AD119">
        <v>31</v>
      </c>
      <c r="AE119">
        <v>118</v>
      </c>
      <c r="AF119" t="s">
        <v>146</v>
      </c>
      <c r="AG119">
        <v>99</v>
      </c>
      <c r="AH119">
        <v>117</v>
      </c>
      <c r="AI119" t="s">
        <v>147</v>
      </c>
      <c r="AJ119">
        <v>207.8</v>
      </c>
      <c r="AK119">
        <v>74.5</v>
      </c>
      <c r="AL119">
        <v>268.89999999999998</v>
      </c>
      <c r="AM119">
        <v>-83.405452999999994</v>
      </c>
      <c r="AN119">
        <v>34.880851999999997</v>
      </c>
      <c r="AO119">
        <v>-83.404743999999994</v>
      </c>
      <c r="AP119">
        <v>34.880488999999997</v>
      </c>
      <c r="AQ119" t="s">
        <v>145</v>
      </c>
      <c r="AR119">
        <v>1</v>
      </c>
      <c r="AS119">
        <v>241</v>
      </c>
      <c r="AT119">
        <v>2</v>
      </c>
      <c r="AU119">
        <v>0</v>
      </c>
      <c r="AV119">
        <v>25</v>
      </c>
      <c r="AW119">
        <v>10.17</v>
      </c>
      <c r="AX119">
        <v>10.02</v>
      </c>
      <c r="AY119">
        <v>1888.1</v>
      </c>
      <c r="AZ119">
        <v>1888.1</v>
      </c>
      <c r="BA119">
        <v>1884.5</v>
      </c>
      <c r="BB119">
        <v>35</v>
      </c>
      <c r="BC119">
        <v>27.9</v>
      </c>
      <c r="BD119">
        <v>7.1</v>
      </c>
      <c r="BE119" s="3">
        <v>43091</v>
      </c>
      <c r="BF119" t="s">
        <v>209</v>
      </c>
      <c r="BG119">
        <v>8.4599999999999996E-4</v>
      </c>
      <c r="BH119">
        <v>43297</v>
      </c>
      <c r="BI119">
        <v>42922</v>
      </c>
      <c r="BJ119" t="s">
        <v>145</v>
      </c>
      <c r="BK119" t="s">
        <v>149</v>
      </c>
      <c r="BL119">
        <v>1</v>
      </c>
      <c r="BM119">
        <v>200</v>
      </c>
      <c r="BN119">
        <v>1</v>
      </c>
      <c r="BO119">
        <v>1</v>
      </c>
      <c r="BP119">
        <v>2</v>
      </c>
      <c r="BQ119">
        <v>1</v>
      </c>
      <c r="BR119">
        <v>1</v>
      </c>
      <c r="BS119">
        <v>2</v>
      </c>
      <c r="BT119">
        <v>3</v>
      </c>
      <c r="BU119">
        <v>3</v>
      </c>
      <c r="BV119" t="s">
        <v>150</v>
      </c>
      <c r="BW119">
        <v>241</v>
      </c>
      <c r="BX119">
        <v>2</v>
      </c>
      <c r="BY119">
        <v>0</v>
      </c>
      <c r="BZ119" t="s">
        <v>151</v>
      </c>
      <c r="CA119" t="s">
        <v>151</v>
      </c>
      <c r="CB119">
        <v>0</v>
      </c>
      <c r="CC119">
        <v>25</v>
      </c>
      <c r="CD119">
        <v>8020</v>
      </c>
      <c r="CE119" t="s">
        <v>377</v>
      </c>
      <c r="CF119">
        <v>1690</v>
      </c>
      <c r="CG119">
        <v>0.21201300000000001</v>
      </c>
      <c r="CH119">
        <v>9</v>
      </c>
      <c r="CI119" t="s">
        <v>153</v>
      </c>
      <c r="CJ119">
        <v>8020</v>
      </c>
      <c r="CK119">
        <v>452487</v>
      </c>
      <c r="CL119">
        <v>15.31</v>
      </c>
      <c r="CM119">
        <v>15.53</v>
      </c>
      <c r="CN119">
        <v>452487</v>
      </c>
      <c r="CO119">
        <v>0</v>
      </c>
      <c r="CP119">
        <v>1119.426702</v>
      </c>
      <c r="CQ119">
        <v>100</v>
      </c>
      <c r="CR119">
        <v>42946</v>
      </c>
      <c r="CS119">
        <v>9.0100000000000006E-3</v>
      </c>
      <c r="CT119">
        <v>0</v>
      </c>
      <c r="CU119">
        <v>8.4599999999999996E-4</v>
      </c>
      <c r="CV119">
        <v>617</v>
      </c>
      <c r="CW119" t="s">
        <v>378</v>
      </c>
      <c r="CX119" t="s">
        <v>155</v>
      </c>
      <c r="CY119" t="s">
        <v>379</v>
      </c>
      <c r="CZ119">
        <v>-83.406328000000002</v>
      </c>
      <c r="DA119">
        <v>34.880932999999999</v>
      </c>
      <c r="DB119">
        <v>34.880932999999999</v>
      </c>
      <c r="DC119">
        <v>-83.406328000000002</v>
      </c>
      <c r="DD119">
        <v>8.4599999999999996E-4</v>
      </c>
      <c r="DE119">
        <v>69</v>
      </c>
      <c r="DF119">
        <v>5040</v>
      </c>
      <c r="DG119">
        <v>8.5</v>
      </c>
      <c r="DH119">
        <v>7440</v>
      </c>
      <c r="DI119">
        <v>6.9</v>
      </c>
      <c r="DJ119">
        <v>7220</v>
      </c>
      <c r="DK119">
        <v>7</v>
      </c>
      <c r="DL119">
        <v>6850</v>
      </c>
      <c r="DM119">
        <v>6</v>
      </c>
      <c r="DN119">
        <v>8020</v>
      </c>
      <c r="DO119">
        <v>12</v>
      </c>
      <c r="DP119">
        <v>7700</v>
      </c>
      <c r="DQ119">
        <v>12</v>
      </c>
      <c r="DR119">
        <v>7330</v>
      </c>
      <c r="DS119">
        <v>12</v>
      </c>
      <c r="DT119">
        <v>6830</v>
      </c>
      <c r="DU119">
        <v>12</v>
      </c>
      <c r="DV119">
        <v>6830</v>
      </c>
      <c r="DW119">
        <v>0</v>
      </c>
      <c r="DX119">
        <v>6930</v>
      </c>
      <c r="DY119">
        <v>0</v>
      </c>
      <c r="DZ119">
        <v>4.5750000000000001E-3</v>
      </c>
    </row>
    <row r="120" spans="1:130" x14ac:dyDescent="0.3">
      <c r="A120">
        <v>119</v>
      </c>
      <c r="B120">
        <v>5881221</v>
      </c>
      <c r="C120" t="s">
        <v>373</v>
      </c>
      <c r="D120" s="2">
        <v>42440.338888888888</v>
      </c>
      <c r="E120" t="s">
        <v>131</v>
      </c>
      <c r="F120" t="s">
        <v>396</v>
      </c>
      <c r="G120" t="s">
        <v>382</v>
      </c>
      <c r="H120" t="s">
        <v>134</v>
      </c>
      <c r="I120">
        <v>0</v>
      </c>
      <c r="J120">
        <v>0</v>
      </c>
      <c r="K120">
        <v>0</v>
      </c>
      <c r="L120" t="s">
        <v>179</v>
      </c>
      <c r="M120" t="s">
        <v>224</v>
      </c>
      <c r="N120" t="s">
        <v>165</v>
      </c>
      <c r="O120" t="s">
        <v>165</v>
      </c>
      <c r="P120" t="s">
        <v>458</v>
      </c>
      <c r="Q120">
        <v>2</v>
      </c>
      <c r="R120" t="s">
        <v>206</v>
      </c>
      <c r="S120" t="s">
        <v>403</v>
      </c>
      <c r="T120" t="s">
        <v>169</v>
      </c>
      <c r="U120" t="s">
        <v>142</v>
      </c>
      <c r="V120" t="s">
        <v>442</v>
      </c>
      <c r="W120" t="s">
        <v>353</v>
      </c>
      <c r="X120" t="s">
        <v>459</v>
      </c>
      <c r="Y120" t="s">
        <v>145</v>
      </c>
      <c r="Z120">
        <v>15.79</v>
      </c>
      <c r="AA120">
        <v>34.878323999999999</v>
      </c>
      <c r="AB120">
        <v>-83.400896000000003</v>
      </c>
      <c r="AC120">
        <v>69</v>
      </c>
      <c r="AD120">
        <v>31</v>
      </c>
      <c r="AE120">
        <v>118</v>
      </c>
      <c r="AF120" t="s">
        <v>146</v>
      </c>
      <c r="AG120">
        <v>99</v>
      </c>
      <c r="AH120">
        <v>117</v>
      </c>
      <c r="AI120" t="s">
        <v>147</v>
      </c>
      <c r="AJ120">
        <v>207.8</v>
      </c>
      <c r="AK120">
        <v>74.5</v>
      </c>
      <c r="AL120">
        <v>268.89999999999998</v>
      </c>
      <c r="AM120">
        <v>-83.405452999999994</v>
      </c>
      <c r="AN120">
        <v>34.880851999999997</v>
      </c>
      <c r="AO120">
        <v>-83.404743999999994</v>
      </c>
      <c r="AP120">
        <v>34.880488999999997</v>
      </c>
      <c r="AQ120" t="s">
        <v>145</v>
      </c>
      <c r="AR120">
        <v>1</v>
      </c>
      <c r="AS120">
        <v>241</v>
      </c>
      <c r="AT120">
        <v>2</v>
      </c>
      <c r="AU120">
        <v>0</v>
      </c>
      <c r="AV120">
        <v>25</v>
      </c>
      <c r="AW120">
        <v>10.17</v>
      </c>
      <c r="AX120">
        <v>10.02</v>
      </c>
      <c r="AY120">
        <v>1888.1</v>
      </c>
      <c r="AZ120">
        <v>1888.1</v>
      </c>
      <c r="BA120">
        <v>1884.5</v>
      </c>
      <c r="BB120">
        <v>35</v>
      </c>
      <c r="BC120">
        <v>27.9</v>
      </c>
      <c r="BD120">
        <v>7.1</v>
      </c>
      <c r="BE120" s="3">
        <v>43091</v>
      </c>
      <c r="BF120" t="s">
        <v>209</v>
      </c>
      <c r="BG120">
        <v>8.4599999999999996E-4</v>
      </c>
      <c r="BH120">
        <v>43297</v>
      </c>
      <c r="BI120">
        <v>42922</v>
      </c>
      <c r="BJ120" t="s">
        <v>145</v>
      </c>
      <c r="BK120" t="s">
        <v>149</v>
      </c>
      <c r="BL120">
        <v>1</v>
      </c>
      <c r="BM120">
        <v>200</v>
      </c>
      <c r="BN120">
        <v>1</v>
      </c>
      <c r="BO120">
        <v>1</v>
      </c>
      <c r="BP120">
        <v>2</v>
      </c>
      <c r="BQ120">
        <v>1</v>
      </c>
      <c r="BR120">
        <v>1</v>
      </c>
      <c r="BS120">
        <v>2</v>
      </c>
      <c r="BT120">
        <v>3</v>
      </c>
      <c r="BU120">
        <v>3</v>
      </c>
      <c r="BV120" t="s">
        <v>150</v>
      </c>
      <c r="BW120">
        <v>241</v>
      </c>
      <c r="BX120">
        <v>2</v>
      </c>
      <c r="BY120">
        <v>0</v>
      </c>
      <c r="BZ120" t="s">
        <v>151</v>
      </c>
      <c r="CA120" t="s">
        <v>151</v>
      </c>
      <c r="CB120">
        <v>0</v>
      </c>
      <c r="CC120">
        <v>25</v>
      </c>
      <c r="CD120">
        <v>8020</v>
      </c>
      <c r="CE120" t="s">
        <v>377</v>
      </c>
      <c r="CF120">
        <v>1690</v>
      </c>
      <c r="CG120">
        <v>0.21201300000000001</v>
      </c>
      <c r="CH120">
        <v>9</v>
      </c>
      <c r="CI120" t="s">
        <v>153</v>
      </c>
      <c r="CJ120">
        <v>8020</v>
      </c>
      <c r="CK120">
        <v>452487</v>
      </c>
      <c r="CL120">
        <v>15.31</v>
      </c>
      <c r="CM120">
        <v>15.53</v>
      </c>
      <c r="CN120">
        <v>452487</v>
      </c>
      <c r="CO120">
        <v>0</v>
      </c>
      <c r="CP120">
        <v>1119.426702</v>
      </c>
      <c r="CQ120">
        <v>100</v>
      </c>
      <c r="CR120">
        <v>42946</v>
      </c>
      <c r="CS120">
        <v>9.0100000000000006E-3</v>
      </c>
      <c r="CT120">
        <v>0</v>
      </c>
      <c r="CU120">
        <v>8.4599999999999996E-4</v>
      </c>
      <c r="CV120">
        <v>617</v>
      </c>
      <c r="CW120" t="s">
        <v>378</v>
      </c>
      <c r="CX120" t="s">
        <v>155</v>
      </c>
      <c r="CY120" t="s">
        <v>379</v>
      </c>
      <c r="CZ120">
        <v>-83.406328000000002</v>
      </c>
      <c r="DA120">
        <v>34.880932999999999</v>
      </c>
      <c r="DB120">
        <v>34.880932999999999</v>
      </c>
      <c r="DC120">
        <v>-83.406328000000002</v>
      </c>
      <c r="DD120">
        <v>8.4599999999999996E-4</v>
      </c>
      <c r="DE120">
        <v>69</v>
      </c>
      <c r="DF120">
        <v>5040</v>
      </c>
      <c r="DG120">
        <v>8.5</v>
      </c>
      <c r="DH120">
        <v>7440</v>
      </c>
      <c r="DI120">
        <v>6.9</v>
      </c>
      <c r="DJ120">
        <v>7220</v>
      </c>
      <c r="DK120">
        <v>7</v>
      </c>
      <c r="DL120">
        <v>6850</v>
      </c>
      <c r="DM120">
        <v>6</v>
      </c>
      <c r="DN120">
        <v>8020</v>
      </c>
      <c r="DO120">
        <v>12</v>
      </c>
      <c r="DP120">
        <v>7700</v>
      </c>
      <c r="DQ120">
        <v>12</v>
      </c>
      <c r="DR120">
        <v>7330</v>
      </c>
      <c r="DS120">
        <v>12</v>
      </c>
      <c r="DT120">
        <v>6830</v>
      </c>
      <c r="DU120">
        <v>12</v>
      </c>
      <c r="DV120">
        <v>6830</v>
      </c>
      <c r="DW120">
        <v>0</v>
      </c>
      <c r="DX120">
        <v>6930</v>
      </c>
      <c r="DY120">
        <v>0</v>
      </c>
      <c r="DZ120">
        <v>4.4169999999999999E-3</v>
      </c>
    </row>
    <row r="121" spans="1:130" x14ac:dyDescent="0.3">
      <c r="A121">
        <v>120</v>
      </c>
      <c r="B121">
        <v>5881225</v>
      </c>
      <c r="C121" t="s">
        <v>373</v>
      </c>
      <c r="D121" s="2">
        <v>42427.381944444445</v>
      </c>
      <c r="E121" t="s">
        <v>131</v>
      </c>
      <c r="F121" t="s">
        <v>396</v>
      </c>
      <c r="G121" t="s">
        <v>426</v>
      </c>
      <c r="H121" t="s">
        <v>134</v>
      </c>
      <c r="I121">
        <v>0</v>
      </c>
      <c r="J121">
        <v>0</v>
      </c>
      <c r="K121">
        <v>0</v>
      </c>
      <c r="L121" t="s">
        <v>243</v>
      </c>
      <c r="M121" t="s">
        <v>224</v>
      </c>
      <c r="N121" t="s">
        <v>165</v>
      </c>
      <c r="O121" t="s">
        <v>165</v>
      </c>
      <c r="P121" t="s">
        <v>225</v>
      </c>
      <c r="Q121">
        <v>2</v>
      </c>
      <c r="R121" t="s">
        <v>270</v>
      </c>
      <c r="S121" t="s">
        <v>195</v>
      </c>
      <c r="T121" t="s">
        <v>169</v>
      </c>
      <c r="U121" t="s">
        <v>142</v>
      </c>
      <c r="V121" t="s">
        <v>442</v>
      </c>
      <c r="W121" t="s">
        <v>445</v>
      </c>
      <c r="X121" t="s">
        <v>198</v>
      </c>
      <c r="Y121" t="s">
        <v>399</v>
      </c>
      <c r="Z121">
        <v>1.07</v>
      </c>
      <c r="AA121">
        <v>34.878324999999997</v>
      </c>
      <c r="AB121">
        <v>-83.400901000000005</v>
      </c>
      <c r="AC121">
        <v>69</v>
      </c>
      <c r="AD121">
        <v>31</v>
      </c>
      <c r="AE121">
        <v>118</v>
      </c>
      <c r="AF121" t="s">
        <v>146</v>
      </c>
      <c r="AG121">
        <v>99</v>
      </c>
      <c r="AH121">
        <v>117</v>
      </c>
      <c r="AI121" t="s">
        <v>147</v>
      </c>
      <c r="AJ121">
        <v>207.8</v>
      </c>
      <c r="AK121">
        <v>74.5</v>
      </c>
      <c r="AL121">
        <v>268.89999999999998</v>
      </c>
      <c r="AM121">
        <v>-83.405452999999994</v>
      </c>
      <c r="AN121">
        <v>34.880851999999997</v>
      </c>
      <c r="AO121">
        <v>-83.404743999999994</v>
      </c>
      <c r="AP121">
        <v>34.880488999999997</v>
      </c>
      <c r="AQ121" t="s">
        <v>145</v>
      </c>
      <c r="AR121">
        <v>1</v>
      </c>
      <c r="AS121">
        <v>241</v>
      </c>
      <c r="AT121">
        <v>2</v>
      </c>
      <c r="AU121">
        <v>0</v>
      </c>
      <c r="AV121">
        <v>25</v>
      </c>
      <c r="AW121">
        <v>10.17</v>
      </c>
      <c r="AX121">
        <v>10.02</v>
      </c>
      <c r="AY121">
        <v>1888.1</v>
      </c>
      <c r="AZ121">
        <v>1888.1</v>
      </c>
      <c r="BA121">
        <v>1884.5</v>
      </c>
      <c r="BB121">
        <v>35</v>
      </c>
      <c r="BC121">
        <v>27.9</v>
      </c>
      <c r="BD121">
        <v>7.1</v>
      </c>
      <c r="BE121" s="3">
        <v>43091</v>
      </c>
      <c r="BF121" t="s">
        <v>209</v>
      </c>
      <c r="BG121">
        <v>8.4599999999999996E-4</v>
      </c>
      <c r="BH121">
        <v>43297</v>
      </c>
      <c r="BI121">
        <v>42922</v>
      </c>
      <c r="BJ121" t="s">
        <v>145</v>
      </c>
      <c r="BK121" t="s">
        <v>149</v>
      </c>
      <c r="BL121">
        <v>1</v>
      </c>
      <c r="BM121">
        <v>200</v>
      </c>
      <c r="BN121">
        <v>1</v>
      </c>
      <c r="BO121">
        <v>1</v>
      </c>
      <c r="BP121">
        <v>2</v>
      </c>
      <c r="BQ121">
        <v>1</v>
      </c>
      <c r="BR121">
        <v>1</v>
      </c>
      <c r="BS121">
        <v>2</v>
      </c>
      <c r="BT121">
        <v>3</v>
      </c>
      <c r="BU121">
        <v>3</v>
      </c>
      <c r="BV121" t="s">
        <v>150</v>
      </c>
      <c r="BW121">
        <v>241</v>
      </c>
      <c r="BX121">
        <v>2</v>
      </c>
      <c r="BY121">
        <v>0</v>
      </c>
      <c r="BZ121" t="s">
        <v>151</v>
      </c>
      <c r="CA121" t="s">
        <v>151</v>
      </c>
      <c r="CB121">
        <v>0</v>
      </c>
      <c r="CC121">
        <v>25</v>
      </c>
      <c r="CD121">
        <v>8020</v>
      </c>
      <c r="CE121" t="s">
        <v>377</v>
      </c>
      <c r="CF121">
        <v>1690</v>
      </c>
      <c r="CG121">
        <v>0.21201300000000001</v>
      </c>
      <c r="CH121">
        <v>9</v>
      </c>
      <c r="CI121" t="s">
        <v>153</v>
      </c>
      <c r="CJ121">
        <v>8020</v>
      </c>
      <c r="CK121">
        <v>452487</v>
      </c>
      <c r="CL121">
        <v>15.31</v>
      </c>
      <c r="CM121">
        <v>15.53</v>
      </c>
      <c r="CN121">
        <v>452487</v>
      </c>
      <c r="CO121">
        <v>0</v>
      </c>
      <c r="CP121">
        <v>1119.426702</v>
      </c>
      <c r="CQ121">
        <v>100</v>
      </c>
      <c r="CR121">
        <v>42946</v>
      </c>
      <c r="CS121">
        <v>9.0100000000000006E-3</v>
      </c>
      <c r="CT121">
        <v>0</v>
      </c>
      <c r="CU121">
        <v>8.4599999999999996E-4</v>
      </c>
      <c r="CV121">
        <v>617</v>
      </c>
      <c r="CW121" t="s">
        <v>378</v>
      </c>
      <c r="CX121" t="s">
        <v>155</v>
      </c>
      <c r="CY121" t="s">
        <v>379</v>
      </c>
      <c r="CZ121">
        <v>-83.406328000000002</v>
      </c>
      <c r="DA121">
        <v>34.880932999999999</v>
      </c>
      <c r="DB121">
        <v>34.880932999999999</v>
      </c>
      <c r="DC121">
        <v>-83.406328000000002</v>
      </c>
      <c r="DD121">
        <v>8.4599999999999996E-4</v>
      </c>
      <c r="DE121">
        <v>69</v>
      </c>
      <c r="DF121">
        <v>5040</v>
      </c>
      <c r="DG121">
        <v>8.5</v>
      </c>
      <c r="DH121">
        <v>7440</v>
      </c>
      <c r="DI121">
        <v>6.9</v>
      </c>
      <c r="DJ121">
        <v>7220</v>
      </c>
      <c r="DK121">
        <v>7</v>
      </c>
      <c r="DL121">
        <v>6850</v>
      </c>
      <c r="DM121">
        <v>6</v>
      </c>
      <c r="DN121">
        <v>8020</v>
      </c>
      <c r="DO121">
        <v>12</v>
      </c>
      <c r="DP121">
        <v>7700</v>
      </c>
      <c r="DQ121">
        <v>12</v>
      </c>
      <c r="DR121">
        <v>7330</v>
      </c>
      <c r="DS121">
        <v>12</v>
      </c>
      <c r="DT121">
        <v>6830</v>
      </c>
      <c r="DU121">
        <v>12</v>
      </c>
      <c r="DV121">
        <v>6830</v>
      </c>
      <c r="DW121">
        <v>0</v>
      </c>
      <c r="DX121">
        <v>6930</v>
      </c>
      <c r="DY121">
        <v>0</v>
      </c>
      <c r="DZ121">
        <v>4.4130000000000003E-3</v>
      </c>
    </row>
    <row r="122" spans="1:130" x14ac:dyDescent="0.3">
      <c r="A122">
        <v>121</v>
      </c>
      <c r="B122">
        <v>5881228</v>
      </c>
      <c r="C122" t="s">
        <v>373</v>
      </c>
      <c r="D122" s="2">
        <v>42406.739583333336</v>
      </c>
      <c r="E122" t="s">
        <v>131</v>
      </c>
      <c r="F122" t="s">
        <v>443</v>
      </c>
      <c r="G122" t="s">
        <v>280</v>
      </c>
      <c r="H122" t="s">
        <v>134</v>
      </c>
      <c r="I122">
        <v>0</v>
      </c>
      <c r="J122">
        <v>0</v>
      </c>
      <c r="K122">
        <v>0</v>
      </c>
      <c r="L122" t="s">
        <v>163</v>
      </c>
      <c r="M122" t="s">
        <v>224</v>
      </c>
      <c r="N122" t="s">
        <v>165</v>
      </c>
      <c r="O122" t="s">
        <v>165</v>
      </c>
      <c r="P122" t="s">
        <v>351</v>
      </c>
      <c r="Q122">
        <v>2</v>
      </c>
      <c r="R122" t="s">
        <v>405</v>
      </c>
      <c r="S122" t="s">
        <v>168</v>
      </c>
      <c r="T122" t="s">
        <v>169</v>
      </c>
      <c r="U122" t="s">
        <v>142</v>
      </c>
      <c r="V122" t="s">
        <v>442</v>
      </c>
      <c r="W122" t="s">
        <v>197</v>
      </c>
      <c r="X122" t="s">
        <v>245</v>
      </c>
      <c r="Y122" t="s">
        <v>145</v>
      </c>
      <c r="Z122">
        <v>15.533294</v>
      </c>
      <c r="AA122">
        <v>34.880035999999997</v>
      </c>
      <c r="AB122">
        <v>-83.404336999999998</v>
      </c>
      <c r="AC122">
        <v>69</v>
      </c>
      <c r="AD122">
        <v>31</v>
      </c>
      <c r="AE122">
        <v>118</v>
      </c>
      <c r="AF122" t="s">
        <v>146</v>
      </c>
      <c r="AG122">
        <v>99</v>
      </c>
      <c r="AH122">
        <v>117</v>
      </c>
      <c r="AI122" t="s">
        <v>147</v>
      </c>
      <c r="AJ122">
        <v>207.8</v>
      </c>
      <c r="AK122">
        <v>74.5</v>
      </c>
      <c r="AL122">
        <v>268.89999999999998</v>
      </c>
      <c r="AM122">
        <v>-83.405452999999994</v>
      </c>
      <c r="AN122">
        <v>34.880851999999997</v>
      </c>
      <c r="AO122">
        <v>-83.404743999999994</v>
      </c>
      <c r="AP122">
        <v>34.880488999999997</v>
      </c>
      <c r="AQ122" t="s">
        <v>145</v>
      </c>
      <c r="AR122">
        <v>1</v>
      </c>
      <c r="AS122">
        <v>241</v>
      </c>
      <c r="AT122">
        <v>2</v>
      </c>
      <c r="AU122">
        <v>0</v>
      </c>
      <c r="AV122">
        <v>25</v>
      </c>
      <c r="AW122">
        <v>10.17</v>
      </c>
      <c r="AX122">
        <v>10.02</v>
      </c>
      <c r="AY122">
        <v>1888.1</v>
      </c>
      <c r="AZ122">
        <v>1888.1</v>
      </c>
      <c r="BA122">
        <v>1884.5</v>
      </c>
      <c r="BB122">
        <v>35</v>
      </c>
      <c r="BC122">
        <v>27.9</v>
      </c>
      <c r="BD122">
        <v>7.1</v>
      </c>
      <c r="BE122" s="3">
        <v>43091</v>
      </c>
      <c r="BF122" t="s">
        <v>209</v>
      </c>
      <c r="BG122">
        <v>8.4599999999999996E-4</v>
      </c>
      <c r="BH122">
        <v>43297</v>
      </c>
      <c r="BI122">
        <v>42922</v>
      </c>
      <c r="BJ122" t="s">
        <v>145</v>
      </c>
      <c r="BK122" t="s">
        <v>149</v>
      </c>
      <c r="BL122">
        <v>1</v>
      </c>
      <c r="BM122">
        <v>200</v>
      </c>
      <c r="BN122">
        <v>1</v>
      </c>
      <c r="BO122">
        <v>1</v>
      </c>
      <c r="BP122">
        <v>2</v>
      </c>
      <c r="BQ122">
        <v>1</v>
      </c>
      <c r="BR122">
        <v>1</v>
      </c>
      <c r="BS122">
        <v>2</v>
      </c>
      <c r="BT122">
        <v>3</v>
      </c>
      <c r="BU122">
        <v>3</v>
      </c>
      <c r="BV122" t="s">
        <v>150</v>
      </c>
      <c r="BW122">
        <v>241</v>
      </c>
      <c r="BX122">
        <v>2</v>
      </c>
      <c r="BY122">
        <v>0</v>
      </c>
      <c r="BZ122" t="s">
        <v>151</v>
      </c>
      <c r="CA122" t="s">
        <v>151</v>
      </c>
      <c r="CB122">
        <v>0</v>
      </c>
      <c r="CC122">
        <v>25</v>
      </c>
      <c r="CD122">
        <v>8020</v>
      </c>
      <c r="CE122" t="s">
        <v>377</v>
      </c>
      <c r="CF122">
        <v>1690</v>
      </c>
      <c r="CG122">
        <v>0.21201300000000001</v>
      </c>
      <c r="CH122">
        <v>9</v>
      </c>
      <c r="CI122" t="s">
        <v>153</v>
      </c>
      <c r="CJ122">
        <v>8020</v>
      </c>
      <c r="CK122">
        <v>452487</v>
      </c>
      <c r="CL122">
        <v>15.31</v>
      </c>
      <c r="CM122">
        <v>15.53</v>
      </c>
      <c r="CN122">
        <v>452487</v>
      </c>
      <c r="CO122">
        <v>0</v>
      </c>
      <c r="CP122">
        <v>1119.426702</v>
      </c>
      <c r="CQ122">
        <v>100</v>
      </c>
      <c r="CR122">
        <v>42946</v>
      </c>
      <c r="CS122">
        <v>9.0100000000000006E-3</v>
      </c>
      <c r="CT122">
        <v>0</v>
      </c>
      <c r="CU122">
        <v>8.4599999999999996E-4</v>
      </c>
      <c r="CV122">
        <v>617</v>
      </c>
      <c r="CW122" t="s">
        <v>378</v>
      </c>
      <c r="CX122" t="s">
        <v>155</v>
      </c>
      <c r="CY122" t="s">
        <v>379</v>
      </c>
      <c r="CZ122">
        <v>-83.406328000000002</v>
      </c>
      <c r="DA122">
        <v>34.880932999999999</v>
      </c>
      <c r="DB122">
        <v>34.880932999999999</v>
      </c>
      <c r="DC122">
        <v>-83.406328000000002</v>
      </c>
      <c r="DD122">
        <v>8.4599999999999996E-4</v>
      </c>
      <c r="DE122">
        <v>69</v>
      </c>
      <c r="DF122">
        <v>5040</v>
      </c>
      <c r="DG122">
        <v>8.5</v>
      </c>
      <c r="DH122">
        <v>7440</v>
      </c>
      <c r="DI122">
        <v>6.9</v>
      </c>
      <c r="DJ122">
        <v>7220</v>
      </c>
      <c r="DK122">
        <v>7</v>
      </c>
      <c r="DL122">
        <v>6850</v>
      </c>
      <c r="DM122">
        <v>6</v>
      </c>
      <c r="DN122">
        <v>8020</v>
      </c>
      <c r="DO122">
        <v>12</v>
      </c>
      <c r="DP122">
        <v>7700</v>
      </c>
      <c r="DQ122">
        <v>12</v>
      </c>
      <c r="DR122">
        <v>7330</v>
      </c>
      <c r="DS122">
        <v>12</v>
      </c>
      <c r="DT122">
        <v>6830</v>
      </c>
      <c r="DU122">
        <v>12</v>
      </c>
      <c r="DV122">
        <v>6830</v>
      </c>
      <c r="DW122">
        <v>0</v>
      </c>
      <c r="DX122">
        <v>6930</v>
      </c>
      <c r="DY122">
        <v>0</v>
      </c>
      <c r="DZ122">
        <v>6.1200000000000002E-4</v>
      </c>
    </row>
    <row r="123" spans="1:130" x14ac:dyDescent="0.3">
      <c r="A123">
        <v>122</v>
      </c>
      <c r="B123">
        <v>5453861</v>
      </c>
      <c r="C123" t="s">
        <v>130</v>
      </c>
      <c r="D123" s="2">
        <v>42243.649305555555</v>
      </c>
      <c r="E123" t="s">
        <v>131</v>
      </c>
      <c r="F123" t="s">
        <v>382</v>
      </c>
      <c r="G123" t="s">
        <v>158</v>
      </c>
      <c r="H123" t="s">
        <v>134</v>
      </c>
      <c r="I123">
        <v>0</v>
      </c>
      <c r="J123">
        <v>0</v>
      </c>
      <c r="K123">
        <v>0</v>
      </c>
      <c r="L123" t="s">
        <v>135</v>
      </c>
      <c r="M123" t="s">
        <v>180</v>
      </c>
      <c r="N123" t="s">
        <v>285</v>
      </c>
      <c r="O123" t="s">
        <v>285</v>
      </c>
      <c r="P123" t="s">
        <v>176</v>
      </c>
      <c r="Q123">
        <v>1</v>
      </c>
      <c r="R123" t="s">
        <v>182</v>
      </c>
      <c r="S123" t="s">
        <v>140</v>
      </c>
      <c r="T123" t="s">
        <v>169</v>
      </c>
      <c r="U123" t="s">
        <v>142</v>
      </c>
      <c r="V123">
        <v>71</v>
      </c>
      <c r="W123" t="s">
        <v>143</v>
      </c>
      <c r="X123" t="s">
        <v>201</v>
      </c>
      <c r="Y123" t="s">
        <v>145</v>
      </c>
      <c r="Z123">
        <v>15.846219</v>
      </c>
      <c r="AA123">
        <v>34.878256</v>
      </c>
      <c r="AB123">
        <v>-83.399810000000002</v>
      </c>
      <c r="AC123">
        <v>69</v>
      </c>
      <c r="AD123">
        <v>31</v>
      </c>
      <c r="AE123">
        <v>118</v>
      </c>
      <c r="AF123" t="s">
        <v>146</v>
      </c>
      <c r="AG123">
        <v>99</v>
      </c>
      <c r="AH123">
        <v>117</v>
      </c>
      <c r="AI123" t="s">
        <v>147</v>
      </c>
      <c r="AJ123">
        <v>207.8</v>
      </c>
      <c r="AK123">
        <v>74.5</v>
      </c>
      <c r="AL123">
        <v>268.89999999999998</v>
      </c>
      <c r="AM123">
        <v>-83.405452999999994</v>
      </c>
      <c r="AN123">
        <v>34.880851999999997</v>
      </c>
      <c r="AO123">
        <v>-83.404743999999994</v>
      </c>
      <c r="AP123">
        <v>34.880488999999997</v>
      </c>
      <c r="AQ123" t="s">
        <v>145</v>
      </c>
      <c r="AR123">
        <v>1</v>
      </c>
      <c r="AS123">
        <v>241</v>
      </c>
      <c r="AT123">
        <v>2</v>
      </c>
      <c r="AU123">
        <v>0</v>
      </c>
      <c r="AV123">
        <v>25</v>
      </c>
      <c r="AW123">
        <v>10.17</v>
      </c>
      <c r="AX123">
        <v>10.02</v>
      </c>
      <c r="AY123">
        <v>1888.1</v>
      </c>
      <c r="AZ123">
        <v>1888.1</v>
      </c>
      <c r="BA123">
        <v>1884.5</v>
      </c>
      <c r="BB123">
        <v>35</v>
      </c>
      <c r="BC123">
        <v>27.9</v>
      </c>
      <c r="BD123">
        <v>7.1</v>
      </c>
      <c r="BE123" s="3">
        <v>43091</v>
      </c>
      <c r="BF123" t="s">
        <v>209</v>
      </c>
      <c r="BG123">
        <v>8.4599999999999996E-4</v>
      </c>
      <c r="BH123">
        <v>43297</v>
      </c>
      <c r="BI123">
        <v>42922</v>
      </c>
      <c r="BJ123" t="s">
        <v>145</v>
      </c>
      <c r="BK123" t="s">
        <v>149</v>
      </c>
      <c r="BL123">
        <v>1</v>
      </c>
      <c r="BM123">
        <v>200</v>
      </c>
      <c r="BN123">
        <v>1</v>
      </c>
      <c r="BO123">
        <v>1</v>
      </c>
      <c r="BP123">
        <v>2</v>
      </c>
      <c r="BQ123">
        <v>1</v>
      </c>
      <c r="BR123">
        <v>1</v>
      </c>
      <c r="BS123">
        <v>2</v>
      </c>
      <c r="BT123">
        <v>3</v>
      </c>
      <c r="BU123">
        <v>3</v>
      </c>
      <c r="BV123" t="s">
        <v>150</v>
      </c>
      <c r="BW123">
        <v>241</v>
      </c>
      <c r="BX123">
        <v>2</v>
      </c>
      <c r="BY123">
        <v>0</v>
      </c>
      <c r="BZ123" t="s">
        <v>151</v>
      </c>
      <c r="CA123" t="s">
        <v>151</v>
      </c>
      <c r="CB123">
        <v>0</v>
      </c>
      <c r="CC123">
        <v>25</v>
      </c>
      <c r="CD123">
        <v>8020</v>
      </c>
      <c r="CE123" t="s">
        <v>377</v>
      </c>
      <c r="CF123">
        <v>1690</v>
      </c>
      <c r="CG123">
        <v>0.21201300000000001</v>
      </c>
      <c r="CH123">
        <v>9</v>
      </c>
      <c r="CI123" t="s">
        <v>153</v>
      </c>
      <c r="CJ123">
        <v>8020</v>
      </c>
      <c r="CK123">
        <v>452487</v>
      </c>
      <c r="CL123">
        <v>15.31</v>
      </c>
      <c r="CM123">
        <v>15.53</v>
      </c>
      <c r="CN123">
        <v>452487</v>
      </c>
      <c r="CO123">
        <v>0</v>
      </c>
      <c r="CP123">
        <v>1119.426702</v>
      </c>
      <c r="CQ123">
        <v>100</v>
      </c>
      <c r="CR123">
        <v>42946</v>
      </c>
      <c r="CS123">
        <v>9.0100000000000006E-3</v>
      </c>
      <c r="CT123">
        <v>0</v>
      </c>
      <c r="CU123">
        <v>8.4599999999999996E-4</v>
      </c>
      <c r="CV123">
        <v>617</v>
      </c>
      <c r="CW123" t="s">
        <v>378</v>
      </c>
      <c r="CX123" t="s">
        <v>155</v>
      </c>
      <c r="CY123" t="s">
        <v>379</v>
      </c>
      <c r="CZ123">
        <v>-83.406328000000002</v>
      </c>
      <c r="DA123">
        <v>34.880932999999999</v>
      </c>
      <c r="DB123">
        <v>34.880932999999999</v>
      </c>
      <c r="DC123">
        <v>-83.406328000000002</v>
      </c>
      <c r="DD123">
        <v>8.4599999999999996E-4</v>
      </c>
      <c r="DE123">
        <v>69</v>
      </c>
      <c r="DF123">
        <v>5040</v>
      </c>
      <c r="DG123">
        <v>8.5</v>
      </c>
      <c r="DH123">
        <v>7440</v>
      </c>
      <c r="DI123">
        <v>6.9</v>
      </c>
      <c r="DJ123">
        <v>7220</v>
      </c>
      <c r="DK123">
        <v>7</v>
      </c>
      <c r="DL123">
        <v>6850</v>
      </c>
      <c r="DM123">
        <v>6</v>
      </c>
      <c r="DN123">
        <v>8020</v>
      </c>
      <c r="DO123">
        <v>12</v>
      </c>
      <c r="DP123">
        <v>7700</v>
      </c>
      <c r="DQ123">
        <v>12</v>
      </c>
      <c r="DR123">
        <v>7330</v>
      </c>
      <c r="DS123">
        <v>12</v>
      </c>
      <c r="DT123">
        <v>6830</v>
      </c>
      <c r="DU123">
        <v>12</v>
      </c>
      <c r="DV123">
        <v>6830</v>
      </c>
      <c r="DW123">
        <v>0</v>
      </c>
      <c r="DX123">
        <v>6930</v>
      </c>
      <c r="DY123">
        <v>0</v>
      </c>
      <c r="DZ123">
        <v>5.4180000000000001E-3</v>
      </c>
    </row>
    <row r="124" spans="1:130" x14ac:dyDescent="0.3">
      <c r="A124">
        <v>123</v>
      </c>
      <c r="B124">
        <v>5881237</v>
      </c>
      <c r="C124" t="s">
        <v>373</v>
      </c>
      <c r="D124" s="2">
        <v>42373.508333333331</v>
      </c>
      <c r="E124" t="s">
        <v>131</v>
      </c>
      <c r="F124" t="s">
        <v>380</v>
      </c>
      <c r="G124" t="s">
        <v>460</v>
      </c>
      <c r="H124" t="s">
        <v>134</v>
      </c>
      <c r="I124">
        <v>0</v>
      </c>
      <c r="J124">
        <v>0</v>
      </c>
      <c r="K124">
        <v>0</v>
      </c>
      <c r="L124" t="s">
        <v>179</v>
      </c>
      <c r="M124" t="s">
        <v>224</v>
      </c>
      <c r="N124" t="s">
        <v>165</v>
      </c>
      <c r="O124" t="s">
        <v>165</v>
      </c>
      <c r="P124" t="s">
        <v>232</v>
      </c>
      <c r="Q124">
        <v>2</v>
      </c>
      <c r="R124" t="s">
        <v>206</v>
      </c>
      <c r="S124" t="s">
        <v>226</v>
      </c>
      <c r="T124" t="s">
        <v>169</v>
      </c>
      <c r="U124" t="s">
        <v>142</v>
      </c>
      <c r="V124" t="s">
        <v>442</v>
      </c>
      <c r="W124" t="s">
        <v>197</v>
      </c>
      <c r="X124" t="s">
        <v>354</v>
      </c>
      <c r="Y124" t="s">
        <v>145</v>
      </c>
      <c r="Z124">
        <v>15.716044999999999</v>
      </c>
      <c r="AA124">
        <v>34.878435000000003</v>
      </c>
      <c r="AB124">
        <v>-83.402145000000004</v>
      </c>
      <c r="AC124">
        <v>69</v>
      </c>
      <c r="AD124">
        <v>31</v>
      </c>
      <c r="AE124">
        <v>118</v>
      </c>
      <c r="AF124" t="s">
        <v>146</v>
      </c>
      <c r="AG124">
        <v>99</v>
      </c>
      <c r="AH124">
        <v>117</v>
      </c>
      <c r="AI124" t="s">
        <v>147</v>
      </c>
      <c r="AJ124">
        <v>207.8</v>
      </c>
      <c r="AK124">
        <v>74.5</v>
      </c>
      <c r="AL124">
        <v>268.89999999999998</v>
      </c>
      <c r="AM124">
        <v>-83.405452999999994</v>
      </c>
      <c r="AN124">
        <v>34.880851999999997</v>
      </c>
      <c r="AO124">
        <v>-83.404743999999994</v>
      </c>
      <c r="AP124">
        <v>34.880488999999997</v>
      </c>
      <c r="AQ124" t="s">
        <v>145</v>
      </c>
      <c r="AR124">
        <v>1</v>
      </c>
      <c r="AS124">
        <v>241</v>
      </c>
      <c r="AT124">
        <v>2</v>
      </c>
      <c r="AU124">
        <v>0</v>
      </c>
      <c r="AV124">
        <v>25</v>
      </c>
      <c r="AW124">
        <v>10.17</v>
      </c>
      <c r="AX124">
        <v>10.02</v>
      </c>
      <c r="AY124">
        <v>1888.1</v>
      </c>
      <c r="AZ124">
        <v>1888.1</v>
      </c>
      <c r="BA124">
        <v>1884.5</v>
      </c>
      <c r="BB124">
        <v>35</v>
      </c>
      <c r="BC124">
        <v>27.9</v>
      </c>
      <c r="BD124">
        <v>7.1</v>
      </c>
      <c r="BE124" s="3">
        <v>43091</v>
      </c>
      <c r="BF124" t="s">
        <v>209</v>
      </c>
      <c r="BG124">
        <v>8.4599999999999996E-4</v>
      </c>
      <c r="BH124">
        <v>43297</v>
      </c>
      <c r="BI124">
        <v>42922</v>
      </c>
      <c r="BJ124" t="s">
        <v>145</v>
      </c>
      <c r="BK124" t="s">
        <v>149</v>
      </c>
      <c r="BL124">
        <v>1</v>
      </c>
      <c r="BM124">
        <v>200</v>
      </c>
      <c r="BN124">
        <v>1</v>
      </c>
      <c r="BO124">
        <v>1</v>
      </c>
      <c r="BP124">
        <v>2</v>
      </c>
      <c r="BQ124">
        <v>1</v>
      </c>
      <c r="BR124">
        <v>1</v>
      </c>
      <c r="BS124">
        <v>2</v>
      </c>
      <c r="BT124">
        <v>3</v>
      </c>
      <c r="BU124">
        <v>3</v>
      </c>
      <c r="BV124" t="s">
        <v>150</v>
      </c>
      <c r="BW124">
        <v>241</v>
      </c>
      <c r="BX124">
        <v>2</v>
      </c>
      <c r="BY124">
        <v>0</v>
      </c>
      <c r="BZ124" t="s">
        <v>151</v>
      </c>
      <c r="CA124" t="s">
        <v>151</v>
      </c>
      <c r="CB124">
        <v>0</v>
      </c>
      <c r="CC124">
        <v>25</v>
      </c>
      <c r="CD124">
        <v>8020</v>
      </c>
      <c r="CE124" t="s">
        <v>377</v>
      </c>
      <c r="CF124">
        <v>1690</v>
      </c>
      <c r="CG124">
        <v>0.21201300000000001</v>
      </c>
      <c r="CH124">
        <v>9</v>
      </c>
      <c r="CI124" t="s">
        <v>153</v>
      </c>
      <c r="CJ124">
        <v>8020</v>
      </c>
      <c r="CK124">
        <v>452487</v>
      </c>
      <c r="CL124">
        <v>15.31</v>
      </c>
      <c r="CM124">
        <v>15.53</v>
      </c>
      <c r="CN124">
        <v>452487</v>
      </c>
      <c r="CO124">
        <v>0</v>
      </c>
      <c r="CP124">
        <v>1119.426702</v>
      </c>
      <c r="CQ124">
        <v>100</v>
      </c>
      <c r="CR124">
        <v>42946</v>
      </c>
      <c r="CS124">
        <v>9.0100000000000006E-3</v>
      </c>
      <c r="CT124">
        <v>0</v>
      </c>
      <c r="CU124">
        <v>8.4599999999999996E-4</v>
      </c>
      <c r="CV124">
        <v>617</v>
      </c>
      <c r="CW124" t="s">
        <v>378</v>
      </c>
      <c r="CX124" t="s">
        <v>155</v>
      </c>
      <c r="CY124" t="s">
        <v>379</v>
      </c>
      <c r="CZ124">
        <v>-83.406328000000002</v>
      </c>
      <c r="DA124">
        <v>34.880932999999999</v>
      </c>
      <c r="DB124">
        <v>34.880932999999999</v>
      </c>
      <c r="DC124">
        <v>-83.406328000000002</v>
      </c>
      <c r="DD124">
        <v>8.4599999999999996E-4</v>
      </c>
      <c r="DE124">
        <v>69</v>
      </c>
      <c r="DF124">
        <v>5040</v>
      </c>
      <c r="DG124">
        <v>8.5</v>
      </c>
      <c r="DH124">
        <v>7440</v>
      </c>
      <c r="DI124">
        <v>6.9</v>
      </c>
      <c r="DJ124">
        <v>7220</v>
      </c>
      <c r="DK124">
        <v>7</v>
      </c>
      <c r="DL124">
        <v>6850</v>
      </c>
      <c r="DM124">
        <v>6</v>
      </c>
      <c r="DN124">
        <v>8020</v>
      </c>
      <c r="DO124">
        <v>12</v>
      </c>
      <c r="DP124">
        <v>7700</v>
      </c>
      <c r="DQ124">
        <v>12</v>
      </c>
      <c r="DR124">
        <v>7330</v>
      </c>
      <c r="DS124">
        <v>12</v>
      </c>
      <c r="DT124">
        <v>6830</v>
      </c>
      <c r="DU124">
        <v>12</v>
      </c>
      <c r="DV124">
        <v>6830</v>
      </c>
      <c r="DW124">
        <v>0</v>
      </c>
      <c r="DX124">
        <v>6930</v>
      </c>
      <c r="DY124">
        <v>0</v>
      </c>
      <c r="DZ124">
        <v>3.3149999999999998E-3</v>
      </c>
    </row>
    <row r="125" spans="1:130" x14ac:dyDescent="0.3">
      <c r="A125">
        <v>124</v>
      </c>
      <c r="B125">
        <v>5071858</v>
      </c>
      <c r="C125" t="s">
        <v>373</v>
      </c>
      <c r="D125" s="2">
        <v>41931.519444444442</v>
      </c>
      <c r="E125" t="s">
        <v>131</v>
      </c>
      <c r="F125" t="s">
        <v>381</v>
      </c>
      <c r="G125" t="s">
        <v>461</v>
      </c>
      <c r="H125" t="s">
        <v>134</v>
      </c>
      <c r="I125">
        <v>0</v>
      </c>
      <c r="J125">
        <v>0</v>
      </c>
      <c r="K125">
        <v>0</v>
      </c>
      <c r="L125" t="s">
        <v>269</v>
      </c>
      <c r="M125" t="s">
        <v>224</v>
      </c>
      <c r="N125" t="s">
        <v>165</v>
      </c>
      <c r="O125" t="s">
        <v>165</v>
      </c>
      <c r="P125" t="s">
        <v>232</v>
      </c>
      <c r="Q125">
        <v>2</v>
      </c>
      <c r="R125" t="s">
        <v>270</v>
      </c>
      <c r="S125" t="s">
        <v>403</v>
      </c>
      <c r="T125" t="s">
        <v>169</v>
      </c>
      <c r="U125" t="s">
        <v>142</v>
      </c>
      <c r="V125" t="s">
        <v>462</v>
      </c>
      <c r="W125" t="s">
        <v>197</v>
      </c>
      <c r="X125" t="s">
        <v>172</v>
      </c>
      <c r="Y125" t="s">
        <v>145</v>
      </c>
      <c r="Z125">
        <v>15.87</v>
      </c>
      <c r="AA125">
        <v>34.878210000000003</v>
      </c>
      <c r="AB125">
        <v>-83.399371000000002</v>
      </c>
      <c r="AC125">
        <v>69</v>
      </c>
      <c r="AD125">
        <v>31</v>
      </c>
      <c r="AE125">
        <v>118</v>
      </c>
      <c r="AF125" t="s">
        <v>146</v>
      </c>
      <c r="AG125">
        <v>99</v>
      </c>
      <c r="AH125">
        <v>117</v>
      </c>
      <c r="AI125" t="s">
        <v>147</v>
      </c>
      <c r="AJ125">
        <v>207.8</v>
      </c>
      <c r="AK125">
        <v>74.5</v>
      </c>
      <c r="AL125">
        <v>268.89999999999998</v>
      </c>
      <c r="AM125">
        <v>-83.405452999999994</v>
      </c>
      <c r="AN125">
        <v>34.880851999999997</v>
      </c>
      <c r="AO125">
        <v>-83.404743999999994</v>
      </c>
      <c r="AP125">
        <v>34.880488999999997</v>
      </c>
      <c r="AQ125" t="s">
        <v>145</v>
      </c>
      <c r="AR125">
        <v>1</v>
      </c>
      <c r="AS125">
        <v>241</v>
      </c>
      <c r="AT125">
        <v>2</v>
      </c>
      <c r="AU125">
        <v>0</v>
      </c>
      <c r="AV125">
        <v>25</v>
      </c>
      <c r="AW125">
        <v>10.17</v>
      </c>
      <c r="AX125">
        <v>10.02</v>
      </c>
      <c r="AY125">
        <v>1888.1</v>
      </c>
      <c r="AZ125">
        <v>1888.1</v>
      </c>
      <c r="BA125">
        <v>1884.5</v>
      </c>
      <c r="BB125">
        <v>35</v>
      </c>
      <c r="BC125">
        <v>27.9</v>
      </c>
      <c r="BD125">
        <v>7.1</v>
      </c>
      <c r="BE125" s="3">
        <v>43091</v>
      </c>
      <c r="BF125" t="s">
        <v>209</v>
      </c>
      <c r="BG125">
        <v>8.4599999999999996E-4</v>
      </c>
      <c r="BH125">
        <v>43297</v>
      </c>
      <c r="BI125">
        <v>42922</v>
      </c>
      <c r="BJ125" t="s">
        <v>145</v>
      </c>
      <c r="BK125" t="s">
        <v>149</v>
      </c>
      <c r="BL125">
        <v>1</v>
      </c>
      <c r="BM125">
        <v>200</v>
      </c>
      <c r="BN125">
        <v>1</v>
      </c>
      <c r="BO125">
        <v>1</v>
      </c>
      <c r="BP125">
        <v>2</v>
      </c>
      <c r="BQ125">
        <v>1</v>
      </c>
      <c r="BR125">
        <v>1</v>
      </c>
      <c r="BS125">
        <v>2</v>
      </c>
      <c r="BT125">
        <v>3</v>
      </c>
      <c r="BU125">
        <v>3</v>
      </c>
      <c r="BV125" t="s">
        <v>150</v>
      </c>
      <c r="BW125">
        <v>241</v>
      </c>
      <c r="BX125">
        <v>2</v>
      </c>
      <c r="BY125">
        <v>0</v>
      </c>
      <c r="BZ125" t="s">
        <v>151</v>
      </c>
      <c r="CA125" t="s">
        <v>151</v>
      </c>
      <c r="CB125">
        <v>0</v>
      </c>
      <c r="CC125">
        <v>25</v>
      </c>
      <c r="CD125">
        <v>8020</v>
      </c>
      <c r="CE125" t="s">
        <v>377</v>
      </c>
      <c r="CF125">
        <v>1690</v>
      </c>
      <c r="CG125">
        <v>0.21201300000000001</v>
      </c>
      <c r="CH125">
        <v>9</v>
      </c>
      <c r="CI125" t="s">
        <v>153</v>
      </c>
      <c r="CJ125">
        <v>8020</v>
      </c>
      <c r="CK125">
        <v>452487</v>
      </c>
      <c r="CL125">
        <v>15.31</v>
      </c>
      <c r="CM125">
        <v>15.53</v>
      </c>
      <c r="CN125">
        <v>452487</v>
      </c>
      <c r="CO125">
        <v>0</v>
      </c>
      <c r="CP125">
        <v>1119.426702</v>
      </c>
      <c r="CQ125">
        <v>100</v>
      </c>
      <c r="CR125">
        <v>42946</v>
      </c>
      <c r="CS125">
        <v>9.0100000000000006E-3</v>
      </c>
      <c r="CT125">
        <v>0</v>
      </c>
      <c r="CU125">
        <v>8.4599999999999996E-4</v>
      </c>
      <c r="CV125">
        <v>617</v>
      </c>
      <c r="CW125" t="s">
        <v>378</v>
      </c>
      <c r="CX125" t="s">
        <v>155</v>
      </c>
      <c r="CY125" t="s">
        <v>379</v>
      </c>
      <c r="CZ125">
        <v>-83.406328000000002</v>
      </c>
      <c r="DA125">
        <v>34.880932999999999</v>
      </c>
      <c r="DB125">
        <v>34.880932999999999</v>
      </c>
      <c r="DC125">
        <v>-83.406328000000002</v>
      </c>
      <c r="DD125">
        <v>8.4599999999999996E-4</v>
      </c>
      <c r="DE125">
        <v>69</v>
      </c>
      <c r="DF125">
        <v>5040</v>
      </c>
      <c r="DG125">
        <v>8.5</v>
      </c>
      <c r="DH125">
        <v>7440</v>
      </c>
      <c r="DI125">
        <v>6.9</v>
      </c>
      <c r="DJ125">
        <v>7220</v>
      </c>
      <c r="DK125">
        <v>7</v>
      </c>
      <c r="DL125">
        <v>6850</v>
      </c>
      <c r="DM125">
        <v>6</v>
      </c>
      <c r="DN125">
        <v>8020</v>
      </c>
      <c r="DO125">
        <v>12</v>
      </c>
      <c r="DP125">
        <v>7700</v>
      </c>
      <c r="DQ125">
        <v>12</v>
      </c>
      <c r="DR125">
        <v>7330</v>
      </c>
      <c r="DS125">
        <v>12</v>
      </c>
      <c r="DT125">
        <v>6830</v>
      </c>
      <c r="DU125">
        <v>12</v>
      </c>
      <c r="DV125">
        <v>6830</v>
      </c>
      <c r="DW125">
        <v>0</v>
      </c>
      <c r="DX125">
        <v>6930</v>
      </c>
      <c r="DY125">
        <v>0</v>
      </c>
      <c r="DZ125">
        <v>5.8380000000000003E-3</v>
      </c>
    </row>
    <row r="126" spans="1:130" x14ac:dyDescent="0.3">
      <c r="A126">
        <v>125</v>
      </c>
      <c r="B126">
        <v>4930447</v>
      </c>
      <c r="C126" t="s">
        <v>373</v>
      </c>
      <c r="D126" s="2">
        <v>41857.575694444444</v>
      </c>
      <c r="E126" t="s">
        <v>131</v>
      </c>
      <c r="F126" t="s">
        <v>380</v>
      </c>
      <c r="G126" t="s">
        <v>426</v>
      </c>
      <c r="H126" t="s">
        <v>134</v>
      </c>
      <c r="I126">
        <v>0</v>
      </c>
      <c r="J126">
        <v>0</v>
      </c>
      <c r="K126">
        <v>0</v>
      </c>
      <c r="L126" t="s">
        <v>163</v>
      </c>
      <c r="M126" t="s">
        <v>224</v>
      </c>
      <c r="N126" t="s">
        <v>165</v>
      </c>
      <c r="O126" t="s">
        <v>165</v>
      </c>
      <c r="P126" t="s">
        <v>463</v>
      </c>
      <c r="Q126">
        <v>2</v>
      </c>
      <c r="R126" t="s">
        <v>206</v>
      </c>
      <c r="S126" t="s">
        <v>207</v>
      </c>
      <c r="T126" t="s">
        <v>169</v>
      </c>
      <c r="U126" t="s">
        <v>142</v>
      </c>
      <c r="V126" t="s">
        <v>464</v>
      </c>
      <c r="W126" t="s">
        <v>454</v>
      </c>
      <c r="X126" t="s">
        <v>354</v>
      </c>
      <c r="Y126" t="s">
        <v>145</v>
      </c>
      <c r="Z126">
        <v>15.780416000000001</v>
      </c>
      <c r="AA126">
        <v>34.878338999999997</v>
      </c>
      <c r="AB126">
        <v>-83.401062999999994</v>
      </c>
      <c r="AC126">
        <v>69</v>
      </c>
      <c r="AD126">
        <v>31</v>
      </c>
      <c r="AE126">
        <v>118</v>
      </c>
      <c r="AF126" t="s">
        <v>146</v>
      </c>
      <c r="AG126">
        <v>99</v>
      </c>
      <c r="AH126">
        <v>117</v>
      </c>
      <c r="AI126" t="s">
        <v>147</v>
      </c>
      <c r="AJ126">
        <v>207.8</v>
      </c>
      <c r="AK126">
        <v>74.5</v>
      </c>
      <c r="AL126">
        <v>268.89999999999998</v>
      </c>
      <c r="AM126">
        <v>-83.405452999999994</v>
      </c>
      <c r="AN126">
        <v>34.880851999999997</v>
      </c>
      <c r="AO126">
        <v>-83.404743999999994</v>
      </c>
      <c r="AP126">
        <v>34.880488999999997</v>
      </c>
      <c r="AQ126" t="s">
        <v>145</v>
      </c>
      <c r="AR126">
        <v>1</v>
      </c>
      <c r="AS126">
        <v>241</v>
      </c>
      <c r="AT126">
        <v>2</v>
      </c>
      <c r="AU126">
        <v>0</v>
      </c>
      <c r="AV126">
        <v>25</v>
      </c>
      <c r="AW126">
        <v>10.17</v>
      </c>
      <c r="AX126">
        <v>10.02</v>
      </c>
      <c r="AY126">
        <v>1888.1</v>
      </c>
      <c r="AZ126">
        <v>1888.1</v>
      </c>
      <c r="BA126">
        <v>1884.5</v>
      </c>
      <c r="BB126">
        <v>35</v>
      </c>
      <c r="BC126">
        <v>27.9</v>
      </c>
      <c r="BD126">
        <v>7.1</v>
      </c>
      <c r="BE126" s="3">
        <v>43091</v>
      </c>
      <c r="BF126" t="s">
        <v>209</v>
      </c>
      <c r="BG126">
        <v>8.4599999999999996E-4</v>
      </c>
      <c r="BH126">
        <v>43297</v>
      </c>
      <c r="BI126">
        <v>42922</v>
      </c>
      <c r="BJ126" t="s">
        <v>145</v>
      </c>
      <c r="BK126" t="s">
        <v>149</v>
      </c>
      <c r="BL126">
        <v>1</v>
      </c>
      <c r="BM126">
        <v>200</v>
      </c>
      <c r="BN126">
        <v>1</v>
      </c>
      <c r="BO126">
        <v>1</v>
      </c>
      <c r="BP126">
        <v>2</v>
      </c>
      <c r="BQ126">
        <v>1</v>
      </c>
      <c r="BR126">
        <v>1</v>
      </c>
      <c r="BS126">
        <v>2</v>
      </c>
      <c r="BT126">
        <v>3</v>
      </c>
      <c r="BU126">
        <v>3</v>
      </c>
      <c r="BV126" t="s">
        <v>150</v>
      </c>
      <c r="BW126">
        <v>241</v>
      </c>
      <c r="BX126">
        <v>2</v>
      </c>
      <c r="BY126">
        <v>0</v>
      </c>
      <c r="BZ126" t="s">
        <v>151</v>
      </c>
      <c r="CA126" t="s">
        <v>151</v>
      </c>
      <c r="CB126">
        <v>0</v>
      </c>
      <c r="CC126">
        <v>25</v>
      </c>
      <c r="CD126">
        <v>8020</v>
      </c>
      <c r="CE126" t="s">
        <v>377</v>
      </c>
      <c r="CF126">
        <v>1690</v>
      </c>
      <c r="CG126">
        <v>0.21201300000000001</v>
      </c>
      <c r="CH126">
        <v>9</v>
      </c>
      <c r="CI126" t="s">
        <v>153</v>
      </c>
      <c r="CJ126">
        <v>8020</v>
      </c>
      <c r="CK126">
        <v>452487</v>
      </c>
      <c r="CL126">
        <v>15.31</v>
      </c>
      <c r="CM126">
        <v>15.53</v>
      </c>
      <c r="CN126">
        <v>452487</v>
      </c>
      <c r="CO126">
        <v>0</v>
      </c>
      <c r="CP126">
        <v>1119.426702</v>
      </c>
      <c r="CQ126">
        <v>100</v>
      </c>
      <c r="CR126">
        <v>42946</v>
      </c>
      <c r="CS126">
        <v>9.0100000000000006E-3</v>
      </c>
      <c r="CT126">
        <v>0</v>
      </c>
      <c r="CU126">
        <v>8.4599999999999996E-4</v>
      </c>
      <c r="CV126">
        <v>617</v>
      </c>
      <c r="CW126" t="s">
        <v>378</v>
      </c>
      <c r="CX126" t="s">
        <v>155</v>
      </c>
      <c r="CY126" t="s">
        <v>379</v>
      </c>
      <c r="CZ126">
        <v>-83.406328000000002</v>
      </c>
      <c r="DA126">
        <v>34.880932999999999</v>
      </c>
      <c r="DB126">
        <v>34.880932999999999</v>
      </c>
      <c r="DC126">
        <v>-83.406328000000002</v>
      </c>
      <c r="DD126">
        <v>8.4599999999999996E-4</v>
      </c>
      <c r="DE126">
        <v>69</v>
      </c>
      <c r="DF126">
        <v>5040</v>
      </c>
      <c r="DG126">
        <v>8.5</v>
      </c>
      <c r="DH126">
        <v>7440</v>
      </c>
      <c r="DI126">
        <v>6.9</v>
      </c>
      <c r="DJ126">
        <v>7220</v>
      </c>
      <c r="DK126">
        <v>7</v>
      </c>
      <c r="DL126">
        <v>6850</v>
      </c>
      <c r="DM126">
        <v>6</v>
      </c>
      <c r="DN126">
        <v>8020</v>
      </c>
      <c r="DO126">
        <v>12</v>
      </c>
      <c r="DP126">
        <v>7700</v>
      </c>
      <c r="DQ126">
        <v>12</v>
      </c>
      <c r="DR126">
        <v>7330</v>
      </c>
      <c r="DS126">
        <v>12</v>
      </c>
      <c r="DT126">
        <v>6830</v>
      </c>
      <c r="DU126">
        <v>12</v>
      </c>
      <c r="DV126">
        <v>6830</v>
      </c>
      <c r="DW126">
        <v>0</v>
      </c>
      <c r="DX126">
        <v>6930</v>
      </c>
      <c r="DY126">
        <v>0</v>
      </c>
      <c r="DZ126">
        <v>4.2649999999999997E-3</v>
      </c>
    </row>
    <row r="127" spans="1:130" x14ac:dyDescent="0.3">
      <c r="A127">
        <v>126</v>
      </c>
      <c r="B127">
        <v>4904912</v>
      </c>
      <c r="C127" t="s">
        <v>373</v>
      </c>
      <c r="D127" s="2">
        <v>41831.029861111114</v>
      </c>
      <c r="E127" t="s">
        <v>131</v>
      </c>
      <c r="F127" t="s">
        <v>375</v>
      </c>
      <c r="G127" t="s">
        <v>465</v>
      </c>
      <c r="H127" t="s">
        <v>187</v>
      </c>
      <c r="I127">
        <v>0</v>
      </c>
      <c r="J127">
        <v>0</v>
      </c>
      <c r="K127">
        <v>1</v>
      </c>
      <c r="L127" t="s">
        <v>135</v>
      </c>
      <c r="M127" t="s">
        <v>180</v>
      </c>
      <c r="N127" t="s">
        <v>348</v>
      </c>
      <c r="O127" t="s">
        <v>348</v>
      </c>
      <c r="P127" t="s">
        <v>190</v>
      </c>
      <c r="Q127">
        <v>1</v>
      </c>
      <c r="R127" t="s">
        <v>139</v>
      </c>
      <c r="S127" t="s">
        <v>140</v>
      </c>
      <c r="T127" t="s">
        <v>141</v>
      </c>
      <c r="U127" t="s">
        <v>162</v>
      </c>
      <c r="V127">
        <v>24</v>
      </c>
      <c r="W127" t="s">
        <v>197</v>
      </c>
      <c r="X127" t="s">
        <v>144</v>
      </c>
      <c r="Y127" t="s">
        <v>145</v>
      </c>
      <c r="Z127">
        <v>15.463013</v>
      </c>
      <c r="AA127">
        <v>34.880789999999998</v>
      </c>
      <c r="AB127">
        <v>-83.405077000000006</v>
      </c>
      <c r="AC127">
        <v>69</v>
      </c>
      <c r="AD127">
        <v>31</v>
      </c>
      <c r="AE127">
        <v>118</v>
      </c>
      <c r="AF127" t="s">
        <v>146</v>
      </c>
      <c r="AG127">
        <v>99</v>
      </c>
      <c r="AH127">
        <v>117</v>
      </c>
      <c r="AI127" t="s">
        <v>147</v>
      </c>
      <c r="AJ127">
        <v>207.8</v>
      </c>
      <c r="AK127">
        <v>74.5</v>
      </c>
      <c r="AL127">
        <v>268.89999999999998</v>
      </c>
      <c r="AM127">
        <v>-83.405452999999994</v>
      </c>
      <c r="AN127">
        <v>34.880851999999997</v>
      </c>
      <c r="AO127">
        <v>-83.404743999999994</v>
      </c>
      <c r="AP127">
        <v>34.880488999999997</v>
      </c>
      <c r="AQ127" t="s">
        <v>145</v>
      </c>
      <c r="AR127">
        <v>1</v>
      </c>
      <c r="AS127">
        <v>241</v>
      </c>
      <c r="AT127">
        <v>2</v>
      </c>
      <c r="AU127">
        <v>0</v>
      </c>
      <c r="AV127">
        <v>25</v>
      </c>
      <c r="AW127">
        <v>10.17</v>
      </c>
      <c r="AX127">
        <v>10.02</v>
      </c>
      <c r="AY127">
        <v>1888.1</v>
      </c>
      <c r="AZ127">
        <v>1888.1</v>
      </c>
      <c r="BA127">
        <v>1884.5</v>
      </c>
      <c r="BB127">
        <v>35</v>
      </c>
      <c r="BC127">
        <v>27.9</v>
      </c>
      <c r="BD127">
        <v>7.1</v>
      </c>
      <c r="BE127" s="3">
        <v>43091</v>
      </c>
      <c r="BF127" t="s">
        <v>209</v>
      </c>
      <c r="BG127">
        <v>8.4599999999999996E-4</v>
      </c>
      <c r="BH127">
        <v>43297</v>
      </c>
      <c r="BI127">
        <v>42922</v>
      </c>
      <c r="BJ127" t="s">
        <v>145</v>
      </c>
      <c r="BK127" t="s">
        <v>149</v>
      </c>
      <c r="BL127">
        <v>1</v>
      </c>
      <c r="BM127">
        <v>200</v>
      </c>
      <c r="BN127">
        <v>1</v>
      </c>
      <c r="BO127">
        <v>1</v>
      </c>
      <c r="BP127">
        <v>2</v>
      </c>
      <c r="BQ127">
        <v>1</v>
      </c>
      <c r="BR127">
        <v>1</v>
      </c>
      <c r="BS127">
        <v>2</v>
      </c>
      <c r="BT127">
        <v>3</v>
      </c>
      <c r="BU127">
        <v>3</v>
      </c>
      <c r="BV127" t="s">
        <v>150</v>
      </c>
      <c r="BW127">
        <v>241</v>
      </c>
      <c r="BX127">
        <v>2</v>
      </c>
      <c r="BY127">
        <v>0</v>
      </c>
      <c r="BZ127" t="s">
        <v>151</v>
      </c>
      <c r="CA127" t="s">
        <v>151</v>
      </c>
      <c r="CB127">
        <v>0</v>
      </c>
      <c r="CC127">
        <v>25</v>
      </c>
      <c r="CD127">
        <v>8020</v>
      </c>
      <c r="CE127" t="s">
        <v>377</v>
      </c>
      <c r="CF127">
        <v>1690</v>
      </c>
      <c r="CG127">
        <v>0.21201300000000001</v>
      </c>
      <c r="CH127">
        <v>9</v>
      </c>
      <c r="CI127" t="s">
        <v>153</v>
      </c>
      <c r="CJ127">
        <v>8020</v>
      </c>
      <c r="CK127">
        <v>452487</v>
      </c>
      <c r="CL127">
        <v>15.31</v>
      </c>
      <c r="CM127">
        <v>15.53</v>
      </c>
      <c r="CN127">
        <v>452487</v>
      </c>
      <c r="CO127">
        <v>0</v>
      </c>
      <c r="CP127">
        <v>1119.426702</v>
      </c>
      <c r="CQ127">
        <v>100</v>
      </c>
      <c r="CR127">
        <v>42946</v>
      </c>
      <c r="CS127">
        <v>9.0100000000000006E-3</v>
      </c>
      <c r="CT127">
        <v>0</v>
      </c>
      <c r="CU127">
        <v>8.4599999999999996E-4</v>
      </c>
      <c r="CV127">
        <v>617</v>
      </c>
      <c r="CW127" t="s">
        <v>378</v>
      </c>
      <c r="CX127" t="s">
        <v>155</v>
      </c>
      <c r="CY127" t="s">
        <v>379</v>
      </c>
      <c r="CZ127">
        <v>-83.406328000000002</v>
      </c>
      <c r="DA127">
        <v>34.880932999999999</v>
      </c>
      <c r="DB127">
        <v>34.880932999999999</v>
      </c>
      <c r="DC127">
        <v>-83.406328000000002</v>
      </c>
      <c r="DD127">
        <v>8.4599999999999996E-4</v>
      </c>
      <c r="DE127">
        <v>69</v>
      </c>
      <c r="DF127">
        <v>5040</v>
      </c>
      <c r="DG127">
        <v>8.5</v>
      </c>
      <c r="DH127">
        <v>7440</v>
      </c>
      <c r="DI127">
        <v>6.9</v>
      </c>
      <c r="DJ127">
        <v>7220</v>
      </c>
      <c r="DK127">
        <v>7</v>
      </c>
      <c r="DL127">
        <v>6850</v>
      </c>
      <c r="DM127">
        <v>6</v>
      </c>
      <c r="DN127">
        <v>8020</v>
      </c>
      <c r="DO127">
        <v>12</v>
      </c>
      <c r="DP127">
        <v>7700</v>
      </c>
      <c r="DQ127">
        <v>12</v>
      </c>
      <c r="DR127">
        <v>7330</v>
      </c>
      <c r="DS127">
        <v>12</v>
      </c>
      <c r="DT127">
        <v>6830</v>
      </c>
      <c r="DU127">
        <v>12</v>
      </c>
      <c r="DV127">
        <v>6830</v>
      </c>
      <c r="DW127">
        <v>0</v>
      </c>
      <c r="DX127">
        <v>6930</v>
      </c>
      <c r="DY127">
        <v>0</v>
      </c>
      <c r="DZ127">
        <v>0</v>
      </c>
    </row>
    <row r="128" spans="1:130" x14ac:dyDescent="0.3">
      <c r="A128">
        <v>127</v>
      </c>
      <c r="B128">
        <v>4906681</v>
      </c>
      <c r="C128" t="s">
        <v>373</v>
      </c>
      <c r="D128" s="2">
        <v>41827.731944444444</v>
      </c>
      <c r="E128" t="s">
        <v>131</v>
      </c>
      <c r="F128" t="s">
        <v>396</v>
      </c>
      <c r="G128" t="s">
        <v>466</v>
      </c>
      <c r="H128" t="s">
        <v>134</v>
      </c>
      <c r="I128">
        <v>0</v>
      </c>
      <c r="J128">
        <v>0</v>
      </c>
      <c r="K128">
        <v>0</v>
      </c>
      <c r="L128" t="s">
        <v>214</v>
      </c>
      <c r="M128" t="s">
        <v>224</v>
      </c>
      <c r="N128" t="s">
        <v>165</v>
      </c>
      <c r="O128" t="s">
        <v>165</v>
      </c>
      <c r="P128" t="s">
        <v>467</v>
      </c>
      <c r="Q128">
        <v>2</v>
      </c>
      <c r="R128" t="s">
        <v>413</v>
      </c>
      <c r="S128" t="s">
        <v>383</v>
      </c>
      <c r="T128" t="s">
        <v>169</v>
      </c>
      <c r="U128" t="s">
        <v>142</v>
      </c>
      <c r="V128" t="s">
        <v>468</v>
      </c>
      <c r="W128" t="s">
        <v>197</v>
      </c>
      <c r="X128" t="s">
        <v>289</v>
      </c>
      <c r="Y128" t="s">
        <v>145</v>
      </c>
      <c r="Z128">
        <v>1.07</v>
      </c>
      <c r="AA128">
        <v>34.878323999999999</v>
      </c>
      <c r="AB128">
        <v>-83.400901000000005</v>
      </c>
      <c r="AC128">
        <v>69</v>
      </c>
      <c r="AD128">
        <v>31</v>
      </c>
      <c r="AE128">
        <v>118</v>
      </c>
      <c r="AF128" t="s">
        <v>146</v>
      </c>
      <c r="AG128">
        <v>99</v>
      </c>
      <c r="AH128">
        <v>117</v>
      </c>
      <c r="AI128" t="s">
        <v>147</v>
      </c>
      <c r="AJ128">
        <v>207.8</v>
      </c>
      <c r="AK128">
        <v>74.5</v>
      </c>
      <c r="AL128">
        <v>268.89999999999998</v>
      </c>
      <c r="AM128">
        <v>-83.405452999999994</v>
      </c>
      <c r="AN128">
        <v>34.880851999999997</v>
      </c>
      <c r="AO128">
        <v>-83.404743999999994</v>
      </c>
      <c r="AP128">
        <v>34.880488999999997</v>
      </c>
      <c r="AQ128" t="s">
        <v>145</v>
      </c>
      <c r="AR128">
        <v>1</v>
      </c>
      <c r="AS128">
        <v>241</v>
      </c>
      <c r="AT128">
        <v>2</v>
      </c>
      <c r="AU128">
        <v>0</v>
      </c>
      <c r="AV128">
        <v>25</v>
      </c>
      <c r="AW128">
        <v>10.17</v>
      </c>
      <c r="AX128">
        <v>10.02</v>
      </c>
      <c r="AY128">
        <v>1888.1</v>
      </c>
      <c r="AZ128">
        <v>1888.1</v>
      </c>
      <c r="BA128">
        <v>1884.5</v>
      </c>
      <c r="BB128">
        <v>35</v>
      </c>
      <c r="BC128">
        <v>27.9</v>
      </c>
      <c r="BD128">
        <v>7.1</v>
      </c>
      <c r="BE128" s="3">
        <v>43091</v>
      </c>
      <c r="BF128" t="s">
        <v>209</v>
      </c>
      <c r="BG128">
        <v>8.4599999999999996E-4</v>
      </c>
      <c r="BH128">
        <v>43297</v>
      </c>
      <c r="BI128">
        <v>42922</v>
      </c>
      <c r="BJ128" t="s">
        <v>145</v>
      </c>
      <c r="BK128" t="s">
        <v>149</v>
      </c>
      <c r="BL128">
        <v>1</v>
      </c>
      <c r="BM128">
        <v>200</v>
      </c>
      <c r="BN128">
        <v>1</v>
      </c>
      <c r="BO128">
        <v>1</v>
      </c>
      <c r="BP128">
        <v>2</v>
      </c>
      <c r="BQ128">
        <v>1</v>
      </c>
      <c r="BR128">
        <v>1</v>
      </c>
      <c r="BS128">
        <v>2</v>
      </c>
      <c r="BT128">
        <v>3</v>
      </c>
      <c r="BU128">
        <v>3</v>
      </c>
      <c r="BV128" t="s">
        <v>150</v>
      </c>
      <c r="BW128">
        <v>241</v>
      </c>
      <c r="BX128">
        <v>2</v>
      </c>
      <c r="BY128">
        <v>0</v>
      </c>
      <c r="BZ128" t="s">
        <v>151</v>
      </c>
      <c r="CA128" t="s">
        <v>151</v>
      </c>
      <c r="CB128">
        <v>0</v>
      </c>
      <c r="CC128">
        <v>25</v>
      </c>
      <c r="CD128">
        <v>8020</v>
      </c>
      <c r="CE128" t="s">
        <v>377</v>
      </c>
      <c r="CF128">
        <v>1690</v>
      </c>
      <c r="CG128">
        <v>0.21201300000000001</v>
      </c>
      <c r="CH128">
        <v>9</v>
      </c>
      <c r="CI128" t="s">
        <v>153</v>
      </c>
      <c r="CJ128">
        <v>8020</v>
      </c>
      <c r="CK128">
        <v>452487</v>
      </c>
      <c r="CL128">
        <v>15.31</v>
      </c>
      <c r="CM128">
        <v>15.53</v>
      </c>
      <c r="CN128">
        <v>452487</v>
      </c>
      <c r="CO128">
        <v>0</v>
      </c>
      <c r="CP128">
        <v>1119.426702</v>
      </c>
      <c r="CQ128">
        <v>100</v>
      </c>
      <c r="CR128">
        <v>42946</v>
      </c>
      <c r="CS128">
        <v>9.0100000000000006E-3</v>
      </c>
      <c r="CT128">
        <v>0</v>
      </c>
      <c r="CU128">
        <v>8.4599999999999996E-4</v>
      </c>
      <c r="CV128">
        <v>617</v>
      </c>
      <c r="CW128" t="s">
        <v>378</v>
      </c>
      <c r="CX128" t="s">
        <v>155</v>
      </c>
      <c r="CY128" t="s">
        <v>379</v>
      </c>
      <c r="CZ128">
        <v>-83.406328000000002</v>
      </c>
      <c r="DA128">
        <v>34.880932999999999</v>
      </c>
      <c r="DB128">
        <v>34.880932999999999</v>
      </c>
      <c r="DC128">
        <v>-83.406328000000002</v>
      </c>
      <c r="DD128">
        <v>8.4599999999999996E-4</v>
      </c>
      <c r="DE128">
        <v>69</v>
      </c>
      <c r="DF128">
        <v>5040</v>
      </c>
      <c r="DG128">
        <v>8.5</v>
      </c>
      <c r="DH128">
        <v>7440</v>
      </c>
      <c r="DI128">
        <v>6.9</v>
      </c>
      <c r="DJ128">
        <v>7220</v>
      </c>
      <c r="DK128">
        <v>7</v>
      </c>
      <c r="DL128">
        <v>6850</v>
      </c>
      <c r="DM128">
        <v>6</v>
      </c>
      <c r="DN128">
        <v>8020</v>
      </c>
      <c r="DO128">
        <v>12</v>
      </c>
      <c r="DP128">
        <v>7700</v>
      </c>
      <c r="DQ128">
        <v>12</v>
      </c>
      <c r="DR128">
        <v>7330</v>
      </c>
      <c r="DS128">
        <v>12</v>
      </c>
      <c r="DT128">
        <v>6830</v>
      </c>
      <c r="DU128">
        <v>12</v>
      </c>
      <c r="DV128">
        <v>6830</v>
      </c>
      <c r="DW128">
        <v>0</v>
      </c>
      <c r="DX128">
        <v>6930</v>
      </c>
      <c r="DY128">
        <v>0</v>
      </c>
      <c r="DZ128">
        <v>4.4130000000000003E-3</v>
      </c>
    </row>
    <row r="129" spans="1:130" x14ac:dyDescent="0.3">
      <c r="A129">
        <v>128</v>
      </c>
      <c r="B129">
        <v>4895601</v>
      </c>
      <c r="C129" t="s">
        <v>373</v>
      </c>
      <c r="D129" s="2">
        <v>41753.367361111108</v>
      </c>
      <c r="E129" t="s">
        <v>131</v>
      </c>
      <c r="F129" t="s">
        <v>380</v>
      </c>
      <c r="G129" t="s">
        <v>428</v>
      </c>
      <c r="H129" t="s">
        <v>134</v>
      </c>
      <c r="I129">
        <v>0</v>
      </c>
      <c r="J129">
        <v>0</v>
      </c>
      <c r="K129">
        <v>0</v>
      </c>
      <c r="L129" t="s">
        <v>179</v>
      </c>
      <c r="M129" t="s">
        <v>224</v>
      </c>
      <c r="N129" t="s">
        <v>165</v>
      </c>
      <c r="O129" t="s">
        <v>165</v>
      </c>
      <c r="P129" t="s">
        <v>232</v>
      </c>
      <c r="Q129">
        <v>2</v>
      </c>
      <c r="R129" t="s">
        <v>167</v>
      </c>
      <c r="S129" t="s">
        <v>207</v>
      </c>
      <c r="T129" t="s">
        <v>169</v>
      </c>
      <c r="U129" t="s">
        <v>142</v>
      </c>
      <c r="V129" t="s">
        <v>469</v>
      </c>
      <c r="W129" t="s">
        <v>171</v>
      </c>
      <c r="X129" t="s">
        <v>346</v>
      </c>
      <c r="Y129" t="s">
        <v>145</v>
      </c>
      <c r="Z129">
        <v>15.666797000000001</v>
      </c>
      <c r="AA129">
        <v>34.878490999999997</v>
      </c>
      <c r="AB129">
        <v>-83.402941999999996</v>
      </c>
      <c r="AC129">
        <v>69</v>
      </c>
      <c r="AD129">
        <v>31</v>
      </c>
      <c r="AE129">
        <v>118</v>
      </c>
      <c r="AF129" t="s">
        <v>146</v>
      </c>
      <c r="AG129">
        <v>99</v>
      </c>
      <c r="AH129">
        <v>117</v>
      </c>
      <c r="AI129" t="s">
        <v>147</v>
      </c>
      <c r="AJ129">
        <v>207.8</v>
      </c>
      <c r="AK129">
        <v>74.5</v>
      </c>
      <c r="AL129">
        <v>268.89999999999998</v>
      </c>
      <c r="AM129">
        <v>-83.405452999999994</v>
      </c>
      <c r="AN129">
        <v>34.880851999999997</v>
      </c>
      <c r="AO129">
        <v>-83.404743999999994</v>
      </c>
      <c r="AP129">
        <v>34.880488999999997</v>
      </c>
      <c r="AQ129" t="s">
        <v>145</v>
      </c>
      <c r="AR129">
        <v>1</v>
      </c>
      <c r="AS129">
        <v>241</v>
      </c>
      <c r="AT129">
        <v>2</v>
      </c>
      <c r="AU129">
        <v>0</v>
      </c>
      <c r="AV129">
        <v>25</v>
      </c>
      <c r="AW129">
        <v>10.17</v>
      </c>
      <c r="AX129">
        <v>10.02</v>
      </c>
      <c r="AY129">
        <v>1888.1</v>
      </c>
      <c r="AZ129">
        <v>1888.1</v>
      </c>
      <c r="BA129">
        <v>1884.5</v>
      </c>
      <c r="BB129">
        <v>35</v>
      </c>
      <c r="BC129">
        <v>27.9</v>
      </c>
      <c r="BD129">
        <v>7.1</v>
      </c>
      <c r="BE129" s="3">
        <v>43091</v>
      </c>
      <c r="BF129" t="s">
        <v>209</v>
      </c>
      <c r="BG129">
        <v>8.4599999999999996E-4</v>
      </c>
      <c r="BH129">
        <v>43297</v>
      </c>
      <c r="BI129">
        <v>42922</v>
      </c>
      <c r="BJ129" t="s">
        <v>145</v>
      </c>
      <c r="BK129" t="s">
        <v>149</v>
      </c>
      <c r="BL129">
        <v>1</v>
      </c>
      <c r="BM129">
        <v>200</v>
      </c>
      <c r="BN129">
        <v>1</v>
      </c>
      <c r="BO129">
        <v>1</v>
      </c>
      <c r="BP129">
        <v>2</v>
      </c>
      <c r="BQ129">
        <v>1</v>
      </c>
      <c r="BR129">
        <v>1</v>
      </c>
      <c r="BS129">
        <v>2</v>
      </c>
      <c r="BT129">
        <v>3</v>
      </c>
      <c r="BU129">
        <v>3</v>
      </c>
      <c r="BV129" t="s">
        <v>150</v>
      </c>
      <c r="BW129">
        <v>241</v>
      </c>
      <c r="BX129">
        <v>2</v>
      </c>
      <c r="BY129">
        <v>0</v>
      </c>
      <c r="BZ129" t="s">
        <v>151</v>
      </c>
      <c r="CA129" t="s">
        <v>151</v>
      </c>
      <c r="CB129">
        <v>0</v>
      </c>
      <c r="CC129">
        <v>25</v>
      </c>
      <c r="CD129">
        <v>8020</v>
      </c>
      <c r="CE129" t="s">
        <v>377</v>
      </c>
      <c r="CF129">
        <v>1690</v>
      </c>
      <c r="CG129">
        <v>0.21201300000000001</v>
      </c>
      <c r="CH129">
        <v>9</v>
      </c>
      <c r="CI129" t="s">
        <v>153</v>
      </c>
      <c r="CJ129">
        <v>8020</v>
      </c>
      <c r="CK129">
        <v>452487</v>
      </c>
      <c r="CL129">
        <v>15.31</v>
      </c>
      <c r="CM129">
        <v>15.53</v>
      </c>
      <c r="CN129">
        <v>452487</v>
      </c>
      <c r="CO129">
        <v>0</v>
      </c>
      <c r="CP129">
        <v>1119.426702</v>
      </c>
      <c r="CQ129">
        <v>100</v>
      </c>
      <c r="CR129">
        <v>42946</v>
      </c>
      <c r="CS129">
        <v>9.0100000000000006E-3</v>
      </c>
      <c r="CT129">
        <v>0</v>
      </c>
      <c r="CU129">
        <v>8.4599999999999996E-4</v>
      </c>
      <c r="CV129">
        <v>617</v>
      </c>
      <c r="CW129" t="s">
        <v>378</v>
      </c>
      <c r="CX129" t="s">
        <v>155</v>
      </c>
      <c r="CY129" t="s">
        <v>379</v>
      </c>
      <c r="CZ129">
        <v>-83.406328000000002</v>
      </c>
      <c r="DA129">
        <v>34.880932999999999</v>
      </c>
      <c r="DB129">
        <v>34.880932999999999</v>
      </c>
      <c r="DC129">
        <v>-83.406328000000002</v>
      </c>
      <c r="DD129">
        <v>8.4599999999999996E-4</v>
      </c>
      <c r="DE129">
        <v>69</v>
      </c>
      <c r="DF129">
        <v>5040</v>
      </c>
      <c r="DG129">
        <v>8.5</v>
      </c>
      <c r="DH129">
        <v>7440</v>
      </c>
      <c r="DI129">
        <v>6.9</v>
      </c>
      <c r="DJ129">
        <v>7220</v>
      </c>
      <c r="DK129">
        <v>7</v>
      </c>
      <c r="DL129">
        <v>6850</v>
      </c>
      <c r="DM129">
        <v>6</v>
      </c>
      <c r="DN129">
        <v>8020</v>
      </c>
      <c r="DO129">
        <v>12</v>
      </c>
      <c r="DP129">
        <v>7700</v>
      </c>
      <c r="DQ129">
        <v>12</v>
      </c>
      <c r="DR129">
        <v>7330</v>
      </c>
      <c r="DS129">
        <v>12</v>
      </c>
      <c r="DT129">
        <v>6830</v>
      </c>
      <c r="DU129">
        <v>12</v>
      </c>
      <c r="DV129">
        <v>6830</v>
      </c>
      <c r="DW129">
        <v>0</v>
      </c>
      <c r="DX129">
        <v>6930</v>
      </c>
      <c r="DY129">
        <v>0</v>
      </c>
      <c r="DZ129">
        <v>2.6930000000000001E-3</v>
      </c>
    </row>
    <row r="130" spans="1:130" x14ac:dyDescent="0.3">
      <c r="A130">
        <v>129</v>
      </c>
      <c r="B130">
        <v>5881129</v>
      </c>
      <c r="C130" t="s">
        <v>373</v>
      </c>
      <c r="D130" s="2">
        <v>42277.718055555553</v>
      </c>
      <c r="E130" t="s">
        <v>131</v>
      </c>
      <c r="F130" t="s">
        <v>381</v>
      </c>
      <c r="G130" t="s">
        <v>436</v>
      </c>
      <c r="H130" t="s">
        <v>134</v>
      </c>
      <c r="I130">
        <v>0</v>
      </c>
      <c r="J130">
        <v>0</v>
      </c>
      <c r="K130">
        <v>0</v>
      </c>
      <c r="L130" t="s">
        <v>135</v>
      </c>
      <c r="M130" t="s">
        <v>180</v>
      </c>
      <c r="N130" t="s">
        <v>285</v>
      </c>
      <c r="O130" t="s">
        <v>285</v>
      </c>
      <c r="P130" t="s">
        <v>327</v>
      </c>
      <c r="Q130">
        <v>1</v>
      </c>
      <c r="R130" t="s">
        <v>139</v>
      </c>
      <c r="S130" t="s">
        <v>221</v>
      </c>
      <c r="T130" t="s">
        <v>169</v>
      </c>
      <c r="U130" t="s">
        <v>162</v>
      </c>
      <c r="V130">
        <v>0</v>
      </c>
      <c r="W130" t="s">
        <v>143</v>
      </c>
      <c r="X130" t="s">
        <v>264</v>
      </c>
      <c r="Y130" t="s">
        <v>145</v>
      </c>
      <c r="Z130">
        <v>15.87</v>
      </c>
      <c r="AA130">
        <v>34.878210000000003</v>
      </c>
      <c r="AB130">
        <v>-83.399371000000002</v>
      </c>
      <c r="AC130">
        <v>69</v>
      </c>
      <c r="AD130">
        <v>31</v>
      </c>
      <c r="AE130">
        <v>118</v>
      </c>
      <c r="AF130" t="s">
        <v>146</v>
      </c>
      <c r="AG130">
        <v>99</v>
      </c>
      <c r="AH130">
        <v>117</v>
      </c>
      <c r="AI130" t="s">
        <v>147</v>
      </c>
      <c r="AJ130">
        <v>207.8</v>
      </c>
      <c r="AK130">
        <v>74.5</v>
      </c>
      <c r="AL130">
        <v>268.89999999999998</v>
      </c>
      <c r="AM130">
        <v>-83.405452999999994</v>
      </c>
      <c r="AN130">
        <v>34.880851999999997</v>
      </c>
      <c r="AO130">
        <v>-83.404743999999994</v>
      </c>
      <c r="AP130">
        <v>34.880488999999997</v>
      </c>
      <c r="AQ130" t="s">
        <v>145</v>
      </c>
      <c r="AR130">
        <v>1</v>
      </c>
      <c r="AS130">
        <v>241</v>
      </c>
      <c r="AT130">
        <v>2</v>
      </c>
      <c r="AU130">
        <v>0</v>
      </c>
      <c r="AV130">
        <v>25</v>
      </c>
      <c r="AW130">
        <v>10.17</v>
      </c>
      <c r="AX130">
        <v>10.02</v>
      </c>
      <c r="AY130">
        <v>1888.1</v>
      </c>
      <c r="AZ130">
        <v>1888.1</v>
      </c>
      <c r="BA130">
        <v>1884.5</v>
      </c>
      <c r="BB130">
        <v>35</v>
      </c>
      <c r="BC130">
        <v>27.9</v>
      </c>
      <c r="BD130">
        <v>7.1</v>
      </c>
      <c r="BE130" s="3">
        <v>43091</v>
      </c>
      <c r="BF130" t="s">
        <v>209</v>
      </c>
      <c r="BG130">
        <v>8.4599999999999996E-4</v>
      </c>
      <c r="BH130">
        <v>43297</v>
      </c>
      <c r="BI130">
        <v>42922</v>
      </c>
      <c r="BJ130" t="s">
        <v>145</v>
      </c>
      <c r="BK130" t="s">
        <v>149</v>
      </c>
      <c r="BL130">
        <v>1</v>
      </c>
      <c r="BM130">
        <v>200</v>
      </c>
      <c r="BN130">
        <v>1</v>
      </c>
      <c r="BO130">
        <v>1</v>
      </c>
      <c r="BP130">
        <v>2</v>
      </c>
      <c r="BQ130">
        <v>1</v>
      </c>
      <c r="BR130">
        <v>1</v>
      </c>
      <c r="BS130">
        <v>2</v>
      </c>
      <c r="BT130">
        <v>3</v>
      </c>
      <c r="BU130">
        <v>3</v>
      </c>
      <c r="BV130" t="s">
        <v>150</v>
      </c>
      <c r="BW130">
        <v>241</v>
      </c>
      <c r="BX130">
        <v>2</v>
      </c>
      <c r="BY130">
        <v>0</v>
      </c>
      <c r="BZ130" t="s">
        <v>151</v>
      </c>
      <c r="CA130" t="s">
        <v>151</v>
      </c>
      <c r="CB130">
        <v>0</v>
      </c>
      <c r="CC130">
        <v>25</v>
      </c>
      <c r="CD130">
        <v>8020</v>
      </c>
      <c r="CE130" t="s">
        <v>377</v>
      </c>
      <c r="CF130">
        <v>1690</v>
      </c>
      <c r="CG130">
        <v>0.21201300000000001</v>
      </c>
      <c r="CH130">
        <v>9</v>
      </c>
      <c r="CI130" t="s">
        <v>153</v>
      </c>
      <c r="CJ130">
        <v>8020</v>
      </c>
      <c r="CK130">
        <v>452487</v>
      </c>
      <c r="CL130">
        <v>15.31</v>
      </c>
      <c r="CM130">
        <v>15.53</v>
      </c>
      <c r="CN130">
        <v>452487</v>
      </c>
      <c r="CO130">
        <v>0</v>
      </c>
      <c r="CP130">
        <v>1119.426702</v>
      </c>
      <c r="CQ130">
        <v>100</v>
      </c>
      <c r="CR130">
        <v>42946</v>
      </c>
      <c r="CS130">
        <v>9.0100000000000006E-3</v>
      </c>
      <c r="CT130">
        <v>0</v>
      </c>
      <c r="CU130">
        <v>8.4599999999999996E-4</v>
      </c>
      <c r="CV130">
        <v>617</v>
      </c>
      <c r="CW130" t="s">
        <v>378</v>
      </c>
      <c r="CX130" t="s">
        <v>155</v>
      </c>
      <c r="CY130" t="s">
        <v>379</v>
      </c>
      <c r="CZ130">
        <v>-83.406328000000002</v>
      </c>
      <c r="DA130">
        <v>34.880932999999999</v>
      </c>
      <c r="DB130">
        <v>34.880932999999999</v>
      </c>
      <c r="DC130">
        <v>-83.406328000000002</v>
      </c>
      <c r="DD130">
        <v>8.4599999999999996E-4</v>
      </c>
      <c r="DE130">
        <v>69</v>
      </c>
      <c r="DF130">
        <v>5040</v>
      </c>
      <c r="DG130">
        <v>8.5</v>
      </c>
      <c r="DH130">
        <v>7440</v>
      </c>
      <c r="DI130">
        <v>6.9</v>
      </c>
      <c r="DJ130">
        <v>7220</v>
      </c>
      <c r="DK130">
        <v>7</v>
      </c>
      <c r="DL130">
        <v>6850</v>
      </c>
      <c r="DM130">
        <v>6</v>
      </c>
      <c r="DN130">
        <v>8020</v>
      </c>
      <c r="DO130">
        <v>12</v>
      </c>
      <c r="DP130">
        <v>7700</v>
      </c>
      <c r="DQ130">
        <v>12</v>
      </c>
      <c r="DR130">
        <v>7330</v>
      </c>
      <c r="DS130">
        <v>12</v>
      </c>
      <c r="DT130">
        <v>6830</v>
      </c>
      <c r="DU130">
        <v>12</v>
      </c>
      <c r="DV130">
        <v>6830</v>
      </c>
      <c r="DW130">
        <v>0</v>
      </c>
      <c r="DX130">
        <v>6930</v>
      </c>
      <c r="DY130">
        <v>0</v>
      </c>
      <c r="DZ130">
        <v>5.8380000000000003E-3</v>
      </c>
    </row>
    <row r="131" spans="1:130" x14ac:dyDescent="0.3">
      <c r="A131">
        <v>130</v>
      </c>
      <c r="B131">
        <v>5881330</v>
      </c>
      <c r="C131" t="s">
        <v>373</v>
      </c>
      <c r="D131" s="2">
        <v>42202.604166666664</v>
      </c>
      <c r="E131" t="s">
        <v>131</v>
      </c>
      <c r="F131" t="s">
        <v>380</v>
      </c>
      <c r="G131" t="s">
        <v>402</v>
      </c>
      <c r="H131" t="s">
        <v>193</v>
      </c>
      <c r="I131">
        <v>0</v>
      </c>
      <c r="J131">
        <v>0</v>
      </c>
      <c r="K131">
        <v>0</v>
      </c>
      <c r="L131" t="s">
        <v>163</v>
      </c>
      <c r="M131" t="s">
        <v>224</v>
      </c>
      <c r="N131" t="s">
        <v>165</v>
      </c>
      <c r="O131" t="s">
        <v>165</v>
      </c>
      <c r="P131" t="s">
        <v>351</v>
      </c>
      <c r="Q131">
        <v>2</v>
      </c>
      <c r="R131" t="s">
        <v>307</v>
      </c>
      <c r="S131" t="s">
        <v>207</v>
      </c>
      <c r="T131" t="s">
        <v>169</v>
      </c>
      <c r="U131" t="s">
        <v>142</v>
      </c>
      <c r="V131" t="s">
        <v>442</v>
      </c>
      <c r="W131" t="s">
        <v>470</v>
      </c>
      <c r="X131" t="s">
        <v>245</v>
      </c>
      <c r="Y131" t="s">
        <v>145</v>
      </c>
      <c r="Z131">
        <v>15.711122</v>
      </c>
      <c r="AA131">
        <v>34.878441000000002</v>
      </c>
      <c r="AB131">
        <v>-83.402225000000001</v>
      </c>
      <c r="AC131">
        <v>69</v>
      </c>
      <c r="AD131">
        <v>31</v>
      </c>
      <c r="AE131">
        <v>118</v>
      </c>
      <c r="AF131" t="s">
        <v>146</v>
      </c>
      <c r="AG131">
        <v>99</v>
      </c>
      <c r="AH131">
        <v>117</v>
      </c>
      <c r="AI131" t="s">
        <v>147</v>
      </c>
      <c r="AJ131">
        <v>207.8</v>
      </c>
      <c r="AK131">
        <v>74.5</v>
      </c>
      <c r="AL131">
        <v>268.89999999999998</v>
      </c>
      <c r="AM131">
        <v>-83.405452999999994</v>
      </c>
      <c r="AN131">
        <v>34.880851999999997</v>
      </c>
      <c r="AO131">
        <v>-83.404743999999994</v>
      </c>
      <c r="AP131">
        <v>34.880488999999997</v>
      </c>
      <c r="AQ131" t="s">
        <v>145</v>
      </c>
      <c r="AR131">
        <v>1</v>
      </c>
      <c r="AS131">
        <v>241</v>
      </c>
      <c r="AT131">
        <v>2</v>
      </c>
      <c r="AU131">
        <v>0</v>
      </c>
      <c r="AV131">
        <v>25</v>
      </c>
      <c r="AW131">
        <v>10.17</v>
      </c>
      <c r="AX131">
        <v>10.02</v>
      </c>
      <c r="AY131">
        <v>1888.1</v>
      </c>
      <c r="AZ131">
        <v>1888.1</v>
      </c>
      <c r="BA131">
        <v>1884.5</v>
      </c>
      <c r="BB131">
        <v>35</v>
      </c>
      <c r="BC131">
        <v>27.9</v>
      </c>
      <c r="BD131">
        <v>7.1</v>
      </c>
      <c r="BE131" s="3">
        <v>43091</v>
      </c>
      <c r="BF131" t="s">
        <v>209</v>
      </c>
      <c r="BG131">
        <v>8.4599999999999996E-4</v>
      </c>
      <c r="BH131">
        <v>43297</v>
      </c>
      <c r="BI131">
        <v>42922</v>
      </c>
      <c r="BJ131" t="s">
        <v>145</v>
      </c>
      <c r="BK131" t="s">
        <v>149</v>
      </c>
      <c r="BL131">
        <v>1</v>
      </c>
      <c r="BM131">
        <v>200</v>
      </c>
      <c r="BN131">
        <v>1</v>
      </c>
      <c r="BO131">
        <v>1</v>
      </c>
      <c r="BP131">
        <v>2</v>
      </c>
      <c r="BQ131">
        <v>1</v>
      </c>
      <c r="BR131">
        <v>1</v>
      </c>
      <c r="BS131">
        <v>2</v>
      </c>
      <c r="BT131">
        <v>3</v>
      </c>
      <c r="BU131">
        <v>3</v>
      </c>
      <c r="BV131" t="s">
        <v>150</v>
      </c>
      <c r="BW131">
        <v>241</v>
      </c>
      <c r="BX131">
        <v>2</v>
      </c>
      <c r="BY131">
        <v>0</v>
      </c>
      <c r="BZ131" t="s">
        <v>151</v>
      </c>
      <c r="CA131" t="s">
        <v>151</v>
      </c>
      <c r="CB131">
        <v>0</v>
      </c>
      <c r="CC131">
        <v>25</v>
      </c>
      <c r="CD131">
        <v>8020</v>
      </c>
      <c r="CE131" t="s">
        <v>377</v>
      </c>
      <c r="CF131">
        <v>1690</v>
      </c>
      <c r="CG131">
        <v>0.21201300000000001</v>
      </c>
      <c r="CH131">
        <v>9</v>
      </c>
      <c r="CI131" t="s">
        <v>153</v>
      </c>
      <c r="CJ131">
        <v>8020</v>
      </c>
      <c r="CK131">
        <v>452487</v>
      </c>
      <c r="CL131">
        <v>15.31</v>
      </c>
      <c r="CM131">
        <v>15.53</v>
      </c>
      <c r="CN131">
        <v>452487</v>
      </c>
      <c r="CO131">
        <v>0</v>
      </c>
      <c r="CP131">
        <v>1119.426702</v>
      </c>
      <c r="CQ131">
        <v>100</v>
      </c>
      <c r="CR131">
        <v>42946</v>
      </c>
      <c r="CS131">
        <v>9.0100000000000006E-3</v>
      </c>
      <c r="CT131">
        <v>0</v>
      </c>
      <c r="CU131">
        <v>8.4599999999999996E-4</v>
      </c>
      <c r="CV131">
        <v>617</v>
      </c>
      <c r="CW131" t="s">
        <v>378</v>
      </c>
      <c r="CX131" t="s">
        <v>155</v>
      </c>
      <c r="CY131" t="s">
        <v>379</v>
      </c>
      <c r="CZ131">
        <v>-83.406328000000002</v>
      </c>
      <c r="DA131">
        <v>34.880932999999999</v>
      </c>
      <c r="DB131">
        <v>34.880932999999999</v>
      </c>
      <c r="DC131">
        <v>-83.406328000000002</v>
      </c>
      <c r="DD131">
        <v>8.4599999999999996E-4</v>
      </c>
      <c r="DE131">
        <v>69</v>
      </c>
      <c r="DF131">
        <v>5040</v>
      </c>
      <c r="DG131">
        <v>8.5</v>
      </c>
      <c r="DH131">
        <v>7440</v>
      </c>
      <c r="DI131">
        <v>6.9</v>
      </c>
      <c r="DJ131">
        <v>7220</v>
      </c>
      <c r="DK131">
        <v>7</v>
      </c>
      <c r="DL131">
        <v>6850</v>
      </c>
      <c r="DM131">
        <v>6</v>
      </c>
      <c r="DN131">
        <v>8020</v>
      </c>
      <c r="DO131">
        <v>12</v>
      </c>
      <c r="DP131">
        <v>7700</v>
      </c>
      <c r="DQ131">
        <v>12</v>
      </c>
      <c r="DR131">
        <v>7330</v>
      </c>
      <c r="DS131">
        <v>12</v>
      </c>
      <c r="DT131">
        <v>6830</v>
      </c>
      <c r="DU131">
        <v>12</v>
      </c>
      <c r="DV131">
        <v>6830</v>
      </c>
      <c r="DW131">
        <v>0</v>
      </c>
      <c r="DX131">
        <v>6930</v>
      </c>
      <c r="DY131">
        <v>0</v>
      </c>
      <c r="DZ131">
        <v>3.2490000000000002E-3</v>
      </c>
    </row>
    <row r="132" spans="1:130" x14ac:dyDescent="0.3">
      <c r="A132">
        <v>131</v>
      </c>
      <c r="B132">
        <v>5881333</v>
      </c>
      <c r="C132" t="s">
        <v>373</v>
      </c>
      <c r="D132" s="2">
        <v>42196.475694444445</v>
      </c>
      <c r="E132" t="s">
        <v>131</v>
      </c>
      <c r="F132" t="s">
        <v>471</v>
      </c>
      <c r="G132" t="s">
        <v>472</v>
      </c>
      <c r="H132" t="s">
        <v>134</v>
      </c>
      <c r="I132">
        <v>0</v>
      </c>
      <c r="J132">
        <v>0</v>
      </c>
      <c r="K132">
        <v>0</v>
      </c>
      <c r="L132" t="s">
        <v>163</v>
      </c>
      <c r="M132" t="s">
        <v>224</v>
      </c>
      <c r="N132" t="s">
        <v>165</v>
      </c>
      <c r="O132" t="s">
        <v>165</v>
      </c>
      <c r="P132" t="s">
        <v>232</v>
      </c>
      <c r="Q132">
        <v>2</v>
      </c>
      <c r="R132" t="s">
        <v>307</v>
      </c>
      <c r="S132" t="s">
        <v>168</v>
      </c>
      <c r="T132" t="s">
        <v>169</v>
      </c>
      <c r="U132" t="s">
        <v>142</v>
      </c>
      <c r="V132" t="s">
        <v>442</v>
      </c>
      <c r="W132" t="s">
        <v>197</v>
      </c>
      <c r="X132" t="s">
        <v>172</v>
      </c>
      <c r="Y132" t="s">
        <v>473</v>
      </c>
      <c r="Z132">
        <v>4.0000000000000001E-3</v>
      </c>
      <c r="AA132">
        <v>34.880020000000002</v>
      </c>
      <c r="AB132">
        <v>-83.404120000000006</v>
      </c>
      <c r="AC132">
        <v>69</v>
      </c>
      <c r="AD132">
        <v>31</v>
      </c>
      <c r="AE132">
        <v>118</v>
      </c>
      <c r="AF132" t="s">
        <v>146</v>
      </c>
      <c r="AG132">
        <v>99</v>
      </c>
      <c r="AH132">
        <v>117</v>
      </c>
      <c r="AI132" t="s">
        <v>147</v>
      </c>
      <c r="AJ132">
        <v>207.8</v>
      </c>
      <c r="AK132">
        <v>74.5</v>
      </c>
      <c r="AL132">
        <v>268.89999999999998</v>
      </c>
      <c r="AM132">
        <v>-83.405452999999994</v>
      </c>
      <c r="AN132">
        <v>34.880851999999997</v>
      </c>
      <c r="AO132">
        <v>-83.404743999999994</v>
      </c>
      <c r="AP132">
        <v>34.880488999999997</v>
      </c>
      <c r="AQ132" t="s">
        <v>145</v>
      </c>
      <c r="AR132">
        <v>1</v>
      </c>
      <c r="AS132">
        <v>241</v>
      </c>
      <c r="AT132">
        <v>2</v>
      </c>
      <c r="AU132">
        <v>0</v>
      </c>
      <c r="AV132">
        <v>25</v>
      </c>
      <c r="AW132">
        <v>10.17</v>
      </c>
      <c r="AX132">
        <v>10.02</v>
      </c>
      <c r="AY132">
        <v>1888.1</v>
      </c>
      <c r="AZ132">
        <v>1888.1</v>
      </c>
      <c r="BA132">
        <v>1884.5</v>
      </c>
      <c r="BB132">
        <v>35</v>
      </c>
      <c r="BC132">
        <v>27.9</v>
      </c>
      <c r="BD132">
        <v>7.1</v>
      </c>
      <c r="BE132" s="3">
        <v>43091</v>
      </c>
      <c r="BF132" t="s">
        <v>209</v>
      </c>
      <c r="BG132">
        <v>8.4599999999999996E-4</v>
      </c>
      <c r="BH132">
        <v>43297</v>
      </c>
      <c r="BI132">
        <v>42922</v>
      </c>
      <c r="BJ132" t="s">
        <v>145</v>
      </c>
      <c r="BK132" t="s">
        <v>149</v>
      </c>
      <c r="BL132">
        <v>1</v>
      </c>
      <c r="BM132">
        <v>200</v>
      </c>
      <c r="BN132">
        <v>1</v>
      </c>
      <c r="BO132">
        <v>1</v>
      </c>
      <c r="BP132">
        <v>2</v>
      </c>
      <c r="BQ132">
        <v>1</v>
      </c>
      <c r="BR132">
        <v>1</v>
      </c>
      <c r="BS132">
        <v>2</v>
      </c>
      <c r="BT132">
        <v>3</v>
      </c>
      <c r="BU132">
        <v>3</v>
      </c>
      <c r="BV132" t="s">
        <v>150</v>
      </c>
      <c r="BW132">
        <v>241</v>
      </c>
      <c r="BX132">
        <v>2</v>
      </c>
      <c r="BY132">
        <v>0</v>
      </c>
      <c r="BZ132" t="s">
        <v>151</v>
      </c>
      <c r="CA132" t="s">
        <v>151</v>
      </c>
      <c r="CB132">
        <v>0</v>
      </c>
      <c r="CC132">
        <v>25</v>
      </c>
      <c r="CD132">
        <v>8020</v>
      </c>
      <c r="CE132" t="s">
        <v>377</v>
      </c>
      <c r="CF132">
        <v>1690</v>
      </c>
      <c r="CG132">
        <v>0.21201300000000001</v>
      </c>
      <c r="CH132">
        <v>9</v>
      </c>
      <c r="CI132" t="s">
        <v>153</v>
      </c>
      <c r="CJ132">
        <v>8020</v>
      </c>
      <c r="CK132">
        <v>452487</v>
      </c>
      <c r="CL132">
        <v>15.31</v>
      </c>
      <c r="CM132">
        <v>15.53</v>
      </c>
      <c r="CN132">
        <v>452487</v>
      </c>
      <c r="CO132">
        <v>0</v>
      </c>
      <c r="CP132">
        <v>1119.426702</v>
      </c>
      <c r="CQ132">
        <v>100</v>
      </c>
      <c r="CR132">
        <v>42946</v>
      </c>
      <c r="CS132">
        <v>9.0100000000000006E-3</v>
      </c>
      <c r="CT132">
        <v>0</v>
      </c>
      <c r="CU132">
        <v>8.4599999999999996E-4</v>
      </c>
      <c r="CV132">
        <v>617</v>
      </c>
      <c r="CW132" t="s">
        <v>378</v>
      </c>
      <c r="CX132" t="s">
        <v>155</v>
      </c>
      <c r="CY132" t="s">
        <v>379</v>
      </c>
      <c r="CZ132">
        <v>-83.406328000000002</v>
      </c>
      <c r="DA132">
        <v>34.880932999999999</v>
      </c>
      <c r="DB132">
        <v>34.880932999999999</v>
      </c>
      <c r="DC132">
        <v>-83.406328000000002</v>
      </c>
      <c r="DD132">
        <v>8.4599999999999996E-4</v>
      </c>
      <c r="DE132">
        <v>69</v>
      </c>
      <c r="DF132">
        <v>5040</v>
      </c>
      <c r="DG132">
        <v>8.5</v>
      </c>
      <c r="DH132">
        <v>7440</v>
      </c>
      <c r="DI132">
        <v>6.9</v>
      </c>
      <c r="DJ132">
        <v>7220</v>
      </c>
      <c r="DK132">
        <v>7</v>
      </c>
      <c r="DL132">
        <v>6850</v>
      </c>
      <c r="DM132">
        <v>6</v>
      </c>
      <c r="DN132">
        <v>8020</v>
      </c>
      <c r="DO132">
        <v>12</v>
      </c>
      <c r="DP132">
        <v>7700</v>
      </c>
      <c r="DQ132">
        <v>12</v>
      </c>
      <c r="DR132">
        <v>7330</v>
      </c>
      <c r="DS132">
        <v>12</v>
      </c>
      <c r="DT132">
        <v>6830</v>
      </c>
      <c r="DU132">
        <v>12</v>
      </c>
      <c r="DV132">
        <v>6830</v>
      </c>
      <c r="DW132">
        <v>0</v>
      </c>
      <c r="DX132">
        <v>6930</v>
      </c>
      <c r="DY132">
        <v>0</v>
      </c>
      <c r="DZ132">
        <v>7.8299999999999995E-4</v>
      </c>
    </row>
    <row r="133" spans="1:130" x14ac:dyDescent="0.3">
      <c r="A133">
        <v>132</v>
      </c>
      <c r="B133">
        <v>4895613</v>
      </c>
      <c r="C133" t="s">
        <v>373</v>
      </c>
      <c r="D133" s="2">
        <v>41779.915277777778</v>
      </c>
      <c r="E133" t="s">
        <v>131</v>
      </c>
      <c r="F133" t="s">
        <v>428</v>
      </c>
      <c r="G133" t="s">
        <v>321</v>
      </c>
      <c r="H133" t="s">
        <v>134</v>
      </c>
      <c r="I133">
        <v>0</v>
      </c>
      <c r="J133">
        <v>0</v>
      </c>
      <c r="K133">
        <v>0</v>
      </c>
      <c r="L133" t="s">
        <v>135</v>
      </c>
      <c r="M133" t="s">
        <v>180</v>
      </c>
      <c r="N133" t="s">
        <v>159</v>
      </c>
      <c r="O133" t="s">
        <v>395</v>
      </c>
      <c r="P133" t="s">
        <v>176</v>
      </c>
      <c r="Q133">
        <v>1</v>
      </c>
      <c r="R133" t="s">
        <v>139</v>
      </c>
      <c r="S133" t="s">
        <v>140</v>
      </c>
      <c r="T133" t="s">
        <v>141</v>
      </c>
      <c r="U133" t="s">
        <v>142</v>
      </c>
      <c r="V133">
        <v>51</v>
      </c>
      <c r="W133" t="s">
        <v>191</v>
      </c>
      <c r="X133" t="s">
        <v>192</v>
      </c>
      <c r="Y133" t="s">
        <v>474</v>
      </c>
      <c r="Z133">
        <v>0.67600000000000005</v>
      </c>
      <c r="AA133">
        <v>34.878520999999999</v>
      </c>
      <c r="AB133">
        <v>-83.403593999999998</v>
      </c>
      <c r="AC133">
        <v>69</v>
      </c>
      <c r="AD133">
        <v>31</v>
      </c>
      <c r="AE133">
        <v>118</v>
      </c>
      <c r="AF133" t="s">
        <v>146</v>
      </c>
      <c r="AG133">
        <v>99</v>
      </c>
      <c r="AH133">
        <v>117</v>
      </c>
      <c r="AI133" t="s">
        <v>147</v>
      </c>
      <c r="AJ133">
        <v>207.8</v>
      </c>
      <c r="AK133">
        <v>74.5</v>
      </c>
      <c r="AL133">
        <v>268.89999999999998</v>
      </c>
      <c r="AM133">
        <v>-83.405452999999994</v>
      </c>
      <c r="AN133">
        <v>34.880851999999997</v>
      </c>
      <c r="AO133">
        <v>-83.404743999999994</v>
      </c>
      <c r="AP133">
        <v>34.880488999999997</v>
      </c>
      <c r="AQ133" t="s">
        <v>145</v>
      </c>
      <c r="AR133">
        <v>1</v>
      </c>
      <c r="AS133">
        <v>241</v>
      </c>
      <c r="AT133">
        <v>2</v>
      </c>
      <c r="AU133">
        <v>0</v>
      </c>
      <c r="AV133">
        <v>25</v>
      </c>
      <c r="AW133">
        <v>10.17</v>
      </c>
      <c r="AX133">
        <v>10.02</v>
      </c>
      <c r="AY133">
        <v>1888.1</v>
      </c>
      <c r="AZ133">
        <v>1888.1</v>
      </c>
      <c r="BA133">
        <v>1884.5</v>
      </c>
      <c r="BB133">
        <v>35</v>
      </c>
      <c r="BC133">
        <v>27.9</v>
      </c>
      <c r="BD133">
        <v>7.1</v>
      </c>
      <c r="BE133" s="3">
        <v>43091</v>
      </c>
      <c r="BF133" t="s">
        <v>209</v>
      </c>
      <c r="BG133">
        <v>8.4599999999999996E-4</v>
      </c>
      <c r="BH133">
        <v>43297</v>
      </c>
      <c r="BI133">
        <v>42922</v>
      </c>
      <c r="BJ133" t="s">
        <v>145</v>
      </c>
      <c r="BK133" t="s">
        <v>149</v>
      </c>
      <c r="BL133">
        <v>1</v>
      </c>
      <c r="BM133">
        <v>200</v>
      </c>
      <c r="BN133">
        <v>1</v>
      </c>
      <c r="BO133">
        <v>1</v>
      </c>
      <c r="BP133">
        <v>2</v>
      </c>
      <c r="BQ133">
        <v>1</v>
      </c>
      <c r="BR133">
        <v>1</v>
      </c>
      <c r="BS133">
        <v>2</v>
      </c>
      <c r="BT133">
        <v>3</v>
      </c>
      <c r="BU133">
        <v>3</v>
      </c>
      <c r="BV133" t="s">
        <v>150</v>
      </c>
      <c r="BW133">
        <v>241</v>
      </c>
      <c r="BX133">
        <v>2</v>
      </c>
      <c r="BY133">
        <v>0</v>
      </c>
      <c r="BZ133" t="s">
        <v>151</v>
      </c>
      <c r="CA133" t="s">
        <v>151</v>
      </c>
      <c r="CB133">
        <v>0</v>
      </c>
      <c r="CC133">
        <v>25</v>
      </c>
      <c r="CD133">
        <v>8020</v>
      </c>
      <c r="CE133" t="s">
        <v>377</v>
      </c>
      <c r="CF133">
        <v>1690</v>
      </c>
      <c r="CG133">
        <v>0.21201300000000001</v>
      </c>
      <c r="CH133">
        <v>9</v>
      </c>
      <c r="CI133" t="s">
        <v>153</v>
      </c>
      <c r="CJ133">
        <v>8020</v>
      </c>
      <c r="CK133">
        <v>452487</v>
      </c>
      <c r="CL133">
        <v>15.31</v>
      </c>
      <c r="CM133">
        <v>15.53</v>
      </c>
      <c r="CN133">
        <v>452487</v>
      </c>
      <c r="CO133">
        <v>0</v>
      </c>
      <c r="CP133">
        <v>1119.426702</v>
      </c>
      <c r="CQ133">
        <v>100</v>
      </c>
      <c r="CR133">
        <v>42946</v>
      </c>
      <c r="CS133">
        <v>9.0100000000000006E-3</v>
      </c>
      <c r="CT133">
        <v>0</v>
      </c>
      <c r="CU133">
        <v>8.4599999999999996E-4</v>
      </c>
      <c r="CV133">
        <v>617</v>
      </c>
      <c r="CW133" t="s">
        <v>378</v>
      </c>
      <c r="CX133" t="s">
        <v>155</v>
      </c>
      <c r="CY133" t="s">
        <v>379</v>
      </c>
      <c r="CZ133">
        <v>-83.406328000000002</v>
      </c>
      <c r="DA133">
        <v>34.880932999999999</v>
      </c>
      <c r="DB133">
        <v>34.880932999999999</v>
      </c>
      <c r="DC133">
        <v>-83.406328000000002</v>
      </c>
      <c r="DD133">
        <v>8.4599999999999996E-4</v>
      </c>
      <c r="DE133">
        <v>69</v>
      </c>
      <c r="DF133">
        <v>5040</v>
      </c>
      <c r="DG133">
        <v>8.5</v>
      </c>
      <c r="DH133">
        <v>7440</v>
      </c>
      <c r="DI133">
        <v>6.9</v>
      </c>
      <c r="DJ133">
        <v>7220</v>
      </c>
      <c r="DK133">
        <v>7</v>
      </c>
      <c r="DL133">
        <v>6850</v>
      </c>
      <c r="DM133">
        <v>6</v>
      </c>
      <c r="DN133">
        <v>8020</v>
      </c>
      <c r="DO133">
        <v>12</v>
      </c>
      <c r="DP133">
        <v>7700</v>
      </c>
      <c r="DQ133">
        <v>12</v>
      </c>
      <c r="DR133">
        <v>7330</v>
      </c>
      <c r="DS133">
        <v>12</v>
      </c>
      <c r="DT133">
        <v>6830</v>
      </c>
      <c r="DU133">
        <v>12</v>
      </c>
      <c r="DV133">
        <v>6830</v>
      </c>
      <c r="DW133">
        <v>0</v>
      </c>
      <c r="DX133">
        <v>6930</v>
      </c>
      <c r="DY133">
        <v>0</v>
      </c>
      <c r="DZ133">
        <v>2.2820000000000002E-3</v>
      </c>
    </row>
    <row r="134" spans="1:130" x14ac:dyDescent="0.3">
      <c r="A134">
        <v>133</v>
      </c>
      <c r="B134">
        <v>4895596</v>
      </c>
      <c r="C134" t="s">
        <v>373</v>
      </c>
      <c r="D134" s="2">
        <v>41743.657638888886</v>
      </c>
      <c r="E134" t="s">
        <v>131</v>
      </c>
      <c r="F134" t="s">
        <v>375</v>
      </c>
      <c r="G134" t="s">
        <v>475</v>
      </c>
      <c r="H134" t="s">
        <v>134</v>
      </c>
      <c r="I134">
        <v>0</v>
      </c>
      <c r="J134">
        <v>0</v>
      </c>
      <c r="K134">
        <v>0</v>
      </c>
      <c r="L134" t="s">
        <v>135</v>
      </c>
      <c r="M134" t="s">
        <v>180</v>
      </c>
      <c r="N134" t="s">
        <v>285</v>
      </c>
      <c r="O134" t="s">
        <v>160</v>
      </c>
      <c r="P134" t="s">
        <v>190</v>
      </c>
      <c r="Q134">
        <v>1</v>
      </c>
      <c r="R134" t="s">
        <v>139</v>
      </c>
      <c r="S134" t="s">
        <v>177</v>
      </c>
      <c r="T134" t="s">
        <v>169</v>
      </c>
      <c r="U134" t="s">
        <v>162</v>
      </c>
      <c r="V134">
        <v>16</v>
      </c>
      <c r="W134" t="s">
        <v>143</v>
      </c>
      <c r="X134" t="s">
        <v>201</v>
      </c>
      <c r="Y134" t="s">
        <v>145</v>
      </c>
      <c r="Z134">
        <v>15.452999999999999</v>
      </c>
      <c r="AA134">
        <v>34.880834999999998</v>
      </c>
      <c r="AB134">
        <v>-83.405272999999994</v>
      </c>
      <c r="AC134">
        <v>69</v>
      </c>
      <c r="AD134">
        <v>31</v>
      </c>
      <c r="AE134">
        <v>118</v>
      </c>
      <c r="AF134" t="s">
        <v>146</v>
      </c>
      <c r="AG134">
        <v>99</v>
      </c>
      <c r="AH134">
        <v>117</v>
      </c>
      <c r="AI134" t="s">
        <v>147</v>
      </c>
      <c r="AJ134">
        <v>207.8</v>
      </c>
      <c r="AK134">
        <v>74.5</v>
      </c>
      <c r="AL134">
        <v>268.89999999999998</v>
      </c>
      <c r="AM134">
        <v>-83.405452999999994</v>
      </c>
      <c r="AN134">
        <v>34.880851999999997</v>
      </c>
      <c r="AO134">
        <v>-83.404743999999994</v>
      </c>
      <c r="AP134">
        <v>34.880488999999997</v>
      </c>
      <c r="AQ134" t="s">
        <v>145</v>
      </c>
      <c r="AR134">
        <v>1</v>
      </c>
      <c r="AS134">
        <v>241</v>
      </c>
      <c r="AT134">
        <v>2</v>
      </c>
      <c r="AU134">
        <v>0</v>
      </c>
      <c r="AV134">
        <v>25</v>
      </c>
      <c r="AW134">
        <v>10.17</v>
      </c>
      <c r="AX134">
        <v>10.02</v>
      </c>
      <c r="AY134">
        <v>1888.1</v>
      </c>
      <c r="AZ134">
        <v>1888.1</v>
      </c>
      <c r="BA134">
        <v>1884.5</v>
      </c>
      <c r="BB134">
        <v>35</v>
      </c>
      <c r="BC134">
        <v>27.9</v>
      </c>
      <c r="BD134">
        <v>7.1</v>
      </c>
      <c r="BE134" s="3">
        <v>43091</v>
      </c>
      <c r="BF134" t="s">
        <v>209</v>
      </c>
      <c r="BG134">
        <v>8.4599999999999996E-4</v>
      </c>
      <c r="BH134">
        <v>43297</v>
      </c>
      <c r="BI134">
        <v>42922</v>
      </c>
      <c r="BJ134" t="s">
        <v>145</v>
      </c>
      <c r="BK134" t="s">
        <v>149</v>
      </c>
      <c r="BL134">
        <v>1</v>
      </c>
      <c r="BM134">
        <v>200</v>
      </c>
      <c r="BN134">
        <v>1</v>
      </c>
      <c r="BO134">
        <v>1</v>
      </c>
      <c r="BP134">
        <v>2</v>
      </c>
      <c r="BQ134">
        <v>1</v>
      </c>
      <c r="BR134">
        <v>1</v>
      </c>
      <c r="BS134">
        <v>2</v>
      </c>
      <c r="BT134">
        <v>3</v>
      </c>
      <c r="BU134">
        <v>3</v>
      </c>
      <c r="BV134" t="s">
        <v>150</v>
      </c>
      <c r="BW134">
        <v>241</v>
      </c>
      <c r="BX134">
        <v>2</v>
      </c>
      <c r="BY134">
        <v>0</v>
      </c>
      <c r="BZ134" t="s">
        <v>151</v>
      </c>
      <c r="CA134" t="s">
        <v>151</v>
      </c>
      <c r="CB134">
        <v>0</v>
      </c>
      <c r="CC134">
        <v>25</v>
      </c>
      <c r="CD134">
        <v>8020</v>
      </c>
      <c r="CE134" t="s">
        <v>377</v>
      </c>
      <c r="CF134">
        <v>1690</v>
      </c>
      <c r="CG134">
        <v>0.21201300000000001</v>
      </c>
      <c r="CH134">
        <v>9</v>
      </c>
      <c r="CI134" t="s">
        <v>153</v>
      </c>
      <c r="CJ134">
        <v>8020</v>
      </c>
      <c r="CK134">
        <v>452487</v>
      </c>
      <c r="CL134">
        <v>15.31</v>
      </c>
      <c r="CM134">
        <v>15.53</v>
      </c>
      <c r="CN134">
        <v>452487</v>
      </c>
      <c r="CO134">
        <v>0</v>
      </c>
      <c r="CP134">
        <v>1119.426702</v>
      </c>
      <c r="CQ134">
        <v>100</v>
      </c>
      <c r="CR134">
        <v>42946</v>
      </c>
      <c r="CS134">
        <v>9.0100000000000006E-3</v>
      </c>
      <c r="CT134">
        <v>0</v>
      </c>
      <c r="CU134">
        <v>8.4599999999999996E-4</v>
      </c>
      <c r="CV134">
        <v>617</v>
      </c>
      <c r="CW134" t="s">
        <v>378</v>
      </c>
      <c r="CX134" t="s">
        <v>155</v>
      </c>
      <c r="CY134" t="s">
        <v>379</v>
      </c>
      <c r="CZ134">
        <v>-83.406328000000002</v>
      </c>
      <c r="DA134">
        <v>34.880932999999999</v>
      </c>
      <c r="DB134">
        <v>34.880932999999999</v>
      </c>
      <c r="DC134">
        <v>-83.406328000000002</v>
      </c>
      <c r="DD134">
        <v>8.4599999999999996E-4</v>
      </c>
      <c r="DE134">
        <v>69</v>
      </c>
      <c r="DF134">
        <v>5040</v>
      </c>
      <c r="DG134">
        <v>8.5</v>
      </c>
      <c r="DH134">
        <v>7440</v>
      </c>
      <c r="DI134">
        <v>6.9</v>
      </c>
      <c r="DJ134">
        <v>7220</v>
      </c>
      <c r="DK134">
        <v>7</v>
      </c>
      <c r="DL134">
        <v>6850</v>
      </c>
      <c r="DM134">
        <v>6</v>
      </c>
      <c r="DN134">
        <v>8020</v>
      </c>
      <c r="DO134">
        <v>12</v>
      </c>
      <c r="DP134">
        <v>7700</v>
      </c>
      <c r="DQ134">
        <v>12</v>
      </c>
      <c r="DR134">
        <v>7330</v>
      </c>
      <c r="DS134">
        <v>12</v>
      </c>
      <c r="DT134">
        <v>6830</v>
      </c>
      <c r="DU134">
        <v>12</v>
      </c>
      <c r="DV134">
        <v>6830</v>
      </c>
      <c r="DW134">
        <v>0</v>
      </c>
      <c r="DX134">
        <v>6930</v>
      </c>
      <c r="DY134">
        <v>0</v>
      </c>
      <c r="DZ134">
        <v>0</v>
      </c>
    </row>
    <row r="135" spans="1:130" x14ac:dyDescent="0.3">
      <c r="A135">
        <v>134</v>
      </c>
      <c r="B135">
        <v>4778943</v>
      </c>
      <c r="C135" t="s">
        <v>157</v>
      </c>
      <c r="D135" s="2">
        <v>41730.722222222219</v>
      </c>
      <c r="E135" t="s">
        <v>131</v>
      </c>
      <c r="F135" t="s">
        <v>393</v>
      </c>
      <c r="G135" t="s">
        <v>158</v>
      </c>
      <c r="H135" t="s">
        <v>134</v>
      </c>
      <c r="I135">
        <v>0</v>
      </c>
      <c r="J135">
        <v>0</v>
      </c>
      <c r="K135">
        <v>0</v>
      </c>
      <c r="L135" t="s">
        <v>135</v>
      </c>
      <c r="M135" t="s">
        <v>136</v>
      </c>
      <c r="N135" t="s">
        <v>348</v>
      </c>
      <c r="O135" t="s">
        <v>348</v>
      </c>
      <c r="P135" t="s">
        <v>173</v>
      </c>
      <c r="Q135">
        <v>1</v>
      </c>
      <c r="R135" t="s">
        <v>139</v>
      </c>
      <c r="S135" t="s">
        <v>140</v>
      </c>
      <c r="T135" t="s">
        <v>169</v>
      </c>
      <c r="U135" t="s">
        <v>142</v>
      </c>
      <c r="V135">
        <v>42</v>
      </c>
      <c r="W135" t="s">
        <v>143</v>
      </c>
      <c r="X135" t="s">
        <v>203</v>
      </c>
      <c r="Y135" t="s">
        <v>145</v>
      </c>
      <c r="Z135">
        <v>15.53622</v>
      </c>
      <c r="AA135">
        <v>34.879997000000003</v>
      </c>
      <c r="AB135">
        <v>-83.404314999999997</v>
      </c>
      <c r="AC135">
        <v>69</v>
      </c>
      <c r="AD135">
        <v>31</v>
      </c>
      <c r="AE135">
        <v>118</v>
      </c>
      <c r="AF135" t="s">
        <v>146</v>
      </c>
      <c r="AG135">
        <v>99</v>
      </c>
      <c r="AH135">
        <v>117</v>
      </c>
      <c r="AI135" t="s">
        <v>147</v>
      </c>
      <c r="AJ135">
        <v>207.8</v>
      </c>
      <c r="AK135">
        <v>74.5</v>
      </c>
      <c r="AL135">
        <v>268.89999999999998</v>
      </c>
      <c r="AM135">
        <v>-83.405452999999994</v>
      </c>
      <c r="AN135">
        <v>34.880851999999997</v>
      </c>
      <c r="AO135">
        <v>-83.404743999999994</v>
      </c>
      <c r="AP135">
        <v>34.880488999999997</v>
      </c>
      <c r="AQ135" t="s">
        <v>145</v>
      </c>
      <c r="AR135">
        <v>1</v>
      </c>
      <c r="AS135">
        <v>241</v>
      </c>
      <c r="AT135">
        <v>2</v>
      </c>
      <c r="AU135">
        <v>0</v>
      </c>
      <c r="AV135">
        <v>25</v>
      </c>
      <c r="AW135">
        <v>10.17</v>
      </c>
      <c r="AX135">
        <v>10.02</v>
      </c>
      <c r="AY135">
        <v>1888.1</v>
      </c>
      <c r="AZ135">
        <v>1888.1</v>
      </c>
      <c r="BA135">
        <v>1884.5</v>
      </c>
      <c r="BB135">
        <v>35</v>
      </c>
      <c r="BC135">
        <v>27.9</v>
      </c>
      <c r="BD135">
        <v>7.1</v>
      </c>
      <c r="BE135" s="3">
        <v>43091</v>
      </c>
      <c r="BF135" t="s">
        <v>209</v>
      </c>
      <c r="BG135">
        <v>8.4599999999999996E-4</v>
      </c>
      <c r="BH135">
        <v>43297</v>
      </c>
      <c r="BI135">
        <v>42922</v>
      </c>
      <c r="BJ135" t="s">
        <v>145</v>
      </c>
      <c r="BK135" t="s">
        <v>149</v>
      </c>
      <c r="BL135">
        <v>1</v>
      </c>
      <c r="BM135">
        <v>200</v>
      </c>
      <c r="BN135">
        <v>1</v>
      </c>
      <c r="BO135">
        <v>1</v>
      </c>
      <c r="BP135">
        <v>2</v>
      </c>
      <c r="BQ135">
        <v>1</v>
      </c>
      <c r="BR135">
        <v>1</v>
      </c>
      <c r="BS135">
        <v>2</v>
      </c>
      <c r="BT135">
        <v>3</v>
      </c>
      <c r="BU135">
        <v>3</v>
      </c>
      <c r="BV135" t="s">
        <v>150</v>
      </c>
      <c r="BW135">
        <v>241</v>
      </c>
      <c r="BX135">
        <v>2</v>
      </c>
      <c r="BY135">
        <v>0</v>
      </c>
      <c r="BZ135" t="s">
        <v>151</v>
      </c>
      <c r="CA135" t="s">
        <v>151</v>
      </c>
      <c r="CB135">
        <v>0</v>
      </c>
      <c r="CC135">
        <v>25</v>
      </c>
      <c r="CD135">
        <v>8020</v>
      </c>
      <c r="CE135" t="s">
        <v>377</v>
      </c>
      <c r="CF135">
        <v>1690</v>
      </c>
      <c r="CG135">
        <v>0.21201300000000001</v>
      </c>
      <c r="CH135">
        <v>9</v>
      </c>
      <c r="CI135" t="s">
        <v>153</v>
      </c>
      <c r="CJ135">
        <v>8020</v>
      </c>
      <c r="CK135">
        <v>452487</v>
      </c>
      <c r="CL135">
        <v>15.31</v>
      </c>
      <c r="CM135">
        <v>15.53</v>
      </c>
      <c r="CN135">
        <v>452487</v>
      </c>
      <c r="CO135">
        <v>0</v>
      </c>
      <c r="CP135">
        <v>1119.426702</v>
      </c>
      <c r="CQ135">
        <v>100</v>
      </c>
      <c r="CR135">
        <v>42946</v>
      </c>
      <c r="CS135">
        <v>9.0100000000000006E-3</v>
      </c>
      <c r="CT135">
        <v>0</v>
      </c>
      <c r="CU135">
        <v>8.4599999999999996E-4</v>
      </c>
      <c r="CV135">
        <v>617</v>
      </c>
      <c r="CW135" t="s">
        <v>378</v>
      </c>
      <c r="CX135" t="s">
        <v>155</v>
      </c>
      <c r="CY135" t="s">
        <v>379</v>
      </c>
      <c r="CZ135">
        <v>-83.406328000000002</v>
      </c>
      <c r="DA135">
        <v>34.880932999999999</v>
      </c>
      <c r="DB135">
        <v>34.880932999999999</v>
      </c>
      <c r="DC135">
        <v>-83.406328000000002</v>
      </c>
      <c r="DD135">
        <v>8.4599999999999996E-4</v>
      </c>
      <c r="DE135">
        <v>69</v>
      </c>
      <c r="DF135">
        <v>5040</v>
      </c>
      <c r="DG135">
        <v>8.5</v>
      </c>
      <c r="DH135">
        <v>7440</v>
      </c>
      <c r="DI135">
        <v>6.9</v>
      </c>
      <c r="DJ135">
        <v>7220</v>
      </c>
      <c r="DK135">
        <v>7</v>
      </c>
      <c r="DL135">
        <v>6850</v>
      </c>
      <c r="DM135">
        <v>6</v>
      </c>
      <c r="DN135">
        <v>8020</v>
      </c>
      <c r="DO135">
        <v>12</v>
      </c>
      <c r="DP135">
        <v>7700</v>
      </c>
      <c r="DQ135">
        <v>12</v>
      </c>
      <c r="DR135">
        <v>7330</v>
      </c>
      <c r="DS135">
        <v>12</v>
      </c>
      <c r="DT135">
        <v>6830</v>
      </c>
      <c r="DU135">
        <v>12</v>
      </c>
      <c r="DV135">
        <v>6830</v>
      </c>
      <c r="DW135">
        <v>0</v>
      </c>
      <c r="DX135">
        <v>6930</v>
      </c>
      <c r="DY135">
        <v>0</v>
      </c>
      <c r="DZ135">
        <v>6.5499999999999998E-4</v>
      </c>
    </row>
    <row r="136" spans="1:130" x14ac:dyDescent="0.3">
      <c r="A136">
        <v>135</v>
      </c>
      <c r="B136">
        <v>4895578</v>
      </c>
      <c r="C136" t="s">
        <v>373</v>
      </c>
      <c r="D136" s="2">
        <v>41703.67291666667</v>
      </c>
      <c r="E136" t="s">
        <v>131</v>
      </c>
      <c r="F136" t="s">
        <v>381</v>
      </c>
      <c r="G136" t="s">
        <v>382</v>
      </c>
      <c r="H136" t="s">
        <v>134</v>
      </c>
      <c r="I136">
        <v>0</v>
      </c>
      <c r="J136">
        <v>0</v>
      </c>
      <c r="K136">
        <v>0</v>
      </c>
      <c r="L136" t="s">
        <v>179</v>
      </c>
      <c r="M136" t="s">
        <v>224</v>
      </c>
      <c r="N136" t="s">
        <v>165</v>
      </c>
      <c r="O136" t="s">
        <v>165</v>
      </c>
      <c r="P136" t="s">
        <v>351</v>
      </c>
      <c r="Q136">
        <v>2</v>
      </c>
      <c r="R136" t="s">
        <v>449</v>
      </c>
      <c r="S136" t="s">
        <v>383</v>
      </c>
      <c r="T136" t="s">
        <v>169</v>
      </c>
      <c r="U136" t="s">
        <v>142</v>
      </c>
      <c r="V136" t="s">
        <v>476</v>
      </c>
      <c r="W136" t="s">
        <v>477</v>
      </c>
      <c r="X136" t="s">
        <v>289</v>
      </c>
      <c r="Y136" t="s">
        <v>145</v>
      </c>
      <c r="Z136">
        <v>15.87</v>
      </c>
      <c r="AA136">
        <v>34.878213000000002</v>
      </c>
      <c r="AB136">
        <v>-83.399400999999997</v>
      </c>
      <c r="AC136">
        <v>69</v>
      </c>
      <c r="AD136">
        <v>31</v>
      </c>
      <c r="AE136">
        <v>118</v>
      </c>
      <c r="AF136" t="s">
        <v>146</v>
      </c>
      <c r="AG136">
        <v>99</v>
      </c>
      <c r="AH136">
        <v>117</v>
      </c>
      <c r="AI136" t="s">
        <v>147</v>
      </c>
      <c r="AJ136">
        <v>207.8</v>
      </c>
      <c r="AK136">
        <v>74.5</v>
      </c>
      <c r="AL136">
        <v>268.89999999999998</v>
      </c>
      <c r="AM136">
        <v>-83.405452999999994</v>
      </c>
      <c r="AN136">
        <v>34.880851999999997</v>
      </c>
      <c r="AO136">
        <v>-83.404743999999994</v>
      </c>
      <c r="AP136">
        <v>34.880488999999997</v>
      </c>
      <c r="AQ136" t="s">
        <v>145</v>
      </c>
      <c r="AR136">
        <v>1</v>
      </c>
      <c r="AS136">
        <v>241</v>
      </c>
      <c r="AT136">
        <v>2</v>
      </c>
      <c r="AU136">
        <v>0</v>
      </c>
      <c r="AV136">
        <v>25</v>
      </c>
      <c r="AW136">
        <v>10.17</v>
      </c>
      <c r="AX136">
        <v>10.02</v>
      </c>
      <c r="AY136">
        <v>1888.1</v>
      </c>
      <c r="AZ136">
        <v>1888.1</v>
      </c>
      <c r="BA136">
        <v>1884.5</v>
      </c>
      <c r="BB136">
        <v>35</v>
      </c>
      <c r="BC136">
        <v>27.9</v>
      </c>
      <c r="BD136">
        <v>7.1</v>
      </c>
      <c r="BE136" s="3">
        <v>43091</v>
      </c>
      <c r="BF136" t="s">
        <v>209</v>
      </c>
      <c r="BG136">
        <v>8.4599999999999996E-4</v>
      </c>
      <c r="BH136">
        <v>43297</v>
      </c>
      <c r="BI136">
        <v>42922</v>
      </c>
      <c r="BJ136" t="s">
        <v>145</v>
      </c>
      <c r="BK136" t="s">
        <v>149</v>
      </c>
      <c r="BL136">
        <v>1</v>
      </c>
      <c r="BM136">
        <v>200</v>
      </c>
      <c r="BN136">
        <v>1</v>
      </c>
      <c r="BO136">
        <v>1</v>
      </c>
      <c r="BP136">
        <v>2</v>
      </c>
      <c r="BQ136">
        <v>1</v>
      </c>
      <c r="BR136">
        <v>1</v>
      </c>
      <c r="BS136">
        <v>2</v>
      </c>
      <c r="BT136">
        <v>3</v>
      </c>
      <c r="BU136">
        <v>3</v>
      </c>
      <c r="BV136" t="s">
        <v>150</v>
      </c>
      <c r="BW136">
        <v>241</v>
      </c>
      <c r="BX136">
        <v>2</v>
      </c>
      <c r="BY136">
        <v>0</v>
      </c>
      <c r="BZ136" t="s">
        <v>151</v>
      </c>
      <c r="CA136" t="s">
        <v>151</v>
      </c>
      <c r="CB136">
        <v>0</v>
      </c>
      <c r="CC136">
        <v>25</v>
      </c>
      <c r="CD136">
        <v>8020</v>
      </c>
      <c r="CE136" t="s">
        <v>377</v>
      </c>
      <c r="CF136">
        <v>1690</v>
      </c>
      <c r="CG136">
        <v>0.21201300000000001</v>
      </c>
      <c r="CH136">
        <v>9</v>
      </c>
      <c r="CI136" t="s">
        <v>153</v>
      </c>
      <c r="CJ136">
        <v>8020</v>
      </c>
      <c r="CK136">
        <v>452487</v>
      </c>
      <c r="CL136">
        <v>15.31</v>
      </c>
      <c r="CM136">
        <v>15.53</v>
      </c>
      <c r="CN136">
        <v>452487</v>
      </c>
      <c r="CO136">
        <v>0</v>
      </c>
      <c r="CP136">
        <v>1119.426702</v>
      </c>
      <c r="CQ136">
        <v>100</v>
      </c>
      <c r="CR136">
        <v>42946</v>
      </c>
      <c r="CS136">
        <v>9.0100000000000006E-3</v>
      </c>
      <c r="CT136">
        <v>0</v>
      </c>
      <c r="CU136">
        <v>8.4599999999999996E-4</v>
      </c>
      <c r="CV136">
        <v>617</v>
      </c>
      <c r="CW136" t="s">
        <v>378</v>
      </c>
      <c r="CX136" t="s">
        <v>155</v>
      </c>
      <c r="CY136" t="s">
        <v>379</v>
      </c>
      <c r="CZ136">
        <v>-83.406328000000002</v>
      </c>
      <c r="DA136">
        <v>34.880932999999999</v>
      </c>
      <c r="DB136">
        <v>34.880932999999999</v>
      </c>
      <c r="DC136">
        <v>-83.406328000000002</v>
      </c>
      <c r="DD136">
        <v>8.4599999999999996E-4</v>
      </c>
      <c r="DE136">
        <v>69</v>
      </c>
      <c r="DF136">
        <v>5040</v>
      </c>
      <c r="DG136">
        <v>8.5</v>
      </c>
      <c r="DH136">
        <v>7440</v>
      </c>
      <c r="DI136">
        <v>6.9</v>
      </c>
      <c r="DJ136">
        <v>7220</v>
      </c>
      <c r="DK136">
        <v>7</v>
      </c>
      <c r="DL136">
        <v>6850</v>
      </c>
      <c r="DM136">
        <v>6</v>
      </c>
      <c r="DN136">
        <v>8020</v>
      </c>
      <c r="DO136">
        <v>12</v>
      </c>
      <c r="DP136">
        <v>7700</v>
      </c>
      <c r="DQ136">
        <v>12</v>
      </c>
      <c r="DR136">
        <v>7330</v>
      </c>
      <c r="DS136">
        <v>12</v>
      </c>
      <c r="DT136">
        <v>6830</v>
      </c>
      <c r="DU136">
        <v>12</v>
      </c>
      <c r="DV136">
        <v>6830</v>
      </c>
      <c r="DW136">
        <v>0</v>
      </c>
      <c r="DX136">
        <v>6930</v>
      </c>
      <c r="DY136">
        <v>0</v>
      </c>
      <c r="DZ136">
        <v>5.8100000000000001E-3</v>
      </c>
    </row>
    <row r="137" spans="1:130" x14ac:dyDescent="0.3">
      <c r="A137">
        <v>136</v>
      </c>
      <c r="B137">
        <v>4895575</v>
      </c>
      <c r="C137" t="s">
        <v>373</v>
      </c>
      <c r="D137" s="2">
        <v>41699.67083333333</v>
      </c>
      <c r="E137" t="s">
        <v>131</v>
      </c>
      <c r="F137" t="s">
        <v>443</v>
      </c>
      <c r="G137" t="s">
        <v>375</v>
      </c>
      <c r="H137" t="s">
        <v>134</v>
      </c>
      <c r="I137">
        <v>0</v>
      </c>
      <c r="J137">
        <v>0</v>
      </c>
      <c r="K137">
        <v>0</v>
      </c>
      <c r="L137" t="s">
        <v>269</v>
      </c>
      <c r="M137" t="s">
        <v>224</v>
      </c>
      <c r="N137" t="s">
        <v>165</v>
      </c>
      <c r="O137" t="s">
        <v>165</v>
      </c>
      <c r="P137" t="s">
        <v>225</v>
      </c>
      <c r="Q137">
        <v>2</v>
      </c>
      <c r="R137" t="s">
        <v>270</v>
      </c>
      <c r="S137" t="s">
        <v>168</v>
      </c>
      <c r="T137" t="s">
        <v>169</v>
      </c>
      <c r="U137" t="s">
        <v>142</v>
      </c>
      <c r="V137" t="s">
        <v>478</v>
      </c>
      <c r="W137" t="s">
        <v>282</v>
      </c>
      <c r="X137" t="s">
        <v>289</v>
      </c>
      <c r="Y137" t="s">
        <v>145</v>
      </c>
      <c r="Z137">
        <v>15.533333000000001</v>
      </c>
      <c r="AA137">
        <v>34.880035999999997</v>
      </c>
      <c r="AB137">
        <v>-83.404336999999998</v>
      </c>
      <c r="AC137">
        <v>69</v>
      </c>
      <c r="AD137">
        <v>31</v>
      </c>
      <c r="AE137">
        <v>118</v>
      </c>
      <c r="AF137" t="s">
        <v>146</v>
      </c>
      <c r="AG137">
        <v>99</v>
      </c>
      <c r="AH137">
        <v>117</v>
      </c>
      <c r="AI137" t="s">
        <v>147</v>
      </c>
      <c r="AJ137">
        <v>207.8</v>
      </c>
      <c r="AK137">
        <v>74.5</v>
      </c>
      <c r="AL137">
        <v>268.89999999999998</v>
      </c>
      <c r="AM137">
        <v>-83.405452999999994</v>
      </c>
      <c r="AN137">
        <v>34.880851999999997</v>
      </c>
      <c r="AO137">
        <v>-83.404743999999994</v>
      </c>
      <c r="AP137">
        <v>34.880488999999997</v>
      </c>
      <c r="AQ137" t="s">
        <v>145</v>
      </c>
      <c r="AR137">
        <v>1</v>
      </c>
      <c r="AS137">
        <v>241</v>
      </c>
      <c r="AT137">
        <v>2</v>
      </c>
      <c r="AU137">
        <v>0</v>
      </c>
      <c r="AV137">
        <v>25</v>
      </c>
      <c r="AW137">
        <v>10.17</v>
      </c>
      <c r="AX137">
        <v>10.02</v>
      </c>
      <c r="AY137">
        <v>1888.1</v>
      </c>
      <c r="AZ137">
        <v>1888.1</v>
      </c>
      <c r="BA137">
        <v>1884.5</v>
      </c>
      <c r="BB137">
        <v>35</v>
      </c>
      <c r="BC137">
        <v>27.9</v>
      </c>
      <c r="BD137">
        <v>7.1</v>
      </c>
      <c r="BE137" s="3">
        <v>43091</v>
      </c>
      <c r="BF137" t="s">
        <v>209</v>
      </c>
      <c r="BG137">
        <v>8.4599999999999996E-4</v>
      </c>
      <c r="BH137">
        <v>43297</v>
      </c>
      <c r="BI137">
        <v>42922</v>
      </c>
      <c r="BJ137" t="s">
        <v>145</v>
      </c>
      <c r="BK137" t="s">
        <v>149</v>
      </c>
      <c r="BL137">
        <v>1</v>
      </c>
      <c r="BM137">
        <v>200</v>
      </c>
      <c r="BN137">
        <v>1</v>
      </c>
      <c r="BO137">
        <v>1</v>
      </c>
      <c r="BP137">
        <v>2</v>
      </c>
      <c r="BQ137">
        <v>1</v>
      </c>
      <c r="BR137">
        <v>1</v>
      </c>
      <c r="BS137">
        <v>2</v>
      </c>
      <c r="BT137">
        <v>3</v>
      </c>
      <c r="BU137">
        <v>3</v>
      </c>
      <c r="BV137" t="s">
        <v>150</v>
      </c>
      <c r="BW137">
        <v>241</v>
      </c>
      <c r="BX137">
        <v>2</v>
      </c>
      <c r="BY137">
        <v>0</v>
      </c>
      <c r="BZ137" t="s">
        <v>151</v>
      </c>
      <c r="CA137" t="s">
        <v>151</v>
      </c>
      <c r="CB137">
        <v>0</v>
      </c>
      <c r="CC137">
        <v>25</v>
      </c>
      <c r="CD137">
        <v>8020</v>
      </c>
      <c r="CE137" t="s">
        <v>377</v>
      </c>
      <c r="CF137">
        <v>1690</v>
      </c>
      <c r="CG137">
        <v>0.21201300000000001</v>
      </c>
      <c r="CH137">
        <v>9</v>
      </c>
      <c r="CI137" t="s">
        <v>153</v>
      </c>
      <c r="CJ137">
        <v>8020</v>
      </c>
      <c r="CK137">
        <v>452487</v>
      </c>
      <c r="CL137">
        <v>15.31</v>
      </c>
      <c r="CM137">
        <v>15.53</v>
      </c>
      <c r="CN137">
        <v>452487</v>
      </c>
      <c r="CO137">
        <v>0</v>
      </c>
      <c r="CP137">
        <v>1119.426702</v>
      </c>
      <c r="CQ137">
        <v>100</v>
      </c>
      <c r="CR137">
        <v>42946</v>
      </c>
      <c r="CS137">
        <v>9.0100000000000006E-3</v>
      </c>
      <c r="CT137">
        <v>0</v>
      </c>
      <c r="CU137">
        <v>8.4599999999999996E-4</v>
      </c>
      <c r="CV137">
        <v>617</v>
      </c>
      <c r="CW137" t="s">
        <v>378</v>
      </c>
      <c r="CX137" t="s">
        <v>155</v>
      </c>
      <c r="CY137" t="s">
        <v>379</v>
      </c>
      <c r="CZ137">
        <v>-83.406328000000002</v>
      </c>
      <c r="DA137">
        <v>34.880932999999999</v>
      </c>
      <c r="DB137">
        <v>34.880932999999999</v>
      </c>
      <c r="DC137">
        <v>-83.406328000000002</v>
      </c>
      <c r="DD137">
        <v>8.4599999999999996E-4</v>
      </c>
      <c r="DE137">
        <v>69</v>
      </c>
      <c r="DF137">
        <v>5040</v>
      </c>
      <c r="DG137">
        <v>8.5</v>
      </c>
      <c r="DH137">
        <v>7440</v>
      </c>
      <c r="DI137">
        <v>6.9</v>
      </c>
      <c r="DJ137">
        <v>7220</v>
      </c>
      <c r="DK137">
        <v>7</v>
      </c>
      <c r="DL137">
        <v>6850</v>
      </c>
      <c r="DM137">
        <v>6</v>
      </c>
      <c r="DN137">
        <v>8020</v>
      </c>
      <c r="DO137">
        <v>12</v>
      </c>
      <c r="DP137">
        <v>7700</v>
      </c>
      <c r="DQ137">
        <v>12</v>
      </c>
      <c r="DR137">
        <v>7330</v>
      </c>
      <c r="DS137">
        <v>12</v>
      </c>
      <c r="DT137">
        <v>6830</v>
      </c>
      <c r="DU137">
        <v>12</v>
      </c>
      <c r="DV137">
        <v>6830</v>
      </c>
      <c r="DW137">
        <v>0</v>
      </c>
      <c r="DX137">
        <v>6930</v>
      </c>
      <c r="DY137">
        <v>0</v>
      </c>
      <c r="DZ137">
        <v>6.1200000000000002E-4</v>
      </c>
    </row>
    <row r="138" spans="1:130" x14ac:dyDescent="0.3">
      <c r="A138">
        <v>137</v>
      </c>
      <c r="B138">
        <v>4895569</v>
      </c>
      <c r="C138" t="s">
        <v>373</v>
      </c>
      <c r="D138" s="2">
        <v>41685.794444444444</v>
      </c>
      <c r="E138" t="s">
        <v>131</v>
      </c>
      <c r="F138" t="s">
        <v>375</v>
      </c>
      <c r="G138" t="s">
        <v>375</v>
      </c>
      <c r="H138" t="s">
        <v>134</v>
      </c>
      <c r="I138">
        <v>0</v>
      </c>
      <c r="J138">
        <v>0</v>
      </c>
      <c r="K138">
        <v>0</v>
      </c>
      <c r="L138" t="s">
        <v>163</v>
      </c>
      <c r="M138" t="s">
        <v>224</v>
      </c>
      <c r="N138" t="s">
        <v>165</v>
      </c>
      <c r="O138" t="s">
        <v>165</v>
      </c>
      <c r="P138" t="s">
        <v>479</v>
      </c>
      <c r="Q138">
        <v>2</v>
      </c>
      <c r="R138" t="s">
        <v>167</v>
      </c>
      <c r="S138" t="s">
        <v>168</v>
      </c>
      <c r="T138" t="s">
        <v>141</v>
      </c>
      <c r="U138" t="s">
        <v>142</v>
      </c>
      <c r="V138" t="s">
        <v>480</v>
      </c>
      <c r="W138" t="s">
        <v>313</v>
      </c>
      <c r="X138" t="s">
        <v>172</v>
      </c>
      <c r="Y138" t="s">
        <v>145</v>
      </c>
      <c r="Z138">
        <v>15.504421000000001</v>
      </c>
      <c r="AA138">
        <v>34.880355000000002</v>
      </c>
      <c r="AB138">
        <v>-83.404640999999998</v>
      </c>
      <c r="AC138">
        <v>69</v>
      </c>
      <c r="AD138">
        <v>31</v>
      </c>
      <c r="AE138">
        <v>118</v>
      </c>
      <c r="AF138" t="s">
        <v>146</v>
      </c>
      <c r="AG138">
        <v>99</v>
      </c>
      <c r="AH138">
        <v>117</v>
      </c>
      <c r="AI138" t="s">
        <v>147</v>
      </c>
      <c r="AJ138">
        <v>207.8</v>
      </c>
      <c r="AK138">
        <v>74.5</v>
      </c>
      <c r="AL138">
        <v>268.89999999999998</v>
      </c>
      <c r="AM138">
        <v>-83.405452999999994</v>
      </c>
      <c r="AN138">
        <v>34.880851999999997</v>
      </c>
      <c r="AO138">
        <v>-83.404743999999994</v>
      </c>
      <c r="AP138">
        <v>34.880488999999997</v>
      </c>
      <c r="AQ138" t="s">
        <v>145</v>
      </c>
      <c r="AR138">
        <v>1</v>
      </c>
      <c r="AS138">
        <v>241</v>
      </c>
      <c r="AT138">
        <v>2</v>
      </c>
      <c r="AU138">
        <v>0</v>
      </c>
      <c r="AV138">
        <v>25</v>
      </c>
      <c r="AW138">
        <v>10.17</v>
      </c>
      <c r="AX138">
        <v>10.02</v>
      </c>
      <c r="AY138">
        <v>1888.1</v>
      </c>
      <c r="AZ138">
        <v>1888.1</v>
      </c>
      <c r="BA138">
        <v>1884.5</v>
      </c>
      <c r="BB138">
        <v>35</v>
      </c>
      <c r="BC138">
        <v>27.9</v>
      </c>
      <c r="BD138">
        <v>7.1</v>
      </c>
      <c r="BE138" s="3">
        <v>43091</v>
      </c>
      <c r="BF138" t="s">
        <v>209</v>
      </c>
      <c r="BG138">
        <v>8.4599999999999996E-4</v>
      </c>
      <c r="BH138">
        <v>43297</v>
      </c>
      <c r="BI138">
        <v>42922</v>
      </c>
      <c r="BJ138" t="s">
        <v>145</v>
      </c>
      <c r="BK138" t="s">
        <v>149</v>
      </c>
      <c r="BL138">
        <v>1</v>
      </c>
      <c r="BM138">
        <v>200</v>
      </c>
      <c r="BN138">
        <v>1</v>
      </c>
      <c r="BO138">
        <v>1</v>
      </c>
      <c r="BP138">
        <v>2</v>
      </c>
      <c r="BQ138">
        <v>1</v>
      </c>
      <c r="BR138">
        <v>1</v>
      </c>
      <c r="BS138">
        <v>2</v>
      </c>
      <c r="BT138">
        <v>3</v>
      </c>
      <c r="BU138">
        <v>3</v>
      </c>
      <c r="BV138" t="s">
        <v>150</v>
      </c>
      <c r="BW138">
        <v>241</v>
      </c>
      <c r="BX138">
        <v>2</v>
      </c>
      <c r="BY138">
        <v>0</v>
      </c>
      <c r="BZ138" t="s">
        <v>151</v>
      </c>
      <c r="CA138" t="s">
        <v>151</v>
      </c>
      <c r="CB138">
        <v>0</v>
      </c>
      <c r="CC138">
        <v>25</v>
      </c>
      <c r="CD138">
        <v>8020</v>
      </c>
      <c r="CE138" t="s">
        <v>377</v>
      </c>
      <c r="CF138">
        <v>1690</v>
      </c>
      <c r="CG138">
        <v>0.21201300000000001</v>
      </c>
      <c r="CH138">
        <v>9</v>
      </c>
      <c r="CI138" t="s">
        <v>153</v>
      </c>
      <c r="CJ138">
        <v>8020</v>
      </c>
      <c r="CK138">
        <v>452487</v>
      </c>
      <c r="CL138">
        <v>15.31</v>
      </c>
      <c r="CM138">
        <v>15.53</v>
      </c>
      <c r="CN138">
        <v>452487</v>
      </c>
      <c r="CO138">
        <v>0</v>
      </c>
      <c r="CP138">
        <v>1119.426702</v>
      </c>
      <c r="CQ138">
        <v>100</v>
      </c>
      <c r="CR138">
        <v>42946</v>
      </c>
      <c r="CS138">
        <v>9.0100000000000006E-3</v>
      </c>
      <c r="CT138">
        <v>0</v>
      </c>
      <c r="CU138">
        <v>8.4599999999999996E-4</v>
      </c>
      <c r="CV138">
        <v>617</v>
      </c>
      <c r="CW138" t="s">
        <v>378</v>
      </c>
      <c r="CX138" t="s">
        <v>155</v>
      </c>
      <c r="CY138" t="s">
        <v>379</v>
      </c>
      <c r="CZ138">
        <v>-83.406328000000002</v>
      </c>
      <c r="DA138">
        <v>34.880932999999999</v>
      </c>
      <c r="DB138">
        <v>34.880932999999999</v>
      </c>
      <c r="DC138">
        <v>-83.406328000000002</v>
      </c>
      <c r="DD138">
        <v>8.4599999999999996E-4</v>
      </c>
      <c r="DE138">
        <v>69</v>
      </c>
      <c r="DF138">
        <v>5040</v>
      </c>
      <c r="DG138">
        <v>8.5</v>
      </c>
      <c r="DH138">
        <v>7440</v>
      </c>
      <c r="DI138">
        <v>6.9</v>
      </c>
      <c r="DJ138">
        <v>7220</v>
      </c>
      <c r="DK138">
        <v>7</v>
      </c>
      <c r="DL138">
        <v>6850</v>
      </c>
      <c r="DM138">
        <v>6</v>
      </c>
      <c r="DN138">
        <v>8020</v>
      </c>
      <c r="DO138">
        <v>12</v>
      </c>
      <c r="DP138">
        <v>7700</v>
      </c>
      <c r="DQ138">
        <v>12</v>
      </c>
      <c r="DR138">
        <v>7330</v>
      </c>
      <c r="DS138">
        <v>12</v>
      </c>
      <c r="DT138">
        <v>6830</v>
      </c>
      <c r="DU138">
        <v>12</v>
      </c>
      <c r="DV138">
        <v>6830</v>
      </c>
      <c r="DW138">
        <v>0</v>
      </c>
      <c r="DX138">
        <v>6930</v>
      </c>
      <c r="DY138">
        <v>0</v>
      </c>
      <c r="DZ138">
        <v>1.7200000000000001E-4</v>
      </c>
    </row>
    <row r="139" spans="1:130" x14ac:dyDescent="0.3">
      <c r="A139">
        <v>138</v>
      </c>
      <c r="B139">
        <v>4660082</v>
      </c>
      <c r="C139" t="s">
        <v>157</v>
      </c>
      <c r="D139" s="2">
        <v>41610.32916666667</v>
      </c>
      <c r="E139" t="s">
        <v>131</v>
      </c>
      <c r="F139" t="s">
        <v>382</v>
      </c>
      <c r="G139" t="s">
        <v>426</v>
      </c>
      <c r="H139" t="s">
        <v>134</v>
      </c>
      <c r="I139">
        <v>0</v>
      </c>
      <c r="J139">
        <v>0</v>
      </c>
      <c r="K139">
        <v>0</v>
      </c>
      <c r="L139" t="s">
        <v>269</v>
      </c>
      <c r="M139" t="s">
        <v>224</v>
      </c>
      <c r="N139" t="s">
        <v>165</v>
      </c>
      <c r="O139" t="s">
        <v>165</v>
      </c>
      <c r="P139" t="s">
        <v>173</v>
      </c>
      <c r="Q139">
        <v>2</v>
      </c>
      <c r="R139" t="s">
        <v>270</v>
      </c>
      <c r="S139" t="s">
        <v>195</v>
      </c>
      <c r="T139" t="s">
        <v>169</v>
      </c>
      <c r="U139" t="s">
        <v>142</v>
      </c>
      <c r="V139" t="s">
        <v>481</v>
      </c>
      <c r="W139" t="s">
        <v>482</v>
      </c>
      <c r="X139" t="s">
        <v>245</v>
      </c>
      <c r="Y139" t="s">
        <v>145</v>
      </c>
      <c r="Z139">
        <v>15.802301</v>
      </c>
      <c r="AA139">
        <v>34.878309000000002</v>
      </c>
      <c r="AB139">
        <v>-83.400661999999997</v>
      </c>
      <c r="AC139">
        <v>69</v>
      </c>
      <c r="AD139">
        <v>31</v>
      </c>
      <c r="AE139">
        <v>118</v>
      </c>
      <c r="AF139" t="s">
        <v>146</v>
      </c>
      <c r="AG139">
        <v>99</v>
      </c>
      <c r="AH139">
        <v>117</v>
      </c>
      <c r="AI139" t="s">
        <v>147</v>
      </c>
      <c r="AJ139">
        <v>207.8</v>
      </c>
      <c r="AK139">
        <v>74.5</v>
      </c>
      <c r="AL139">
        <v>268.89999999999998</v>
      </c>
      <c r="AM139">
        <v>-83.405452999999994</v>
      </c>
      <c r="AN139">
        <v>34.880851999999997</v>
      </c>
      <c r="AO139">
        <v>-83.404743999999994</v>
      </c>
      <c r="AP139">
        <v>34.880488999999997</v>
      </c>
      <c r="AQ139" t="s">
        <v>145</v>
      </c>
      <c r="AR139">
        <v>1</v>
      </c>
      <c r="AS139">
        <v>241</v>
      </c>
      <c r="AT139">
        <v>2</v>
      </c>
      <c r="AU139">
        <v>0</v>
      </c>
      <c r="AV139">
        <v>25</v>
      </c>
      <c r="AW139">
        <v>10.17</v>
      </c>
      <c r="AX139">
        <v>10.02</v>
      </c>
      <c r="AY139">
        <v>1888.1</v>
      </c>
      <c r="AZ139">
        <v>1888.1</v>
      </c>
      <c r="BA139">
        <v>1884.5</v>
      </c>
      <c r="BB139">
        <v>35</v>
      </c>
      <c r="BC139">
        <v>27.9</v>
      </c>
      <c r="BD139">
        <v>7.1</v>
      </c>
      <c r="BE139" s="3">
        <v>43091</v>
      </c>
      <c r="BF139" t="s">
        <v>209</v>
      </c>
      <c r="BG139">
        <v>8.4599999999999996E-4</v>
      </c>
      <c r="BH139">
        <v>43297</v>
      </c>
      <c r="BI139">
        <v>42922</v>
      </c>
      <c r="BJ139" t="s">
        <v>145</v>
      </c>
      <c r="BK139" t="s">
        <v>149</v>
      </c>
      <c r="BL139">
        <v>1</v>
      </c>
      <c r="BM139">
        <v>200</v>
      </c>
      <c r="BN139">
        <v>1</v>
      </c>
      <c r="BO139">
        <v>1</v>
      </c>
      <c r="BP139">
        <v>2</v>
      </c>
      <c r="BQ139">
        <v>1</v>
      </c>
      <c r="BR139">
        <v>1</v>
      </c>
      <c r="BS139">
        <v>2</v>
      </c>
      <c r="BT139">
        <v>3</v>
      </c>
      <c r="BU139">
        <v>3</v>
      </c>
      <c r="BV139" t="s">
        <v>150</v>
      </c>
      <c r="BW139">
        <v>241</v>
      </c>
      <c r="BX139">
        <v>2</v>
      </c>
      <c r="BY139">
        <v>0</v>
      </c>
      <c r="BZ139" t="s">
        <v>151</v>
      </c>
      <c r="CA139" t="s">
        <v>151</v>
      </c>
      <c r="CB139">
        <v>0</v>
      </c>
      <c r="CC139">
        <v>25</v>
      </c>
      <c r="CD139">
        <v>8020</v>
      </c>
      <c r="CE139" t="s">
        <v>377</v>
      </c>
      <c r="CF139">
        <v>1690</v>
      </c>
      <c r="CG139">
        <v>0.21201300000000001</v>
      </c>
      <c r="CH139">
        <v>9</v>
      </c>
      <c r="CI139" t="s">
        <v>153</v>
      </c>
      <c r="CJ139">
        <v>8020</v>
      </c>
      <c r="CK139">
        <v>452487</v>
      </c>
      <c r="CL139">
        <v>15.31</v>
      </c>
      <c r="CM139">
        <v>15.53</v>
      </c>
      <c r="CN139">
        <v>452487</v>
      </c>
      <c r="CO139">
        <v>0</v>
      </c>
      <c r="CP139">
        <v>1119.426702</v>
      </c>
      <c r="CQ139">
        <v>100</v>
      </c>
      <c r="CR139">
        <v>42946</v>
      </c>
      <c r="CS139">
        <v>9.0100000000000006E-3</v>
      </c>
      <c r="CT139">
        <v>0</v>
      </c>
      <c r="CU139">
        <v>8.4599999999999996E-4</v>
      </c>
      <c r="CV139">
        <v>617</v>
      </c>
      <c r="CW139" t="s">
        <v>378</v>
      </c>
      <c r="CX139" t="s">
        <v>155</v>
      </c>
      <c r="CY139" t="s">
        <v>379</v>
      </c>
      <c r="CZ139">
        <v>-83.406328000000002</v>
      </c>
      <c r="DA139">
        <v>34.880932999999999</v>
      </c>
      <c r="DB139">
        <v>34.880932999999999</v>
      </c>
      <c r="DC139">
        <v>-83.406328000000002</v>
      </c>
      <c r="DD139">
        <v>8.4599999999999996E-4</v>
      </c>
      <c r="DE139">
        <v>69</v>
      </c>
      <c r="DF139">
        <v>5040</v>
      </c>
      <c r="DG139">
        <v>8.5</v>
      </c>
      <c r="DH139">
        <v>7440</v>
      </c>
      <c r="DI139">
        <v>6.9</v>
      </c>
      <c r="DJ139">
        <v>7220</v>
      </c>
      <c r="DK139">
        <v>7</v>
      </c>
      <c r="DL139">
        <v>6850</v>
      </c>
      <c r="DM139">
        <v>6</v>
      </c>
      <c r="DN139">
        <v>8020</v>
      </c>
      <c r="DO139">
        <v>12</v>
      </c>
      <c r="DP139">
        <v>7700</v>
      </c>
      <c r="DQ139">
        <v>12</v>
      </c>
      <c r="DR139">
        <v>7330</v>
      </c>
      <c r="DS139">
        <v>12</v>
      </c>
      <c r="DT139">
        <v>6830</v>
      </c>
      <c r="DU139">
        <v>12</v>
      </c>
      <c r="DV139">
        <v>6830</v>
      </c>
      <c r="DW139">
        <v>0</v>
      </c>
      <c r="DX139">
        <v>6930</v>
      </c>
      <c r="DY139">
        <v>0</v>
      </c>
      <c r="DZ139">
        <v>4.6299999999999996E-3</v>
      </c>
    </row>
    <row r="140" spans="1:130" x14ac:dyDescent="0.3">
      <c r="A140">
        <v>139</v>
      </c>
      <c r="B140">
        <v>4895508</v>
      </c>
      <c r="C140" t="s">
        <v>373</v>
      </c>
      <c r="D140" s="2">
        <v>41572.697916666664</v>
      </c>
      <c r="E140" t="s">
        <v>131</v>
      </c>
      <c r="F140" t="s">
        <v>396</v>
      </c>
      <c r="G140" t="s">
        <v>382</v>
      </c>
      <c r="H140" t="s">
        <v>187</v>
      </c>
      <c r="I140">
        <v>0</v>
      </c>
      <c r="J140">
        <v>0</v>
      </c>
      <c r="K140">
        <v>1</v>
      </c>
      <c r="L140" t="s">
        <v>135</v>
      </c>
      <c r="M140" t="s">
        <v>224</v>
      </c>
      <c r="N140" t="s">
        <v>483</v>
      </c>
      <c r="O140" t="s">
        <v>432</v>
      </c>
      <c r="P140" t="s">
        <v>225</v>
      </c>
      <c r="Q140">
        <v>1</v>
      </c>
      <c r="R140" t="s">
        <v>430</v>
      </c>
      <c r="S140" t="s">
        <v>332</v>
      </c>
      <c r="T140" t="s">
        <v>169</v>
      </c>
      <c r="U140" t="s">
        <v>142</v>
      </c>
      <c r="V140">
        <v>32</v>
      </c>
      <c r="W140" t="s">
        <v>484</v>
      </c>
      <c r="X140" t="s">
        <v>144</v>
      </c>
      <c r="Y140" t="s">
        <v>145</v>
      </c>
      <c r="Z140">
        <v>15.79</v>
      </c>
      <c r="AA140">
        <v>34.878323999999999</v>
      </c>
      <c r="AB140">
        <v>-83.400896000000003</v>
      </c>
      <c r="AC140">
        <v>69</v>
      </c>
      <c r="AD140">
        <v>31</v>
      </c>
      <c r="AE140">
        <v>118</v>
      </c>
      <c r="AF140" t="s">
        <v>146</v>
      </c>
      <c r="AG140">
        <v>99</v>
      </c>
      <c r="AH140">
        <v>117</v>
      </c>
      <c r="AI140" t="s">
        <v>147</v>
      </c>
      <c r="AJ140">
        <v>207.8</v>
      </c>
      <c r="AK140">
        <v>74.5</v>
      </c>
      <c r="AL140">
        <v>268.89999999999998</v>
      </c>
      <c r="AM140">
        <v>-83.405452999999994</v>
      </c>
      <c r="AN140">
        <v>34.880851999999997</v>
      </c>
      <c r="AO140">
        <v>-83.404743999999994</v>
      </c>
      <c r="AP140">
        <v>34.880488999999997</v>
      </c>
      <c r="AQ140" t="s">
        <v>145</v>
      </c>
      <c r="AR140">
        <v>1</v>
      </c>
      <c r="AS140">
        <v>241</v>
      </c>
      <c r="AT140">
        <v>2</v>
      </c>
      <c r="AU140">
        <v>0</v>
      </c>
      <c r="AV140">
        <v>25</v>
      </c>
      <c r="AW140">
        <v>10.17</v>
      </c>
      <c r="AX140">
        <v>10.02</v>
      </c>
      <c r="AY140">
        <v>1888.1</v>
      </c>
      <c r="AZ140">
        <v>1888.1</v>
      </c>
      <c r="BA140">
        <v>1884.5</v>
      </c>
      <c r="BB140">
        <v>35</v>
      </c>
      <c r="BC140">
        <v>27.9</v>
      </c>
      <c r="BD140">
        <v>7.1</v>
      </c>
      <c r="BE140" s="3">
        <v>43091</v>
      </c>
      <c r="BF140" t="s">
        <v>209</v>
      </c>
      <c r="BG140">
        <v>8.4599999999999996E-4</v>
      </c>
      <c r="BH140">
        <v>43297</v>
      </c>
      <c r="BI140">
        <v>42922</v>
      </c>
      <c r="BJ140" t="s">
        <v>145</v>
      </c>
      <c r="BK140" t="s">
        <v>149</v>
      </c>
      <c r="BL140">
        <v>1</v>
      </c>
      <c r="BM140">
        <v>200</v>
      </c>
      <c r="BN140">
        <v>1</v>
      </c>
      <c r="BO140">
        <v>1</v>
      </c>
      <c r="BP140">
        <v>2</v>
      </c>
      <c r="BQ140">
        <v>1</v>
      </c>
      <c r="BR140">
        <v>1</v>
      </c>
      <c r="BS140">
        <v>2</v>
      </c>
      <c r="BT140">
        <v>3</v>
      </c>
      <c r="BU140">
        <v>3</v>
      </c>
      <c r="BV140" t="s">
        <v>150</v>
      </c>
      <c r="BW140">
        <v>241</v>
      </c>
      <c r="BX140">
        <v>2</v>
      </c>
      <c r="BY140">
        <v>0</v>
      </c>
      <c r="BZ140" t="s">
        <v>151</v>
      </c>
      <c r="CA140" t="s">
        <v>151</v>
      </c>
      <c r="CB140">
        <v>0</v>
      </c>
      <c r="CC140">
        <v>25</v>
      </c>
      <c r="CD140">
        <v>8020</v>
      </c>
      <c r="CE140" t="s">
        <v>377</v>
      </c>
      <c r="CF140">
        <v>1690</v>
      </c>
      <c r="CG140">
        <v>0.21201300000000001</v>
      </c>
      <c r="CH140">
        <v>9</v>
      </c>
      <c r="CI140" t="s">
        <v>153</v>
      </c>
      <c r="CJ140">
        <v>8020</v>
      </c>
      <c r="CK140">
        <v>452487</v>
      </c>
      <c r="CL140">
        <v>15.31</v>
      </c>
      <c r="CM140">
        <v>15.53</v>
      </c>
      <c r="CN140">
        <v>452487</v>
      </c>
      <c r="CO140">
        <v>0</v>
      </c>
      <c r="CP140">
        <v>1119.426702</v>
      </c>
      <c r="CQ140">
        <v>100</v>
      </c>
      <c r="CR140">
        <v>42946</v>
      </c>
      <c r="CS140">
        <v>9.0100000000000006E-3</v>
      </c>
      <c r="CT140">
        <v>0</v>
      </c>
      <c r="CU140">
        <v>8.4599999999999996E-4</v>
      </c>
      <c r="CV140">
        <v>617</v>
      </c>
      <c r="CW140" t="s">
        <v>378</v>
      </c>
      <c r="CX140" t="s">
        <v>155</v>
      </c>
      <c r="CY140" t="s">
        <v>379</v>
      </c>
      <c r="CZ140">
        <v>-83.406328000000002</v>
      </c>
      <c r="DA140">
        <v>34.880932999999999</v>
      </c>
      <c r="DB140">
        <v>34.880932999999999</v>
      </c>
      <c r="DC140">
        <v>-83.406328000000002</v>
      </c>
      <c r="DD140">
        <v>8.4599999999999996E-4</v>
      </c>
      <c r="DE140">
        <v>69</v>
      </c>
      <c r="DF140">
        <v>5040</v>
      </c>
      <c r="DG140">
        <v>8.5</v>
      </c>
      <c r="DH140">
        <v>7440</v>
      </c>
      <c r="DI140">
        <v>6.9</v>
      </c>
      <c r="DJ140">
        <v>7220</v>
      </c>
      <c r="DK140">
        <v>7</v>
      </c>
      <c r="DL140">
        <v>6850</v>
      </c>
      <c r="DM140">
        <v>6</v>
      </c>
      <c r="DN140">
        <v>8020</v>
      </c>
      <c r="DO140">
        <v>12</v>
      </c>
      <c r="DP140">
        <v>7700</v>
      </c>
      <c r="DQ140">
        <v>12</v>
      </c>
      <c r="DR140">
        <v>7330</v>
      </c>
      <c r="DS140">
        <v>12</v>
      </c>
      <c r="DT140">
        <v>6830</v>
      </c>
      <c r="DU140">
        <v>12</v>
      </c>
      <c r="DV140">
        <v>6830</v>
      </c>
      <c r="DW140">
        <v>0</v>
      </c>
      <c r="DX140">
        <v>6930</v>
      </c>
      <c r="DY140">
        <v>0</v>
      </c>
      <c r="DZ140">
        <v>4.4169999999999999E-3</v>
      </c>
    </row>
    <row r="141" spans="1:130" x14ac:dyDescent="0.3">
      <c r="A141">
        <v>140</v>
      </c>
      <c r="B141">
        <v>4895488</v>
      </c>
      <c r="C141" t="s">
        <v>373</v>
      </c>
      <c r="D141" s="2">
        <v>41522.709722222222</v>
      </c>
      <c r="E141" t="s">
        <v>131</v>
      </c>
      <c r="F141" t="s">
        <v>381</v>
      </c>
      <c r="G141" t="s">
        <v>436</v>
      </c>
      <c r="H141" t="s">
        <v>187</v>
      </c>
      <c r="I141">
        <v>0</v>
      </c>
      <c r="J141">
        <v>0</v>
      </c>
      <c r="K141">
        <v>1</v>
      </c>
      <c r="L141" t="s">
        <v>135</v>
      </c>
      <c r="M141" t="s">
        <v>224</v>
      </c>
      <c r="N141" t="s">
        <v>483</v>
      </c>
      <c r="O141" t="s">
        <v>432</v>
      </c>
      <c r="P141" t="s">
        <v>485</v>
      </c>
      <c r="Q141">
        <v>1</v>
      </c>
      <c r="R141" t="s">
        <v>182</v>
      </c>
      <c r="S141" t="s">
        <v>332</v>
      </c>
      <c r="T141" t="s">
        <v>169</v>
      </c>
      <c r="U141" t="s">
        <v>142</v>
      </c>
      <c r="V141">
        <v>74</v>
      </c>
      <c r="W141" t="s">
        <v>256</v>
      </c>
      <c r="X141" t="s">
        <v>144</v>
      </c>
      <c r="Y141" t="s">
        <v>145</v>
      </c>
      <c r="Z141">
        <v>15.87</v>
      </c>
      <c r="AA141">
        <v>34.878210000000003</v>
      </c>
      <c r="AB141">
        <v>-83.399371000000002</v>
      </c>
      <c r="AC141">
        <v>69</v>
      </c>
      <c r="AD141">
        <v>31</v>
      </c>
      <c r="AE141">
        <v>118</v>
      </c>
      <c r="AF141" t="s">
        <v>146</v>
      </c>
      <c r="AG141">
        <v>99</v>
      </c>
      <c r="AH141">
        <v>117</v>
      </c>
      <c r="AI141" t="s">
        <v>147</v>
      </c>
      <c r="AJ141">
        <v>207.8</v>
      </c>
      <c r="AK141">
        <v>74.5</v>
      </c>
      <c r="AL141">
        <v>268.89999999999998</v>
      </c>
      <c r="AM141">
        <v>-83.405452999999994</v>
      </c>
      <c r="AN141">
        <v>34.880851999999997</v>
      </c>
      <c r="AO141">
        <v>-83.404743999999994</v>
      </c>
      <c r="AP141">
        <v>34.880488999999997</v>
      </c>
      <c r="AQ141" t="s">
        <v>145</v>
      </c>
      <c r="AR141">
        <v>1</v>
      </c>
      <c r="AS141">
        <v>241</v>
      </c>
      <c r="AT141">
        <v>2</v>
      </c>
      <c r="AU141">
        <v>0</v>
      </c>
      <c r="AV141">
        <v>25</v>
      </c>
      <c r="AW141">
        <v>10.17</v>
      </c>
      <c r="AX141">
        <v>10.02</v>
      </c>
      <c r="AY141">
        <v>1888.1</v>
      </c>
      <c r="AZ141">
        <v>1888.1</v>
      </c>
      <c r="BA141">
        <v>1884.5</v>
      </c>
      <c r="BB141">
        <v>35</v>
      </c>
      <c r="BC141">
        <v>27.9</v>
      </c>
      <c r="BD141">
        <v>7.1</v>
      </c>
      <c r="BE141" s="3">
        <v>43091</v>
      </c>
      <c r="BF141" t="s">
        <v>209</v>
      </c>
      <c r="BG141">
        <v>8.4599999999999996E-4</v>
      </c>
      <c r="BH141">
        <v>43297</v>
      </c>
      <c r="BI141">
        <v>42922</v>
      </c>
      <c r="BJ141" t="s">
        <v>145</v>
      </c>
      <c r="BK141" t="s">
        <v>149</v>
      </c>
      <c r="BL141">
        <v>1</v>
      </c>
      <c r="BM141">
        <v>200</v>
      </c>
      <c r="BN141">
        <v>1</v>
      </c>
      <c r="BO141">
        <v>1</v>
      </c>
      <c r="BP141">
        <v>2</v>
      </c>
      <c r="BQ141">
        <v>1</v>
      </c>
      <c r="BR141">
        <v>1</v>
      </c>
      <c r="BS141">
        <v>2</v>
      </c>
      <c r="BT141">
        <v>3</v>
      </c>
      <c r="BU141">
        <v>3</v>
      </c>
      <c r="BV141" t="s">
        <v>150</v>
      </c>
      <c r="BW141">
        <v>241</v>
      </c>
      <c r="BX141">
        <v>2</v>
      </c>
      <c r="BY141">
        <v>0</v>
      </c>
      <c r="BZ141" t="s">
        <v>151</v>
      </c>
      <c r="CA141" t="s">
        <v>151</v>
      </c>
      <c r="CB141">
        <v>0</v>
      </c>
      <c r="CC141">
        <v>25</v>
      </c>
      <c r="CD141">
        <v>8020</v>
      </c>
      <c r="CE141" t="s">
        <v>377</v>
      </c>
      <c r="CF141">
        <v>1690</v>
      </c>
      <c r="CG141">
        <v>0.21201300000000001</v>
      </c>
      <c r="CH141">
        <v>9</v>
      </c>
      <c r="CI141" t="s">
        <v>153</v>
      </c>
      <c r="CJ141">
        <v>8020</v>
      </c>
      <c r="CK141">
        <v>452487</v>
      </c>
      <c r="CL141">
        <v>15.31</v>
      </c>
      <c r="CM141">
        <v>15.53</v>
      </c>
      <c r="CN141">
        <v>452487</v>
      </c>
      <c r="CO141">
        <v>0</v>
      </c>
      <c r="CP141">
        <v>1119.426702</v>
      </c>
      <c r="CQ141">
        <v>100</v>
      </c>
      <c r="CR141">
        <v>42946</v>
      </c>
      <c r="CS141">
        <v>9.0100000000000006E-3</v>
      </c>
      <c r="CT141">
        <v>0</v>
      </c>
      <c r="CU141">
        <v>8.4599999999999996E-4</v>
      </c>
      <c r="CV141">
        <v>617</v>
      </c>
      <c r="CW141" t="s">
        <v>378</v>
      </c>
      <c r="CX141" t="s">
        <v>155</v>
      </c>
      <c r="CY141" t="s">
        <v>379</v>
      </c>
      <c r="CZ141">
        <v>-83.406328000000002</v>
      </c>
      <c r="DA141">
        <v>34.880932999999999</v>
      </c>
      <c r="DB141">
        <v>34.880932999999999</v>
      </c>
      <c r="DC141">
        <v>-83.406328000000002</v>
      </c>
      <c r="DD141">
        <v>8.4599999999999996E-4</v>
      </c>
      <c r="DE141">
        <v>69</v>
      </c>
      <c r="DF141">
        <v>5040</v>
      </c>
      <c r="DG141">
        <v>8.5</v>
      </c>
      <c r="DH141">
        <v>7440</v>
      </c>
      <c r="DI141">
        <v>6.9</v>
      </c>
      <c r="DJ141">
        <v>7220</v>
      </c>
      <c r="DK141">
        <v>7</v>
      </c>
      <c r="DL141">
        <v>6850</v>
      </c>
      <c r="DM141">
        <v>6</v>
      </c>
      <c r="DN141">
        <v>8020</v>
      </c>
      <c r="DO141">
        <v>12</v>
      </c>
      <c r="DP141">
        <v>7700</v>
      </c>
      <c r="DQ141">
        <v>12</v>
      </c>
      <c r="DR141">
        <v>7330</v>
      </c>
      <c r="DS141">
        <v>12</v>
      </c>
      <c r="DT141">
        <v>6830</v>
      </c>
      <c r="DU141">
        <v>12</v>
      </c>
      <c r="DV141">
        <v>6830</v>
      </c>
      <c r="DW141">
        <v>0</v>
      </c>
      <c r="DX141">
        <v>6930</v>
      </c>
      <c r="DY141">
        <v>0</v>
      </c>
      <c r="DZ141">
        <v>5.8380000000000003E-3</v>
      </c>
    </row>
    <row r="142" spans="1:130" x14ac:dyDescent="0.3">
      <c r="A142">
        <v>141</v>
      </c>
      <c r="B142">
        <v>4895475</v>
      </c>
      <c r="C142" t="s">
        <v>373</v>
      </c>
      <c r="D142" s="2">
        <v>41505.503472222219</v>
      </c>
      <c r="E142" t="s">
        <v>131</v>
      </c>
      <c r="F142" t="s">
        <v>381</v>
      </c>
      <c r="G142" t="s">
        <v>382</v>
      </c>
      <c r="H142" t="s">
        <v>193</v>
      </c>
      <c r="I142">
        <v>0</v>
      </c>
      <c r="J142">
        <v>0</v>
      </c>
      <c r="K142">
        <v>0</v>
      </c>
      <c r="L142" t="s">
        <v>135</v>
      </c>
      <c r="M142" t="s">
        <v>180</v>
      </c>
      <c r="N142" t="s">
        <v>181</v>
      </c>
      <c r="O142" t="s">
        <v>285</v>
      </c>
      <c r="P142" t="s">
        <v>190</v>
      </c>
      <c r="Q142">
        <v>1</v>
      </c>
      <c r="R142" t="s">
        <v>139</v>
      </c>
      <c r="S142" t="s">
        <v>140</v>
      </c>
      <c r="T142" t="s">
        <v>169</v>
      </c>
      <c r="U142" t="s">
        <v>162</v>
      </c>
      <c r="V142">
        <v>59</v>
      </c>
      <c r="W142" t="s">
        <v>143</v>
      </c>
      <c r="X142" t="s">
        <v>144</v>
      </c>
      <c r="Y142" t="s">
        <v>145</v>
      </c>
      <c r="Z142">
        <v>15.87</v>
      </c>
      <c r="AA142">
        <v>34.878210000000003</v>
      </c>
      <c r="AB142">
        <v>-83.399371000000002</v>
      </c>
      <c r="AC142">
        <v>69</v>
      </c>
      <c r="AD142">
        <v>31</v>
      </c>
      <c r="AE142">
        <v>118</v>
      </c>
      <c r="AF142" t="s">
        <v>146</v>
      </c>
      <c r="AG142">
        <v>99</v>
      </c>
      <c r="AH142">
        <v>117</v>
      </c>
      <c r="AI142" t="s">
        <v>147</v>
      </c>
      <c r="AJ142">
        <v>207.8</v>
      </c>
      <c r="AK142">
        <v>74.5</v>
      </c>
      <c r="AL142">
        <v>268.89999999999998</v>
      </c>
      <c r="AM142">
        <v>-83.405452999999994</v>
      </c>
      <c r="AN142">
        <v>34.880851999999997</v>
      </c>
      <c r="AO142">
        <v>-83.404743999999994</v>
      </c>
      <c r="AP142">
        <v>34.880488999999997</v>
      </c>
      <c r="AQ142" t="s">
        <v>145</v>
      </c>
      <c r="AR142">
        <v>1</v>
      </c>
      <c r="AS142">
        <v>241</v>
      </c>
      <c r="AT142">
        <v>2</v>
      </c>
      <c r="AU142">
        <v>0</v>
      </c>
      <c r="AV142">
        <v>25</v>
      </c>
      <c r="AW142">
        <v>10.17</v>
      </c>
      <c r="AX142">
        <v>10.02</v>
      </c>
      <c r="AY142">
        <v>1888.1</v>
      </c>
      <c r="AZ142">
        <v>1888.1</v>
      </c>
      <c r="BA142">
        <v>1884.5</v>
      </c>
      <c r="BB142">
        <v>35</v>
      </c>
      <c r="BC142">
        <v>27.9</v>
      </c>
      <c r="BD142">
        <v>7.1</v>
      </c>
      <c r="BE142" s="3">
        <v>43091</v>
      </c>
      <c r="BF142" t="s">
        <v>209</v>
      </c>
      <c r="BG142">
        <v>8.4599999999999996E-4</v>
      </c>
      <c r="BH142">
        <v>43297</v>
      </c>
      <c r="BI142">
        <v>42922</v>
      </c>
      <c r="BJ142" t="s">
        <v>145</v>
      </c>
      <c r="BK142" t="s">
        <v>149</v>
      </c>
      <c r="BL142">
        <v>1</v>
      </c>
      <c r="BM142">
        <v>200</v>
      </c>
      <c r="BN142">
        <v>1</v>
      </c>
      <c r="BO142">
        <v>1</v>
      </c>
      <c r="BP142">
        <v>2</v>
      </c>
      <c r="BQ142">
        <v>1</v>
      </c>
      <c r="BR142">
        <v>1</v>
      </c>
      <c r="BS142">
        <v>2</v>
      </c>
      <c r="BT142">
        <v>3</v>
      </c>
      <c r="BU142">
        <v>3</v>
      </c>
      <c r="BV142" t="s">
        <v>150</v>
      </c>
      <c r="BW142">
        <v>241</v>
      </c>
      <c r="BX142">
        <v>2</v>
      </c>
      <c r="BY142">
        <v>0</v>
      </c>
      <c r="BZ142" t="s">
        <v>151</v>
      </c>
      <c r="CA142" t="s">
        <v>151</v>
      </c>
      <c r="CB142">
        <v>0</v>
      </c>
      <c r="CC142">
        <v>25</v>
      </c>
      <c r="CD142">
        <v>8020</v>
      </c>
      <c r="CE142" t="s">
        <v>377</v>
      </c>
      <c r="CF142">
        <v>1690</v>
      </c>
      <c r="CG142">
        <v>0.21201300000000001</v>
      </c>
      <c r="CH142">
        <v>9</v>
      </c>
      <c r="CI142" t="s">
        <v>153</v>
      </c>
      <c r="CJ142">
        <v>8020</v>
      </c>
      <c r="CK142">
        <v>452487</v>
      </c>
      <c r="CL142">
        <v>15.31</v>
      </c>
      <c r="CM142">
        <v>15.53</v>
      </c>
      <c r="CN142">
        <v>452487</v>
      </c>
      <c r="CO142">
        <v>0</v>
      </c>
      <c r="CP142">
        <v>1119.426702</v>
      </c>
      <c r="CQ142">
        <v>100</v>
      </c>
      <c r="CR142">
        <v>42946</v>
      </c>
      <c r="CS142">
        <v>9.0100000000000006E-3</v>
      </c>
      <c r="CT142">
        <v>0</v>
      </c>
      <c r="CU142">
        <v>8.4599999999999996E-4</v>
      </c>
      <c r="CV142">
        <v>617</v>
      </c>
      <c r="CW142" t="s">
        <v>378</v>
      </c>
      <c r="CX142" t="s">
        <v>155</v>
      </c>
      <c r="CY142" t="s">
        <v>379</v>
      </c>
      <c r="CZ142">
        <v>-83.406328000000002</v>
      </c>
      <c r="DA142">
        <v>34.880932999999999</v>
      </c>
      <c r="DB142">
        <v>34.880932999999999</v>
      </c>
      <c r="DC142">
        <v>-83.406328000000002</v>
      </c>
      <c r="DD142">
        <v>8.4599999999999996E-4</v>
      </c>
      <c r="DE142">
        <v>69</v>
      </c>
      <c r="DF142">
        <v>5040</v>
      </c>
      <c r="DG142">
        <v>8.5</v>
      </c>
      <c r="DH142">
        <v>7440</v>
      </c>
      <c r="DI142">
        <v>6.9</v>
      </c>
      <c r="DJ142">
        <v>7220</v>
      </c>
      <c r="DK142">
        <v>7</v>
      </c>
      <c r="DL142">
        <v>6850</v>
      </c>
      <c r="DM142">
        <v>6</v>
      </c>
      <c r="DN142">
        <v>8020</v>
      </c>
      <c r="DO142">
        <v>12</v>
      </c>
      <c r="DP142">
        <v>7700</v>
      </c>
      <c r="DQ142">
        <v>12</v>
      </c>
      <c r="DR142">
        <v>7330</v>
      </c>
      <c r="DS142">
        <v>12</v>
      </c>
      <c r="DT142">
        <v>6830</v>
      </c>
      <c r="DU142">
        <v>12</v>
      </c>
      <c r="DV142">
        <v>6830</v>
      </c>
      <c r="DW142">
        <v>0</v>
      </c>
      <c r="DX142">
        <v>6930</v>
      </c>
      <c r="DY142">
        <v>0</v>
      </c>
      <c r="DZ142">
        <v>5.8380000000000003E-3</v>
      </c>
    </row>
    <row r="143" spans="1:130" x14ac:dyDescent="0.3">
      <c r="A143">
        <v>142</v>
      </c>
      <c r="B143">
        <v>4466559</v>
      </c>
      <c r="C143" t="s">
        <v>373</v>
      </c>
      <c r="D143" s="2">
        <v>41428.472222222219</v>
      </c>
      <c r="E143" t="s">
        <v>131</v>
      </c>
      <c r="F143" t="s">
        <v>382</v>
      </c>
      <c r="G143" t="s">
        <v>486</v>
      </c>
      <c r="H143" t="s">
        <v>134</v>
      </c>
      <c r="I143">
        <v>0</v>
      </c>
      <c r="J143">
        <v>0</v>
      </c>
      <c r="K143">
        <v>0</v>
      </c>
      <c r="L143" t="s">
        <v>163</v>
      </c>
      <c r="M143" t="s">
        <v>224</v>
      </c>
      <c r="N143" t="s">
        <v>165</v>
      </c>
      <c r="O143" t="s">
        <v>409</v>
      </c>
      <c r="P143" t="s">
        <v>351</v>
      </c>
      <c r="Q143">
        <v>2</v>
      </c>
      <c r="R143" t="s">
        <v>307</v>
      </c>
      <c r="S143" t="s">
        <v>383</v>
      </c>
      <c r="T143" t="s">
        <v>169</v>
      </c>
      <c r="U143" t="s">
        <v>142</v>
      </c>
      <c r="V143" t="s">
        <v>487</v>
      </c>
      <c r="W143" t="s">
        <v>488</v>
      </c>
      <c r="X143" t="s">
        <v>289</v>
      </c>
      <c r="Y143" t="s">
        <v>145</v>
      </c>
      <c r="Z143">
        <v>15.792871</v>
      </c>
      <c r="AA143">
        <v>34.878321</v>
      </c>
      <c r="AB143">
        <v>-83.400845000000004</v>
      </c>
      <c r="AC143">
        <v>69</v>
      </c>
      <c r="AD143">
        <v>31</v>
      </c>
      <c r="AE143">
        <v>118</v>
      </c>
      <c r="AF143" t="s">
        <v>146</v>
      </c>
      <c r="AG143">
        <v>99</v>
      </c>
      <c r="AH143">
        <v>117</v>
      </c>
      <c r="AI143" t="s">
        <v>147</v>
      </c>
      <c r="AJ143">
        <v>207.8</v>
      </c>
      <c r="AK143">
        <v>74.5</v>
      </c>
      <c r="AL143">
        <v>268.89999999999998</v>
      </c>
      <c r="AM143">
        <v>-83.405452999999994</v>
      </c>
      <c r="AN143">
        <v>34.880851999999997</v>
      </c>
      <c r="AO143">
        <v>-83.404743999999994</v>
      </c>
      <c r="AP143">
        <v>34.880488999999997</v>
      </c>
      <c r="AQ143" t="s">
        <v>145</v>
      </c>
      <c r="AR143">
        <v>1</v>
      </c>
      <c r="AS143">
        <v>241</v>
      </c>
      <c r="AT143">
        <v>2</v>
      </c>
      <c r="AU143">
        <v>0</v>
      </c>
      <c r="AV143">
        <v>25</v>
      </c>
      <c r="AW143">
        <v>10.17</v>
      </c>
      <c r="AX143">
        <v>10.02</v>
      </c>
      <c r="AY143">
        <v>1888.1</v>
      </c>
      <c r="AZ143">
        <v>1888.1</v>
      </c>
      <c r="BA143">
        <v>1884.5</v>
      </c>
      <c r="BB143">
        <v>35</v>
      </c>
      <c r="BC143">
        <v>27.9</v>
      </c>
      <c r="BD143">
        <v>7.1</v>
      </c>
      <c r="BE143" s="3">
        <v>43091</v>
      </c>
      <c r="BF143" t="s">
        <v>209</v>
      </c>
      <c r="BG143">
        <v>8.4599999999999996E-4</v>
      </c>
      <c r="BH143">
        <v>43297</v>
      </c>
      <c r="BI143">
        <v>42922</v>
      </c>
      <c r="BJ143" t="s">
        <v>145</v>
      </c>
      <c r="BK143" t="s">
        <v>149</v>
      </c>
      <c r="BL143">
        <v>1</v>
      </c>
      <c r="BM143">
        <v>200</v>
      </c>
      <c r="BN143">
        <v>1</v>
      </c>
      <c r="BO143">
        <v>1</v>
      </c>
      <c r="BP143">
        <v>2</v>
      </c>
      <c r="BQ143">
        <v>1</v>
      </c>
      <c r="BR143">
        <v>1</v>
      </c>
      <c r="BS143">
        <v>2</v>
      </c>
      <c r="BT143">
        <v>3</v>
      </c>
      <c r="BU143">
        <v>3</v>
      </c>
      <c r="BV143" t="s">
        <v>150</v>
      </c>
      <c r="BW143">
        <v>241</v>
      </c>
      <c r="BX143">
        <v>2</v>
      </c>
      <c r="BY143">
        <v>0</v>
      </c>
      <c r="BZ143" t="s">
        <v>151</v>
      </c>
      <c r="CA143" t="s">
        <v>151</v>
      </c>
      <c r="CB143">
        <v>0</v>
      </c>
      <c r="CC143">
        <v>25</v>
      </c>
      <c r="CD143">
        <v>8020</v>
      </c>
      <c r="CE143" t="s">
        <v>377</v>
      </c>
      <c r="CF143">
        <v>1690</v>
      </c>
      <c r="CG143">
        <v>0.21201300000000001</v>
      </c>
      <c r="CH143">
        <v>9</v>
      </c>
      <c r="CI143" t="s">
        <v>153</v>
      </c>
      <c r="CJ143">
        <v>8020</v>
      </c>
      <c r="CK143">
        <v>452487</v>
      </c>
      <c r="CL143">
        <v>15.31</v>
      </c>
      <c r="CM143">
        <v>15.53</v>
      </c>
      <c r="CN143">
        <v>452487</v>
      </c>
      <c r="CO143">
        <v>0</v>
      </c>
      <c r="CP143">
        <v>1119.426702</v>
      </c>
      <c r="CQ143">
        <v>100</v>
      </c>
      <c r="CR143">
        <v>42946</v>
      </c>
      <c r="CS143">
        <v>9.0100000000000006E-3</v>
      </c>
      <c r="CT143">
        <v>0</v>
      </c>
      <c r="CU143">
        <v>8.4599999999999996E-4</v>
      </c>
      <c r="CV143">
        <v>617</v>
      </c>
      <c r="CW143" t="s">
        <v>378</v>
      </c>
      <c r="CX143" t="s">
        <v>155</v>
      </c>
      <c r="CY143" t="s">
        <v>379</v>
      </c>
      <c r="CZ143">
        <v>-83.406328000000002</v>
      </c>
      <c r="DA143">
        <v>34.880932999999999</v>
      </c>
      <c r="DB143">
        <v>34.880932999999999</v>
      </c>
      <c r="DC143">
        <v>-83.406328000000002</v>
      </c>
      <c r="DD143">
        <v>8.4599999999999996E-4</v>
      </c>
      <c r="DE143">
        <v>69</v>
      </c>
      <c r="DF143">
        <v>5040</v>
      </c>
      <c r="DG143">
        <v>8.5</v>
      </c>
      <c r="DH143">
        <v>7440</v>
      </c>
      <c r="DI143">
        <v>6.9</v>
      </c>
      <c r="DJ143">
        <v>7220</v>
      </c>
      <c r="DK143">
        <v>7</v>
      </c>
      <c r="DL143">
        <v>6850</v>
      </c>
      <c r="DM143">
        <v>6</v>
      </c>
      <c r="DN143">
        <v>8020</v>
      </c>
      <c r="DO143">
        <v>12</v>
      </c>
      <c r="DP143">
        <v>7700</v>
      </c>
      <c r="DQ143">
        <v>12</v>
      </c>
      <c r="DR143">
        <v>7330</v>
      </c>
      <c r="DS143">
        <v>12</v>
      </c>
      <c r="DT143">
        <v>6830</v>
      </c>
      <c r="DU143">
        <v>12</v>
      </c>
      <c r="DV143">
        <v>6830</v>
      </c>
      <c r="DW143">
        <v>0</v>
      </c>
      <c r="DX143">
        <v>6930</v>
      </c>
      <c r="DY143">
        <v>0</v>
      </c>
      <c r="DZ143">
        <v>4.463E-3</v>
      </c>
    </row>
    <row r="144" spans="1:130" x14ac:dyDescent="0.3">
      <c r="A144">
        <v>143</v>
      </c>
      <c r="B144">
        <v>6705308</v>
      </c>
      <c r="C144" t="s">
        <v>373</v>
      </c>
      <c r="D144" s="2">
        <v>43213.001388888886</v>
      </c>
      <c r="E144" t="s">
        <v>131</v>
      </c>
      <c r="F144" t="s">
        <v>375</v>
      </c>
      <c r="G144" t="s">
        <v>489</v>
      </c>
      <c r="H144" t="s">
        <v>134</v>
      </c>
      <c r="I144">
        <v>0</v>
      </c>
      <c r="J144">
        <v>0</v>
      </c>
      <c r="K144">
        <v>0</v>
      </c>
      <c r="L144" t="s">
        <v>135</v>
      </c>
      <c r="M144" t="s">
        <v>173</v>
      </c>
      <c r="N144" t="s">
        <v>199</v>
      </c>
      <c r="O144" t="s">
        <v>200</v>
      </c>
      <c r="P144" t="s">
        <v>212</v>
      </c>
      <c r="Q144">
        <v>1</v>
      </c>
      <c r="R144" t="s">
        <v>139</v>
      </c>
      <c r="S144" t="s">
        <v>177</v>
      </c>
      <c r="T144" t="s">
        <v>141</v>
      </c>
      <c r="U144" t="s">
        <v>162</v>
      </c>
      <c r="V144">
        <v>26</v>
      </c>
      <c r="W144" t="s">
        <v>143</v>
      </c>
      <c r="X144" t="s">
        <v>327</v>
      </c>
      <c r="Y144" t="s">
        <v>145</v>
      </c>
      <c r="Z144">
        <v>15.243783000000001</v>
      </c>
      <c r="AA144">
        <v>34.879671000000002</v>
      </c>
      <c r="AB144">
        <v>-83.407678000000004</v>
      </c>
      <c r="AC144">
        <v>70</v>
      </c>
      <c r="AD144">
        <v>32</v>
      </c>
      <c r="AE144">
        <v>116</v>
      </c>
      <c r="AF144" t="s">
        <v>146</v>
      </c>
      <c r="AG144">
        <v>97</v>
      </c>
      <c r="AH144">
        <v>115</v>
      </c>
      <c r="AI144" t="s">
        <v>147</v>
      </c>
      <c r="AJ144">
        <v>277</v>
      </c>
      <c r="AK144">
        <v>152.1</v>
      </c>
      <c r="AL144">
        <v>733.3</v>
      </c>
      <c r="AM144">
        <v>-83.409188999999998</v>
      </c>
      <c r="AN144">
        <v>34.879694000000001</v>
      </c>
      <c r="AO144">
        <v>-83.407459000000003</v>
      </c>
      <c r="AP144">
        <v>34.880220999999999</v>
      </c>
      <c r="AQ144" t="s">
        <v>145</v>
      </c>
      <c r="AR144">
        <v>1</v>
      </c>
      <c r="AS144">
        <v>241</v>
      </c>
      <c r="AT144">
        <v>2</v>
      </c>
      <c r="AU144">
        <v>0</v>
      </c>
      <c r="AV144">
        <v>35</v>
      </c>
      <c r="AW144">
        <v>9.6</v>
      </c>
      <c r="AX144">
        <v>8.66</v>
      </c>
      <c r="AY144">
        <v>1901.6</v>
      </c>
      <c r="AZ144">
        <v>1889.4</v>
      </c>
      <c r="BA144">
        <v>1881.9</v>
      </c>
      <c r="BB144">
        <v>35</v>
      </c>
      <c r="BC144">
        <v>30.8</v>
      </c>
      <c r="BD144">
        <v>4.2</v>
      </c>
      <c r="BE144" s="3">
        <v>43091</v>
      </c>
      <c r="BF144" t="s">
        <v>209</v>
      </c>
      <c r="BG144">
        <v>2.2690000000000002E-3</v>
      </c>
      <c r="BH144">
        <v>43298</v>
      </c>
      <c r="BI144">
        <v>42923</v>
      </c>
      <c r="BJ144" t="s">
        <v>145</v>
      </c>
      <c r="BK144" t="s">
        <v>149</v>
      </c>
      <c r="BL144">
        <v>1</v>
      </c>
      <c r="BM144">
        <v>200</v>
      </c>
      <c r="BN144">
        <v>1</v>
      </c>
      <c r="BO144">
        <v>1</v>
      </c>
      <c r="BP144">
        <v>2</v>
      </c>
      <c r="BQ144">
        <v>1</v>
      </c>
      <c r="BR144">
        <v>1</v>
      </c>
      <c r="BS144">
        <v>2</v>
      </c>
      <c r="BT144">
        <v>3</v>
      </c>
      <c r="BU144">
        <v>3</v>
      </c>
      <c r="BV144" t="s">
        <v>150</v>
      </c>
      <c r="BW144">
        <v>241</v>
      </c>
      <c r="BX144">
        <v>2</v>
      </c>
      <c r="BY144">
        <v>0</v>
      </c>
      <c r="BZ144" t="s">
        <v>151</v>
      </c>
      <c r="CA144" t="s">
        <v>151</v>
      </c>
      <c r="CB144">
        <v>0</v>
      </c>
      <c r="CC144">
        <v>35</v>
      </c>
      <c r="CD144">
        <v>8020</v>
      </c>
      <c r="CE144" t="s">
        <v>377</v>
      </c>
      <c r="CF144">
        <v>1690</v>
      </c>
      <c r="CG144">
        <v>0.298844</v>
      </c>
      <c r="CH144">
        <v>9</v>
      </c>
      <c r="CI144" t="s">
        <v>153</v>
      </c>
      <c r="CJ144">
        <v>8020</v>
      </c>
      <c r="CK144">
        <v>452488</v>
      </c>
      <c r="CL144">
        <v>15.01</v>
      </c>
      <c r="CM144">
        <v>15.31</v>
      </c>
      <c r="CN144">
        <v>452488</v>
      </c>
      <c r="CO144">
        <v>0</v>
      </c>
      <c r="CP144">
        <v>1577.8985210000001</v>
      </c>
      <c r="CQ144">
        <v>100</v>
      </c>
      <c r="CR144">
        <v>42947</v>
      </c>
      <c r="CS144">
        <v>1.1332999999999999E-2</v>
      </c>
      <c r="CT144">
        <v>0</v>
      </c>
      <c r="CU144">
        <v>2.2690000000000002E-3</v>
      </c>
      <c r="CV144">
        <v>617</v>
      </c>
      <c r="CW144" t="s">
        <v>378</v>
      </c>
      <c r="CX144" t="s">
        <v>155</v>
      </c>
      <c r="CY144" t="s">
        <v>379</v>
      </c>
      <c r="CZ144">
        <v>-83.406328000000002</v>
      </c>
      <c r="DA144">
        <v>34.880932999999999</v>
      </c>
      <c r="DB144">
        <v>34.880932999999999</v>
      </c>
      <c r="DC144">
        <v>-83.406328000000002</v>
      </c>
      <c r="DD144">
        <v>2.2690000000000002E-3</v>
      </c>
      <c r="DE144">
        <v>70</v>
      </c>
      <c r="DF144">
        <v>5040</v>
      </c>
      <c r="DG144">
        <v>8.5</v>
      </c>
      <c r="DH144">
        <v>7440</v>
      </c>
      <c r="DI144">
        <v>6.9</v>
      </c>
      <c r="DJ144">
        <v>7220</v>
      </c>
      <c r="DK144">
        <v>7</v>
      </c>
      <c r="DL144">
        <v>6850</v>
      </c>
      <c r="DM144">
        <v>6</v>
      </c>
      <c r="DN144">
        <v>8020</v>
      </c>
      <c r="DO144">
        <v>12</v>
      </c>
      <c r="DP144">
        <v>7700</v>
      </c>
      <c r="DQ144">
        <v>12</v>
      </c>
      <c r="DR144">
        <v>7330</v>
      </c>
      <c r="DS144">
        <v>12</v>
      </c>
      <c r="DT144">
        <v>6830</v>
      </c>
      <c r="DU144">
        <v>12</v>
      </c>
      <c r="DV144">
        <v>6830</v>
      </c>
      <c r="DW144">
        <v>0</v>
      </c>
      <c r="DX144">
        <v>6930</v>
      </c>
      <c r="DY144">
        <v>0</v>
      </c>
      <c r="DZ144">
        <v>9.9999999999999995E-7</v>
      </c>
    </row>
    <row r="145" spans="1:130" x14ac:dyDescent="0.3">
      <c r="A145">
        <v>144</v>
      </c>
      <c r="B145">
        <v>6606667</v>
      </c>
      <c r="C145" t="s">
        <v>373</v>
      </c>
      <c r="D145" s="2">
        <v>43141.893750000003</v>
      </c>
      <c r="E145" t="s">
        <v>131</v>
      </c>
      <c r="F145" t="s">
        <v>375</v>
      </c>
      <c r="G145" t="s">
        <v>490</v>
      </c>
      <c r="H145" t="s">
        <v>134</v>
      </c>
      <c r="I145">
        <v>0</v>
      </c>
      <c r="J145">
        <v>0</v>
      </c>
      <c r="K145">
        <v>0</v>
      </c>
      <c r="L145" t="s">
        <v>214</v>
      </c>
      <c r="M145" t="s">
        <v>164</v>
      </c>
      <c r="N145" t="s">
        <v>165</v>
      </c>
      <c r="O145" t="s">
        <v>165</v>
      </c>
      <c r="P145" t="s">
        <v>299</v>
      </c>
      <c r="Q145">
        <v>2</v>
      </c>
      <c r="R145" t="s">
        <v>206</v>
      </c>
      <c r="S145" t="s">
        <v>195</v>
      </c>
      <c r="T145" t="s">
        <v>141</v>
      </c>
      <c r="U145" t="s">
        <v>162</v>
      </c>
      <c r="V145" t="s">
        <v>491</v>
      </c>
      <c r="W145" t="s">
        <v>197</v>
      </c>
      <c r="X145" t="s">
        <v>172</v>
      </c>
      <c r="Y145" t="s">
        <v>145</v>
      </c>
      <c r="Z145">
        <v>15.077176</v>
      </c>
      <c r="AA145">
        <v>34.880513999999998</v>
      </c>
      <c r="AB145">
        <v>-83.409829000000002</v>
      </c>
      <c r="AC145">
        <v>70</v>
      </c>
      <c r="AD145">
        <v>32</v>
      </c>
      <c r="AE145">
        <v>116</v>
      </c>
      <c r="AF145" t="s">
        <v>146</v>
      </c>
      <c r="AG145">
        <v>97</v>
      </c>
      <c r="AH145">
        <v>115</v>
      </c>
      <c r="AI145" t="s">
        <v>147</v>
      </c>
      <c r="AJ145">
        <v>277</v>
      </c>
      <c r="AK145">
        <v>152.1</v>
      </c>
      <c r="AL145">
        <v>733.3</v>
      </c>
      <c r="AM145">
        <v>-83.409188999999998</v>
      </c>
      <c r="AN145">
        <v>34.879694000000001</v>
      </c>
      <c r="AO145">
        <v>-83.407459000000003</v>
      </c>
      <c r="AP145">
        <v>34.880220999999999</v>
      </c>
      <c r="AQ145" t="s">
        <v>145</v>
      </c>
      <c r="AR145">
        <v>1</v>
      </c>
      <c r="AS145">
        <v>241</v>
      </c>
      <c r="AT145">
        <v>2</v>
      </c>
      <c r="AU145">
        <v>0</v>
      </c>
      <c r="AV145">
        <v>35</v>
      </c>
      <c r="AW145">
        <v>9.6</v>
      </c>
      <c r="AX145">
        <v>8.66</v>
      </c>
      <c r="AY145">
        <v>1901.6</v>
      </c>
      <c r="AZ145">
        <v>1889.4</v>
      </c>
      <c r="BA145">
        <v>1881.9</v>
      </c>
      <c r="BB145">
        <v>35</v>
      </c>
      <c r="BC145">
        <v>30.8</v>
      </c>
      <c r="BD145">
        <v>4.2</v>
      </c>
      <c r="BE145" s="3">
        <v>43091</v>
      </c>
      <c r="BF145" t="s">
        <v>209</v>
      </c>
      <c r="BG145">
        <v>2.2690000000000002E-3</v>
      </c>
      <c r="BH145">
        <v>43298</v>
      </c>
      <c r="BI145">
        <v>42923</v>
      </c>
      <c r="BJ145" t="s">
        <v>145</v>
      </c>
      <c r="BK145" t="s">
        <v>149</v>
      </c>
      <c r="BL145">
        <v>1</v>
      </c>
      <c r="BM145">
        <v>200</v>
      </c>
      <c r="BN145">
        <v>1</v>
      </c>
      <c r="BO145">
        <v>1</v>
      </c>
      <c r="BP145">
        <v>2</v>
      </c>
      <c r="BQ145">
        <v>1</v>
      </c>
      <c r="BR145">
        <v>1</v>
      </c>
      <c r="BS145">
        <v>2</v>
      </c>
      <c r="BT145">
        <v>3</v>
      </c>
      <c r="BU145">
        <v>3</v>
      </c>
      <c r="BV145" t="s">
        <v>150</v>
      </c>
      <c r="BW145">
        <v>241</v>
      </c>
      <c r="BX145">
        <v>2</v>
      </c>
      <c r="BY145">
        <v>0</v>
      </c>
      <c r="BZ145" t="s">
        <v>151</v>
      </c>
      <c r="CA145" t="s">
        <v>151</v>
      </c>
      <c r="CB145">
        <v>0</v>
      </c>
      <c r="CC145">
        <v>35</v>
      </c>
      <c r="CD145">
        <v>8020</v>
      </c>
      <c r="CE145" t="s">
        <v>377</v>
      </c>
      <c r="CF145">
        <v>1690</v>
      </c>
      <c r="CG145">
        <v>0.298844</v>
      </c>
      <c r="CH145">
        <v>9</v>
      </c>
      <c r="CI145" t="s">
        <v>153</v>
      </c>
      <c r="CJ145">
        <v>8020</v>
      </c>
      <c r="CK145">
        <v>452488</v>
      </c>
      <c r="CL145">
        <v>15.01</v>
      </c>
      <c r="CM145">
        <v>15.31</v>
      </c>
      <c r="CN145">
        <v>452488</v>
      </c>
      <c r="CO145">
        <v>0</v>
      </c>
      <c r="CP145">
        <v>1577.8985210000001</v>
      </c>
      <c r="CQ145">
        <v>100</v>
      </c>
      <c r="CR145">
        <v>42947</v>
      </c>
      <c r="CS145">
        <v>1.1332999999999999E-2</v>
      </c>
      <c r="CT145">
        <v>0</v>
      </c>
      <c r="CU145">
        <v>2.2690000000000002E-3</v>
      </c>
      <c r="CV145">
        <v>617</v>
      </c>
      <c r="CW145" t="s">
        <v>378</v>
      </c>
      <c r="CX145" t="s">
        <v>155</v>
      </c>
      <c r="CY145" t="s">
        <v>379</v>
      </c>
      <c r="CZ145">
        <v>-83.406328000000002</v>
      </c>
      <c r="DA145">
        <v>34.880932999999999</v>
      </c>
      <c r="DB145">
        <v>34.880932999999999</v>
      </c>
      <c r="DC145">
        <v>-83.406328000000002</v>
      </c>
      <c r="DD145">
        <v>2.2690000000000002E-3</v>
      </c>
      <c r="DE145">
        <v>70</v>
      </c>
      <c r="DF145">
        <v>5040</v>
      </c>
      <c r="DG145">
        <v>8.5</v>
      </c>
      <c r="DH145">
        <v>7440</v>
      </c>
      <c r="DI145">
        <v>6.9</v>
      </c>
      <c r="DJ145">
        <v>7220</v>
      </c>
      <c r="DK145">
        <v>7</v>
      </c>
      <c r="DL145">
        <v>6850</v>
      </c>
      <c r="DM145">
        <v>6</v>
      </c>
      <c r="DN145">
        <v>8020</v>
      </c>
      <c r="DO145">
        <v>12</v>
      </c>
      <c r="DP145">
        <v>7700</v>
      </c>
      <c r="DQ145">
        <v>12</v>
      </c>
      <c r="DR145">
        <v>7330</v>
      </c>
      <c r="DS145">
        <v>12</v>
      </c>
      <c r="DT145">
        <v>6830</v>
      </c>
      <c r="DU145">
        <v>12</v>
      </c>
      <c r="DV145">
        <v>6830</v>
      </c>
      <c r="DW145">
        <v>0</v>
      </c>
      <c r="DX145">
        <v>6930</v>
      </c>
      <c r="DY145">
        <v>0</v>
      </c>
      <c r="DZ145">
        <v>1.0369999999999999E-3</v>
      </c>
    </row>
    <row r="146" spans="1:130" x14ac:dyDescent="0.3">
      <c r="A146">
        <v>145</v>
      </c>
      <c r="B146">
        <v>6345036</v>
      </c>
      <c r="C146" t="s">
        <v>157</v>
      </c>
      <c r="D146" s="2">
        <v>42952.880555555559</v>
      </c>
      <c r="E146" t="s">
        <v>131</v>
      </c>
      <c r="F146" t="s">
        <v>375</v>
      </c>
      <c r="G146" t="s">
        <v>492</v>
      </c>
      <c r="H146" t="s">
        <v>134</v>
      </c>
      <c r="I146">
        <v>0</v>
      </c>
      <c r="J146">
        <v>0</v>
      </c>
      <c r="K146">
        <v>0</v>
      </c>
      <c r="L146" t="s">
        <v>135</v>
      </c>
      <c r="M146" t="s">
        <v>136</v>
      </c>
      <c r="N146" t="s">
        <v>165</v>
      </c>
      <c r="O146" t="s">
        <v>493</v>
      </c>
      <c r="P146" t="s">
        <v>173</v>
      </c>
      <c r="Q146">
        <v>2</v>
      </c>
      <c r="R146" t="s">
        <v>344</v>
      </c>
      <c r="S146" t="s">
        <v>168</v>
      </c>
      <c r="T146" t="s">
        <v>141</v>
      </c>
      <c r="U146" t="s">
        <v>142</v>
      </c>
      <c r="V146" t="s">
        <v>494</v>
      </c>
      <c r="W146" t="s">
        <v>454</v>
      </c>
      <c r="X146" t="s">
        <v>495</v>
      </c>
      <c r="Y146" t="s">
        <v>145</v>
      </c>
      <c r="Z146">
        <v>15.275353000000001</v>
      </c>
      <c r="AA146">
        <v>34.880097999999997</v>
      </c>
      <c r="AB146">
        <v>-83.407498000000004</v>
      </c>
      <c r="AC146">
        <v>70</v>
      </c>
      <c r="AD146">
        <v>32</v>
      </c>
      <c r="AE146">
        <v>116</v>
      </c>
      <c r="AF146" t="s">
        <v>146</v>
      </c>
      <c r="AG146">
        <v>97</v>
      </c>
      <c r="AH146">
        <v>115</v>
      </c>
      <c r="AI146" t="s">
        <v>147</v>
      </c>
      <c r="AJ146">
        <v>277</v>
      </c>
      <c r="AK146">
        <v>152.1</v>
      </c>
      <c r="AL146">
        <v>733.3</v>
      </c>
      <c r="AM146">
        <v>-83.409188999999998</v>
      </c>
      <c r="AN146">
        <v>34.879694000000001</v>
      </c>
      <c r="AO146">
        <v>-83.407459000000003</v>
      </c>
      <c r="AP146">
        <v>34.880220999999999</v>
      </c>
      <c r="AQ146" t="s">
        <v>145</v>
      </c>
      <c r="AR146">
        <v>1</v>
      </c>
      <c r="AS146">
        <v>241</v>
      </c>
      <c r="AT146">
        <v>2</v>
      </c>
      <c r="AU146">
        <v>0</v>
      </c>
      <c r="AV146">
        <v>35</v>
      </c>
      <c r="AW146">
        <v>9.6</v>
      </c>
      <c r="AX146">
        <v>8.66</v>
      </c>
      <c r="AY146">
        <v>1901.6</v>
      </c>
      <c r="AZ146">
        <v>1889.4</v>
      </c>
      <c r="BA146">
        <v>1881.9</v>
      </c>
      <c r="BB146">
        <v>35</v>
      </c>
      <c r="BC146">
        <v>30.8</v>
      </c>
      <c r="BD146">
        <v>4.2</v>
      </c>
      <c r="BE146" s="3">
        <v>43091</v>
      </c>
      <c r="BF146" t="s">
        <v>209</v>
      </c>
      <c r="BG146">
        <v>2.2690000000000002E-3</v>
      </c>
      <c r="BH146">
        <v>43298</v>
      </c>
      <c r="BI146">
        <v>42923</v>
      </c>
      <c r="BJ146" t="s">
        <v>145</v>
      </c>
      <c r="BK146" t="s">
        <v>149</v>
      </c>
      <c r="BL146">
        <v>1</v>
      </c>
      <c r="BM146">
        <v>200</v>
      </c>
      <c r="BN146">
        <v>1</v>
      </c>
      <c r="BO146">
        <v>1</v>
      </c>
      <c r="BP146">
        <v>2</v>
      </c>
      <c r="BQ146">
        <v>1</v>
      </c>
      <c r="BR146">
        <v>1</v>
      </c>
      <c r="BS146">
        <v>2</v>
      </c>
      <c r="BT146">
        <v>3</v>
      </c>
      <c r="BU146">
        <v>3</v>
      </c>
      <c r="BV146" t="s">
        <v>150</v>
      </c>
      <c r="BW146">
        <v>241</v>
      </c>
      <c r="BX146">
        <v>2</v>
      </c>
      <c r="BY146">
        <v>0</v>
      </c>
      <c r="BZ146" t="s">
        <v>151</v>
      </c>
      <c r="CA146" t="s">
        <v>151</v>
      </c>
      <c r="CB146">
        <v>0</v>
      </c>
      <c r="CC146">
        <v>35</v>
      </c>
      <c r="CD146">
        <v>8020</v>
      </c>
      <c r="CE146" t="s">
        <v>377</v>
      </c>
      <c r="CF146">
        <v>1690</v>
      </c>
      <c r="CG146">
        <v>0.298844</v>
      </c>
      <c r="CH146">
        <v>9</v>
      </c>
      <c r="CI146" t="s">
        <v>153</v>
      </c>
      <c r="CJ146">
        <v>8020</v>
      </c>
      <c r="CK146">
        <v>452488</v>
      </c>
      <c r="CL146">
        <v>15.01</v>
      </c>
      <c r="CM146">
        <v>15.31</v>
      </c>
      <c r="CN146">
        <v>452488</v>
      </c>
      <c r="CO146">
        <v>0</v>
      </c>
      <c r="CP146">
        <v>1577.8985210000001</v>
      </c>
      <c r="CQ146">
        <v>100</v>
      </c>
      <c r="CR146">
        <v>42947</v>
      </c>
      <c r="CS146">
        <v>1.1332999999999999E-2</v>
      </c>
      <c r="CT146">
        <v>0</v>
      </c>
      <c r="CU146">
        <v>2.2690000000000002E-3</v>
      </c>
      <c r="CV146">
        <v>617</v>
      </c>
      <c r="CW146" t="s">
        <v>378</v>
      </c>
      <c r="CX146" t="s">
        <v>155</v>
      </c>
      <c r="CY146" t="s">
        <v>379</v>
      </c>
      <c r="CZ146">
        <v>-83.406328000000002</v>
      </c>
      <c r="DA146">
        <v>34.880932999999999</v>
      </c>
      <c r="DB146">
        <v>34.880932999999999</v>
      </c>
      <c r="DC146">
        <v>-83.406328000000002</v>
      </c>
      <c r="DD146">
        <v>2.2690000000000002E-3</v>
      </c>
      <c r="DE146">
        <v>70</v>
      </c>
      <c r="DF146">
        <v>5040</v>
      </c>
      <c r="DG146">
        <v>8.5</v>
      </c>
      <c r="DH146">
        <v>7440</v>
      </c>
      <c r="DI146">
        <v>6.9</v>
      </c>
      <c r="DJ146">
        <v>7220</v>
      </c>
      <c r="DK146">
        <v>7</v>
      </c>
      <c r="DL146">
        <v>6850</v>
      </c>
      <c r="DM146">
        <v>6</v>
      </c>
      <c r="DN146">
        <v>8020</v>
      </c>
      <c r="DO146">
        <v>12</v>
      </c>
      <c r="DP146">
        <v>7700</v>
      </c>
      <c r="DQ146">
        <v>12</v>
      </c>
      <c r="DR146">
        <v>7330</v>
      </c>
      <c r="DS146">
        <v>12</v>
      </c>
      <c r="DT146">
        <v>6830</v>
      </c>
      <c r="DU146">
        <v>12</v>
      </c>
      <c r="DV146">
        <v>6830</v>
      </c>
      <c r="DW146">
        <v>0</v>
      </c>
      <c r="DX146">
        <v>6930</v>
      </c>
      <c r="DY146">
        <v>0</v>
      </c>
      <c r="DZ146">
        <v>0</v>
      </c>
    </row>
    <row r="147" spans="1:130" x14ac:dyDescent="0.3">
      <c r="A147">
        <v>146</v>
      </c>
      <c r="B147">
        <v>5963169</v>
      </c>
      <c r="C147" t="s">
        <v>373</v>
      </c>
      <c r="D147" s="2">
        <v>42606.696527777778</v>
      </c>
      <c r="E147" t="s">
        <v>131</v>
      </c>
      <c r="F147" t="s">
        <v>375</v>
      </c>
      <c r="G147" t="s">
        <v>490</v>
      </c>
      <c r="H147" t="s">
        <v>134</v>
      </c>
      <c r="I147">
        <v>0</v>
      </c>
      <c r="J147">
        <v>0</v>
      </c>
      <c r="K147">
        <v>0</v>
      </c>
      <c r="L147" t="s">
        <v>135</v>
      </c>
      <c r="M147" t="s">
        <v>180</v>
      </c>
      <c r="N147" t="s">
        <v>137</v>
      </c>
      <c r="O147" t="s">
        <v>137</v>
      </c>
      <c r="P147" t="s">
        <v>176</v>
      </c>
      <c r="Q147">
        <v>1</v>
      </c>
      <c r="R147" t="s">
        <v>139</v>
      </c>
      <c r="S147" t="s">
        <v>140</v>
      </c>
      <c r="T147" t="s">
        <v>169</v>
      </c>
      <c r="U147" t="s">
        <v>142</v>
      </c>
      <c r="V147">
        <v>0</v>
      </c>
      <c r="W147" t="s">
        <v>143</v>
      </c>
      <c r="X147" t="s">
        <v>264</v>
      </c>
      <c r="Y147" t="s">
        <v>145</v>
      </c>
      <c r="Z147">
        <v>15.110666999999999</v>
      </c>
      <c r="AA147">
        <v>34.880099000000001</v>
      </c>
      <c r="AB147">
        <v>-83.409520999999998</v>
      </c>
      <c r="AC147">
        <v>70</v>
      </c>
      <c r="AD147">
        <v>32</v>
      </c>
      <c r="AE147">
        <v>116</v>
      </c>
      <c r="AF147" t="s">
        <v>146</v>
      </c>
      <c r="AG147">
        <v>97</v>
      </c>
      <c r="AH147">
        <v>115</v>
      </c>
      <c r="AI147" t="s">
        <v>147</v>
      </c>
      <c r="AJ147">
        <v>277</v>
      </c>
      <c r="AK147">
        <v>152.1</v>
      </c>
      <c r="AL147">
        <v>733.3</v>
      </c>
      <c r="AM147">
        <v>-83.409188999999998</v>
      </c>
      <c r="AN147">
        <v>34.879694000000001</v>
      </c>
      <c r="AO147">
        <v>-83.407459000000003</v>
      </c>
      <c r="AP147">
        <v>34.880220999999999</v>
      </c>
      <c r="AQ147" t="s">
        <v>145</v>
      </c>
      <c r="AR147">
        <v>1</v>
      </c>
      <c r="AS147">
        <v>241</v>
      </c>
      <c r="AT147">
        <v>2</v>
      </c>
      <c r="AU147">
        <v>0</v>
      </c>
      <c r="AV147">
        <v>35</v>
      </c>
      <c r="AW147">
        <v>9.6</v>
      </c>
      <c r="AX147">
        <v>8.66</v>
      </c>
      <c r="AY147">
        <v>1901.6</v>
      </c>
      <c r="AZ147">
        <v>1889.4</v>
      </c>
      <c r="BA147">
        <v>1881.9</v>
      </c>
      <c r="BB147">
        <v>35</v>
      </c>
      <c r="BC147">
        <v>30.8</v>
      </c>
      <c r="BD147">
        <v>4.2</v>
      </c>
      <c r="BE147" s="3">
        <v>43091</v>
      </c>
      <c r="BF147" t="s">
        <v>209</v>
      </c>
      <c r="BG147">
        <v>2.2690000000000002E-3</v>
      </c>
      <c r="BH147">
        <v>43298</v>
      </c>
      <c r="BI147">
        <v>42923</v>
      </c>
      <c r="BJ147" t="s">
        <v>145</v>
      </c>
      <c r="BK147" t="s">
        <v>149</v>
      </c>
      <c r="BL147">
        <v>1</v>
      </c>
      <c r="BM147">
        <v>200</v>
      </c>
      <c r="BN147">
        <v>1</v>
      </c>
      <c r="BO147">
        <v>1</v>
      </c>
      <c r="BP147">
        <v>2</v>
      </c>
      <c r="BQ147">
        <v>1</v>
      </c>
      <c r="BR147">
        <v>1</v>
      </c>
      <c r="BS147">
        <v>2</v>
      </c>
      <c r="BT147">
        <v>3</v>
      </c>
      <c r="BU147">
        <v>3</v>
      </c>
      <c r="BV147" t="s">
        <v>150</v>
      </c>
      <c r="BW147">
        <v>241</v>
      </c>
      <c r="BX147">
        <v>2</v>
      </c>
      <c r="BY147">
        <v>0</v>
      </c>
      <c r="BZ147" t="s">
        <v>151</v>
      </c>
      <c r="CA147" t="s">
        <v>151</v>
      </c>
      <c r="CB147">
        <v>0</v>
      </c>
      <c r="CC147">
        <v>35</v>
      </c>
      <c r="CD147">
        <v>8020</v>
      </c>
      <c r="CE147" t="s">
        <v>377</v>
      </c>
      <c r="CF147">
        <v>1690</v>
      </c>
      <c r="CG147">
        <v>0.298844</v>
      </c>
      <c r="CH147">
        <v>9</v>
      </c>
      <c r="CI147" t="s">
        <v>153</v>
      </c>
      <c r="CJ147">
        <v>8020</v>
      </c>
      <c r="CK147">
        <v>452488</v>
      </c>
      <c r="CL147">
        <v>15.01</v>
      </c>
      <c r="CM147">
        <v>15.31</v>
      </c>
      <c r="CN147">
        <v>452488</v>
      </c>
      <c r="CO147">
        <v>0</v>
      </c>
      <c r="CP147">
        <v>1577.8985210000001</v>
      </c>
      <c r="CQ147">
        <v>100</v>
      </c>
      <c r="CR147">
        <v>42947</v>
      </c>
      <c r="CS147">
        <v>1.1332999999999999E-2</v>
      </c>
      <c r="CT147">
        <v>0</v>
      </c>
      <c r="CU147">
        <v>2.2690000000000002E-3</v>
      </c>
      <c r="CV147">
        <v>617</v>
      </c>
      <c r="CW147" t="s">
        <v>378</v>
      </c>
      <c r="CX147" t="s">
        <v>155</v>
      </c>
      <c r="CY147" t="s">
        <v>379</v>
      </c>
      <c r="CZ147">
        <v>-83.406328000000002</v>
      </c>
      <c r="DA147">
        <v>34.880932999999999</v>
      </c>
      <c r="DB147">
        <v>34.880932999999999</v>
      </c>
      <c r="DC147">
        <v>-83.406328000000002</v>
      </c>
      <c r="DD147">
        <v>2.2690000000000002E-3</v>
      </c>
      <c r="DE147">
        <v>70</v>
      </c>
      <c r="DF147">
        <v>5040</v>
      </c>
      <c r="DG147">
        <v>8.5</v>
      </c>
      <c r="DH147">
        <v>7440</v>
      </c>
      <c r="DI147">
        <v>6.9</v>
      </c>
      <c r="DJ147">
        <v>7220</v>
      </c>
      <c r="DK147">
        <v>7</v>
      </c>
      <c r="DL147">
        <v>6850</v>
      </c>
      <c r="DM147">
        <v>6</v>
      </c>
      <c r="DN147">
        <v>8020</v>
      </c>
      <c r="DO147">
        <v>12</v>
      </c>
      <c r="DP147">
        <v>7700</v>
      </c>
      <c r="DQ147">
        <v>12</v>
      </c>
      <c r="DR147">
        <v>7330</v>
      </c>
      <c r="DS147">
        <v>12</v>
      </c>
      <c r="DT147">
        <v>6830</v>
      </c>
      <c r="DU147">
        <v>12</v>
      </c>
      <c r="DV147">
        <v>6830</v>
      </c>
      <c r="DW147">
        <v>0</v>
      </c>
      <c r="DX147">
        <v>6930</v>
      </c>
      <c r="DY147">
        <v>0</v>
      </c>
      <c r="DZ147">
        <v>5.2099999999999998E-4</v>
      </c>
    </row>
    <row r="148" spans="1:130" x14ac:dyDescent="0.3">
      <c r="A148">
        <v>147</v>
      </c>
      <c r="B148">
        <v>5881367</v>
      </c>
      <c r="C148" t="s">
        <v>373</v>
      </c>
      <c r="D148" s="2">
        <v>42362.75</v>
      </c>
      <c r="E148" t="s">
        <v>131</v>
      </c>
      <c r="F148" t="s">
        <v>375</v>
      </c>
      <c r="G148" t="s">
        <v>475</v>
      </c>
      <c r="H148" t="s">
        <v>134</v>
      </c>
      <c r="I148">
        <v>0</v>
      </c>
      <c r="J148">
        <v>0</v>
      </c>
      <c r="K148">
        <v>0</v>
      </c>
      <c r="L148" t="s">
        <v>135</v>
      </c>
      <c r="M148" t="s">
        <v>180</v>
      </c>
      <c r="N148" t="s">
        <v>181</v>
      </c>
      <c r="O148" t="s">
        <v>181</v>
      </c>
      <c r="P148" t="s">
        <v>212</v>
      </c>
      <c r="Q148">
        <v>1</v>
      </c>
      <c r="R148" t="s">
        <v>139</v>
      </c>
      <c r="S148" t="s">
        <v>140</v>
      </c>
      <c r="T148" t="s">
        <v>141</v>
      </c>
      <c r="U148" t="s">
        <v>162</v>
      </c>
      <c r="V148">
        <v>0</v>
      </c>
      <c r="W148" t="s">
        <v>143</v>
      </c>
      <c r="X148" t="s">
        <v>201</v>
      </c>
      <c r="Y148" t="s">
        <v>145</v>
      </c>
      <c r="Z148">
        <v>15.253280999999999</v>
      </c>
      <c r="AA148">
        <v>34.879790999999997</v>
      </c>
      <c r="AB148">
        <v>-83.407604000000006</v>
      </c>
      <c r="AC148">
        <v>70</v>
      </c>
      <c r="AD148">
        <v>32</v>
      </c>
      <c r="AE148">
        <v>116</v>
      </c>
      <c r="AF148" t="s">
        <v>146</v>
      </c>
      <c r="AG148">
        <v>97</v>
      </c>
      <c r="AH148">
        <v>115</v>
      </c>
      <c r="AI148" t="s">
        <v>147</v>
      </c>
      <c r="AJ148">
        <v>277</v>
      </c>
      <c r="AK148">
        <v>152.1</v>
      </c>
      <c r="AL148">
        <v>733.3</v>
      </c>
      <c r="AM148">
        <v>-83.409188999999998</v>
      </c>
      <c r="AN148">
        <v>34.879694000000001</v>
      </c>
      <c r="AO148">
        <v>-83.407459000000003</v>
      </c>
      <c r="AP148">
        <v>34.880220999999999</v>
      </c>
      <c r="AQ148" t="s">
        <v>145</v>
      </c>
      <c r="AR148">
        <v>1</v>
      </c>
      <c r="AS148">
        <v>241</v>
      </c>
      <c r="AT148">
        <v>2</v>
      </c>
      <c r="AU148">
        <v>0</v>
      </c>
      <c r="AV148">
        <v>35</v>
      </c>
      <c r="AW148">
        <v>9.6</v>
      </c>
      <c r="AX148">
        <v>8.66</v>
      </c>
      <c r="AY148">
        <v>1901.6</v>
      </c>
      <c r="AZ148">
        <v>1889.4</v>
      </c>
      <c r="BA148">
        <v>1881.9</v>
      </c>
      <c r="BB148">
        <v>35</v>
      </c>
      <c r="BC148">
        <v>30.8</v>
      </c>
      <c r="BD148">
        <v>4.2</v>
      </c>
      <c r="BE148" s="3">
        <v>43091</v>
      </c>
      <c r="BF148" t="s">
        <v>209</v>
      </c>
      <c r="BG148">
        <v>2.2690000000000002E-3</v>
      </c>
      <c r="BH148">
        <v>43298</v>
      </c>
      <c r="BI148">
        <v>42923</v>
      </c>
      <c r="BJ148" t="s">
        <v>145</v>
      </c>
      <c r="BK148" t="s">
        <v>149</v>
      </c>
      <c r="BL148">
        <v>1</v>
      </c>
      <c r="BM148">
        <v>200</v>
      </c>
      <c r="BN148">
        <v>1</v>
      </c>
      <c r="BO148">
        <v>1</v>
      </c>
      <c r="BP148">
        <v>2</v>
      </c>
      <c r="BQ148">
        <v>1</v>
      </c>
      <c r="BR148">
        <v>1</v>
      </c>
      <c r="BS148">
        <v>2</v>
      </c>
      <c r="BT148">
        <v>3</v>
      </c>
      <c r="BU148">
        <v>3</v>
      </c>
      <c r="BV148" t="s">
        <v>150</v>
      </c>
      <c r="BW148">
        <v>241</v>
      </c>
      <c r="BX148">
        <v>2</v>
      </c>
      <c r="BY148">
        <v>0</v>
      </c>
      <c r="BZ148" t="s">
        <v>151</v>
      </c>
      <c r="CA148" t="s">
        <v>151</v>
      </c>
      <c r="CB148">
        <v>0</v>
      </c>
      <c r="CC148">
        <v>35</v>
      </c>
      <c r="CD148">
        <v>8020</v>
      </c>
      <c r="CE148" t="s">
        <v>377</v>
      </c>
      <c r="CF148">
        <v>1690</v>
      </c>
      <c r="CG148">
        <v>0.298844</v>
      </c>
      <c r="CH148">
        <v>9</v>
      </c>
      <c r="CI148" t="s">
        <v>153</v>
      </c>
      <c r="CJ148">
        <v>8020</v>
      </c>
      <c r="CK148">
        <v>452488</v>
      </c>
      <c r="CL148">
        <v>15.01</v>
      </c>
      <c r="CM148">
        <v>15.31</v>
      </c>
      <c r="CN148">
        <v>452488</v>
      </c>
      <c r="CO148">
        <v>0</v>
      </c>
      <c r="CP148">
        <v>1577.8985210000001</v>
      </c>
      <c r="CQ148">
        <v>100</v>
      </c>
      <c r="CR148">
        <v>42947</v>
      </c>
      <c r="CS148">
        <v>1.1332999999999999E-2</v>
      </c>
      <c r="CT148">
        <v>0</v>
      </c>
      <c r="CU148">
        <v>2.2690000000000002E-3</v>
      </c>
      <c r="CV148">
        <v>617</v>
      </c>
      <c r="CW148" t="s">
        <v>378</v>
      </c>
      <c r="CX148" t="s">
        <v>155</v>
      </c>
      <c r="CY148" t="s">
        <v>379</v>
      </c>
      <c r="CZ148">
        <v>-83.406328000000002</v>
      </c>
      <c r="DA148">
        <v>34.880932999999999</v>
      </c>
      <c r="DB148">
        <v>34.880932999999999</v>
      </c>
      <c r="DC148">
        <v>-83.406328000000002</v>
      </c>
      <c r="DD148">
        <v>2.2690000000000002E-3</v>
      </c>
      <c r="DE148">
        <v>70</v>
      </c>
      <c r="DF148">
        <v>5040</v>
      </c>
      <c r="DG148">
        <v>8.5</v>
      </c>
      <c r="DH148">
        <v>7440</v>
      </c>
      <c r="DI148">
        <v>6.9</v>
      </c>
      <c r="DJ148">
        <v>7220</v>
      </c>
      <c r="DK148">
        <v>7</v>
      </c>
      <c r="DL148">
        <v>6850</v>
      </c>
      <c r="DM148">
        <v>6</v>
      </c>
      <c r="DN148">
        <v>8020</v>
      </c>
      <c r="DO148">
        <v>12</v>
      </c>
      <c r="DP148">
        <v>7700</v>
      </c>
      <c r="DQ148">
        <v>12</v>
      </c>
      <c r="DR148">
        <v>7330</v>
      </c>
      <c r="DS148">
        <v>12</v>
      </c>
      <c r="DT148">
        <v>6830</v>
      </c>
      <c r="DU148">
        <v>12</v>
      </c>
      <c r="DV148">
        <v>6830</v>
      </c>
      <c r="DW148">
        <v>0</v>
      </c>
      <c r="DX148">
        <v>6930</v>
      </c>
      <c r="DY148">
        <v>0</v>
      </c>
      <c r="DZ148">
        <v>0</v>
      </c>
    </row>
    <row r="149" spans="1:130" x14ac:dyDescent="0.3">
      <c r="A149">
        <v>148</v>
      </c>
      <c r="B149">
        <v>4964019</v>
      </c>
      <c r="C149" t="s">
        <v>373</v>
      </c>
      <c r="D149" s="2">
        <v>41885.718055555553</v>
      </c>
      <c r="E149" t="s">
        <v>131</v>
      </c>
      <c r="F149" t="s">
        <v>375</v>
      </c>
      <c r="G149" t="s">
        <v>490</v>
      </c>
      <c r="H149" t="s">
        <v>134</v>
      </c>
      <c r="I149">
        <v>0</v>
      </c>
      <c r="J149">
        <v>0</v>
      </c>
      <c r="K149">
        <v>0</v>
      </c>
      <c r="L149" t="s">
        <v>135</v>
      </c>
      <c r="M149" t="s">
        <v>136</v>
      </c>
      <c r="N149" t="s">
        <v>496</v>
      </c>
      <c r="O149" t="s">
        <v>496</v>
      </c>
      <c r="P149" t="s">
        <v>190</v>
      </c>
      <c r="Q149">
        <v>1</v>
      </c>
      <c r="R149" t="s">
        <v>139</v>
      </c>
      <c r="S149" t="s">
        <v>140</v>
      </c>
      <c r="T149" t="s">
        <v>169</v>
      </c>
      <c r="U149" t="s">
        <v>142</v>
      </c>
      <c r="V149">
        <v>57</v>
      </c>
      <c r="W149" t="s">
        <v>143</v>
      </c>
      <c r="X149" t="s">
        <v>203</v>
      </c>
      <c r="Y149" t="s">
        <v>145</v>
      </c>
      <c r="Z149">
        <v>15.105173000000001</v>
      </c>
      <c r="AA149">
        <v>34.880166000000003</v>
      </c>
      <c r="AB149">
        <v>-83.409571999999997</v>
      </c>
      <c r="AC149">
        <v>70</v>
      </c>
      <c r="AD149">
        <v>32</v>
      </c>
      <c r="AE149">
        <v>116</v>
      </c>
      <c r="AF149" t="s">
        <v>146</v>
      </c>
      <c r="AG149">
        <v>97</v>
      </c>
      <c r="AH149">
        <v>115</v>
      </c>
      <c r="AI149" t="s">
        <v>147</v>
      </c>
      <c r="AJ149">
        <v>277</v>
      </c>
      <c r="AK149">
        <v>152.1</v>
      </c>
      <c r="AL149">
        <v>733.3</v>
      </c>
      <c r="AM149">
        <v>-83.409188999999998</v>
      </c>
      <c r="AN149">
        <v>34.879694000000001</v>
      </c>
      <c r="AO149">
        <v>-83.407459000000003</v>
      </c>
      <c r="AP149">
        <v>34.880220999999999</v>
      </c>
      <c r="AQ149" t="s">
        <v>145</v>
      </c>
      <c r="AR149">
        <v>1</v>
      </c>
      <c r="AS149">
        <v>241</v>
      </c>
      <c r="AT149">
        <v>2</v>
      </c>
      <c r="AU149">
        <v>0</v>
      </c>
      <c r="AV149">
        <v>35</v>
      </c>
      <c r="AW149">
        <v>9.6</v>
      </c>
      <c r="AX149">
        <v>8.66</v>
      </c>
      <c r="AY149">
        <v>1901.6</v>
      </c>
      <c r="AZ149">
        <v>1889.4</v>
      </c>
      <c r="BA149">
        <v>1881.9</v>
      </c>
      <c r="BB149">
        <v>35</v>
      </c>
      <c r="BC149">
        <v>30.8</v>
      </c>
      <c r="BD149">
        <v>4.2</v>
      </c>
      <c r="BE149" s="3">
        <v>43091</v>
      </c>
      <c r="BF149" t="s">
        <v>209</v>
      </c>
      <c r="BG149">
        <v>2.2690000000000002E-3</v>
      </c>
      <c r="BH149">
        <v>43298</v>
      </c>
      <c r="BI149">
        <v>42923</v>
      </c>
      <c r="BJ149" t="s">
        <v>145</v>
      </c>
      <c r="BK149" t="s">
        <v>149</v>
      </c>
      <c r="BL149">
        <v>1</v>
      </c>
      <c r="BM149">
        <v>200</v>
      </c>
      <c r="BN149">
        <v>1</v>
      </c>
      <c r="BO149">
        <v>1</v>
      </c>
      <c r="BP149">
        <v>2</v>
      </c>
      <c r="BQ149">
        <v>1</v>
      </c>
      <c r="BR149">
        <v>1</v>
      </c>
      <c r="BS149">
        <v>2</v>
      </c>
      <c r="BT149">
        <v>3</v>
      </c>
      <c r="BU149">
        <v>3</v>
      </c>
      <c r="BV149" t="s">
        <v>150</v>
      </c>
      <c r="BW149">
        <v>241</v>
      </c>
      <c r="BX149">
        <v>2</v>
      </c>
      <c r="BY149">
        <v>0</v>
      </c>
      <c r="BZ149" t="s">
        <v>151</v>
      </c>
      <c r="CA149" t="s">
        <v>151</v>
      </c>
      <c r="CB149">
        <v>0</v>
      </c>
      <c r="CC149">
        <v>35</v>
      </c>
      <c r="CD149">
        <v>8020</v>
      </c>
      <c r="CE149" t="s">
        <v>377</v>
      </c>
      <c r="CF149">
        <v>1690</v>
      </c>
      <c r="CG149">
        <v>0.298844</v>
      </c>
      <c r="CH149">
        <v>9</v>
      </c>
      <c r="CI149" t="s">
        <v>153</v>
      </c>
      <c r="CJ149">
        <v>8020</v>
      </c>
      <c r="CK149">
        <v>452488</v>
      </c>
      <c r="CL149">
        <v>15.01</v>
      </c>
      <c r="CM149">
        <v>15.31</v>
      </c>
      <c r="CN149">
        <v>452488</v>
      </c>
      <c r="CO149">
        <v>0</v>
      </c>
      <c r="CP149">
        <v>1577.8985210000001</v>
      </c>
      <c r="CQ149">
        <v>100</v>
      </c>
      <c r="CR149">
        <v>42947</v>
      </c>
      <c r="CS149">
        <v>1.1332999999999999E-2</v>
      </c>
      <c r="CT149">
        <v>0</v>
      </c>
      <c r="CU149">
        <v>2.2690000000000002E-3</v>
      </c>
      <c r="CV149">
        <v>617</v>
      </c>
      <c r="CW149" t="s">
        <v>378</v>
      </c>
      <c r="CX149" t="s">
        <v>155</v>
      </c>
      <c r="CY149" t="s">
        <v>379</v>
      </c>
      <c r="CZ149">
        <v>-83.406328000000002</v>
      </c>
      <c r="DA149">
        <v>34.880932999999999</v>
      </c>
      <c r="DB149">
        <v>34.880932999999999</v>
      </c>
      <c r="DC149">
        <v>-83.406328000000002</v>
      </c>
      <c r="DD149">
        <v>2.2690000000000002E-3</v>
      </c>
      <c r="DE149">
        <v>70</v>
      </c>
      <c r="DF149">
        <v>5040</v>
      </c>
      <c r="DG149">
        <v>8.5</v>
      </c>
      <c r="DH149">
        <v>7440</v>
      </c>
      <c r="DI149">
        <v>6.9</v>
      </c>
      <c r="DJ149">
        <v>7220</v>
      </c>
      <c r="DK149">
        <v>7</v>
      </c>
      <c r="DL149">
        <v>6850</v>
      </c>
      <c r="DM149">
        <v>6</v>
      </c>
      <c r="DN149">
        <v>8020</v>
      </c>
      <c r="DO149">
        <v>12</v>
      </c>
      <c r="DP149">
        <v>7700</v>
      </c>
      <c r="DQ149">
        <v>12</v>
      </c>
      <c r="DR149">
        <v>7330</v>
      </c>
      <c r="DS149">
        <v>12</v>
      </c>
      <c r="DT149">
        <v>6830</v>
      </c>
      <c r="DU149">
        <v>12</v>
      </c>
      <c r="DV149">
        <v>6830</v>
      </c>
      <c r="DW149">
        <v>0</v>
      </c>
      <c r="DX149">
        <v>6930</v>
      </c>
      <c r="DY149">
        <v>0</v>
      </c>
      <c r="DZ149">
        <v>6.0499999999999996E-4</v>
      </c>
    </row>
    <row r="150" spans="1:130" x14ac:dyDescent="0.3">
      <c r="A150">
        <v>149</v>
      </c>
      <c r="B150">
        <v>4895646</v>
      </c>
      <c r="C150" t="s">
        <v>373</v>
      </c>
      <c r="D150" s="2">
        <v>41818.736111111109</v>
      </c>
      <c r="E150" t="s">
        <v>131</v>
      </c>
      <c r="F150" t="s">
        <v>375</v>
      </c>
      <c r="G150" t="s">
        <v>490</v>
      </c>
      <c r="H150" t="s">
        <v>134</v>
      </c>
      <c r="I150">
        <v>0</v>
      </c>
      <c r="J150">
        <v>0</v>
      </c>
      <c r="K150">
        <v>0</v>
      </c>
      <c r="L150" t="s">
        <v>135</v>
      </c>
      <c r="M150" t="s">
        <v>180</v>
      </c>
      <c r="N150" t="s">
        <v>285</v>
      </c>
      <c r="O150" t="s">
        <v>285</v>
      </c>
      <c r="P150" t="s">
        <v>212</v>
      </c>
      <c r="Q150">
        <v>1</v>
      </c>
      <c r="R150" t="s">
        <v>139</v>
      </c>
      <c r="S150" t="s">
        <v>177</v>
      </c>
      <c r="T150" t="s">
        <v>169</v>
      </c>
      <c r="U150" t="s">
        <v>162</v>
      </c>
      <c r="V150">
        <v>21</v>
      </c>
      <c r="W150" t="s">
        <v>143</v>
      </c>
      <c r="X150" t="s">
        <v>144</v>
      </c>
      <c r="Y150" t="s">
        <v>145</v>
      </c>
      <c r="Z150">
        <v>15.104286999999999</v>
      </c>
      <c r="AA150">
        <v>34.880177000000003</v>
      </c>
      <c r="AB150">
        <v>-83.409580000000005</v>
      </c>
      <c r="AC150">
        <v>70</v>
      </c>
      <c r="AD150">
        <v>32</v>
      </c>
      <c r="AE150">
        <v>116</v>
      </c>
      <c r="AF150" t="s">
        <v>146</v>
      </c>
      <c r="AG150">
        <v>97</v>
      </c>
      <c r="AH150">
        <v>115</v>
      </c>
      <c r="AI150" t="s">
        <v>147</v>
      </c>
      <c r="AJ150">
        <v>277</v>
      </c>
      <c r="AK150">
        <v>152.1</v>
      </c>
      <c r="AL150">
        <v>733.3</v>
      </c>
      <c r="AM150">
        <v>-83.409188999999998</v>
      </c>
      <c r="AN150">
        <v>34.879694000000001</v>
      </c>
      <c r="AO150">
        <v>-83.407459000000003</v>
      </c>
      <c r="AP150">
        <v>34.880220999999999</v>
      </c>
      <c r="AQ150" t="s">
        <v>145</v>
      </c>
      <c r="AR150">
        <v>1</v>
      </c>
      <c r="AS150">
        <v>241</v>
      </c>
      <c r="AT150">
        <v>2</v>
      </c>
      <c r="AU150">
        <v>0</v>
      </c>
      <c r="AV150">
        <v>35</v>
      </c>
      <c r="AW150">
        <v>9.6</v>
      </c>
      <c r="AX150">
        <v>8.66</v>
      </c>
      <c r="AY150">
        <v>1901.6</v>
      </c>
      <c r="AZ150">
        <v>1889.4</v>
      </c>
      <c r="BA150">
        <v>1881.9</v>
      </c>
      <c r="BB150">
        <v>35</v>
      </c>
      <c r="BC150">
        <v>30.8</v>
      </c>
      <c r="BD150">
        <v>4.2</v>
      </c>
      <c r="BE150" s="3">
        <v>43091</v>
      </c>
      <c r="BF150" t="s">
        <v>209</v>
      </c>
      <c r="BG150">
        <v>2.2690000000000002E-3</v>
      </c>
      <c r="BH150">
        <v>43298</v>
      </c>
      <c r="BI150">
        <v>42923</v>
      </c>
      <c r="BJ150" t="s">
        <v>145</v>
      </c>
      <c r="BK150" t="s">
        <v>149</v>
      </c>
      <c r="BL150">
        <v>1</v>
      </c>
      <c r="BM150">
        <v>200</v>
      </c>
      <c r="BN150">
        <v>1</v>
      </c>
      <c r="BO150">
        <v>1</v>
      </c>
      <c r="BP150">
        <v>2</v>
      </c>
      <c r="BQ150">
        <v>1</v>
      </c>
      <c r="BR150">
        <v>1</v>
      </c>
      <c r="BS150">
        <v>2</v>
      </c>
      <c r="BT150">
        <v>3</v>
      </c>
      <c r="BU150">
        <v>3</v>
      </c>
      <c r="BV150" t="s">
        <v>150</v>
      </c>
      <c r="BW150">
        <v>241</v>
      </c>
      <c r="BX150">
        <v>2</v>
      </c>
      <c r="BY150">
        <v>0</v>
      </c>
      <c r="BZ150" t="s">
        <v>151</v>
      </c>
      <c r="CA150" t="s">
        <v>151</v>
      </c>
      <c r="CB150">
        <v>0</v>
      </c>
      <c r="CC150">
        <v>35</v>
      </c>
      <c r="CD150">
        <v>8020</v>
      </c>
      <c r="CE150" t="s">
        <v>377</v>
      </c>
      <c r="CF150">
        <v>1690</v>
      </c>
      <c r="CG150">
        <v>0.298844</v>
      </c>
      <c r="CH150">
        <v>9</v>
      </c>
      <c r="CI150" t="s">
        <v>153</v>
      </c>
      <c r="CJ150">
        <v>8020</v>
      </c>
      <c r="CK150">
        <v>452488</v>
      </c>
      <c r="CL150">
        <v>15.01</v>
      </c>
      <c r="CM150">
        <v>15.31</v>
      </c>
      <c r="CN150">
        <v>452488</v>
      </c>
      <c r="CO150">
        <v>0</v>
      </c>
      <c r="CP150">
        <v>1577.8985210000001</v>
      </c>
      <c r="CQ150">
        <v>100</v>
      </c>
      <c r="CR150">
        <v>42947</v>
      </c>
      <c r="CS150">
        <v>1.1332999999999999E-2</v>
      </c>
      <c r="CT150">
        <v>0</v>
      </c>
      <c r="CU150">
        <v>2.2690000000000002E-3</v>
      </c>
      <c r="CV150">
        <v>617</v>
      </c>
      <c r="CW150" t="s">
        <v>378</v>
      </c>
      <c r="CX150" t="s">
        <v>155</v>
      </c>
      <c r="CY150" t="s">
        <v>379</v>
      </c>
      <c r="CZ150">
        <v>-83.406328000000002</v>
      </c>
      <c r="DA150">
        <v>34.880932999999999</v>
      </c>
      <c r="DB150">
        <v>34.880932999999999</v>
      </c>
      <c r="DC150">
        <v>-83.406328000000002</v>
      </c>
      <c r="DD150">
        <v>2.2690000000000002E-3</v>
      </c>
      <c r="DE150">
        <v>70</v>
      </c>
      <c r="DF150">
        <v>5040</v>
      </c>
      <c r="DG150">
        <v>8.5</v>
      </c>
      <c r="DH150">
        <v>7440</v>
      </c>
      <c r="DI150">
        <v>6.9</v>
      </c>
      <c r="DJ150">
        <v>7220</v>
      </c>
      <c r="DK150">
        <v>7</v>
      </c>
      <c r="DL150">
        <v>6850</v>
      </c>
      <c r="DM150">
        <v>6</v>
      </c>
      <c r="DN150">
        <v>8020</v>
      </c>
      <c r="DO150">
        <v>12</v>
      </c>
      <c r="DP150">
        <v>7700</v>
      </c>
      <c r="DQ150">
        <v>12</v>
      </c>
      <c r="DR150">
        <v>7330</v>
      </c>
      <c r="DS150">
        <v>12</v>
      </c>
      <c r="DT150">
        <v>6830</v>
      </c>
      <c r="DU150">
        <v>12</v>
      </c>
      <c r="DV150">
        <v>6830</v>
      </c>
      <c r="DW150">
        <v>0</v>
      </c>
      <c r="DX150">
        <v>6930</v>
      </c>
      <c r="DY150">
        <v>0</v>
      </c>
      <c r="DZ150">
        <v>6.1899999999999998E-4</v>
      </c>
    </row>
    <row r="151" spans="1:130" x14ac:dyDescent="0.3">
      <c r="A151">
        <v>150</v>
      </c>
      <c r="B151">
        <v>4526926</v>
      </c>
      <c r="C151" t="s">
        <v>157</v>
      </c>
      <c r="D151" s="2">
        <v>41485.46597222222</v>
      </c>
      <c r="E151" t="s">
        <v>131</v>
      </c>
      <c r="F151" t="s">
        <v>375</v>
      </c>
      <c r="G151" t="s">
        <v>158</v>
      </c>
      <c r="H151" t="s">
        <v>187</v>
      </c>
      <c r="I151">
        <v>0</v>
      </c>
      <c r="J151">
        <v>0</v>
      </c>
      <c r="K151">
        <v>1</v>
      </c>
      <c r="L151" t="s">
        <v>135</v>
      </c>
      <c r="M151" t="s">
        <v>136</v>
      </c>
      <c r="N151" t="s">
        <v>137</v>
      </c>
      <c r="O151" t="s">
        <v>137</v>
      </c>
      <c r="P151" t="s">
        <v>173</v>
      </c>
      <c r="Q151">
        <v>1</v>
      </c>
      <c r="R151" t="s">
        <v>139</v>
      </c>
      <c r="S151" t="s">
        <v>140</v>
      </c>
      <c r="T151" t="s">
        <v>169</v>
      </c>
      <c r="U151" t="s">
        <v>142</v>
      </c>
      <c r="V151">
        <v>60</v>
      </c>
      <c r="W151" t="s">
        <v>143</v>
      </c>
      <c r="X151" t="s">
        <v>203</v>
      </c>
      <c r="Y151" t="s">
        <v>145</v>
      </c>
      <c r="Z151">
        <v>15.189484</v>
      </c>
      <c r="AA151">
        <v>34.879390000000001</v>
      </c>
      <c r="AB151">
        <v>-83.408520999999993</v>
      </c>
      <c r="AC151">
        <v>70</v>
      </c>
      <c r="AD151">
        <v>32</v>
      </c>
      <c r="AE151">
        <v>116</v>
      </c>
      <c r="AF151" t="s">
        <v>146</v>
      </c>
      <c r="AG151">
        <v>97</v>
      </c>
      <c r="AH151">
        <v>115</v>
      </c>
      <c r="AI151" t="s">
        <v>147</v>
      </c>
      <c r="AJ151">
        <v>277</v>
      </c>
      <c r="AK151">
        <v>152.1</v>
      </c>
      <c r="AL151">
        <v>733.3</v>
      </c>
      <c r="AM151">
        <v>-83.409188999999998</v>
      </c>
      <c r="AN151">
        <v>34.879694000000001</v>
      </c>
      <c r="AO151">
        <v>-83.407459000000003</v>
      </c>
      <c r="AP151">
        <v>34.880220999999999</v>
      </c>
      <c r="AQ151" t="s">
        <v>145</v>
      </c>
      <c r="AR151">
        <v>1</v>
      </c>
      <c r="AS151">
        <v>241</v>
      </c>
      <c r="AT151">
        <v>2</v>
      </c>
      <c r="AU151">
        <v>0</v>
      </c>
      <c r="AV151">
        <v>35</v>
      </c>
      <c r="AW151">
        <v>9.6</v>
      </c>
      <c r="AX151">
        <v>8.66</v>
      </c>
      <c r="AY151">
        <v>1901.6</v>
      </c>
      <c r="AZ151">
        <v>1889.4</v>
      </c>
      <c r="BA151">
        <v>1881.9</v>
      </c>
      <c r="BB151">
        <v>35</v>
      </c>
      <c r="BC151">
        <v>30.8</v>
      </c>
      <c r="BD151">
        <v>4.2</v>
      </c>
      <c r="BE151" s="3">
        <v>43091</v>
      </c>
      <c r="BF151" t="s">
        <v>209</v>
      </c>
      <c r="BG151">
        <v>2.2690000000000002E-3</v>
      </c>
      <c r="BH151">
        <v>43298</v>
      </c>
      <c r="BI151">
        <v>42923</v>
      </c>
      <c r="BJ151" t="s">
        <v>145</v>
      </c>
      <c r="BK151" t="s">
        <v>149</v>
      </c>
      <c r="BL151">
        <v>1</v>
      </c>
      <c r="BM151">
        <v>200</v>
      </c>
      <c r="BN151">
        <v>1</v>
      </c>
      <c r="BO151">
        <v>1</v>
      </c>
      <c r="BP151">
        <v>2</v>
      </c>
      <c r="BQ151">
        <v>1</v>
      </c>
      <c r="BR151">
        <v>1</v>
      </c>
      <c r="BS151">
        <v>2</v>
      </c>
      <c r="BT151">
        <v>3</v>
      </c>
      <c r="BU151">
        <v>3</v>
      </c>
      <c r="BV151" t="s">
        <v>150</v>
      </c>
      <c r="BW151">
        <v>241</v>
      </c>
      <c r="BX151">
        <v>2</v>
      </c>
      <c r="BY151">
        <v>0</v>
      </c>
      <c r="BZ151" t="s">
        <v>151</v>
      </c>
      <c r="CA151" t="s">
        <v>151</v>
      </c>
      <c r="CB151">
        <v>0</v>
      </c>
      <c r="CC151">
        <v>35</v>
      </c>
      <c r="CD151">
        <v>8020</v>
      </c>
      <c r="CE151" t="s">
        <v>377</v>
      </c>
      <c r="CF151">
        <v>1690</v>
      </c>
      <c r="CG151">
        <v>0.298844</v>
      </c>
      <c r="CH151">
        <v>9</v>
      </c>
      <c r="CI151" t="s">
        <v>153</v>
      </c>
      <c r="CJ151">
        <v>8020</v>
      </c>
      <c r="CK151">
        <v>452488</v>
      </c>
      <c r="CL151">
        <v>15.01</v>
      </c>
      <c r="CM151">
        <v>15.31</v>
      </c>
      <c r="CN151">
        <v>452488</v>
      </c>
      <c r="CO151">
        <v>0</v>
      </c>
      <c r="CP151">
        <v>1577.8985210000001</v>
      </c>
      <c r="CQ151">
        <v>100</v>
      </c>
      <c r="CR151">
        <v>42947</v>
      </c>
      <c r="CS151">
        <v>1.1332999999999999E-2</v>
      </c>
      <c r="CT151">
        <v>0</v>
      </c>
      <c r="CU151">
        <v>2.2690000000000002E-3</v>
      </c>
      <c r="CV151">
        <v>617</v>
      </c>
      <c r="CW151" t="s">
        <v>378</v>
      </c>
      <c r="CX151" t="s">
        <v>155</v>
      </c>
      <c r="CY151" t="s">
        <v>379</v>
      </c>
      <c r="CZ151">
        <v>-83.406328000000002</v>
      </c>
      <c r="DA151">
        <v>34.880932999999999</v>
      </c>
      <c r="DB151">
        <v>34.880932999999999</v>
      </c>
      <c r="DC151">
        <v>-83.406328000000002</v>
      </c>
      <c r="DD151">
        <v>2.2690000000000002E-3</v>
      </c>
      <c r="DE151">
        <v>70</v>
      </c>
      <c r="DF151">
        <v>5040</v>
      </c>
      <c r="DG151">
        <v>8.5</v>
      </c>
      <c r="DH151">
        <v>7440</v>
      </c>
      <c r="DI151">
        <v>6.9</v>
      </c>
      <c r="DJ151">
        <v>7220</v>
      </c>
      <c r="DK151">
        <v>7</v>
      </c>
      <c r="DL151">
        <v>6850</v>
      </c>
      <c r="DM151">
        <v>6</v>
      </c>
      <c r="DN151">
        <v>8020</v>
      </c>
      <c r="DO151">
        <v>12</v>
      </c>
      <c r="DP151">
        <v>7700</v>
      </c>
      <c r="DQ151">
        <v>12</v>
      </c>
      <c r="DR151">
        <v>7330</v>
      </c>
      <c r="DS151">
        <v>12</v>
      </c>
      <c r="DT151">
        <v>6830</v>
      </c>
      <c r="DU151">
        <v>12</v>
      </c>
      <c r="DV151">
        <v>6830</v>
      </c>
      <c r="DW151">
        <v>0</v>
      </c>
      <c r="DX151">
        <v>6930</v>
      </c>
      <c r="DY151">
        <v>0</v>
      </c>
      <c r="DZ151">
        <v>0</v>
      </c>
    </row>
    <row r="152" spans="1:130" x14ac:dyDescent="0.3">
      <c r="A152">
        <v>151</v>
      </c>
      <c r="B152">
        <v>7632816</v>
      </c>
      <c r="C152" t="s">
        <v>157</v>
      </c>
      <c r="D152" s="2">
        <v>43958.461111111108</v>
      </c>
      <c r="E152" t="s">
        <v>131</v>
      </c>
      <c r="F152" t="s">
        <v>375</v>
      </c>
      <c r="G152" t="s">
        <v>497</v>
      </c>
      <c r="H152" t="s">
        <v>134</v>
      </c>
      <c r="I152">
        <v>0</v>
      </c>
      <c r="J152">
        <v>0</v>
      </c>
      <c r="K152">
        <v>0</v>
      </c>
      <c r="L152" t="s">
        <v>163</v>
      </c>
      <c r="M152" t="s">
        <v>164</v>
      </c>
      <c r="N152" t="s">
        <v>247</v>
      </c>
      <c r="O152" t="s">
        <v>247</v>
      </c>
      <c r="P152" t="s">
        <v>498</v>
      </c>
      <c r="Q152">
        <v>3</v>
      </c>
      <c r="R152" t="s">
        <v>249</v>
      </c>
      <c r="S152" t="s">
        <v>250</v>
      </c>
      <c r="T152" t="s">
        <v>169</v>
      </c>
      <c r="U152" t="s">
        <v>142</v>
      </c>
      <c r="V152" t="s">
        <v>499</v>
      </c>
      <c r="W152" t="s">
        <v>500</v>
      </c>
      <c r="X152" t="s">
        <v>501</v>
      </c>
      <c r="Y152" t="s">
        <v>145</v>
      </c>
      <c r="Z152">
        <v>14.931043000000001</v>
      </c>
      <c r="AA152">
        <v>34.882381000000002</v>
      </c>
      <c r="AB152">
        <v>-83.411130999999997</v>
      </c>
      <c r="AC152">
        <v>71</v>
      </c>
      <c r="AD152">
        <v>33</v>
      </c>
      <c r="AE152">
        <v>114</v>
      </c>
      <c r="AF152" t="s">
        <v>146</v>
      </c>
      <c r="AG152">
        <v>96</v>
      </c>
      <c r="AH152">
        <v>113</v>
      </c>
      <c r="AI152" t="s">
        <v>183</v>
      </c>
      <c r="AJ152">
        <v>300.8</v>
      </c>
      <c r="AK152">
        <v>82.9</v>
      </c>
      <c r="AL152">
        <v>436.7</v>
      </c>
      <c r="AM152">
        <v>-83.412318999999997</v>
      </c>
      <c r="AN152">
        <v>34.883101000000003</v>
      </c>
      <c r="AO152">
        <v>-83.411201000000005</v>
      </c>
      <c r="AP152">
        <v>34.882492999999997</v>
      </c>
      <c r="AQ152" t="s">
        <v>145</v>
      </c>
      <c r="AR152">
        <v>1</v>
      </c>
      <c r="AS152">
        <v>241</v>
      </c>
      <c r="AT152">
        <v>2</v>
      </c>
      <c r="AU152">
        <v>0</v>
      </c>
      <c r="AV152">
        <v>35</v>
      </c>
      <c r="AW152">
        <v>7.48</v>
      </c>
      <c r="AX152">
        <v>7.01</v>
      </c>
      <c r="AY152">
        <v>1930.1</v>
      </c>
      <c r="AZ152">
        <v>1930.8</v>
      </c>
      <c r="BA152">
        <v>1927.5</v>
      </c>
      <c r="BB152">
        <v>35</v>
      </c>
      <c r="BC152">
        <v>35.299999999999997</v>
      </c>
      <c r="BD152">
        <v>0</v>
      </c>
      <c r="BE152" s="3">
        <v>43091</v>
      </c>
      <c r="BF152" t="s">
        <v>209</v>
      </c>
      <c r="BG152">
        <v>1.3669999999999999E-3</v>
      </c>
      <c r="BH152">
        <v>43302</v>
      </c>
      <c r="BI152">
        <v>42927</v>
      </c>
      <c r="BJ152" t="s">
        <v>145</v>
      </c>
      <c r="BK152" t="s">
        <v>149</v>
      </c>
      <c r="BL152">
        <v>1</v>
      </c>
      <c r="BM152">
        <v>200</v>
      </c>
      <c r="BN152">
        <v>1</v>
      </c>
      <c r="BO152">
        <v>1</v>
      </c>
      <c r="BP152">
        <v>2</v>
      </c>
      <c r="BQ152">
        <v>1</v>
      </c>
      <c r="BR152">
        <v>1</v>
      </c>
      <c r="BS152">
        <v>2</v>
      </c>
      <c r="BT152">
        <v>3</v>
      </c>
      <c r="BU152">
        <v>3</v>
      </c>
      <c r="BV152" t="s">
        <v>150</v>
      </c>
      <c r="BW152">
        <v>241</v>
      </c>
      <c r="BX152">
        <v>2</v>
      </c>
      <c r="BY152">
        <v>0</v>
      </c>
      <c r="BZ152" t="s">
        <v>151</v>
      </c>
      <c r="CA152" t="s">
        <v>151</v>
      </c>
      <c r="CB152">
        <v>0</v>
      </c>
      <c r="CC152">
        <v>35</v>
      </c>
      <c r="CD152">
        <v>8020</v>
      </c>
      <c r="CE152" t="s">
        <v>377</v>
      </c>
      <c r="CF152">
        <v>1690</v>
      </c>
      <c r="CG152">
        <v>0.11316</v>
      </c>
      <c r="CH152">
        <v>9</v>
      </c>
      <c r="CI152" t="s">
        <v>153</v>
      </c>
      <c r="CJ152">
        <v>8020</v>
      </c>
      <c r="CK152">
        <v>452492</v>
      </c>
      <c r="CL152">
        <v>14.9</v>
      </c>
      <c r="CM152">
        <v>15.01</v>
      </c>
      <c r="CN152">
        <v>452492</v>
      </c>
      <c r="CO152">
        <v>0</v>
      </c>
      <c r="CP152">
        <v>597.48636499999998</v>
      </c>
      <c r="CQ152">
        <v>100</v>
      </c>
      <c r="CR152">
        <v>42951</v>
      </c>
      <c r="CS152">
        <v>5.372E-3</v>
      </c>
      <c r="CT152">
        <v>0</v>
      </c>
      <c r="CU152">
        <v>1.3669999999999999E-3</v>
      </c>
      <c r="CV152">
        <v>617</v>
      </c>
      <c r="CW152" t="s">
        <v>378</v>
      </c>
      <c r="CX152" t="s">
        <v>155</v>
      </c>
      <c r="CY152" t="s">
        <v>379</v>
      </c>
      <c r="CZ152">
        <v>-83.406328000000002</v>
      </c>
      <c r="DA152">
        <v>34.880932999999999</v>
      </c>
      <c r="DB152">
        <v>34.880932999999999</v>
      </c>
      <c r="DC152">
        <v>-83.406328000000002</v>
      </c>
      <c r="DD152">
        <v>1.3669999999999999E-3</v>
      </c>
      <c r="DE152">
        <v>71</v>
      </c>
      <c r="DF152">
        <v>5040</v>
      </c>
      <c r="DG152">
        <v>8.5</v>
      </c>
      <c r="DH152">
        <v>7440</v>
      </c>
      <c r="DI152">
        <v>6.9</v>
      </c>
      <c r="DJ152">
        <v>7220</v>
      </c>
      <c r="DK152">
        <v>7</v>
      </c>
      <c r="DL152">
        <v>6850</v>
      </c>
      <c r="DM152">
        <v>6</v>
      </c>
      <c r="DN152">
        <v>8020</v>
      </c>
      <c r="DO152">
        <v>12</v>
      </c>
      <c r="DP152">
        <v>7700</v>
      </c>
      <c r="DQ152">
        <v>12</v>
      </c>
      <c r="DR152">
        <v>7330</v>
      </c>
      <c r="DS152">
        <v>12</v>
      </c>
      <c r="DT152">
        <v>6830</v>
      </c>
      <c r="DU152">
        <v>12</v>
      </c>
      <c r="DV152">
        <v>6830</v>
      </c>
      <c r="DW152">
        <v>0</v>
      </c>
      <c r="DX152">
        <v>6930</v>
      </c>
      <c r="DY152">
        <v>0</v>
      </c>
      <c r="DZ152">
        <v>1.35E-4</v>
      </c>
    </row>
    <row r="153" spans="1:130" x14ac:dyDescent="0.3">
      <c r="A153">
        <v>152</v>
      </c>
      <c r="B153">
        <v>7315329</v>
      </c>
      <c r="C153" t="s">
        <v>373</v>
      </c>
      <c r="D153" s="2">
        <v>43687.166666666664</v>
      </c>
      <c r="E153" t="s">
        <v>131</v>
      </c>
      <c r="F153" t="s">
        <v>375</v>
      </c>
      <c r="G153" t="s">
        <v>497</v>
      </c>
      <c r="H153" t="s">
        <v>187</v>
      </c>
      <c r="I153">
        <v>0</v>
      </c>
      <c r="J153">
        <v>0</v>
      </c>
      <c r="K153">
        <v>1</v>
      </c>
      <c r="L153" t="s">
        <v>135</v>
      </c>
      <c r="M153" t="s">
        <v>180</v>
      </c>
      <c r="N153" t="s">
        <v>285</v>
      </c>
      <c r="O153" t="s">
        <v>239</v>
      </c>
      <c r="P153" t="s">
        <v>173</v>
      </c>
      <c r="Q153">
        <v>1</v>
      </c>
      <c r="R153" t="s">
        <v>139</v>
      </c>
      <c r="S153" t="s">
        <v>177</v>
      </c>
      <c r="T153" t="s">
        <v>502</v>
      </c>
      <c r="U153" t="s">
        <v>327</v>
      </c>
      <c r="V153">
        <v>55</v>
      </c>
      <c r="W153" t="s">
        <v>191</v>
      </c>
      <c r="X153" t="s">
        <v>192</v>
      </c>
      <c r="Y153" t="s">
        <v>145</v>
      </c>
      <c r="Z153">
        <v>14.859985999999999</v>
      </c>
      <c r="AA153">
        <v>34.883071999999999</v>
      </c>
      <c r="AB153">
        <v>-83.411964999999995</v>
      </c>
      <c r="AC153">
        <v>71</v>
      </c>
      <c r="AD153">
        <v>33</v>
      </c>
      <c r="AE153">
        <v>114</v>
      </c>
      <c r="AF153" t="s">
        <v>146</v>
      </c>
      <c r="AG153">
        <v>96</v>
      </c>
      <c r="AH153">
        <v>113</v>
      </c>
      <c r="AI153" t="s">
        <v>183</v>
      </c>
      <c r="AJ153">
        <v>300.8</v>
      </c>
      <c r="AK153">
        <v>82.9</v>
      </c>
      <c r="AL153">
        <v>436.7</v>
      </c>
      <c r="AM153">
        <v>-83.412318999999997</v>
      </c>
      <c r="AN153">
        <v>34.883101000000003</v>
      </c>
      <c r="AO153">
        <v>-83.411201000000005</v>
      </c>
      <c r="AP153">
        <v>34.882492999999997</v>
      </c>
      <c r="AQ153" t="s">
        <v>145</v>
      </c>
      <c r="AR153">
        <v>1</v>
      </c>
      <c r="AS153">
        <v>241</v>
      </c>
      <c r="AT153">
        <v>2</v>
      </c>
      <c r="AU153">
        <v>0</v>
      </c>
      <c r="AV153">
        <v>35</v>
      </c>
      <c r="AW153">
        <v>7.48</v>
      </c>
      <c r="AX153">
        <v>7.01</v>
      </c>
      <c r="AY153">
        <v>1930.1</v>
      </c>
      <c r="AZ153">
        <v>1930.8</v>
      </c>
      <c r="BA153">
        <v>1927.5</v>
      </c>
      <c r="BB153">
        <v>35</v>
      </c>
      <c r="BC153">
        <v>35.299999999999997</v>
      </c>
      <c r="BD153">
        <v>0</v>
      </c>
      <c r="BE153" s="3">
        <v>43091</v>
      </c>
      <c r="BF153" t="s">
        <v>209</v>
      </c>
      <c r="BG153">
        <v>1.3669999999999999E-3</v>
      </c>
      <c r="BH153">
        <v>43302</v>
      </c>
      <c r="BI153">
        <v>42927</v>
      </c>
      <c r="BJ153" t="s">
        <v>145</v>
      </c>
      <c r="BK153" t="s">
        <v>149</v>
      </c>
      <c r="BL153">
        <v>1</v>
      </c>
      <c r="BM153">
        <v>200</v>
      </c>
      <c r="BN153">
        <v>1</v>
      </c>
      <c r="BO153">
        <v>1</v>
      </c>
      <c r="BP153">
        <v>2</v>
      </c>
      <c r="BQ153">
        <v>1</v>
      </c>
      <c r="BR153">
        <v>1</v>
      </c>
      <c r="BS153">
        <v>2</v>
      </c>
      <c r="BT153">
        <v>3</v>
      </c>
      <c r="BU153">
        <v>3</v>
      </c>
      <c r="BV153" t="s">
        <v>150</v>
      </c>
      <c r="BW153">
        <v>241</v>
      </c>
      <c r="BX153">
        <v>2</v>
      </c>
      <c r="BY153">
        <v>0</v>
      </c>
      <c r="BZ153" t="s">
        <v>151</v>
      </c>
      <c r="CA153" t="s">
        <v>151</v>
      </c>
      <c r="CB153">
        <v>0</v>
      </c>
      <c r="CC153">
        <v>35</v>
      </c>
      <c r="CD153">
        <v>8020</v>
      </c>
      <c r="CE153" t="s">
        <v>377</v>
      </c>
      <c r="CF153">
        <v>1690</v>
      </c>
      <c r="CG153">
        <v>0.11316</v>
      </c>
      <c r="CH153">
        <v>9</v>
      </c>
      <c r="CI153" t="s">
        <v>153</v>
      </c>
      <c r="CJ153">
        <v>8020</v>
      </c>
      <c r="CK153">
        <v>452492</v>
      </c>
      <c r="CL153">
        <v>14.9</v>
      </c>
      <c r="CM153">
        <v>15.01</v>
      </c>
      <c r="CN153">
        <v>452492</v>
      </c>
      <c r="CO153">
        <v>0</v>
      </c>
      <c r="CP153">
        <v>597.48636499999998</v>
      </c>
      <c r="CQ153">
        <v>100</v>
      </c>
      <c r="CR153">
        <v>42951</v>
      </c>
      <c r="CS153">
        <v>5.372E-3</v>
      </c>
      <c r="CT153">
        <v>0</v>
      </c>
      <c r="CU153">
        <v>1.3669999999999999E-3</v>
      </c>
      <c r="CV153">
        <v>617</v>
      </c>
      <c r="CW153" t="s">
        <v>378</v>
      </c>
      <c r="CX153" t="s">
        <v>155</v>
      </c>
      <c r="CY153" t="s">
        <v>379</v>
      </c>
      <c r="CZ153">
        <v>-83.406328000000002</v>
      </c>
      <c r="DA153">
        <v>34.880932999999999</v>
      </c>
      <c r="DB153">
        <v>34.880932999999999</v>
      </c>
      <c r="DC153">
        <v>-83.406328000000002</v>
      </c>
      <c r="DD153">
        <v>1.3669999999999999E-3</v>
      </c>
      <c r="DE153">
        <v>71</v>
      </c>
      <c r="DF153">
        <v>5040</v>
      </c>
      <c r="DG153">
        <v>8.5</v>
      </c>
      <c r="DH153">
        <v>7440</v>
      </c>
      <c r="DI153">
        <v>6.9</v>
      </c>
      <c r="DJ153">
        <v>7220</v>
      </c>
      <c r="DK153">
        <v>7</v>
      </c>
      <c r="DL153">
        <v>6850</v>
      </c>
      <c r="DM153">
        <v>6</v>
      </c>
      <c r="DN153">
        <v>8020</v>
      </c>
      <c r="DO153">
        <v>12</v>
      </c>
      <c r="DP153">
        <v>7700</v>
      </c>
      <c r="DQ153">
        <v>12</v>
      </c>
      <c r="DR153">
        <v>7330</v>
      </c>
      <c r="DS153">
        <v>12</v>
      </c>
      <c r="DT153">
        <v>6830</v>
      </c>
      <c r="DU153">
        <v>12</v>
      </c>
      <c r="DV153">
        <v>6830</v>
      </c>
      <c r="DW153">
        <v>0</v>
      </c>
      <c r="DX153">
        <v>6930</v>
      </c>
      <c r="DY153">
        <v>0</v>
      </c>
      <c r="DZ153">
        <v>0</v>
      </c>
    </row>
    <row r="154" spans="1:130" x14ac:dyDescent="0.3">
      <c r="A154">
        <v>153</v>
      </c>
      <c r="B154">
        <v>6332810</v>
      </c>
      <c r="C154" t="s">
        <v>373</v>
      </c>
      <c r="D154" s="2">
        <v>42907.595833333333</v>
      </c>
      <c r="E154" t="s">
        <v>131</v>
      </c>
      <c r="F154" t="s">
        <v>503</v>
      </c>
      <c r="G154" t="s">
        <v>497</v>
      </c>
      <c r="H154" t="s">
        <v>134</v>
      </c>
      <c r="I154">
        <v>0</v>
      </c>
      <c r="J154">
        <v>0</v>
      </c>
      <c r="K154">
        <v>0</v>
      </c>
      <c r="L154" t="s">
        <v>194</v>
      </c>
      <c r="M154" t="s">
        <v>224</v>
      </c>
      <c r="N154" t="s">
        <v>165</v>
      </c>
      <c r="O154" t="s">
        <v>165</v>
      </c>
      <c r="P154" t="s">
        <v>504</v>
      </c>
      <c r="Q154">
        <v>2</v>
      </c>
      <c r="R154" t="s">
        <v>167</v>
      </c>
      <c r="S154" t="s">
        <v>195</v>
      </c>
      <c r="T154" t="s">
        <v>169</v>
      </c>
      <c r="U154" t="s">
        <v>142</v>
      </c>
      <c r="V154" t="s">
        <v>442</v>
      </c>
      <c r="W154" t="s">
        <v>197</v>
      </c>
      <c r="X154" t="s">
        <v>346</v>
      </c>
      <c r="Y154" t="s">
        <v>145</v>
      </c>
      <c r="Z154">
        <v>14.9</v>
      </c>
      <c r="AA154">
        <v>34.882801000000001</v>
      </c>
      <c r="AB154">
        <v>-83.411393000000004</v>
      </c>
      <c r="AC154">
        <v>71</v>
      </c>
      <c r="AD154">
        <v>33</v>
      </c>
      <c r="AE154">
        <v>114</v>
      </c>
      <c r="AF154" t="s">
        <v>146</v>
      </c>
      <c r="AG154">
        <v>96</v>
      </c>
      <c r="AH154">
        <v>113</v>
      </c>
      <c r="AI154" t="s">
        <v>183</v>
      </c>
      <c r="AJ154">
        <v>300.8</v>
      </c>
      <c r="AK154">
        <v>82.9</v>
      </c>
      <c r="AL154">
        <v>436.7</v>
      </c>
      <c r="AM154">
        <v>-83.412318999999997</v>
      </c>
      <c r="AN154">
        <v>34.883101000000003</v>
      </c>
      <c r="AO154">
        <v>-83.411201000000005</v>
      </c>
      <c r="AP154">
        <v>34.882492999999997</v>
      </c>
      <c r="AQ154" t="s">
        <v>145</v>
      </c>
      <c r="AR154">
        <v>1</v>
      </c>
      <c r="AS154">
        <v>241</v>
      </c>
      <c r="AT154">
        <v>2</v>
      </c>
      <c r="AU154">
        <v>0</v>
      </c>
      <c r="AV154">
        <v>35</v>
      </c>
      <c r="AW154">
        <v>7.48</v>
      </c>
      <c r="AX154">
        <v>7.01</v>
      </c>
      <c r="AY154">
        <v>1930.1</v>
      </c>
      <c r="AZ154">
        <v>1930.8</v>
      </c>
      <c r="BA154">
        <v>1927.5</v>
      </c>
      <c r="BB154">
        <v>35</v>
      </c>
      <c r="BC154">
        <v>35.299999999999997</v>
      </c>
      <c r="BD154">
        <v>0</v>
      </c>
      <c r="BE154" s="3">
        <v>43091</v>
      </c>
      <c r="BF154" t="s">
        <v>209</v>
      </c>
      <c r="BG154">
        <v>1.3669999999999999E-3</v>
      </c>
      <c r="BH154">
        <v>43302</v>
      </c>
      <c r="BI154">
        <v>42927</v>
      </c>
      <c r="BJ154" t="s">
        <v>145</v>
      </c>
      <c r="BK154" t="s">
        <v>149</v>
      </c>
      <c r="BL154">
        <v>1</v>
      </c>
      <c r="BM154">
        <v>200</v>
      </c>
      <c r="BN154">
        <v>1</v>
      </c>
      <c r="BO154">
        <v>1</v>
      </c>
      <c r="BP154">
        <v>2</v>
      </c>
      <c r="BQ154">
        <v>1</v>
      </c>
      <c r="BR154">
        <v>1</v>
      </c>
      <c r="BS154">
        <v>2</v>
      </c>
      <c r="BT154">
        <v>3</v>
      </c>
      <c r="BU154">
        <v>3</v>
      </c>
      <c r="BV154" t="s">
        <v>150</v>
      </c>
      <c r="BW154">
        <v>241</v>
      </c>
      <c r="BX154">
        <v>2</v>
      </c>
      <c r="BY154">
        <v>0</v>
      </c>
      <c r="BZ154" t="s">
        <v>151</v>
      </c>
      <c r="CA154" t="s">
        <v>151</v>
      </c>
      <c r="CB154">
        <v>0</v>
      </c>
      <c r="CC154">
        <v>35</v>
      </c>
      <c r="CD154">
        <v>8020</v>
      </c>
      <c r="CE154" t="s">
        <v>377</v>
      </c>
      <c r="CF154">
        <v>1690</v>
      </c>
      <c r="CG154">
        <v>0.11316</v>
      </c>
      <c r="CH154">
        <v>9</v>
      </c>
      <c r="CI154" t="s">
        <v>153</v>
      </c>
      <c r="CJ154">
        <v>8020</v>
      </c>
      <c r="CK154">
        <v>452492</v>
      </c>
      <c r="CL154">
        <v>14.9</v>
      </c>
      <c r="CM154">
        <v>15.01</v>
      </c>
      <c r="CN154">
        <v>452492</v>
      </c>
      <c r="CO154">
        <v>0</v>
      </c>
      <c r="CP154">
        <v>597.48636499999998</v>
      </c>
      <c r="CQ154">
        <v>100</v>
      </c>
      <c r="CR154">
        <v>42951</v>
      </c>
      <c r="CS154">
        <v>5.372E-3</v>
      </c>
      <c r="CT154">
        <v>0</v>
      </c>
      <c r="CU154">
        <v>1.3669999999999999E-3</v>
      </c>
      <c r="CV154">
        <v>617</v>
      </c>
      <c r="CW154" t="s">
        <v>378</v>
      </c>
      <c r="CX154" t="s">
        <v>155</v>
      </c>
      <c r="CY154" t="s">
        <v>379</v>
      </c>
      <c r="CZ154">
        <v>-83.406328000000002</v>
      </c>
      <c r="DA154">
        <v>34.880932999999999</v>
      </c>
      <c r="DB154">
        <v>34.880932999999999</v>
      </c>
      <c r="DC154">
        <v>-83.406328000000002</v>
      </c>
      <c r="DD154">
        <v>1.3669999999999999E-3</v>
      </c>
      <c r="DE154">
        <v>71</v>
      </c>
      <c r="DF154">
        <v>5040</v>
      </c>
      <c r="DG154">
        <v>8.5</v>
      </c>
      <c r="DH154">
        <v>7440</v>
      </c>
      <c r="DI154">
        <v>6.9</v>
      </c>
      <c r="DJ154">
        <v>7220</v>
      </c>
      <c r="DK154">
        <v>7</v>
      </c>
      <c r="DL154">
        <v>6850</v>
      </c>
      <c r="DM154">
        <v>6</v>
      </c>
      <c r="DN154">
        <v>8020</v>
      </c>
      <c r="DO154">
        <v>12</v>
      </c>
      <c r="DP154">
        <v>7700</v>
      </c>
      <c r="DQ154">
        <v>12</v>
      </c>
      <c r="DR154">
        <v>7330</v>
      </c>
      <c r="DS154">
        <v>12</v>
      </c>
      <c r="DT154">
        <v>6830</v>
      </c>
      <c r="DU154">
        <v>12</v>
      </c>
      <c r="DV154">
        <v>6830</v>
      </c>
      <c r="DW154">
        <v>0</v>
      </c>
      <c r="DX154">
        <v>6930</v>
      </c>
      <c r="DY154">
        <v>0</v>
      </c>
      <c r="DZ154">
        <v>0</v>
      </c>
    </row>
    <row r="155" spans="1:130" x14ac:dyDescent="0.3">
      <c r="A155">
        <v>154</v>
      </c>
      <c r="B155">
        <v>6336465</v>
      </c>
      <c r="C155" t="s">
        <v>373</v>
      </c>
      <c r="D155" s="2">
        <v>42824.791666666664</v>
      </c>
      <c r="E155" t="s">
        <v>131</v>
      </c>
      <c r="F155" t="s">
        <v>505</v>
      </c>
      <c r="G155" t="s">
        <v>490</v>
      </c>
      <c r="H155" t="s">
        <v>134</v>
      </c>
      <c r="I155">
        <v>0</v>
      </c>
      <c r="J155">
        <v>0</v>
      </c>
      <c r="K155">
        <v>0</v>
      </c>
      <c r="L155" t="s">
        <v>173</v>
      </c>
      <c r="M155" t="s">
        <v>173</v>
      </c>
      <c r="N155" t="s">
        <v>173</v>
      </c>
      <c r="O155" t="s">
        <v>152</v>
      </c>
      <c r="P155" t="s">
        <v>173</v>
      </c>
      <c r="Q155">
        <v>2</v>
      </c>
      <c r="R155" t="s">
        <v>152</v>
      </c>
      <c r="S155" t="s">
        <v>439</v>
      </c>
      <c r="T155" t="s">
        <v>141</v>
      </c>
      <c r="U155" t="s">
        <v>173</v>
      </c>
      <c r="V155" t="s">
        <v>442</v>
      </c>
      <c r="W155" t="s">
        <v>282</v>
      </c>
      <c r="X155" t="s">
        <v>152</v>
      </c>
      <c r="Y155" t="s">
        <v>145</v>
      </c>
      <c r="Z155">
        <v>15.01</v>
      </c>
      <c r="AA155">
        <v>34.881362000000003</v>
      </c>
      <c r="AB155">
        <v>-83.410431000000003</v>
      </c>
      <c r="AC155">
        <v>71</v>
      </c>
      <c r="AD155">
        <v>33</v>
      </c>
      <c r="AE155">
        <v>114</v>
      </c>
      <c r="AF155" t="s">
        <v>146</v>
      </c>
      <c r="AG155">
        <v>96</v>
      </c>
      <c r="AH155">
        <v>113</v>
      </c>
      <c r="AI155" t="s">
        <v>183</v>
      </c>
      <c r="AJ155">
        <v>300.8</v>
      </c>
      <c r="AK155">
        <v>82.9</v>
      </c>
      <c r="AL155">
        <v>436.7</v>
      </c>
      <c r="AM155">
        <v>-83.412318999999997</v>
      </c>
      <c r="AN155">
        <v>34.883101000000003</v>
      </c>
      <c r="AO155">
        <v>-83.411201000000005</v>
      </c>
      <c r="AP155">
        <v>34.882492999999997</v>
      </c>
      <c r="AQ155" t="s">
        <v>145</v>
      </c>
      <c r="AR155">
        <v>1</v>
      </c>
      <c r="AS155">
        <v>241</v>
      </c>
      <c r="AT155">
        <v>2</v>
      </c>
      <c r="AU155">
        <v>0</v>
      </c>
      <c r="AV155">
        <v>35</v>
      </c>
      <c r="AW155">
        <v>7.48</v>
      </c>
      <c r="AX155">
        <v>7.01</v>
      </c>
      <c r="AY155">
        <v>1930.1</v>
      </c>
      <c r="AZ155">
        <v>1930.8</v>
      </c>
      <c r="BA155">
        <v>1927.5</v>
      </c>
      <c r="BB155">
        <v>35</v>
      </c>
      <c r="BC155">
        <v>35.299999999999997</v>
      </c>
      <c r="BD155">
        <v>0</v>
      </c>
      <c r="BE155" s="3">
        <v>43091</v>
      </c>
      <c r="BF155" t="s">
        <v>209</v>
      </c>
      <c r="BG155">
        <v>1.3669999999999999E-3</v>
      </c>
      <c r="BH155">
        <v>43302</v>
      </c>
      <c r="BI155">
        <v>42927</v>
      </c>
      <c r="BJ155" t="s">
        <v>145</v>
      </c>
      <c r="BK155" t="s">
        <v>149</v>
      </c>
      <c r="BL155">
        <v>1</v>
      </c>
      <c r="BM155">
        <v>200</v>
      </c>
      <c r="BN155">
        <v>1</v>
      </c>
      <c r="BO155">
        <v>1</v>
      </c>
      <c r="BP155">
        <v>2</v>
      </c>
      <c r="BQ155">
        <v>1</v>
      </c>
      <c r="BR155">
        <v>1</v>
      </c>
      <c r="BS155">
        <v>2</v>
      </c>
      <c r="BT155">
        <v>3</v>
      </c>
      <c r="BU155">
        <v>3</v>
      </c>
      <c r="BV155" t="s">
        <v>150</v>
      </c>
      <c r="BW155">
        <v>241</v>
      </c>
      <c r="BX155">
        <v>2</v>
      </c>
      <c r="BY155">
        <v>0</v>
      </c>
      <c r="BZ155" t="s">
        <v>151</v>
      </c>
      <c r="CA155" t="s">
        <v>151</v>
      </c>
      <c r="CB155">
        <v>0</v>
      </c>
      <c r="CC155">
        <v>35</v>
      </c>
      <c r="CD155">
        <v>8020</v>
      </c>
      <c r="CE155" t="s">
        <v>377</v>
      </c>
      <c r="CF155">
        <v>1690</v>
      </c>
      <c r="CG155">
        <v>0.11316</v>
      </c>
      <c r="CH155">
        <v>9</v>
      </c>
      <c r="CI155" t="s">
        <v>153</v>
      </c>
      <c r="CJ155">
        <v>8020</v>
      </c>
      <c r="CK155">
        <v>452492</v>
      </c>
      <c r="CL155">
        <v>14.9</v>
      </c>
      <c r="CM155">
        <v>15.01</v>
      </c>
      <c r="CN155">
        <v>452492</v>
      </c>
      <c r="CO155">
        <v>0</v>
      </c>
      <c r="CP155">
        <v>597.48636499999998</v>
      </c>
      <c r="CQ155">
        <v>100</v>
      </c>
      <c r="CR155">
        <v>42951</v>
      </c>
      <c r="CS155">
        <v>5.372E-3</v>
      </c>
      <c r="CT155">
        <v>0</v>
      </c>
      <c r="CU155">
        <v>1.3669999999999999E-3</v>
      </c>
      <c r="CV155">
        <v>617</v>
      </c>
      <c r="CW155" t="s">
        <v>378</v>
      </c>
      <c r="CX155" t="s">
        <v>155</v>
      </c>
      <c r="CY155" t="s">
        <v>379</v>
      </c>
      <c r="CZ155">
        <v>-83.406328000000002</v>
      </c>
      <c r="DA155">
        <v>34.880932999999999</v>
      </c>
      <c r="DB155">
        <v>34.880932999999999</v>
      </c>
      <c r="DC155">
        <v>-83.406328000000002</v>
      </c>
      <c r="DD155">
        <v>1.3669999999999999E-3</v>
      </c>
      <c r="DE155">
        <v>71</v>
      </c>
      <c r="DF155">
        <v>5040</v>
      </c>
      <c r="DG155">
        <v>8.5</v>
      </c>
      <c r="DH155">
        <v>7440</v>
      </c>
      <c r="DI155">
        <v>6.9</v>
      </c>
      <c r="DJ155">
        <v>7220</v>
      </c>
      <c r="DK155">
        <v>7</v>
      </c>
      <c r="DL155">
        <v>6850</v>
      </c>
      <c r="DM155">
        <v>6</v>
      </c>
      <c r="DN155">
        <v>8020</v>
      </c>
      <c r="DO155">
        <v>12</v>
      </c>
      <c r="DP155">
        <v>7700</v>
      </c>
      <c r="DQ155">
        <v>12</v>
      </c>
      <c r="DR155">
        <v>7330</v>
      </c>
      <c r="DS155">
        <v>12</v>
      </c>
      <c r="DT155">
        <v>6830</v>
      </c>
      <c r="DU155">
        <v>12</v>
      </c>
      <c r="DV155">
        <v>6830</v>
      </c>
      <c r="DW155">
        <v>0</v>
      </c>
      <c r="DX155">
        <v>6930</v>
      </c>
      <c r="DY155">
        <v>0</v>
      </c>
      <c r="DZ155">
        <v>1.371E-3</v>
      </c>
    </row>
    <row r="156" spans="1:130" x14ac:dyDescent="0.3">
      <c r="A156">
        <v>155</v>
      </c>
      <c r="B156">
        <v>5881220</v>
      </c>
      <c r="C156" t="s">
        <v>373</v>
      </c>
      <c r="D156" s="2">
        <v>42555.740277777775</v>
      </c>
      <c r="E156" t="s">
        <v>131</v>
      </c>
      <c r="F156" t="s">
        <v>375</v>
      </c>
      <c r="G156" t="s">
        <v>497</v>
      </c>
      <c r="H156" t="s">
        <v>211</v>
      </c>
      <c r="I156">
        <v>0</v>
      </c>
      <c r="J156">
        <v>1</v>
      </c>
      <c r="K156">
        <v>0</v>
      </c>
      <c r="L156" t="s">
        <v>179</v>
      </c>
      <c r="M156" t="s">
        <v>224</v>
      </c>
      <c r="N156" t="s">
        <v>165</v>
      </c>
      <c r="O156" t="s">
        <v>165</v>
      </c>
      <c r="P156" t="s">
        <v>506</v>
      </c>
      <c r="Q156">
        <v>2</v>
      </c>
      <c r="R156" t="s">
        <v>167</v>
      </c>
      <c r="S156" t="s">
        <v>195</v>
      </c>
      <c r="T156" t="s">
        <v>169</v>
      </c>
      <c r="U156" t="s">
        <v>142</v>
      </c>
      <c r="V156" t="s">
        <v>442</v>
      </c>
      <c r="W156" t="s">
        <v>445</v>
      </c>
      <c r="X156" t="s">
        <v>289</v>
      </c>
      <c r="Y156" t="s">
        <v>145</v>
      </c>
      <c r="Z156">
        <v>14.883198</v>
      </c>
      <c r="AA156">
        <v>34.882955000000003</v>
      </c>
      <c r="AB156">
        <v>-83.411590000000004</v>
      </c>
      <c r="AC156">
        <v>71</v>
      </c>
      <c r="AD156">
        <v>33</v>
      </c>
      <c r="AE156">
        <v>114</v>
      </c>
      <c r="AF156" t="s">
        <v>146</v>
      </c>
      <c r="AG156">
        <v>96</v>
      </c>
      <c r="AH156">
        <v>113</v>
      </c>
      <c r="AI156" t="s">
        <v>183</v>
      </c>
      <c r="AJ156">
        <v>300.8</v>
      </c>
      <c r="AK156">
        <v>82.9</v>
      </c>
      <c r="AL156">
        <v>436.7</v>
      </c>
      <c r="AM156">
        <v>-83.412318999999997</v>
      </c>
      <c r="AN156">
        <v>34.883101000000003</v>
      </c>
      <c r="AO156">
        <v>-83.411201000000005</v>
      </c>
      <c r="AP156">
        <v>34.882492999999997</v>
      </c>
      <c r="AQ156" t="s">
        <v>145</v>
      </c>
      <c r="AR156">
        <v>1</v>
      </c>
      <c r="AS156">
        <v>241</v>
      </c>
      <c r="AT156">
        <v>2</v>
      </c>
      <c r="AU156">
        <v>0</v>
      </c>
      <c r="AV156">
        <v>35</v>
      </c>
      <c r="AW156">
        <v>7.48</v>
      </c>
      <c r="AX156">
        <v>7.01</v>
      </c>
      <c r="AY156">
        <v>1930.1</v>
      </c>
      <c r="AZ156">
        <v>1930.8</v>
      </c>
      <c r="BA156">
        <v>1927.5</v>
      </c>
      <c r="BB156">
        <v>35</v>
      </c>
      <c r="BC156">
        <v>35.299999999999997</v>
      </c>
      <c r="BD156">
        <v>0</v>
      </c>
      <c r="BE156" s="3">
        <v>43091</v>
      </c>
      <c r="BF156" t="s">
        <v>209</v>
      </c>
      <c r="BG156">
        <v>1.3669999999999999E-3</v>
      </c>
      <c r="BH156">
        <v>43302</v>
      </c>
      <c r="BI156">
        <v>42927</v>
      </c>
      <c r="BJ156" t="s">
        <v>145</v>
      </c>
      <c r="BK156" t="s">
        <v>149</v>
      </c>
      <c r="BL156">
        <v>1</v>
      </c>
      <c r="BM156">
        <v>200</v>
      </c>
      <c r="BN156">
        <v>1</v>
      </c>
      <c r="BO156">
        <v>1</v>
      </c>
      <c r="BP156">
        <v>2</v>
      </c>
      <c r="BQ156">
        <v>1</v>
      </c>
      <c r="BR156">
        <v>1</v>
      </c>
      <c r="BS156">
        <v>2</v>
      </c>
      <c r="BT156">
        <v>3</v>
      </c>
      <c r="BU156">
        <v>3</v>
      </c>
      <c r="BV156" t="s">
        <v>150</v>
      </c>
      <c r="BW156">
        <v>241</v>
      </c>
      <c r="BX156">
        <v>2</v>
      </c>
      <c r="BY156">
        <v>0</v>
      </c>
      <c r="BZ156" t="s">
        <v>151</v>
      </c>
      <c r="CA156" t="s">
        <v>151</v>
      </c>
      <c r="CB156">
        <v>0</v>
      </c>
      <c r="CC156">
        <v>35</v>
      </c>
      <c r="CD156">
        <v>8020</v>
      </c>
      <c r="CE156" t="s">
        <v>377</v>
      </c>
      <c r="CF156">
        <v>1690</v>
      </c>
      <c r="CG156">
        <v>0.11316</v>
      </c>
      <c r="CH156">
        <v>9</v>
      </c>
      <c r="CI156" t="s">
        <v>153</v>
      </c>
      <c r="CJ156">
        <v>8020</v>
      </c>
      <c r="CK156">
        <v>452492</v>
      </c>
      <c r="CL156">
        <v>14.9</v>
      </c>
      <c r="CM156">
        <v>15.01</v>
      </c>
      <c r="CN156">
        <v>452492</v>
      </c>
      <c r="CO156">
        <v>0</v>
      </c>
      <c r="CP156">
        <v>597.48636499999998</v>
      </c>
      <c r="CQ156">
        <v>100</v>
      </c>
      <c r="CR156">
        <v>42951</v>
      </c>
      <c r="CS156">
        <v>5.372E-3</v>
      </c>
      <c r="CT156">
        <v>0</v>
      </c>
      <c r="CU156">
        <v>1.3669999999999999E-3</v>
      </c>
      <c r="CV156">
        <v>617</v>
      </c>
      <c r="CW156" t="s">
        <v>378</v>
      </c>
      <c r="CX156" t="s">
        <v>155</v>
      </c>
      <c r="CY156" t="s">
        <v>379</v>
      </c>
      <c r="CZ156">
        <v>-83.406328000000002</v>
      </c>
      <c r="DA156">
        <v>34.880932999999999</v>
      </c>
      <c r="DB156">
        <v>34.880932999999999</v>
      </c>
      <c r="DC156">
        <v>-83.406328000000002</v>
      </c>
      <c r="DD156">
        <v>1.3669999999999999E-3</v>
      </c>
      <c r="DE156">
        <v>71</v>
      </c>
      <c r="DF156">
        <v>5040</v>
      </c>
      <c r="DG156">
        <v>8.5</v>
      </c>
      <c r="DH156">
        <v>7440</v>
      </c>
      <c r="DI156">
        <v>6.9</v>
      </c>
      <c r="DJ156">
        <v>7220</v>
      </c>
      <c r="DK156">
        <v>7</v>
      </c>
      <c r="DL156">
        <v>6850</v>
      </c>
      <c r="DM156">
        <v>6</v>
      </c>
      <c r="DN156">
        <v>8020</v>
      </c>
      <c r="DO156">
        <v>12</v>
      </c>
      <c r="DP156">
        <v>7700</v>
      </c>
      <c r="DQ156">
        <v>12</v>
      </c>
      <c r="DR156">
        <v>7330</v>
      </c>
      <c r="DS156">
        <v>12</v>
      </c>
      <c r="DT156">
        <v>6830</v>
      </c>
      <c r="DU156">
        <v>12</v>
      </c>
      <c r="DV156">
        <v>6830</v>
      </c>
      <c r="DW156">
        <v>0</v>
      </c>
      <c r="DX156">
        <v>6930</v>
      </c>
      <c r="DY156">
        <v>0</v>
      </c>
      <c r="DZ156">
        <v>0</v>
      </c>
    </row>
    <row r="157" spans="1:130" x14ac:dyDescent="0.3">
      <c r="A157">
        <v>156</v>
      </c>
      <c r="B157">
        <v>4470442</v>
      </c>
      <c r="C157" t="s">
        <v>373</v>
      </c>
      <c r="D157" s="2">
        <v>41429.298611111109</v>
      </c>
      <c r="E157" t="s">
        <v>131</v>
      </c>
      <c r="F157" t="s">
        <v>375</v>
      </c>
      <c r="G157" t="s">
        <v>507</v>
      </c>
      <c r="H157" t="s">
        <v>134</v>
      </c>
      <c r="I157">
        <v>0</v>
      </c>
      <c r="J157">
        <v>0</v>
      </c>
      <c r="K157">
        <v>0</v>
      </c>
      <c r="L157" t="s">
        <v>135</v>
      </c>
      <c r="M157" t="s">
        <v>180</v>
      </c>
      <c r="N157" t="s">
        <v>368</v>
      </c>
      <c r="O157" t="s">
        <v>368</v>
      </c>
      <c r="P157" t="s">
        <v>173</v>
      </c>
      <c r="Q157">
        <v>1</v>
      </c>
      <c r="R157" t="s">
        <v>139</v>
      </c>
      <c r="S157" t="s">
        <v>140</v>
      </c>
      <c r="T157" t="s">
        <v>169</v>
      </c>
      <c r="U157" t="s">
        <v>142</v>
      </c>
      <c r="V157">
        <v>69</v>
      </c>
      <c r="W157" t="s">
        <v>143</v>
      </c>
      <c r="X157" t="s">
        <v>144</v>
      </c>
      <c r="Y157" t="s">
        <v>145</v>
      </c>
      <c r="Z157">
        <v>14.920442</v>
      </c>
      <c r="AA157">
        <v>34.882522000000002</v>
      </c>
      <c r="AB157">
        <v>-83.411219000000003</v>
      </c>
      <c r="AC157">
        <v>71</v>
      </c>
      <c r="AD157">
        <v>33</v>
      </c>
      <c r="AE157">
        <v>114</v>
      </c>
      <c r="AF157" t="s">
        <v>146</v>
      </c>
      <c r="AG157">
        <v>96</v>
      </c>
      <c r="AH157">
        <v>113</v>
      </c>
      <c r="AI157" t="s">
        <v>183</v>
      </c>
      <c r="AJ157">
        <v>300.8</v>
      </c>
      <c r="AK157">
        <v>82.9</v>
      </c>
      <c r="AL157">
        <v>436.7</v>
      </c>
      <c r="AM157">
        <v>-83.412318999999997</v>
      </c>
      <c r="AN157">
        <v>34.883101000000003</v>
      </c>
      <c r="AO157">
        <v>-83.411201000000005</v>
      </c>
      <c r="AP157">
        <v>34.882492999999997</v>
      </c>
      <c r="AQ157" t="s">
        <v>145</v>
      </c>
      <c r="AR157">
        <v>1</v>
      </c>
      <c r="AS157">
        <v>241</v>
      </c>
      <c r="AT157">
        <v>2</v>
      </c>
      <c r="AU157">
        <v>0</v>
      </c>
      <c r="AV157">
        <v>35</v>
      </c>
      <c r="AW157">
        <v>7.48</v>
      </c>
      <c r="AX157">
        <v>7.01</v>
      </c>
      <c r="AY157">
        <v>1930.1</v>
      </c>
      <c r="AZ157">
        <v>1930.8</v>
      </c>
      <c r="BA157">
        <v>1927.5</v>
      </c>
      <c r="BB157">
        <v>35</v>
      </c>
      <c r="BC157">
        <v>35.299999999999997</v>
      </c>
      <c r="BD157">
        <v>0</v>
      </c>
      <c r="BE157" s="3">
        <v>43091</v>
      </c>
      <c r="BF157" t="s">
        <v>209</v>
      </c>
      <c r="BG157">
        <v>1.3669999999999999E-3</v>
      </c>
      <c r="BH157">
        <v>43302</v>
      </c>
      <c r="BI157">
        <v>42927</v>
      </c>
      <c r="BJ157" t="s">
        <v>145</v>
      </c>
      <c r="BK157" t="s">
        <v>149</v>
      </c>
      <c r="BL157">
        <v>1</v>
      </c>
      <c r="BM157">
        <v>200</v>
      </c>
      <c r="BN157">
        <v>1</v>
      </c>
      <c r="BO157">
        <v>1</v>
      </c>
      <c r="BP157">
        <v>2</v>
      </c>
      <c r="BQ157">
        <v>1</v>
      </c>
      <c r="BR157">
        <v>1</v>
      </c>
      <c r="BS157">
        <v>2</v>
      </c>
      <c r="BT157">
        <v>3</v>
      </c>
      <c r="BU157">
        <v>3</v>
      </c>
      <c r="BV157" t="s">
        <v>150</v>
      </c>
      <c r="BW157">
        <v>241</v>
      </c>
      <c r="BX157">
        <v>2</v>
      </c>
      <c r="BY157">
        <v>0</v>
      </c>
      <c r="BZ157" t="s">
        <v>151</v>
      </c>
      <c r="CA157" t="s">
        <v>151</v>
      </c>
      <c r="CB157">
        <v>0</v>
      </c>
      <c r="CC157">
        <v>35</v>
      </c>
      <c r="CD157">
        <v>8020</v>
      </c>
      <c r="CE157" t="s">
        <v>377</v>
      </c>
      <c r="CF157">
        <v>1690</v>
      </c>
      <c r="CG157">
        <v>0.11316</v>
      </c>
      <c r="CH157">
        <v>9</v>
      </c>
      <c r="CI157" t="s">
        <v>153</v>
      </c>
      <c r="CJ157">
        <v>8020</v>
      </c>
      <c r="CK157">
        <v>452492</v>
      </c>
      <c r="CL157">
        <v>14.9</v>
      </c>
      <c r="CM157">
        <v>15.01</v>
      </c>
      <c r="CN157">
        <v>452492</v>
      </c>
      <c r="CO157">
        <v>0</v>
      </c>
      <c r="CP157">
        <v>597.48636499999998</v>
      </c>
      <c r="CQ157">
        <v>100</v>
      </c>
      <c r="CR157">
        <v>42951</v>
      </c>
      <c r="CS157">
        <v>5.372E-3</v>
      </c>
      <c r="CT157">
        <v>0</v>
      </c>
      <c r="CU157">
        <v>1.3669999999999999E-3</v>
      </c>
      <c r="CV157">
        <v>617</v>
      </c>
      <c r="CW157" t="s">
        <v>378</v>
      </c>
      <c r="CX157" t="s">
        <v>155</v>
      </c>
      <c r="CY157" t="s">
        <v>379</v>
      </c>
      <c r="CZ157">
        <v>-83.406328000000002</v>
      </c>
      <c r="DA157">
        <v>34.880932999999999</v>
      </c>
      <c r="DB157">
        <v>34.880932999999999</v>
      </c>
      <c r="DC157">
        <v>-83.406328000000002</v>
      </c>
      <c r="DD157">
        <v>1.3669999999999999E-3</v>
      </c>
      <c r="DE157">
        <v>71</v>
      </c>
      <c r="DF157">
        <v>5040</v>
      </c>
      <c r="DG157">
        <v>8.5</v>
      </c>
      <c r="DH157">
        <v>7440</v>
      </c>
      <c r="DI157">
        <v>6.9</v>
      </c>
      <c r="DJ157">
        <v>7220</v>
      </c>
      <c r="DK157">
        <v>7</v>
      </c>
      <c r="DL157">
        <v>6850</v>
      </c>
      <c r="DM157">
        <v>6</v>
      </c>
      <c r="DN157">
        <v>8020</v>
      </c>
      <c r="DO157">
        <v>12</v>
      </c>
      <c r="DP157">
        <v>7700</v>
      </c>
      <c r="DQ157">
        <v>12</v>
      </c>
      <c r="DR157">
        <v>7330</v>
      </c>
      <c r="DS157">
        <v>12</v>
      </c>
      <c r="DT157">
        <v>6830</v>
      </c>
      <c r="DU157">
        <v>12</v>
      </c>
      <c r="DV157">
        <v>6830</v>
      </c>
      <c r="DW157">
        <v>0</v>
      </c>
      <c r="DX157">
        <v>6930</v>
      </c>
      <c r="DY157">
        <v>0</v>
      </c>
      <c r="DZ157">
        <v>0</v>
      </c>
    </row>
    <row r="158" spans="1:130" x14ac:dyDescent="0.3">
      <c r="A158">
        <v>157</v>
      </c>
      <c r="B158">
        <v>7260134</v>
      </c>
      <c r="C158" t="s">
        <v>130</v>
      </c>
      <c r="D158" s="2">
        <v>43635.847916666666</v>
      </c>
      <c r="E158" t="s">
        <v>131</v>
      </c>
      <c r="F158" t="s">
        <v>375</v>
      </c>
      <c r="G158" t="s">
        <v>508</v>
      </c>
      <c r="H158" t="s">
        <v>134</v>
      </c>
      <c r="I158">
        <v>0</v>
      </c>
      <c r="J158">
        <v>0</v>
      </c>
      <c r="K158">
        <v>0</v>
      </c>
      <c r="L158" t="s">
        <v>179</v>
      </c>
      <c r="M158" t="s">
        <v>164</v>
      </c>
      <c r="N158" t="s">
        <v>165</v>
      </c>
      <c r="O158" t="s">
        <v>165</v>
      </c>
      <c r="P158" t="s">
        <v>173</v>
      </c>
      <c r="Q158">
        <v>2</v>
      </c>
      <c r="R158" t="s">
        <v>509</v>
      </c>
      <c r="S158" t="s">
        <v>207</v>
      </c>
      <c r="T158" t="s">
        <v>502</v>
      </c>
      <c r="U158" t="s">
        <v>162</v>
      </c>
      <c r="V158" t="s">
        <v>510</v>
      </c>
      <c r="W158" t="s">
        <v>197</v>
      </c>
      <c r="X158" t="s">
        <v>289</v>
      </c>
      <c r="Y158" t="s">
        <v>145</v>
      </c>
      <c r="Z158">
        <v>14.736723</v>
      </c>
      <c r="AA158">
        <v>34.882623000000002</v>
      </c>
      <c r="AB158">
        <v>-83.413979999999995</v>
      </c>
      <c r="AC158">
        <v>72</v>
      </c>
      <c r="AD158">
        <v>34</v>
      </c>
      <c r="AE158">
        <v>115</v>
      </c>
      <c r="AF158" t="s">
        <v>146</v>
      </c>
      <c r="AG158">
        <v>96</v>
      </c>
      <c r="AH158">
        <v>114</v>
      </c>
      <c r="AI158" t="s">
        <v>183</v>
      </c>
      <c r="AJ158">
        <v>888.5</v>
      </c>
      <c r="AK158">
        <v>33.9</v>
      </c>
      <c r="AL158">
        <v>523.9</v>
      </c>
      <c r="AM158">
        <v>-83.413939999999997</v>
      </c>
      <c r="AN158">
        <v>34.882638999999998</v>
      </c>
      <c r="AO158">
        <v>-83.412318999999997</v>
      </c>
      <c r="AP158">
        <v>34.883101000000003</v>
      </c>
      <c r="AQ158" t="s">
        <v>145</v>
      </c>
      <c r="AR158">
        <v>1</v>
      </c>
      <c r="AS158">
        <v>241</v>
      </c>
      <c r="AT158">
        <v>2</v>
      </c>
      <c r="AU158">
        <v>0</v>
      </c>
      <c r="AV158">
        <v>35</v>
      </c>
      <c r="AW158">
        <v>6.64</v>
      </c>
      <c r="AX158">
        <v>6.03</v>
      </c>
      <c r="AY158">
        <v>1927.2</v>
      </c>
      <c r="AZ158">
        <v>1920.6</v>
      </c>
      <c r="BA158">
        <v>1925.9</v>
      </c>
      <c r="BB158">
        <v>35</v>
      </c>
      <c r="BC158">
        <v>44.3</v>
      </c>
      <c r="BD158">
        <v>0</v>
      </c>
      <c r="BE158" s="3">
        <v>43091</v>
      </c>
      <c r="BF158" t="s">
        <v>209</v>
      </c>
      <c r="BG158">
        <v>1.7080000000000001E-3</v>
      </c>
      <c r="BH158">
        <v>43305</v>
      </c>
      <c r="BI158">
        <v>42930</v>
      </c>
      <c r="BJ158" t="s">
        <v>145</v>
      </c>
      <c r="BK158" t="s">
        <v>149</v>
      </c>
      <c r="BL158">
        <v>1</v>
      </c>
      <c r="BM158">
        <v>200</v>
      </c>
      <c r="BN158">
        <v>1</v>
      </c>
      <c r="BO158">
        <v>1</v>
      </c>
      <c r="BP158">
        <v>2</v>
      </c>
      <c r="BQ158">
        <v>1</v>
      </c>
      <c r="BR158">
        <v>1</v>
      </c>
      <c r="BS158">
        <v>2</v>
      </c>
      <c r="BT158">
        <v>3</v>
      </c>
      <c r="BU158">
        <v>3</v>
      </c>
      <c r="BV158" t="s">
        <v>150</v>
      </c>
      <c r="BW158">
        <v>241</v>
      </c>
      <c r="BX158">
        <v>2</v>
      </c>
      <c r="BY158">
        <v>0</v>
      </c>
      <c r="BZ158" t="s">
        <v>151</v>
      </c>
      <c r="CA158" t="s">
        <v>151</v>
      </c>
      <c r="CB158">
        <v>0</v>
      </c>
      <c r="CC158">
        <v>35</v>
      </c>
      <c r="CD158">
        <v>8020</v>
      </c>
      <c r="CE158" t="s">
        <v>377</v>
      </c>
      <c r="CF158">
        <v>1690</v>
      </c>
      <c r="CG158">
        <v>0.247337</v>
      </c>
      <c r="CH158">
        <v>9</v>
      </c>
      <c r="CI158" t="s">
        <v>153</v>
      </c>
      <c r="CJ158">
        <v>8020</v>
      </c>
      <c r="CK158">
        <v>452495</v>
      </c>
      <c r="CL158">
        <v>14.65</v>
      </c>
      <c r="CM158">
        <v>14.9</v>
      </c>
      <c r="CN158">
        <v>452495</v>
      </c>
      <c r="CO158">
        <v>0</v>
      </c>
      <c r="CP158">
        <v>1305.93895</v>
      </c>
      <c r="CQ158">
        <v>100</v>
      </c>
      <c r="CR158">
        <v>42954</v>
      </c>
      <c r="CS158">
        <v>1.0345999999999999E-2</v>
      </c>
      <c r="CT158">
        <v>0</v>
      </c>
      <c r="CU158">
        <v>1.7080000000000001E-3</v>
      </c>
      <c r="CV158">
        <v>617</v>
      </c>
      <c r="CW158" t="s">
        <v>378</v>
      </c>
      <c r="CX158" t="s">
        <v>155</v>
      </c>
      <c r="CY158" t="s">
        <v>379</v>
      </c>
      <c r="CZ158">
        <v>-83.406328000000002</v>
      </c>
      <c r="DA158">
        <v>34.880932999999999</v>
      </c>
      <c r="DB158">
        <v>34.880932999999999</v>
      </c>
      <c r="DC158">
        <v>-83.406328000000002</v>
      </c>
      <c r="DD158">
        <v>1.7080000000000001E-3</v>
      </c>
      <c r="DE158">
        <v>72</v>
      </c>
      <c r="DF158">
        <v>5040</v>
      </c>
      <c r="DG158">
        <v>8.5</v>
      </c>
      <c r="DH158">
        <v>7440</v>
      </c>
      <c r="DI158">
        <v>6.9</v>
      </c>
      <c r="DJ158">
        <v>7220</v>
      </c>
      <c r="DK158">
        <v>7</v>
      </c>
      <c r="DL158">
        <v>6850</v>
      </c>
      <c r="DM158">
        <v>6</v>
      </c>
      <c r="DN158">
        <v>8020</v>
      </c>
      <c r="DO158">
        <v>12</v>
      </c>
      <c r="DP158">
        <v>7700</v>
      </c>
      <c r="DQ158">
        <v>12</v>
      </c>
      <c r="DR158">
        <v>7330</v>
      </c>
      <c r="DS158">
        <v>12</v>
      </c>
      <c r="DT158">
        <v>6830</v>
      </c>
      <c r="DU158">
        <v>12</v>
      </c>
      <c r="DV158">
        <v>6830</v>
      </c>
      <c r="DW158">
        <v>0</v>
      </c>
      <c r="DX158">
        <v>6930</v>
      </c>
      <c r="DY158">
        <v>0</v>
      </c>
      <c r="DZ158">
        <v>4.1999999999999998E-5</v>
      </c>
    </row>
    <row r="159" spans="1:130" x14ac:dyDescent="0.3">
      <c r="A159">
        <v>158</v>
      </c>
      <c r="B159">
        <v>7183840</v>
      </c>
      <c r="C159" t="s">
        <v>373</v>
      </c>
      <c r="D159" s="2">
        <v>43585.592361111114</v>
      </c>
      <c r="E159" t="s">
        <v>131</v>
      </c>
      <c r="F159" t="s">
        <v>375</v>
      </c>
      <c r="G159" t="s">
        <v>511</v>
      </c>
      <c r="H159" t="s">
        <v>211</v>
      </c>
      <c r="I159">
        <v>0</v>
      </c>
      <c r="J159">
        <v>1</v>
      </c>
      <c r="K159">
        <v>1</v>
      </c>
      <c r="L159" t="s">
        <v>135</v>
      </c>
      <c r="M159" t="s">
        <v>180</v>
      </c>
      <c r="N159" t="s">
        <v>137</v>
      </c>
      <c r="O159" t="s">
        <v>137</v>
      </c>
      <c r="P159" t="s">
        <v>212</v>
      </c>
      <c r="Q159">
        <v>1</v>
      </c>
      <c r="R159" t="s">
        <v>139</v>
      </c>
      <c r="S159" t="s">
        <v>140</v>
      </c>
      <c r="T159" t="s">
        <v>169</v>
      </c>
      <c r="U159" t="s">
        <v>142</v>
      </c>
      <c r="V159">
        <v>34</v>
      </c>
      <c r="W159" t="s">
        <v>222</v>
      </c>
      <c r="X159" t="s">
        <v>264</v>
      </c>
      <c r="Y159" t="s">
        <v>145</v>
      </c>
      <c r="Z159">
        <v>14.821161999999999</v>
      </c>
      <c r="AA159">
        <v>34.883096000000002</v>
      </c>
      <c r="AB159">
        <v>-83.412632000000002</v>
      </c>
      <c r="AC159">
        <v>72</v>
      </c>
      <c r="AD159">
        <v>34</v>
      </c>
      <c r="AE159">
        <v>115</v>
      </c>
      <c r="AF159" t="s">
        <v>146</v>
      </c>
      <c r="AG159">
        <v>96</v>
      </c>
      <c r="AH159">
        <v>114</v>
      </c>
      <c r="AI159" t="s">
        <v>183</v>
      </c>
      <c r="AJ159">
        <v>888.5</v>
      </c>
      <c r="AK159">
        <v>33.9</v>
      </c>
      <c r="AL159">
        <v>523.9</v>
      </c>
      <c r="AM159">
        <v>-83.413939999999997</v>
      </c>
      <c r="AN159">
        <v>34.882638999999998</v>
      </c>
      <c r="AO159">
        <v>-83.412318999999997</v>
      </c>
      <c r="AP159">
        <v>34.883101000000003</v>
      </c>
      <c r="AQ159" t="s">
        <v>145</v>
      </c>
      <c r="AR159">
        <v>1</v>
      </c>
      <c r="AS159">
        <v>241</v>
      </c>
      <c r="AT159">
        <v>2</v>
      </c>
      <c r="AU159">
        <v>0</v>
      </c>
      <c r="AV159">
        <v>35</v>
      </c>
      <c r="AW159">
        <v>6.64</v>
      </c>
      <c r="AX159">
        <v>6.03</v>
      </c>
      <c r="AY159">
        <v>1927.2</v>
      </c>
      <c r="AZ159">
        <v>1920.6</v>
      </c>
      <c r="BA159">
        <v>1925.9</v>
      </c>
      <c r="BB159">
        <v>35</v>
      </c>
      <c r="BC159">
        <v>44.3</v>
      </c>
      <c r="BD159">
        <v>0</v>
      </c>
      <c r="BE159" s="3">
        <v>43091</v>
      </c>
      <c r="BF159" t="s">
        <v>209</v>
      </c>
      <c r="BG159">
        <v>1.7080000000000001E-3</v>
      </c>
      <c r="BH159">
        <v>43305</v>
      </c>
      <c r="BI159">
        <v>42930</v>
      </c>
      <c r="BJ159" t="s">
        <v>145</v>
      </c>
      <c r="BK159" t="s">
        <v>149</v>
      </c>
      <c r="BL159">
        <v>1</v>
      </c>
      <c r="BM159">
        <v>200</v>
      </c>
      <c r="BN159">
        <v>1</v>
      </c>
      <c r="BO159">
        <v>1</v>
      </c>
      <c r="BP159">
        <v>2</v>
      </c>
      <c r="BQ159">
        <v>1</v>
      </c>
      <c r="BR159">
        <v>1</v>
      </c>
      <c r="BS159">
        <v>2</v>
      </c>
      <c r="BT159">
        <v>3</v>
      </c>
      <c r="BU159">
        <v>3</v>
      </c>
      <c r="BV159" t="s">
        <v>150</v>
      </c>
      <c r="BW159">
        <v>241</v>
      </c>
      <c r="BX159">
        <v>2</v>
      </c>
      <c r="BY159">
        <v>0</v>
      </c>
      <c r="BZ159" t="s">
        <v>151</v>
      </c>
      <c r="CA159" t="s">
        <v>151</v>
      </c>
      <c r="CB159">
        <v>0</v>
      </c>
      <c r="CC159">
        <v>35</v>
      </c>
      <c r="CD159">
        <v>8020</v>
      </c>
      <c r="CE159" t="s">
        <v>377</v>
      </c>
      <c r="CF159">
        <v>1690</v>
      </c>
      <c r="CG159">
        <v>0.247337</v>
      </c>
      <c r="CH159">
        <v>9</v>
      </c>
      <c r="CI159" t="s">
        <v>153</v>
      </c>
      <c r="CJ159">
        <v>8020</v>
      </c>
      <c r="CK159">
        <v>452495</v>
      </c>
      <c r="CL159">
        <v>14.65</v>
      </c>
      <c r="CM159">
        <v>14.9</v>
      </c>
      <c r="CN159">
        <v>452495</v>
      </c>
      <c r="CO159">
        <v>0</v>
      </c>
      <c r="CP159">
        <v>1305.93895</v>
      </c>
      <c r="CQ159">
        <v>100</v>
      </c>
      <c r="CR159">
        <v>42954</v>
      </c>
      <c r="CS159">
        <v>1.0345999999999999E-2</v>
      </c>
      <c r="CT159">
        <v>0</v>
      </c>
      <c r="CU159">
        <v>1.7080000000000001E-3</v>
      </c>
      <c r="CV159">
        <v>617</v>
      </c>
      <c r="CW159" t="s">
        <v>378</v>
      </c>
      <c r="CX159" t="s">
        <v>155</v>
      </c>
      <c r="CY159" t="s">
        <v>379</v>
      </c>
      <c r="CZ159">
        <v>-83.406328000000002</v>
      </c>
      <c r="DA159">
        <v>34.880932999999999</v>
      </c>
      <c r="DB159">
        <v>34.880932999999999</v>
      </c>
      <c r="DC159">
        <v>-83.406328000000002</v>
      </c>
      <c r="DD159">
        <v>1.7080000000000001E-3</v>
      </c>
      <c r="DE159">
        <v>72</v>
      </c>
      <c r="DF159">
        <v>5040</v>
      </c>
      <c r="DG159">
        <v>8.5</v>
      </c>
      <c r="DH159">
        <v>7440</v>
      </c>
      <c r="DI159">
        <v>6.9</v>
      </c>
      <c r="DJ159">
        <v>7220</v>
      </c>
      <c r="DK159">
        <v>7</v>
      </c>
      <c r="DL159">
        <v>6850</v>
      </c>
      <c r="DM159">
        <v>6</v>
      </c>
      <c r="DN159">
        <v>8020</v>
      </c>
      <c r="DO159">
        <v>12</v>
      </c>
      <c r="DP159">
        <v>7700</v>
      </c>
      <c r="DQ159">
        <v>12</v>
      </c>
      <c r="DR159">
        <v>7330</v>
      </c>
      <c r="DS159">
        <v>12</v>
      </c>
      <c r="DT159">
        <v>6830</v>
      </c>
      <c r="DU159">
        <v>12</v>
      </c>
      <c r="DV159">
        <v>6830</v>
      </c>
      <c r="DW159">
        <v>0</v>
      </c>
      <c r="DX159">
        <v>6930</v>
      </c>
      <c r="DY159">
        <v>0</v>
      </c>
      <c r="DZ159">
        <v>0</v>
      </c>
    </row>
    <row r="160" spans="1:130" x14ac:dyDescent="0.3">
      <c r="A160">
        <v>159</v>
      </c>
      <c r="B160">
        <v>7038774</v>
      </c>
      <c r="C160" t="s">
        <v>130</v>
      </c>
      <c r="D160" s="2">
        <v>43454.819444444445</v>
      </c>
      <c r="E160" t="s">
        <v>131</v>
      </c>
      <c r="F160" t="s">
        <v>330</v>
      </c>
      <c r="G160" t="s">
        <v>512</v>
      </c>
      <c r="H160" t="s">
        <v>134</v>
      </c>
      <c r="I160">
        <v>0</v>
      </c>
      <c r="J160">
        <v>0</v>
      </c>
      <c r="K160">
        <v>0</v>
      </c>
      <c r="L160" t="s">
        <v>135</v>
      </c>
      <c r="M160" t="s">
        <v>180</v>
      </c>
      <c r="N160" t="s">
        <v>285</v>
      </c>
      <c r="O160" t="s">
        <v>285</v>
      </c>
      <c r="P160" t="s">
        <v>173</v>
      </c>
      <c r="Q160">
        <v>1</v>
      </c>
      <c r="R160" t="s">
        <v>139</v>
      </c>
      <c r="S160" t="s">
        <v>140</v>
      </c>
      <c r="T160" t="s">
        <v>141</v>
      </c>
      <c r="U160" t="s">
        <v>162</v>
      </c>
      <c r="V160">
        <v>30</v>
      </c>
      <c r="W160" t="s">
        <v>143</v>
      </c>
      <c r="X160" t="s">
        <v>264</v>
      </c>
      <c r="Y160" t="s">
        <v>145</v>
      </c>
      <c r="Z160">
        <v>20.836462000000001</v>
      </c>
      <c r="AA160">
        <v>34.845101999999997</v>
      </c>
      <c r="AB160">
        <v>-83.340096000000003</v>
      </c>
      <c r="AC160">
        <v>74</v>
      </c>
      <c r="AD160">
        <v>59</v>
      </c>
      <c r="AE160">
        <v>132</v>
      </c>
      <c r="AF160" t="s">
        <v>146</v>
      </c>
      <c r="AG160">
        <v>113</v>
      </c>
      <c r="AH160">
        <v>131</v>
      </c>
      <c r="AI160" t="s">
        <v>147</v>
      </c>
      <c r="AJ160">
        <v>683.2</v>
      </c>
      <c r="AK160">
        <v>52.9</v>
      </c>
      <c r="AL160">
        <v>630.5</v>
      </c>
      <c r="AM160">
        <v>-83.343164999999999</v>
      </c>
      <c r="AN160">
        <v>34.84554</v>
      </c>
      <c r="AO160">
        <v>-83.341132000000002</v>
      </c>
      <c r="AP160">
        <v>34.845472000000001</v>
      </c>
      <c r="AQ160" t="s">
        <v>145</v>
      </c>
      <c r="AR160">
        <v>1</v>
      </c>
      <c r="AS160">
        <v>241</v>
      </c>
      <c r="AT160">
        <v>2</v>
      </c>
      <c r="AU160">
        <v>0</v>
      </c>
      <c r="AV160">
        <v>55</v>
      </c>
      <c r="AW160">
        <v>7.44</v>
      </c>
      <c r="AX160">
        <v>6.68</v>
      </c>
      <c r="AY160">
        <v>1559.4</v>
      </c>
      <c r="AZ160">
        <v>1580.1</v>
      </c>
      <c r="BA160">
        <v>1588.6</v>
      </c>
      <c r="BB160">
        <v>55</v>
      </c>
      <c r="BC160">
        <v>50.4</v>
      </c>
      <c r="BD160">
        <v>4.5999999999999996</v>
      </c>
      <c r="BE160" s="3">
        <v>43091</v>
      </c>
      <c r="BF160" t="s">
        <v>209</v>
      </c>
      <c r="BG160">
        <v>2.0799999999999998E-3</v>
      </c>
      <c r="BH160">
        <v>43329</v>
      </c>
      <c r="BI160">
        <v>42954</v>
      </c>
      <c r="BJ160" t="s">
        <v>145</v>
      </c>
      <c r="BK160" t="s">
        <v>149</v>
      </c>
      <c r="BL160">
        <v>1</v>
      </c>
      <c r="BM160">
        <v>200</v>
      </c>
      <c r="BN160">
        <v>1</v>
      </c>
      <c r="BO160">
        <v>1</v>
      </c>
      <c r="BP160">
        <v>2</v>
      </c>
      <c r="BQ160">
        <v>1</v>
      </c>
      <c r="BR160">
        <v>1</v>
      </c>
      <c r="BS160">
        <v>2</v>
      </c>
      <c r="BT160">
        <v>0</v>
      </c>
      <c r="BU160">
        <v>4</v>
      </c>
      <c r="BV160" t="s">
        <v>150</v>
      </c>
      <c r="BW160">
        <v>241</v>
      </c>
      <c r="BX160">
        <v>2</v>
      </c>
      <c r="BY160">
        <v>0</v>
      </c>
      <c r="BZ160" t="s">
        <v>151</v>
      </c>
      <c r="CA160" t="s">
        <v>151</v>
      </c>
      <c r="CB160">
        <v>0</v>
      </c>
      <c r="CC160">
        <v>55</v>
      </c>
      <c r="CD160">
        <v>4660</v>
      </c>
      <c r="CE160" t="s">
        <v>152</v>
      </c>
      <c r="CF160">
        <v>0</v>
      </c>
      <c r="CG160">
        <v>0.21953800000000001</v>
      </c>
      <c r="CH160">
        <v>9</v>
      </c>
      <c r="CI160" t="s">
        <v>153</v>
      </c>
      <c r="CJ160">
        <v>4660</v>
      </c>
      <c r="CK160">
        <v>452519</v>
      </c>
      <c r="CL160">
        <v>20.71</v>
      </c>
      <c r="CM160">
        <v>20.93</v>
      </c>
      <c r="CN160">
        <v>452519</v>
      </c>
      <c r="CO160">
        <v>0</v>
      </c>
      <c r="CP160">
        <v>1159.1591599999999</v>
      </c>
      <c r="CQ160">
        <v>100</v>
      </c>
      <c r="CR160">
        <v>42978</v>
      </c>
      <c r="CS160">
        <v>9.4669999999999997E-3</v>
      </c>
      <c r="CT160">
        <v>0</v>
      </c>
      <c r="CU160">
        <v>2.0799999999999998E-3</v>
      </c>
      <c r="CV160">
        <v>622</v>
      </c>
      <c r="CW160" t="s">
        <v>513</v>
      </c>
      <c r="CX160" t="s">
        <v>514</v>
      </c>
      <c r="CY160" t="s">
        <v>515</v>
      </c>
      <c r="CZ160">
        <v>-83.329077999999996</v>
      </c>
      <c r="DA160">
        <v>34.834712000000003</v>
      </c>
      <c r="DB160">
        <v>34.834712000000003</v>
      </c>
      <c r="DC160">
        <v>-83.329077999999996</v>
      </c>
      <c r="DD160">
        <v>2.0799999999999998E-3</v>
      </c>
      <c r="DE160">
        <v>74</v>
      </c>
      <c r="DF160">
        <v>2650</v>
      </c>
      <c r="DG160">
        <v>12.3</v>
      </c>
      <c r="DH160">
        <v>4000</v>
      </c>
      <c r="DI160">
        <v>0</v>
      </c>
      <c r="DJ160">
        <v>3880</v>
      </c>
      <c r="DK160">
        <v>0</v>
      </c>
      <c r="DL160">
        <v>3880</v>
      </c>
      <c r="DM160">
        <v>9</v>
      </c>
      <c r="DN160">
        <v>4660</v>
      </c>
      <c r="DO160">
        <v>9</v>
      </c>
      <c r="DP160">
        <v>4480</v>
      </c>
      <c r="DQ160">
        <v>9</v>
      </c>
      <c r="DR160">
        <v>4260</v>
      </c>
      <c r="DS160">
        <v>9</v>
      </c>
      <c r="DT160">
        <v>2160</v>
      </c>
      <c r="DU160">
        <v>9</v>
      </c>
      <c r="DV160">
        <v>2160</v>
      </c>
      <c r="DW160">
        <v>9</v>
      </c>
      <c r="DX160">
        <v>4290</v>
      </c>
      <c r="DY160">
        <v>9</v>
      </c>
      <c r="DZ160">
        <v>1.1019999999999999E-3</v>
      </c>
    </row>
    <row r="161" spans="1:130" x14ac:dyDescent="0.3">
      <c r="A161">
        <v>160</v>
      </c>
      <c r="B161">
        <v>7038818</v>
      </c>
      <c r="C161" t="s">
        <v>130</v>
      </c>
      <c r="D161" s="2">
        <v>43470.932638888888</v>
      </c>
      <c r="E161" t="s">
        <v>131</v>
      </c>
      <c r="F161" t="s">
        <v>330</v>
      </c>
      <c r="G161" t="s">
        <v>321</v>
      </c>
      <c r="H161" t="s">
        <v>134</v>
      </c>
      <c r="I161">
        <v>0</v>
      </c>
      <c r="J161">
        <v>0</v>
      </c>
      <c r="K161">
        <v>0</v>
      </c>
      <c r="L161" t="s">
        <v>135</v>
      </c>
      <c r="M161" t="s">
        <v>180</v>
      </c>
      <c r="N161" t="s">
        <v>137</v>
      </c>
      <c r="O161" t="s">
        <v>137</v>
      </c>
      <c r="P161" t="s">
        <v>173</v>
      </c>
      <c r="Q161">
        <v>1</v>
      </c>
      <c r="R161" t="s">
        <v>182</v>
      </c>
      <c r="S161" t="s">
        <v>263</v>
      </c>
      <c r="T161" t="s">
        <v>141</v>
      </c>
      <c r="U161" t="s">
        <v>142</v>
      </c>
      <c r="V161">
        <v>41</v>
      </c>
      <c r="W161" t="s">
        <v>143</v>
      </c>
      <c r="X161" t="s">
        <v>264</v>
      </c>
      <c r="Y161" t="s">
        <v>145</v>
      </c>
      <c r="Z161">
        <v>20.704802000000001</v>
      </c>
      <c r="AA161">
        <v>34.845705000000002</v>
      </c>
      <c r="AB161">
        <v>-83.342264999999998</v>
      </c>
      <c r="AC161">
        <v>74</v>
      </c>
      <c r="AD161">
        <v>59</v>
      </c>
      <c r="AE161">
        <v>132</v>
      </c>
      <c r="AF161" t="s">
        <v>146</v>
      </c>
      <c r="AG161">
        <v>113</v>
      </c>
      <c r="AH161">
        <v>131</v>
      </c>
      <c r="AI161" t="s">
        <v>147</v>
      </c>
      <c r="AJ161">
        <v>683.2</v>
      </c>
      <c r="AK161">
        <v>52.9</v>
      </c>
      <c r="AL161">
        <v>630.5</v>
      </c>
      <c r="AM161">
        <v>-83.343164999999999</v>
      </c>
      <c r="AN161">
        <v>34.84554</v>
      </c>
      <c r="AO161">
        <v>-83.341132000000002</v>
      </c>
      <c r="AP161">
        <v>34.845472000000001</v>
      </c>
      <c r="AQ161" t="s">
        <v>145</v>
      </c>
      <c r="AR161">
        <v>1</v>
      </c>
      <c r="AS161">
        <v>241</v>
      </c>
      <c r="AT161">
        <v>2</v>
      </c>
      <c r="AU161">
        <v>0</v>
      </c>
      <c r="AV161">
        <v>55</v>
      </c>
      <c r="AW161">
        <v>7.44</v>
      </c>
      <c r="AX161">
        <v>6.68</v>
      </c>
      <c r="AY161">
        <v>1559.4</v>
      </c>
      <c r="AZ161">
        <v>1580.1</v>
      </c>
      <c r="BA161">
        <v>1588.6</v>
      </c>
      <c r="BB161">
        <v>55</v>
      </c>
      <c r="BC161">
        <v>50.4</v>
      </c>
      <c r="BD161">
        <v>4.5999999999999996</v>
      </c>
      <c r="BE161" s="3">
        <v>43091</v>
      </c>
      <c r="BF161" t="s">
        <v>209</v>
      </c>
      <c r="BG161">
        <v>2.0799999999999998E-3</v>
      </c>
      <c r="BH161">
        <v>43329</v>
      </c>
      <c r="BI161">
        <v>42954</v>
      </c>
      <c r="BJ161" t="s">
        <v>145</v>
      </c>
      <c r="BK161" t="s">
        <v>149</v>
      </c>
      <c r="BL161">
        <v>1</v>
      </c>
      <c r="BM161">
        <v>200</v>
      </c>
      <c r="BN161">
        <v>1</v>
      </c>
      <c r="BO161">
        <v>1</v>
      </c>
      <c r="BP161">
        <v>2</v>
      </c>
      <c r="BQ161">
        <v>1</v>
      </c>
      <c r="BR161">
        <v>1</v>
      </c>
      <c r="BS161">
        <v>2</v>
      </c>
      <c r="BT161">
        <v>0</v>
      </c>
      <c r="BU161">
        <v>4</v>
      </c>
      <c r="BV161" t="s">
        <v>150</v>
      </c>
      <c r="BW161">
        <v>241</v>
      </c>
      <c r="BX161">
        <v>2</v>
      </c>
      <c r="BY161">
        <v>0</v>
      </c>
      <c r="BZ161" t="s">
        <v>151</v>
      </c>
      <c r="CA161" t="s">
        <v>151</v>
      </c>
      <c r="CB161">
        <v>0</v>
      </c>
      <c r="CC161">
        <v>55</v>
      </c>
      <c r="CD161">
        <v>4660</v>
      </c>
      <c r="CE161" t="s">
        <v>152</v>
      </c>
      <c r="CF161">
        <v>0</v>
      </c>
      <c r="CG161">
        <v>0.21953800000000001</v>
      </c>
      <c r="CH161">
        <v>9</v>
      </c>
      <c r="CI161" t="s">
        <v>153</v>
      </c>
      <c r="CJ161">
        <v>4660</v>
      </c>
      <c r="CK161">
        <v>452519</v>
      </c>
      <c r="CL161">
        <v>20.71</v>
      </c>
      <c r="CM161">
        <v>20.93</v>
      </c>
      <c r="CN161">
        <v>452519</v>
      </c>
      <c r="CO161">
        <v>0</v>
      </c>
      <c r="CP161">
        <v>1159.1591599999999</v>
      </c>
      <c r="CQ161">
        <v>100</v>
      </c>
      <c r="CR161">
        <v>42978</v>
      </c>
      <c r="CS161">
        <v>9.4669999999999997E-3</v>
      </c>
      <c r="CT161">
        <v>0</v>
      </c>
      <c r="CU161">
        <v>2.0799999999999998E-3</v>
      </c>
      <c r="CV161">
        <v>622</v>
      </c>
      <c r="CW161" t="s">
        <v>513</v>
      </c>
      <c r="CX161" t="s">
        <v>514</v>
      </c>
      <c r="CY161" t="s">
        <v>515</v>
      </c>
      <c r="CZ161">
        <v>-83.329077999999996</v>
      </c>
      <c r="DA161">
        <v>34.834712000000003</v>
      </c>
      <c r="DB161">
        <v>34.834712000000003</v>
      </c>
      <c r="DC161">
        <v>-83.329077999999996</v>
      </c>
      <c r="DD161">
        <v>2.0799999999999998E-3</v>
      </c>
      <c r="DE161">
        <v>74</v>
      </c>
      <c r="DF161">
        <v>2650</v>
      </c>
      <c r="DG161">
        <v>12.3</v>
      </c>
      <c r="DH161">
        <v>4000</v>
      </c>
      <c r="DI161">
        <v>0</v>
      </c>
      <c r="DJ161">
        <v>3880</v>
      </c>
      <c r="DK161">
        <v>0</v>
      </c>
      <c r="DL161">
        <v>3880</v>
      </c>
      <c r="DM161">
        <v>9</v>
      </c>
      <c r="DN161">
        <v>4660</v>
      </c>
      <c r="DO161">
        <v>9</v>
      </c>
      <c r="DP161">
        <v>4480</v>
      </c>
      <c r="DQ161">
        <v>9</v>
      </c>
      <c r="DR161">
        <v>4260</v>
      </c>
      <c r="DS161">
        <v>9</v>
      </c>
      <c r="DT161">
        <v>2160</v>
      </c>
      <c r="DU161">
        <v>9</v>
      </c>
      <c r="DV161">
        <v>2160</v>
      </c>
      <c r="DW161">
        <v>9</v>
      </c>
      <c r="DX161">
        <v>4290</v>
      </c>
      <c r="DY161">
        <v>9</v>
      </c>
      <c r="DZ161">
        <v>0</v>
      </c>
    </row>
    <row r="162" spans="1:130" x14ac:dyDescent="0.3">
      <c r="A162">
        <v>161</v>
      </c>
      <c r="B162">
        <v>7038813</v>
      </c>
      <c r="C162" t="s">
        <v>130</v>
      </c>
      <c r="D162" s="2">
        <v>43468.684027777781</v>
      </c>
      <c r="E162" t="s">
        <v>131</v>
      </c>
      <c r="F162" t="s">
        <v>330</v>
      </c>
      <c r="G162" t="s">
        <v>516</v>
      </c>
      <c r="H162" t="s">
        <v>187</v>
      </c>
      <c r="I162">
        <v>0</v>
      </c>
      <c r="J162">
        <v>0</v>
      </c>
      <c r="K162">
        <v>1</v>
      </c>
      <c r="L162" t="s">
        <v>135</v>
      </c>
      <c r="M162" t="s">
        <v>180</v>
      </c>
      <c r="N162" t="s">
        <v>517</v>
      </c>
      <c r="O162" t="s">
        <v>160</v>
      </c>
      <c r="P162" t="s">
        <v>173</v>
      </c>
      <c r="Q162">
        <v>1</v>
      </c>
      <c r="R162" t="s">
        <v>182</v>
      </c>
      <c r="S162" t="s">
        <v>140</v>
      </c>
      <c r="T162" t="s">
        <v>169</v>
      </c>
      <c r="U162" t="s">
        <v>142</v>
      </c>
      <c r="V162">
        <v>61</v>
      </c>
      <c r="W162" t="s">
        <v>143</v>
      </c>
      <c r="X162" t="s">
        <v>144</v>
      </c>
      <c r="Y162" t="s">
        <v>145</v>
      </c>
      <c r="Z162">
        <v>19.893616999999999</v>
      </c>
      <c r="AA162">
        <v>34.846376999999997</v>
      </c>
      <c r="AB162">
        <v>-83.355647000000005</v>
      </c>
      <c r="AC162">
        <v>74</v>
      </c>
      <c r="AD162">
        <v>59</v>
      </c>
      <c r="AE162">
        <v>132</v>
      </c>
      <c r="AF162" t="s">
        <v>146</v>
      </c>
      <c r="AG162">
        <v>113</v>
      </c>
      <c r="AH162">
        <v>131</v>
      </c>
      <c r="AI162" t="s">
        <v>147</v>
      </c>
      <c r="AJ162">
        <v>683.2</v>
      </c>
      <c r="AK162">
        <v>52.9</v>
      </c>
      <c r="AL162">
        <v>630.5</v>
      </c>
      <c r="AM162">
        <v>-83.343164999999999</v>
      </c>
      <c r="AN162">
        <v>34.84554</v>
      </c>
      <c r="AO162">
        <v>-83.341132000000002</v>
      </c>
      <c r="AP162">
        <v>34.845472000000001</v>
      </c>
      <c r="AQ162" t="s">
        <v>145</v>
      </c>
      <c r="AR162">
        <v>1</v>
      </c>
      <c r="AS162">
        <v>241</v>
      </c>
      <c r="AT162">
        <v>2</v>
      </c>
      <c r="AU162">
        <v>0</v>
      </c>
      <c r="AV162">
        <v>55</v>
      </c>
      <c r="AW162">
        <v>7.44</v>
      </c>
      <c r="AX162">
        <v>6.68</v>
      </c>
      <c r="AY162">
        <v>1559.4</v>
      </c>
      <c r="AZ162">
        <v>1580.1</v>
      </c>
      <c r="BA162">
        <v>1588.6</v>
      </c>
      <c r="BB162">
        <v>55</v>
      </c>
      <c r="BC162">
        <v>50.4</v>
      </c>
      <c r="BD162">
        <v>4.5999999999999996</v>
      </c>
      <c r="BE162" s="3">
        <v>43091</v>
      </c>
      <c r="BF162" t="s">
        <v>209</v>
      </c>
      <c r="BG162">
        <v>2.0799999999999998E-3</v>
      </c>
      <c r="BH162">
        <v>43329</v>
      </c>
      <c r="BI162">
        <v>42954</v>
      </c>
      <c r="BJ162" t="s">
        <v>145</v>
      </c>
      <c r="BK162" t="s">
        <v>149</v>
      </c>
      <c r="BL162">
        <v>1</v>
      </c>
      <c r="BM162">
        <v>200</v>
      </c>
      <c r="BN162">
        <v>1</v>
      </c>
      <c r="BO162">
        <v>1</v>
      </c>
      <c r="BP162">
        <v>2</v>
      </c>
      <c r="BQ162">
        <v>1</v>
      </c>
      <c r="BR162">
        <v>1</v>
      </c>
      <c r="BS162">
        <v>2</v>
      </c>
      <c r="BT162">
        <v>0</v>
      </c>
      <c r="BU162">
        <v>4</v>
      </c>
      <c r="BV162" t="s">
        <v>150</v>
      </c>
      <c r="BW162">
        <v>241</v>
      </c>
      <c r="BX162">
        <v>2</v>
      </c>
      <c r="BY162">
        <v>0</v>
      </c>
      <c r="BZ162" t="s">
        <v>151</v>
      </c>
      <c r="CA162" t="s">
        <v>151</v>
      </c>
      <c r="CB162">
        <v>0</v>
      </c>
      <c r="CC162">
        <v>55</v>
      </c>
      <c r="CD162">
        <v>4660</v>
      </c>
      <c r="CE162" t="s">
        <v>152</v>
      </c>
      <c r="CF162">
        <v>0</v>
      </c>
      <c r="CG162">
        <v>0.21953800000000001</v>
      </c>
      <c r="CH162">
        <v>9</v>
      </c>
      <c r="CI162" t="s">
        <v>153</v>
      </c>
      <c r="CJ162">
        <v>4660</v>
      </c>
      <c r="CK162">
        <v>452519</v>
      </c>
      <c r="CL162">
        <v>20.71</v>
      </c>
      <c r="CM162">
        <v>20.93</v>
      </c>
      <c r="CN162">
        <v>452519</v>
      </c>
      <c r="CO162">
        <v>0</v>
      </c>
      <c r="CP162">
        <v>1159.1591599999999</v>
      </c>
      <c r="CQ162">
        <v>100</v>
      </c>
      <c r="CR162">
        <v>42978</v>
      </c>
      <c r="CS162">
        <v>9.4669999999999997E-3</v>
      </c>
      <c r="CT162">
        <v>0</v>
      </c>
      <c r="CU162">
        <v>2.0799999999999998E-3</v>
      </c>
      <c r="CV162">
        <v>622</v>
      </c>
      <c r="CW162" t="s">
        <v>513</v>
      </c>
      <c r="CX162" t="s">
        <v>514</v>
      </c>
      <c r="CY162" t="s">
        <v>515</v>
      </c>
      <c r="CZ162">
        <v>-83.329077999999996</v>
      </c>
      <c r="DA162">
        <v>34.834712000000003</v>
      </c>
      <c r="DB162">
        <v>34.834712000000003</v>
      </c>
      <c r="DC162">
        <v>-83.329077999999996</v>
      </c>
      <c r="DD162">
        <v>2.0799999999999998E-3</v>
      </c>
      <c r="DE162">
        <v>74</v>
      </c>
      <c r="DF162">
        <v>2650</v>
      </c>
      <c r="DG162">
        <v>12.3</v>
      </c>
      <c r="DH162">
        <v>4000</v>
      </c>
      <c r="DI162">
        <v>0</v>
      </c>
      <c r="DJ162">
        <v>3880</v>
      </c>
      <c r="DK162">
        <v>0</v>
      </c>
      <c r="DL162">
        <v>3880</v>
      </c>
      <c r="DM162">
        <v>9</v>
      </c>
      <c r="DN162">
        <v>4660</v>
      </c>
      <c r="DO162">
        <v>9</v>
      </c>
      <c r="DP162">
        <v>4480</v>
      </c>
      <c r="DQ162">
        <v>9</v>
      </c>
      <c r="DR162">
        <v>4260</v>
      </c>
      <c r="DS162">
        <v>9</v>
      </c>
      <c r="DT162">
        <v>2160</v>
      </c>
      <c r="DU162">
        <v>9</v>
      </c>
      <c r="DV162">
        <v>2160</v>
      </c>
      <c r="DW162">
        <v>9</v>
      </c>
      <c r="DX162">
        <v>4290</v>
      </c>
      <c r="DY162">
        <v>9</v>
      </c>
      <c r="DZ162">
        <v>1.2508E-2</v>
      </c>
    </row>
    <row r="163" spans="1:130" x14ac:dyDescent="0.3">
      <c r="A163">
        <v>162</v>
      </c>
      <c r="B163">
        <v>6697757</v>
      </c>
      <c r="C163" t="s">
        <v>130</v>
      </c>
      <c r="D163" s="2">
        <v>43225.561111111114</v>
      </c>
      <c r="E163" t="s">
        <v>131</v>
      </c>
      <c r="F163" t="s">
        <v>518</v>
      </c>
      <c r="G163" t="s">
        <v>519</v>
      </c>
      <c r="H163" t="s">
        <v>134</v>
      </c>
      <c r="I163">
        <v>0</v>
      </c>
      <c r="J163">
        <v>0</v>
      </c>
      <c r="K163">
        <v>0</v>
      </c>
      <c r="L163" t="s">
        <v>163</v>
      </c>
      <c r="M163" t="s">
        <v>164</v>
      </c>
      <c r="N163" t="s">
        <v>165</v>
      </c>
      <c r="O163" t="s">
        <v>181</v>
      </c>
      <c r="P163" t="s">
        <v>351</v>
      </c>
      <c r="Q163">
        <v>2</v>
      </c>
      <c r="R163" t="s">
        <v>206</v>
      </c>
      <c r="S163" t="s">
        <v>168</v>
      </c>
      <c r="T163" t="s">
        <v>169</v>
      </c>
      <c r="U163" t="s">
        <v>142</v>
      </c>
      <c r="V163" t="s">
        <v>520</v>
      </c>
      <c r="W163" t="s">
        <v>197</v>
      </c>
      <c r="X163" t="s">
        <v>289</v>
      </c>
      <c r="Y163" t="s">
        <v>145</v>
      </c>
      <c r="Z163">
        <v>19.721747000000001</v>
      </c>
      <c r="AA163">
        <v>34.847462999999998</v>
      </c>
      <c r="AB163">
        <v>-83.358377000000004</v>
      </c>
      <c r="AC163">
        <v>74</v>
      </c>
      <c r="AD163">
        <v>59</v>
      </c>
      <c r="AE163">
        <v>132</v>
      </c>
      <c r="AF163" t="s">
        <v>146</v>
      </c>
      <c r="AG163">
        <v>113</v>
      </c>
      <c r="AH163">
        <v>131</v>
      </c>
      <c r="AI163" t="s">
        <v>147</v>
      </c>
      <c r="AJ163">
        <v>683.2</v>
      </c>
      <c r="AK163">
        <v>52.9</v>
      </c>
      <c r="AL163">
        <v>630.5</v>
      </c>
      <c r="AM163">
        <v>-83.343164999999999</v>
      </c>
      <c r="AN163">
        <v>34.84554</v>
      </c>
      <c r="AO163">
        <v>-83.341132000000002</v>
      </c>
      <c r="AP163">
        <v>34.845472000000001</v>
      </c>
      <c r="AQ163" t="s">
        <v>145</v>
      </c>
      <c r="AR163">
        <v>1</v>
      </c>
      <c r="AS163">
        <v>241</v>
      </c>
      <c r="AT163">
        <v>2</v>
      </c>
      <c r="AU163">
        <v>0</v>
      </c>
      <c r="AV163">
        <v>55</v>
      </c>
      <c r="AW163">
        <v>7.44</v>
      </c>
      <c r="AX163">
        <v>6.68</v>
      </c>
      <c r="AY163">
        <v>1559.4</v>
      </c>
      <c r="AZ163">
        <v>1580.1</v>
      </c>
      <c r="BA163">
        <v>1588.6</v>
      </c>
      <c r="BB163">
        <v>55</v>
      </c>
      <c r="BC163">
        <v>50.4</v>
      </c>
      <c r="BD163">
        <v>4.5999999999999996</v>
      </c>
      <c r="BE163" s="3">
        <v>43091</v>
      </c>
      <c r="BF163" t="s">
        <v>209</v>
      </c>
      <c r="BG163">
        <v>2.0799999999999998E-3</v>
      </c>
      <c r="BH163">
        <v>43329</v>
      </c>
      <c r="BI163">
        <v>42954</v>
      </c>
      <c r="BJ163" t="s">
        <v>145</v>
      </c>
      <c r="BK163" t="s">
        <v>149</v>
      </c>
      <c r="BL163">
        <v>1</v>
      </c>
      <c r="BM163">
        <v>200</v>
      </c>
      <c r="BN163">
        <v>1</v>
      </c>
      <c r="BO163">
        <v>1</v>
      </c>
      <c r="BP163">
        <v>2</v>
      </c>
      <c r="BQ163">
        <v>1</v>
      </c>
      <c r="BR163">
        <v>1</v>
      </c>
      <c r="BS163">
        <v>2</v>
      </c>
      <c r="BT163">
        <v>0</v>
      </c>
      <c r="BU163">
        <v>4</v>
      </c>
      <c r="BV163" t="s">
        <v>150</v>
      </c>
      <c r="BW163">
        <v>241</v>
      </c>
      <c r="BX163">
        <v>2</v>
      </c>
      <c r="BY163">
        <v>0</v>
      </c>
      <c r="BZ163" t="s">
        <v>151</v>
      </c>
      <c r="CA163" t="s">
        <v>151</v>
      </c>
      <c r="CB163">
        <v>0</v>
      </c>
      <c r="CC163">
        <v>55</v>
      </c>
      <c r="CD163">
        <v>4660</v>
      </c>
      <c r="CE163" t="s">
        <v>152</v>
      </c>
      <c r="CF163">
        <v>0</v>
      </c>
      <c r="CG163">
        <v>0.21953800000000001</v>
      </c>
      <c r="CH163">
        <v>9</v>
      </c>
      <c r="CI163" t="s">
        <v>153</v>
      </c>
      <c r="CJ163">
        <v>4660</v>
      </c>
      <c r="CK163">
        <v>452519</v>
      </c>
      <c r="CL163">
        <v>20.71</v>
      </c>
      <c r="CM163">
        <v>20.93</v>
      </c>
      <c r="CN163">
        <v>452519</v>
      </c>
      <c r="CO163">
        <v>0</v>
      </c>
      <c r="CP163">
        <v>1159.1591599999999</v>
      </c>
      <c r="CQ163">
        <v>100</v>
      </c>
      <c r="CR163">
        <v>42978</v>
      </c>
      <c r="CS163">
        <v>9.4669999999999997E-3</v>
      </c>
      <c r="CT163">
        <v>0</v>
      </c>
      <c r="CU163">
        <v>2.0799999999999998E-3</v>
      </c>
      <c r="CV163">
        <v>622</v>
      </c>
      <c r="CW163" t="s">
        <v>513</v>
      </c>
      <c r="CX163" t="s">
        <v>514</v>
      </c>
      <c r="CY163" t="s">
        <v>515</v>
      </c>
      <c r="CZ163">
        <v>-83.329077999999996</v>
      </c>
      <c r="DA163">
        <v>34.834712000000003</v>
      </c>
      <c r="DB163">
        <v>34.834712000000003</v>
      </c>
      <c r="DC163">
        <v>-83.329077999999996</v>
      </c>
      <c r="DD163">
        <v>2.0799999999999998E-3</v>
      </c>
      <c r="DE163">
        <v>74</v>
      </c>
      <c r="DF163">
        <v>2650</v>
      </c>
      <c r="DG163">
        <v>12.3</v>
      </c>
      <c r="DH163">
        <v>4000</v>
      </c>
      <c r="DI163">
        <v>0</v>
      </c>
      <c r="DJ163">
        <v>3880</v>
      </c>
      <c r="DK163">
        <v>0</v>
      </c>
      <c r="DL163">
        <v>3880</v>
      </c>
      <c r="DM163">
        <v>9</v>
      </c>
      <c r="DN163">
        <v>4660</v>
      </c>
      <c r="DO163">
        <v>9</v>
      </c>
      <c r="DP163">
        <v>4480</v>
      </c>
      <c r="DQ163">
        <v>9</v>
      </c>
      <c r="DR163">
        <v>4260</v>
      </c>
      <c r="DS163">
        <v>9</v>
      </c>
      <c r="DT163">
        <v>2160</v>
      </c>
      <c r="DU163">
        <v>9</v>
      </c>
      <c r="DV163">
        <v>2160</v>
      </c>
      <c r="DW163">
        <v>9</v>
      </c>
      <c r="DX163">
        <v>4290</v>
      </c>
      <c r="DY163">
        <v>9</v>
      </c>
      <c r="DZ163">
        <v>1.5330999999999999E-2</v>
      </c>
    </row>
    <row r="164" spans="1:130" x14ac:dyDescent="0.3">
      <c r="A164">
        <v>163</v>
      </c>
      <c r="B164">
        <v>6025646</v>
      </c>
      <c r="C164" t="s">
        <v>157</v>
      </c>
      <c r="D164" s="2">
        <v>42704.565972222219</v>
      </c>
      <c r="E164" t="s">
        <v>131</v>
      </c>
      <c r="F164" t="s">
        <v>330</v>
      </c>
      <c r="G164" t="s">
        <v>158</v>
      </c>
      <c r="H164" t="s">
        <v>134</v>
      </c>
      <c r="I164">
        <v>0</v>
      </c>
      <c r="J164">
        <v>0</v>
      </c>
      <c r="K164">
        <v>0</v>
      </c>
      <c r="L164" t="s">
        <v>135</v>
      </c>
      <c r="M164" t="s">
        <v>136</v>
      </c>
      <c r="N164" t="s">
        <v>159</v>
      </c>
      <c r="O164" t="s">
        <v>160</v>
      </c>
      <c r="P164" t="s">
        <v>161</v>
      </c>
      <c r="Q164">
        <v>1</v>
      </c>
      <c r="R164" t="s">
        <v>182</v>
      </c>
      <c r="S164" t="s">
        <v>263</v>
      </c>
      <c r="T164" t="s">
        <v>169</v>
      </c>
      <c r="U164" t="s">
        <v>162</v>
      </c>
      <c r="V164">
        <v>55</v>
      </c>
      <c r="W164" t="s">
        <v>143</v>
      </c>
      <c r="X164" t="s">
        <v>201</v>
      </c>
      <c r="Y164" t="s">
        <v>145</v>
      </c>
      <c r="Z164">
        <v>19.544930999999998</v>
      </c>
      <c r="AA164">
        <v>34.848813999999997</v>
      </c>
      <c r="AB164">
        <v>-83.360944000000003</v>
      </c>
      <c r="AC164">
        <v>74</v>
      </c>
      <c r="AD164">
        <v>59</v>
      </c>
      <c r="AE164">
        <v>132</v>
      </c>
      <c r="AF164" t="s">
        <v>146</v>
      </c>
      <c r="AG164">
        <v>113</v>
      </c>
      <c r="AH164">
        <v>131</v>
      </c>
      <c r="AI164" t="s">
        <v>147</v>
      </c>
      <c r="AJ164">
        <v>683.2</v>
      </c>
      <c r="AK164">
        <v>52.9</v>
      </c>
      <c r="AL164">
        <v>630.5</v>
      </c>
      <c r="AM164">
        <v>-83.343164999999999</v>
      </c>
      <c r="AN164">
        <v>34.84554</v>
      </c>
      <c r="AO164">
        <v>-83.341132000000002</v>
      </c>
      <c r="AP164">
        <v>34.845472000000001</v>
      </c>
      <c r="AQ164" t="s">
        <v>145</v>
      </c>
      <c r="AR164">
        <v>1</v>
      </c>
      <c r="AS164">
        <v>241</v>
      </c>
      <c r="AT164">
        <v>2</v>
      </c>
      <c r="AU164">
        <v>0</v>
      </c>
      <c r="AV164">
        <v>55</v>
      </c>
      <c r="AW164">
        <v>7.44</v>
      </c>
      <c r="AX164">
        <v>6.68</v>
      </c>
      <c r="AY164">
        <v>1559.4</v>
      </c>
      <c r="AZ164">
        <v>1580.1</v>
      </c>
      <c r="BA164">
        <v>1588.6</v>
      </c>
      <c r="BB164">
        <v>55</v>
      </c>
      <c r="BC164">
        <v>50.4</v>
      </c>
      <c r="BD164">
        <v>4.5999999999999996</v>
      </c>
      <c r="BE164" s="3">
        <v>43091</v>
      </c>
      <c r="BF164" t="s">
        <v>209</v>
      </c>
      <c r="BG164">
        <v>2.0799999999999998E-3</v>
      </c>
      <c r="BH164">
        <v>43329</v>
      </c>
      <c r="BI164">
        <v>42954</v>
      </c>
      <c r="BJ164" t="s">
        <v>145</v>
      </c>
      <c r="BK164" t="s">
        <v>149</v>
      </c>
      <c r="BL164">
        <v>1</v>
      </c>
      <c r="BM164">
        <v>200</v>
      </c>
      <c r="BN164">
        <v>1</v>
      </c>
      <c r="BO164">
        <v>1</v>
      </c>
      <c r="BP164">
        <v>2</v>
      </c>
      <c r="BQ164">
        <v>1</v>
      </c>
      <c r="BR164">
        <v>1</v>
      </c>
      <c r="BS164">
        <v>2</v>
      </c>
      <c r="BT164">
        <v>0</v>
      </c>
      <c r="BU164">
        <v>4</v>
      </c>
      <c r="BV164" t="s">
        <v>150</v>
      </c>
      <c r="BW164">
        <v>241</v>
      </c>
      <c r="BX164">
        <v>2</v>
      </c>
      <c r="BY164">
        <v>0</v>
      </c>
      <c r="BZ164" t="s">
        <v>151</v>
      </c>
      <c r="CA164" t="s">
        <v>151</v>
      </c>
      <c r="CB164">
        <v>0</v>
      </c>
      <c r="CC164">
        <v>55</v>
      </c>
      <c r="CD164">
        <v>4660</v>
      </c>
      <c r="CE164" t="s">
        <v>152</v>
      </c>
      <c r="CF164">
        <v>0</v>
      </c>
      <c r="CG164">
        <v>0.21953800000000001</v>
      </c>
      <c r="CH164">
        <v>9</v>
      </c>
      <c r="CI164" t="s">
        <v>153</v>
      </c>
      <c r="CJ164">
        <v>4660</v>
      </c>
      <c r="CK164">
        <v>452519</v>
      </c>
      <c r="CL164">
        <v>20.71</v>
      </c>
      <c r="CM164">
        <v>20.93</v>
      </c>
      <c r="CN164">
        <v>452519</v>
      </c>
      <c r="CO164">
        <v>0</v>
      </c>
      <c r="CP164">
        <v>1159.1591599999999</v>
      </c>
      <c r="CQ164">
        <v>100</v>
      </c>
      <c r="CR164">
        <v>42978</v>
      </c>
      <c r="CS164">
        <v>9.4669999999999997E-3</v>
      </c>
      <c r="CT164">
        <v>0</v>
      </c>
      <c r="CU164">
        <v>2.0799999999999998E-3</v>
      </c>
      <c r="CV164">
        <v>622</v>
      </c>
      <c r="CW164" t="s">
        <v>513</v>
      </c>
      <c r="CX164" t="s">
        <v>514</v>
      </c>
      <c r="CY164" t="s">
        <v>515</v>
      </c>
      <c r="CZ164">
        <v>-83.329077999999996</v>
      </c>
      <c r="DA164">
        <v>34.834712000000003</v>
      </c>
      <c r="DB164">
        <v>34.834712000000003</v>
      </c>
      <c r="DC164">
        <v>-83.329077999999996</v>
      </c>
      <c r="DD164">
        <v>2.0799999999999998E-3</v>
      </c>
      <c r="DE164">
        <v>74</v>
      </c>
      <c r="DF164">
        <v>2650</v>
      </c>
      <c r="DG164">
        <v>12.3</v>
      </c>
      <c r="DH164">
        <v>4000</v>
      </c>
      <c r="DI164">
        <v>0</v>
      </c>
      <c r="DJ164">
        <v>3880</v>
      </c>
      <c r="DK164">
        <v>0</v>
      </c>
      <c r="DL164">
        <v>3880</v>
      </c>
      <c r="DM164">
        <v>9</v>
      </c>
      <c r="DN164">
        <v>4660</v>
      </c>
      <c r="DO164">
        <v>9</v>
      </c>
      <c r="DP164">
        <v>4480</v>
      </c>
      <c r="DQ164">
        <v>9</v>
      </c>
      <c r="DR164">
        <v>4260</v>
      </c>
      <c r="DS164">
        <v>9</v>
      </c>
      <c r="DT164">
        <v>2160</v>
      </c>
      <c r="DU164">
        <v>9</v>
      </c>
      <c r="DV164">
        <v>2160</v>
      </c>
      <c r="DW164">
        <v>9</v>
      </c>
      <c r="DX164">
        <v>4290</v>
      </c>
      <c r="DY164">
        <v>9</v>
      </c>
      <c r="DZ164">
        <v>1.8075999999999998E-2</v>
      </c>
    </row>
    <row r="165" spans="1:130" x14ac:dyDescent="0.3">
      <c r="A165">
        <v>164</v>
      </c>
      <c r="B165">
        <v>5878994</v>
      </c>
      <c r="C165" t="s">
        <v>130</v>
      </c>
      <c r="D165" s="2">
        <v>42552.304166666669</v>
      </c>
      <c r="E165" t="s">
        <v>131</v>
      </c>
      <c r="F165" t="s">
        <v>330</v>
      </c>
      <c r="G165" t="s">
        <v>521</v>
      </c>
      <c r="H165" t="s">
        <v>193</v>
      </c>
      <c r="I165">
        <v>0</v>
      </c>
      <c r="J165">
        <v>0</v>
      </c>
      <c r="K165">
        <v>0</v>
      </c>
      <c r="L165" t="s">
        <v>194</v>
      </c>
      <c r="M165" t="s">
        <v>224</v>
      </c>
      <c r="N165" t="s">
        <v>165</v>
      </c>
      <c r="O165" t="s">
        <v>165</v>
      </c>
      <c r="P165" t="s">
        <v>506</v>
      </c>
      <c r="Q165">
        <v>2</v>
      </c>
      <c r="R165" t="s">
        <v>206</v>
      </c>
      <c r="S165" t="s">
        <v>195</v>
      </c>
      <c r="T165" t="s">
        <v>169</v>
      </c>
      <c r="U165" t="s">
        <v>142</v>
      </c>
      <c r="V165" t="s">
        <v>522</v>
      </c>
      <c r="W165" t="s">
        <v>445</v>
      </c>
      <c r="X165" t="s">
        <v>289</v>
      </c>
      <c r="Y165" t="s">
        <v>145</v>
      </c>
      <c r="Z165">
        <v>19.569552000000002</v>
      </c>
      <c r="AA165">
        <v>34.848605999999997</v>
      </c>
      <c r="AB165">
        <v>-83.360538000000005</v>
      </c>
      <c r="AC165">
        <v>74</v>
      </c>
      <c r="AD165">
        <v>59</v>
      </c>
      <c r="AE165">
        <v>132</v>
      </c>
      <c r="AF165" t="s">
        <v>146</v>
      </c>
      <c r="AG165">
        <v>113</v>
      </c>
      <c r="AH165">
        <v>131</v>
      </c>
      <c r="AI165" t="s">
        <v>147</v>
      </c>
      <c r="AJ165">
        <v>683.2</v>
      </c>
      <c r="AK165">
        <v>52.9</v>
      </c>
      <c r="AL165">
        <v>630.5</v>
      </c>
      <c r="AM165">
        <v>-83.343164999999999</v>
      </c>
      <c r="AN165">
        <v>34.84554</v>
      </c>
      <c r="AO165">
        <v>-83.341132000000002</v>
      </c>
      <c r="AP165">
        <v>34.845472000000001</v>
      </c>
      <c r="AQ165" t="s">
        <v>145</v>
      </c>
      <c r="AR165">
        <v>1</v>
      </c>
      <c r="AS165">
        <v>241</v>
      </c>
      <c r="AT165">
        <v>2</v>
      </c>
      <c r="AU165">
        <v>0</v>
      </c>
      <c r="AV165">
        <v>55</v>
      </c>
      <c r="AW165">
        <v>7.44</v>
      </c>
      <c r="AX165">
        <v>6.68</v>
      </c>
      <c r="AY165">
        <v>1559.4</v>
      </c>
      <c r="AZ165">
        <v>1580.1</v>
      </c>
      <c r="BA165">
        <v>1588.6</v>
      </c>
      <c r="BB165">
        <v>55</v>
      </c>
      <c r="BC165">
        <v>50.4</v>
      </c>
      <c r="BD165">
        <v>4.5999999999999996</v>
      </c>
      <c r="BE165" s="3">
        <v>43091</v>
      </c>
      <c r="BF165" t="s">
        <v>209</v>
      </c>
      <c r="BG165">
        <v>2.0799999999999998E-3</v>
      </c>
      <c r="BH165">
        <v>43329</v>
      </c>
      <c r="BI165">
        <v>42954</v>
      </c>
      <c r="BJ165" t="s">
        <v>145</v>
      </c>
      <c r="BK165" t="s">
        <v>149</v>
      </c>
      <c r="BL165">
        <v>1</v>
      </c>
      <c r="BM165">
        <v>200</v>
      </c>
      <c r="BN165">
        <v>1</v>
      </c>
      <c r="BO165">
        <v>1</v>
      </c>
      <c r="BP165">
        <v>2</v>
      </c>
      <c r="BQ165">
        <v>1</v>
      </c>
      <c r="BR165">
        <v>1</v>
      </c>
      <c r="BS165">
        <v>2</v>
      </c>
      <c r="BT165">
        <v>0</v>
      </c>
      <c r="BU165">
        <v>4</v>
      </c>
      <c r="BV165" t="s">
        <v>150</v>
      </c>
      <c r="BW165">
        <v>241</v>
      </c>
      <c r="BX165">
        <v>2</v>
      </c>
      <c r="BY165">
        <v>0</v>
      </c>
      <c r="BZ165" t="s">
        <v>151</v>
      </c>
      <c r="CA165" t="s">
        <v>151</v>
      </c>
      <c r="CB165">
        <v>0</v>
      </c>
      <c r="CC165">
        <v>55</v>
      </c>
      <c r="CD165">
        <v>4660</v>
      </c>
      <c r="CE165" t="s">
        <v>152</v>
      </c>
      <c r="CF165">
        <v>0</v>
      </c>
      <c r="CG165">
        <v>0.21953800000000001</v>
      </c>
      <c r="CH165">
        <v>9</v>
      </c>
      <c r="CI165" t="s">
        <v>153</v>
      </c>
      <c r="CJ165">
        <v>4660</v>
      </c>
      <c r="CK165">
        <v>452519</v>
      </c>
      <c r="CL165">
        <v>20.71</v>
      </c>
      <c r="CM165">
        <v>20.93</v>
      </c>
      <c r="CN165">
        <v>452519</v>
      </c>
      <c r="CO165">
        <v>0</v>
      </c>
      <c r="CP165">
        <v>1159.1591599999999</v>
      </c>
      <c r="CQ165">
        <v>100</v>
      </c>
      <c r="CR165">
        <v>42978</v>
      </c>
      <c r="CS165">
        <v>9.4669999999999997E-3</v>
      </c>
      <c r="CT165">
        <v>0</v>
      </c>
      <c r="CU165">
        <v>2.0799999999999998E-3</v>
      </c>
      <c r="CV165">
        <v>622</v>
      </c>
      <c r="CW165" t="s">
        <v>513</v>
      </c>
      <c r="CX165" t="s">
        <v>514</v>
      </c>
      <c r="CY165" t="s">
        <v>515</v>
      </c>
      <c r="CZ165">
        <v>-83.329077999999996</v>
      </c>
      <c r="DA165">
        <v>34.834712000000003</v>
      </c>
      <c r="DB165">
        <v>34.834712000000003</v>
      </c>
      <c r="DC165">
        <v>-83.329077999999996</v>
      </c>
      <c r="DD165">
        <v>2.0799999999999998E-3</v>
      </c>
      <c r="DE165">
        <v>74</v>
      </c>
      <c r="DF165">
        <v>2650</v>
      </c>
      <c r="DG165">
        <v>12.3</v>
      </c>
      <c r="DH165">
        <v>4000</v>
      </c>
      <c r="DI165">
        <v>0</v>
      </c>
      <c r="DJ165">
        <v>3880</v>
      </c>
      <c r="DK165">
        <v>0</v>
      </c>
      <c r="DL165">
        <v>3880</v>
      </c>
      <c r="DM165">
        <v>9</v>
      </c>
      <c r="DN165">
        <v>4660</v>
      </c>
      <c r="DO165">
        <v>9</v>
      </c>
      <c r="DP165">
        <v>4480</v>
      </c>
      <c r="DQ165">
        <v>9</v>
      </c>
      <c r="DR165">
        <v>4260</v>
      </c>
      <c r="DS165">
        <v>9</v>
      </c>
      <c r="DT165">
        <v>2160</v>
      </c>
      <c r="DU165">
        <v>9</v>
      </c>
      <c r="DV165">
        <v>2160</v>
      </c>
      <c r="DW165">
        <v>9</v>
      </c>
      <c r="DX165">
        <v>4290</v>
      </c>
      <c r="DY165">
        <v>9</v>
      </c>
      <c r="DZ165">
        <v>1.7639999999999999E-2</v>
      </c>
    </row>
    <row r="166" spans="1:130" x14ac:dyDescent="0.3">
      <c r="A166">
        <v>165</v>
      </c>
      <c r="B166">
        <v>5608825</v>
      </c>
      <c r="C166" t="s">
        <v>157</v>
      </c>
      <c r="D166" s="2">
        <v>42391.722222222219</v>
      </c>
      <c r="E166" t="s">
        <v>131</v>
      </c>
      <c r="F166" t="s">
        <v>330</v>
      </c>
      <c r="G166" t="s">
        <v>523</v>
      </c>
      <c r="H166" t="s">
        <v>187</v>
      </c>
      <c r="I166">
        <v>0</v>
      </c>
      <c r="J166">
        <v>0</v>
      </c>
      <c r="K166">
        <v>1</v>
      </c>
      <c r="L166" t="s">
        <v>135</v>
      </c>
      <c r="M166" t="s">
        <v>164</v>
      </c>
      <c r="N166" t="s">
        <v>137</v>
      </c>
      <c r="O166" t="s">
        <v>137</v>
      </c>
      <c r="P166" t="s">
        <v>161</v>
      </c>
      <c r="Q166">
        <v>1</v>
      </c>
      <c r="R166" t="s">
        <v>139</v>
      </c>
      <c r="S166" t="s">
        <v>263</v>
      </c>
      <c r="T166" t="s">
        <v>502</v>
      </c>
      <c r="U166" t="s">
        <v>524</v>
      </c>
      <c r="V166">
        <v>85</v>
      </c>
      <c r="W166" t="s">
        <v>256</v>
      </c>
      <c r="X166" t="s">
        <v>144</v>
      </c>
      <c r="Y166" t="s">
        <v>145</v>
      </c>
      <c r="Z166">
        <v>20.714504999999999</v>
      </c>
      <c r="AA166">
        <v>34.845700999999998</v>
      </c>
      <c r="AB166">
        <v>-83.342101</v>
      </c>
      <c r="AC166">
        <v>74</v>
      </c>
      <c r="AD166">
        <v>59</v>
      </c>
      <c r="AE166">
        <v>132</v>
      </c>
      <c r="AF166" t="s">
        <v>146</v>
      </c>
      <c r="AG166">
        <v>113</v>
      </c>
      <c r="AH166">
        <v>131</v>
      </c>
      <c r="AI166" t="s">
        <v>147</v>
      </c>
      <c r="AJ166">
        <v>683.2</v>
      </c>
      <c r="AK166">
        <v>52.9</v>
      </c>
      <c r="AL166">
        <v>630.5</v>
      </c>
      <c r="AM166">
        <v>-83.343164999999999</v>
      </c>
      <c r="AN166">
        <v>34.84554</v>
      </c>
      <c r="AO166">
        <v>-83.341132000000002</v>
      </c>
      <c r="AP166">
        <v>34.845472000000001</v>
      </c>
      <c r="AQ166" t="s">
        <v>145</v>
      </c>
      <c r="AR166">
        <v>1</v>
      </c>
      <c r="AS166">
        <v>241</v>
      </c>
      <c r="AT166">
        <v>2</v>
      </c>
      <c r="AU166">
        <v>0</v>
      </c>
      <c r="AV166">
        <v>55</v>
      </c>
      <c r="AW166">
        <v>7.44</v>
      </c>
      <c r="AX166">
        <v>6.68</v>
      </c>
      <c r="AY166">
        <v>1559.4</v>
      </c>
      <c r="AZ166">
        <v>1580.1</v>
      </c>
      <c r="BA166">
        <v>1588.6</v>
      </c>
      <c r="BB166">
        <v>55</v>
      </c>
      <c r="BC166">
        <v>50.4</v>
      </c>
      <c r="BD166">
        <v>4.5999999999999996</v>
      </c>
      <c r="BE166" s="3">
        <v>43091</v>
      </c>
      <c r="BF166" t="s">
        <v>209</v>
      </c>
      <c r="BG166">
        <v>2.0799999999999998E-3</v>
      </c>
      <c r="BH166">
        <v>43329</v>
      </c>
      <c r="BI166">
        <v>42954</v>
      </c>
      <c r="BJ166" t="s">
        <v>145</v>
      </c>
      <c r="BK166" t="s">
        <v>149</v>
      </c>
      <c r="BL166">
        <v>1</v>
      </c>
      <c r="BM166">
        <v>200</v>
      </c>
      <c r="BN166">
        <v>1</v>
      </c>
      <c r="BO166">
        <v>1</v>
      </c>
      <c r="BP166">
        <v>2</v>
      </c>
      <c r="BQ166">
        <v>1</v>
      </c>
      <c r="BR166">
        <v>1</v>
      </c>
      <c r="BS166">
        <v>2</v>
      </c>
      <c r="BT166">
        <v>0</v>
      </c>
      <c r="BU166">
        <v>4</v>
      </c>
      <c r="BV166" t="s">
        <v>150</v>
      </c>
      <c r="BW166">
        <v>241</v>
      </c>
      <c r="BX166">
        <v>2</v>
      </c>
      <c r="BY166">
        <v>0</v>
      </c>
      <c r="BZ166" t="s">
        <v>151</v>
      </c>
      <c r="CA166" t="s">
        <v>151</v>
      </c>
      <c r="CB166">
        <v>0</v>
      </c>
      <c r="CC166">
        <v>55</v>
      </c>
      <c r="CD166">
        <v>4660</v>
      </c>
      <c r="CE166" t="s">
        <v>152</v>
      </c>
      <c r="CF166">
        <v>0</v>
      </c>
      <c r="CG166">
        <v>0.21953800000000001</v>
      </c>
      <c r="CH166">
        <v>9</v>
      </c>
      <c r="CI166" t="s">
        <v>153</v>
      </c>
      <c r="CJ166">
        <v>4660</v>
      </c>
      <c r="CK166">
        <v>452519</v>
      </c>
      <c r="CL166">
        <v>20.71</v>
      </c>
      <c r="CM166">
        <v>20.93</v>
      </c>
      <c r="CN166">
        <v>452519</v>
      </c>
      <c r="CO166">
        <v>0</v>
      </c>
      <c r="CP166">
        <v>1159.1591599999999</v>
      </c>
      <c r="CQ166">
        <v>100</v>
      </c>
      <c r="CR166">
        <v>42978</v>
      </c>
      <c r="CS166">
        <v>9.4669999999999997E-3</v>
      </c>
      <c r="CT166">
        <v>0</v>
      </c>
      <c r="CU166">
        <v>2.0799999999999998E-3</v>
      </c>
      <c r="CV166">
        <v>622</v>
      </c>
      <c r="CW166" t="s">
        <v>513</v>
      </c>
      <c r="CX166" t="s">
        <v>514</v>
      </c>
      <c r="CY166" t="s">
        <v>515</v>
      </c>
      <c r="CZ166">
        <v>-83.329077999999996</v>
      </c>
      <c r="DA166">
        <v>34.834712000000003</v>
      </c>
      <c r="DB166">
        <v>34.834712000000003</v>
      </c>
      <c r="DC166">
        <v>-83.329077999999996</v>
      </c>
      <c r="DD166">
        <v>2.0799999999999998E-3</v>
      </c>
      <c r="DE166">
        <v>74</v>
      </c>
      <c r="DF166">
        <v>2650</v>
      </c>
      <c r="DG166">
        <v>12.3</v>
      </c>
      <c r="DH166">
        <v>4000</v>
      </c>
      <c r="DI166">
        <v>0</v>
      </c>
      <c r="DJ166">
        <v>3880</v>
      </c>
      <c r="DK166">
        <v>0</v>
      </c>
      <c r="DL166">
        <v>3880</v>
      </c>
      <c r="DM166">
        <v>9</v>
      </c>
      <c r="DN166">
        <v>4660</v>
      </c>
      <c r="DO166">
        <v>9</v>
      </c>
      <c r="DP166">
        <v>4480</v>
      </c>
      <c r="DQ166">
        <v>9</v>
      </c>
      <c r="DR166">
        <v>4260</v>
      </c>
      <c r="DS166">
        <v>9</v>
      </c>
      <c r="DT166">
        <v>2160</v>
      </c>
      <c r="DU166">
        <v>9</v>
      </c>
      <c r="DV166">
        <v>2160</v>
      </c>
      <c r="DW166">
        <v>9</v>
      </c>
      <c r="DX166">
        <v>4290</v>
      </c>
      <c r="DY166">
        <v>9</v>
      </c>
      <c r="DZ166">
        <v>0</v>
      </c>
    </row>
    <row r="167" spans="1:130" x14ac:dyDescent="0.3">
      <c r="A167">
        <v>166</v>
      </c>
      <c r="B167">
        <v>5575714</v>
      </c>
      <c r="C167" t="s">
        <v>157</v>
      </c>
      <c r="D167" s="2">
        <v>42361.815972222219</v>
      </c>
      <c r="E167" t="s">
        <v>131</v>
      </c>
      <c r="F167" t="s">
        <v>330</v>
      </c>
      <c r="G167" t="s">
        <v>525</v>
      </c>
      <c r="H167" t="s">
        <v>134</v>
      </c>
      <c r="I167">
        <v>0</v>
      </c>
      <c r="J167">
        <v>0</v>
      </c>
      <c r="K167">
        <v>0</v>
      </c>
      <c r="L167" t="s">
        <v>135</v>
      </c>
      <c r="M167" t="s">
        <v>180</v>
      </c>
      <c r="N167" t="s">
        <v>285</v>
      </c>
      <c r="O167" t="s">
        <v>285</v>
      </c>
      <c r="P167" t="s">
        <v>202</v>
      </c>
      <c r="Q167">
        <v>1</v>
      </c>
      <c r="R167" t="s">
        <v>139</v>
      </c>
      <c r="S167" t="s">
        <v>140</v>
      </c>
      <c r="T167" t="s">
        <v>141</v>
      </c>
      <c r="U167" t="s">
        <v>162</v>
      </c>
      <c r="V167">
        <v>35</v>
      </c>
      <c r="W167" t="s">
        <v>143</v>
      </c>
      <c r="X167" t="s">
        <v>144</v>
      </c>
      <c r="Y167" t="s">
        <v>145</v>
      </c>
      <c r="Z167">
        <v>19.57019</v>
      </c>
      <c r="AA167">
        <v>34.848601000000002</v>
      </c>
      <c r="AB167">
        <v>-83.360529</v>
      </c>
      <c r="AC167">
        <v>74</v>
      </c>
      <c r="AD167">
        <v>59</v>
      </c>
      <c r="AE167">
        <v>132</v>
      </c>
      <c r="AF167" t="s">
        <v>146</v>
      </c>
      <c r="AG167">
        <v>113</v>
      </c>
      <c r="AH167">
        <v>131</v>
      </c>
      <c r="AI167" t="s">
        <v>147</v>
      </c>
      <c r="AJ167">
        <v>683.2</v>
      </c>
      <c r="AK167">
        <v>52.9</v>
      </c>
      <c r="AL167">
        <v>630.5</v>
      </c>
      <c r="AM167">
        <v>-83.343164999999999</v>
      </c>
      <c r="AN167">
        <v>34.84554</v>
      </c>
      <c r="AO167">
        <v>-83.341132000000002</v>
      </c>
      <c r="AP167">
        <v>34.845472000000001</v>
      </c>
      <c r="AQ167" t="s">
        <v>145</v>
      </c>
      <c r="AR167">
        <v>1</v>
      </c>
      <c r="AS167">
        <v>241</v>
      </c>
      <c r="AT167">
        <v>2</v>
      </c>
      <c r="AU167">
        <v>0</v>
      </c>
      <c r="AV167">
        <v>55</v>
      </c>
      <c r="AW167">
        <v>7.44</v>
      </c>
      <c r="AX167">
        <v>6.68</v>
      </c>
      <c r="AY167">
        <v>1559.4</v>
      </c>
      <c r="AZ167">
        <v>1580.1</v>
      </c>
      <c r="BA167">
        <v>1588.6</v>
      </c>
      <c r="BB167">
        <v>55</v>
      </c>
      <c r="BC167">
        <v>50.4</v>
      </c>
      <c r="BD167">
        <v>4.5999999999999996</v>
      </c>
      <c r="BE167" s="3">
        <v>43091</v>
      </c>
      <c r="BF167" t="s">
        <v>209</v>
      </c>
      <c r="BG167">
        <v>2.0799999999999998E-3</v>
      </c>
      <c r="BH167">
        <v>43329</v>
      </c>
      <c r="BI167">
        <v>42954</v>
      </c>
      <c r="BJ167" t="s">
        <v>145</v>
      </c>
      <c r="BK167" t="s">
        <v>149</v>
      </c>
      <c r="BL167">
        <v>1</v>
      </c>
      <c r="BM167">
        <v>200</v>
      </c>
      <c r="BN167">
        <v>1</v>
      </c>
      <c r="BO167">
        <v>1</v>
      </c>
      <c r="BP167">
        <v>2</v>
      </c>
      <c r="BQ167">
        <v>1</v>
      </c>
      <c r="BR167">
        <v>1</v>
      </c>
      <c r="BS167">
        <v>2</v>
      </c>
      <c r="BT167">
        <v>0</v>
      </c>
      <c r="BU167">
        <v>4</v>
      </c>
      <c r="BV167" t="s">
        <v>150</v>
      </c>
      <c r="BW167">
        <v>241</v>
      </c>
      <c r="BX167">
        <v>2</v>
      </c>
      <c r="BY167">
        <v>0</v>
      </c>
      <c r="BZ167" t="s">
        <v>151</v>
      </c>
      <c r="CA167" t="s">
        <v>151</v>
      </c>
      <c r="CB167">
        <v>0</v>
      </c>
      <c r="CC167">
        <v>55</v>
      </c>
      <c r="CD167">
        <v>4660</v>
      </c>
      <c r="CE167" t="s">
        <v>152</v>
      </c>
      <c r="CF167">
        <v>0</v>
      </c>
      <c r="CG167">
        <v>0.21953800000000001</v>
      </c>
      <c r="CH167">
        <v>9</v>
      </c>
      <c r="CI167" t="s">
        <v>153</v>
      </c>
      <c r="CJ167">
        <v>4660</v>
      </c>
      <c r="CK167">
        <v>452519</v>
      </c>
      <c r="CL167">
        <v>20.71</v>
      </c>
      <c r="CM167">
        <v>20.93</v>
      </c>
      <c r="CN167">
        <v>452519</v>
      </c>
      <c r="CO167">
        <v>0</v>
      </c>
      <c r="CP167">
        <v>1159.1591599999999</v>
      </c>
      <c r="CQ167">
        <v>100</v>
      </c>
      <c r="CR167">
        <v>42978</v>
      </c>
      <c r="CS167">
        <v>9.4669999999999997E-3</v>
      </c>
      <c r="CT167">
        <v>0</v>
      </c>
      <c r="CU167">
        <v>2.0799999999999998E-3</v>
      </c>
      <c r="CV167">
        <v>622</v>
      </c>
      <c r="CW167" t="s">
        <v>513</v>
      </c>
      <c r="CX167" t="s">
        <v>514</v>
      </c>
      <c r="CY167" t="s">
        <v>515</v>
      </c>
      <c r="CZ167">
        <v>-83.329077999999996</v>
      </c>
      <c r="DA167">
        <v>34.834712000000003</v>
      </c>
      <c r="DB167">
        <v>34.834712000000003</v>
      </c>
      <c r="DC167">
        <v>-83.329077999999996</v>
      </c>
      <c r="DD167">
        <v>2.0799999999999998E-3</v>
      </c>
      <c r="DE167">
        <v>74</v>
      </c>
      <c r="DF167">
        <v>2650</v>
      </c>
      <c r="DG167">
        <v>12.3</v>
      </c>
      <c r="DH167">
        <v>4000</v>
      </c>
      <c r="DI167">
        <v>0</v>
      </c>
      <c r="DJ167">
        <v>3880</v>
      </c>
      <c r="DK167">
        <v>0</v>
      </c>
      <c r="DL167">
        <v>3880</v>
      </c>
      <c r="DM167">
        <v>9</v>
      </c>
      <c r="DN167">
        <v>4660</v>
      </c>
      <c r="DO167">
        <v>9</v>
      </c>
      <c r="DP167">
        <v>4480</v>
      </c>
      <c r="DQ167">
        <v>9</v>
      </c>
      <c r="DR167">
        <v>4260</v>
      </c>
      <c r="DS167">
        <v>9</v>
      </c>
      <c r="DT167">
        <v>2160</v>
      </c>
      <c r="DU167">
        <v>9</v>
      </c>
      <c r="DV167">
        <v>2160</v>
      </c>
      <c r="DW167">
        <v>9</v>
      </c>
      <c r="DX167">
        <v>4290</v>
      </c>
      <c r="DY167">
        <v>9</v>
      </c>
      <c r="DZ167">
        <v>1.763E-2</v>
      </c>
    </row>
    <row r="168" spans="1:130" x14ac:dyDescent="0.3">
      <c r="A168">
        <v>167</v>
      </c>
      <c r="B168">
        <v>5537536</v>
      </c>
      <c r="C168" t="s">
        <v>157</v>
      </c>
      <c r="D168" s="2">
        <v>42338.9375</v>
      </c>
      <c r="E168" t="s">
        <v>131</v>
      </c>
      <c r="F168" t="s">
        <v>330</v>
      </c>
      <c r="G168" t="s">
        <v>158</v>
      </c>
      <c r="H168" t="s">
        <v>134</v>
      </c>
      <c r="I168">
        <v>0</v>
      </c>
      <c r="J168">
        <v>0</v>
      </c>
      <c r="K168">
        <v>0</v>
      </c>
      <c r="L168" t="s">
        <v>135</v>
      </c>
      <c r="M168" t="s">
        <v>136</v>
      </c>
      <c r="N168" t="s">
        <v>517</v>
      </c>
      <c r="O168" t="s">
        <v>517</v>
      </c>
      <c r="P168" t="s">
        <v>161</v>
      </c>
      <c r="Q168">
        <v>1</v>
      </c>
      <c r="R168" t="s">
        <v>139</v>
      </c>
      <c r="S168" t="s">
        <v>140</v>
      </c>
      <c r="T168" t="s">
        <v>141</v>
      </c>
      <c r="U168" t="s">
        <v>162</v>
      </c>
      <c r="V168">
        <v>18</v>
      </c>
      <c r="W168" t="s">
        <v>143</v>
      </c>
      <c r="X168" t="s">
        <v>264</v>
      </c>
      <c r="Y168" t="s">
        <v>145</v>
      </c>
      <c r="Z168">
        <v>20.135815999999998</v>
      </c>
      <c r="AA168">
        <v>34.844884999999998</v>
      </c>
      <c r="AB168">
        <v>-83.351752000000005</v>
      </c>
      <c r="AC168">
        <v>74</v>
      </c>
      <c r="AD168">
        <v>59</v>
      </c>
      <c r="AE168">
        <v>132</v>
      </c>
      <c r="AF168" t="s">
        <v>146</v>
      </c>
      <c r="AG168">
        <v>113</v>
      </c>
      <c r="AH168">
        <v>131</v>
      </c>
      <c r="AI168" t="s">
        <v>147</v>
      </c>
      <c r="AJ168">
        <v>683.2</v>
      </c>
      <c r="AK168">
        <v>52.9</v>
      </c>
      <c r="AL168">
        <v>630.5</v>
      </c>
      <c r="AM168">
        <v>-83.343164999999999</v>
      </c>
      <c r="AN168">
        <v>34.84554</v>
      </c>
      <c r="AO168">
        <v>-83.341132000000002</v>
      </c>
      <c r="AP168">
        <v>34.845472000000001</v>
      </c>
      <c r="AQ168" t="s">
        <v>145</v>
      </c>
      <c r="AR168">
        <v>1</v>
      </c>
      <c r="AS168">
        <v>241</v>
      </c>
      <c r="AT168">
        <v>2</v>
      </c>
      <c r="AU168">
        <v>0</v>
      </c>
      <c r="AV168">
        <v>55</v>
      </c>
      <c r="AW168">
        <v>7.44</v>
      </c>
      <c r="AX168">
        <v>6.68</v>
      </c>
      <c r="AY168">
        <v>1559.4</v>
      </c>
      <c r="AZ168">
        <v>1580.1</v>
      </c>
      <c r="BA168">
        <v>1588.6</v>
      </c>
      <c r="BB168">
        <v>55</v>
      </c>
      <c r="BC168">
        <v>50.4</v>
      </c>
      <c r="BD168">
        <v>4.5999999999999996</v>
      </c>
      <c r="BE168" s="3">
        <v>43091</v>
      </c>
      <c r="BF168" t="s">
        <v>209</v>
      </c>
      <c r="BG168">
        <v>2.0799999999999998E-3</v>
      </c>
      <c r="BH168">
        <v>43329</v>
      </c>
      <c r="BI168">
        <v>42954</v>
      </c>
      <c r="BJ168" t="s">
        <v>145</v>
      </c>
      <c r="BK168" t="s">
        <v>149</v>
      </c>
      <c r="BL168">
        <v>1</v>
      </c>
      <c r="BM168">
        <v>200</v>
      </c>
      <c r="BN168">
        <v>1</v>
      </c>
      <c r="BO168">
        <v>1</v>
      </c>
      <c r="BP168">
        <v>2</v>
      </c>
      <c r="BQ168">
        <v>1</v>
      </c>
      <c r="BR168">
        <v>1</v>
      </c>
      <c r="BS168">
        <v>2</v>
      </c>
      <c r="BT168">
        <v>0</v>
      </c>
      <c r="BU168">
        <v>4</v>
      </c>
      <c r="BV168" t="s">
        <v>150</v>
      </c>
      <c r="BW168">
        <v>241</v>
      </c>
      <c r="BX168">
        <v>2</v>
      </c>
      <c r="BY168">
        <v>0</v>
      </c>
      <c r="BZ168" t="s">
        <v>151</v>
      </c>
      <c r="CA168" t="s">
        <v>151</v>
      </c>
      <c r="CB168">
        <v>0</v>
      </c>
      <c r="CC168">
        <v>55</v>
      </c>
      <c r="CD168">
        <v>4660</v>
      </c>
      <c r="CE168" t="s">
        <v>152</v>
      </c>
      <c r="CF168">
        <v>0</v>
      </c>
      <c r="CG168">
        <v>0.21953800000000001</v>
      </c>
      <c r="CH168">
        <v>9</v>
      </c>
      <c r="CI168" t="s">
        <v>153</v>
      </c>
      <c r="CJ168">
        <v>4660</v>
      </c>
      <c r="CK168">
        <v>452519</v>
      </c>
      <c r="CL168">
        <v>20.71</v>
      </c>
      <c r="CM168">
        <v>20.93</v>
      </c>
      <c r="CN168">
        <v>452519</v>
      </c>
      <c r="CO168">
        <v>0</v>
      </c>
      <c r="CP168">
        <v>1159.1591599999999</v>
      </c>
      <c r="CQ168">
        <v>100</v>
      </c>
      <c r="CR168">
        <v>42978</v>
      </c>
      <c r="CS168">
        <v>9.4669999999999997E-3</v>
      </c>
      <c r="CT168">
        <v>0</v>
      </c>
      <c r="CU168">
        <v>2.0799999999999998E-3</v>
      </c>
      <c r="CV168">
        <v>622</v>
      </c>
      <c r="CW168" t="s">
        <v>513</v>
      </c>
      <c r="CX168" t="s">
        <v>514</v>
      </c>
      <c r="CY168" t="s">
        <v>515</v>
      </c>
      <c r="CZ168">
        <v>-83.329077999999996</v>
      </c>
      <c r="DA168">
        <v>34.834712000000003</v>
      </c>
      <c r="DB168">
        <v>34.834712000000003</v>
      </c>
      <c r="DC168">
        <v>-83.329077999999996</v>
      </c>
      <c r="DD168">
        <v>2.0799999999999998E-3</v>
      </c>
      <c r="DE168">
        <v>74</v>
      </c>
      <c r="DF168">
        <v>2650</v>
      </c>
      <c r="DG168">
        <v>12.3</v>
      </c>
      <c r="DH168">
        <v>4000</v>
      </c>
      <c r="DI168">
        <v>0</v>
      </c>
      <c r="DJ168">
        <v>3880</v>
      </c>
      <c r="DK168">
        <v>0</v>
      </c>
      <c r="DL168">
        <v>3880</v>
      </c>
      <c r="DM168">
        <v>9</v>
      </c>
      <c r="DN168">
        <v>4660</v>
      </c>
      <c r="DO168">
        <v>9</v>
      </c>
      <c r="DP168">
        <v>4480</v>
      </c>
      <c r="DQ168">
        <v>9</v>
      </c>
      <c r="DR168">
        <v>4260</v>
      </c>
      <c r="DS168">
        <v>9</v>
      </c>
      <c r="DT168">
        <v>2160</v>
      </c>
      <c r="DU168">
        <v>9</v>
      </c>
      <c r="DV168">
        <v>2160</v>
      </c>
      <c r="DW168">
        <v>9</v>
      </c>
      <c r="DX168">
        <v>4290</v>
      </c>
      <c r="DY168">
        <v>9</v>
      </c>
      <c r="DZ168">
        <v>8.6110000000000006E-3</v>
      </c>
    </row>
    <row r="169" spans="1:130" x14ac:dyDescent="0.3">
      <c r="A169">
        <v>168</v>
      </c>
      <c r="B169">
        <v>5393966</v>
      </c>
      <c r="C169" t="s">
        <v>130</v>
      </c>
      <c r="D169" s="2">
        <v>42199.258333333331</v>
      </c>
      <c r="E169" t="s">
        <v>131</v>
      </c>
      <c r="F169" t="s">
        <v>526</v>
      </c>
      <c r="G169" t="s">
        <v>527</v>
      </c>
      <c r="H169" t="s">
        <v>134</v>
      </c>
      <c r="I169">
        <v>0</v>
      </c>
      <c r="J169">
        <v>0</v>
      </c>
      <c r="K169">
        <v>0</v>
      </c>
      <c r="L169" t="s">
        <v>135</v>
      </c>
      <c r="M169" t="s">
        <v>180</v>
      </c>
      <c r="N169" t="s">
        <v>160</v>
      </c>
      <c r="O169" t="s">
        <v>160</v>
      </c>
      <c r="P169" t="s">
        <v>190</v>
      </c>
      <c r="Q169">
        <v>1</v>
      </c>
      <c r="R169" t="s">
        <v>139</v>
      </c>
      <c r="S169" t="s">
        <v>177</v>
      </c>
      <c r="T169" t="s">
        <v>286</v>
      </c>
      <c r="U169" t="s">
        <v>142</v>
      </c>
      <c r="V169">
        <v>25</v>
      </c>
      <c r="W169" t="s">
        <v>256</v>
      </c>
      <c r="X169" t="s">
        <v>144</v>
      </c>
      <c r="Y169" t="s">
        <v>145</v>
      </c>
      <c r="Z169">
        <v>19.559999999999999</v>
      </c>
      <c r="AA169">
        <v>34.848677000000002</v>
      </c>
      <c r="AB169">
        <v>-83.360673000000006</v>
      </c>
      <c r="AC169">
        <v>74</v>
      </c>
      <c r="AD169">
        <v>59</v>
      </c>
      <c r="AE169">
        <v>132</v>
      </c>
      <c r="AF169" t="s">
        <v>146</v>
      </c>
      <c r="AG169">
        <v>113</v>
      </c>
      <c r="AH169">
        <v>131</v>
      </c>
      <c r="AI169" t="s">
        <v>147</v>
      </c>
      <c r="AJ169">
        <v>683.2</v>
      </c>
      <c r="AK169">
        <v>52.9</v>
      </c>
      <c r="AL169">
        <v>630.5</v>
      </c>
      <c r="AM169">
        <v>-83.343164999999999</v>
      </c>
      <c r="AN169">
        <v>34.84554</v>
      </c>
      <c r="AO169">
        <v>-83.341132000000002</v>
      </c>
      <c r="AP169">
        <v>34.845472000000001</v>
      </c>
      <c r="AQ169" t="s">
        <v>145</v>
      </c>
      <c r="AR169">
        <v>1</v>
      </c>
      <c r="AS169">
        <v>241</v>
      </c>
      <c r="AT169">
        <v>2</v>
      </c>
      <c r="AU169">
        <v>0</v>
      </c>
      <c r="AV169">
        <v>55</v>
      </c>
      <c r="AW169">
        <v>7.44</v>
      </c>
      <c r="AX169">
        <v>6.68</v>
      </c>
      <c r="AY169">
        <v>1559.4</v>
      </c>
      <c r="AZ169">
        <v>1580.1</v>
      </c>
      <c r="BA169">
        <v>1588.6</v>
      </c>
      <c r="BB169">
        <v>55</v>
      </c>
      <c r="BC169">
        <v>50.4</v>
      </c>
      <c r="BD169">
        <v>4.5999999999999996</v>
      </c>
      <c r="BE169" s="3">
        <v>43091</v>
      </c>
      <c r="BF169" t="s">
        <v>209</v>
      </c>
      <c r="BG169">
        <v>2.0799999999999998E-3</v>
      </c>
      <c r="BH169">
        <v>43329</v>
      </c>
      <c r="BI169">
        <v>42954</v>
      </c>
      <c r="BJ169" t="s">
        <v>145</v>
      </c>
      <c r="BK169" t="s">
        <v>149</v>
      </c>
      <c r="BL169">
        <v>1</v>
      </c>
      <c r="BM169">
        <v>200</v>
      </c>
      <c r="BN169">
        <v>1</v>
      </c>
      <c r="BO169">
        <v>1</v>
      </c>
      <c r="BP169">
        <v>2</v>
      </c>
      <c r="BQ169">
        <v>1</v>
      </c>
      <c r="BR169">
        <v>1</v>
      </c>
      <c r="BS169">
        <v>2</v>
      </c>
      <c r="BT169">
        <v>0</v>
      </c>
      <c r="BU169">
        <v>4</v>
      </c>
      <c r="BV169" t="s">
        <v>150</v>
      </c>
      <c r="BW169">
        <v>241</v>
      </c>
      <c r="BX169">
        <v>2</v>
      </c>
      <c r="BY169">
        <v>0</v>
      </c>
      <c r="BZ169" t="s">
        <v>151</v>
      </c>
      <c r="CA169" t="s">
        <v>151</v>
      </c>
      <c r="CB169">
        <v>0</v>
      </c>
      <c r="CC169">
        <v>55</v>
      </c>
      <c r="CD169">
        <v>4660</v>
      </c>
      <c r="CE169" t="s">
        <v>152</v>
      </c>
      <c r="CF169">
        <v>0</v>
      </c>
      <c r="CG169">
        <v>0.21953800000000001</v>
      </c>
      <c r="CH169">
        <v>9</v>
      </c>
      <c r="CI169" t="s">
        <v>153</v>
      </c>
      <c r="CJ169">
        <v>4660</v>
      </c>
      <c r="CK169">
        <v>452519</v>
      </c>
      <c r="CL169">
        <v>20.71</v>
      </c>
      <c r="CM169">
        <v>20.93</v>
      </c>
      <c r="CN169">
        <v>452519</v>
      </c>
      <c r="CO169">
        <v>0</v>
      </c>
      <c r="CP169">
        <v>1159.1591599999999</v>
      </c>
      <c r="CQ169">
        <v>100</v>
      </c>
      <c r="CR169">
        <v>42978</v>
      </c>
      <c r="CS169">
        <v>9.4669999999999997E-3</v>
      </c>
      <c r="CT169">
        <v>0</v>
      </c>
      <c r="CU169">
        <v>2.0799999999999998E-3</v>
      </c>
      <c r="CV169">
        <v>622</v>
      </c>
      <c r="CW169" t="s">
        <v>513</v>
      </c>
      <c r="CX169" t="s">
        <v>514</v>
      </c>
      <c r="CY169" t="s">
        <v>515</v>
      </c>
      <c r="CZ169">
        <v>-83.329077999999996</v>
      </c>
      <c r="DA169">
        <v>34.834712000000003</v>
      </c>
      <c r="DB169">
        <v>34.834712000000003</v>
      </c>
      <c r="DC169">
        <v>-83.329077999999996</v>
      </c>
      <c r="DD169">
        <v>2.0799999999999998E-3</v>
      </c>
      <c r="DE169">
        <v>74</v>
      </c>
      <c r="DF169">
        <v>2650</v>
      </c>
      <c r="DG169">
        <v>12.3</v>
      </c>
      <c r="DH169">
        <v>4000</v>
      </c>
      <c r="DI169">
        <v>0</v>
      </c>
      <c r="DJ169">
        <v>3880</v>
      </c>
      <c r="DK169">
        <v>0</v>
      </c>
      <c r="DL169">
        <v>3880</v>
      </c>
      <c r="DM169">
        <v>9</v>
      </c>
      <c r="DN169">
        <v>4660</v>
      </c>
      <c r="DO169">
        <v>9</v>
      </c>
      <c r="DP169">
        <v>4480</v>
      </c>
      <c r="DQ169">
        <v>9</v>
      </c>
      <c r="DR169">
        <v>4260</v>
      </c>
      <c r="DS169">
        <v>9</v>
      </c>
      <c r="DT169">
        <v>2160</v>
      </c>
      <c r="DU169">
        <v>9</v>
      </c>
      <c r="DV169">
        <v>2160</v>
      </c>
      <c r="DW169">
        <v>9</v>
      </c>
      <c r="DX169">
        <v>4290</v>
      </c>
      <c r="DY169">
        <v>9</v>
      </c>
      <c r="DZ169">
        <v>1.7784999999999999E-2</v>
      </c>
    </row>
    <row r="170" spans="1:130" x14ac:dyDescent="0.3">
      <c r="A170">
        <v>169</v>
      </c>
      <c r="B170">
        <v>5881166</v>
      </c>
      <c r="C170" t="s">
        <v>373</v>
      </c>
      <c r="D170" s="2">
        <v>42118.538888888892</v>
      </c>
      <c r="E170" t="s">
        <v>131</v>
      </c>
      <c r="F170" t="s">
        <v>518</v>
      </c>
      <c r="G170" t="s">
        <v>407</v>
      </c>
      <c r="H170" t="s">
        <v>134</v>
      </c>
      <c r="I170">
        <v>0</v>
      </c>
      <c r="J170">
        <v>0</v>
      </c>
      <c r="K170">
        <v>0</v>
      </c>
      <c r="L170" t="s">
        <v>269</v>
      </c>
      <c r="M170" t="s">
        <v>224</v>
      </c>
      <c r="N170" t="s">
        <v>165</v>
      </c>
      <c r="O170" t="s">
        <v>165</v>
      </c>
      <c r="P170" t="s">
        <v>225</v>
      </c>
      <c r="Q170">
        <v>2</v>
      </c>
      <c r="R170" t="s">
        <v>270</v>
      </c>
      <c r="S170" t="s">
        <v>207</v>
      </c>
      <c r="T170" t="s">
        <v>169</v>
      </c>
      <c r="U170" t="s">
        <v>142</v>
      </c>
      <c r="V170" t="s">
        <v>442</v>
      </c>
      <c r="W170" t="s">
        <v>197</v>
      </c>
      <c r="X170" t="s">
        <v>346</v>
      </c>
      <c r="Y170" t="s">
        <v>145</v>
      </c>
      <c r="Z170">
        <v>19.720027999999999</v>
      </c>
      <c r="AA170">
        <v>34.847476</v>
      </c>
      <c r="AB170">
        <v>-83.358401999999998</v>
      </c>
      <c r="AC170">
        <v>74</v>
      </c>
      <c r="AD170">
        <v>59</v>
      </c>
      <c r="AE170">
        <v>132</v>
      </c>
      <c r="AF170" t="s">
        <v>146</v>
      </c>
      <c r="AG170">
        <v>113</v>
      </c>
      <c r="AH170">
        <v>131</v>
      </c>
      <c r="AI170" t="s">
        <v>147</v>
      </c>
      <c r="AJ170">
        <v>683.2</v>
      </c>
      <c r="AK170">
        <v>52.9</v>
      </c>
      <c r="AL170">
        <v>630.5</v>
      </c>
      <c r="AM170">
        <v>-83.343164999999999</v>
      </c>
      <c r="AN170">
        <v>34.84554</v>
      </c>
      <c r="AO170">
        <v>-83.341132000000002</v>
      </c>
      <c r="AP170">
        <v>34.845472000000001</v>
      </c>
      <c r="AQ170" t="s">
        <v>145</v>
      </c>
      <c r="AR170">
        <v>1</v>
      </c>
      <c r="AS170">
        <v>241</v>
      </c>
      <c r="AT170">
        <v>2</v>
      </c>
      <c r="AU170">
        <v>0</v>
      </c>
      <c r="AV170">
        <v>55</v>
      </c>
      <c r="AW170">
        <v>7.44</v>
      </c>
      <c r="AX170">
        <v>6.68</v>
      </c>
      <c r="AY170">
        <v>1559.4</v>
      </c>
      <c r="AZ170">
        <v>1580.1</v>
      </c>
      <c r="BA170">
        <v>1588.6</v>
      </c>
      <c r="BB170">
        <v>55</v>
      </c>
      <c r="BC170">
        <v>50.4</v>
      </c>
      <c r="BD170">
        <v>4.5999999999999996</v>
      </c>
      <c r="BE170" s="3">
        <v>43091</v>
      </c>
      <c r="BF170" t="s">
        <v>209</v>
      </c>
      <c r="BG170">
        <v>2.0799999999999998E-3</v>
      </c>
      <c r="BH170">
        <v>43329</v>
      </c>
      <c r="BI170">
        <v>42954</v>
      </c>
      <c r="BJ170" t="s">
        <v>145</v>
      </c>
      <c r="BK170" t="s">
        <v>149</v>
      </c>
      <c r="BL170">
        <v>1</v>
      </c>
      <c r="BM170">
        <v>200</v>
      </c>
      <c r="BN170">
        <v>1</v>
      </c>
      <c r="BO170">
        <v>1</v>
      </c>
      <c r="BP170">
        <v>2</v>
      </c>
      <c r="BQ170">
        <v>1</v>
      </c>
      <c r="BR170">
        <v>1</v>
      </c>
      <c r="BS170">
        <v>2</v>
      </c>
      <c r="BT170">
        <v>0</v>
      </c>
      <c r="BU170">
        <v>4</v>
      </c>
      <c r="BV170" t="s">
        <v>150</v>
      </c>
      <c r="BW170">
        <v>241</v>
      </c>
      <c r="BX170">
        <v>2</v>
      </c>
      <c r="BY170">
        <v>0</v>
      </c>
      <c r="BZ170" t="s">
        <v>151</v>
      </c>
      <c r="CA170" t="s">
        <v>151</v>
      </c>
      <c r="CB170">
        <v>0</v>
      </c>
      <c r="CC170">
        <v>55</v>
      </c>
      <c r="CD170">
        <v>4660</v>
      </c>
      <c r="CE170" t="s">
        <v>152</v>
      </c>
      <c r="CF170">
        <v>0</v>
      </c>
      <c r="CG170">
        <v>0.21953800000000001</v>
      </c>
      <c r="CH170">
        <v>9</v>
      </c>
      <c r="CI170" t="s">
        <v>153</v>
      </c>
      <c r="CJ170">
        <v>4660</v>
      </c>
      <c r="CK170">
        <v>452519</v>
      </c>
      <c r="CL170">
        <v>20.71</v>
      </c>
      <c r="CM170">
        <v>20.93</v>
      </c>
      <c r="CN170">
        <v>452519</v>
      </c>
      <c r="CO170">
        <v>0</v>
      </c>
      <c r="CP170">
        <v>1159.1591599999999</v>
      </c>
      <c r="CQ170">
        <v>100</v>
      </c>
      <c r="CR170">
        <v>42978</v>
      </c>
      <c r="CS170">
        <v>9.4669999999999997E-3</v>
      </c>
      <c r="CT170">
        <v>0</v>
      </c>
      <c r="CU170">
        <v>2.0799999999999998E-3</v>
      </c>
      <c r="CV170">
        <v>622</v>
      </c>
      <c r="CW170" t="s">
        <v>513</v>
      </c>
      <c r="CX170" t="s">
        <v>514</v>
      </c>
      <c r="CY170" t="s">
        <v>515</v>
      </c>
      <c r="CZ170">
        <v>-83.329077999999996</v>
      </c>
      <c r="DA170">
        <v>34.834712000000003</v>
      </c>
      <c r="DB170">
        <v>34.834712000000003</v>
      </c>
      <c r="DC170">
        <v>-83.329077999999996</v>
      </c>
      <c r="DD170">
        <v>2.0799999999999998E-3</v>
      </c>
      <c r="DE170">
        <v>74</v>
      </c>
      <c r="DF170">
        <v>2650</v>
      </c>
      <c r="DG170">
        <v>12.3</v>
      </c>
      <c r="DH170">
        <v>4000</v>
      </c>
      <c r="DI170">
        <v>0</v>
      </c>
      <c r="DJ170">
        <v>3880</v>
      </c>
      <c r="DK170">
        <v>0</v>
      </c>
      <c r="DL170">
        <v>3880</v>
      </c>
      <c r="DM170">
        <v>9</v>
      </c>
      <c r="DN170">
        <v>4660</v>
      </c>
      <c r="DO170">
        <v>9</v>
      </c>
      <c r="DP170">
        <v>4480</v>
      </c>
      <c r="DQ170">
        <v>9</v>
      </c>
      <c r="DR170">
        <v>4260</v>
      </c>
      <c r="DS170">
        <v>9</v>
      </c>
      <c r="DT170">
        <v>2160</v>
      </c>
      <c r="DU170">
        <v>9</v>
      </c>
      <c r="DV170">
        <v>2160</v>
      </c>
      <c r="DW170">
        <v>9</v>
      </c>
      <c r="DX170">
        <v>4290</v>
      </c>
      <c r="DY170">
        <v>9</v>
      </c>
      <c r="DZ170">
        <v>1.5358E-2</v>
      </c>
    </row>
    <row r="171" spans="1:130" x14ac:dyDescent="0.3">
      <c r="A171">
        <v>170</v>
      </c>
      <c r="B171">
        <v>6091982</v>
      </c>
      <c r="C171" t="s">
        <v>130</v>
      </c>
      <c r="D171" s="2">
        <v>41967.809027777781</v>
      </c>
      <c r="E171" t="s">
        <v>131</v>
      </c>
      <c r="F171" t="s">
        <v>330</v>
      </c>
      <c r="G171" t="s">
        <v>527</v>
      </c>
      <c r="H171" t="s">
        <v>187</v>
      </c>
      <c r="I171">
        <v>0</v>
      </c>
      <c r="J171">
        <v>0</v>
      </c>
      <c r="K171">
        <v>1</v>
      </c>
      <c r="L171" t="s">
        <v>135</v>
      </c>
      <c r="M171" t="s">
        <v>224</v>
      </c>
      <c r="N171" t="s">
        <v>137</v>
      </c>
      <c r="O171" t="s">
        <v>137</v>
      </c>
      <c r="P171" t="s">
        <v>297</v>
      </c>
      <c r="Q171">
        <v>1</v>
      </c>
      <c r="R171" t="s">
        <v>139</v>
      </c>
      <c r="S171" t="s">
        <v>140</v>
      </c>
      <c r="T171" t="s">
        <v>286</v>
      </c>
      <c r="U171" t="s">
        <v>142</v>
      </c>
      <c r="V171">
        <v>46</v>
      </c>
      <c r="W171" t="s">
        <v>256</v>
      </c>
      <c r="X171" t="s">
        <v>201</v>
      </c>
      <c r="Y171" t="s">
        <v>145</v>
      </c>
      <c r="Z171">
        <v>19.554511000000002</v>
      </c>
      <c r="AA171">
        <v>34.848730000000003</v>
      </c>
      <c r="AB171">
        <v>-83.360780000000005</v>
      </c>
      <c r="AC171">
        <v>74</v>
      </c>
      <c r="AD171">
        <v>59</v>
      </c>
      <c r="AE171">
        <v>132</v>
      </c>
      <c r="AF171" t="s">
        <v>146</v>
      </c>
      <c r="AG171">
        <v>113</v>
      </c>
      <c r="AH171">
        <v>131</v>
      </c>
      <c r="AI171" t="s">
        <v>147</v>
      </c>
      <c r="AJ171">
        <v>683.2</v>
      </c>
      <c r="AK171">
        <v>52.9</v>
      </c>
      <c r="AL171">
        <v>630.5</v>
      </c>
      <c r="AM171">
        <v>-83.343164999999999</v>
      </c>
      <c r="AN171">
        <v>34.84554</v>
      </c>
      <c r="AO171">
        <v>-83.341132000000002</v>
      </c>
      <c r="AP171">
        <v>34.845472000000001</v>
      </c>
      <c r="AQ171" t="s">
        <v>145</v>
      </c>
      <c r="AR171">
        <v>1</v>
      </c>
      <c r="AS171">
        <v>241</v>
      </c>
      <c r="AT171">
        <v>2</v>
      </c>
      <c r="AU171">
        <v>0</v>
      </c>
      <c r="AV171">
        <v>55</v>
      </c>
      <c r="AW171">
        <v>7.44</v>
      </c>
      <c r="AX171">
        <v>6.68</v>
      </c>
      <c r="AY171">
        <v>1559.4</v>
      </c>
      <c r="AZ171">
        <v>1580.1</v>
      </c>
      <c r="BA171">
        <v>1588.6</v>
      </c>
      <c r="BB171">
        <v>55</v>
      </c>
      <c r="BC171">
        <v>50.4</v>
      </c>
      <c r="BD171">
        <v>4.5999999999999996</v>
      </c>
      <c r="BE171" s="3">
        <v>43091</v>
      </c>
      <c r="BF171" t="s">
        <v>209</v>
      </c>
      <c r="BG171">
        <v>2.0799999999999998E-3</v>
      </c>
      <c r="BH171">
        <v>43329</v>
      </c>
      <c r="BI171">
        <v>42954</v>
      </c>
      <c r="BJ171" t="s">
        <v>145</v>
      </c>
      <c r="BK171" t="s">
        <v>149</v>
      </c>
      <c r="BL171">
        <v>1</v>
      </c>
      <c r="BM171">
        <v>200</v>
      </c>
      <c r="BN171">
        <v>1</v>
      </c>
      <c r="BO171">
        <v>1</v>
      </c>
      <c r="BP171">
        <v>2</v>
      </c>
      <c r="BQ171">
        <v>1</v>
      </c>
      <c r="BR171">
        <v>1</v>
      </c>
      <c r="BS171">
        <v>2</v>
      </c>
      <c r="BT171">
        <v>0</v>
      </c>
      <c r="BU171">
        <v>4</v>
      </c>
      <c r="BV171" t="s">
        <v>150</v>
      </c>
      <c r="BW171">
        <v>241</v>
      </c>
      <c r="BX171">
        <v>2</v>
      </c>
      <c r="BY171">
        <v>0</v>
      </c>
      <c r="BZ171" t="s">
        <v>151</v>
      </c>
      <c r="CA171" t="s">
        <v>151</v>
      </c>
      <c r="CB171">
        <v>0</v>
      </c>
      <c r="CC171">
        <v>55</v>
      </c>
      <c r="CD171">
        <v>4660</v>
      </c>
      <c r="CE171" t="s">
        <v>152</v>
      </c>
      <c r="CF171">
        <v>0</v>
      </c>
      <c r="CG171">
        <v>0.21953800000000001</v>
      </c>
      <c r="CH171">
        <v>9</v>
      </c>
      <c r="CI171" t="s">
        <v>153</v>
      </c>
      <c r="CJ171">
        <v>4660</v>
      </c>
      <c r="CK171">
        <v>452519</v>
      </c>
      <c r="CL171">
        <v>20.71</v>
      </c>
      <c r="CM171">
        <v>20.93</v>
      </c>
      <c r="CN171">
        <v>452519</v>
      </c>
      <c r="CO171">
        <v>0</v>
      </c>
      <c r="CP171">
        <v>1159.1591599999999</v>
      </c>
      <c r="CQ171">
        <v>100</v>
      </c>
      <c r="CR171">
        <v>42978</v>
      </c>
      <c r="CS171">
        <v>9.4669999999999997E-3</v>
      </c>
      <c r="CT171">
        <v>0</v>
      </c>
      <c r="CU171">
        <v>2.0799999999999998E-3</v>
      </c>
      <c r="CV171">
        <v>622</v>
      </c>
      <c r="CW171" t="s">
        <v>513</v>
      </c>
      <c r="CX171" t="s">
        <v>514</v>
      </c>
      <c r="CY171" t="s">
        <v>515</v>
      </c>
      <c r="CZ171">
        <v>-83.329077999999996</v>
      </c>
      <c r="DA171">
        <v>34.834712000000003</v>
      </c>
      <c r="DB171">
        <v>34.834712000000003</v>
      </c>
      <c r="DC171">
        <v>-83.329077999999996</v>
      </c>
      <c r="DD171">
        <v>2.0799999999999998E-3</v>
      </c>
      <c r="DE171">
        <v>74</v>
      </c>
      <c r="DF171">
        <v>2650</v>
      </c>
      <c r="DG171">
        <v>12.3</v>
      </c>
      <c r="DH171">
        <v>4000</v>
      </c>
      <c r="DI171">
        <v>0</v>
      </c>
      <c r="DJ171">
        <v>3880</v>
      </c>
      <c r="DK171">
        <v>0</v>
      </c>
      <c r="DL171">
        <v>3880</v>
      </c>
      <c r="DM171">
        <v>9</v>
      </c>
      <c r="DN171">
        <v>4660</v>
      </c>
      <c r="DO171">
        <v>9</v>
      </c>
      <c r="DP171">
        <v>4480</v>
      </c>
      <c r="DQ171">
        <v>9</v>
      </c>
      <c r="DR171">
        <v>4260</v>
      </c>
      <c r="DS171">
        <v>9</v>
      </c>
      <c r="DT171">
        <v>2160</v>
      </c>
      <c r="DU171">
        <v>9</v>
      </c>
      <c r="DV171">
        <v>2160</v>
      </c>
      <c r="DW171">
        <v>9</v>
      </c>
      <c r="DX171">
        <v>4290</v>
      </c>
      <c r="DY171">
        <v>9</v>
      </c>
      <c r="DZ171">
        <v>1.7899999999999999E-2</v>
      </c>
    </row>
    <row r="172" spans="1:130" x14ac:dyDescent="0.3">
      <c r="A172">
        <v>171</v>
      </c>
      <c r="B172">
        <v>5259756</v>
      </c>
      <c r="C172" t="s">
        <v>130</v>
      </c>
      <c r="D172" s="2">
        <v>42064.322222222225</v>
      </c>
      <c r="E172" t="s">
        <v>131</v>
      </c>
      <c r="F172" t="s">
        <v>330</v>
      </c>
      <c r="G172" t="s">
        <v>528</v>
      </c>
      <c r="H172" t="s">
        <v>193</v>
      </c>
      <c r="I172">
        <v>0</v>
      </c>
      <c r="J172">
        <v>0</v>
      </c>
      <c r="K172">
        <v>0</v>
      </c>
      <c r="L172" t="s">
        <v>135</v>
      </c>
      <c r="M172" t="s">
        <v>180</v>
      </c>
      <c r="N172" t="s">
        <v>285</v>
      </c>
      <c r="O172" t="s">
        <v>181</v>
      </c>
      <c r="P172" t="s">
        <v>190</v>
      </c>
      <c r="Q172">
        <v>1</v>
      </c>
      <c r="R172" t="s">
        <v>139</v>
      </c>
      <c r="S172" t="s">
        <v>177</v>
      </c>
      <c r="T172" t="s">
        <v>169</v>
      </c>
      <c r="U172" t="s">
        <v>142</v>
      </c>
      <c r="V172">
        <v>39</v>
      </c>
      <c r="W172" t="s">
        <v>313</v>
      </c>
      <c r="X172" t="s">
        <v>322</v>
      </c>
      <c r="Y172" t="s">
        <v>145</v>
      </c>
      <c r="Z172">
        <v>19.631913999999998</v>
      </c>
      <c r="AA172">
        <v>34.848137999999999</v>
      </c>
      <c r="AB172">
        <v>-83.359652999999994</v>
      </c>
      <c r="AC172">
        <v>74</v>
      </c>
      <c r="AD172">
        <v>59</v>
      </c>
      <c r="AE172">
        <v>132</v>
      </c>
      <c r="AF172" t="s">
        <v>146</v>
      </c>
      <c r="AG172">
        <v>113</v>
      </c>
      <c r="AH172">
        <v>131</v>
      </c>
      <c r="AI172" t="s">
        <v>147</v>
      </c>
      <c r="AJ172">
        <v>683.2</v>
      </c>
      <c r="AK172">
        <v>52.9</v>
      </c>
      <c r="AL172">
        <v>630.5</v>
      </c>
      <c r="AM172">
        <v>-83.343164999999999</v>
      </c>
      <c r="AN172">
        <v>34.84554</v>
      </c>
      <c r="AO172">
        <v>-83.341132000000002</v>
      </c>
      <c r="AP172">
        <v>34.845472000000001</v>
      </c>
      <c r="AQ172" t="s">
        <v>145</v>
      </c>
      <c r="AR172">
        <v>1</v>
      </c>
      <c r="AS172">
        <v>241</v>
      </c>
      <c r="AT172">
        <v>2</v>
      </c>
      <c r="AU172">
        <v>0</v>
      </c>
      <c r="AV172">
        <v>55</v>
      </c>
      <c r="AW172">
        <v>7.44</v>
      </c>
      <c r="AX172">
        <v>6.68</v>
      </c>
      <c r="AY172">
        <v>1559.4</v>
      </c>
      <c r="AZ172">
        <v>1580.1</v>
      </c>
      <c r="BA172">
        <v>1588.6</v>
      </c>
      <c r="BB172">
        <v>55</v>
      </c>
      <c r="BC172">
        <v>50.4</v>
      </c>
      <c r="BD172">
        <v>4.5999999999999996</v>
      </c>
      <c r="BE172" s="3">
        <v>43091</v>
      </c>
      <c r="BF172" t="s">
        <v>209</v>
      </c>
      <c r="BG172">
        <v>2.0799999999999998E-3</v>
      </c>
      <c r="BH172">
        <v>43329</v>
      </c>
      <c r="BI172">
        <v>42954</v>
      </c>
      <c r="BJ172" t="s">
        <v>145</v>
      </c>
      <c r="BK172" t="s">
        <v>149</v>
      </c>
      <c r="BL172">
        <v>1</v>
      </c>
      <c r="BM172">
        <v>200</v>
      </c>
      <c r="BN172">
        <v>1</v>
      </c>
      <c r="BO172">
        <v>1</v>
      </c>
      <c r="BP172">
        <v>2</v>
      </c>
      <c r="BQ172">
        <v>1</v>
      </c>
      <c r="BR172">
        <v>1</v>
      </c>
      <c r="BS172">
        <v>2</v>
      </c>
      <c r="BT172">
        <v>0</v>
      </c>
      <c r="BU172">
        <v>4</v>
      </c>
      <c r="BV172" t="s">
        <v>150</v>
      </c>
      <c r="BW172">
        <v>241</v>
      </c>
      <c r="BX172">
        <v>2</v>
      </c>
      <c r="BY172">
        <v>0</v>
      </c>
      <c r="BZ172" t="s">
        <v>151</v>
      </c>
      <c r="CA172" t="s">
        <v>151</v>
      </c>
      <c r="CB172">
        <v>0</v>
      </c>
      <c r="CC172">
        <v>55</v>
      </c>
      <c r="CD172">
        <v>4660</v>
      </c>
      <c r="CE172" t="s">
        <v>152</v>
      </c>
      <c r="CF172">
        <v>0</v>
      </c>
      <c r="CG172">
        <v>0.21953800000000001</v>
      </c>
      <c r="CH172">
        <v>9</v>
      </c>
      <c r="CI172" t="s">
        <v>153</v>
      </c>
      <c r="CJ172">
        <v>4660</v>
      </c>
      <c r="CK172">
        <v>452519</v>
      </c>
      <c r="CL172">
        <v>20.71</v>
      </c>
      <c r="CM172">
        <v>20.93</v>
      </c>
      <c r="CN172">
        <v>452519</v>
      </c>
      <c r="CO172">
        <v>0</v>
      </c>
      <c r="CP172">
        <v>1159.1591599999999</v>
      </c>
      <c r="CQ172">
        <v>100</v>
      </c>
      <c r="CR172">
        <v>42978</v>
      </c>
      <c r="CS172">
        <v>9.4669999999999997E-3</v>
      </c>
      <c r="CT172">
        <v>0</v>
      </c>
      <c r="CU172">
        <v>2.0799999999999998E-3</v>
      </c>
      <c r="CV172">
        <v>622</v>
      </c>
      <c r="CW172" t="s">
        <v>513</v>
      </c>
      <c r="CX172" t="s">
        <v>514</v>
      </c>
      <c r="CY172" t="s">
        <v>515</v>
      </c>
      <c r="CZ172">
        <v>-83.329077999999996</v>
      </c>
      <c r="DA172">
        <v>34.834712000000003</v>
      </c>
      <c r="DB172">
        <v>34.834712000000003</v>
      </c>
      <c r="DC172">
        <v>-83.329077999999996</v>
      </c>
      <c r="DD172">
        <v>2.0799999999999998E-3</v>
      </c>
      <c r="DE172">
        <v>74</v>
      </c>
      <c r="DF172">
        <v>2650</v>
      </c>
      <c r="DG172">
        <v>12.3</v>
      </c>
      <c r="DH172">
        <v>4000</v>
      </c>
      <c r="DI172">
        <v>0</v>
      </c>
      <c r="DJ172">
        <v>3880</v>
      </c>
      <c r="DK172">
        <v>0</v>
      </c>
      <c r="DL172">
        <v>3880</v>
      </c>
      <c r="DM172">
        <v>9</v>
      </c>
      <c r="DN172">
        <v>4660</v>
      </c>
      <c r="DO172">
        <v>9</v>
      </c>
      <c r="DP172">
        <v>4480</v>
      </c>
      <c r="DQ172">
        <v>9</v>
      </c>
      <c r="DR172">
        <v>4260</v>
      </c>
      <c r="DS172">
        <v>9</v>
      </c>
      <c r="DT172">
        <v>2160</v>
      </c>
      <c r="DU172">
        <v>9</v>
      </c>
      <c r="DV172">
        <v>2160</v>
      </c>
      <c r="DW172">
        <v>9</v>
      </c>
      <c r="DX172">
        <v>4290</v>
      </c>
      <c r="DY172">
        <v>9</v>
      </c>
      <c r="DZ172">
        <v>1.669E-2</v>
      </c>
    </row>
    <row r="173" spans="1:130" x14ac:dyDescent="0.3">
      <c r="A173">
        <v>172</v>
      </c>
      <c r="B173">
        <v>5184781</v>
      </c>
      <c r="C173" t="s">
        <v>157</v>
      </c>
      <c r="D173" s="2">
        <v>42050.765972222223</v>
      </c>
      <c r="E173" t="s">
        <v>131</v>
      </c>
      <c r="F173" t="s">
        <v>529</v>
      </c>
      <c r="G173" t="s">
        <v>158</v>
      </c>
      <c r="H173" t="s">
        <v>134</v>
      </c>
      <c r="I173">
        <v>0</v>
      </c>
      <c r="J173">
        <v>0</v>
      </c>
      <c r="K173">
        <v>0</v>
      </c>
      <c r="L173" t="s">
        <v>163</v>
      </c>
      <c r="M173" t="s">
        <v>164</v>
      </c>
      <c r="N173" t="s">
        <v>165</v>
      </c>
      <c r="O173" t="s">
        <v>165</v>
      </c>
      <c r="P173" t="s">
        <v>351</v>
      </c>
      <c r="Q173">
        <v>2</v>
      </c>
      <c r="R173" t="s">
        <v>307</v>
      </c>
      <c r="S173" t="s">
        <v>207</v>
      </c>
      <c r="T173" t="s">
        <v>141</v>
      </c>
      <c r="U173" t="s">
        <v>142</v>
      </c>
      <c r="V173" t="s">
        <v>530</v>
      </c>
      <c r="W173" t="s">
        <v>171</v>
      </c>
      <c r="X173" t="s">
        <v>354</v>
      </c>
      <c r="Y173" t="s">
        <v>145</v>
      </c>
      <c r="Z173">
        <v>19.55</v>
      </c>
      <c r="AA173">
        <v>34.848759999999999</v>
      </c>
      <c r="AB173">
        <v>-83.360840999999994</v>
      </c>
      <c r="AC173">
        <v>74</v>
      </c>
      <c r="AD173">
        <v>59</v>
      </c>
      <c r="AE173">
        <v>132</v>
      </c>
      <c r="AF173" t="s">
        <v>146</v>
      </c>
      <c r="AG173">
        <v>113</v>
      </c>
      <c r="AH173">
        <v>131</v>
      </c>
      <c r="AI173" t="s">
        <v>147</v>
      </c>
      <c r="AJ173">
        <v>683.2</v>
      </c>
      <c r="AK173">
        <v>52.9</v>
      </c>
      <c r="AL173">
        <v>630.5</v>
      </c>
      <c r="AM173">
        <v>-83.343164999999999</v>
      </c>
      <c r="AN173">
        <v>34.84554</v>
      </c>
      <c r="AO173">
        <v>-83.341132000000002</v>
      </c>
      <c r="AP173">
        <v>34.845472000000001</v>
      </c>
      <c r="AQ173" t="s">
        <v>145</v>
      </c>
      <c r="AR173">
        <v>1</v>
      </c>
      <c r="AS173">
        <v>241</v>
      </c>
      <c r="AT173">
        <v>2</v>
      </c>
      <c r="AU173">
        <v>0</v>
      </c>
      <c r="AV173">
        <v>55</v>
      </c>
      <c r="AW173">
        <v>7.44</v>
      </c>
      <c r="AX173">
        <v>6.68</v>
      </c>
      <c r="AY173">
        <v>1559.4</v>
      </c>
      <c r="AZ173">
        <v>1580.1</v>
      </c>
      <c r="BA173">
        <v>1588.6</v>
      </c>
      <c r="BB173">
        <v>55</v>
      </c>
      <c r="BC173">
        <v>50.4</v>
      </c>
      <c r="BD173">
        <v>4.5999999999999996</v>
      </c>
      <c r="BE173" s="3">
        <v>43091</v>
      </c>
      <c r="BF173" t="s">
        <v>209</v>
      </c>
      <c r="BG173">
        <v>2.0799999999999998E-3</v>
      </c>
      <c r="BH173">
        <v>43329</v>
      </c>
      <c r="BI173">
        <v>42954</v>
      </c>
      <c r="BJ173" t="s">
        <v>145</v>
      </c>
      <c r="BK173" t="s">
        <v>149</v>
      </c>
      <c r="BL173">
        <v>1</v>
      </c>
      <c r="BM173">
        <v>200</v>
      </c>
      <c r="BN173">
        <v>1</v>
      </c>
      <c r="BO173">
        <v>1</v>
      </c>
      <c r="BP173">
        <v>2</v>
      </c>
      <c r="BQ173">
        <v>1</v>
      </c>
      <c r="BR173">
        <v>1</v>
      </c>
      <c r="BS173">
        <v>2</v>
      </c>
      <c r="BT173">
        <v>0</v>
      </c>
      <c r="BU173">
        <v>4</v>
      </c>
      <c r="BV173" t="s">
        <v>150</v>
      </c>
      <c r="BW173">
        <v>241</v>
      </c>
      <c r="BX173">
        <v>2</v>
      </c>
      <c r="BY173">
        <v>0</v>
      </c>
      <c r="BZ173" t="s">
        <v>151</v>
      </c>
      <c r="CA173" t="s">
        <v>151</v>
      </c>
      <c r="CB173">
        <v>0</v>
      </c>
      <c r="CC173">
        <v>55</v>
      </c>
      <c r="CD173">
        <v>4660</v>
      </c>
      <c r="CE173" t="s">
        <v>152</v>
      </c>
      <c r="CF173">
        <v>0</v>
      </c>
      <c r="CG173">
        <v>0.21953800000000001</v>
      </c>
      <c r="CH173">
        <v>9</v>
      </c>
      <c r="CI173" t="s">
        <v>153</v>
      </c>
      <c r="CJ173">
        <v>4660</v>
      </c>
      <c r="CK173">
        <v>452519</v>
      </c>
      <c r="CL173">
        <v>20.71</v>
      </c>
      <c r="CM173">
        <v>20.93</v>
      </c>
      <c r="CN173">
        <v>452519</v>
      </c>
      <c r="CO173">
        <v>0</v>
      </c>
      <c r="CP173">
        <v>1159.1591599999999</v>
      </c>
      <c r="CQ173">
        <v>100</v>
      </c>
      <c r="CR173">
        <v>42978</v>
      </c>
      <c r="CS173">
        <v>9.4669999999999997E-3</v>
      </c>
      <c r="CT173">
        <v>0</v>
      </c>
      <c r="CU173">
        <v>2.0799999999999998E-3</v>
      </c>
      <c r="CV173">
        <v>622</v>
      </c>
      <c r="CW173" t="s">
        <v>513</v>
      </c>
      <c r="CX173" t="s">
        <v>514</v>
      </c>
      <c r="CY173" t="s">
        <v>515</v>
      </c>
      <c r="CZ173">
        <v>-83.329077999999996</v>
      </c>
      <c r="DA173">
        <v>34.834712000000003</v>
      </c>
      <c r="DB173">
        <v>34.834712000000003</v>
      </c>
      <c r="DC173">
        <v>-83.329077999999996</v>
      </c>
      <c r="DD173">
        <v>2.0799999999999998E-3</v>
      </c>
      <c r="DE173">
        <v>74</v>
      </c>
      <c r="DF173">
        <v>2650</v>
      </c>
      <c r="DG173">
        <v>12.3</v>
      </c>
      <c r="DH173">
        <v>4000</v>
      </c>
      <c r="DI173">
        <v>0</v>
      </c>
      <c r="DJ173">
        <v>3880</v>
      </c>
      <c r="DK173">
        <v>0</v>
      </c>
      <c r="DL173">
        <v>3880</v>
      </c>
      <c r="DM173">
        <v>9</v>
      </c>
      <c r="DN173">
        <v>4660</v>
      </c>
      <c r="DO173">
        <v>9</v>
      </c>
      <c r="DP173">
        <v>4480</v>
      </c>
      <c r="DQ173">
        <v>9</v>
      </c>
      <c r="DR173">
        <v>4260</v>
      </c>
      <c r="DS173">
        <v>9</v>
      </c>
      <c r="DT173">
        <v>2160</v>
      </c>
      <c r="DU173">
        <v>9</v>
      </c>
      <c r="DV173">
        <v>2160</v>
      </c>
      <c r="DW173">
        <v>9</v>
      </c>
      <c r="DX173">
        <v>4290</v>
      </c>
      <c r="DY173">
        <v>9</v>
      </c>
      <c r="DZ173">
        <v>1.7964999999999998E-2</v>
      </c>
    </row>
    <row r="174" spans="1:130" x14ac:dyDescent="0.3">
      <c r="A174">
        <v>173</v>
      </c>
      <c r="B174">
        <v>5124571</v>
      </c>
      <c r="C174" t="s">
        <v>157</v>
      </c>
      <c r="D174" s="2">
        <v>42013.890277777777</v>
      </c>
      <c r="E174" t="s">
        <v>131</v>
      </c>
      <c r="F174" t="s">
        <v>330</v>
      </c>
      <c r="G174" t="s">
        <v>158</v>
      </c>
      <c r="H174" t="s">
        <v>134</v>
      </c>
      <c r="I174">
        <v>0</v>
      </c>
      <c r="J174">
        <v>0</v>
      </c>
      <c r="K174">
        <v>0</v>
      </c>
      <c r="L174" t="s">
        <v>135</v>
      </c>
      <c r="M174" t="s">
        <v>136</v>
      </c>
      <c r="N174" t="s">
        <v>159</v>
      </c>
      <c r="O174" t="s">
        <v>137</v>
      </c>
      <c r="P174" t="s">
        <v>161</v>
      </c>
      <c r="Q174">
        <v>1</v>
      </c>
      <c r="R174" t="s">
        <v>182</v>
      </c>
      <c r="S174" t="s">
        <v>221</v>
      </c>
      <c r="T174" t="s">
        <v>141</v>
      </c>
      <c r="U174" t="s">
        <v>142</v>
      </c>
      <c r="V174">
        <v>21</v>
      </c>
      <c r="W174" t="s">
        <v>197</v>
      </c>
      <c r="X174" t="s">
        <v>201</v>
      </c>
      <c r="Y174" t="s">
        <v>145</v>
      </c>
      <c r="Z174">
        <v>20.725601000000001</v>
      </c>
      <c r="AA174">
        <v>34.845675999999997</v>
      </c>
      <c r="AB174">
        <v>-83.341909999999999</v>
      </c>
      <c r="AC174">
        <v>74</v>
      </c>
      <c r="AD174">
        <v>59</v>
      </c>
      <c r="AE174">
        <v>132</v>
      </c>
      <c r="AF174" t="s">
        <v>146</v>
      </c>
      <c r="AG174">
        <v>113</v>
      </c>
      <c r="AH174">
        <v>131</v>
      </c>
      <c r="AI174" t="s">
        <v>147</v>
      </c>
      <c r="AJ174">
        <v>683.2</v>
      </c>
      <c r="AK174">
        <v>52.9</v>
      </c>
      <c r="AL174">
        <v>630.5</v>
      </c>
      <c r="AM174">
        <v>-83.343164999999999</v>
      </c>
      <c r="AN174">
        <v>34.84554</v>
      </c>
      <c r="AO174">
        <v>-83.341132000000002</v>
      </c>
      <c r="AP174">
        <v>34.845472000000001</v>
      </c>
      <c r="AQ174" t="s">
        <v>145</v>
      </c>
      <c r="AR174">
        <v>1</v>
      </c>
      <c r="AS174">
        <v>241</v>
      </c>
      <c r="AT174">
        <v>2</v>
      </c>
      <c r="AU174">
        <v>0</v>
      </c>
      <c r="AV174">
        <v>55</v>
      </c>
      <c r="AW174">
        <v>7.44</v>
      </c>
      <c r="AX174">
        <v>6.68</v>
      </c>
      <c r="AY174">
        <v>1559.4</v>
      </c>
      <c r="AZ174">
        <v>1580.1</v>
      </c>
      <c r="BA174">
        <v>1588.6</v>
      </c>
      <c r="BB174">
        <v>55</v>
      </c>
      <c r="BC174">
        <v>50.4</v>
      </c>
      <c r="BD174">
        <v>4.5999999999999996</v>
      </c>
      <c r="BE174" s="3">
        <v>43091</v>
      </c>
      <c r="BF174" t="s">
        <v>209</v>
      </c>
      <c r="BG174">
        <v>2.0799999999999998E-3</v>
      </c>
      <c r="BH174">
        <v>43329</v>
      </c>
      <c r="BI174">
        <v>42954</v>
      </c>
      <c r="BJ174" t="s">
        <v>145</v>
      </c>
      <c r="BK174" t="s">
        <v>149</v>
      </c>
      <c r="BL174">
        <v>1</v>
      </c>
      <c r="BM174">
        <v>200</v>
      </c>
      <c r="BN174">
        <v>1</v>
      </c>
      <c r="BO174">
        <v>1</v>
      </c>
      <c r="BP174">
        <v>2</v>
      </c>
      <c r="BQ174">
        <v>1</v>
      </c>
      <c r="BR174">
        <v>1</v>
      </c>
      <c r="BS174">
        <v>2</v>
      </c>
      <c r="BT174">
        <v>0</v>
      </c>
      <c r="BU174">
        <v>4</v>
      </c>
      <c r="BV174" t="s">
        <v>150</v>
      </c>
      <c r="BW174">
        <v>241</v>
      </c>
      <c r="BX174">
        <v>2</v>
      </c>
      <c r="BY174">
        <v>0</v>
      </c>
      <c r="BZ174" t="s">
        <v>151</v>
      </c>
      <c r="CA174" t="s">
        <v>151</v>
      </c>
      <c r="CB174">
        <v>0</v>
      </c>
      <c r="CC174">
        <v>55</v>
      </c>
      <c r="CD174">
        <v>4660</v>
      </c>
      <c r="CE174" t="s">
        <v>152</v>
      </c>
      <c r="CF174">
        <v>0</v>
      </c>
      <c r="CG174">
        <v>0.21953800000000001</v>
      </c>
      <c r="CH174">
        <v>9</v>
      </c>
      <c r="CI174" t="s">
        <v>153</v>
      </c>
      <c r="CJ174">
        <v>4660</v>
      </c>
      <c r="CK174">
        <v>452519</v>
      </c>
      <c r="CL174">
        <v>20.71</v>
      </c>
      <c r="CM174">
        <v>20.93</v>
      </c>
      <c r="CN174">
        <v>452519</v>
      </c>
      <c r="CO174">
        <v>0</v>
      </c>
      <c r="CP174">
        <v>1159.1591599999999</v>
      </c>
      <c r="CQ174">
        <v>100</v>
      </c>
      <c r="CR174">
        <v>42978</v>
      </c>
      <c r="CS174">
        <v>9.4669999999999997E-3</v>
      </c>
      <c r="CT174">
        <v>0</v>
      </c>
      <c r="CU174">
        <v>2.0799999999999998E-3</v>
      </c>
      <c r="CV174">
        <v>622</v>
      </c>
      <c r="CW174" t="s">
        <v>513</v>
      </c>
      <c r="CX174" t="s">
        <v>514</v>
      </c>
      <c r="CY174" t="s">
        <v>515</v>
      </c>
      <c r="CZ174">
        <v>-83.329077999999996</v>
      </c>
      <c r="DA174">
        <v>34.834712000000003</v>
      </c>
      <c r="DB174">
        <v>34.834712000000003</v>
      </c>
      <c r="DC174">
        <v>-83.329077999999996</v>
      </c>
      <c r="DD174">
        <v>2.0799999999999998E-3</v>
      </c>
      <c r="DE174">
        <v>74</v>
      </c>
      <c r="DF174">
        <v>2650</v>
      </c>
      <c r="DG174">
        <v>12.3</v>
      </c>
      <c r="DH174">
        <v>4000</v>
      </c>
      <c r="DI174">
        <v>0</v>
      </c>
      <c r="DJ174">
        <v>3880</v>
      </c>
      <c r="DK174">
        <v>0</v>
      </c>
      <c r="DL174">
        <v>3880</v>
      </c>
      <c r="DM174">
        <v>9</v>
      </c>
      <c r="DN174">
        <v>4660</v>
      </c>
      <c r="DO174">
        <v>9</v>
      </c>
      <c r="DP174">
        <v>4480</v>
      </c>
      <c r="DQ174">
        <v>9</v>
      </c>
      <c r="DR174">
        <v>4260</v>
      </c>
      <c r="DS174">
        <v>9</v>
      </c>
      <c r="DT174">
        <v>2160</v>
      </c>
      <c r="DU174">
        <v>9</v>
      </c>
      <c r="DV174">
        <v>2160</v>
      </c>
      <c r="DW174">
        <v>9</v>
      </c>
      <c r="DX174">
        <v>4290</v>
      </c>
      <c r="DY174">
        <v>9</v>
      </c>
      <c r="DZ174">
        <v>9.9999999999999995E-7</v>
      </c>
    </row>
    <row r="175" spans="1:130" x14ac:dyDescent="0.3">
      <c r="A175">
        <v>174</v>
      </c>
      <c r="B175">
        <v>4644709</v>
      </c>
      <c r="C175" t="s">
        <v>157</v>
      </c>
      <c r="D175" s="2">
        <v>41591.867361111108</v>
      </c>
      <c r="E175" t="s">
        <v>131</v>
      </c>
      <c r="F175" t="s">
        <v>330</v>
      </c>
      <c r="G175" t="s">
        <v>531</v>
      </c>
      <c r="H175" t="s">
        <v>134</v>
      </c>
      <c r="I175">
        <v>0</v>
      </c>
      <c r="J175">
        <v>0</v>
      </c>
      <c r="K175">
        <v>0</v>
      </c>
      <c r="L175" t="s">
        <v>163</v>
      </c>
      <c r="M175" t="s">
        <v>136</v>
      </c>
      <c r="N175" t="s">
        <v>159</v>
      </c>
      <c r="O175" t="s">
        <v>160</v>
      </c>
      <c r="P175" t="s">
        <v>173</v>
      </c>
      <c r="Q175">
        <v>1</v>
      </c>
      <c r="R175" t="s">
        <v>139</v>
      </c>
      <c r="S175" t="s">
        <v>140</v>
      </c>
      <c r="T175" t="s">
        <v>141</v>
      </c>
      <c r="U175" t="s">
        <v>142</v>
      </c>
      <c r="V175">
        <v>31</v>
      </c>
      <c r="W175" t="s">
        <v>143</v>
      </c>
      <c r="X175" t="s">
        <v>264</v>
      </c>
      <c r="Y175" t="s">
        <v>145</v>
      </c>
      <c r="Z175">
        <v>20.714499</v>
      </c>
      <c r="AA175">
        <v>34.845700999999998</v>
      </c>
      <c r="AB175">
        <v>-83.342101</v>
      </c>
      <c r="AC175">
        <v>74</v>
      </c>
      <c r="AD175">
        <v>59</v>
      </c>
      <c r="AE175">
        <v>132</v>
      </c>
      <c r="AF175" t="s">
        <v>146</v>
      </c>
      <c r="AG175">
        <v>113</v>
      </c>
      <c r="AH175">
        <v>131</v>
      </c>
      <c r="AI175" t="s">
        <v>147</v>
      </c>
      <c r="AJ175">
        <v>683.2</v>
      </c>
      <c r="AK175">
        <v>52.9</v>
      </c>
      <c r="AL175">
        <v>630.5</v>
      </c>
      <c r="AM175">
        <v>-83.343164999999999</v>
      </c>
      <c r="AN175">
        <v>34.84554</v>
      </c>
      <c r="AO175">
        <v>-83.341132000000002</v>
      </c>
      <c r="AP175">
        <v>34.845472000000001</v>
      </c>
      <c r="AQ175" t="s">
        <v>145</v>
      </c>
      <c r="AR175">
        <v>1</v>
      </c>
      <c r="AS175">
        <v>241</v>
      </c>
      <c r="AT175">
        <v>2</v>
      </c>
      <c r="AU175">
        <v>0</v>
      </c>
      <c r="AV175">
        <v>55</v>
      </c>
      <c r="AW175">
        <v>7.44</v>
      </c>
      <c r="AX175">
        <v>6.68</v>
      </c>
      <c r="AY175">
        <v>1559.4</v>
      </c>
      <c r="AZ175">
        <v>1580.1</v>
      </c>
      <c r="BA175">
        <v>1588.6</v>
      </c>
      <c r="BB175">
        <v>55</v>
      </c>
      <c r="BC175">
        <v>50.4</v>
      </c>
      <c r="BD175">
        <v>4.5999999999999996</v>
      </c>
      <c r="BE175" s="3">
        <v>43091</v>
      </c>
      <c r="BF175" t="s">
        <v>209</v>
      </c>
      <c r="BG175">
        <v>2.0799999999999998E-3</v>
      </c>
      <c r="BH175">
        <v>43329</v>
      </c>
      <c r="BI175">
        <v>42954</v>
      </c>
      <c r="BJ175" t="s">
        <v>145</v>
      </c>
      <c r="BK175" t="s">
        <v>149</v>
      </c>
      <c r="BL175">
        <v>1</v>
      </c>
      <c r="BM175">
        <v>200</v>
      </c>
      <c r="BN175">
        <v>1</v>
      </c>
      <c r="BO175">
        <v>1</v>
      </c>
      <c r="BP175">
        <v>2</v>
      </c>
      <c r="BQ175">
        <v>1</v>
      </c>
      <c r="BR175">
        <v>1</v>
      </c>
      <c r="BS175">
        <v>2</v>
      </c>
      <c r="BT175">
        <v>0</v>
      </c>
      <c r="BU175">
        <v>4</v>
      </c>
      <c r="BV175" t="s">
        <v>150</v>
      </c>
      <c r="BW175">
        <v>241</v>
      </c>
      <c r="BX175">
        <v>2</v>
      </c>
      <c r="BY175">
        <v>0</v>
      </c>
      <c r="BZ175" t="s">
        <v>151</v>
      </c>
      <c r="CA175" t="s">
        <v>151</v>
      </c>
      <c r="CB175">
        <v>0</v>
      </c>
      <c r="CC175">
        <v>55</v>
      </c>
      <c r="CD175">
        <v>4660</v>
      </c>
      <c r="CE175" t="s">
        <v>152</v>
      </c>
      <c r="CF175">
        <v>0</v>
      </c>
      <c r="CG175">
        <v>0.21953800000000001</v>
      </c>
      <c r="CH175">
        <v>9</v>
      </c>
      <c r="CI175" t="s">
        <v>153</v>
      </c>
      <c r="CJ175">
        <v>4660</v>
      </c>
      <c r="CK175">
        <v>452519</v>
      </c>
      <c r="CL175">
        <v>20.71</v>
      </c>
      <c r="CM175">
        <v>20.93</v>
      </c>
      <c r="CN175">
        <v>452519</v>
      </c>
      <c r="CO175">
        <v>0</v>
      </c>
      <c r="CP175">
        <v>1159.1591599999999</v>
      </c>
      <c r="CQ175">
        <v>100</v>
      </c>
      <c r="CR175">
        <v>42978</v>
      </c>
      <c r="CS175">
        <v>9.4669999999999997E-3</v>
      </c>
      <c r="CT175">
        <v>0</v>
      </c>
      <c r="CU175">
        <v>2.0799999999999998E-3</v>
      </c>
      <c r="CV175">
        <v>622</v>
      </c>
      <c r="CW175" t="s">
        <v>513</v>
      </c>
      <c r="CX175" t="s">
        <v>514</v>
      </c>
      <c r="CY175" t="s">
        <v>515</v>
      </c>
      <c r="CZ175">
        <v>-83.329077999999996</v>
      </c>
      <c r="DA175">
        <v>34.834712000000003</v>
      </c>
      <c r="DB175">
        <v>34.834712000000003</v>
      </c>
      <c r="DC175">
        <v>-83.329077999999996</v>
      </c>
      <c r="DD175">
        <v>2.0799999999999998E-3</v>
      </c>
      <c r="DE175">
        <v>74</v>
      </c>
      <c r="DF175">
        <v>2650</v>
      </c>
      <c r="DG175">
        <v>12.3</v>
      </c>
      <c r="DH175">
        <v>4000</v>
      </c>
      <c r="DI175">
        <v>0</v>
      </c>
      <c r="DJ175">
        <v>3880</v>
      </c>
      <c r="DK175">
        <v>0</v>
      </c>
      <c r="DL175">
        <v>3880</v>
      </c>
      <c r="DM175">
        <v>9</v>
      </c>
      <c r="DN175">
        <v>4660</v>
      </c>
      <c r="DO175">
        <v>9</v>
      </c>
      <c r="DP175">
        <v>4480</v>
      </c>
      <c r="DQ175">
        <v>9</v>
      </c>
      <c r="DR175">
        <v>4260</v>
      </c>
      <c r="DS175">
        <v>9</v>
      </c>
      <c r="DT175">
        <v>2160</v>
      </c>
      <c r="DU175">
        <v>9</v>
      </c>
      <c r="DV175">
        <v>2160</v>
      </c>
      <c r="DW175">
        <v>9</v>
      </c>
      <c r="DX175">
        <v>4290</v>
      </c>
      <c r="DY175">
        <v>9</v>
      </c>
      <c r="DZ175">
        <v>0</v>
      </c>
    </row>
    <row r="176" spans="1:130" x14ac:dyDescent="0.3">
      <c r="A176">
        <v>175</v>
      </c>
      <c r="B176">
        <v>4643109</v>
      </c>
      <c r="C176" t="s">
        <v>130</v>
      </c>
      <c r="D176" s="2">
        <v>41558.991666666669</v>
      </c>
      <c r="E176" t="s">
        <v>131</v>
      </c>
      <c r="F176" t="s">
        <v>330</v>
      </c>
      <c r="G176" t="s">
        <v>531</v>
      </c>
      <c r="H176" t="s">
        <v>134</v>
      </c>
      <c r="I176">
        <v>0</v>
      </c>
      <c r="J176">
        <v>0</v>
      </c>
      <c r="K176">
        <v>0</v>
      </c>
      <c r="L176" t="s">
        <v>135</v>
      </c>
      <c r="M176" t="s">
        <v>136</v>
      </c>
      <c r="N176" t="s">
        <v>181</v>
      </c>
      <c r="O176" t="s">
        <v>181</v>
      </c>
      <c r="P176" t="s">
        <v>173</v>
      </c>
      <c r="Q176">
        <v>1</v>
      </c>
      <c r="R176" t="s">
        <v>139</v>
      </c>
      <c r="S176" t="s">
        <v>140</v>
      </c>
      <c r="T176" t="s">
        <v>141</v>
      </c>
      <c r="U176" t="s">
        <v>142</v>
      </c>
      <c r="V176">
        <v>26</v>
      </c>
      <c r="W176" t="s">
        <v>355</v>
      </c>
      <c r="X176" t="s">
        <v>144</v>
      </c>
      <c r="Y176" t="s">
        <v>145</v>
      </c>
      <c r="Z176">
        <v>20.704656</v>
      </c>
      <c r="AA176">
        <v>34.845705000000002</v>
      </c>
      <c r="AB176">
        <v>-83.342267000000007</v>
      </c>
      <c r="AC176">
        <v>74</v>
      </c>
      <c r="AD176">
        <v>59</v>
      </c>
      <c r="AE176">
        <v>132</v>
      </c>
      <c r="AF176" t="s">
        <v>146</v>
      </c>
      <c r="AG176">
        <v>113</v>
      </c>
      <c r="AH176">
        <v>131</v>
      </c>
      <c r="AI176" t="s">
        <v>147</v>
      </c>
      <c r="AJ176">
        <v>683.2</v>
      </c>
      <c r="AK176">
        <v>52.9</v>
      </c>
      <c r="AL176">
        <v>630.5</v>
      </c>
      <c r="AM176">
        <v>-83.343164999999999</v>
      </c>
      <c r="AN176">
        <v>34.84554</v>
      </c>
      <c r="AO176">
        <v>-83.341132000000002</v>
      </c>
      <c r="AP176">
        <v>34.845472000000001</v>
      </c>
      <c r="AQ176" t="s">
        <v>145</v>
      </c>
      <c r="AR176">
        <v>1</v>
      </c>
      <c r="AS176">
        <v>241</v>
      </c>
      <c r="AT176">
        <v>2</v>
      </c>
      <c r="AU176">
        <v>0</v>
      </c>
      <c r="AV176">
        <v>55</v>
      </c>
      <c r="AW176">
        <v>7.44</v>
      </c>
      <c r="AX176">
        <v>6.68</v>
      </c>
      <c r="AY176">
        <v>1559.4</v>
      </c>
      <c r="AZ176">
        <v>1580.1</v>
      </c>
      <c r="BA176">
        <v>1588.6</v>
      </c>
      <c r="BB176">
        <v>55</v>
      </c>
      <c r="BC176">
        <v>50.4</v>
      </c>
      <c r="BD176">
        <v>4.5999999999999996</v>
      </c>
      <c r="BE176" s="3">
        <v>43091</v>
      </c>
      <c r="BF176" t="s">
        <v>209</v>
      </c>
      <c r="BG176">
        <v>2.0799999999999998E-3</v>
      </c>
      <c r="BH176">
        <v>43329</v>
      </c>
      <c r="BI176">
        <v>42954</v>
      </c>
      <c r="BJ176" t="s">
        <v>145</v>
      </c>
      <c r="BK176" t="s">
        <v>149</v>
      </c>
      <c r="BL176">
        <v>1</v>
      </c>
      <c r="BM176">
        <v>200</v>
      </c>
      <c r="BN176">
        <v>1</v>
      </c>
      <c r="BO176">
        <v>1</v>
      </c>
      <c r="BP176">
        <v>2</v>
      </c>
      <c r="BQ176">
        <v>1</v>
      </c>
      <c r="BR176">
        <v>1</v>
      </c>
      <c r="BS176">
        <v>2</v>
      </c>
      <c r="BT176">
        <v>0</v>
      </c>
      <c r="BU176">
        <v>4</v>
      </c>
      <c r="BV176" t="s">
        <v>150</v>
      </c>
      <c r="BW176">
        <v>241</v>
      </c>
      <c r="BX176">
        <v>2</v>
      </c>
      <c r="BY176">
        <v>0</v>
      </c>
      <c r="BZ176" t="s">
        <v>151</v>
      </c>
      <c r="CA176" t="s">
        <v>151</v>
      </c>
      <c r="CB176">
        <v>0</v>
      </c>
      <c r="CC176">
        <v>55</v>
      </c>
      <c r="CD176">
        <v>4660</v>
      </c>
      <c r="CE176" t="s">
        <v>152</v>
      </c>
      <c r="CF176">
        <v>0</v>
      </c>
      <c r="CG176">
        <v>0.21953800000000001</v>
      </c>
      <c r="CH176">
        <v>9</v>
      </c>
      <c r="CI176" t="s">
        <v>153</v>
      </c>
      <c r="CJ176">
        <v>4660</v>
      </c>
      <c r="CK176">
        <v>452519</v>
      </c>
      <c r="CL176">
        <v>20.71</v>
      </c>
      <c r="CM176">
        <v>20.93</v>
      </c>
      <c r="CN176">
        <v>452519</v>
      </c>
      <c r="CO176">
        <v>0</v>
      </c>
      <c r="CP176">
        <v>1159.1591599999999</v>
      </c>
      <c r="CQ176">
        <v>100</v>
      </c>
      <c r="CR176">
        <v>42978</v>
      </c>
      <c r="CS176">
        <v>9.4669999999999997E-3</v>
      </c>
      <c r="CT176">
        <v>0</v>
      </c>
      <c r="CU176">
        <v>2.0799999999999998E-3</v>
      </c>
      <c r="CV176">
        <v>622</v>
      </c>
      <c r="CW176" t="s">
        <v>513</v>
      </c>
      <c r="CX176" t="s">
        <v>514</v>
      </c>
      <c r="CY176" t="s">
        <v>515</v>
      </c>
      <c r="CZ176">
        <v>-83.329077999999996</v>
      </c>
      <c r="DA176">
        <v>34.834712000000003</v>
      </c>
      <c r="DB176">
        <v>34.834712000000003</v>
      </c>
      <c r="DC176">
        <v>-83.329077999999996</v>
      </c>
      <c r="DD176">
        <v>2.0799999999999998E-3</v>
      </c>
      <c r="DE176">
        <v>74</v>
      </c>
      <c r="DF176">
        <v>2650</v>
      </c>
      <c r="DG176">
        <v>12.3</v>
      </c>
      <c r="DH176">
        <v>4000</v>
      </c>
      <c r="DI176">
        <v>0</v>
      </c>
      <c r="DJ176">
        <v>3880</v>
      </c>
      <c r="DK176">
        <v>0</v>
      </c>
      <c r="DL176">
        <v>3880</v>
      </c>
      <c r="DM176">
        <v>9</v>
      </c>
      <c r="DN176">
        <v>4660</v>
      </c>
      <c r="DO176">
        <v>9</v>
      </c>
      <c r="DP176">
        <v>4480</v>
      </c>
      <c r="DQ176">
        <v>9</v>
      </c>
      <c r="DR176">
        <v>4260</v>
      </c>
      <c r="DS176">
        <v>9</v>
      </c>
      <c r="DT176">
        <v>2160</v>
      </c>
      <c r="DU176">
        <v>9</v>
      </c>
      <c r="DV176">
        <v>2160</v>
      </c>
      <c r="DW176">
        <v>9</v>
      </c>
      <c r="DX176">
        <v>4290</v>
      </c>
      <c r="DY176">
        <v>9</v>
      </c>
      <c r="DZ176">
        <v>0</v>
      </c>
    </row>
    <row r="177" spans="1:130" x14ac:dyDescent="0.3">
      <c r="A177">
        <v>176</v>
      </c>
      <c r="B177">
        <v>4579510</v>
      </c>
      <c r="C177" t="s">
        <v>130</v>
      </c>
      <c r="D177" s="2">
        <v>41507.382638888892</v>
      </c>
      <c r="E177" t="s">
        <v>131</v>
      </c>
      <c r="F177" t="s">
        <v>330</v>
      </c>
      <c r="G177" t="s">
        <v>532</v>
      </c>
      <c r="H177" t="s">
        <v>187</v>
      </c>
      <c r="I177">
        <v>0</v>
      </c>
      <c r="J177">
        <v>0</v>
      </c>
      <c r="K177">
        <v>3</v>
      </c>
      <c r="L177" t="s">
        <v>135</v>
      </c>
      <c r="M177" t="s">
        <v>180</v>
      </c>
      <c r="N177" t="s">
        <v>160</v>
      </c>
      <c r="O177" t="s">
        <v>285</v>
      </c>
      <c r="P177" t="s">
        <v>173</v>
      </c>
      <c r="Q177">
        <v>1</v>
      </c>
      <c r="R177" t="s">
        <v>139</v>
      </c>
      <c r="S177" t="s">
        <v>140</v>
      </c>
      <c r="T177" t="s">
        <v>169</v>
      </c>
      <c r="U177" t="s">
        <v>162</v>
      </c>
      <c r="V177">
        <v>0</v>
      </c>
      <c r="W177" t="s">
        <v>171</v>
      </c>
      <c r="X177" t="s">
        <v>144</v>
      </c>
      <c r="Y177" t="s">
        <v>145</v>
      </c>
      <c r="Z177">
        <v>20.675999999999998</v>
      </c>
      <c r="AA177">
        <v>34.845647</v>
      </c>
      <c r="AB177">
        <v>-83.342716999999993</v>
      </c>
      <c r="AC177">
        <v>74</v>
      </c>
      <c r="AD177">
        <v>59</v>
      </c>
      <c r="AE177">
        <v>132</v>
      </c>
      <c r="AF177" t="s">
        <v>146</v>
      </c>
      <c r="AG177">
        <v>113</v>
      </c>
      <c r="AH177">
        <v>131</v>
      </c>
      <c r="AI177" t="s">
        <v>147</v>
      </c>
      <c r="AJ177">
        <v>683.2</v>
      </c>
      <c r="AK177">
        <v>52.9</v>
      </c>
      <c r="AL177">
        <v>630.5</v>
      </c>
      <c r="AM177">
        <v>-83.343164999999999</v>
      </c>
      <c r="AN177">
        <v>34.84554</v>
      </c>
      <c r="AO177">
        <v>-83.341132000000002</v>
      </c>
      <c r="AP177">
        <v>34.845472000000001</v>
      </c>
      <c r="AQ177" t="s">
        <v>145</v>
      </c>
      <c r="AR177">
        <v>1</v>
      </c>
      <c r="AS177">
        <v>241</v>
      </c>
      <c r="AT177">
        <v>2</v>
      </c>
      <c r="AU177">
        <v>0</v>
      </c>
      <c r="AV177">
        <v>55</v>
      </c>
      <c r="AW177">
        <v>7.44</v>
      </c>
      <c r="AX177">
        <v>6.68</v>
      </c>
      <c r="AY177">
        <v>1559.4</v>
      </c>
      <c r="AZ177">
        <v>1580.1</v>
      </c>
      <c r="BA177">
        <v>1588.6</v>
      </c>
      <c r="BB177">
        <v>55</v>
      </c>
      <c r="BC177">
        <v>50.4</v>
      </c>
      <c r="BD177">
        <v>4.5999999999999996</v>
      </c>
      <c r="BE177" s="3">
        <v>43091</v>
      </c>
      <c r="BF177" t="s">
        <v>209</v>
      </c>
      <c r="BG177">
        <v>2.0799999999999998E-3</v>
      </c>
      <c r="BH177">
        <v>43329</v>
      </c>
      <c r="BI177">
        <v>42954</v>
      </c>
      <c r="BJ177" t="s">
        <v>145</v>
      </c>
      <c r="BK177" t="s">
        <v>149</v>
      </c>
      <c r="BL177">
        <v>1</v>
      </c>
      <c r="BM177">
        <v>200</v>
      </c>
      <c r="BN177">
        <v>1</v>
      </c>
      <c r="BO177">
        <v>1</v>
      </c>
      <c r="BP177">
        <v>2</v>
      </c>
      <c r="BQ177">
        <v>1</v>
      </c>
      <c r="BR177">
        <v>1</v>
      </c>
      <c r="BS177">
        <v>2</v>
      </c>
      <c r="BT177">
        <v>0</v>
      </c>
      <c r="BU177">
        <v>4</v>
      </c>
      <c r="BV177" t="s">
        <v>150</v>
      </c>
      <c r="BW177">
        <v>241</v>
      </c>
      <c r="BX177">
        <v>2</v>
      </c>
      <c r="BY177">
        <v>0</v>
      </c>
      <c r="BZ177" t="s">
        <v>151</v>
      </c>
      <c r="CA177" t="s">
        <v>151</v>
      </c>
      <c r="CB177">
        <v>0</v>
      </c>
      <c r="CC177">
        <v>55</v>
      </c>
      <c r="CD177">
        <v>4660</v>
      </c>
      <c r="CE177" t="s">
        <v>152</v>
      </c>
      <c r="CF177">
        <v>0</v>
      </c>
      <c r="CG177">
        <v>0.21953800000000001</v>
      </c>
      <c r="CH177">
        <v>9</v>
      </c>
      <c r="CI177" t="s">
        <v>153</v>
      </c>
      <c r="CJ177">
        <v>4660</v>
      </c>
      <c r="CK177">
        <v>452519</v>
      </c>
      <c r="CL177">
        <v>20.71</v>
      </c>
      <c r="CM177">
        <v>20.93</v>
      </c>
      <c r="CN177">
        <v>452519</v>
      </c>
      <c r="CO177">
        <v>0</v>
      </c>
      <c r="CP177">
        <v>1159.1591599999999</v>
      </c>
      <c r="CQ177">
        <v>100</v>
      </c>
      <c r="CR177">
        <v>42978</v>
      </c>
      <c r="CS177">
        <v>9.4669999999999997E-3</v>
      </c>
      <c r="CT177">
        <v>0</v>
      </c>
      <c r="CU177">
        <v>2.0799999999999998E-3</v>
      </c>
      <c r="CV177">
        <v>622</v>
      </c>
      <c r="CW177" t="s">
        <v>513</v>
      </c>
      <c r="CX177" t="s">
        <v>514</v>
      </c>
      <c r="CY177" t="s">
        <v>515</v>
      </c>
      <c r="CZ177">
        <v>-83.329077999999996</v>
      </c>
      <c r="DA177">
        <v>34.834712000000003</v>
      </c>
      <c r="DB177">
        <v>34.834712000000003</v>
      </c>
      <c r="DC177">
        <v>-83.329077999999996</v>
      </c>
      <c r="DD177">
        <v>2.0799999999999998E-3</v>
      </c>
      <c r="DE177">
        <v>74</v>
      </c>
      <c r="DF177">
        <v>2650</v>
      </c>
      <c r="DG177">
        <v>12.3</v>
      </c>
      <c r="DH177">
        <v>4000</v>
      </c>
      <c r="DI177">
        <v>0</v>
      </c>
      <c r="DJ177">
        <v>3880</v>
      </c>
      <c r="DK177">
        <v>0</v>
      </c>
      <c r="DL177">
        <v>3880</v>
      </c>
      <c r="DM177">
        <v>9</v>
      </c>
      <c r="DN177">
        <v>4660</v>
      </c>
      <c r="DO177">
        <v>9</v>
      </c>
      <c r="DP177">
        <v>4480</v>
      </c>
      <c r="DQ177">
        <v>9</v>
      </c>
      <c r="DR177">
        <v>4260</v>
      </c>
      <c r="DS177">
        <v>9</v>
      </c>
      <c r="DT177">
        <v>2160</v>
      </c>
      <c r="DU177">
        <v>9</v>
      </c>
      <c r="DV177">
        <v>2160</v>
      </c>
      <c r="DW177">
        <v>9</v>
      </c>
      <c r="DX177">
        <v>4290</v>
      </c>
      <c r="DY177">
        <v>9</v>
      </c>
      <c r="DZ177">
        <v>0</v>
      </c>
    </row>
    <row r="178" spans="1:130" x14ac:dyDescent="0.3">
      <c r="A178">
        <v>177</v>
      </c>
      <c r="B178">
        <v>4580160</v>
      </c>
      <c r="C178" t="s">
        <v>130</v>
      </c>
      <c r="D178" s="2">
        <v>41502.719444444447</v>
      </c>
      <c r="E178" t="s">
        <v>131</v>
      </c>
      <c r="F178" t="s">
        <v>529</v>
      </c>
      <c r="G178" t="s">
        <v>527</v>
      </c>
      <c r="H178" t="s">
        <v>193</v>
      </c>
      <c r="I178">
        <v>0</v>
      </c>
      <c r="J178">
        <v>0</v>
      </c>
      <c r="K178">
        <v>0</v>
      </c>
      <c r="L178" t="s">
        <v>163</v>
      </c>
      <c r="M178" t="s">
        <v>224</v>
      </c>
      <c r="N178" t="s">
        <v>165</v>
      </c>
      <c r="O178" t="s">
        <v>165</v>
      </c>
      <c r="P178" t="s">
        <v>173</v>
      </c>
      <c r="Q178">
        <v>2</v>
      </c>
      <c r="R178" t="s">
        <v>533</v>
      </c>
      <c r="S178" t="s">
        <v>207</v>
      </c>
      <c r="T178" t="s">
        <v>169</v>
      </c>
      <c r="U178" t="s">
        <v>142</v>
      </c>
      <c r="V178" t="s">
        <v>534</v>
      </c>
      <c r="W178" t="s">
        <v>197</v>
      </c>
      <c r="X178" t="s">
        <v>289</v>
      </c>
      <c r="Y178" t="s">
        <v>145</v>
      </c>
      <c r="Z178">
        <v>19.55</v>
      </c>
      <c r="AA178">
        <v>34.848787000000002</v>
      </c>
      <c r="AB178">
        <v>-83.360893000000004</v>
      </c>
      <c r="AC178">
        <v>74</v>
      </c>
      <c r="AD178">
        <v>59</v>
      </c>
      <c r="AE178">
        <v>132</v>
      </c>
      <c r="AF178" t="s">
        <v>146</v>
      </c>
      <c r="AG178">
        <v>113</v>
      </c>
      <c r="AH178">
        <v>131</v>
      </c>
      <c r="AI178" t="s">
        <v>147</v>
      </c>
      <c r="AJ178">
        <v>683.2</v>
      </c>
      <c r="AK178">
        <v>52.9</v>
      </c>
      <c r="AL178">
        <v>630.5</v>
      </c>
      <c r="AM178">
        <v>-83.343164999999999</v>
      </c>
      <c r="AN178">
        <v>34.84554</v>
      </c>
      <c r="AO178">
        <v>-83.341132000000002</v>
      </c>
      <c r="AP178">
        <v>34.845472000000001</v>
      </c>
      <c r="AQ178" t="s">
        <v>145</v>
      </c>
      <c r="AR178">
        <v>1</v>
      </c>
      <c r="AS178">
        <v>241</v>
      </c>
      <c r="AT178">
        <v>2</v>
      </c>
      <c r="AU178">
        <v>0</v>
      </c>
      <c r="AV178">
        <v>55</v>
      </c>
      <c r="AW178">
        <v>7.44</v>
      </c>
      <c r="AX178">
        <v>6.68</v>
      </c>
      <c r="AY178">
        <v>1559.4</v>
      </c>
      <c r="AZ178">
        <v>1580.1</v>
      </c>
      <c r="BA178">
        <v>1588.6</v>
      </c>
      <c r="BB178">
        <v>55</v>
      </c>
      <c r="BC178">
        <v>50.4</v>
      </c>
      <c r="BD178">
        <v>4.5999999999999996</v>
      </c>
      <c r="BE178" s="3">
        <v>43091</v>
      </c>
      <c r="BF178" t="s">
        <v>209</v>
      </c>
      <c r="BG178">
        <v>2.0799999999999998E-3</v>
      </c>
      <c r="BH178">
        <v>43329</v>
      </c>
      <c r="BI178">
        <v>42954</v>
      </c>
      <c r="BJ178" t="s">
        <v>145</v>
      </c>
      <c r="BK178" t="s">
        <v>149</v>
      </c>
      <c r="BL178">
        <v>1</v>
      </c>
      <c r="BM178">
        <v>200</v>
      </c>
      <c r="BN178">
        <v>1</v>
      </c>
      <c r="BO178">
        <v>1</v>
      </c>
      <c r="BP178">
        <v>2</v>
      </c>
      <c r="BQ178">
        <v>1</v>
      </c>
      <c r="BR178">
        <v>1</v>
      </c>
      <c r="BS178">
        <v>2</v>
      </c>
      <c r="BT178">
        <v>0</v>
      </c>
      <c r="BU178">
        <v>4</v>
      </c>
      <c r="BV178" t="s">
        <v>150</v>
      </c>
      <c r="BW178">
        <v>241</v>
      </c>
      <c r="BX178">
        <v>2</v>
      </c>
      <c r="BY178">
        <v>0</v>
      </c>
      <c r="BZ178" t="s">
        <v>151</v>
      </c>
      <c r="CA178" t="s">
        <v>151</v>
      </c>
      <c r="CB178">
        <v>0</v>
      </c>
      <c r="CC178">
        <v>55</v>
      </c>
      <c r="CD178">
        <v>4660</v>
      </c>
      <c r="CE178" t="s">
        <v>152</v>
      </c>
      <c r="CF178">
        <v>0</v>
      </c>
      <c r="CG178">
        <v>0.21953800000000001</v>
      </c>
      <c r="CH178">
        <v>9</v>
      </c>
      <c r="CI178" t="s">
        <v>153</v>
      </c>
      <c r="CJ178">
        <v>4660</v>
      </c>
      <c r="CK178">
        <v>452519</v>
      </c>
      <c r="CL178">
        <v>20.71</v>
      </c>
      <c r="CM178">
        <v>20.93</v>
      </c>
      <c r="CN178">
        <v>452519</v>
      </c>
      <c r="CO178">
        <v>0</v>
      </c>
      <c r="CP178">
        <v>1159.1591599999999</v>
      </c>
      <c r="CQ178">
        <v>100</v>
      </c>
      <c r="CR178">
        <v>42978</v>
      </c>
      <c r="CS178">
        <v>9.4669999999999997E-3</v>
      </c>
      <c r="CT178">
        <v>0</v>
      </c>
      <c r="CU178">
        <v>2.0799999999999998E-3</v>
      </c>
      <c r="CV178">
        <v>622</v>
      </c>
      <c r="CW178" t="s">
        <v>513</v>
      </c>
      <c r="CX178" t="s">
        <v>514</v>
      </c>
      <c r="CY178" t="s">
        <v>515</v>
      </c>
      <c r="CZ178">
        <v>-83.329077999999996</v>
      </c>
      <c r="DA178">
        <v>34.834712000000003</v>
      </c>
      <c r="DB178">
        <v>34.834712000000003</v>
      </c>
      <c r="DC178">
        <v>-83.329077999999996</v>
      </c>
      <c r="DD178">
        <v>2.0799999999999998E-3</v>
      </c>
      <c r="DE178">
        <v>74</v>
      </c>
      <c r="DF178">
        <v>2650</v>
      </c>
      <c r="DG178">
        <v>12.3</v>
      </c>
      <c r="DH178">
        <v>4000</v>
      </c>
      <c r="DI178">
        <v>0</v>
      </c>
      <c r="DJ178">
        <v>3880</v>
      </c>
      <c r="DK178">
        <v>0</v>
      </c>
      <c r="DL178">
        <v>3880</v>
      </c>
      <c r="DM178">
        <v>9</v>
      </c>
      <c r="DN178">
        <v>4660</v>
      </c>
      <c r="DO178">
        <v>9</v>
      </c>
      <c r="DP178">
        <v>4480</v>
      </c>
      <c r="DQ178">
        <v>9</v>
      </c>
      <c r="DR178">
        <v>4260</v>
      </c>
      <c r="DS178">
        <v>9</v>
      </c>
      <c r="DT178">
        <v>2160</v>
      </c>
      <c r="DU178">
        <v>9</v>
      </c>
      <c r="DV178">
        <v>2160</v>
      </c>
      <c r="DW178">
        <v>9</v>
      </c>
      <c r="DX178">
        <v>4290</v>
      </c>
      <c r="DY178">
        <v>9</v>
      </c>
      <c r="DZ178">
        <v>1.8020999999999999E-2</v>
      </c>
    </row>
    <row r="179" spans="1:130" x14ac:dyDescent="0.3">
      <c r="A179">
        <v>178</v>
      </c>
      <c r="B179">
        <v>4489993</v>
      </c>
      <c r="C179" t="s">
        <v>157</v>
      </c>
      <c r="D179" s="2">
        <v>41453.57708333333</v>
      </c>
      <c r="E179" t="s">
        <v>131</v>
      </c>
      <c r="F179" t="s">
        <v>330</v>
      </c>
      <c r="G179" t="s">
        <v>158</v>
      </c>
      <c r="H179" t="s">
        <v>187</v>
      </c>
      <c r="I179">
        <v>0</v>
      </c>
      <c r="J179">
        <v>0</v>
      </c>
      <c r="K179">
        <v>2</v>
      </c>
      <c r="L179" t="s">
        <v>243</v>
      </c>
      <c r="M179" t="s">
        <v>164</v>
      </c>
      <c r="N179" t="s">
        <v>165</v>
      </c>
      <c r="O179" t="s">
        <v>165</v>
      </c>
      <c r="P179" t="s">
        <v>173</v>
      </c>
      <c r="Q179">
        <v>2</v>
      </c>
      <c r="R179" t="s">
        <v>206</v>
      </c>
      <c r="S179" t="s">
        <v>411</v>
      </c>
      <c r="T179" t="s">
        <v>169</v>
      </c>
      <c r="U179" t="s">
        <v>142</v>
      </c>
      <c r="V179" t="s">
        <v>535</v>
      </c>
      <c r="W179" t="s">
        <v>536</v>
      </c>
      <c r="X179" t="s">
        <v>245</v>
      </c>
      <c r="Y179" t="s">
        <v>145</v>
      </c>
      <c r="Z179">
        <v>19.732626</v>
      </c>
      <c r="AA179">
        <v>34.847385000000003</v>
      </c>
      <c r="AB179">
        <v>-83.358217999999994</v>
      </c>
      <c r="AC179">
        <v>74</v>
      </c>
      <c r="AD179">
        <v>59</v>
      </c>
      <c r="AE179">
        <v>132</v>
      </c>
      <c r="AF179" t="s">
        <v>146</v>
      </c>
      <c r="AG179">
        <v>113</v>
      </c>
      <c r="AH179">
        <v>131</v>
      </c>
      <c r="AI179" t="s">
        <v>147</v>
      </c>
      <c r="AJ179">
        <v>683.2</v>
      </c>
      <c r="AK179">
        <v>52.9</v>
      </c>
      <c r="AL179">
        <v>630.5</v>
      </c>
      <c r="AM179">
        <v>-83.343164999999999</v>
      </c>
      <c r="AN179">
        <v>34.84554</v>
      </c>
      <c r="AO179">
        <v>-83.341132000000002</v>
      </c>
      <c r="AP179">
        <v>34.845472000000001</v>
      </c>
      <c r="AQ179" t="s">
        <v>145</v>
      </c>
      <c r="AR179">
        <v>1</v>
      </c>
      <c r="AS179">
        <v>241</v>
      </c>
      <c r="AT179">
        <v>2</v>
      </c>
      <c r="AU179">
        <v>0</v>
      </c>
      <c r="AV179">
        <v>55</v>
      </c>
      <c r="AW179">
        <v>7.44</v>
      </c>
      <c r="AX179">
        <v>6.68</v>
      </c>
      <c r="AY179">
        <v>1559.4</v>
      </c>
      <c r="AZ179">
        <v>1580.1</v>
      </c>
      <c r="BA179">
        <v>1588.6</v>
      </c>
      <c r="BB179">
        <v>55</v>
      </c>
      <c r="BC179">
        <v>50.4</v>
      </c>
      <c r="BD179">
        <v>4.5999999999999996</v>
      </c>
      <c r="BE179" s="3">
        <v>43091</v>
      </c>
      <c r="BF179" t="s">
        <v>209</v>
      </c>
      <c r="BG179">
        <v>2.0799999999999998E-3</v>
      </c>
      <c r="BH179">
        <v>43329</v>
      </c>
      <c r="BI179">
        <v>42954</v>
      </c>
      <c r="BJ179" t="s">
        <v>145</v>
      </c>
      <c r="BK179" t="s">
        <v>149</v>
      </c>
      <c r="BL179">
        <v>1</v>
      </c>
      <c r="BM179">
        <v>200</v>
      </c>
      <c r="BN179">
        <v>1</v>
      </c>
      <c r="BO179">
        <v>1</v>
      </c>
      <c r="BP179">
        <v>2</v>
      </c>
      <c r="BQ179">
        <v>1</v>
      </c>
      <c r="BR179">
        <v>1</v>
      </c>
      <c r="BS179">
        <v>2</v>
      </c>
      <c r="BT179">
        <v>0</v>
      </c>
      <c r="BU179">
        <v>4</v>
      </c>
      <c r="BV179" t="s">
        <v>150</v>
      </c>
      <c r="BW179">
        <v>241</v>
      </c>
      <c r="BX179">
        <v>2</v>
      </c>
      <c r="BY179">
        <v>0</v>
      </c>
      <c r="BZ179" t="s">
        <v>151</v>
      </c>
      <c r="CA179" t="s">
        <v>151</v>
      </c>
      <c r="CB179">
        <v>0</v>
      </c>
      <c r="CC179">
        <v>55</v>
      </c>
      <c r="CD179">
        <v>4660</v>
      </c>
      <c r="CE179" t="s">
        <v>152</v>
      </c>
      <c r="CF179">
        <v>0</v>
      </c>
      <c r="CG179">
        <v>0.21953800000000001</v>
      </c>
      <c r="CH179">
        <v>9</v>
      </c>
      <c r="CI179" t="s">
        <v>153</v>
      </c>
      <c r="CJ179">
        <v>4660</v>
      </c>
      <c r="CK179">
        <v>452519</v>
      </c>
      <c r="CL179">
        <v>20.71</v>
      </c>
      <c r="CM179">
        <v>20.93</v>
      </c>
      <c r="CN179">
        <v>452519</v>
      </c>
      <c r="CO179">
        <v>0</v>
      </c>
      <c r="CP179">
        <v>1159.1591599999999</v>
      </c>
      <c r="CQ179">
        <v>100</v>
      </c>
      <c r="CR179">
        <v>42978</v>
      </c>
      <c r="CS179">
        <v>9.4669999999999997E-3</v>
      </c>
      <c r="CT179">
        <v>0</v>
      </c>
      <c r="CU179">
        <v>2.0799999999999998E-3</v>
      </c>
      <c r="CV179">
        <v>622</v>
      </c>
      <c r="CW179" t="s">
        <v>513</v>
      </c>
      <c r="CX179" t="s">
        <v>514</v>
      </c>
      <c r="CY179" t="s">
        <v>515</v>
      </c>
      <c r="CZ179">
        <v>-83.329077999999996</v>
      </c>
      <c r="DA179">
        <v>34.834712000000003</v>
      </c>
      <c r="DB179">
        <v>34.834712000000003</v>
      </c>
      <c r="DC179">
        <v>-83.329077999999996</v>
      </c>
      <c r="DD179">
        <v>2.0799999999999998E-3</v>
      </c>
      <c r="DE179">
        <v>74</v>
      </c>
      <c r="DF179">
        <v>2650</v>
      </c>
      <c r="DG179">
        <v>12.3</v>
      </c>
      <c r="DH179">
        <v>4000</v>
      </c>
      <c r="DI179">
        <v>0</v>
      </c>
      <c r="DJ179">
        <v>3880</v>
      </c>
      <c r="DK179">
        <v>0</v>
      </c>
      <c r="DL179">
        <v>3880</v>
      </c>
      <c r="DM179">
        <v>9</v>
      </c>
      <c r="DN179">
        <v>4660</v>
      </c>
      <c r="DO179">
        <v>9</v>
      </c>
      <c r="DP179">
        <v>4480</v>
      </c>
      <c r="DQ179">
        <v>9</v>
      </c>
      <c r="DR179">
        <v>4260</v>
      </c>
      <c r="DS179">
        <v>9</v>
      </c>
      <c r="DT179">
        <v>2160</v>
      </c>
      <c r="DU179">
        <v>9</v>
      </c>
      <c r="DV179">
        <v>2160</v>
      </c>
      <c r="DW179">
        <v>9</v>
      </c>
      <c r="DX179">
        <v>4290</v>
      </c>
      <c r="DY179">
        <v>9</v>
      </c>
      <c r="DZ179">
        <v>1.5164E-2</v>
      </c>
    </row>
    <row r="180" spans="1:130" x14ac:dyDescent="0.3">
      <c r="A180">
        <v>179</v>
      </c>
      <c r="B180">
        <v>4395042</v>
      </c>
      <c r="C180" t="s">
        <v>157</v>
      </c>
      <c r="D180" s="2">
        <v>41352.567361111112</v>
      </c>
      <c r="E180" t="s">
        <v>131</v>
      </c>
      <c r="F180" t="s">
        <v>330</v>
      </c>
      <c r="G180" t="s">
        <v>158</v>
      </c>
      <c r="H180" t="s">
        <v>537</v>
      </c>
      <c r="I180">
        <v>1</v>
      </c>
      <c r="J180">
        <v>0</v>
      </c>
      <c r="K180">
        <v>2</v>
      </c>
      <c r="L180" t="s">
        <v>243</v>
      </c>
      <c r="M180" t="s">
        <v>164</v>
      </c>
      <c r="N180" t="s">
        <v>165</v>
      </c>
      <c r="O180" t="s">
        <v>165</v>
      </c>
      <c r="P180" t="s">
        <v>173</v>
      </c>
      <c r="Q180">
        <v>2</v>
      </c>
      <c r="R180" t="s">
        <v>206</v>
      </c>
      <c r="S180" t="s">
        <v>195</v>
      </c>
      <c r="T180" t="s">
        <v>169</v>
      </c>
      <c r="U180" t="s">
        <v>142</v>
      </c>
      <c r="V180" t="s">
        <v>538</v>
      </c>
      <c r="W180" t="s">
        <v>539</v>
      </c>
      <c r="X180" t="s">
        <v>289</v>
      </c>
      <c r="Y180" t="s">
        <v>145</v>
      </c>
      <c r="Z180">
        <v>19.705448000000001</v>
      </c>
      <c r="AA180">
        <v>34.847586</v>
      </c>
      <c r="AB180">
        <v>-83.358609000000001</v>
      </c>
      <c r="AC180">
        <v>74</v>
      </c>
      <c r="AD180">
        <v>59</v>
      </c>
      <c r="AE180">
        <v>132</v>
      </c>
      <c r="AF180" t="s">
        <v>146</v>
      </c>
      <c r="AG180">
        <v>113</v>
      </c>
      <c r="AH180">
        <v>131</v>
      </c>
      <c r="AI180" t="s">
        <v>147</v>
      </c>
      <c r="AJ180">
        <v>683.2</v>
      </c>
      <c r="AK180">
        <v>52.9</v>
      </c>
      <c r="AL180">
        <v>630.5</v>
      </c>
      <c r="AM180">
        <v>-83.343164999999999</v>
      </c>
      <c r="AN180">
        <v>34.84554</v>
      </c>
      <c r="AO180">
        <v>-83.341132000000002</v>
      </c>
      <c r="AP180">
        <v>34.845472000000001</v>
      </c>
      <c r="AQ180" t="s">
        <v>145</v>
      </c>
      <c r="AR180">
        <v>1</v>
      </c>
      <c r="AS180">
        <v>241</v>
      </c>
      <c r="AT180">
        <v>2</v>
      </c>
      <c r="AU180">
        <v>0</v>
      </c>
      <c r="AV180">
        <v>55</v>
      </c>
      <c r="AW180">
        <v>7.44</v>
      </c>
      <c r="AX180">
        <v>6.68</v>
      </c>
      <c r="AY180">
        <v>1559.4</v>
      </c>
      <c r="AZ180">
        <v>1580.1</v>
      </c>
      <c r="BA180">
        <v>1588.6</v>
      </c>
      <c r="BB180">
        <v>55</v>
      </c>
      <c r="BC180">
        <v>50.4</v>
      </c>
      <c r="BD180">
        <v>4.5999999999999996</v>
      </c>
      <c r="BE180" s="3">
        <v>43091</v>
      </c>
      <c r="BF180" t="s">
        <v>209</v>
      </c>
      <c r="BG180">
        <v>2.0799999999999998E-3</v>
      </c>
      <c r="BH180">
        <v>43329</v>
      </c>
      <c r="BI180">
        <v>42954</v>
      </c>
      <c r="BJ180" t="s">
        <v>145</v>
      </c>
      <c r="BK180" t="s">
        <v>149</v>
      </c>
      <c r="BL180">
        <v>1</v>
      </c>
      <c r="BM180">
        <v>200</v>
      </c>
      <c r="BN180">
        <v>1</v>
      </c>
      <c r="BO180">
        <v>1</v>
      </c>
      <c r="BP180">
        <v>2</v>
      </c>
      <c r="BQ180">
        <v>1</v>
      </c>
      <c r="BR180">
        <v>1</v>
      </c>
      <c r="BS180">
        <v>2</v>
      </c>
      <c r="BT180">
        <v>0</v>
      </c>
      <c r="BU180">
        <v>4</v>
      </c>
      <c r="BV180" t="s">
        <v>150</v>
      </c>
      <c r="BW180">
        <v>241</v>
      </c>
      <c r="BX180">
        <v>2</v>
      </c>
      <c r="BY180">
        <v>0</v>
      </c>
      <c r="BZ180" t="s">
        <v>151</v>
      </c>
      <c r="CA180" t="s">
        <v>151</v>
      </c>
      <c r="CB180">
        <v>0</v>
      </c>
      <c r="CC180">
        <v>55</v>
      </c>
      <c r="CD180">
        <v>4660</v>
      </c>
      <c r="CE180" t="s">
        <v>152</v>
      </c>
      <c r="CF180">
        <v>0</v>
      </c>
      <c r="CG180">
        <v>0.21953800000000001</v>
      </c>
      <c r="CH180">
        <v>9</v>
      </c>
      <c r="CI180" t="s">
        <v>153</v>
      </c>
      <c r="CJ180">
        <v>4660</v>
      </c>
      <c r="CK180">
        <v>452519</v>
      </c>
      <c r="CL180">
        <v>20.71</v>
      </c>
      <c r="CM180">
        <v>20.93</v>
      </c>
      <c r="CN180">
        <v>452519</v>
      </c>
      <c r="CO180">
        <v>0</v>
      </c>
      <c r="CP180">
        <v>1159.1591599999999</v>
      </c>
      <c r="CQ180">
        <v>100</v>
      </c>
      <c r="CR180">
        <v>42978</v>
      </c>
      <c r="CS180">
        <v>9.4669999999999997E-3</v>
      </c>
      <c r="CT180">
        <v>0</v>
      </c>
      <c r="CU180">
        <v>2.0799999999999998E-3</v>
      </c>
      <c r="CV180">
        <v>622</v>
      </c>
      <c r="CW180" t="s">
        <v>513</v>
      </c>
      <c r="CX180" t="s">
        <v>514</v>
      </c>
      <c r="CY180" t="s">
        <v>515</v>
      </c>
      <c r="CZ180">
        <v>-83.329077999999996</v>
      </c>
      <c r="DA180">
        <v>34.834712000000003</v>
      </c>
      <c r="DB180">
        <v>34.834712000000003</v>
      </c>
      <c r="DC180">
        <v>-83.329077999999996</v>
      </c>
      <c r="DD180">
        <v>2.0799999999999998E-3</v>
      </c>
      <c r="DE180">
        <v>74</v>
      </c>
      <c r="DF180">
        <v>2650</v>
      </c>
      <c r="DG180">
        <v>12.3</v>
      </c>
      <c r="DH180">
        <v>4000</v>
      </c>
      <c r="DI180">
        <v>0</v>
      </c>
      <c r="DJ180">
        <v>3880</v>
      </c>
      <c r="DK180">
        <v>0</v>
      </c>
      <c r="DL180">
        <v>3880</v>
      </c>
      <c r="DM180">
        <v>9</v>
      </c>
      <c r="DN180">
        <v>4660</v>
      </c>
      <c r="DO180">
        <v>9</v>
      </c>
      <c r="DP180">
        <v>4480</v>
      </c>
      <c r="DQ180">
        <v>9</v>
      </c>
      <c r="DR180">
        <v>4260</v>
      </c>
      <c r="DS180">
        <v>9</v>
      </c>
      <c r="DT180">
        <v>2160</v>
      </c>
      <c r="DU180">
        <v>9</v>
      </c>
      <c r="DV180">
        <v>2160</v>
      </c>
      <c r="DW180">
        <v>9</v>
      </c>
      <c r="DX180">
        <v>4290</v>
      </c>
      <c r="DY180">
        <v>9</v>
      </c>
      <c r="DZ180">
        <v>1.5577000000000001E-2</v>
      </c>
    </row>
    <row r="181" spans="1:130" x14ac:dyDescent="0.3">
      <c r="A181">
        <v>180</v>
      </c>
      <c r="B181">
        <v>4350911</v>
      </c>
      <c r="C181" t="s">
        <v>157</v>
      </c>
      <c r="D181" s="2">
        <v>41314.633333333331</v>
      </c>
      <c r="E181" t="s">
        <v>131</v>
      </c>
      <c r="F181" t="s">
        <v>330</v>
      </c>
      <c r="G181" t="s">
        <v>158</v>
      </c>
      <c r="H181" t="s">
        <v>537</v>
      </c>
      <c r="I181">
        <v>1</v>
      </c>
      <c r="J181">
        <v>0</v>
      </c>
      <c r="K181">
        <v>3</v>
      </c>
      <c r="L181" t="s">
        <v>243</v>
      </c>
      <c r="M181" t="s">
        <v>164</v>
      </c>
      <c r="N181" t="s">
        <v>165</v>
      </c>
      <c r="O181" t="s">
        <v>165</v>
      </c>
      <c r="P181" t="s">
        <v>173</v>
      </c>
      <c r="Q181">
        <v>2</v>
      </c>
      <c r="R181" t="s">
        <v>206</v>
      </c>
      <c r="S181" t="s">
        <v>195</v>
      </c>
      <c r="T181" t="s">
        <v>169</v>
      </c>
      <c r="U181" t="s">
        <v>142</v>
      </c>
      <c r="V181" t="s">
        <v>540</v>
      </c>
      <c r="W181" t="s">
        <v>541</v>
      </c>
      <c r="X181" t="s">
        <v>354</v>
      </c>
      <c r="Y181" t="s">
        <v>145</v>
      </c>
      <c r="Z181">
        <v>19.967624000000001</v>
      </c>
      <c r="AA181">
        <v>34.845927000000003</v>
      </c>
      <c r="AB181">
        <v>-83.354455000000002</v>
      </c>
      <c r="AC181">
        <v>74</v>
      </c>
      <c r="AD181">
        <v>59</v>
      </c>
      <c r="AE181">
        <v>132</v>
      </c>
      <c r="AF181" t="s">
        <v>146</v>
      </c>
      <c r="AG181">
        <v>113</v>
      </c>
      <c r="AH181">
        <v>131</v>
      </c>
      <c r="AI181" t="s">
        <v>147</v>
      </c>
      <c r="AJ181">
        <v>683.2</v>
      </c>
      <c r="AK181">
        <v>52.9</v>
      </c>
      <c r="AL181">
        <v>630.5</v>
      </c>
      <c r="AM181">
        <v>-83.343164999999999</v>
      </c>
      <c r="AN181">
        <v>34.84554</v>
      </c>
      <c r="AO181">
        <v>-83.341132000000002</v>
      </c>
      <c r="AP181">
        <v>34.845472000000001</v>
      </c>
      <c r="AQ181" t="s">
        <v>145</v>
      </c>
      <c r="AR181">
        <v>1</v>
      </c>
      <c r="AS181">
        <v>241</v>
      </c>
      <c r="AT181">
        <v>2</v>
      </c>
      <c r="AU181">
        <v>0</v>
      </c>
      <c r="AV181">
        <v>55</v>
      </c>
      <c r="AW181">
        <v>7.44</v>
      </c>
      <c r="AX181">
        <v>6.68</v>
      </c>
      <c r="AY181">
        <v>1559.4</v>
      </c>
      <c r="AZ181">
        <v>1580.1</v>
      </c>
      <c r="BA181">
        <v>1588.6</v>
      </c>
      <c r="BB181">
        <v>55</v>
      </c>
      <c r="BC181">
        <v>50.4</v>
      </c>
      <c r="BD181">
        <v>4.5999999999999996</v>
      </c>
      <c r="BE181" s="3">
        <v>43091</v>
      </c>
      <c r="BF181" t="s">
        <v>209</v>
      </c>
      <c r="BG181">
        <v>2.0799999999999998E-3</v>
      </c>
      <c r="BH181">
        <v>43329</v>
      </c>
      <c r="BI181">
        <v>42954</v>
      </c>
      <c r="BJ181" t="s">
        <v>145</v>
      </c>
      <c r="BK181" t="s">
        <v>149</v>
      </c>
      <c r="BL181">
        <v>1</v>
      </c>
      <c r="BM181">
        <v>200</v>
      </c>
      <c r="BN181">
        <v>1</v>
      </c>
      <c r="BO181">
        <v>1</v>
      </c>
      <c r="BP181">
        <v>2</v>
      </c>
      <c r="BQ181">
        <v>1</v>
      </c>
      <c r="BR181">
        <v>1</v>
      </c>
      <c r="BS181">
        <v>2</v>
      </c>
      <c r="BT181">
        <v>0</v>
      </c>
      <c r="BU181">
        <v>4</v>
      </c>
      <c r="BV181" t="s">
        <v>150</v>
      </c>
      <c r="BW181">
        <v>241</v>
      </c>
      <c r="BX181">
        <v>2</v>
      </c>
      <c r="BY181">
        <v>0</v>
      </c>
      <c r="BZ181" t="s">
        <v>151</v>
      </c>
      <c r="CA181" t="s">
        <v>151</v>
      </c>
      <c r="CB181">
        <v>0</v>
      </c>
      <c r="CC181">
        <v>55</v>
      </c>
      <c r="CD181">
        <v>4660</v>
      </c>
      <c r="CE181" t="s">
        <v>152</v>
      </c>
      <c r="CF181">
        <v>0</v>
      </c>
      <c r="CG181">
        <v>0.21953800000000001</v>
      </c>
      <c r="CH181">
        <v>9</v>
      </c>
      <c r="CI181" t="s">
        <v>153</v>
      </c>
      <c r="CJ181">
        <v>4660</v>
      </c>
      <c r="CK181">
        <v>452519</v>
      </c>
      <c r="CL181">
        <v>20.71</v>
      </c>
      <c r="CM181">
        <v>20.93</v>
      </c>
      <c r="CN181">
        <v>452519</v>
      </c>
      <c r="CO181">
        <v>0</v>
      </c>
      <c r="CP181">
        <v>1159.1591599999999</v>
      </c>
      <c r="CQ181">
        <v>100</v>
      </c>
      <c r="CR181">
        <v>42978</v>
      </c>
      <c r="CS181">
        <v>9.4669999999999997E-3</v>
      </c>
      <c r="CT181">
        <v>0</v>
      </c>
      <c r="CU181">
        <v>2.0799999999999998E-3</v>
      </c>
      <c r="CV181">
        <v>622</v>
      </c>
      <c r="CW181" t="s">
        <v>513</v>
      </c>
      <c r="CX181" t="s">
        <v>514</v>
      </c>
      <c r="CY181" t="s">
        <v>515</v>
      </c>
      <c r="CZ181">
        <v>-83.329077999999996</v>
      </c>
      <c r="DA181">
        <v>34.834712000000003</v>
      </c>
      <c r="DB181">
        <v>34.834712000000003</v>
      </c>
      <c r="DC181">
        <v>-83.329077999999996</v>
      </c>
      <c r="DD181">
        <v>2.0799999999999998E-3</v>
      </c>
      <c r="DE181">
        <v>74</v>
      </c>
      <c r="DF181">
        <v>2650</v>
      </c>
      <c r="DG181">
        <v>12.3</v>
      </c>
      <c r="DH181">
        <v>4000</v>
      </c>
      <c r="DI181">
        <v>0</v>
      </c>
      <c r="DJ181">
        <v>3880</v>
      </c>
      <c r="DK181">
        <v>0</v>
      </c>
      <c r="DL181">
        <v>3880</v>
      </c>
      <c r="DM181">
        <v>9</v>
      </c>
      <c r="DN181">
        <v>4660</v>
      </c>
      <c r="DO181">
        <v>9</v>
      </c>
      <c r="DP181">
        <v>4480</v>
      </c>
      <c r="DQ181">
        <v>9</v>
      </c>
      <c r="DR181">
        <v>4260</v>
      </c>
      <c r="DS181">
        <v>9</v>
      </c>
      <c r="DT181">
        <v>2160</v>
      </c>
      <c r="DU181">
        <v>9</v>
      </c>
      <c r="DV181">
        <v>2160</v>
      </c>
      <c r="DW181">
        <v>9</v>
      </c>
      <c r="DX181">
        <v>4290</v>
      </c>
      <c r="DY181">
        <v>9</v>
      </c>
      <c r="DZ181">
        <v>1.1294999999999999E-2</v>
      </c>
    </row>
    <row r="182" spans="1:130" x14ac:dyDescent="0.3">
      <c r="A182">
        <v>181</v>
      </c>
      <c r="B182">
        <v>4388302</v>
      </c>
      <c r="C182" t="s">
        <v>130</v>
      </c>
      <c r="D182" s="2">
        <v>41306.760416666664</v>
      </c>
      <c r="E182" t="s">
        <v>131</v>
      </c>
      <c r="F182" t="s">
        <v>519</v>
      </c>
      <c r="G182" t="s">
        <v>542</v>
      </c>
      <c r="H182" t="s">
        <v>134</v>
      </c>
      <c r="I182">
        <v>0</v>
      </c>
      <c r="J182">
        <v>0</v>
      </c>
      <c r="K182">
        <v>0</v>
      </c>
      <c r="L182" t="s">
        <v>214</v>
      </c>
      <c r="M182" t="s">
        <v>224</v>
      </c>
      <c r="N182" t="s">
        <v>165</v>
      </c>
      <c r="O182" t="s">
        <v>165</v>
      </c>
      <c r="P182" t="s">
        <v>173</v>
      </c>
      <c r="Q182">
        <v>2</v>
      </c>
      <c r="R182" t="s">
        <v>270</v>
      </c>
      <c r="S182" t="s">
        <v>207</v>
      </c>
      <c r="T182" t="s">
        <v>502</v>
      </c>
      <c r="U182" t="s">
        <v>142</v>
      </c>
      <c r="V182" t="s">
        <v>543</v>
      </c>
      <c r="W182" t="s">
        <v>197</v>
      </c>
      <c r="X182" t="s">
        <v>354</v>
      </c>
      <c r="Y182" t="s">
        <v>544</v>
      </c>
      <c r="Z182">
        <v>6.3790000000000001E-3</v>
      </c>
      <c r="AA182">
        <v>34.847551000000003</v>
      </c>
      <c r="AB182">
        <v>-83.358348000000007</v>
      </c>
      <c r="AC182">
        <v>74</v>
      </c>
      <c r="AD182">
        <v>59</v>
      </c>
      <c r="AE182">
        <v>132</v>
      </c>
      <c r="AF182" t="s">
        <v>146</v>
      </c>
      <c r="AG182">
        <v>113</v>
      </c>
      <c r="AH182">
        <v>131</v>
      </c>
      <c r="AI182" t="s">
        <v>147</v>
      </c>
      <c r="AJ182">
        <v>683.2</v>
      </c>
      <c r="AK182">
        <v>52.9</v>
      </c>
      <c r="AL182">
        <v>630.5</v>
      </c>
      <c r="AM182">
        <v>-83.343164999999999</v>
      </c>
      <c r="AN182">
        <v>34.84554</v>
      </c>
      <c r="AO182">
        <v>-83.341132000000002</v>
      </c>
      <c r="AP182">
        <v>34.845472000000001</v>
      </c>
      <c r="AQ182" t="s">
        <v>145</v>
      </c>
      <c r="AR182">
        <v>1</v>
      </c>
      <c r="AS182">
        <v>241</v>
      </c>
      <c r="AT182">
        <v>2</v>
      </c>
      <c r="AU182">
        <v>0</v>
      </c>
      <c r="AV182">
        <v>55</v>
      </c>
      <c r="AW182">
        <v>7.44</v>
      </c>
      <c r="AX182">
        <v>6.68</v>
      </c>
      <c r="AY182">
        <v>1559.4</v>
      </c>
      <c r="AZ182">
        <v>1580.1</v>
      </c>
      <c r="BA182">
        <v>1588.6</v>
      </c>
      <c r="BB182">
        <v>55</v>
      </c>
      <c r="BC182">
        <v>50.4</v>
      </c>
      <c r="BD182">
        <v>4.5999999999999996</v>
      </c>
      <c r="BE182" s="3">
        <v>43091</v>
      </c>
      <c r="BF182" t="s">
        <v>209</v>
      </c>
      <c r="BG182">
        <v>2.0799999999999998E-3</v>
      </c>
      <c r="BH182">
        <v>43329</v>
      </c>
      <c r="BI182">
        <v>42954</v>
      </c>
      <c r="BJ182" t="s">
        <v>145</v>
      </c>
      <c r="BK182" t="s">
        <v>149</v>
      </c>
      <c r="BL182">
        <v>1</v>
      </c>
      <c r="BM182">
        <v>200</v>
      </c>
      <c r="BN182">
        <v>1</v>
      </c>
      <c r="BO182">
        <v>1</v>
      </c>
      <c r="BP182">
        <v>2</v>
      </c>
      <c r="BQ182">
        <v>1</v>
      </c>
      <c r="BR182">
        <v>1</v>
      </c>
      <c r="BS182">
        <v>2</v>
      </c>
      <c r="BT182">
        <v>0</v>
      </c>
      <c r="BU182">
        <v>4</v>
      </c>
      <c r="BV182" t="s">
        <v>150</v>
      </c>
      <c r="BW182">
        <v>241</v>
      </c>
      <c r="BX182">
        <v>2</v>
      </c>
      <c r="BY182">
        <v>0</v>
      </c>
      <c r="BZ182" t="s">
        <v>151</v>
      </c>
      <c r="CA182" t="s">
        <v>151</v>
      </c>
      <c r="CB182">
        <v>0</v>
      </c>
      <c r="CC182">
        <v>55</v>
      </c>
      <c r="CD182">
        <v>4660</v>
      </c>
      <c r="CE182" t="s">
        <v>152</v>
      </c>
      <c r="CF182">
        <v>0</v>
      </c>
      <c r="CG182">
        <v>0.21953800000000001</v>
      </c>
      <c r="CH182">
        <v>9</v>
      </c>
      <c r="CI182" t="s">
        <v>153</v>
      </c>
      <c r="CJ182">
        <v>4660</v>
      </c>
      <c r="CK182">
        <v>452519</v>
      </c>
      <c r="CL182">
        <v>20.71</v>
      </c>
      <c r="CM182">
        <v>20.93</v>
      </c>
      <c r="CN182">
        <v>452519</v>
      </c>
      <c r="CO182">
        <v>0</v>
      </c>
      <c r="CP182">
        <v>1159.1591599999999</v>
      </c>
      <c r="CQ182">
        <v>100</v>
      </c>
      <c r="CR182">
        <v>42978</v>
      </c>
      <c r="CS182">
        <v>9.4669999999999997E-3</v>
      </c>
      <c r="CT182">
        <v>0</v>
      </c>
      <c r="CU182">
        <v>2.0799999999999998E-3</v>
      </c>
      <c r="CV182">
        <v>622</v>
      </c>
      <c r="CW182" t="s">
        <v>513</v>
      </c>
      <c r="CX182" t="s">
        <v>514</v>
      </c>
      <c r="CY182" t="s">
        <v>515</v>
      </c>
      <c r="CZ182">
        <v>-83.329077999999996</v>
      </c>
      <c r="DA182">
        <v>34.834712000000003</v>
      </c>
      <c r="DB182">
        <v>34.834712000000003</v>
      </c>
      <c r="DC182">
        <v>-83.329077999999996</v>
      </c>
      <c r="DD182">
        <v>2.0799999999999998E-3</v>
      </c>
      <c r="DE182">
        <v>74</v>
      </c>
      <c r="DF182">
        <v>2650</v>
      </c>
      <c r="DG182">
        <v>12.3</v>
      </c>
      <c r="DH182">
        <v>4000</v>
      </c>
      <c r="DI182">
        <v>0</v>
      </c>
      <c r="DJ182">
        <v>3880</v>
      </c>
      <c r="DK182">
        <v>0</v>
      </c>
      <c r="DL182">
        <v>3880</v>
      </c>
      <c r="DM182">
        <v>9</v>
      </c>
      <c r="DN182">
        <v>4660</v>
      </c>
      <c r="DO182">
        <v>9</v>
      </c>
      <c r="DP182">
        <v>4480</v>
      </c>
      <c r="DQ182">
        <v>9</v>
      </c>
      <c r="DR182">
        <v>4260</v>
      </c>
      <c r="DS182">
        <v>9</v>
      </c>
      <c r="DT182">
        <v>2160</v>
      </c>
      <c r="DU182">
        <v>9</v>
      </c>
      <c r="DV182">
        <v>2160</v>
      </c>
      <c r="DW182">
        <v>9</v>
      </c>
      <c r="DX182">
        <v>4290</v>
      </c>
      <c r="DY182">
        <v>9</v>
      </c>
      <c r="DZ182">
        <v>1.5313999999999999E-2</v>
      </c>
    </row>
    <row r="183" spans="1:130" x14ac:dyDescent="0.3">
      <c r="A183">
        <v>182</v>
      </c>
      <c r="B183">
        <v>7277338</v>
      </c>
      <c r="C183" t="s">
        <v>130</v>
      </c>
      <c r="D183" s="2">
        <v>43655.363888888889</v>
      </c>
      <c r="E183" t="s">
        <v>131</v>
      </c>
      <c r="F183" t="s">
        <v>330</v>
      </c>
      <c r="G183" t="s">
        <v>545</v>
      </c>
      <c r="H183" t="s">
        <v>134</v>
      </c>
      <c r="I183">
        <v>0</v>
      </c>
      <c r="J183">
        <v>0</v>
      </c>
      <c r="K183">
        <v>0</v>
      </c>
      <c r="L183" t="s">
        <v>135</v>
      </c>
      <c r="M183" t="s">
        <v>180</v>
      </c>
      <c r="N183" t="s">
        <v>517</v>
      </c>
      <c r="O183" t="s">
        <v>517</v>
      </c>
      <c r="P183" t="s">
        <v>173</v>
      </c>
      <c r="Q183">
        <v>1</v>
      </c>
      <c r="R183" t="s">
        <v>139</v>
      </c>
      <c r="S183" t="s">
        <v>140</v>
      </c>
      <c r="T183" t="s">
        <v>169</v>
      </c>
      <c r="U183" t="s">
        <v>142</v>
      </c>
      <c r="V183">
        <v>20</v>
      </c>
      <c r="W183" t="s">
        <v>143</v>
      </c>
      <c r="X183" t="s">
        <v>144</v>
      </c>
      <c r="Y183" t="s">
        <v>145</v>
      </c>
      <c r="Z183">
        <v>21.584686000000001</v>
      </c>
      <c r="AA183">
        <v>34.837178999999999</v>
      </c>
      <c r="AB183">
        <v>-83.332014999999998</v>
      </c>
      <c r="AC183">
        <v>75</v>
      </c>
      <c r="AD183">
        <v>60</v>
      </c>
      <c r="AE183">
        <v>134</v>
      </c>
      <c r="AF183" t="s">
        <v>146</v>
      </c>
      <c r="AG183">
        <v>115</v>
      </c>
      <c r="AH183">
        <v>133</v>
      </c>
      <c r="AI183" t="s">
        <v>147</v>
      </c>
      <c r="AJ183">
        <v>742.4</v>
      </c>
      <c r="AK183">
        <v>45.2</v>
      </c>
      <c r="AL183">
        <v>585.4</v>
      </c>
      <c r="AM183">
        <v>-83.330858000000006</v>
      </c>
      <c r="AN183">
        <v>34.835808999999998</v>
      </c>
      <c r="AO183">
        <v>-83.329374999999999</v>
      </c>
      <c r="AP183">
        <v>34.834823999999998</v>
      </c>
      <c r="AQ183" t="s">
        <v>145</v>
      </c>
      <c r="AR183">
        <v>1</v>
      </c>
      <c r="AS183">
        <v>241</v>
      </c>
      <c r="AT183">
        <v>2</v>
      </c>
      <c r="AU183">
        <v>0</v>
      </c>
      <c r="AV183">
        <v>55</v>
      </c>
      <c r="AW183">
        <v>5.14</v>
      </c>
      <c r="AX183">
        <v>5.07</v>
      </c>
      <c r="AY183">
        <v>1505.6</v>
      </c>
      <c r="AZ183">
        <v>1531.8</v>
      </c>
      <c r="BA183">
        <v>1552.2</v>
      </c>
      <c r="BB183">
        <v>55</v>
      </c>
      <c r="BC183">
        <v>52.2</v>
      </c>
      <c r="BD183">
        <v>2.8</v>
      </c>
      <c r="BE183" s="3">
        <v>43091</v>
      </c>
      <c r="BF183" t="s">
        <v>209</v>
      </c>
      <c r="BG183">
        <v>1.8190000000000001E-3</v>
      </c>
      <c r="BH183">
        <v>43332</v>
      </c>
      <c r="BI183">
        <v>42957</v>
      </c>
      <c r="BJ183" t="s">
        <v>145</v>
      </c>
      <c r="BK183" t="s">
        <v>149</v>
      </c>
      <c r="BL183">
        <v>1</v>
      </c>
      <c r="BM183">
        <v>200</v>
      </c>
      <c r="BN183">
        <v>1</v>
      </c>
      <c r="BO183">
        <v>1</v>
      </c>
      <c r="BP183">
        <v>2</v>
      </c>
      <c r="BQ183">
        <v>1</v>
      </c>
      <c r="BR183">
        <v>1</v>
      </c>
      <c r="BS183">
        <v>2</v>
      </c>
      <c r="BT183">
        <v>0</v>
      </c>
      <c r="BU183">
        <v>4</v>
      </c>
      <c r="BV183" t="s">
        <v>150</v>
      </c>
      <c r="BW183">
        <v>241</v>
      </c>
      <c r="BX183">
        <v>2</v>
      </c>
      <c r="BY183">
        <v>0</v>
      </c>
      <c r="BZ183" t="s">
        <v>151</v>
      </c>
      <c r="CA183" t="s">
        <v>151</v>
      </c>
      <c r="CB183">
        <v>0</v>
      </c>
      <c r="CC183">
        <v>55</v>
      </c>
      <c r="CD183">
        <v>2280</v>
      </c>
      <c r="CE183" t="s">
        <v>152</v>
      </c>
      <c r="CF183">
        <v>0</v>
      </c>
      <c r="CG183">
        <v>2.839718</v>
      </c>
      <c r="CH183">
        <v>9</v>
      </c>
      <c r="CI183" t="s">
        <v>153</v>
      </c>
      <c r="CJ183">
        <v>2280</v>
      </c>
      <c r="CK183">
        <v>452522</v>
      </c>
      <c r="CL183">
        <v>21.56</v>
      </c>
      <c r="CM183">
        <v>24.39</v>
      </c>
      <c r="CN183">
        <v>452522</v>
      </c>
      <c r="CO183">
        <v>0</v>
      </c>
      <c r="CP183">
        <v>14993.712771</v>
      </c>
      <c r="CQ183">
        <v>100</v>
      </c>
      <c r="CR183">
        <v>42981</v>
      </c>
      <c r="CS183">
        <v>9.2135999999999996E-2</v>
      </c>
      <c r="CT183">
        <v>0</v>
      </c>
      <c r="CU183">
        <v>1.8190000000000001E-3</v>
      </c>
      <c r="CV183">
        <v>622</v>
      </c>
      <c r="CW183" t="s">
        <v>513</v>
      </c>
      <c r="CX183" t="s">
        <v>514</v>
      </c>
      <c r="CY183" t="s">
        <v>515</v>
      </c>
      <c r="CZ183">
        <v>-83.329077999999996</v>
      </c>
      <c r="DA183">
        <v>34.834712000000003</v>
      </c>
      <c r="DB183">
        <v>34.834712000000003</v>
      </c>
      <c r="DC183">
        <v>-83.329077999999996</v>
      </c>
      <c r="DD183">
        <v>1.8190000000000001E-3</v>
      </c>
      <c r="DE183">
        <v>75</v>
      </c>
      <c r="DF183">
        <v>1920</v>
      </c>
      <c r="DG183">
        <v>0</v>
      </c>
      <c r="DH183">
        <v>2020</v>
      </c>
      <c r="DI183">
        <v>0</v>
      </c>
      <c r="DJ183">
        <v>2360</v>
      </c>
      <c r="DK183">
        <v>0</v>
      </c>
      <c r="DL183">
        <v>2350</v>
      </c>
      <c r="DM183">
        <v>0</v>
      </c>
      <c r="DN183">
        <v>2280</v>
      </c>
      <c r="DO183">
        <v>10.5</v>
      </c>
      <c r="DP183">
        <v>2190</v>
      </c>
      <c r="DQ183">
        <v>10.5</v>
      </c>
      <c r="DR183">
        <v>1930</v>
      </c>
      <c r="DS183">
        <v>10.5</v>
      </c>
      <c r="DT183">
        <v>1930</v>
      </c>
      <c r="DU183">
        <v>10.5</v>
      </c>
      <c r="DV183">
        <v>1930</v>
      </c>
      <c r="DW183">
        <v>10.5</v>
      </c>
      <c r="DX183">
        <v>1940</v>
      </c>
      <c r="DY183">
        <v>10.5</v>
      </c>
      <c r="DZ183">
        <v>1.7910000000000001E-3</v>
      </c>
    </row>
    <row r="184" spans="1:130" x14ac:dyDescent="0.3">
      <c r="A184">
        <v>183</v>
      </c>
      <c r="B184">
        <v>6434979</v>
      </c>
      <c r="C184" t="s">
        <v>130</v>
      </c>
      <c r="D184" s="2">
        <v>43014.448611111111</v>
      </c>
      <c r="E184" t="s">
        <v>131</v>
      </c>
      <c r="F184" t="s">
        <v>546</v>
      </c>
      <c r="G184" t="s">
        <v>547</v>
      </c>
      <c r="H184" t="s">
        <v>134</v>
      </c>
      <c r="I184">
        <v>0</v>
      </c>
      <c r="J184">
        <v>0</v>
      </c>
      <c r="K184">
        <v>0</v>
      </c>
      <c r="L184" t="s">
        <v>163</v>
      </c>
      <c r="M184" t="s">
        <v>224</v>
      </c>
      <c r="N184" t="s">
        <v>165</v>
      </c>
      <c r="O184" t="s">
        <v>165</v>
      </c>
      <c r="P184" t="s">
        <v>232</v>
      </c>
      <c r="Q184">
        <v>2</v>
      </c>
      <c r="R184" t="s">
        <v>307</v>
      </c>
      <c r="S184" t="s">
        <v>207</v>
      </c>
      <c r="T184" t="s">
        <v>169</v>
      </c>
      <c r="U184" t="s">
        <v>142</v>
      </c>
      <c r="V184" t="s">
        <v>548</v>
      </c>
      <c r="W184" t="s">
        <v>197</v>
      </c>
      <c r="X184" t="s">
        <v>354</v>
      </c>
      <c r="Y184" t="s">
        <v>145</v>
      </c>
      <c r="Z184">
        <v>21.56</v>
      </c>
      <c r="AA184">
        <v>34.837457999999998</v>
      </c>
      <c r="AB184">
        <v>-83.332239000000001</v>
      </c>
      <c r="AC184">
        <v>75</v>
      </c>
      <c r="AD184">
        <v>60</v>
      </c>
      <c r="AE184">
        <v>134</v>
      </c>
      <c r="AF184" t="s">
        <v>146</v>
      </c>
      <c r="AG184">
        <v>115</v>
      </c>
      <c r="AH184">
        <v>133</v>
      </c>
      <c r="AI184" t="s">
        <v>147</v>
      </c>
      <c r="AJ184">
        <v>742.4</v>
      </c>
      <c r="AK184">
        <v>45.2</v>
      </c>
      <c r="AL184">
        <v>585.4</v>
      </c>
      <c r="AM184">
        <v>-83.330858000000006</v>
      </c>
      <c r="AN184">
        <v>34.835808999999998</v>
      </c>
      <c r="AO184">
        <v>-83.329374999999999</v>
      </c>
      <c r="AP184">
        <v>34.834823999999998</v>
      </c>
      <c r="AQ184" t="s">
        <v>145</v>
      </c>
      <c r="AR184">
        <v>1</v>
      </c>
      <c r="AS184">
        <v>241</v>
      </c>
      <c r="AT184">
        <v>2</v>
      </c>
      <c r="AU184">
        <v>0</v>
      </c>
      <c r="AV184">
        <v>55</v>
      </c>
      <c r="AW184">
        <v>5.14</v>
      </c>
      <c r="AX184">
        <v>5.07</v>
      </c>
      <c r="AY184">
        <v>1505.6</v>
      </c>
      <c r="AZ184">
        <v>1531.8</v>
      </c>
      <c r="BA184">
        <v>1552.2</v>
      </c>
      <c r="BB184">
        <v>55</v>
      </c>
      <c r="BC184">
        <v>52.2</v>
      </c>
      <c r="BD184">
        <v>2.8</v>
      </c>
      <c r="BE184" s="3">
        <v>43091</v>
      </c>
      <c r="BF184" t="s">
        <v>209</v>
      </c>
      <c r="BG184">
        <v>1.8190000000000001E-3</v>
      </c>
      <c r="BH184">
        <v>43332</v>
      </c>
      <c r="BI184">
        <v>42957</v>
      </c>
      <c r="BJ184" t="s">
        <v>145</v>
      </c>
      <c r="BK184" t="s">
        <v>149</v>
      </c>
      <c r="BL184">
        <v>1</v>
      </c>
      <c r="BM184">
        <v>200</v>
      </c>
      <c r="BN184">
        <v>1</v>
      </c>
      <c r="BO184">
        <v>1</v>
      </c>
      <c r="BP184">
        <v>2</v>
      </c>
      <c r="BQ184">
        <v>1</v>
      </c>
      <c r="BR184">
        <v>1</v>
      </c>
      <c r="BS184">
        <v>2</v>
      </c>
      <c r="BT184">
        <v>0</v>
      </c>
      <c r="BU184">
        <v>4</v>
      </c>
      <c r="BV184" t="s">
        <v>150</v>
      </c>
      <c r="BW184">
        <v>241</v>
      </c>
      <c r="BX184">
        <v>2</v>
      </c>
      <c r="BY184">
        <v>0</v>
      </c>
      <c r="BZ184" t="s">
        <v>151</v>
      </c>
      <c r="CA184" t="s">
        <v>151</v>
      </c>
      <c r="CB184">
        <v>0</v>
      </c>
      <c r="CC184">
        <v>55</v>
      </c>
      <c r="CD184">
        <v>2280</v>
      </c>
      <c r="CE184" t="s">
        <v>152</v>
      </c>
      <c r="CF184">
        <v>0</v>
      </c>
      <c r="CG184">
        <v>2.839718</v>
      </c>
      <c r="CH184">
        <v>9</v>
      </c>
      <c r="CI184" t="s">
        <v>153</v>
      </c>
      <c r="CJ184">
        <v>2280</v>
      </c>
      <c r="CK184">
        <v>452522</v>
      </c>
      <c r="CL184">
        <v>21.56</v>
      </c>
      <c r="CM184">
        <v>24.39</v>
      </c>
      <c r="CN184">
        <v>452522</v>
      </c>
      <c r="CO184">
        <v>0</v>
      </c>
      <c r="CP184">
        <v>14993.712771</v>
      </c>
      <c r="CQ184">
        <v>100</v>
      </c>
      <c r="CR184">
        <v>42981</v>
      </c>
      <c r="CS184">
        <v>9.2135999999999996E-2</v>
      </c>
      <c r="CT184">
        <v>0</v>
      </c>
      <c r="CU184">
        <v>1.8190000000000001E-3</v>
      </c>
      <c r="CV184">
        <v>622</v>
      </c>
      <c r="CW184" t="s">
        <v>513</v>
      </c>
      <c r="CX184" t="s">
        <v>514</v>
      </c>
      <c r="CY184" t="s">
        <v>515</v>
      </c>
      <c r="CZ184">
        <v>-83.329077999999996</v>
      </c>
      <c r="DA184">
        <v>34.834712000000003</v>
      </c>
      <c r="DB184">
        <v>34.834712000000003</v>
      </c>
      <c r="DC184">
        <v>-83.329077999999996</v>
      </c>
      <c r="DD184">
        <v>1.8190000000000001E-3</v>
      </c>
      <c r="DE184">
        <v>75</v>
      </c>
      <c r="DF184">
        <v>1920</v>
      </c>
      <c r="DG184">
        <v>0</v>
      </c>
      <c r="DH184">
        <v>2020</v>
      </c>
      <c r="DI184">
        <v>0</v>
      </c>
      <c r="DJ184">
        <v>2360</v>
      </c>
      <c r="DK184">
        <v>0</v>
      </c>
      <c r="DL184">
        <v>2350</v>
      </c>
      <c r="DM184">
        <v>0</v>
      </c>
      <c r="DN184">
        <v>2280</v>
      </c>
      <c r="DO184">
        <v>10.5</v>
      </c>
      <c r="DP184">
        <v>2190</v>
      </c>
      <c r="DQ184">
        <v>10.5</v>
      </c>
      <c r="DR184">
        <v>1930</v>
      </c>
      <c r="DS184">
        <v>10.5</v>
      </c>
      <c r="DT184">
        <v>1930</v>
      </c>
      <c r="DU184">
        <v>10.5</v>
      </c>
      <c r="DV184">
        <v>1930</v>
      </c>
      <c r="DW184">
        <v>10.5</v>
      </c>
      <c r="DX184">
        <v>1940</v>
      </c>
      <c r="DY184">
        <v>10.5</v>
      </c>
      <c r="DZ184">
        <v>2.1480000000000002E-3</v>
      </c>
    </row>
    <row r="185" spans="1:130" x14ac:dyDescent="0.3">
      <c r="A185">
        <v>184</v>
      </c>
      <c r="B185">
        <v>5581393</v>
      </c>
      <c r="C185" t="s">
        <v>157</v>
      </c>
      <c r="D185" s="2">
        <v>42369.822916666664</v>
      </c>
      <c r="E185" t="s">
        <v>131</v>
      </c>
      <c r="F185" t="s">
        <v>330</v>
      </c>
      <c r="G185" t="s">
        <v>158</v>
      </c>
      <c r="H185" t="s">
        <v>187</v>
      </c>
      <c r="I185">
        <v>0</v>
      </c>
      <c r="J185">
        <v>0</v>
      </c>
      <c r="K185">
        <v>1</v>
      </c>
      <c r="L185" t="s">
        <v>135</v>
      </c>
      <c r="M185" t="s">
        <v>136</v>
      </c>
      <c r="N185" t="s">
        <v>255</v>
      </c>
      <c r="O185" t="s">
        <v>255</v>
      </c>
      <c r="P185" t="s">
        <v>161</v>
      </c>
      <c r="Q185">
        <v>1</v>
      </c>
      <c r="R185" t="s">
        <v>139</v>
      </c>
      <c r="S185" t="s">
        <v>140</v>
      </c>
      <c r="T185" t="s">
        <v>141</v>
      </c>
      <c r="U185" t="s">
        <v>142</v>
      </c>
      <c r="V185">
        <v>59</v>
      </c>
      <c r="W185" t="s">
        <v>143</v>
      </c>
      <c r="X185" t="s">
        <v>144</v>
      </c>
      <c r="Y185" t="s">
        <v>145</v>
      </c>
      <c r="Z185">
        <v>21.719110000000001</v>
      </c>
      <c r="AA185">
        <v>34.835566999999998</v>
      </c>
      <c r="AB185">
        <v>-83.330652000000001</v>
      </c>
      <c r="AC185">
        <v>75</v>
      </c>
      <c r="AD185">
        <v>60</v>
      </c>
      <c r="AE185">
        <v>134</v>
      </c>
      <c r="AF185" t="s">
        <v>146</v>
      </c>
      <c r="AG185">
        <v>115</v>
      </c>
      <c r="AH185">
        <v>133</v>
      </c>
      <c r="AI185" t="s">
        <v>147</v>
      </c>
      <c r="AJ185">
        <v>742.4</v>
      </c>
      <c r="AK185">
        <v>45.2</v>
      </c>
      <c r="AL185">
        <v>585.4</v>
      </c>
      <c r="AM185">
        <v>-83.330858000000006</v>
      </c>
      <c r="AN185">
        <v>34.835808999999998</v>
      </c>
      <c r="AO185">
        <v>-83.329374999999999</v>
      </c>
      <c r="AP185">
        <v>34.834823999999998</v>
      </c>
      <c r="AQ185" t="s">
        <v>145</v>
      </c>
      <c r="AR185">
        <v>1</v>
      </c>
      <c r="AS185">
        <v>241</v>
      </c>
      <c r="AT185">
        <v>2</v>
      </c>
      <c r="AU185">
        <v>0</v>
      </c>
      <c r="AV185">
        <v>55</v>
      </c>
      <c r="AW185">
        <v>5.14</v>
      </c>
      <c r="AX185">
        <v>5.07</v>
      </c>
      <c r="AY185">
        <v>1505.6</v>
      </c>
      <c r="AZ185">
        <v>1531.8</v>
      </c>
      <c r="BA185">
        <v>1552.2</v>
      </c>
      <c r="BB185">
        <v>55</v>
      </c>
      <c r="BC185">
        <v>52.2</v>
      </c>
      <c r="BD185">
        <v>2.8</v>
      </c>
      <c r="BE185" s="3">
        <v>43091</v>
      </c>
      <c r="BF185" t="s">
        <v>209</v>
      </c>
      <c r="BG185">
        <v>1.8190000000000001E-3</v>
      </c>
      <c r="BH185">
        <v>43332</v>
      </c>
      <c r="BI185">
        <v>42957</v>
      </c>
      <c r="BJ185" t="s">
        <v>145</v>
      </c>
      <c r="BK185" t="s">
        <v>149</v>
      </c>
      <c r="BL185">
        <v>1</v>
      </c>
      <c r="BM185">
        <v>200</v>
      </c>
      <c r="BN185">
        <v>1</v>
      </c>
      <c r="BO185">
        <v>1</v>
      </c>
      <c r="BP185">
        <v>2</v>
      </c>
      <c r="BQ185">
        <v>1</v>
      </c>
      <c r="BR185">
        <v>1</v>
      </c>
      <c r="BS185">
        <v>2</v>
      </c>
      <c r="BT185">
        <v>0</v>
      </c>
      <c r="BU185">
        <v>4</v>
      </c>
      <c r="BV185" t="s">
        <v>150</v>
      </c>
      <c r="BW185">
        <v>241</v>
      </c>
      <c r="BX185">
        <v>2</v>
      </c>
      <c r="BY185">
        <v>0</v>
      </c>
      <c r="BZ185" t="s">
        <v>151</v>
      </c>
      <c r="CA185" t="s">
        <v>151</v>
      </c>
      <c r="CB185">
        <v>0</v>
      </c>
      <c r="CC185">
        <v>55</v>
      </c>
      <c r="CD185">
        <v>2280</v>
      </c>
      <c r="CE185" t="s">
        <v>152</v>
      </c>
      <c r="CF185">
        <v>0</v>
      </c>
      <c r="CG185">
        <v>2.839718</v>
      </c>
      <c r="CH185">
        <v>9</v>
      </c>
      <c r="CI185" t="s">
        <v>153</v>
      </c>
      <c r="CJ185">
        <v>2280</v>
      </c>
      <c r="CK185">
        <v>452522</v>
      </c>
      <c r="CL185">
        <v>21.56</v>
      </c>
      <c r="CM185">
        <v>24.39</v>
      </c>
      <c r="CN185">
        <v>452522</v>
      </c>
      <c r="CO185">
        <v>0</v>
      </c>
      <c r="CP185">
        <v>14993.712771</v>
      </c>
      <c r="CQ185">
        <v>100</v>
      </c>
      <c r="CR185">
        <v>42981</v>
      </c>
      <c r="CS185">
        <v>9.2135999999999996E-2</v>
      </c>
      <c r="CT185">
        <v>0</v>
      </c>
      <c r="CU185">
        <v>1.8190000000000001E-3</v>
      </c>
      <c r="CV185">
        <v>622</v>
      </c>
      <c r="CW185" t="s">
        <v>513</v>
      </c>
      <c r="CX185" t="s">
        <v>514</v>
      </c>
      <c r="CY185" t="s">
        <v>515</v>
      </c>
      <c r="CZ185">
        <v>-83.329077999999996</v>
      </c>
      <c r="DA185">
        <v>34.834712000000003</v>
      </c>
      <c r="DB185">
        <v>34.834712000000003</v>
      </c>
      <c r="DC185">
        <v>-83.329077999999996</v>
      </c>
      <c r="DD185">
        <v>1.8190000000000001E-3</v>
      </c>
      <c r="DE185">
        <v>75</v>
      </c>
      <c r="DF185">
        <v>1920</v>
      </c>
      <c r="DG185">
        <v>0</v>
      </c>
      <c r="DH185">
        <v>2020</v>
      </c>
      <c r="DI185">
        <v>0</v>
      </c>
      <c r="DJ185">
        <v>2360</v>
      </c>
      <c r="DK185">
        <v>0</v>
      </c>
      <c r="DL185">
        <v>2350</v>
      </c>
      <c r="DM185">
        <v>0</v>
      </c>
      <c r="DN185">
        <v>2280</v>
      </c>
      <c r="DO185">
        <v>10.5</v>
      </c>
      <c r="DP185">
        <v>2190</v>
      </c>
      <c r="DQ185">
        <v>10.5</v>
      </c>
      <c r="DR185">
        <v>1930</v>
      </c>
      <c r="DS185">
        <v>10.5</v>
      </c>
      <c r="DT185">
        <v>1930</v>
      </c>
      <c r="DU185">
        <v>10.5</v>
      </c>
      <c r="DV185">
        <v>1930</v>
      </c>
      <c r="DW185">
        <v>10.5</v>
      </c>
      <c r="DX185">
        <v>1940</v>
      </c>
      <c r="DY185">
        <v>10.5</v>
      </c>
      <c r="DZ185">
        <v>0</v>
      </c>
    </row>
    <row r="186" spans="1:130" x14ac:dyDescent="0.3">
      <c r="A186">
        <v>185</v>
      </c>
      <c r="B186">
        <v>5603396</v>
      </c>
      <c r="C186" t="s">
        <v>130</v>
      </c>
      <c r="D186" s="2">
        <v>42367.342361111114</v>
      </c>
      <c r="E186" t="s">
        <v>131</v>
      </c>
      <c r="F186" t="s">
        <v>330</v>
      </c>
      <c r="G186" t="s">
        <v>446</v>
      </c>
      <c r="H186" t="s">
        <v>134</v>
      </c>
      <c r="I186">
        <v>0</v>
      </c>
      <c r="J186">
        <v>0</v>
      </c>
      <c r="K186">
        <v>0</v>
      </c>
      <c r="L186" t="s">
        <v>135</v>
      </c>
      <c r="M186" t="s">
        <v>180</v>
      </c>
      <c r="N186" t="s">
        <v>255</v>
      </c>
      <c r="O186" t="s">
        <v>255</v>
      </c>
      <c r="P186" t="s">
        <v>212</v>
      </c>
      <c r="Q186">
        <v>1</v>
      </c>
      <c r="R186" t="s">
        <v>139</v>
      </c>
      <c r="S186" t="s">
        <v>177</v>
      </c>
      <c r="T186" t="s">
        <v>312</v>
      </c>
      <c r="U186" t="s">
        <v>162</v>
      </c>
      <c r="V186">
        <v>26</v>
      </c>
      <c r="W186" t="s">
        <v>197</v>
      </c>
      <c r="X186" t="s">
        <v>201</v>
      </c>
      <c r="Y186" t="s">
        <v>145</v>
      </c>
      <c r="Z186">
        <v>21.634530000000002</v>
      </c>
      <c r="AA186">
        <v>34.836581000000002</v>
      </c>
      <c r="AB186">
        <v>-83.331513000000001</v>
      </c>
      <c r="AC186">
        <v>75</v>
      </c>
      <c r="AD186">
        <v>60</v>
      </c>
      <c r="AE186">
        <v>134</v>
      </c>
      <c r="AF186" t="s">
        <v>146</v>
      </c>
      <c r="AG186">
        <v>115</v>
      </c>
      <c r="AH186">
        <v>133</v>
      </c>
      <c r="AI186" t="s">
        <v>147</v>
      </c>
      <c r="AJ186">
        <v>742.4</v>
      </c>
      <c r="AK186">
        <v>45.2</v>
      </c>
      <c r="AL186">
        <v>585.4</v>
      </c>
      <c r="AM186">
        <v>-83.330858000000006</v>
      </c>
      <c r="AN186">
        <v>34.835808999999998</v>
      </c>
      <c r="AO186">
        <v>-83.329374999999999</v>
      </c>
      <c r="AP186">
        <v>34.834823999999998</v>
      </c>
      <c r="AQ186" t="s">
        <v>145</v>
      </c>
      <c r="AR186">
        <v>1</v>
      </c>
      <c r="AS186">
        <v>241</v>
      </c>
      <c r="AT186">
        <v>2</v>
      </c>
      <c r="AU186">
        <v>0</v>
      </c>
      <c r="AV186">
        <v>55</v>
      </c>
      <c r="AW186">
        <v>5.14</v>
      </c>
      <c r="AX186">
        <v>5.07</v>
      </c>
      <c r="AY186">
        <v>1505.6</v>
      </c>
      <c r="AZ186">
        <v>1531.8</v>
      </c>
      <c r="BA186">
        <v>1552.2</v>
      </c>
      <c r="BB186">
        <v>55</v>
      </c>
      <c r="BC186">
        <v>52.2</v>
      </c>
      <c r="BD186">
        <v>2.8</v>
      </c>
      <c r="BE186" s="3">
        <v>43091</v>
      </c>
      <c r="BF186" t="s">
        <v>209</v>
      </c>
      <c r="BG186">
        <v>1.8190000000000001E-3</v>
      </c>
      <c r="BH186">
        <v>43332</v>
      </c>
      <c r="BI186">
        <v>42957</v>
      </c>
      <c r="BJ186" t="s">
        <v>145</v>
      </c>
      <c r="BK186" t="s">
        <v>149</v>
      </c>
      <c r="BL186">
        <v>1</v>
      </c>
      <c r="BM186">
        <v>200</v>
      </c>
      <c r="BN186">
        <v>1</v>
      </c>
      <c r="BO186">
        <v>1</v>
      </c>
      <c r="BP186">
        <v>2</v>
      </c>
      <c r="BQ186">
        <v>1</v>
      </c>
      <c r="BR186">
        <v>1</v>
      </c>
      <c r="BS186">
        <v>2</v>
      </c>
      <c r="BT186">
        <v>0</v>
      </c>
      <c r="BU186">
        <v>4</v>
      </c>
      <c r="BV186" t="s">
        <v>150</v>
      </c>
      <c r="BW186">
        <v>241</v>
      </c>
      <c r="BX186">
        <v>2</v>
      </c>
      <c r="BY186">
        <v>0</v>
      </c>
      <c r="BZ186" t="s">
        <v>151</v>
      </c>
      <c r="CA186" t="s">
        <v>151</v>
      </c>
      <c r="CB186">
        <v>0</v>
      </c>
      <c r="CC186">
        <v>55</v>
      </c>
      <c r="CD186">
        <v>2280</v>
      </c>
      <c r="CE186" t="s">
        <v>152</v>
      </c>
      <c r="CF186">
        <v>0</v>
      </c>
      <c r="CG186">
        <v>2.839718</v>
      </c>
      <c r="CH186">
        <v>9</v>
      </c>
      <c r="CI186" t="s">
        <v>153</v>
      </c>
      <c r="CJ186">
        <v>2280</v>
      </c>
      <c r="CK186">
        <v>452522</v>
      </c>
      <c r="CL186">
        <v>21.56</v>
      </c>
      <c r="CM186">
        <v>24.39</v>
      </c>
      <c r="CN186">
        <v>452522</v>
      </c>
      <c r="CO186">
        <v>0</v>
      </c>
      <c r="CP186">
        <v>14993.712771</v>
      </c>
      <c r="CQ186">
        <v>100</v>
      </c>
      <c r="CR186">
        <v>42981</v>
      </c>
      <c r="CS186">
        <v>9.2135999999999996E-2</v>
      </c>
      <c r="CT186">
        <v>0</v>
      </c>
      <c r="CU186">
        <v>1.8190000000000001E-3</v>
      </c>
      <c r="CV186">
        <v>622</v>
      </c>
      <c r="CW186" t="s">
        <v>513</v>
      </c>
      <c r="CX186" t="s">
        <v>514</v>
      </c>
      <c r="CY186" t="s">
        <v>515</v>
      </c>
      <c r="CZ186">
        <v>-83.329077999999996</v>
      </c>
      <c r="DA186">
        <v>34.834712000000003</v>
      </c>
      <c r="DB186">
        <v>34.834712000000003</v>
      </c>
      <c r="DC186">
        <v>-83.329077999999996</v>
      </c>
      <c r="DD186">
        <v>1.8190000000000001E-3</v>
      </c>
      <c r="DE186">
        <v>75</v>
      </c>
      <c r="DF186">
        <v>1920</v>
      </c>
      <c r="DG186">
        <v>0</v>
      </c>
      <c r="DH186">
        <v>2020</v>
      </c>
      <c r="DI186">
        <v>0</v>
      </c>
      <c r="DJ186">
        <v>2360</v>
      </c>
      <c r="DK186">
        <v>0</v>
      </c>
      <c r="DL186">
        <v>2350</v>
      </c>
      <c r="DM186">
        <v>0</v>
      </c>
      <c r="DN186">
        <v>2280</v>
      </c>
      <c r="DO186">
        <v>10.5</v>
      </c>
      <c r="DP186">
        <v>2190</v>
      </c>
      <c r="DQ186">
        <v>10.5</v>
      </c>
      <c r="DR186">
        <v>1930</v>
      </c>
      <c r="DS186">
        <v>10.5</v>
      </c>
      <c r="DT186">
        <v>1930</v>
      </c>
      <c r="DU186">
        <v>10.5</v>
      </c>
      <c r="DV186">
        <v>1930</v>
      </c>
      <c r="DW186">
        <v>10.5</v>
      </c>
      <c r="DX186">
        <v>1940</v>
      </c>
      <c r="DY186">
        <v>10.5</v>
      </c>
      <c r="DZ186">
        <v>1.01E-3</v>
      </c>
    </row>
    <row r="187" spans="1:130" x14ac:dyDescent="0.3">
      <c r="A187">
        <v>186</v>
      </c>
      <c r="B187">
        <v>4322955</v>
      </c>
      <c r="C187" t="s">
        <v>157</v>
      </c>
      <c r="D187" s="2">
        <v>41285.652777777781</v>
      </c>
      <c r="E187" t="s">
        <v>131</v>
      </c>
      <c r="F187" t="s">
        <v>330</v>
      </c>
      <c r="G187" t="s">
        <v>545</v>
      </c>
      <c r="H187" t="s">
        <v>134</v>
      </c>
      <c r="I187">
        <v>0</v>
      </c>
      <c r="J187">
        <v>0</v>
      </c>
      <c r="K187">
        <v>0</v>
      </c>
      <c r="L187" t="s">
        <v>163</v>
      </c>
      <c r="M187" t="s">
        <v>224</v>
      </c>
      <c r="N187" t="s">
        <v>165</v>
      </c>
      <c r="O187" t="s">
        <v>165</v>
      </c>
      <c r="P187" t="s">
        <v>173</v>
      </c>
      <c r="Q187">
        <v>2</v>
      </c>
      <c r="R187" t="s">
        <v>533</v>
      </c>
      <c r="S187" t="s">
        <v>207</v>
      </c>
      <c r="T187" t="s">
        <v>169</v>
      </c>
      <c r="U187" t="s">
        <v>162</v>
      </c>
      <c r="V187" t="s">
        <v>549</v>
      </c>
      <c r="W187" t="s">
        <v>319</v>
      </c>
      <c r="X187" t="s">
        <v>550</v>
      </c>
      <c r="Y187" t="s">
        <v>145</v>
      </c>
      <c r="Z187">
        <v>21.576076</v>
      </c>
      <c r="AA187">
        <v>34.837282999999999</v>
      </c>
      <c r="AB187">
        <v>-83.332098000000002</v>
      </c>
      <c r="AC187">
        <v>75</v>
      </c>
      <c r="AD187">
        <v>60</v>
      </c>
      <c r="AE187">
        <v>134</v>
      </c>
      <c r="AF187" t="s">
        <v>146</v>
      </c>
      <c r="AG187">
        <v>115</v>
      </c>
      <c r="AH187">
        <v>133</v>
      </c>
      <c r="AI187" t="s">
        <v>147</v>
      </c>
      <c r="AJ187">
        <v>742.4</v>
      </c>
      <c r="AK187">
        <v>45.2</v>
      </c>
      <c r="AL187">
        <v>585.4</v>
      </c>
      <c r="AM187">
        <v>-83.330858000000006</v>
      </c>
      <c r="AN187">
        <v>34.835808999999998</v>
      </c>
      <c r="AO187">
        <v>-83.329374999999999</v>
      </c>
      <c r="AP187">
        <v>34.834823999999998</v>
      </c>
      <c r="AQ187" t="s">
        <v>145</v>
      </c>
      <c r="AR187">
        <v>1</v>
      </c>
      <c r="AS187">
        <v>241</v>
      </c>
      <c r="AT187">
        <v>2</v>
      </c>
      <c r="AU187">
        <v>0</v>
      </c>
      <c r="AV187">
        <v>55</v>
      </c>
      <c r="AW187">
        <v>5.14</v>
      </c>
      <c r="AX187">
        <v>5.07</v>
      </c>
      <c r="AY187">
        <v>1505.6</v>
      </c>
      <c r="AZ187">
        <v>1531.8</v>
      </c>
      <c r="BA187">
        <v>1552.2</v>
      </c>
      <c r="BB187">
        <v>55</v>
      </c>
      <c r="BC187">
        <v>52.2</v>
      </c>
      <c r="BD187">
        <v>2.8</v>
      </c>
      <c r="BE187" s="3">
        <v>43091</v>
      </c>
      <c r="BF187" t="s">
        <v>209</v>
      </c>
      <c r="BG187">
        <v>1.8190000000000001E-3</v>
      </c>
      <c r="BH187">
        <v>43332</v>
      </c>
      <c r="BI187">
        <v>42957</v>
      </c>
      <c r="BJ187" t="s">
        <v>145</v>
      </c>
      <c r="BK187" t="s">
        <v>149</v>
      </c>
      <c r="BL187">
        <v>1</v>
      </c>
      <c r="BM187">
        <v>200</v>
      </c>
      <c r="BN187">
        <v>1</v>
      </c>
      <c r="BO187">
        <v>1</v>
      </c>
      <c r="BP187">
        <v>2</v>
      </c>
      <c r="BQ187">
        <v>1</v>
      </c>
      <c r="BR187">
        <v>1</v>
      </c>
      <c r="BS187">
        <v>2</v>
      </c>
      <c r="BT187">
        <v>0</v>
      </c>
      <c r="BU187">
        <v>4</v>
      </c>
      <c r="BV187" t="s">
        <v>150</v>
      </c>
      <c r="BW187">
        <v>241</v>
      </c>
      <c r="BX187">
        <v>2</v>
      </c>
      <c r="BY187">
        <v>0</v>
      </c>
      <c r="BZ187" t="s">
        <v>151</v>
      </c>
      <c r="CA187" t="s">
        <v>151</v>
      </c>
      <c r="CB187">
        <v>0</v>
      </c>
      <c r="CC187">
        <v>55</v>
      </c>
      <c r="CD187">
        <v>2280</v>
      </c>
      <c r="CE187" t="s">
        <v>152</v>
      </c>
      <c r="CF187">
        <v>0</v>
      </c>
      <c r="CG187">
        <v>2.839718</v>
      </c>
      <c r="CH187">
        <v>9</v>
      </c>
      <c r="CI187" t="s">
        <v>153</v>
      </c>
      <c r="CJ187">
        <v>2280</v>
      </c>
      <c r="CK187">
        <v>452522</v>
      </c>
      <c r="CL187">
        <v>21.56</v>
      </c>
      <c r="CM187">
        <v>24.39</v>
      </c>
      <c r="CN187">
        <v>452522</v>
      </c>
      <c r="CO187">
        <v>0</v>
      </c>
      <c r="CP187">
        <v>14993.712771</v>
      </c>
      <c r="CQ187">
        <v>100</v>
      </c>
      <c r="CR187">
        <v>42981</v>
      </c>
      <c r="CS187">
        <v>9.2135999999999996E-2</v>
      </c>
      <c r="CT187">
        <v>0</v>
      </c>
      <c r="CU187">
        <v>1.8190000000000001E-3</v>
      </c>
      <c r="CV187">
        <v>622</v>
      </c>
      <c r="CW187" t="s">
        <v>513</v>
      </c>
      <c r="CX187" t="s">
        <v>514</v>
      </c>
      <c r="CY187" t="s">
        <v>515</v>
      </c>
      <c r="CZ187">
        <v>-83.329077999999996</v>
      </c>
      <c r="DA187">
        <v>34.834712000000003</v>
      </c>
      <c r="DB187">
        <v>34.834712000000003</v>
      </c>
      <c r="DC187">
        <v>-83.329077999999996</v>
      </c>
      <c r="DD187">
        <v>1.8190000000000001E-3</v>
      </c>
      <c r="DE187">
        <v>75</v>
      </c>
      <c r="DF187">
        <v>1920</v>
      </c>
      <c r="DG187">
        <v>0</v>
      </c>
      <c r="DH187">
        <v>2020</v>
      </c>
      <c r="DI187">
        <v>0</v>
      </c>
      <c r="DJ187">
        <v>2360</v>
      </c>
      <c r="DK187">
        <v>0</v>
      </c>
      <c r="DL187">
        <v>2350</v>
      </c>
      <c r="DM187">
        <v>0</v>
      </c>
      <c r="DN187">
        <v>2280</v>
      </c>
      <c r="DO187">
        <v>10.5</v>
      </c>
      <c r="DP187">
        <v>2190</v>
      </c>
      <c r="DQ187">
        <v>10.5</v>
      </c>
      <c r="DR187">
        <v>1930</v>
      </c>
      <c r="DS187">
        <v>10.5</v>
      </c>
      <c r="DT187">
        <v>1930</v>
      </c>
      <c r="DU187">
        <v>10.5</v>
      </c>
      <c r="DV187">
        <v>1930</v>
      </c>
      <c r="DW187">
        <v>10.5</v>
      </c>
      <c r="DX187">
        <v>1940</v>
      </c>
      <c r="DY187">
        <v>10.5</v>
      </c>
      <c r="DZ187">
        <v>1.9239999999999999E-3</v>
      </c>
    </row>
    <row r="188" spans="1:130" x14ac:dyDescent="0.3">
      <c r="A188">
        <v>187</v>
      </c>
      <c r="B188">
        <v>6092056</v>
      </c>
      <c r="C188" t="s">
        <v>130</v>
      </c>
      <c r="D188" s="2">
        <v>42623.680555555555</v>
      </c>
      <c r="E188" t="s">
        <v>131</v>
      </c>
      <c r="F188" t="s">
        <v>330</v>
      </c>
      <c r="G188" t="s">
        <v>551</v>
      </c>
      <c r="H188" t="s">
        <v>134</v>
      </c>
      <c r="I188">
        <v>0</v>
      </c>
      <c r="J188">
        <v>0</v>
      </c>
      <c r="K188">
        <v>0</v>
      </c>
      <c r="L188" t="s">
        <v>135</v>
      </c>
      <c r="M188" t="s">
        <v>164</v>
      </c>
      <c r="N188" t="s">
        <v>137</v>
      </c>
      <c r="O188" t="s">
        <v>137</v>
      </c>
      <c r="P188" t="s">
        <v>190</v>
      </c>
      <c r="Q188">
        <v>1</v>
      </c>
      <c r="R188" t="s">
        <v>139</v>
      </c>
      <c r="S188" t="s">
        <v>140</v>
      </c>
      <c r="T188" t="s">
        <v>169</v>
      </c>
      <c r="U188" t="s">
        <v>142</v>
      </c>
      <c r="V188">
        <v>54</v>
      </c>
      <c r="W188" t="s">
        <v>143</v>
      </c>
      <c r="X188" t="s">
        <v>144</v>
      </c>
      <c r="Y188" t="s">
        <v>145</v>
      </c>
      <c r="Z188">
        <v>22.085968999999999</v>
      </c>
      <c r="AA188">
        <v>34.833264999999997</v>
      </c>
      <c r="AB188">
        <v>-83.324894</v>
      </c>
      <c r="AC188">
        <v>76</v>
      </c>
      <c r="AD188">
        <v>61</v>
      </c>
      <c r="AE188">
        <v>135</v>
      </c>
      <c r="AF188" t="s">
        <v>146</v>
      </c>
      <c r="AG188">
        <v>116</v>
      </c>
      <c r="AH188">
        <v>134</v>
      </c>
      <c r="AI188" t="s">
        <v>147</v>
      </c>
      <c r="AJ188">
        <v>770.1</v>
      </c>
      <c r="AK188">
        <v>91.6</v>
      </c>
      <c r="AL188">
        <v>1230.2</v>
      </c>
      <c r="AM188">
        <v>-83.324376999999998</v>
      </c>
      <c r="AN188">
        <v>34.833177999999997</v>
      </c>
      <c r="AO188">
        <v>-83.321924999999993</v>
      </c>
      <c r="AP188">
        <v>34.830888000000002</v>
      </c>
      <c r="AQ188" t="s">
        <v>145</v>
      </c>
      <c r="AR188">
        <v>1</v>
      </c>
      <c r="AS188">
        <v>241</v>
      </c>
      <c r="AT188">
        <v>2</v>
      </c>
      <c r="AU188">
        <v>0</v>
      </c>
      <c r="AV188">
        <v>55</v>
      </c>
      <c r="AW188">
        <v>7.63</v>
      </c>
      <c r="AX188">
        <v>6.62</v>
      </c>
      <c r="AY188">
        <v>1647</v>
      </c>
      <c r="AZ188">
        <v>1620.1</v>
      </c>
      <c r="BA188">
        <v>1620.7</v>
      </c>
      <c r="BB188">
        <v>55</v>
      </c>
      <c r="BC188">
        <v>52.8</v>
      </c>
      <c r="BD188">
        <v>2.2000000000000002</v>
      </c>
      <c r="BE188" s="3">
        <v>43091</v>
      </c>
      <c r="BF188" t="s">
        <v>209</v>
      </c>
      <c r="BG188">
        <v>3.7200000000000002E-3</v>
      </c>
      <c r="BH188">
        <v>43332</v>
      </c>
      <c r="BI188">
        <v>42957</v>
      </c>
      <c r="BJ188" t="s">
        <v>145</v>
      </c>
      <c r="BK188" t="s">
        <v>149</v>
      </c>
      <c r="BL188">
        <v>1</v>
      </c>
      <c r="BM188">
        <v>200</v>
      </c>
      <c r="BN188">
        <v>1</v>
      </c>
      <c r="BO188">
        <v>1</v>
      </c>
      <c r="BP188">
        <v>2</v>
      </c>
      <c r="BQ188">
        <v>1</v>
      </c>
      <c r="BR188">
        <v>1</v>
      </c>
      <c r="BS188">
        <v>2</v>
      </c>
      <c r="BT188">
        <v>0</v>
      </c>
      <c r="BU188">
        <v>4</v>
      </c>
      <c r="BV188" t="s">
        <v>150</v>
      </c>
      <c r="BW188">
        <v>241</v>
      </c>
      <c r="BX188">
        <v>2</v>
      </c>
      <c r="BY188">
        <v>0</v>
      </c>
      <c r="BZ188" t="s">
        <v>151</v>
      </c>
      <c r="CA188" t="s">
        <v>151</v>
      </c>
      <c r="CB188">
        <v>0</v>
      </c>
      <c r="CC188">
        <v>55</v>
      </c>
      <c r="CD188">
        <v>2280</v>
      </c>
      <c r="CE188" t="s">
        <v>152</v>
      </c>
      <c r="CF188">
        <v>0</v>
      </c>
      <c r="CG188">
        <v>2.839718</v>
      </c>
      <c r="CH188">
        <v>9</v>
      </c>
      <c r="CI188" t="s">
        <v>153</v>
      </c>
      <c r="CJ188">
        <v>2280</v>
      </c>
      <c r="CK188">
        <v>452522</v>
      </c>
      <c r="CL188">
        <v>21.56</v>
      </c>
      <c r="CM188">
        <v>24.39</v>
      </c>
      <c r="CN188">
        <v>452522</v>
      </c>
      <c r="CO188">
        <v>0</v>
      </c>
      <c r="CP188">
        <v>14993.712771</v>
      </c>
      <c r="CQ188">
        <v>100</v>
      </c>
      <c r="CR188">
        <v>42981</v>
      </c>
      <c r="CS188">
        <v>9.2135999999999996E-2</v>
      </c>
      <c r="CT188">
        <v>0</v>
      </c>
      <c r="CU188">
        <v>3.7200000000000002E-3</v>
      </c>
      <c r="CV188">
        <v>622</v>
      </c>
      <c r="CW188" t="s">
        <v>513</v>
      </c>
      <c r="CX188" t="s">
        <v>514</v>
      </c>
      <c r="CY188" t="s">
        <v>515</v>
      </c>
      <c r="CZ188">
        <v>-83.329077999999996</v>
      </c>
      <c r="DA188">
        <v>34.834712000000003</v>
      </c>
      <c r="DB188">
        <v>34.834712000000003</v>
      </c>
      <c r="DC188">
        <v>-83.329077999999996</v>
      </c>
      <c r="DD188">
        <v>3.7200000000000002E-3</v>
      </c>
      <c r="DE188">
        <v>76</v>
      </c>
      <c r="DF188">
        <v>1920</v>
      </c>
      <c r="DG188">
        <v>0</v>
      </c>
      <c r="DH188">
        <v>2020</v>
      </c>
      <c r="DI188">
        <v>0</v>
      </c>
      <c r="DJ188">
        <v>2360</v>
      </c>
      <c r="DK188">
        <v>0</v>
      </c>
      <c r="DL188">
        <v>2350</v>
      </c>
      <c r="DM188">
        <v>0</v>
      </c>
      <c r="DN188">
        <v>2280</v>
      </c>
      <c r="DO188">
        <v>10.5</v>
      </c>
      <c r="DP188">
        <v>2190</v>
      </c>
      <c r="DQ188">
        <v>10.5</v>
      </c>
      <c r="DR188">
        <v>1930</v>
      </c>
      <c r="DS188">
        <v>10.5</v>
      </c>
      <c r="DT188">
        <v>1930</v>
      </c>
      <c r="DU188">
        <v>10.5</v>
      </c>
      <c r="DV188">
        <v>1930</v>
      </c>
      <c r="DW188">
        <v>10.5</v>
      </c>
      <c r="DX188">
        <v>1940</v>
      </c>
      <c r="DY188">
        <v>10.5</v>
      </c>
      <c r="DZ188">
        <v>5.22E-4</v>
      </c>
    </row>
    <row r="189" spans="1:130" x14ac:dyDescent="0.3">
      <c r="A189">
        <v>188</v>
      </c>
      <c r="B189">
        <v>4934808</v>
      </c>
      <c r="C189" t="s">
        <v>130</v>
      </c>
      <c r="D189" s="2">
        <v>41849.37777777778</v>
      </c>
      <c r="E189" t="s">
        <v>131</v>
      </c>
      <c r="F189" t="s">
        <v>330</v>
      </c>
      <c r="G189" t="s">
        <v>552</v>
      </c>
      <c r="H189" t="s">
        <v>193</v>
      </c>
      <c r="I189">
        <v>0</v>
      </c>
      <c r="J189">
        <v>0</v>
      </c>
      <c r="K189">
        <v>0</v>
      </c>
      <c r="L189" t="s">
        <v>179</v>
      </c>
      <c r="M189" t="s">
        <v>224</v>
      </c>
      <c r="N189" t="s">
        <v>165</v>
      </c>
      <c r="O189" t="s">
        <v>165</v>
      </c>
      <c r="P189" t="s">
        <v>173</v>
      </c>
      <c r="Q189">
        <v>2</v>
      </c>
      <c r="R189" t="s">
        <v>344</v>
      </c>
      <c r="S189" t="s">
        <v>195</v>
      </c>
      <c r="T189" t="s">
        <v>169</v>
      </c>
      <c r="U189" t="s">
        <v>142</v>
      </c>
      <c r="V189" t="s">
        <v>553</v>
      </c>
      <c r="W189" t="s">
        <v>554</v>
      </c>
      <c r="X189" t="s">
        <v>172</v>
      </c>
      <c r="Y189" t="s">
        <v>145</v>
      </c>
      <c r="Z189">
        <v>23.378502999999998</v>
      </c>
      <c r="AA189">
        <v>34.816434999999998</v>
      </c>
      <c r="AB189">
        <v>-83.319074000000001</v>
      </c>
      <c r="AC189">
        <v>77</v>
      </c>
      <c r="AD189">
        <v>62</v>
      </c>
      <c r="AE189">
        <v>138</v>
      </c>
      <c r="AF189" t="s">
        <v>146</v>
      </c>
      <c r="AG189">
        <v>119</v>
      </c>
      <c r="AH189">
        <v>137</v>
      </c>
      <c r="AI189" t="s">
        <v>147</v>
      </c>
      <c r="AJ189">
        <v>2266.4</v>
      </c>
      <c r="AK189">
        <v>26.9</v>
      </c>
      <c r="AL189">
        <v>1065.0999999999999</v>
      </c>
      <c r="AM189">
        <v>-83.319029999999998</v>
      </c>
      <c r="AN189">
        <v>34.818447999999997</v>
      </c>
      <c r="AO189">
        <v>-83.319361000000001</v>
      </c>
      <c r="AP189">
        <v>34.815559</v>
      </c>
      <c r="AQ189" t="s">
        <v>145</v>
      </c>
      <c r="AR189">
        <v>1</v>
      </c>
      <c r="AS189">
        <v>241</v>
      </c>
      <c r="AT189">
        <v>2</v>
      </c>
      <c r="AU189">
        <v>0</v>
      </c>
      <c r="AV189">
        <v>55</v>
      </c>
      <c r="AW189">
        <v>3.5</v>
      </c>
      <c r="AX189">
        <v>3.27</v>
      </c>
      <c r="AY189">
        <v>1479</v>
      </c>
      <c r="AZ189">
        <v>1469.8</v>
      </c>
      <c r="BA189">
        <v>1464.9</v>
      </c>
      <c r="BB189">
        <v>55</v>
      </c>
      <c r="BC189">
        <v>70.900000000000006</v>
      </c>
      <c r="BD189">
        <v>0</v>
      </c>
      <c r="BE189" s="3">
        <v>43091</v>
      </c>
      <c r="BF189" t="s">
        <v>209</v>
      </c>
      <c r="BG189">
        <v>2.944E-3</v>
      </c>
      <c r="BH189">
        <v>43332</v>
      </c>
      <c r="BI189">
        <v>42957</v>
      </c>
      <c r="BJ189" t="s">
        <v>145</v>
      </c>
      <c r="BK189" t="s">
        <v>149</v>
      </c>
      <c r="BL189">
        <v>1</v>
      </c>
      <c r="BM189">
        <v>200</v>
      </c>
      <c r="BN189">
        <v>1</v>
      </c>
      <c r="BO189">
        <v>1</v>
      </c>
      <c r="BP189">
        <v>2</v>
      </c>
      <c r="BQ189">
        <v>1</v>
      </c>
      <c r="BR189">
        <v>1</v>
      </c>
      <c r="BS189">
        <v>2</v>
      </c>
      <c r="BT189">
        <v>0</v>
      </c>
      <c r="BU189">
        <v>4</v>
      </c>
      <c r="BV189" t="s">
        <v>150</v>
      </c>
      <c r="BW189">
        <v>241</v>
      </c>
      <c r="BX189">
        <v>2</v>
      </c>
      <c r="BY189">
        <v>0</v>
      </c>
      <c r="BZ189" t="s">
        <v>151</v>
      </c>
      <c r="CA189" t="s">
        <v>151</v>
      </c>
      <c r="CB189">
        <v>0</v>
      </c>
      <c r="CC189">
        <v>55</v>
      </c>
      <c r="CD189">
        <v>2280</v>
      </c>
      <c r="CE189" t="s">
        <v>152</v>
      </c>
      <c r="CF189">
        <v>0</v>
      </c>
      <c r="CG189">
        <v>2.839718</v>
      </c>
      <c r="CH189">
        <v>9</v>
      </c>
      <c r="CI189" t="s">
        <v>153</v>
      </c>
      <c r="CJ189">
        <v>2280</v>
      </c>
      <c r="CK189">
        <v>452522</v>
      </c>
      <c r="CL189">
        <v>21.56</v>
      </c>
      <c r="CM189">
        <v>24.39</v>
      </c>
      <c r="CN189">
        <v>452522</v>
      </c>
      <c r="CO189">
        <v>0</v>
      </c>
      <c r="CP189">
        <v>14993.712771</v>
      </c>
      <c r="CQ189">
        <v>100</v>
      </c>
      <c r="CR189">
        <v>42981</v>
      </c>
      <c r="CS189">
        <v>9.2135999999999996E-2</v>
      </c>
      <c r="CT189">
        <v>0</v>
      </c>
      <c r="CU189">
        <v>2.944E-3</v>
      </c>
      <c r="CV189">
        <v>622</v>
      </c>
      <c r="CW189" t="s">
        <v>513</v>
      </c>
      <c r="CX189" t="s">
        <v>514</v>
      </c>
      <c r="CY189" t="s">
        <v>515</v>
      </c>
      <c r="CZ189">
        <v>-83.329077999999996</v>
      </c>
      <c r="DA189">
        <v>34.834712000000003</v>
      </c>
      <c r="DB189">
        <v>34.834712000000003</v>
      </c>
      <c r="DC189">
        <v>-83.329077999999996</v>
      </c>
      <c r="DD189">
        <v>2.944E-3</v>
      </c>
      <c r="DE189">
        <v>77</v>
      </c>
      <c r="DF189">
        <v>1920</v>
      </c>
      <c r="DG189">
        <v>0</v>
      </c>
      <c r="DH189">
        <v>2020</v>
      </c>
      <c r="DI189">
        <v>0</v>
      </c>
      <c r="DJ189">
        <v>2360</v>
      </c>
      <c r="DK189">
        <v>0</v>
      </c>
      <c r="DL189">
        <v>2350</v>
      </c>
      <c r="DM189">
        <v>0</v>
      </c>
      <c r="DN189">
        <v>2280</v>
      </c>
      <c r="DO189">
        <v>10.5</v>
      </c>
      <c r="DP189">
        <v>2190</v>
      </c>
      <c r="DQ189">
        <v>10.5</v>
      </c>
      <c r="DR189">
        <v>1930</v>
      </c>
      <c r="DS189">
        <v>10.5</v>
      </c>
      <c r="DT189">
        <v>1930</v>
      </c>
      <c r="DU189">
        <v>10.5</v>
      </c>
      <c r="DV189">
        <v>1930</v>
      </c>
      <c r="DW189">
        <v>10.5</v>
      </c>
      <c r="DX189">
        <v>1940</v>
      </c>
      <c r="DY189">
        <v>10.5</v>
      </c>
      <c r="DZ189">
        <v>0</v>
      </c>
    </row>
    <row r="190" spans="1:130" x14ac:dyDescent="0.3">
      <c r="A190">
        <v>189</v>
      </c>
      <c r="B190">
        <v>7390825</v>
      </c>
      <c r="C190" t="s">
        <v>130</v>
      </c>
      <c r="D190" s="2">
        <v>43747.354166666664</v>
      </c>
      <c r="E190" t="s">
        <v>131</v>
      </c>
      <c r="F190" t="s">
        <v>330</v>
      </c>
      <c r="G190" t="s">
        <v>555</v>
      </c>
      <c r="H190" t="s">
        <v>134</v>
      </c>
      <c r="I190">
        <v>0</v>
      </c>
      <c r="J190">
        <v>0</v>
      </c>
      <c r="K190">
        <v>0</v>
      </c>
      <c r="L190" t="s">
        <v>135</v>
      </c>
      <c r="M190" t="s">
        <v>180</v>
      </c>
      <c r="N190" t="s">
        <v>160</v>
      </c>
      <c r="O190" t="s">
        <v>160</v>
      </c>
      <c r="P190" t="s">
        <v>173</v>
      </c>
      <c r="Q190">
        <v>1</v>
      </c>
      <c r="R190" t="s">
        <v>139</v>
      </c>
      <c r="S190" t="s">
        <v>177</v>
      </c>
      <c r="T190" t="s">
        <v>169</v>
      </c>
      <c r="U190" t="s">
        <v>142</v>
      </c>
      <c r="V190">
        <v>76</v>
      </c>
      <c r="W190" t="s">
        <v>143</v>
      </c>
      <c r="X190" t="s">
        <v>144</v>
      </c>
      <c r="Y190" t="s">
        <v>145</v>
      </c>
      <c r="Z190">
        <v>23.709838999999999</v>
      </c>
      <c r="AA190">
        <v>34.812109999999997</v>
      </c>
      <c r="AB190">
        <v>-83.318267000000006</v>
      </c>
      <c r="AC190">
        <v>78</v>
      </c>
      <c r="AD190">
        <v>63</v>
      </c>
      <c r="AE190">
        <v>139</v>
      </c>
      <c r="AF190" t="s">
        <v>146</v>
      </c>
      <c r="AG190">
        <v>120</v>
      </c>
      <c r="AH190">
        <v>138</v>
      </c>
      <c r="AI190" t="s">
        <v>183</v>
      </c>
      <c r="AJ190">
        <v>464.2</v>
      </c>
      <c r="AK190">
        <v>87.1</v>
      </c>
      <c r="AL190">
        <v>704.2</v>
      </c>
      <c r="AM190">
        <v>-83.319338999999999</v>
      </c>
      <c r="AN190">
        <v>34.813139999999997</v>
      </c>
      <c r="AO190">
        <v>-83.317683000000002</v>
      </c>
      <c r="AP190">
        <v>34.812033</v>
      </c>
      <c r="AQ190" t="s">
        <v>145</v>
      </c>
      <c r="AR190">
        <v>1</v>
      </c>
      <c r="AS190">
        <v>241</v>
      </c>
      <c r="AT190">
        <v>2</v>
      </c>
      <c r="AU190">
        <v>0</v>
      </c>
      <c r="AV190">
        <v>55</v>
      </c>
      <c r="AW190">
        <v>8.9600000000000009</v>
      </c>
      <c r="AX190">
        <v>8.61</v>
      </c>
      <c r="AY190">
        <v>1423.6</v>
      </c>
      <c r="AZ190">
        <v>1394</v>
      </c>
      <c r="BA190">
        <v>1376.3</v>
      </c>
      <c r="BB190">
        <v>55</v>
      </c>
      <c r="BC190">
        <v>42</v>
      </c>
      <c r="BD190">
        <v>13</v>
      </c>
      <c r="BE190" s="3">
        <v>43091</v>
      </c>
      <c r="BF190" t="s">
        <v>258</v>
      </c>
      <c r="BG190">
        <v>2.1740000000000002E-3</v>
      </c>
      <c r="BH190">
        <v>43332</v>
      </c>
      <c r="BI190">
        <v>42957</v>
      </c>
      <c r="BJ190" t="s">
        <v>145</v>
      </c>
      <c r="BK190" t="s">
        <v>149</v>
      </c>
      <c r="BL190">
        <v>1</v>
      </c>
      <c r="BM190">
        <v>200</v>
      </c>
      <c r="BN190">
        <v>1</v>
      </c>
      <c r="BO190">
        <v>1</v>
      </c>
      <c r="BP190">
        <v>2</v>
      </c>
      <c r="BQ190">
        <v>1</v>
      </c>
      <c r="BR190">
        <v>1</v>
      </c>
      <c r="BS190">
        <v>2</v>
      </c>
      <c r="BT190">
        <v>0</v>
      </c>
      <c r="BU190">
        <v>4</v>
      </c>
      <c r="BV190" t="s">
        <v>150</v>
      </c>
      <c r="BW190">
        <v>241</v>
      </c>
      <c r="BX190">
        <v>2</v>
      </c>
      <c r="BY190">
        <v>0</v>
      </c>
      <c r="BZ190" t="s">
        <v>151</v>
      </c>
      <c r="CA190" t="s">
        <v>151</v>
      </c>
      <c r="CB190">
        <v>0</v>
      </c>
      <c r="CC190">
        <v>55</v>
      </c>
      <c r="CD190">
        <v>2280</v>
      </c>
      <c r="CE190" t="s">
        <v>152</v>
      </c>
      <c r="CF190">
        <v>0</v>
      </c>
      <c r="CG190">
        <v>2.839718</v>
      </c>
      <c r="CH190">
        <v>9</v>
      </c>
      <c r="CI190" t="s">
        <v>153</v>
      </c>
      <c r="CJ190">
        <v>2280</v>
      </c>
      <c r="CK190">
        <v>452522</v>
      </c>
      <c r="CL190">
        <v>21.56</v>
      </c>
      <c r="CM190">
        <v>24.39</v>
      </c>
      <c r="CN190">
        <v>452522</v>
      </c>
      <c r="CO190">
        <v>0</v>
      </c>
      <c r="CP190">
        <v>14993.712771</v>
      </c>
      <c r="CQ190">
        <v>100</v>
      </c>
      <c r="CR190">
        <v>42981</v>
      </c>
      <c r="CS190">
        <v>9.2135999999999996E-2</v>
      </c>
      <c r="CT190">
        <v>0</v>
      </c>
      <c r="CU190">
        <v>2.1740000000000002E-3</v>
      </c>
      <c r="CV190">
        <v>622</v>
      </c>
      <c r="CW190" t="s">
        <v>513</v>
      </c>
      <c r="CX190" t="s">
        <v>514</v>
      </c>
      <c r="CY190" t="s">
        <v>515</v>
      </c>
      <c r="CZ190">
        <v>-83.329077999999996</v>
      </c>
      <c r="DA190">
        <v>34.834712000000003</v>
      </c>
      <c r="DB190">
        <v>34.834712000000003</v>
      </c>
      <c r="DC190">
        <v>-83.329077999999996</v>
      </c>
      <c r="DD190">
        <v>2.1740000000000002E-3</v>
      </c>
      <c r="DE190">
        <v>78</v>
      </c>
      <c r="DF190">
        <v>1920</v>
      </c>
      <c r="DG190">
        <v>0</v>
      </c>
      <c r="DH190">
        <v>2020</v>
      </c>
      <c r="DI190">
        <v>0</v>
      </c>
      <c r="DJ190">
        <v>2360</v>
      </c>
      <c r="DK190">
        <v>0</v>
      </c>
      <c r="DL190">
        <v>2350</v>
      </c>
      <c r="DM190">
        <v>0</v>
      </c>
      <c r="DN190">
        <v>2280</v>
      </c>
      <c r="DO190">
        <v>10.5</v>
      </c>
      <c r="DP190">
        <v>2190</v>
      </c>
      <c r="DQ190">
        <v>10.5</v>
      </c>
      <c r="DR190">
        <v>1930</v>
      </c>
      <c r="DS190">
        <v>10.5</v>
      </c>
      <c r="DT190">
        <v>1930</v>
      </c>
      <c r="DU190">
        <v>10.5</v>
      </c>
      <c r="DV190">
        <v>1930</v>
      </c>
      <c r="DW190">
        <v>10.5</v>
      </c>
      <c r="DX190">
        <v>1940</v>
      </c>
      <c r="DY190">
        <v>10.5</v>
      </c>
      <c r="DZ190">
        <v>0</v>
      </c>
    </row>
    <row r="191" spans="1:130" x14ac:dyDescent="0.3">
      <c r="A191">
        <v>190</v>
      </c>
      <c r="B191">
        <v>6313445</v>
      </c>
      <c r="C191" t="s">
        <v>157</v>
      </c>
      <c r="D191" s="2">
        <v>42931.923611111109</v>
      </c>
      <c r="E191" t="s">
        <v>131</v>
      </c>
      <c r="F191" t="s">
        <v>330</v>
      </c>
      <c r="G191" t="s">
        <v>158</v>
      </c>
      <c r="H191" t="s">
        <v>211</v>
      </c>
      <c r="I191">
        <v>0</v>
      </c>
      <c r="J191">
        <v>1</v>
      </c>
      <c r="K191">
        <v>0</v>
      </c>
      <c r="L191" t="s">
        <v>135</v>
      </c>
      <c r="M191" t="s">
        <v>136</v>
      </c>
      <c r="N191" t="s">
        <v>159</v>
      </c>
      <c r="O191" t="s">
        <v>160</v>
      </c>
      <c r="P191" t="s">
        <v>202</v>
      </c>
      <c r="Q191">
        <v>1</v>
      </c>
      <c r="R191" t="s">
        <v>139</v>
      </c>
      <c r="S191" t="s">
        <v>177</v>
      </c>
      <c r="T191" t="s">
        <v>141</v>
      </c>
      <c r="U191" t="s">
        <v>142</v>
      </c>
      <c r="V191">
        <v>85</v>
      </c>
      <c r="W191" t="s">
        <v>197</v>
      </c>
      <c r="X191" t="s">
        <v>144</v>
      </c>
      <c r="Y191" t="s">
        <v>145</v>
      </c>
      <c r="Z191">
        <v>23.664795000000002</v>
      </c>
      <c r="AA191">
        <v>34.812440000000002</v>
      </c>
      <c r="AB191">
        <v>-83.318934999999996</v>
      </c>
      <c r="AC191">
        <v>78</v>
      </c>
      <c r="AD191">
        <v>63</v>
      </c>
      <c r="AE191">
        <v>139</v>
      </c>
      <c r="AF191" t="s">
        <v>146</v>
      </c>
      <c r="AG191">
        <v>120</v>
      </c>
      <c r="AH191">
        <v>138</v>
      </c>
      <c r="AI191" t="s">
        <v>183</v>
      </c>
      <c r="AJ191">
        <v>464.2</v>
      </c>
      <c r="AK191">
        <v>87.1</v>
      </c>
      <c r="AL191">
        <v>704.2</v>
      </c>
      <c r="AM191">
        <v>-83.319338999999999</v>
      </c>
      <c r="AN191">
        <v>34.813139999999997</v>
      </c>
      <c r="AO191">
        <v>-83.317683000000002</v>
      </c>
      <c r="AP191">
        <v>34.812033</v>
      </c>
      <c r="AQ191" t="s">
        <v>145</v>
      </c>
      <c r="AR191">
        <v>1</v>
      </c>
      <c r="AS191">
        <v>241</v>
      </c>
      <c r="AT191">
        <v>2</v>
      </c>
      <c r="AU191">
        <v>0</v>
      </c>
      <c r="AV191">
        <v>55</v>
      </c>
      <c r="AW191">
        <v>8.9600000000000009</v>
      </c>
      <c r="AX191">
        <v>8.61</v>
      </c>
      <c r="AY191">
        <v>1423.6</v>
      </c>
      <c r="AZ191">
        <v>1394</v>
      </c>
      <c r="BA191">
        <v>1376.3</v>
      </c>
      <c r="BB191">
        <v>55</v>
      </c>
      <c r="BC191">
        <v>42</v>
      </c>
      <c r="BD191">
        <v>13</v>
      </c>
      <c r="BE191" s="3">
        <v>43091</v>
      </c>
      <c r="BF191" t="s">
        <v>258</v>
      </c>
      <c r="BG191">
        <v>2.1740000000000002E-3</v>
      </c>
      <c r="BH191">
        <v>43332</v>
      </c>
      <c r="BI191">
        <v>42957</v>
      </c>
      <c r="BJ191" t="s">
        <v>145</v>
      </c>
      <c r="BK191" t="s">
        <v>149</v>
      </c>
      <c r="BL191">
        <v>1</v>
      </c>
      <c r="BM191">
        <v>200</v>
      </c>
      <c r="BN191">
        <v>1</v>
      </c>
      <c r="BO191">
        <v>1</v>
      </c>
      <c r="BP191">
        <v>2</v>
      </c>
      <c r="BQ191">
        <v>1</v>
      </c>
      <c r="BR191">
        <v>1</v>
      </c>
      <c r="BS191">
        <v>2</v>
      </c>
      <c r="BT191">
        <v>0</v>
      </c>
      <c r="BU191">
        <v>4</v>
      </c>
      <c r="BV191" t="s">
        <v>150</v>
      </c>
      <c r="BW191">
        <v>241</v>
      </c>
      <c r="BX191">
        <v>2</v>
      </c>
      <c r="BY191">
        <v>0</v>
      </c>
      <c r="BZ191" t="s">
        <v>151</v>
      </c>
      <c r="CA191" t="s">
        <v>151</v>
      </c>
      <c r="CB191">
        <v>0</v>
      </c>
      <c r="CC191">
        <v>55</v>
      </c>
      <c r="CD191">
        <v>2280</v>
      </c>
      <c r="CE191" t="s">
        <v>152</v>
      </c>
      <c r="CF191">
        <v>0</v>
      </c>
      <c r="CG191">
        <v>2.839718</v>
      </c>
      <c r="CH191">
        <v>9</v>
      </c>
      <c r="CI191" t="s">
        <v>153</v>
      </c>
      <c r="CJ191">
        <v>2280</v>
      </c>
      <c r="CK191">
        <v>452522</v>
      </c>
      <c r="CL191">
        <v>21.56</v>
      </c>
      <c r="CM191">
        <v>24.39</v>
      </c>
      <c r="CN191">
        <v>452522</v>
      </c>
      <c r="CO191">
        <v>0</v>
      </c>
      <c r="CP191">
        <v>14993.712771</v>
      </c>
      <c r="CQ191">
        <v>100</v>
      </c>
      <c r="CR191">
        <v>42981</v>
      </c>
      <c r="CS191">
        <v>9.2135999999999996E-2</v>
      </c>
      <c r="CT191">
        <v>0</v>
      </c>
      <c r="CU191">
        <v>2.1740000000000002E-3</v>
      </c>
      <c r="CV191">
        <v>622</v>
      </c>
      <c r="CW191" t="s">
        <v>513</v>
      </c>
      <c r="CX191" t="s">
        <v>514</v>
      </c>
      <c r="CY191" t="s">
        <v>515</v>
      </c>
      <c r="CZ191">
        <v>-83.329077999999996</v>
      </c>
      <c r="DA191">
        <v>34.834712000000003</v>
      </c>
      <c r="DB191">
        <v>34.834712000000003</v>
      </c>
      <c r="DC191">
        <v>-83.329077999999996</v>
      </c>
      <c r="DD191">
        <v>2.1740000000000002E-3</v>
      </c>
      <c r="DE191">
        <v>78</v>
      </c>
      <c r="DF191">
        <v>1920</v>
      </c>
      <c r="DG191">
        <v>0</v>
      </c>
      <c r="DH191">
        <v>2020</v>
      </c>
      <c r="DI191">
        <v>0</v>
      </c>
      <c r="DJ191">
        <v>2360</v>
      </c>
      <c r="DK191">
        <v>0</v>
      </c>
      <c r="DL191">
        <v>2350</v>
      </c>
      <c r="DM191">
        <v>0</v>
      </c>
      <c r="DN191">
        <v>2280</v>
      </c>
      <c r="DO191">
        <v>10.5</v>
      </c>
      <c r="DP191">
        <v>2190</v>
      </c>
      <c r="DQ191">
        <v>10.5</v>
      </c>
      <c r="DR191">
        <v>1930</v>
      </c>
      <c r="DS191">
        <v>10.5</v>
      </c>
      <c r="DT191">
        <v>1930</v>
      </c>
      <c r="DU191">
        <v>10.5</v>
      </c>
      <c r="DV191">
        <v>1930</v>
      </c>
      <c r="DW191">
        <v>10.5</v>
      </c>
      <c r="DX191">
        <v>1940</v>
      </c>
      <c r="DY191">
        <v>10.5</v>
      </c>
      <c r="DZ191">
        <v>0</v>
      </c>
    </row>
    <row r="192" spans="1:130" x14ac:dyDescent="0.3">
      <c r="A192">
        <v>191</v>
      </c>
      <c r="B192">
        <v>5536836</v>
      </c>
      <c r="C192" t="s">
        <v>157</v>
      </c>
      <c r="D192" s="2">
        <v>42337.569444444445</v>
      </c>
      <c r="E192" t="s">
        <v>131</v>
      </c>
      <c r="F192" t="s">
        <v>330</v>
      </c>
      <c r="G192" t="s">
        <v>556</v>
      </c>
      <c r="H192" t="s">
        <v>187</v>
      </c>
      <c r="I192">
        <v>0</v>
      </c>
      <c r="J192">
        <v>0</v>
      </c>
      <c r="K192">
        <v>1</v>
      </c>
      <c r="L192" t="s">
        <v>135</v>
      </c>
      <c r="M192" t="s">
        <v>180</v>
      </c>
      <c r="N192" t="s">
        <v>159</v>
      </c>
      <c r="O192" t="s">
        <v>160</v>
      </c>
      <c r="P192" t="s">
        <v>202</v>
      </c>
      <c r="Q192">
        <v>1</v>
      </c>
      <c r="R192" t="s">
        <v>139</v>
      </c>
      <c r="S192" t="s">
        <v>140</v>
      </c>
      <c r="T192" t="s">
        <v>169</v>
      </c>
      <c r="U192" t="s">
        <v>162</v>
      </c>
      <c r="V192">
        <v>68</v>
      </c>
      <c r="W192" t="s">
        <v>143</v>
      </c>
      <c r="X192" t="s">
        <v>264</v>
      </c>
      <c r="Y192" t="s">
        <v>145</v>
      </c>
      <c r="Z192">
        <v>23.707000000000001</v>
      </c>
      <c r="AA192">
        <v>34.812126999999997</v>
      </c>
      <c r="AB192">
        <v>-83.318323000000007</v>
      </c>
      <c r="AC192">
        <v>78</v>
      </c>
      <c r="AD192">
        <v>63</v>
      </c>
      <c r="AE192">
        <v>139</v>
      </c>
      <c r="AF192" t="s">
        <v>146</v>
      </c>
      <c r="AG192">
        <v>120</v>
      </c>
      <c r="AH192">
        <v>138</v>
      </c>
      <c r="AI192" t="s">
        <v>183</v>
      </c>
      <c r="AJ192">
        <v>464.2</v>
      </c>
      <c r="AK192">
        <v>87.1</v>
      </c>
      <c r="AL192">
        <v>704.2</v>
      </c>
      <c r="AM192">
        <v>-83.319338999999999</v>
      </c>
      <c r="AN192">
        <v>34.813139999999997</v>
      </c>
      <c r="AO192">
        <v>-83.317683000000002</v>
      </c>
      <c r="AP192">
        <v>34.812033</v>
      </c>
      <c r="AQ192" t="s">
        <v>145</v>
      </c>
      <c r="AR192">
        <v>1</v>
      </c>
      <c r="AS192">
        <v>241</v>
      </c>
      <c r="AT192">
        <v>2</v>
      </c>
      <c r="AU192">
        <v>0</v>
      </c>
      <c r="AV192">
        <v>55</v>
      </c>
      <c r="AW192">
        <v>8.9600000000000009</v>
      </c>
      <c r="AX192">
        <v>8.61</v>
      </c>
      <c r="AY192">
        <v>1423.6</v>
      </c>
      <c r="AZ192">
        <v>1394</v>
      </c>
      <c r="BA192">
        <v>1376.3</v>
      </c>
      <c r="BB192">
        <v>55</v>
      </c>
      <c r="BC192">
        <v>42</v>
      </c>
      <c r="BD192">
        <v>13</v>
      </c>
      <c r="BE192" s="3">
        <v>43091</v>
      </c>
      <c r="BF192" t="s">
        <v>258</v>
      </c>
      <c r="BG192">
        <v>2.1740000000000002E-3</v>
      </c>
      <c r="BH192">
        <v>43332</v>
      </c>
      <c r="BI192">
        <v>42957</v>
      </c>
      <c r="BJ192" t="s">
        <v>145</v>
      </c>
      <c r="BK192" t="s">
        <v>149</v>
      </c>
      <c r="BL192">
        <v>1</v>
      </c>
      <c r="BM192">
        <v>200</v>
      </c>
      <c r="BN192">
        <v>1</v>
      </c>
      <c r="BO192">
        <v>1</v>
      </c>
      <c r="BP192">
        <v>2</v>
      </c>
      <c r="BQ192">
        <v>1</v>
      </c>
      <c r="BR192">
        <v>1</v>
      </c>
      <c r="BS192">
        <v>2</v>
      </c>
      <c r="BT192">
        <v>0</v>
      </c>
      <c r="BU192">
        <v>4</v>
      </c>
      <c r="BV192" t="s">
        <v>150</v>
      </c>
      <c r="BW192">
        <v>241</v>
      </c>
      <c r="BX192">
        <v>2</v>
      </c>
      <c r="BY192">
        <v>0</v>
      </c>
      <c r="BZ192" t="s">
        <v>151</v>
      </c>
      <c r="CA192" t="s">
        <v>151</v>
      </c>
      <c r="CB192">
        <v>0</v>
      </c>
      <c r="CC192">
        <v>55</v>
      </c>
      <c r="CD192">
        <v>2280</v>
      </c>
      <c r="CE192" t="s">
        <v>152</v>
      </c>
      <c r="CF192">
        <v>0</v>
      </c>
      <c r="CG192">
        <v>2.839718</v>
      </c>
      <c r="CH192">
        <v>9</v>
      </c>
      <c r="CI192" t="s">
        <v>153</v>
      </c>
      <c r="CJ192">
        <v>2280</v>
      </c>
      <c r="CK192">
        <v>452522</v>
      </c>
      <c r="CL192">
        <v>21.56</v>
      </c>
      <c r="CM192">
        <v>24.39</v>
      </c>
      <c r="CN192">
        <v>452522</v>
      </c>
      <c r="CO192">
        <v>0</v>
      </c>
      <c r="CP192">
        <v>14993.712771</v>
      </c>
      <c r="CQ192">
        <v>100</v>
      </c>
      <c r="CR192">
        <v>42981</v>
      </c>
      <c r="CS192">
        <v>9.2135999999999996E-2</v>
      </c>
      <c r="CT192">
        <v>0</v>
      </c>
      <c r="CU192">
        <v>2.1740000000000002E-3</v>
      </c>
      <c r="CV192">
        <v>622</v>
      </c>
      <c r="CW192" t="s">
        <v>513</v>
      </c>
      <c r="CX192" t="s">
        <v>514</v>
      </c>
      <c r="CY192" t="s">
        <v>515</v>
      </c>
      <c r="CZ192">
        <v>-83.329077999999996</v>
      </c>
      <c r="DA192">
        <v>34.834712000000003</v>
      </c>
      <c r="DB192">
        <v>34.834712000000003</v>
      </c>
      <c r="DC192">
        <v>-83.329077999999996</v>
      </c>
      <c r="DD192">
        <v>2.1740000000000002E-3</v>
      </c>
      <c r="DE192">
        <v>78</v>
      </c>
      <c r="DF192">
        <v>1920</v>
      </c>
      <c r="DG192">
        <v>0</v>
      </c>
      <c r="DH192">
        <v>2020</v>
      </c>
      <c r="DI192">
        <v>0</v>
      </c>
      <c r="DJ192">
        <v>2360</v>
      </c>
      <c r="DK192">
        <v>0</v>
      </c>
      <c r="DL192">
        <v>2350</v>
      </c>
      <c r="DM192">
        <v>0</v>
      </c>
      <c r="DN192">
        <v>2280</v>
      </c>
      <c r="DO192">
        <v>10.5</v>
      </c>
      <c r="DP192">
        <v>2190</v>
      </c>
      <c r="DQ192">
        <v>10.5</v>
      </c>
      <c r="DR192">
        <v>1930</v>
      </c>
      <c r="DS192">
        <v>10.5</v>
      </c>
      <c r="DT192">
        <v>1930</v>
      </c>
      <c r="DU192">
        <v>10.5</v>
      </c>
      <c r="DV192">
        <v>1930</v>
      </c>
      <c r="DW192">
        <v>10.5</v>
      </c>
      <c r="DX192">
        <v>1940</v>
      </c>
      <c r="DY192">
        <v>10.5</v>
      </c>
      <c r="DZ192">
        <v>0</v>
      </c>
    </row>
    <row r="193" spans="1:130" x14ac:dyDescent="0.3">
      <c r="A193">
        <v>192</v>
      </c>
      <c r="B193">
        <v>5081316</v>
      </c>
      <c r="C193" t="s">
        <v>157</v>
      </c>
      <c r="D193" s="2">
        <v>41981.677777777775</v>
      </c>
      <c r="E193" t="s">
        <v>131</v>
      </c>
      <c r="F193" t="s">
        <v>330</v>
      </c>
      <c r="G193" t="s">
        <v>158</v>
      </c>
      <c r="H193" t="s">
        <v>193</v>
      </c>
      <c r="I193">
        <v>0</v>
      </c>
      <c r="J193">
        <v>0</v>
      </c>
      <c r="K193">
        <v>0</v>
      </c>
      <c r="L193" t="s">
        <v>135</v>
      </c>
      <c r="M193" t="s">
        <v>136</v>
      </c>
      <c r="N193" t="s">
        <v>255</v>
      </c>
      <c r="O193" t="s">
        <v>255</v>
      </c>
      <c r="P193" t="s">
        <v>173</v>
      </c>
      <c r="Q193">
        <v>1</v>
      </c>
      <c r="R193" t="s">
        <v>139</v>
      </c>
      <c r="S193" t="s">
        <v>140</v>
      </c>
      <c r="T193" t="s">
        <v>169</v>
      </c>
      <c r="U193" t="s">
        <v>142</v>
      </c>
      <c r="V193">
        <v>53</v>
      </c>
      <c r="W193" t="s">
        <v>197</v>
      </c>
      <c r="X193" t="s">
        <v>264</v>
      </c>
      <c r="Y193" t="s">
        <v>145</v>
      </c>
      <c r="Z193">
        <v>23.727219999999999</v>
      </c>
      <c r="AA193">
        <v>34.812038999999999</v>
      </c>
      <c r="AB193">
        <v>-83.317983999999996</v>
      </c>
      <c r="AC193">
        <v>78</v>
      </c>
      <c r="AD193">
        <v>63</v>
      </c>
      <c r="AE193">
        <v>139</v>
      </c>
      <c r="AF193" t="s">
        <v>146</v>
      </c>
      <c r="AG193">
        <v>120</v>
      </c>
      <c r="AH193">
        <v>138</v>
      </c>
      <c r="AI193" t="s">
        <v>183</v>
      </c>
      <c r="AJ193">
        <v>464.2</v>
      </c>
      <c r="AK193">
        <v>87.1</v>
      </c>
      <c r="AL193">
        <v>704.2</v>
      </c>
      <c r="AM193">
        <v>-83.319338999999999</v>
      </c>
      <c r="AN193">
        <v>34.813139999999997</v>
      </c>
      <c r="AO193">
        <v>-83.317683000000002</v>
      </c>
      <c r="AP193">
        <v>34.812033</v>
      </c>
      <c r="AQ193" t="s">
        <v>145</v>
      </c>
      <c r="AR193">
        <v>1</v>
      </c>
      <c r="AS193">
        <v>241</v>
      </c>
      <c r="AT193">
        <v>2</v>
      </c>
      <c r="AU193">
        <v>0</v>
      </c>
      <c r="AV193">
        <v>55</v>
      </c>
      <c r="AW193">
        <v>8.9600000000000009</v>
      </c>
      <c r="AX193">
        <v>8.61</v>
      </c>
      <c r="AY193">
        <v>1423.6</v>
      </c>
      <c r="AZ193">
        <v>1394</v>
      </c>
      <c r="BA193">
        <v>1376.3</v>
      </c>
      <c r="BB193">
        <v>55</v>
      </c>
      <c r="BC193">
        <v>42</v>
      </c>
      <c r="BD193">
        <v>13</v>
      </c>
      <c r="BE193" s="3">
        <v>43091</v>
      </c>
      <c r="BF193" t="s">
        <v>258</v>
      </c>
      <c r="BG193">
        <v>2.1740000000000002E-3</v>
      </c>
      <c r="BH193">
        <v>43332</v>
      </c>
      <c r="BI193">
        <v>42957</v>
      </c>
      <c r="BJ193" t="s">
        <v>145</v>
      </c>
      <c r="BK193" t="s">
        <v>149</v>
      </c>
      <c r="BL193">
        <v>1</v>
      </c>
      <c r="BM193">
        <v>200</v>
      </c>
      <c r="BN193">
        <v>1</v>
      </c>
      <c r="BO193">
        <v>1</v>
      </c>
      <c r="BP193">
        <v>2</v>
      </c>
      <c r="BQ193">
        <v>1</v>
      </c>
      <c r="BR193">
        <v>1</v>
      </c>
      <c r="BS193">
        <v>2</v>
      </c>
      <c r="BT193">
        <v>0</v>
      </c>
      <c r="BU193">
        <v>4</v>
      </c>
      <c r="BV193" t="s">
        <v>150</v>
      </c>
      <c r="BW193">
        <v>241</v>
      </c>
      <c r="BX193">
        <v>2</v>
      </c>
      <c r="BY193">
        <v>0</v>
      </c>
      <c r="BZ193" t="s">
        <v>151</v>
      </c>
      <c r="CA193" t="s">
        <v>151</v>
      </c>
      <c r="CB193">
        <v>0</v>
      </c>
      <c r="CC193">
        <v>55</v>
      </c>
      <c r="CD193">
        <v>2280</v>
      </c>
      <c r="CE193" t="s">
        <v>152</v>
      </c>
      <c r="CF193">
        <v>0</v>
      </c>
      <c r="CG193">
        <v>2.839718</v>
      </c>
      <c r="CH193">
        <v>9</v>
      </c>
      <c r="CI193" t="s">
        <v>153</v>
      </c>
      <c r="CJ193">
        <v>2280</v>
      </c>
      <c r="CK193">
        <v>452522</v>
      </c>
      <c r="CL193">
        <v>21.56</v>
      </c>
      <c r="CM193">
        <v>24.39</v>
      </c>
      <c r="CN193">
        <v>452522</v>
      </c>
      <c r="CO193">
        <v>0</v>
      </c>
      <c r="CP193">
        <v>14993.712771</v>
      </c>
      <c r="CQ193">
        <v>100</v>
      </c>
      <c r="CR193">
        <v>42981</v>
      </c>
      <c r="CS193">
        <v>9.2135999999999996E-2</v>
      </c>
      <c r="CT193">
        <v>0</v>
      </c>
      <c r="CU193">
        <v>2.1740000000000002E-3</v>
      </c>
      <c r="CV193">
        <v>622</v>
      </c>
      <c r="CW193" t="s">
        <v>513</v>
      </c>
      <c r="CX193" t="s">
        <v>514</v>
      </c>
      <c r="CY193" t="s">
        <v>515</v>
      </c>
      <c r="CZ193">
        <v>-83.329077999999996</v>
      </c>
      <c r="DA193">
        <v>34.834712000000003</v>
      </c>
      <c r="DB193">
        <v>34.834712000000003</v>
      </c>
      <c r="DC193">
        <v>-83.329077999999996</v>
      </c>
      <c r="DD193">
        <v>2.1740000000000002E-3</v>
      </c>
      <c r="DE193">
        <v>78</v>
      </c>
      <c r="DF193">
        <v>1920</v>
      </c>
      <c r="DG193">
        <v>0</v>
      </c>
      <c r="DH193">
        <v>2020</v>
      </c>
      <c r="DI193">
        <v>0</v>
      </c>
      <c r="DJ193">
        <v>2360</v>
      </c>
      <c r="DK193">
        <v>0</v>
      </c>
      <c r="DL193">
        <v>2350</v>
      </c>
      <c r="DM193">
        <v>0</v>
      </c>
      <c r="DN193">
        <v>2280</v>
      </c>
      <c r="DO193">
        <v>10.5</v>
      </c>
      <c r="DP193">
        <v>2190</v>
      </c>
      <c r="DQ193">
        <v>10.5</v>
      </c>
      <c r="DR193">
        <v>1930</v>
      </c>
      <c r="DS193">
        <v>10.5</v>
      </c>
      <c r="DT193">
        <v>1930</v>
      </c>
      <c r="DU193">
        <v>10.5</v>
      </c>
      <c r="DV193">
        <v>1930</v>
      </c>
      <c r="DW193">
        <v>10.5</v>
      </c>
      <c r="DX193">
        <v>1940</v>
      </c>
      <c r="DY193">
        <v>10.5</v>
      </c>
      <c r="DZ193">
        <v>0</v>
      </c>
    </row>
    <row r="194" spans="1:130" x14ac:dyDescent="0.3">
      <c r="A194">
        <v>193</v>
      </c>
      <c r="B194">
        <v>4664849</v>
      </c>
      <c r="C194" t="s">
        <v>157</v>
      </c>
      <c r="D194" s="2">
        <v>41613.666666666664</v>
      </c>
      <c r="E194" t="s">
        <v>131</v>
      </c>
      <c r="F194" t="s">
        <v>330</v>
      </c>
      <c r="G194" t="s">
        <v>158</v>
      </c>
      <c r="H194" t="s">
        <v>187</v>
      </c>
      <c r="I194">
        <v>0</v>
      </c>
      <c r="J194">
        <v>0</v>
      </c>
      <c r="K194">
        <v>1</v>
      </c>
      <c r="L194" t="s">
        <v>135</v>
      </c>
      <c r="M194" t="s">
        <v>136</v>
      </c>
      <c r="N194" t="s">
        <v>255</v>
      </c>
      <c r="O194" t="s">
        <v>255</v>
      </c>
      <c r="P194" t="s">
        <v>173</v>
      </c>
      <c r="Q194">
        <v>1</v>
      </c>
      <c r="R194" t="s">
        <v>139</v>
      </c>
      <c r="S194" t="s">
        <v>140</v>
      </c>
      <c r="T194" t="s">
        <v>169</v>
      </c>
      <c r="U194" t="s">
        <v>162</v>
      </c>
      <c r="V194">
        <v>27</v>
      </c>
      <c r="W194" t="s">
        <v>222</v>
      </c>
      <c r="X194" t="s">
        <v>144</v>
      </c>
      <c r="Y194" t="s">
        <v>145</v>
      </c>
      <c r="Z194">
        <v>23.707000000000001</v>
      </c>
      <c r="AA194">
        <v>34.812120999999998</v>
      </c>
      <c r="AB194">
        <v>-83.318303</v>
      </c>
      <c r="AC194">
        <v>78</v>
      </c>
      <c r="AD194">
        <v>63</v>
      </c>
      <c r="AE194">
        <v>139</v>
      </c>
      <c r="AF194" t="s">
        <v>146</v>
      </c>
      <c r="AG194">
        <v>120</v>
      </c>
      <c r="AH194">
        <v>138</v>
      </c>
      <c r="AI194" t="s">
        <v>183</v>
      </c>
      <c r="AJ194">
        <v>464.2</v>
      </c>
      <c r="AK194">
        <v>87.1</v>
      </c>
      <c r="AL194">
        <v>704.2</v>
      </c>
      <c r="AM194">
        <v>-83.319338999999999</v>
      </c>
      <c r="AN194">
        <v>34.813139999999997</v>
      </c>
      <c r="AO194">
        <v>-83.317683000000002</v>
      </c>
      <c r="AP194">
        <v>34.812033</v>
      </c>
      <c r="AQ194" t="s">
        <v>145</v>
      </c>
      <c r="AR194">
        <v>1</v>
      </c>
      <c r="AS194">
        <v>241</v>
      </c>
      <c r="AT194">
        <v>2</v>
      </c>
      <c r="AU194">
        <v>0</v>
      </c>
      <c r="AV194">
        <v>55</v>
      </c>
      <c r="AW194">
        <v>8.9600000000000009</v>
      </c>
      <c r="AX194">
        <v>8.61</v>
      </c>
      <c r="AY194">
        <v>1423.6</v>
      </c>
      <c r="AZ194">
        <v>1394</v>
      </c>
      <c r="BA194">
        <v>1376.3</v>
      </c>
      <c r="BB194">
        <v>55</v>
      </c>
      <c r="BC194">
        <v>42</v>
      </c>
      <c r="BD194">
        <v>13</v>
      </c>
      <c r="BE194" s="3">
        <v>43091</v>
      </c>
      <c r="BF194" t="s">
        <v>258</v>
      </c>
      <c r="BG194">
        <v>2.1740000000000002E-3</v>
      </c>
      <c r="BH194">
        <v>43332</v>
      </c>
      <c r="BI194">
        <v>42957</v>
      </c>
      <c r="BJ194" t="s">
        <v>145</v>
      </c>
      <c r="BK194" t="s">
        <v>149</v>
      </c>
      <c r="BL194">
        <v>1</v>
      </c>
      <c r="BM194">
        <v>200</v>
      </c>
      <c r="BN194">
        <v>1</v>
      </c>
      <c r="BO194">
        <v>1</v>
      </c>
      <c r="BP194">
        <v>2</v>
      </c>
      <c r="BQ194">
        <v>1</v>
      </c>
      <c r="BR194">
        <v>1</v>
      </c>
      <c r="BS194">
        <v>2</v>
      </c>
      <c r="BT194">
        <v>0</v>
      </c>
      <c r="BU194">
        <v>4</v>
      </c>
      <c r="BV194" t="s">
        <v>150</v>
      </c>
      <c r="BW194">
        <v>241</v>
      </c>
      <c r="BX194">
        <v>2</v>
      </c>
      <c r="BY194">
        <v>0</v>
      </c>
      <c r="BZ194" t="s">
        <v>151</v>
      </c>
      <c r="CA194" t="s">
        <v>151</v>
      </c>
      <c r="CB194">
        <v>0</v>
      </c>
      <c r="CC194">
        <v>55</v>
      </c>
      <c r="CD194">
        <v>2280</v>
      </c>
      <c r="CE194" t="s">
        <v>152</v>
      </c>
      <c r="CF194">
        <v>0</v>
      </c>
      <c r="CG194">
        <v>2.839718</v>
      </c>
      <c r="CH194">
        <v>9</v>
      </c>
      <c r="CI194" t="s">
        <v>153</v>
      </c>
      <c r="CJ194">
        <v>2280</v>
      </c>
      <c r="CK194">
        <v>452522</v>
      </c>
      <c r="CL194">
        <v>21.56</v>
      </c>
      <c r="CM194">
        <v>24.39</v>
      </c>
      <c r="CN194">
        <v>452522</v>
      </c>
      <c r="CO194">
        <v>0</v>
      </c>
      <c r="CP194">
        <v>14993.712771</v>
      </c>
      <c r="CQ194">
        <v>100</v>
      </c>
      <c r="CR194">
        <v>42981</v>
      </c>
      <c r="CS194">
        <v>9.2135999999999996E-2</v>
      </c>
      <c r="CT194">
        <v>0</v>
      </c>
      <c r="CU194">
        <v>2.1740000000000002E-3</v>
      </c>
      <c r="CV194">
        <v>622</v>
      </c>
      <c r="CW194" t="s">
        <v>513</v>
      </c>
      <c r="CX194" t="s">
        <v>514</v>
      </c>
      <c r="CY194" t="s">
        <v>515</v>
      </c>
      <c r="CZ194">
        <v>-83.329077999999996</v>
      </c>
      <c r="DA194">
        <v>34.834712000000003</v>
      </c>
      <c r="DB194">
        <v>34.834712000000003</v>
      </c>
      <c r="DC194">
        <v>-83.329077999999996</v>
      </c>
      <c r="DD194">
        <v>2.1740000000000002E-3</v>
      </c>
      <c r="DE194">
        <v>78</v>
      </c>
      <c r="DF194">
        <v>1920</v>
      </c>
      <c r="DG194">
        <v>0</v>
      </c>
      <c r="DH194">
        <v>2020</v>
      </c>
      <c r="DI194">
        <v>0</v>
      </c>
      <c r="DJ194">
        <v>2360</v>
      </c>
      <c r="DK194">
        <v>0</v>
      </c>
      <c r="DL194">
        <v>2350</v>
      </c>
      <c r="DM194">
        <v>0</v>
      </c>
      <c r="DN194">
        <v>2280</v>
      </c>
      <c r="DO194">
        <v>10.5</v>
      </c>
      <c r="DP194">
        <v>2190</v>
      </c>
      <c r="DQ194">
        <v>10.5</v>
      </c>
      <c r="DR194">
        <v>1930</v>
      </c>
      <c r="DS194">
        <v>10.5</v>
      </c>
      <c r="DT194">
        <v>1930</v>
      </c>
      <c r="DU194">
        <v>10.5</v>
      </c>
      <c r="DV194">
        <v>1930</v>
      </c>
      <c r="DW194">
        <v>10.5</v>
      </c>
      <c r="DX194">
        <v>1940</v>
      </c>
      <c r="DY194">
        <v>10.5</v>
      </c>
      <c r="DZ194">
        <v>0</v>
      </c>
    </row>
    <row r="195" spans="1:130" x14ac:dyDescent="0.3">
      <c r="A195">
        <v>194</v>
      </c>
      <c r="B195">
        <v>6658205</v>
      </c>
      <c r="C195" t="s">
        <v>130</v>
      </c>
      <c r="D195" s="2">
        <v>43183.333333333336</v>
      </c>
      <c r="E195" t="s">
        <v>131</v>
      </c>
      <c r="F195" t="s">
        <v>330</v>
      </c>
      <c r="G195" t="s">
        <v>557</v>
      </c>
      <c r="H195" t="s">
        <v>193</v>
      </c>
      <c r="I195">
        <v>0</v>
      </c>
      <c r="J195">
        <v>0</v>
      </c>
      <c r="K195">
        <v>0</v>
      </c>
      <c r="L195" t="s">
        <v>135</v>
      </c>
      <c r="M195" t="s">
        <v>173</v>
      </c>
      <c r="N195" t="s">
        <v>160</v>
      </c>
      <c r="O195" t="s">
        <v>160</v>
      </c>
      <c r="P195" t="s">
        <v>190</v>
      </c>
      <c r="Q195">
        <v>1</v>
      </c>
      <c r="R195" t="s">
        <v>182</v>
      </c>
      <c r="S195" t="s">
        <v>140</v>
      </c>
      <c r="T195" t="s">
        <v>169</v>
      </c>
      <c r="U195" t="s">
        <v>142</v>
      </c>
      <c r="V195">
        <v>20</v>
      </c>
      <c r="W195" t="s">
        <v>143</v>
      </c>
      <c r="X195" t="s">
        <v>144</v>
      </c>
      <c r="Y195" t="s">
        <v>145</v>
      </c>
      <c r="Z195">
        <v>23.462516000000001</v>
      </c>
      <c r="AA195">
        <v>34.815261999999997</v>
      </c>
      <c r="AB195">
        <v>-83.319470999999993</v>
      </c>
      <c r="AC195">
        <v>79</v>
      </c>
      <c r="AD195">
        <v>64</v>
      </c>
      <c r="AE195">
        <v>140</v>
      </c>
      <c r="AF195" t="s">
        <v>146</v>
      </c>
      <c r="AG195">
        <v>120</v>
      </c>
      <c r="AH195">
        <v>139</v>
      </c>
      <c r="AI195" t="s">
        <v>183</v>
      </c>
      <c r="AJ195">
        <v>1046.4000000000001</v>
      </c>
      <c r="AK195">
        <v>42.7</v>
      </c>
      <c r="AL195">
        <v>781.1</v>
      </c>
      <c r="AM195">
        <v>-83.319376000000005</v>
      </c>
      <c r="AN195">
        <v>34.815519000000002</v>
      </c>
      <c r="AO195">
        <v>-83.319444000000004</v>
      </c>
      <c r="AP195">
        <v>34.813414000000002</v>
      </c>
      <c r="AQ195" t="s">
        <v>145</v>
      </c>
      <c r="AR195">
        <v>1</v>
      </c>
      <c r="AS195">
        <v>241</v>
      </c>
      <c r="AT195">
        <v>2</v>
      </c>
      <c r="AU195">
        <v>0</v>
      </c>
      <c r="AV195">
        <v>55</v>
      </c>
      <c r="AW195">
        <v>7.63</v>
      </c>
      <c r="AX195">
        <v>6.83</v>
      </c>
      <c r="AY195">
        <v>1464.6</v>
      </c>
      <c r="AZ195">
        <v>1455.1</v>
      </c>
      <c r="BA195">
        <v>1426.2</v>
      </c>
      <c r="BB195">
        <v>55</v>
      </c>
      <c r="BC195">
        <v>52.7</v>
      </c>
      <c r="BD195">
        <v>2.2999999999999998</v>
      </c>
      <c r="BE195" s="3">
        <v>43091</v>
      </c>
      <c r="BF195" t="s">
        <v>258</v>
      </c>
      <c r="BG195">
        <v>2.1649999999999998E-3</v>
      </c>
      <c r="BH195">
        <v>43332</v>
      </c>
      <c r="BI195">
        <v>42957</v>
      </c>
      <c r="BJ195" t="s">
        <v>145</v>
      </c>
      <c r="BK195" t="s">
        <v>149</v>
      </c>
      <c r="BL195">
        <v>1</v>
      </c>
      <c r="BM195">
        <v>200</v>
      </c>
      <c r="BN195">
        <v>1</v>
      </c>
      <c r="BO195">
        <v>1</v>
      </c>
      <c r="BP195">
        <v>2</v>
      </c>
      <c r="BQ195">
        <v>1</v>
      </c>
      <c r="BR195">
        <v>1</v>
      </c>
      <c r="BS195">
        <v>2</v>
      </c>
      <c r="BT195">
        <v>0</v>
      </c>
      <c r="BU195">
        <v>4</v>
      </c>
      <c r="BV195" t="s">
        <v>150</v>
      </c>
      <c r="BW195">
        <v>241</v>
      </c>
      <c r="BX195">
        <v>2</v>
      </c>
      <c r="BY195">
        <v>0</v>
      </c>
      <c r="BZ195" t="s">
        <v>151</v>
      </c>
      <c r="CA195" t="s">
        <v>151</v>
      </c>
      <c r="CB195">
        <v>0</v>
      </c>
      <c r="CC195">
        <v>55</v>
      </c>
      <c r="CD195">
        <v>2280</v>
      </c>
      <c r="CE195" t="s">
        <v>152</v>
      </c>
      <c r="CF195">
        <v>0</v>
      </c>
      <c r="CG195">
        <v>2.839718</v>
      </c>
      <c r="CH195">
        <v>9</v>
      </c>
      <c r="CI195" t="s">
        <v>153</v>
      </c>
      <c r="CJ195">
        <v>2280</v>
      </c>
      <c r="CK195">
        <v>452522</v>
      </c>
      <c r="CL195">
        <v>21.56</v>
      </c>
      <c r="CM195">
        <v>24.39</v>
      </c>
      <c r="CN195">
        <v>452522</v>
      </c>
      <c r="CO195">
        <v>0</v>
      </c>
      <c r="CP195">
        <v>14993.712771</v>
      </c>
      <c r="CQ195">
        <v>100</v>
      </c>
      <c r="CR195">
        <v>42981</v>
      </c>
      <c r="CS195">
        <v>9.2135999999999996E-2</v>
      </c>
      <c r="CT195">
        <v>0</v>
      </c>
      <c r="CU195">
        <v>2.1649999999999998E-3</v>
      </c>
      <c r="CV195">
        <v>622</v>
      </c>
      <c r="CW195" t="s">
        <v>513</v>
      </c>
      <c r="CX195" t="s">
        <v>514</v>
      </c>
      <c r="CY195" t="s">
        <v>515</v>
      </c>
      <c r="CZ195">
        <v>-83.329077999999996</v>
      </c>
      <c r="DA195">
        <v>34.834712000000003</v>
      </c>
      <c r="DB195">
        <v>34.834712000000003</v>
      </c>
      <c r="DC195">
        <v>-83.329077999999996</v>
      </c>
      <c r="DD195">
        <v>2.1649999999999998E-3</v>
      </c>
      <c r="DE195">
        <v>79</v>
      </c>
      <c r="DF195">
        <v>1920</v>
      </c>
      <c r="DG195">
        <v>0</v>
      </c>
      <c r="DH195">
        <v>2020</v>
      </c>
      <c r="DI195">
        <v>0</v>
      </c>
      <c r="DJ195">
        <v>2360</v>
      </c>
      <c r="DK195">
        <v>0</v>
      </c>
      <c r="DL195">
        <v>2350</v>
      </c>
      <c r="DM195">
        <v>0</v>
      </c>
      <c r="DN195">
        <v>2280</v>
      </c>
      <c r="DO195">
        <v>10.5</v>
      </c>
      <c r="DP195">
        <v>2190</v>
      </c>
      <c r="DQ195">
        <v>10.5</v>
      </c>
      <c r="DR195">
        <v>1930</v>
      </c>
      <c r="DS195">
        <v>10.5</v>
      </c>
      <c r="DT195">
        <v>1930</v>
      </c>
      <c r="DU195">
        <v>10.5</v>
      </c>
      <c r="DV195">
        <v>1930</v>
      </c>
      <c r="DW195">
        <v>10.5</v>
      </c>
      <c r="DX195">
        <v>1940</v>
      </c>
      <c r="DY195">
        <v>10.5</v>
      </c>
      <c r="DZ195">
        <v>0</v>
      </c>
    </row>
    <row r="196" spans="1:130" x14ac:dyDescent="0.3">
      <c r="A196">
        <v>195</v>
      </c>
      <c r="B196">
        <v>7430820</v>
      </c>
      <c r="C196" t="s">
        <v>558</v>
      </c>
      <c r="D196" s="2">
        <v>43773.773611111108</v>
      </c>
      <c r="E196" t="s">
        <v>559</v>
      </c>
      <c r="F196" t="s">
        <v>560</v>
      </c>
      <c r="G196" t="s">
        <v>561</v>
      </c>
      <c r="H196" t="s">
        <v>134</v>
      </c>
      <c r="I196">
        <v>0</v>
      </c>
      <c r="J196">
        <v>0</v>
      </c>
      <c r="K196">
        <v>0</v>
      </c>
      <c r="L196" t="s">
        <v>135</v>
      </c>
      <c r="M196" t="s">
        <v>180</v>
      </c>
      <c r="N196" t="s">
        <v>181</v>
      </c>
      <c r="O196" t="s">
        <v>255</v>
      </c>
      <c r="P196" t="s">
        <v>173</v>
      </c>
      <c r="Q196">
        <v>1</v>
      </c>
      <c r="R196" t="s">
        <v>139</v>
      </c>
      <c r="S196" t="s">
        <v>140</v>
      </c>
      <c r="T196" t="s">
        <v>141</v>
      </c>
      <c r="U196" t="s">
        <v>142</v>
      </c>
      <c r="V196">
        <v>52</v>
      </c>
      <c r="W196" t="s">
        <v>143</v>
      </c>
      <c r="X196" t="s">
        <v>201</v>
      </c>
      <c r="Y196" t="s">
        <v>562</v>
      </c>
      <c r="Z196">
        <v>17.076283</v>
      </c>
      <c r="AA196">
        <v>34.931019999999997</v>
      </c>
      <c r="AB196">
        <v>-83.663247999999996</v>
      </c>
      <c r="AC196">
        <v>82</v>
      </c>
      <c r="AD196">
        <v>74</v>
      </c>
      <c r="AE196">
        <v>20</v>
      </c>
      <c r="AF196" t="s">
        <v>146</v>
      </c>
      <c r="AG196">
        <v>17</v>
      </c>
      <c r="AH196">
        <v>19</v>
      </c>
      <c r="AI196" t="s">
        <v>147</v>
      </c>
      <c r="AJ196">
        <v>410.6</v>
      </c>
      <c r="AK196">
        <v>88</v>
      </c>
      <c r="AL196">
        <v>629.6</v>
      </c>
      <c r="AM196">
        <v>-83.662594999999996</v>
      </c>
      <c r="AN196">
        <v>34.931063999999999</v>
      </c>
      <c r="AO196">
        <v>-83.660891000000007</v>
      </c>
      <c r="AP196">
        <v>34.930338999999996</v>
      </c>
      <c r="AQ196" t="s">
        <v>562</v>
      </c>
      <c r="AR196">
        <v>1</v>
      </c>
      <c r="AS196">
        <v>281</v>
      </c>
      <c r="AT196">
        <v>2</v>
      </c>
      <c r="AU196">
        <v>0</v>
      </c>
      <c r="AV196">
        <v>55</v>
      </c>
      <c r="AW196">
        <v>10.220000000000001</v>
      </c>
      <c r="AX196">
        <v>9.9499999999999993</v>
      </c>
      <c r="AY196">
        <v>2097.4</v>
      </c>
      <c r="AZ196">
        <v>2086.3000000000002</v>
      </c>
      <c r="BA196">
        <v>2075.5</v>
      </c>
      <c r="BB196">
        <v>35</v>
      </c>
      <c r="BC196">
        <v>39.6</v>
      </c>
      <c r="BD196">
        <v>0</v>
      </c>
      <c r="BE196" s="3">
        <v>42942</v>
      </c>
      <c r="BF196" t="s">
        <v>209</v>
      </c>
      <c r="BG196">
        <v>1.993E-3</v>
      </c>
      <c r="BH196">
        <v>49432</v>
      </c>
      <c r="BI196">
        <v>48905</v>
      </c>
      <c r="BJ196" t="s">
        <v>562</v>
      </c>
      <c r="BK196" t="s">
        <v>563</v>
      </c>
      <c r="BL196">
        <v>1</v>
      </c>
      <c r="BM196">
        <v>200</v>
      </c>
      <c r="BN196">
        <v>1</v>
      </c>
      <c r="BO196">
        <v>1</v>
      </c>
      <c r="BP196">
        <v>2</v>
      </c>
      <c r="BQ196">
        <v>1</v>
      </c>
      <c r="BR196">
        <v>1</v>
      </c>
      <c r="BS196">
        <v>2</v>
      </c>
      <c r="BT196">
        <v>3</v>
      </c>
      <c r="BU196">
        <v>3</v>
      </c>
      <c r="BV196" t="s">
        <v>150</v>
      </c>
      <c r="BW196">
        <v>281</v>
      </c>
      <c r="BX196">
        <v>2</v>
      </c>
      <c r="BY196">
        <v>0</v>
      </c>
      <c r="BZ196" t="s">
        <v>151</v>
      </c>
      <c r="CA196" t="s">
        <v>151</v>
      </c>
      <c r="CB196">
        <v>0</v>
      </c>
      <c r="CC196">
        <v>55</v>
      </c>
      <c r="CD196">
        <v>2440</v>
      </c>
      <c r="CE196" t="s">
        <v>152</v>
      </c>
      <c r="CF196">
        <v>0</v>
      </c>
      <c r="CG196">
        <v>0.88851199999999997</v>
      </c>
      <c r="CH196">
        <v>9</v>
      </c>
      <c r="CI196" t="s">
        <v>153</v>
      </c>
      <c r="CJ196">
        <v>2440</v>
      </c>
      <c r="CK196">
        <v>501307</v>
      </c>
      <c r="CL196">
        <v>16.37</v>
      </c>
      <c r="CM196">
        <v>17.25</v>
      </c>
      <c r="CN196">
        <v>501307</v>
      </c>
      <c r="CO196">
        <v>0</v>
      </c>
      <c r="CP196">
        <v>4691.3420990000004</v>
      </c>
      <c r="CQ196">
        <v>100</v>
      </c>
      <c r="CR196">
        <v>48952</v>
      </c>
      <c r="CS196">
        <v>3.0610999999999999E-2</v>
      </c>
      <c r="CT196">
        <v>0</v>
      </c>
      <c r="CU196">
        <v>1.993E-3</v>
      </c>
      <c r="CV196">
        <v>711</v>
      </c>
      <c r="CW196" t="s">
        <v>564</v>
      </c>
      <c r="CX196" t="s">
        <v>155</v>
      </c>
      <c r="CY196" t="s">
        <v>565</v>
      </c>
      <c r="CZ196">
        <v>-83.675389999999993</v>
      </c>
      <c r="DA196">
        <v>34.925823999999999</v>
      </c>
      <c r="DB196">
        <v>34.925823999999999</v>
      </c>
      <c r="DC196">
        <v>-83.675389999999993</v>
      </c>
      <c r="DD196">
        <v>1.993E-3</v>
      </c>
      <c r="DE196">
        <v>82</v>
      </c>
      <c r="DF196">
        <v>2610</v>
      </c>
      <c r="DG196">
        <v>8.5</v>
      </c>
      <c r="DH196">
        <v>2750</v>
      </c>
      <c r="DI196">
        <v>8.5</v>
      </c>
      <c r="DJ196">
        <v>2530</v>
      </c>
      <c r="DK196">
        <v>0</v>
      </c>
      <c r="DL196">
        <v>2520</v>
      </c>
      <c r="DM196">
        <v>0</v>
      </c>
      <c r="DN196">
        <v>2440</v>
      </c>
      <c r="DO196">
        <v>10</v>
      </c>
      <c r="DP196">
        <v>2340</v>
      </c>
      <c r="DQ196">
        <v>10</v>
      </c>
      <c r="DR196">
        <v>1560</v>
      </c>
      <c r="DS196">
        <v>12.1</v>
      </c>
      <c r="DT196">
        <v>1560</v>
      </c>
      <c r="DU196">
        <v>12.1</v>
      </c>
      <c r="DV196">
        <v>2270</v>
      </c>
      <c r="DW196">
        <v>7.8</v>
      </c>
      <c r="DX196">
        <v>2300</v>
      </c>
      <c r="DY196">
        <v>7.8</v>
      </c>
      <c r="DZ196">
        <v>6.5300000000000004E-4</v>
      </c>
    </row>
    <row r="197" spans="1:130" x14ac:dyDescent="0.3">
      <c r="A197">
        <v>196</v>
      </c>
      <c r="B197">
        <v>6276965</v>
      </c>
      <c r="C197" t="s">
        <v>157</v>
      </c>
      <c r="D197" s="2">
        <v>42900.759027777778</v>
      </c>
      <c r="E197" t="s">
        <v>559</v>
      </c>
      <c r="F197" t="s">
        <v>560</v>
      </c>
      <c r="G197" t="s">
        <v>158</v>
      </c>
      <c r="H197" t="s">
        <v>537</v>
      </c>
      <c r="I197">
        <v>1</v>
      </c>
      <c r="J197">
        <v>0</v>
      </c>
      <c r="K197">
        <v>0</v>
      </c>
      <c r="L197" t="s">
        <v>135</v>
      </c>
      <c r="M197" t="s">
        <v>136</v>
      </c>
      <c r="N197" t="s">
        <v>159</v>
      </c>
      <c r="O197" t="s">
        <v>137</v>
      </c>
      <c r="P197" t="s">
        <v>173</v>
      </c>
      <c r="Q197">
        <v>1</v>
      </c>
      <c r="R197" t="s">
        <v>139</v>
      </c>
      <c r="S197" t="s">
        <v>177</v>
      </c>
      <c r="T197" t="s">
        <v>169</v>
      </c>
      <c r="U197" t="s">
        <v>142</v>
      </c>
      <c r="V197">
        <v>51</v>
      </c>
      <c r="W197" t="s">
        <v>222</v>
      </c>
      <c r="X197" t="s">
        <v>201</v>
      </c>
      <c r="Y197" t="s">
        <v>562</v>
      </c>
      <c r="Z197">
        <v>17.125</v>
      </c>
      <c r="AA197">
        <v>34.931080000000001</v>
      </c>
      <c r="AB197">
        <v>-83.662413000000001</v>
      </c>
      <c r="AC197">
        <v>82</v>
      </c>
      <c r="AD197">
        <v>74</v>
      </c>
      <c r="AE197">
        <v>20</v>
      </c>
      <c r="AF197" t="s">
        <v>146</v>
      </c>
      <c r="AG197">
        <v>17</v>
      </c>
      <c r="AH197">
        <v>19</v>
      </c>
      <c r="AI197" t="s">
        <v>147</v>
      </c>
      <c r="AJ197">
        <v>410.6</v>
      </c>
      <c r="AK197">
        <v>88</v>
      </c>
      <c r="AL197">
        <v>629.6</v>
      </c>
      <c r="AM197">
        <v>-83.662594999999996</v>
      </c>
      <c r="AN197">
        <v>34.931063999999999</v>
      </c>
      <c r="AO197">
        <v>-83.660891000000007</v>
      </c>
      <c r="AP197">
        <v>34.930338999999996</v>
      </c>
      <c r="AQ197" t="s">
        <v>562</v>
      </c>
      <c r="AR197">
        <v>1</v>
      </c>
      <c r="AS197">
        <v>281</v>
      </c>
      <c r="AT197">
        <v>2</v>
      </c>
      <c r="AU197">
        <v>0</v>
      </c>
      <c r="AV197">
        <v>55</v>
      </c>
      <c r="AW197">
        <v>10.220000000000001</v>
      </c>
      <c r="AX197">
        <v>9.9499999999999993</v>
      </c>
      <c r="AY197">
        <v>2097.4</v>
      </c>
      <c r="AZ197">
        <v>2086.3000000000002</v>
      </c>
      <c r="BA197">
        <v>2075.5</v>
      </c>
      <c r="BB197">
        <v>35</v>
      </c>
      <c r="BC197">
        <v>39.6</v>
      </c>
      <c r="BD197">
        <v>0</v>
      </c>
      <c r="BE197" s="3">
        <v>42942</v>
      </c>
      <c r="BF197" t="s">
        <v>209</v>
      </c>
      <c r="BG197">
        <v>1.993E-3</v>
      </c>
      <c r="BH197">
        <v>49432</v>
      </c>
      <c r="BI197">
        <v>48905</v>
      </c>
      <c r="BJ197" t="s">
        <v>562</v>
      </c>
      <c r="BK197" t="s">
        <v>563</v>
      </c>
      <c r="BL197">
        <v>1</v>
      </c>
      <c r="BM197">
        <v>200</v>
      </c>
      <c r="BN197">
        <v>1</v>
      </c>
      <c r="BO197">
        <v>1</v>
      </c>
      <c r="BP197">
        <v>2</v>
      </c>
      <c r="BQ197">
        <v>1</v>
      </c>
      <c r="BR197">
        <v>1</v>
      </c>
      <c r="BS197">
        <v>2</v>
      </c>
      <c r="BT197">
        <v>3</v>
      </c>
      <c r="BU197">
        <v>3</v>
      </c>
      <c r="BV197" t="s">
        <v>150</v>
      </c>
      <c r="BW197">
        <v>281</v>
      </c>
      <c r="BX197">
        <v>2</v>
      </c>
      <c r="BY197">
        <v>0</v>
      </c>
      <c r="BZ197" t="s">
        <v>151</v>
      </c>
      <c r="CA197" t="s">
        <v>151</v>
      </c>
      <c r="CB197">
        <v>0</v>
      </c>
      <c r="CC197">
        <v>55</v>
      </c>
      <c r="CD197">
        <v>2440</v>
      </c>
      <c r="CE197" t="s">
        <v>152</v>
      </c>
      <c r="CF197">
        <v>0</v>
      </c>
      <c r="CG197">
        <v>0.88851199999999997</v>
      </c>
      <c r="CH197">
        <v>9</v>
      </c>
      <c r="CI197" t="s">
        <v>153</v>
      </c>
      <c r="CJ197">
        <v>2440</v>
      </c>
      <c r="CK197">
        <v>501307</v>
      </c>
      <c r="CL197">
        <v>16.37</v>
      </c>
      <c r="CM197">
        <v>17.25</v>
      </c>
      <c r="CN197">
        <v>501307</v>
      </c>
      <c r="CO197">
        <v>0</v>
      </c>
      <c r="CP197">
        <v>4691.3420990000004</v>
      </c>
      <c r="CQ197">
        <v>100</v>
      </c>
      <c r="CR197">
        <v>48952</v>
      </c>
      <c r="CS197">
        <v>3.0610999999999999E-2</v>
      </c>
      <c r="CT197">
        <v>0</v>
      </c>
      <c r="CU197">
        <v>1.993E-3</v>
      </c>
      <c r="CV197">
        <v>711</v>
      </c>
      <c r="CW197" t="s">
        <v>564</v>
      </c>
      <c r="CX197" t="s">
        <v>155</v>
      </c>
      <c r="CY197" t="s">
        <v>565</v>
      </c>
      <c r="CZ197">
        <v>-83.675389999999993</v>
      </c>
      <c r="DA197">
        <v>34.925823999999999</v>
      </c>
      <c r="DB197">
        <v>34.925823999999999</v>
      </c>
      <c r="DC197">
        <v>-83.675389999999993</v>
      </c>
      <c r="DD197">
        <v>1.993E-3</v>
      </c>
      <c r="DE197">
        <v>82</v>
      </c>
      <c r="DF197">
        <v>2610</v>
      </c>
      <c r="DG197">
        <v>8.5</v>
      </c>
      <c r="DH197">
        <v>2750</v>
      </c>
      <c r="DI197">
        <v>8.5</v>
      </c>
      <c r="DJ197">
        <v>2530</v>
      </c>
      <c r="DK197">
        <v>0</v>
      </c>
      <c r="DL197">
        <v>2520</v>
      </c>
      <c r="DM197">
        <v>0</v>
      </c>
      <c r="DN197">
        <v>2440</v>
      </c>
      <c r="DO197">
        <v>10</v>
      </c>
      <c r="DP197">
        <v>2340</v>
      </c>
      <c r="DQ197">
        <v>10</v>
      </c>
      <c r="DR197">
        <v>1560</v>
      </c>
      <c r="DS197">
        <v>12.1</v>
      </c>
      <c r="DT197">
        <v>1560</v>
      </c>
      <c r="DU197">
        <v>12.1</v>
      </c>
      <c r="DV197">
        <v>2270</v>
      </c>
      <c r="DW197">
        <v>7.8</v>
      </c>
      <c r="DX197">
        <v>2300</v>
      </c>
      <c r="DY197">
        <v>7.8</v>
      </c>
      <c r="DZ197">
        <v>0</v>
      </c>
    </row>
    <row r="198" spans="1:130" x14ac:dyDescent="0.3">
      <c r="A198">
        <v>197</v>
      </c>
      <c r="B198">
        <v>6181768</v>
      </c>
      <c r="C198" t="s">
        <v>558</v>
      </c>
      <c r="D198" s="2">
        <v>42095.648611111108</v>
      </c>
      <c r="E198" t="s">
        <v>559</v>
      </c>
      <c r="F198" t="s">
        <v>560</v>
      </c>
      <c r="G198" t="s">
        <v>566</v>
      </c>
      <c r="H198" t="s">
        <v>187</v>
      </c>
      <c r="I198">
        <v>0</v>
      </c>
      <c r="J198">
        <v>0</v>
      </c>
      <c r="K198">
        <v>1</v>
      </c>
      <c r="L198" t="s">
        <v>135</v>
      </c>
      <c r="M198" t="s">
        <v>180</v>
      </c>
      <c r="N198" t="s">
        <v>137</v>
      </c>
      <c r="O198" t="s">
        <v>137</v>
      </c>
      <c r="P198" t="s">
        <v>173</v>
      </c>
      <c r="Q198">
        <v>1</v>
      </c>
      <c r="R198" t="s">
        <v>139</v>
      </c>
      <c r="S198" t="s">
        <v>177</v>
      </c>
      <c r="T198" t="s">
        <v>169</v>
      </c>
      <c r="U198" t="s">
        <v>142</v>
      </c>
      <c r="V198">
        <v>79</v>
      </c>
      <c r="W198" t="s">
        <v>143</v>
      </c>
      <c r="X198" t="s">
        <v>144</v>
      </c>
      <c r="Y198" t="s">
        <v>562</v>
      </c>
      <c r="Z198">
        <v>17.145</v>
      </c>
      <c r="AA198">
        <v>34.931083999999998</v>
      </c>
      <c r="AB198">
        <v>-83.662001000000004</v>
      </c>
      <c r="AC198">
        <v>82</v>
      </c>
      <c r="AD198">
        <v>74</v>
      </c>
      <c r="AE198">
        <v>20</v>
      </c>
      <c r="AF198" t="s">
        <v>146</v>
      </c>
      <c r="AG198">
        <v>17</v>
      </c>
      <c r="AH198">
        <v>19</v>
      </c>
      <c r="AI198" t="s">
        <v>147</v>
      </c>
      <c r="AJ198">
        <v>410.6</v>
      </c>
      <c r="AK198">
        <v>88</v>
      </c>
      <c r="AL198">
        <v>629.6</v>
      </c>
      <c r="AM198">
        <v>-83.662594999999996</v>
      </c>
      <c r="AN198">
        <v>34.931063999999999</v>
      </c>
      <c r="AO198">
        <v>-83.660891000000007</v>
      </c>
      <c r="AP198">
        <v>34.930338999999996</v>
      </c>
      <c r="AQ198" t="s">
        <v>562</v>
      </c>
      <c r="AR198">
        <v>1</v>
      </c>
      <c r="AS198">
        <v>281</v>
      </c>
      <c r="AT198">
        <v>2</v>
      </c>
      <c r="AU198">
        <v>0</v>
      </c>
      <c r="AV198">
        <v>55</v>
      </c>
      <c r="AW198">
        <v>10.220000000000001</v>
      </c>
      <c r="AX198">
        <v>9.9499999999999993</v>
      </c>
      <c r="AY198">
        <v>2097.4</v>
      </c>
      <c r="AZ198">
        <v>2086.3000000000002</v>
      </c>
      <c r="BA198">
        <v>2075.5</v>
      </c>
      <c r="BB198">
        <v>35</v>
      </c>
      <c r="BC198">
        <v>39.6</v>
      </c>
      <c r="BD198">
        <v>0</v>
      </c>
      <c r="BE198" s="3">
        <v>42942</v>
      </c>
      <c r="BF198" t="s">
        <v>209</v>
      </c>
      <c r="BG198">
        <v>1.993E-3</v>
      </c>
      <c r="BH198">
        <v>49432</v>
      </c>
      <c r="BI198">
        <v>48905</v>
      </c>
      <c r="BJ198" t="s">
        <v>562</v>
      </c>
      <c r="BK198" t="s">
        <v>563</v>
      </c>
      <c r="BL198">
        <v>1</v>
      </c>
      <c r="BM198">
        <v>200</v>
      </c>
      <c r="BN198">
        <v>1</v>
      </c>
      <c r="BO198">
        <v>1</v>
      </c>
      <c r="BP198">
        <v>2</v>
      </c>
      <c r="BQ198">
        <v>1</v>
      </c>
      <c r="BR198">
        <v>1</v>
      </c>
      <c r="BS198">
        <v>2</v>
      </c>
      <c r="BT198">
        <v>3</v>
      </c>
      <c r="BU198">
        <v>3</v>
      </c>
      <c r="BV198" t="s">
        <v>150</v>
      </c>
      <c r="BW198">
        <v>281</v>
      </c>
      <c r="BX198">
        <v>2</v>
      </c>
      <c r="BY198">
        <v>0</v>
      </c>
      <c r="BZ198" t="s">
        <v>151</v>
      </c>
      <c r="CA198" t="s">
        <v>151</v>
      </c>
      <c r="CB198">
        <v>0</v>
      </c>
      <c r="CC198">
        <v>55</v>
      </c>
      <c r="CD198">
        <v>2440</v>
      </c>
      <c r="CE198" t="s">
        <v>152</v>
      </c>
      <c r="CF198">
        <v>0</v>
      </c>
      <c r="CG198">
        <v>0.88851199999999997</v>
      </c>
      <c r="CH198">
        <v>9</v>
      </c>
      <c r="CI198" t="s">
        <v>153</v>
      </c>
      <c r="CJ198">
        <v>2440</v>
      </c>
      <c r="CK198">
        <v>501307</v>
      </c>
      <c r="CL198">
        <v>16.37</v>
      </c>
      <c r="CM198">
        <v>17.25</v>
      </c>
      <c r="CN198">
        <v>501307</v>
      </c>
      <c r="CO198">
        <v>0</v>
      </c>
      <c r="CP198">
        <v>4691.3420990000004</v>
      </c>
      <c r="CQ198">
        <v>100</v>
      </c>
      <c r="CR198">
        <v>48952</v>
      </c>
      <c r="CS198">
        <v>3.0610999999999999E-2</v>
      </c>
      <c r="CT198">
        <v>0</v>
      </c>
      <c r="CU198">
        <v>1.993E-3</v>
      </c>
      <c r="CV198">
        <v>711</v>
      </c>
      <c r="CW198" t="s">
        <v>564</v>
      </c>
      <c r="CX198" t="s">
        <v>155</v>
      </c>
      <c r="CY198" t="s">
        <v>565</v>
      </c>
      <c r="CZ198">
        <v>-83.675389999999993</v>
      </c>
      <c r="DA198">
        <v>34.925823999999999</v>
      </c>
      <c r="DB198">
        <v>34.925823999999999</v>
      </c>
      <c r="DC198">
        <v>-83.675389999999993</v>
      </c>
      <c r="DD198">
        <v>1.993E-3</v>
      </c>
      <c r="DE198">
        <v>82</v>
      </c>
      <c r="DF198">
        <v>2610</v>
      </c>
      <c r="DG198">
        <v>8.5</v>
      </c>
      <c r="DH198">
        <v>2750</v>
      </c>
      <c r="DI198">
        <v>8.5</v>
      </c>
      <c r="DJ198">
        <v>2530</v>
      </c>
      <c r="DK198">
        <v>0</v>
      </c>
      <c r="DL198">
        <v>2520</v>
      </c>
      <c r="DM198">
        <v>0</v>
      </c>
      <c r="DN198">
        <v>2440</v>
      </c>
      <c r="DO198">
        <v>10</v>
      </c>
      <c r="DP198">
        <v>2340</v>
      </c>
      <c r="DQ198">
        <v>10</v>
      </c>
      <c r="DR198">
        <v>1560</v>
      </c>
      <c r="DS198">
        <v>12.1</v>
      </c>
      <c r="DT198">
        <v>1560</v>
      </c>
      <c r="DU198">
        <v>12.1</v>
      </c>
      <c r="DV198">
        <v>2270</v>
      </c>
      <c r="DW198">
        <v>7.8</v>
      </c>
      <c r="DX198">
        <v>2300</v>
      </c>
      <c r="DY198">
        <v>7.8</v>
      </c>
      <c r="DZ198">
        <v>0</v>
      </c>
    </row>
    <row r="199" spans="1:130" x14ac:dyDescent="0.3">
      <c r="A199">
        <v>198</v>
      </c>
      <c r="B199">
        <v>5131910</v>
      </c>
      <c r="C199" t="s">
        <v>157</v>
      </c>
      <c r="D199" s="2">
        <v>42020.5</v>
      </c>
      <c r="E199" t="s">
        <v>559</v>
      </c>
      <c r="F199" t="s">
        <v>560</v>
      </c>
      <c r="G199" t="s">
        <v>158</v>
      </c>
      <c r="H199" t="s">
        <v>211</v>
      </c>
      <c r="I199">
        <v>0</v>
      </c>
      <c r="J199">
        <v>1</v>
      </c>
      <c r="K199">
        <v>0</v>
      </c>
      <c r="L199" t="s">
        <v>135</v>
      </c>
      <c r="M199" t="s">
        <v>180</v>
      </c>
      <c r="N199" t="s">
        <v>255</v>
      </c>
      <c r="O199" t="s">
        <v>255</v>
      </c>
      <c r="P199" t="s">
        <v>161</v>
      </c>
      <c r="Q199">
        <v>1</v>
      </c>
      <c r="R199" t="s">
        <v>139</v>
      </c>
      <c r="S199" t="s">
        <v>177</v>
      </c>
      <c r="T199" t="s">
        <v>169</v>
      </c>
      <c r="U199" t="s">
        <v>142</v>
      </c>
      <c r="V199">
        <v>44</v>
      </c>
      <c r="W199" t="s">
        <v>256</v>
      </c>
      <c r="X199" t="s">
        <v>144</v>
      </c>
      <c r="Y199" t="s">
        <v>562</v>
      </c>
      <c r="Z199">
        <v>17.178999999999998</v>
      </c>
      <c r="AA199">
        <v>34.930929999999996</v>
      </c>
      <c r="AB199">
        <v>-83.661467999999999</v>
      </c>
      <c r="AC199">
        <v>82</v>
      </c>
      <c r="AD199">
        <v>74</v>
      </c>
      <c r="AE199">
        <v>20</v>
      </c>
      <c r="AF199" t="s">
        <v>146</v>
      </c>
      <c r="AG199">
        <v>17</v>
      </c>
      <c r="AH199">
        <v>19</v>
      </c>
      <c r="AI199" t="s">
        <v>147</v>
      </c>
      <c r="AJ199">
        <v>410.6</v>
      </c>
      <c r="AK199">
        <v>88</v>
      </c>
      <c r="AL199">
        <v>629.6</v>
      </c>
      <c r="AM199">
        <v>-83.662594999999996</v>
      </c>
      <c r="AN199">
        <v>34.931063999999999</v>
      </c>
      <c r="AO199">
        <v>-83.660891000000007</v>
      </c>
      <c r="AP199">
        <v>34.930338999999996</v>
      </c>
      <c r="AQ199" t="s">
        <v>562</v>
      </c>
      <c r="AR199">
        <v>1</v>
      </c>
      <c r="AS199">
        <v>281</v>
      </c>
      <c r="AT199">
        <v>2</v>
      </c>
      <c r="AU199">
        <v>0</v>
      </c>
      <c r="AV199">
        <v>55</v>
      </c>
      <c r="AW199">
        <v>10.220000000000001</v>
      </c>
      <c r="AX199">
        <v>9.9499999999999993</v>
      </c>
      <c r="AY199">
        <v>2097.4</v>
      </c>
      <c r="AZ199">
        <v>2086.3000000000002</v>
      </c>
      <c r="BA199">
        <v>2075.5</v>
      </c>
      <c r="BB199">
        <v>35</v>
      </c>
      <c r="BC199">
        <v>39.6</v>
      </c>
      <c r="BD199">
        <v>0</v>
      </c>
      <c r="BE199" s="3">
        <v>42942</v>
      </c>
      <c r="BF199" t="s">
        <v>209</v>
      </c>
      <c r="BG199">
        <v>1.993E-3</v>
      </c>
      <c r="BH199">
        <v>49432</v>
      </c>
      <c r="BI199">
        <v>48905</v>
      </c>
      <c r="BJ199" t="s">
        <v>562</v>
      </c>
      <c r="BK199" t="s">
        <v>563</v>
      </c>
      <c r="BL199">
        <v>1</v>
      </c>
      <c r="BM199">
        <v>200</v>
      </c>
      <c r="BN199">
        <v>1</v>
      </c>
      <c r="BO199">
        <v>1</v>
      </c>
      <c r="BP199">
        <v>2</v>
      </c>
      <c r="BQ199">
        <v>1</v>
      </c>
      <c r="BR199">
        <v>1</v>
      </c>
      <c r="BS199">
        <v>2</v>
      </c>
      <c r="BT199">
        <v>3</v>
      </c>
      <c r="BU199">
        <v>3</v>
      </c>
      <c r="BV199" t="s">
        <v>150</v>
      </c>
      <c r="BW199">
        <v>281</v>
      </c>
      <c r="BX199">
        <v>2</v>
      </c>
      <c r="BY199">
        <v>0</v>
      </c>
      <c r="BZ199" t="s">
        <v>151</v>
      </c>
      <c r="CA199" t="s">
        <v>151</v>
      </c>
      <c r="CB199">
        <v>0</v>
      </c>
      <c r="CC199">
        <v>55</v>
      </c>
      <c r="CD199">
        <v>2440</v>
      </c>
      <c r="CE199" t="s">
        <v>152</v>
      </c>
      <c r="CF199">
        <v>0</v>
      </c>
      <c r="CG199">
        <v>0.88851199999999997</v>
      </c>
      <c r="CH199">
        <v>9</v>
      </c>
      <c r="CI199" t="s">
        <v>153</v>
      </c>
      <c r="CJ199">
        <v>2440</v>
      </c>
      <c r="CK199">
        <v>501307</v>
      </c>
      <c r="CL199">
        <v>16.37</v>
      </c>
      <c r="CM199">
        <v>17.25</v>
      </c>
      <c r="CN199">
        <v>501307</v>
      </c>
      <c r="CO199">
        <v>0</v>
      </c>
      <c r="CP199">
        <v>4691.3420990000004</v>
      </c>
      <c r="CQ199">
        <v>100</v>
      </c>
      <c r="CR199">
        <v>48952</v>
      </c>
      <c r="CS199">
        <v>3.0610999999999999E-2</v>
      </c>
      <c r="CT199">
        <v>0</v>
      </c>
      <c r="CU199">
        <v>1.993E-3</v>
      </c>
      <c r="CV199">
        <v>711</v>
      </c>
      <c r="CW199" t="s">
        <v>564</v>
      </c>
      <c r="CX199" t="s">
        <v>155</v>
      </c>
      <c r="CY199" t="s">
        <v>565</v>
      </c>
      <c r="CZ199">
        <v>-83.675389999999993</v>
      </c>
      <c r="DA199">
        <v>34.925823999999999</v>
      </c>
      <c r="DB199">
        <v>34.925823999999999</v>
      </c>
      <c r="DC199">
        <v>-83.675389999999993</v>
      </c>
      <c r="DD199">
        <v>1.993E-3</v>
      </c>
      <c r="DE199">
        <v>82</v>
      </c>
      <c r="DF199">
        <v>2610</v>
      </c>
      <c r="DG199">
        <v>8.5</v>
      </c>
      <c r="DH199">
        <v>2750</v>
      </c>
      <c r="DI199">
        <v>8.5</v>
      </c>
      <c r="DJ199">
        <v>2530</v>
      </c>
      <c r="DK199">
        <v>0</v>
      </c>
      <c r="DL199">
        <v>2520</v>
      </c>
      <c r="DM199">
        <v>0</v>
      </c>
      <c r="DN199">
        <v>2440</v>
      </c>
      <c r="DO199">
        <v>10</v>
      </c>
      <c r="DP199">
        <v>2340</v>
      </c>
      <c r="DQ199">
        <v>10</v>
      </c>
      <c r="DR199">
        <v>1560</v>
      </c>
      <c r="DS199">
        <v>12.1</v>
      </c>
      <c r="DT199">
        <v>1560</v>
      </c>
      <c r="DU199">
        <v>12.1</v>
      </c>
      <c r="DV199">
        <v>2270</v>
      </c>
      <c r="DW199">
        <v>7.8</v>
      </c>
      <c r="DX199">
        <v>2300</v>
      </c>
      <c r="DY199">
        <v>7.8</v>
      </c>
      <c r="DZ199">
        <v>0</v>
      </c>
    </row>
    <row r="200" spans="1:130" x14ac:dyDescent="0.3">
      <c r="A200">
        <v>199</v>
      </c>
      <c r="B200">
        <v>7586643</v>
      </c>
      <c r="C200" t="s">
        <v>157</v>
      </c>
      <c r="D200" s="2">
        <v>43895.715277777781</v>
      </c>
      <c r="E200" t="s">
        <v>559</v>
      </c>
      <c r="F200" t="s">
        <v>560</v>
      </c>
      <c r="G200" t="s">
        <v>567</v>
      </c>
      <c r="H200" t="s">
        <v>211</v>
      </c>
      <c r="I200">
        <v>0</v>
      </c>
      <c r="J200">
        <v>1</v>
      </c>
      <c r="K200">
        <v>0</v>
      </c>
      <c r="L200" t="s">
        <v>135</v>
      </c>
      <c r="M200" t="s">
        <v>136</v>
      </c>
      <c r="N200" t="s">
        <v>255</v>
      </c>
      <c r="O200" t="s">
        <v>255</v>
      </c>
      <c r="P200" t="s">
        <v>173</v>
      </c>
      <c r="Q200">
        <v>1</v>
      </c>
      <c r="R200" t="s">
        <v>139</v>
      </c>
      <c r="S200" t="s">
        <v>140</v>
      </c>
      <c r="T200" t="s">
        <v>169</v>
      </c>
      <c r="U200" t="s">
        <v>162</v>
      </c>
      <c r="V200">
        <v>60</v>
      </c>
      <c r="W200" t="s">
        <v>143</v>
      </c>
      <c r="X200" t="s">
        <v>144</v>
      </c>
      <c r="Y200" t="s">
        <v>562</v>
      </c>
      <c r="Z200">
        <v>14.889049999999999</v>
      </c>
      <c r="AA200">
        <v>34.922286</v>
      </c>
      <c r="AB200">
        <v>-83.693760999999995</v>
      </c>
      <c r="AC200">
        <v>83</v>
      </c>
      <c r="AD200">
        <v>75</v>
      </c>
      <c r="AE200">
        <v>13</v>
      </c>
      <c r="AF200" t="s">
        <v>146</v>
      </c>
      <c r="AG200">
        <v>11</v>
      </c>
      <c r="AH200">
        <v>12</v>
      </c>
      <c r="AI200" t="s">
        <v>147</v>
      </c>
      <c r="AJ200">
        <v>772.6</v>
      </c>
      <c r="AK200">
        <v>66.8</v>
      </c>
      <c r="AL200">
        <v>900.2</v>
      </c>
      <c r="AM200">
        <v>-83.692887999999996</v>
      </c>
      <c r="AN200">
        <v>34.922564000000001</v>
      </c>
      <c r="AO200">
        <v>-83.690949000000003</v>
      </c>
      <c r="AP200">
        <v>34.924283000000003</v>
      </c>
      <c r="AQ200" t="s">
        <v>562</v>
      </c>
      <c r="AR200">
        <v>1</v>
      </c>
      <c r="AS200">
        <v>281</v>
      </c>
      <c r="AT200">
        <v>2</v>
      </c>
      <c r="AU200">
        <v>0</v>
      </c>
      <c r="AV200">
        <v>55</v>
      </c>
      <c r="AW200">
        <v>7.94</v>
      </c>
      <c r="AX200">
        <v>7.88</v>
      </c>
      <c r="AY200">
        <v>2067.6</v>
      </c>
      <c r="AZ200">
        <v>2041</v>
      </c>
      <c r="BA200">
        <v>2015.7</v>
      </c>
      <c r="BB200">
        <v>55</v>
      </c>
      <c r="BC200">
        <v>52</v>
      </c>
      <c r="BD200">
        <v>3</v>
      </c>
      <c r="BE200" s="3">
        <v>43092</v>
      </c>
      <c r="BF200" t="s">
        <v>148</v>
      </c>
      <c r="BG200">
        <v>2.7320000000000001E-3</v>
      </c>
      <c r="BH200">
        <v>49442</v>
      </c>
      <c r="BI200">
        <v>48915</v>
      </c>
      <c r="BJ200" t="s">
        <v>562</v>
      </c>
      <c r="BK200" t="s">
        <v>563</v>
      </c>
      <c r="BL200">
        <v>1</v>
      </c>
      <c r="BM200">
        <v>200</v>
      </c>
      <c r="BN200">
        <v>1</v>
      </c>
      <c r="BO200">
        <v>1</v>
      </c>
      <c r="BP200">
        <v>2</v>
      </c>
      <c r="BQ200">
        <v>1</v>
      </c>
      <c r="BR200">
        <v>1</v>
      </c>
      <c r="BS200">
        <v>2</v>
      </c>
      <c r="BT200">
        <v>3</v>
      </c>
      <c r="BU200">
        <v>3</v>
      </c>
      <c r="BV200" t="s">
        <v>150</v>
      </c>
      <c r="BW200">
        <v>281</v>
      </c>
      <c r="BX200">
        <v>2</v>
      </c>
      <c r="BY200">
        <v>0</v>
      </c>
      <c r="BZ200" t="s">
        <v>151</v>
      </c>
      <c r="CA200" t="s">
        <v>151</v>
      </c>
      <c r="CB200">
        <v>0</v>
      </c>
      <c r="CC200">
        <v>55</v>
      </c>
      <c r="CD200">
        <v>9150</v>
      </c>
      <c r="CE200" t="s">
        <v>152</v>
      </c>
      <c r="CF200">
        <v>0</v>
      </c>
      <c r="CG200">
        <v>0.369981</v>
      </c>
      <c r="CH200">
        <v>9</v>
      </c>
      <c r="CI200" t="s">
        <v>153</v>
      </c>
      <c r="CJ200">
        <v>9150</v>
      </c>
      <c r="CK200">
        <v>501317</v>
      </c>
      <c r="CL200">
        <v>14.78</v>
      </c>
      <c r="CM200">
        <v>15.16</v>
      </c>
      <c r="CN200">
        <v>501317</v>
      </c>
      <c r="CO200">
        <v>0</v>
      </c>
      <c r="CP200">
        <v>1953.4983729999999</v>
      </c>
      <c r="CQ200">
        <v>100</v>
      </c>
      <c r="CR200">
        <v>48962</v>
      </c>
      <c r="CS200">
        <v>1.4067E-2</v>
      </c>
      <c r="CT200">
        <v>0</v>
      </c>
      <c r="CU200">
        <v>2.7320000000000001E-3</v>
      </c>
      <c r="CV200">
        <v>711</v>
      </c>
      <c r="CW200" t="s">
        <v>564</v>
      </c>
      <c r="CX200" t="s">
        <v>155</v>
      </c>
      <c r="CY200" t="s">
        <v>565</v>
      </c>
      <c r="CZ200">
        <v>-83.675389999999993</v>
      </c>
      <c r="DA200">
        <v>34.925823999999999</v>
      </c>
      <c r="DB200">
        <v>34.925823999999999</v>
      </c>
      <c r="DC200">
        <v>-83.675389999999993</v>
      </c>
      <c r="DD200">
        <v>2.7320000000000001E-3</v>
      </c>
      <c r="DE200">
        <v>83</v>
      </c>
      <c r="DF200">
        <v>4140</v>
      </c>
      <c r="DG200">
        <v>8.6</v>
      </c>
      <c r="DH200">
        <v>4370</v>
      </c>
      <c r="DI200">
        <v>8.6</v>
      </c>
      <c r="DJ200">
        <v>4250</v>
      </c>
      <c r="DK200">
        <v>8.6</v>
      </c>
      <c r="DL200">
        <v>4760</v>
      </c>
      <c r="DM200">
        <v>0</v>
      </c>
      <c r="DN200">
        <v>4620</v>
      </c>
      <c r="DO200">
        <v>5.4</v>
      </c>
      <c r="DP200">
        <v>4440</v>
      </c>
      <c r="DQ200">
        <v>5.4</v>
      </c>
      <c r="DR200">
        <v>4230</v>
      </c>
      <c r="DS200">
        <v>5.4</v>
      </c>
      <c r="DT200">
        <v>3750</v>
      </c>
      <c r="DU200">
        <v>5.4</v>
      </c>
      <c r="DV200">
        <v>3750</v>
      </c>
      <c r="DW200">
        <v>5.4</v>
      </c>
      <c r="DX200">
        <v>3830</v>
      </c>
      <c r="DY200">
        <v>5.4</v>
      </c>
      <c r="DZ200">
        <v>9.1600000000000004E-4</v>
      </c>
    </row>
    <row r="201" spans="1:130" x14ac:dyDescent="0.3">
      <c r="A201">
        <v>200</v>
      </c>
      <c r="B201">
        <v>6750483</v>
      </c>
      <c r="C201" t="s">
        <v>558</v>
      </c>
      <c r="D201" s="2">
        <v>43252.745833333334</v>
      </c>
      <c r="E201" t="s">
        <v>559</v>
      </c>
      <c r="F201" t="s">
        <v>560</v>
      </c>
      <c r="G201" t="s">
        <v>568</v>
      </c>
      <c r="H201" t="s">
        <v>211</v>
      </c>
      <c r="I201">
        <v>0</v>
      </c>
      <c r="J201">
        <v>1</v>
      </c>
      <c r="K201">
        <v>0</v>
      </c>
      <c r="L201" t="s">
        <v>135</v>
      </c>
      <c r="M201" t="s">
        <v>180</v>
      </c>
      <c r="N201" t="s">
        <v>255</v>
      </c>
      <c r="O201" t="s">
        <v>255</v>
      </c>
      <c r="P201" t="s">
        <v>297</v>
      </c>
      <c r="Q201">
        <v>1</v>
      </c>
      <c r="R201" t="s">
        <v>139</v>
      </c>
      <c r="S201" t="s">
        <v>177</v>
      </c>
      <c r="T201" t="s">
        <v>169</v>
      </c>
      <c r="U201" t="s">
        <v>142</v>
      </c>
      <c r="V201">
        <v>58</v>
      </c>
      <c r="W201" t="s">
        <v>143</v>
      </c>
      <c r="X201" t="s">
        <v>144</v>
      </c>
      <c r="Y201" t="s">
        <v>562</v>
      </c>
      <c r="Z201">
        <v>15.12</v>
      </c>
      <c r="AA201">
        <v>34.924320999999999</v>
      </c>
      <c r="AB201">
        <v>-83.690940999999995</v>
      </c>
      <c r="AC201">
        <v>83</v>
      </c>
      <c r="AD201">
        <v>75</v>
      </c>
      <c r="AE201">
        <v>13</v>
      </c>
      <c r="AF201" t="s">
        <v>146</v>
      </c>
      <c r="AG201">
        <v>11</v>
      </c>
      <c r="AH201">
        <v>12</v>
      </c>
      <c r="AI201" t="s">
        <v>147</v>
      </c>
      <c r="AJ201">
        <v>772.6</v>
      </c>
      <c r="AK201">
        <v>66.8</v>
      </c>
      <c r="AL201">
        <v>900.2</v>
      </c>
      <c r="AM201">
        <v>-83.692887999999996</v>
      </c>
      <c r="AN201">
        <v>34.922564000000001</v>
      </c>
      <c r="AO201">
        <v>-83.690949000000003</v>
      </c>
      <c r="AP201">
        <v>34.924283000000003</v>
      </c>
      <c r="AQ201" t="s">
        <v>562</v>
      </c>
      <c r="AR201">
        <v>1</v>
      </c>
      <c r="AS201">
        <v>281</v>
      </c>
      <c r="AT201">
        <v>2</v>
      </c>
      <c r="AU201">
        <v>0</v>
      </c>
      <c r="AV201">
        <v>55</v>
      </c>
      <c r="AW201">
        <v>7.94</v>
      </c>
      <c r="AX201">
        <v>7.88</v>
      </c>
      <c r="AY201">
        <v>2067.6</v>
      </c>
      <c r="AZ201">
        <v>2041</v>
      </c>
      <c r="BA201">
        <v>2015.7</v>
      </c>
      <c r="BB201">
        <v>55</v>
      </c>
      <c r="BC201">
        <v>52</v>
      </c>
      <c r="BD201">
        <v>3</v>
      </c>
      <c r="BE201" s="3">
        <v>43092</v>
      </c>
      <c r="BF201" t="s">
        <v>148</v>
      </c>
      <c r="BG201">
        <v>2.7320000000000001E-3</v>
      </c>
      <c r="BH201">
        <v>49442</v>
      </c>
      <c r="BI201">
        <v>48915</v>
      </c>
      <c r="BJ201" t="s">
        <v>562</v>
      </c>
      <c r="BK201" t="s">
        <v>563</v>
      </c>
      <c r="BL201">
        <v>1</v>
      </c>
      <c r="BM201">
        <v>200</v>
      </c>
      <c r="BN201">
        <v>1</v>
      </c>
      <c r="BO201">
        <v>1</v>
      </c>
      <c r="BP201">
        <v>2</v>
      </c>
      <c r="BQ201">
        <v>1</v>
      </c>
      <c r="BR201">
        <v>1</v>
      </c>
      <c r="BS201">
        <v>2</v>
      </c>
      <c r="BT201">
        <v>3</v>
      </c>
      <c r="BU201">
        <v>3</v>
      </c>
      <c r="BV201" t="s">
        <v>150</v>
      </c>
      <c r="BW201">
        <v>281</v>
      </c>
      <c r="BX201">
        <v>2</v>
      </c>
      <c r="BY201">
        <v>0</v>
      </c>
      <c r="BZ201" t="s">
        <v>151</v>
      </c>
      <c r="CA201" t="s">
        <v>151</v>
      </c>
      <c r="CB201">
        <v>0</v>
      </c>
      <c r="CC201">
        <v>55</v>
      </c>
      <c r="CD201">
        <v>9150</v>
      </c>
      <c r="CE201" t="s">
        <v>152</v>
      </c>
      <c r="CF201">
        <v>0</v>
      </c>
      <c r="CG201">
        <v>0.369981</v>
      </c>
      <c r="CH201">
        <v>9</v>
      </c>
      <c r="CI201" t="s">
        <v>153</v>
      </c>
      <c r="CJ201">
        <v>9150</v>
      </c>
      <c r="CK201">
        <v>501317</v>
      </c>
      <c r="CL201">
        <v>14.78</v>
      </c>
      <c r="CM201">
        <v>15.16</v>
      </c>
      <c r="CN201">
        <v>501317</v>
      </c>
      <c r="CO201">
        <v>0</v>
      </c>
      <c r="CP201">
        <v>1953.4983729999999</v>
      </c>
      <c r="CQ201">
        <v>100</v>
      </c>
      <c r="CR201">
        <v>48962</v>
      </c>
      <c r="CS201">
        <v>1.4067E-2</v>
      </c>
      <c r="CT201">
        <v>0</v>
      </c>
      <c r="CU201">
        <v>2.7320000000000001E-3</v>
      </c>
      <c r="CV201">
        <v>711</v>
      </c>
      <c r="CW201" t="s">
        <v>564</v>
      </c>
      <c r="CX201" t="s">
        <v>155</v>
      </c>
      <c r="CY201" t="s">
        <v>565</v>
      </c>
      <c r="CZ201">
        <v>-83.675389999999993</v>
      </c>
      <c r="DA201">
        <v>34.925823999999999</v>
      </c>
      <c r="DB201">
        <v>34.925823999999999</v>
      </c>
      <c r="DC201">
        <v>-83.675389999999993</v>
      </c>
      <c r="DD201">
        <v>2.7320000000000001E-3</v>
      </c>
      <c r="DE201">
        <v>83</v>
      </c>
      <c r="DF201">
        <v>4140</v>
      </c>
      <c r="DG201">
        <v>8.6</v>
      </c>
      <c r="DH201">
        <v>4370</v>
      </c>
      <c r="DI201">
        <v>8.6</v>
      </c>
      <c r="DJ201">
        <v>4250</v>
      </c>
      <c r="DK201">
        <v>8.6</v>
      </c>
      <c r="DL201">
        <v>4760</v>
      </c>
      <c r="DM201">
        <v>0</v>
      </c>
      <c r="DN201">
        <v>4620</v>
      </c>
      <c r="DO201">
        <v>5.4</v>
      </c>
      <c r="DP201">
        <v>4440</v>
      </c>
      <c r="DQ201">
        <v>5.4</v>
      </c>
      <c r="DR201">
        <v>4230</v>
      </c>
      <c r="DS201">
        <v>5.4</v>
      </c>
      <c r="DT201">
        <v>3750</v>
      </c>
      <c r="DU201">
        <v>5.4</v>
      </c>
      <c r="DV201">
        <v>3750</v>
      </c>
      <c r="DW201">
        <v>5.4</v>
      </c>
      <c r="DX201">
        <v>3830</v>
      </c>
      <c r="DY201">
        <v>5.4</v>
      </c>
      <c r="DZ201">
        <v>3.6999999999999998E-5</v>
      </c>
    </row>
    <row r="202" spans="1:130" x14ac:dyDescent="0.3">
      <c r="A202">
        <v>201</v>
      </c>
      <c r="B202">
        <v>6181836</v>
      </c>
      <c r="C202" t="s">
        <v>558</v>
      </c>
      <c r="D202" s="2">
        <v>42122.318055555559</v>
      </c>
      <c r="E202" t="s">
        <v>559</v>
      </c>
      <c r="F202" t="s">
        <v>560</v>
      </c>
      <c r="G202" t="s">
        <v>569</v>
      </c>
      <c r="H202" t="s">
        <v>211</v>
      </c>
      <c r="I202">
        <v>0</v>
      </c>
      <c r="J202">
        <v>1</v>
      </c>
      <c r="K202">
        <v>0</v>
      </c>
      <c r="L202" t="s">
        <v>163</v>
      </c>
      <c r="M202" t="s">
        <v>224</v>
      </c>
      <c r="N202" t="s">
        <v>165</v>
      </c>
      <c r="O202" t="s">
        <v>165</v>
      </c>
      <c r="P202" t="s">
        <v>173</v>
      </c>
      <c r="Q202">
        <v>2</v>
      </c>
      <c r="R202" t="s">
        <v>270</v>
      </c>
      <c r="S202" t="s">
        <v>207</v>
      </c>
      <c r="T202" t="s">
        <v>169</v>
      </c>
      <c r="U202" t="s">
        <v>142</v>
      </c>
      <c r="V202" t="s">
        <v>570</v>
      </c>
      <c r="W202" t="s">
        <v>571</v>
      </c>
      <c r="X202" t="s">
        <v>572</v>
      </c>
      <c r="Y202" t="s">
        <v>562</v>
      </c>
      <c r="Z202">
        <v>14.886578999999999</v>
      </c>
      <c r="AA202">
        <v>34.922272999999997</v>
      </c>
      <c r="AB202">
        <v>-83.693800999999993</v>
      </c>
      <c r="AC202">
        <v>83</v>
      </c>
      <c r="AD202">
        <v>75</v>
      </c>
      <c r="AE202">
        <v>13</v>
      </c>
      <c r="AF202" t="s">
        <v>146</v>
      </c>
      <c r="AG202">
        <v>11</v>
      </c>
      <c r="AH202">
        <v>12</v>
      </c>
      <c r="AI202" t="s">
        <v>147</v>
      </c>
      <c r="AJ202">
        <v>772.6</v>
      </c>
      <c r="AK202">
        <v>66.8</v>
      </c>
      <c r="AL202">
        <v>900.2</v>
      </c>
      <c r="AM202">
        <v>-83.692887999999996</v>
      </c>
      <c r="AN202">
        <v>34.922564000000001</v>
      </c>
      <c r="AO202">
        <v>-83.690949000000003</v>
      </c>
      <c r="AP202">
        <v>34.924283000000003</v>
      </c>
      <c r="AQ202" t="s">
        <v>562</v>
      </c>
      <c r="AR202">
        <v>1</v>
      </c>
      <c r="AS202">
        <v>281</v>
      </c>
      <c r="AT202">
        <v>2</v>
      </c>
      <c r="AU202">
        <v>0</v>
      </c>
      <c r="AV202">
        <v>55</v>
      </c>
      <c r="AW202">
        <v>7.94</v>
      </c>
      <c r="AX202">
        <v>7.88</v>
      </c>
      <c r="AY202">
        <v>2067.6</v>
      </c>
      <c r="AZ202">
        <v>2041</v>
      </c>
      <c r="BA202">
        <v>2015.7</v>
      </c>
      <c r="BB202">
        <v>55</v>
      </c>
      <c r="BC202">
        <v>52</v>
      </c>
      <c r="BD202">
        <v>3</v>
      </c>
      <c r="BE202" s="3">
        <v>43092</v>
      </c>
      <c r="BF202" t="s">
        <v>148</v>
      </c>
      <c r="BG202">
        <v>2.7320000000000001E-3</v>
      </c>
      <c r="BH202">
        <v>49442</v>
      </c>
      <c r="BI202">
        <v>48915</v>
      </c>
      <c r="BJ202" t="s">
        <v>562</v>
      </c>
      <c r="BK202" t="s">
        <v>563</v>
      </c>
      <c r="BL202">
        <v>1</v>
      </c>
      <c r="BM202">
        <v>200</v>
      </c>
      <c r="BN202">
        <v>1</v>
      </c>
      <c r="BO202">
        <v>1</v>
      </c>
      <c r="BP202">
        <v>2</v>
      </c>
      <c r="BQ202">
        <v>1</v>
      </c>
      <c r="BR202">
        <v>1</v>
      </c>
      <c r="BS202">
        <v>2</v>
      </c>
      <c r="BT202">
        <v>3</v>
      </c>
      <c r="BU202">
        <v>3</v>
      </c>
      <c r="BV202" t="s">
        <v>150</v>
      </c>
      <c r="BW202">
        <v>281</v>
      </c>
      <c r="BX202">
        <v>2</v>
      </c>
      <c r="BY202">
        <v>0</v>
      </c>
      <c r="BZ202" t="s">
        <v>151</v>
      </c>
      <c r="CA202" t="s">
        <v>151</v>
      </c>
      <c r="CB202">
        <v>0</v>
      </c>
      <c r="CC202">
        <v>55</v>
      </c>
      <c r="CD202">
        <v>9150</v>
      </c>
      <c r="CE202" t="s">
        <v>152</v>
      </c>
      <c r="CF202">
        <v>0</v>
      </c>
      <c r="CG202">
        <v>0.369981</v>
      </c>
      <c r="CH202">
        <v>9</v>
      </c>
      <c r="CI202" t="s">
        <v>153</v>
      </c>
      <c r="CJ202">
        <v>9150</v>
      </c>
      <c r="CK202">
        <v>501317</v>
      </c>
      <c r="CL202">
        <v>14.78</v>
      </c>
      <c r="CM202">
        <v>15.16</v>
      </c>
      <c r="CN202">
        <v>501317</v>
      </c>
      <c r="CO202">
        <v>0</v>
      </c>
      <c r="CP202">
        <v>1953.4983729999999</v>
      </c>
      <c r="CQ202">
        <v>100</v>
      </c>
      <c r="CR202">
        <v>48962</v>
      </c>
      <c r="CS202">
        <v>1.4067E-2</v>
      </c>
      <c r="CT202">
        <v>0</v>
      </c>
      <c r="CU202">
        <v>2.7320000000000001E-3</v>
      </c>
      <c r="CV202">
        <v>711</v>
      </c>
      <c r="CW202" t="s">
        <v>564</v>
      </c>
      <c r="CX202" t="s">
        <v>155</v>
      </c>
      <c r="CY202" t="s">
        <v>565</v>
      </c>
      <c r="CZ202">
        <v>-83.675389999999993</v>
      </c>
      <c r="DA202">
        <v>34.925823999999999</v>
      </c>
      <c r="DB202">
        <v>34.925823999999999</v>
      </c>
      <c r="DC202">
        <v>-83.675389999999993</v>
      </c>
      <c r="DD202">
        <v>2.7320000000000001E-3</v>
      </c>
      <c r="DE202">
        <v>83</v>
      </c>
      <c r="DF202">
        <v>4140</v>
      </c>
      <c r="DG202">
        <v>8.6</v>
      </c>
      <c r="DH202">
        <v>4370</v>
      </c>
      <c r="DI202">
        <v>8.6</v>
      </c>
      <c r="DJ202">
        <v>4250</v>
      </c>
      <c r="DK202">
        <v>8.6</v>
      </c>
      <c r="DL202">
        <v>4760</v>
      </c>
      <c r="DM202">
        <v>0</v>
      </c>
      <c r="DN202">
        <v>4620</v>
      </c>
      <c r="DO202">
        <v>5.4</v>
      </c>
      <c r="DP202">
        <v>4440</v>
      </c>
      <c r="DQ202">
        <v>5.4</v>
      </c>
      <c r="DR202">
        <v>4230</v>
      </c>
      <c r="DS202">
        <v>5.4</v>
      </c>
      <c r="DT202">
        <v>3750</v>
      </c>
      <c r="DU202">
        <v>5.4</v>
      </c>
      <c r="DV202">
        <v>3750</v>
      </c>
      <c r="DW202">
        <v>5.4</v>
      </c>
      <c r="DX202">
        <v>3830</v>
      </c>
      <c r="DY202">
        <v>5.4</v>
      </c>
      <c r="DZ202">
        <v>9.5799999999999998E-4</v>
      </c>
    </row>
    <row r="203" spans="1:130" x14ac:dyDescent="0.3">
      <c r="A203">
        <v>202</v>
      </c>
      <c r="B203">
        <v>6181711</v>
      </c>
      <c r="C203" t="s">
        <v>558</v>
      </c>
      <c r="D203" s="2">
        <v>42109.418055555558</v>
      </c>
      <c r="E203" t="s">
        <v>559</v>
      </c>
      <c r="F203" t="s">
        <v>560</v>
      </c>
      <c r="G203" t="s">
        <v>573</v>
      </c>
      <c r="H203" t="s">
        <v>134</v>
      </c>
      <c r="I203">
        <v>0</v>
      </c>
      <c r="J203">
        <v>0</v>
      </c>
      <c r="K203">
        <v>0</v>
      </c>
      <c r="L203" t="s">
        <v>135</v>
      </c>
      <c r="M203" t="s">
        <v>180</v>
      </c>
      <c r="N203" t="s">
        <v>285</v>
      </c>
      <c r="O203" t="s">
        <v>285</v>
      </c>
      <c r="P203" t="s">
        <v>190</v>
      </c>
      <c r="Q203">
        <v>1</v>
      </c>
      <c r="R203" t="s">
        <v>139</v>
      </c>
      <c r="S203" t="s">
        <v>177</v>
      </c>
      <c r="T203" t="s">
        <v>169</v>
      </c>
      <c r="U203" t="s">
        <v>162</v>
      </c>
      <c r="V203">
        <v>73</v>
      </c>
      <c r="W203" t="s">
        <v>143</v>
      </c>
      <c r="X203" t="s">
        <v>144</v>
      </c>
      <c r="Y203" t="s">
        <v>562</v>
      </c>
      <c r="Z203">
        <v>15.060862999999999</v>
      </c>
      <c r="AA203">
        <v>34.923527999999997</v>
      </c>
      <c r="AB203">
        <v>-83.691295999999994</v>
      </c>
      <c r="AC203">
        <v>83</v>
      </c>
      <c r="AD203">
        <v>75</v>
      </c>
      <c r="AE203">
        <v>13</v>
      </c>
      <c r="AF203" t="s">
        <v>146</v>
      </c>
      <c r="AG203">
        <v>11</v>
      </c>
      <c r="AH203">
        <v>12</v>
      </c>
      <c r="AI203" t="s">
        <v>147</v>
      </c>
      <c r="AJ203">
        <v>772.6</v>
      </c>
      <c r="AK203">
        <v>66.8</v>
      </c>
      <c r="AL203">
        <v>900.2</v>
      </c>
      <c r="AM203">
        <v>-83.692887999999996</v>
      </c>
      <c r="AN203">
        <v>34.922564000000001</v>
      </c>
      <c r="AO203">
        <v>-83.690949000000003</v>
      </c>
      <c r="AP203">
        <v>34.924283000000003</v>
      </c>
      <c r="AQ203" t="s">
        <v>562</v>
      </c>
      <c r="AR203">
        <v>1</v>
      </c>
      <c r="AS203">
        <v>281</v>
      </c>
      <c r="AT203">
        <v>2</v>
      </c>
      <c r="AU203">
        <v>0</v>
      </c>
      <c r="AV203">
        <v>55</v>
      </c>
      <c r="AW203">
        <v>7.94</v>
      </c>
      <c r="AX203">
        <v>7.88</v>
      </c>
      <c r="AY203">
        <v>2067.6</v>
      </c>
      <c r="AZ203">
        <v>2041</v>
      </c>
      <c r="BA203">
        <v>2015.7</v>
      </c>
      <c r="BB203">
        <v>55</v>
      </c>
      <c r="BC203">
        <v>52</v>
      </c>
      <c r="BD203">
        <v>3</v>
      </c>
      <c r="BE203" s="3">
        <v>43092</v>
      </c>
      <c r="BF203" t="s">
        <v>148</v>
      </c>
      <c r="BG203">
        <v>2.7320000000000001E-3</v>
      </c>
      <c r="BH203">
        <v>49442</v>
      </c>
      <c r="BI203">
        <v>48915</v>
      </c>
      <c r="BJ203" t="s">
        <v>562</v>
      </c>
      <c r="BK203" t="s">
        <v>563</v>
      </c>
      <c r="BL203">
        <v>1</v>
      </c>
      <c r="BM203">
        <v>200</v>
      </c>
      <c r="BN203">
        <v>1</v>
      </c>
      <c r="BO203">
        <v>1</v>
      </c>
      <c r="BP203">
        <v>2</v>
      </c>
      <c r="BQ203">
        <v>1</v>
      </c>
      <c r="BR203">
        <v>1</v>
      </c>
      <c r="BS203">
        <v>2</v>
      </c>
      <c r="BT203">
        <v>3</v>
      </c>
      <c r="BU203">
        <v>3</v>
      </c>
      <c r="BV203" t="s">
        <v>150</v>
      </c>
      <c r="BW203">
        <v>281</v>
      </c>
      <c r="BX203">
        <v>2</v>
      </c>
      <c r="BY203">
        <v>0</v>
      </c>
      <c r="BZ203" t="s">
        <v>151</v>
      </c>
      <c r="CA203" t="s">
        <v>151</v>
      </c>
      <c r="CB203">
        <v>0</v>
      </c>
      <c r="CC203">
        <v>55</v>
      </c>
      <c r="CD203">
        <v>9150</v>
      </c>
      <c r="CE203" t="s">
        <v>152</v>
      </c>
      <c r="CF203">
        <v>0</v>
      </c>
      <c r="CG203">
        <v>0.369981</v>
      </c>
      <c r="CH203">
        <v>9</v>
      </c>
      <c r="CI203" t="s">
        <v>153</v>
      </c>
      <c r="CJ203">
        <v>9150</v>
      </c>
      <c r="CK203">
        <v>501317</v>
      </c>
      <c r="CL203">
        <v>14.78</v>
      </c>
      <c r="CM203">
        <v>15.16</v>
      </c>
      <c r="CN203">
        <v>501317</v>
      </c>
      <c r="CO203">
        <v>0</v>
      </c>
      <c r="CP203">
        <v>1953.4983729999999</v>
      </c>
      <c r="CQ203">
        <v>100</v>
      </c>
      <c r="CR203">
        <v>48962</v>
      </c>
      <c r="CS203">
        <v>1.4067E-2</v>
      </c>
      <c r="CT203">
        <v>0</v>
      </c>
      <c r="CU203">
        <v>2.7320000000000001E-3</v>
      </c>
      <c r="CV203">
        <v>711</v>
      </c>
      <c r="CW203" t="s">
        <v>564</v>
      </c>
      <c r="CX203" t="s">
        <v>155</v>
      </c>
      <c r="CY203" t="s">
        <v>565</v>
      </c>
      <c r="CZ203">
        <v>-83.675389999999993</v>
      </c>
      <c r="DA203">
        <v>34.925823999999999</v>
      </c>
      <c r="DB203">
        <v>34.925823999999999</v>
      </c>
      <c r="DC203">
        <v>-83.675389999999993</v>
      </c>
      <c r="DD203">
        <v>2.7320000000000001E-3</v>
      </c>
      <c r="DE203">
        <v>83</v>
      </c>
      <c r="DF203">
        <v>4140</v>
      </c>
      <c r="DG203">
        <v>8.6</v>
      </c>
      <c r="DH203">
        <v>4370</v>
      </c>
      <c r="DI203">
        <v>8.6</v>
      </c>
      <c r="DJ203">
        <v>4250</v>
      </c>
      <c r="DK203">
        <v>8.6</v>
      </c>
      <c r="DL203">
        <v>4760</v>
      </c>
      <c r="DM203">
        <v>0</v>
      </c>
      <c r="DN203">
        <v>4620</v>
      </c>
      <c r="DO203">
        <v>5.4</v>
      </c>
      <c r="DP203">
        <v>4440</v>
      </c>
      <c r="DQ203">
        <v>5.4</v>
      </c>
      <c r="DR203">
        <v>4230</v>
      </c>
      <c r="DS203">
        <v>5.4</v>
      </c>
      <c r="DT203">
        <v>3750</v>
      </c>
      <c r="DU203">
        <v>5.4</v>
      </c>
      <c r="DV203">
        <v>3750</v>
      </c>
      <c r="DW203">
        <v>5.4</v>
      </c>
      <c r="DX203">
        <v>3830</v>
      </c>
      <c r="DY203">
        <v>5.4</v>
      </c>
      <c r="DZ203">
        <v>0</v>
      </c>
    </row>
    <row r="204" spans="1:130" x14ac:dyDescent="0.3">
      <c r="A204">
        <v>203</v>
      </c>
      <c r="B204">
        <v>6457745</v>
      </c>
      <c r="C204" t="s">
        <v>130</v>
      </c>
      <c r="D204" s="2">
        <v>43018.711805555555</v>
      </c>
      <c r="E204" t="s">
        <v>131</v>
      </c>
      <c r="F204" t="s">
        <v>132</v>
      </c>
      <c r="G204" t="s">
        <v>365</v>
      </c>
      <c r="H204" t="s">
        <v>134</v>
      </c>
      <c r="I204">
        <v>0</v>
      </c>
      <c r="J204">
        <v>0</v>
      </c>
      <c r="K204">
        <v>0</v>
      </c>
      <c r="L204" t="s">
        <v>163</v>
      </c>
      <c r="M204" t="s">
        <v>164</v>
      </c>
      <c r="N204" t="s">
        <v>165</v>
      </c>
      <c r="O204" t="s">
        <v>165</v>
      </c>
      <c r="P204" t="s">
        <v>351</v>
      </c>
      <c r="Q204">
        <v>2</v>
      </c>
      <c r="R204" t="s">
        <v>307</v>
      </c>
      <c r="S204" t="s">
        <v>207</v>
      </c>
      <c r="T204" t="s">
        <v>169</v>
      </c>
      <c r="U204" t="s">
        <v>142</v>
      </c>
      <c r="V204" t="s">
        <v>574</v>
      </c>
      <c r="W204" t="s">
        <v>228</v>
      </c>
      <c r="X204" t="s">
        <v>172</v>
      </c>
      <c r="Y204" t="s">
        <v>145</v>
      </c>
      <c r="Z204">
        <v>13.366403999999999</v>
      </c>
      <c r="AA204">
        <v>34.878022999999999</v>
      </c>
      <c r="AB204">
        <v>-83.436966999999996</v>
      </c>
      <c r="AC204">
        <v>65</v>
      </c>
      <c r="AD204">
        <v>39</v>
      </c>
      <c r="AE204">
        <v>111</v>
      </c>
      <c r="AF204" t="s">
        <v>146</v>
      </c>
      <c r="AG204">
        <v>93</v>
      </c>
      <c r="AH204">
        <v>110</v>
      </c>
      <c r="AI204" t="s">
        <v>147</v>
      </c>
      <c r="AJ204">
        <v>699.4</v>
      </c>
      <c r="AK204">
        <v>52.9</v>
      </c>
      <c r="AL204">
        <v>644.1</v>
      </c>
      <c r="AM204">
        <v>-83.439176000000003</v>
      </c>
      <c r="AN204">
        <v>34.877724999999998</v>
      </c>
      <c r="AO204">
        <v>-83.437134999999998</v>
      </c>
      <c r="AP204">
        <v>34.878034999999997</v>
      </c>
      <c r="AQ204" t="s">
        <v>145</v>
      </c>
      <c r="AR204">
        <v>1</v>
      </c>
      <c r="AS204">
        <v>241</v>
      </c>
      <c r="AT204">
        <v>2</v>
      </c>
      <c r="AU204">
        <v>0</v>
      </c>
      <c r="AV204">
        <v>55</v>
      </c>
      <c r="AW204">
        <v>8.31</v>
      </c>
      <c r="AX204">
        <v>7.77</v>
      </c>
      <c r="AY204">
        <v>1960.6</v>
      </c>
      <c r="AZ204">
        <v>1944.2</v>
      </c>
      <c r="BA204">
        <v>1949.1</v>
      </c>
      <c r="BB204">
        <v>55</v>
      </c>
      <c r="BC204">
        <v>45.7</v>
      </c>
      <c r="BD204">
        <v>9.3000000000000007</v>
      </c>
      <c r="BE204" s="3">
        <v>43091</v>
      </c>
      <c r="BF204" t="s">
        <v>209</v>
      </c>
      <c r="BG204">
        <v>2.114E-3</v>
      </c>
      <c r="BH204">
        <v>43310</v>
      </c>
      <c r="BI204">
        <v>42935</v>
      </c>
      <c r="BJ204" t="s">
        <v>145</v>
      </c>
      <c r="BK204" t="s">
        <v>149</v>
      </c>
      <c r="BL204">
        <v>1</v>
      </c>
      <c r="BM204">
        <v>200</v>
      </c>
      <c r="BN204">
        <v>1</v>
      </c>
      <c r="BO204">
        <v>1</v>
      </c>
      <c r="BP204">
        <v>2</v>
      </c>
      <c r="BQ204">
        <v>1</v>
      </c>
      <c r="BR204">
        <v>1</v>
      </c>
      <c r="BS204">
        <v>2</v>
      </c>
      <c r="BT204">
        <v>3</v>
      </c>
      <c r="BU204">
        <v>3</v>
      </c>
      <c r="BV204" t="s">
        <v>150</v>
      </c>
      <c r="BW204">
        <v>241</v>
      </c>
      <c r="BX204">
        <v>2</v>
      </c>
      <c r="BY204">
        <v>0</v>
      </c>
      <c r="BZ204" t="s">
        <v>151</v>
      </c>
      <c r="CA204" t="s">
        <v>151</v>
      </c>
      <c r="CB204">
        <v>0</v>
      </c>
      <c r="CC204">
        <v>55</v>
      </c>
      <c r="CD204">
        <v>4390</v>
      </c>
      <c r="CE204" t="s">
        <v>152</v>
      </c>
      <c r="CF204">
        <v>0</v>
      </c>
      <c r="CG204">
        <v>1.1477219999999999</v>
      </c>
      <c r="CH204">
        <v>9</v>
      </c>
      <c r="CI204" t="s">
        <v>153</v>
      </c>
      <c r="CJ204">
        <v>4390</v>
      </c>
      <c r="CK204">
        <v>452500</v>
      </c>
      <c r="CL204">
        <v>12.28</v>
      </c>
      <c r="CM204">
        <v>13.43</v>
      </c>
      <c r="CN204">
        <v>452500</v>
      </c>
      <c r="CO204">
        <v>0</v>
      </c>
      <c r="CP204">
        <v>6059.969889</v>
      </c>
      <c r="CQ204">
        <v>100</v>
      </c>
      <c r="CR204">
        <v>42959</v>
      </c>
      <c r="CS204">
        <v>4.1612000000000003E-2</v>
      </c>
      <c r="CT204">
        <v>0</v>
      </c>
      <c r="CU204">
        <v>2.114E-3</v>
      </c>
      <c r="CV204">
        <v>616</v>
      </c>
      <c r="CW204" t="s">
        <v>361</v>
      </c>
      <c r="CX204" t="s">
        <v>155</v>
      </c>
      <c r="CY204" t="s">
        <v>362</v>
      </c>
      <c r="CZ204">
        <v>-83.443732999999995</v>
      </c>
      <c r="DA204">
        <v>34.877026999999998</v>
      </c>
      <c r="DB204">
        <v>34.877026999999998</v>
      </c>
      <c r="DC204">
        <v>-83.443732999999995</v>
      </c>
      <c r="DD204">
        <v>2.114E-3</v>
      </c>
      <c r="DE204">
        <v>65</v>
      </c>
      <c r="DF204">
        <v>4400</v>
      </c>
      <c r="DG204">
        <v>8.6999999999999993</v>
      </c>
      <c r="DH204">
        <v>4650</v>
      </c>
      <c r="DI204">
        <v>8.6999999999999993</v>
      </c>
      <c r="DJ204">
        <v>4550</v>
      </c>
      <c r="DK204">
        <v>0</v>
      </c>
      <c r="DL204">
        <v>4530</v>
      </c>
      <c r="DM204">
        <v>0</v>
      </c>
      <c r="DN204">
        <v>4390</v>
      </c>
      <c r="DO204">
        <v>12.8</v>
      </c>
      <c r="DP204">
        <v>4220</v>
      </c>
      <c r="DQ204">
        <v>12.8</v>
      </c>
      <c r="DR204">
        <v>3220</v>
      </c>
      <c r="DS204">
        <v>9.1999999999999993</v>
      </c>
      <c r="DT204">
        <v>3220</v>
      </c>
      <c r="DU204">
        <v>9.1999999999999993</v>
      </c>
      <c r="DV204">
        <v>4610</v>
      </c>
      <c r="DW204">
        <v>8.1</v>
      </c>
      <c r="DX204">
        <v>4660</v>
      </c>
      <c r="DY204">
        <v>8.1</v>
      </c>
      <c r="DZ204">
        <v>1.7100000000000001E-4</v>
      </c>
    </row>
    <row r="205" spans="1:130" x14ac:dyDescent="0.3">
      <c r="A205">
        <v>204</v>
      </c>
      <c r="B205">
        <v>5189172</v>
      </c>
      <c r="C205" t="s">
        <v>130</v>
      </c>
      <c r="D205" s="2">
        <v>41888.316666666666</v>
      </c>
      <c r="E205" t="s">
        <v>131</v>
      </c>
      <c r="F205" t="s">
        <v>132</v>
      </c>
      <c r="G205" t="s">
        <v>575</v>
      </c>
      <c r="H205" t="s">
        <v>193</v>
      </c>
      <c r="I205">
        <v>0</v>
      </c>
      <c r="J205">
        <v>0</v>
      </c>
      <c r="K205">
        <v>0</v>
      </c>
      <c r="L205" t="s">
        <v>135</v>
      </c>
      <c r="M205" t="s">
        <v>180</v>
      </c>
      <c r="N205" t="s">
        <v>160</v>
      </c>
      <c r="O205" t="s">
        <v>160</v>
      </c>
      <c r="P205" t="s">
        <v>173</v>
      </c>
      <c r="Q205">
        <v>1</v>
      </c>
      <c r="R205" t="s">
        <v>139</v>
      </c>
      <c r="S205" t="s">
        <v>177</v>
      </c>
      <c r="T205" t="s">
        <v>286</v>
      </c>
      <c r="U205" t="s">
        <v>142</v>
      </c>
      <c r="V205">
        <v>25</v>
      </c>
      <c r="W205" t="s">
        <v>256</v>
      </c>
      <c r="X205" t="s">
        <v>322</v>
      </c>
      <c r="Y205" t="s">
        <v>145</v>
      </c>
      <c r="Z205">
        <v>13.276432</v>
      </c>
      <c r="AA205">
        <v>34.878008999999999</v>
      </c>
      <c r="AB205">
        <v>-83.438528000000005</v>
      </c>
      <c r="AC205">
        <v>65</v>
      </c>
      <c r="AD205">
        <v>39</v>
      </c>
      <c r="AE205">
        <v>111</v>
      </c>
      <c r="AF205" t="s">
        <v>146</v>
      </c>
      <c r="AG205">
        <v>93</v>
      </c>
      <c r="AH205">
        <v>110</v>
      </c>
      <c r="AI205" t="s">
        <v>147</v>
      </c>
      <c r="AJ205">
        <v>699.4</v>
      </c>
      <c r="AK205">
        <v>52.9</v>
      </c>
      <c r="AL205">
        <v>644.1</v>
      </c>
      <c r="AM205">
        <v>-83.439176000000003</v>
      </c>
      <c r="AN205">
        <v>34.877724999999998</v>
      </c>
      <c r="AO205">
        <v>-83.437134999999998</v>
      </c>
      <c r="AP205">
        <v>34.878034999999997</v>
      </c>
      <c r="AQ205" t="s">
        <v>145</v>
      </c>
      <c r="AR205">
        <v>1</v>
      </c>
      <c r="AS205">
        <v>241</v>
      </c>
      <c r="AT205">
        <v>2</v>
      </c>
      <c r="AU205">
        <v>0</v>
      </c>
      <c r="AV205">
        <v>55</v>
      </c>
      <c r="AW205">
        <v>8.31</v>
      </c>
      <c r="AX205">
        <v>7.77</v>
      </c>
      <c r="AY205">
        <v>1960.6</v>
      </c>
      <c r="AZ205">
        <v>1944.2</v>
      </c>
      <c r="BA205">
        <v>1949.1</v>
      </c>
      <c r="BB205">
        <v>55</v>
      </c>
      <c r="BC205">
        <v>45.7</v>
      </c>
      <c r="BD205">
        <v>9.3000000000000007</v>
      </c>
      <c r="BE205" s="3">
        <v>43091</v>
      </c>
      <c r="BF205" t="s">
        <v>209</v>
      </c>
      <c r="BG205">
        <v>2.114E-3</v>
      </c>
      <c r="BH205">
        <v>43310</v>
      </c>
      <c r="BI205">
        <v>42935</v>
      </c>
      <c r="BJ205" t="s">
        <v>145</v>
      </c>
      <c r="BK205" t="s">
        <v>149</v>
      </c>
      <c r="BL205">
        <v>1</v>
      </c>
      <c r="BM205">
        <v>200</v>
      </c>
      <c r="BN205">
        <v>1</v>
      </c>
      <c r="BO205">
        <v>1</v>
      </c>
      <c r="BP205">
        <v>2</v>
      </c>
      <c r="BQ205">
        <v>1</v>
      </c>
      <c r="BR205">
        <v>1</v>
      </c>
      <c r="BS205">
        <v>2</v>
      </c>
      <c r="BT205">
        <v>3</v>
      </c>
      <c r="BU205">
        <v>3</v>
      </c>
      <c r="BV205" t="s">
        <v>150</v>
      </c>
      <c r="BW205">
        <v>241</v>
      </c>
      <c r="BX205">
        <v>2</v>
      </c>
      <c r="BY205">
        <v>0</v>
      </c>
      <c r="BZ205" t="s">
        <v>151</v>
      </c>
      <c r="CA205" t="s">
        <v>151</v>
      </c>
      <c r="CB205">
        <v>0</v>
      </c>
      <c r="CC205">
        <v>55</v>
      </c>
      <c r="CD205">
        <v>4390</v>
      </c>
      <c r="CE205" t="s">
        <v>152</v>
      </c>
      <c r="CF205">
        <v>0</v>
      </c>
      <c r="CG205">
        <v>1.1477219999999999</v>
      </c>
      <c r="CH205">
        <v>9</v>
      </c>
      <c r="CI205" t="s">
        <v>153</v>
      </c>
      <c r="CJ205">
        <v>4390</v>
      </c>
      <c r="CK205">
        <v>452500</v>
      </c>
      <c r="CL205">
        <v>12.28</v>
      </c>
      <c r="CM205">
        <v>13.43</v>
      </c>
      <c r="CN205">
        <v>452500</v>
      </c>
      <c r="CO205">
        <v>0</v>
      </c>
      <c r="CP205">
        <v>6059.969889</v>
      </c>
      <c r="CQ205">
        <v>100</v>
      </c>
      <c r="CR205">
        <v>42959</v>
      </c>
      <c r="CS205">
        <v>4.1612000000000003E-2</v>
      </c>
      <c r="CT205">
        <v>0</v>
      </c>
      <c r="CU205">
        <v>2.114E-3</v>
      </c>
      <c r="CV205">
        <v>616</v>
      </c>
      <c r="CW205" t="s">
        <v>361</v>
      </c>
      <c r="CX205" t="s">
        <v>155</v>
      </c>
      <c r="CY205" t="s">
        <v>362</v>
      </c>
      <c r="CZ205">
        <v>-83.443732999999995</v>
      </c>
      <c r="DA205">
        <v>34.877026999999998</v>
      </c>
      <c r="DB205">
        <v>34.877026999999998</v>
      </c>
      <c r="DC205">
        <v>-83.443732999999995</v>
      </c>
      <c r="DD205">
        <v>2.114E-3</v>
      </c>
      <c r="DE205">
        <v>65</v>
      </c>
      <c r="DF205">
        <v>4400</v>
      </c>
      <c r="DG205">
        <v>8.6999999999999993</v>
      </c>
      <c r="DH205">
        <v>4650</v>
      </c>
      <c r="DI205">
        <v>8.6999999999999993</v>
      </c>
      <c r="DJ205">
        <v>4550</v>
      </c>
      <c r="DK205">
        <v>0</v>
      </c>
      <c r="DL205">
        <v>4530</v>
      </c>
      <c r="DM205">
        <v>0</v>
      </c>
      <c r="DN205">
        <v>4390</v>
      </c>
      <c r="DO205">
        <v>12.8</v>
      </c>
      <c r="DP205">
        <v>4220</v>
      </c>
      <c r="DQ205">
        <v>12.8</v>
      </c>
      <c r="DR205">
        <v>3220</v>
      </c>
      <c r="DS205">
        <v>9.1999999999999993</v>
      </c>
      <c r="DT205">
        <v>3220</v>
      </c>
      <c r="DU205">
        <v>9.1999999999999993</v>
      </c>
      <c r="DV205">
        <v>4610</v>
      </c>
      <c r="DW205">
        <v>8.1</v>
      </c>
      <c r="DX205">
        <v>4660</v>
      </c>
      <c r="DY205">
        <v>8.1</v>
      </c>
      <c r="DZ205">
        <v>0</v>
      </c>
    </row>
    <row r="206" spans="1:130" x14ac:dyDescent="0.3">
      <c r="A206">
        <v>205</v>
      </c>
      <c r="B206">
        <v>5355903</v>
      </c>
      <c r="C206" t="s">
        <v>130</v>
      </c>
      <c r="D206" s="2">
        <v>42169.519444444442</v>
      </c>
      <c r="E206" t="s">
        <v>131</v>
      </c>
      <c r="F206" t="s">
        <v>132</v>
      </c>
      <c r="G206" t="s">
        <v>576</v>
      </c>
      <c r="H206" t="s">
        <v>193</v>
      </c>
      <c r="I206">
        <v>0</v>
      </c>
      <c r="J206">
        <v>0</v>
      </c>
      <c r="K206">
        <v>0</v>
      </c>
      <c r="L206" t="s">
        <v>135</v>
      </c>
      <c r="M206" t="s">
        <v>180</v>
      </c>
      <c r="N206" t="s">
        <v>160</v>
      </c>
      <c r="O206" t="s">
        <v>160</v>
      </c>
      <c r="P206" t="s">
        <v>297</v>
      </c>
      <c r="Q206">
        <v>1</v>
      </c>
      <c r="R206" t="s">
        <v>139</v>
      </c>
      <c r="S206" t="s">
        <v>140</v>
      </c>
      <c r="T206" t="s">
        <v>169</v>
      </c>
      <c r="U206" t="s">
        <v>142</v>
      </c>
      <c r="V206">
        <v>50</v>
      </c>
      <c r="W206" t="s">
        <v>143</v>
      </c>
      <c r="X206" t="s">
        <v>144</v>
      </c>
      <c r="Y206" t="s">
        <v>145</v>
      </c>
      <c r="Z206">
        <v>13.322308</v>
      </c>
      <c r="AA206">
        <v>34.878101999999998</v>
      </c>
      <c r="AB206">
        <v>-83.437730999999999</v>
      </c>
      <c r="AC206">
        <v>65</v>
      </c>
      <c r="AD206">
        <v>39</v>
      </c>
      <c r="AE206">
        <v>111</v>
      </c>
      <c r="AF206" t="s">
        <v>146</v>
      </c>
      <c r="AG206">
        <v>93</v>
      </c>
      <c r="AH206">
        <v>110</v>
      </c>
      <c r="AI206" t="s">
        <v>147</v>
      </c>
      <c r="AJ206">
        <v>699.4</v>
      </c>
      <c r="AK206">
        <v>52.9</v>
      </c>
      <c r="AL206">
        <v>644.1</v>
      </c>
      <c r="AM206">
        <v>-83.439176000000003</v>
      </c>
      <c r="AN206">
        <v>34.877724999999998</v>
      </c>
      <c r="AO206">
        <v>-83.437134999999998</v>
      </c>
      <c r="AP206">
        <v>34.878034999999997</v>
      </c>
      <c r="AQ206" t="s">
        <v>145</v>
      </c>
      <c r="AR206">
        <v>1</v>
      </c>
      <c r="AS206">
        <v>241</v>
      </c>
      <c r="AT206">
        <v>2</v>
      </c>
      <c r="AU206">
        <v>0</v>
      </c>
      <c r="AV206">
        <v>55</v>
      </c>
      <c r="AW206">
        <v>8.31</v>
      </c>
      <c r="AX206">
        <v>7.77</v>
      </c>
      <c r="AY206">
        <v>1960.6</v>
      </c>
      <c r="AZ206">
        <v>1944.2</v>
      </c>
      <c r="BA206">
        <v>1949.1</v>
      </c>
      <c r="BB206">
        <v>55</v>
      </c>
      <c r="BC206">
        <v>45.7</v>
      </c>
      <c r="BD206">
        <v>9.3000000000000007</v>
      </c>
      <c r="BE206" s="3">
        <v>43091</v>
      </c>
      <c r="BF206" t="s">
        <v>209</v>
      </c>
      <c r="BG206">
        <v>2.114E-3</v>
      </c>
      <c r="BH206">
        <v>43310</v>
      </c>
      <c r="BI206">
        <v>42935</v>
      </c>
      <c r="BJ206" t="s">
        <v>145</v>
      </c>
      <c r="BK206" t="s">
        <v>149</v>
      </c>
      <c r="BL206">
        <v>1</v>
      </c>
      <c r="BM206">
        <v>200</v>
      </c>
      <c r="BN206">
        <v>1</v>
      </c>
      <c r="BO206">
        <v>1</v>
      </c>
      <c r="BP206">
        <v>2</v>
      </c>
      <c r="BQ206">
        <v>1</v>
      </c>
      <c r="BR206">
        <v>1</v>
      </c>
      <c r="BS206">
        <v>2</v>
      </c>
      <c r="BT206">
        <v>3</v>
      </c>
      <c r="BU206">
        <v>3</v>
      </c>
      <c r="BV206" t="s">
        <v>150</v>
      </c>
      <c r="BW206">
        <v>241</v>
      </c>
      <c r="BX206">
        <v>2</v>
      </c>
      <c r="BY206">
        <v>0</v>
      </c>
      <c r="BZ206" t="s">
        <v>151</v>
      </c>
      <c r="CA206" t="s">
        <v>151</v>
      </c>
      <c r="CB206">
        <v>0</v>
      </c>
      <c r="CC206">
        <v>55</v>
      </c>
      <c r="CD206">
        <v>4390</v>
      </c>
      <c r="CE206" t="s">
        <v>152</v>
      </c>
      <c r="CF206">
        <v>0</v>
      </c>
      <c r="CG206">
        <v>1.1477219999999999</v>
      </c>
      <c r="CH206">
        <v>9</v>
      </c>
      <c r="CI206" t="s">
        <v>153</v>
      </c>
      <c r="CJ206">
        <v>4390</v>
      </c>
      <c r="CK206">
        <v>452500</v>
      </c>
      <c r="CL206">
        <v>12.28</v>
      </c>
      <c r="CM206">
        <v>13.43</v>
      </c>
      <c r="CN206">
        <v>452500</v>
      </c>
      <c r="CO206">
        <v>0</v>
      </c>
      <c r="CP206">
        <v>6059.969889</v>
      </c>
      <c r="CQ206">
        <v>100</v>
      </c>
      <c r="CR206">
        <v>42959</v>
      </c>
      <c r="CS206">
        <v>4.1612000000000003E-2</v>
      </c>
      <c r="CT206">
        <v>0</v>
      </c>
      <c r="CU206">
        <v>2.114E-3</v>
      </c>
      <c r="CV206">
        <v>616</v>
      </c>
      <c r="CW206" t="s">
        <v>361</v>
      </c>
      <c r="CX206" t="s">
        <v>155</v>
      </c>
      <c r="CY206" t="s">
        <v>362</v>
      </c>
      <c r="CZ206">
        <v>-83.443732999999995</v>
      </c>
      <c r="DA206">
        <v>34.877026999999998</v>
      </c>
      <c r="DB206">
        <v>34.877026999999998</v>
      </c>
      <c r="DC206">
        <v>-83.443732999999995</v>
      </c>
      <c r="DD206">
        <v>2.114E-3</v>
      </c>
      <c r="DE206">
        <v>65</v>
      </c>
      <c r="DF206">
        <v>4400</v>
      </c>
      <c r="DG206">
        <v>8.6999999999999993</v>
      </c>
      <c r="DH206">
        <v>4650</v>
      </c>
      <c r="DI206">
        <v>8.6999999999999993</v>
      </c>
      <c r="DJ206">
        <v>4550</v>
      </c>
      <c r="DK206">
        <v>0</v>
      </c>
      <c r="DL206">
        <v>4530</v>
      </c>
      <c r="DM206">
        <v>0</v>
      </c>
      <c r="DN206">
        <v>4390</v>
      </c>
      <c r="DO206">
        <v>12.8</v>
      </c>
      <c r="DP206">
        <v>4220</v>
      </c>
      <c r="DQ206">
        <v>12.8</v>
      </c>
      <c r="DR206">
        <v>3220</v>
      </c>
      <c r="DS206">
        <v>9.1999999999999993</v>
      </c>
      <c r="DT206">
        <v>3220</v>
      </c>
      <c r="DU206">
        <v>9.1999999999999993</v>
      </c>
      <c r="DV206">
        <v>4610</v>
      </c>
      <c r="DW206">
        <v>8.1</v>
      </c>
      <c r="DX206">
        <v>4660</v>
      </c>
      <c r="DY206">
        <v>8.1</v>
      </c>
      <c r="DZ206">
        <v>0</v>
      </c>
    </row>
    <row r="207" spans="1:130" x14ac:dyDescent="0.3">
      <c r="A207">
        <v>206</v>
      </c>
      <c r="B207">
        <v>4710402</v>
      </c>
      <c r="C207" t="s">
        <v>130</v>
      </c>
      <c r="D207" s="2">
        <v>41637.666666666664</v>
      </c>
      <c r="E207" t="s">
        <v>131</v>
      </c>
      <c r="F207" t="s">
        <v>132</v>
      </c>
      <c r="G207" t="s">
        <v>577</v>
      </c>
      <c r="H207" t="s">
        <v>134</v>
      </c>
      <c r="I207">
        <v>0</v>
      </c>
      <c r="J207">
        <v>0</v>
      </c>
      <c r="K207">
        <v>0</v>
      </c>
      <c r="L207" t="s">
        <v>179</v>
      </c>
      <c r="M207" t="s">
        <v>224</v>
      </c>
      <c r="N207" t="s">
        <v>165</v>
      </c>
      <c r="O207" t="s">
        <v>165</v>
      </c>
      <c r="P207" t="s">
        <v>161</v>
      </c>
      <c r="Q207">
        <v>2</v>
      </c>
      <c r="R207" t="s">
        <v>307</v>
      </c>
      <c r="S207" t="s">
        <v>168</v>
      </c>
      <c r="T207" t="s">
        <v>169</v>
      </c>
      <c r="U207" t="s">
        <v>142</v>
      </c>
      <c r="V207" t="s">
        <v>578</v>
      </c>
      <c r="W207" t="s">
        <v>197</v>
      </c>
      <c r="X207" t="s">
        <v>306</v>
      </c>
      <c r="Y207" t="s">
        <v>145</v>
      </c>
      <c r="Z207">
        <v>13.315998</v>
      </c>
      <c r="AA207">
        <v>34.878104</v>
      </c>
      <c r="AB207">
        <v>-83.437842000000003</v>
      </c>
      <c r="AC207">
        <v>65</v>
      </c>
      <c r="AD207">
        <v>39</v>
      </c>
      <c r="AE207">
        <v>111</v>
      </c>
      <c r="AF207" t="s">
        <v>146</v>
      </c>
      <c r="AG207">
        <v>93</v>
      </c>
      <c r="AH207">
        <v>110</v>
      </c>
      <c r="AI207" t="s">
        <v>147</v>
      </c>
      <c r="AJ207">
        <v>699.4</v>
      </c>
      <c r="AK207">
        <v>52.9</v>
      </c>
      <c r="AL207">
        <v>644.1</v>
      </c>
      <c r="AM207">
        <v>-83.439176000000003</v>
      </c>
      <c r="AN207">
        <v>34.877724999999998</v>
      </c>
      <c r="AO207">
        <v>-83.437134999999998</v>
      </c>
      <c r="AP207">
        <v>34.878034999999997</v>
      </c>
      <c r="AQ207" t="s">
        <v>145</v>
      </c>
      <c r="AR207">
        <v>1</v>
      </c>
      <c r="AS207">
        <v>241</v>
      </c>
      <c r="AT207">
        <v>2</v>
      </c>
      <c r="AU207">
        <v>0</v>
      </c>
      <c r="AV207">
        <v>55</v>
      </c>
      <c r="AW207">
        <v>8.31</v>
      </c>
      <c r="AX207">
        <v>7.77</v>
      </c>
      <c r="AY207">
        <v>1960.6</v>
      </c>
      <c r="AZ207">
        <v>1944.2</v>
      </c>
      <c r="BA207">
        <v>1949.1</v>
      </c>
      <c r="BB207">
        <v>55</v>
      </c>
      <c r="BC207">
        <v>45.7</v>
      </c>
      <c r="BD207">
        <v>9.3000000000000007</v>
      </c>
      <c r="BE207" s="3">
        <v>43091</v>
      </c>
      <c r="BF207" t="s">
        <v>209</v>
      </c>
      <c r="BG207">
        <v>2.114E-3</v>
      </c>
      <c r="BH207">
        <v>43310</v>
      </c>
      <c r="BI207">
        <v>42935</v>
      </c>
      <c r="BJ207" t="s">
        <v>145</v>
      </c>
      <c r="BK207" t="s">
        <v>149</v>
      </c>
      <c r="BL207">
        <v>1</v>
      </c>
      <c r="BM207">
        <v>200</v>
      </c>
      <c r="BN207">
        <v>1</v>
      </c>
      <c r="BO207">
        <v>1</v>
      </c>
      <c r="BP207">
        <v>2</v>
      </c>
      <c r="BQ207">
        <v>1</v>
      </c>
      <c r="BR207">
        <v>1</v>
      </c>
      <c r="BS207">
        <v>2</v>
      </c>
      <c r="BT207">
        <v>3</v>
      </c>
      <c r="BU207">
        <v>3</v>
      </c>
      <c r="BV207" t="s">
        <v>150</v>
      </c>
      <c r="BW207">
        <v>241</v>
      </c>
      <c r="BX207">
        <v>2</v>
      </c>
      <c r="BY207">
        <v>0</v>
      </c>
      <c r="BZ207" t="s">
        <v>151</v>
      </c>
      <c r="CA207" t="s">
        <v>151</v>
      </c>
      <c r="CB207">
        <v>0</v>
      </c>
      <c r="CC207">
        <v>55</v>
      </c>
      <c r="CD207">
        <v>4390</v>
      </c>
      <c r="CE207" t="s">
        <v>152</v>
      </c>
      <c r="CF207">
        <v>0</v>
      </c>
      <c r="CG207">
        <v>1.1477219999999999</v>
      </c>
      <c r="CH207">
        <v>9</v>
      </c>
      <c r="CI207" t="s">
        <v>153</v>
      </c>
      <c r="CJ207">
        <v>4390</v>
      </c>
      <c r="CK207">
        <v>452500</v>
      </c>
      <c r="CL207">
        <v>12.28</v>
      </c>
      <c r="CM207">
        <v>13.43</v>
      </c>
      <c r="CN207">
        <v>452500</v>
      </c>
      <c r="CO207">
        <v>0</v>
      </c>
      <c r="CP207">
        <v>6059.969889</v>
      </c>
      <c r="CQ207">
        <v>100</v>
      </c>
      <c r="CR207">
        <v>42959</v>
      </c>
      <c r="CS207">
        <v>4.1612000000000003E-2</v>
      </c>
      <c r="CT207">
        <v>0</v>
      </c>
      <c r="CU207">
        <v>2.114E-3</v>
      </c>
      <c r="CV207">
        <v>616</v>
      </c>
      <c r="CW207" t="s">
        <v>361</v>
      </c>
      <c r="CX207" t="s">
        <v>155</v>
      </c>
      <c r="CY207" t="s">
        <v>362</v>
      </c>
      <c r="CZ207">
        <v>-83.443732999999995</v>
      </c>
      <c r="DA207">
        <v>34.877026999999998</v>
      </c>
      <c r="DB207">
        <v>34.877026999999998</v>
      </c>
      <c r="DC207">
        <v>-83.443732999999995</v>
      </c>
      <c r="DD207">
        <v>2.114E-3</v>
      </c>
      <c r="DE207">
        <v>65</v>
      </c>
      <c r="DF207">
        <v>4400</v>
      </c>
      <c r="DG207">
        <v>8.6999999999999993</v>
      </c>
      <c r="DH207">
        <v>4650</v>
      </c>
      <c r="DI207">
        <v>8.6999999999999993</v>
      </c>
      <c r="DJ207">
        <v>4550</v>
      </c>
      <c r="DK207">
        <v>0</v>
      </c>
      <c r="DL207">
        <v>4530</v>
      </c>
      <c r="DM207">
        <v>0</v>
      </c>
      <c r="DN207">
        <v>4390</v>
      </c>
      <c r="DO207">
        <v>12.8</v>
      </c>
      <c r="DP207">
        <v>4220</v>
      </c>
      <c r="DQ207">
        <v>12.8</v>
      </c>
      <c r="DR207">
        <v>3220</v>
      </c>
      <c r="DS207">
        <v>9.1999999999999993</v>
      </c>
      <c r="DT207">
        <v>3220</v>
      </c>
      <c r="DU207">
        <v>9.1999999999999993</v>
      </c>
      <c r="DV207">
        <v>4610</v>
      </c>
      <c r="DW207">
        <v>8.1</v>
      </c>
      <c r="DX207">
        <v>4660</v>
      </c>
      <c r="DY207">
        <v>8.1</v>
      </c>
      <c r="DZ207">
        <v>0</v>
      </c>
    </row>
    <row r="208" spans="1:130" x14ac:dyDescent="0.3">
      <c r="A208">
        <v>207</v>
      </c>
      <c r="B208">
        <v>6092025</v>
      </c>
      <c r="C208" t="s">
        <v>130</v>
      </c>
      <c r="D208" s="2">
        <v>42401.402777777781</v>
      </c>
      <c r="E208" t="s">
        <v>131</v>
      </c>
      <c r="F208" t="s">
        <v>330</v>
      </c>
      <c r="G208" t="s">
        <v>328</v>
      </c>
      <c r="H208" t="s">
        <v>134</v>
      </c>
      <c r="I208">
        <v>0</v>
      </c>
      <c r="J208">
        <v>0</v>
      </c>
      <c r="K208">
        <v>0</v>
      </c>
      <c r="L208" t="s">
        <v>135</v>
      </c>
      <c r="M208" t="s">
        <v>164</v>
      </c>
      <c r="N208" t="s">
        <v>165</v>
      </c>
      <c r="O208" t="s">
        <v>165</v>
      </c>
      <c r="P208" t="s">
        <v>161</v>
      </c>
      <c r="Q208">
        <v>2</v>
      </c>
      <c r="R208" t="s">
        <v>167</v>
      </c>
      <c r="S208" t="s">
        <v>195</v>
      </c>
      <c r="T208" t="s">
        <v>169</v>
      </c>
      <c r="U208" t="s">
        <v>142</v>
      </c>
      <c r="V208" t="s">
        <v>579</v>
      </c>
      <c r="W208" t="s">
        <v>197</v>
      </c>
      <c r="X208" t="s">
        <v>289</v>
      </c>
      <c r="Y208" t="s">
        <v>145</v>
      </c>
      <c r="Z208">
        <v>11.673</v>
      </c>
      <c r="AA208">
        <v>34.870527000000003</v>
      </c>
      <c r="AB208">
        <v>-83.464295000000007</v>
      </c>
      <c r="AC208">
        <v>66</v>
      </c>
      <c r="AD208">
        <v>46</v>
      </c>
      <c r="AE208">
        <v>102</v>
      </c>
      <c r="AF208" t="s">
        <v>146</v>
      </c>
      <c r="AG208">
        <v>86</v>
      </c>
      <c r="AH208">
        <v>101</v>
      </c>
      <c r="AI208" t="s">
        <v>183</v>
      </c>
      <c r="AJ208">
        <v>875.7</v>
      </c>
      <c r="AK208">
        <v>35.299999999999997</v>
      </c>
      <c r="AL208">
        <v>540.4</v>
      </c>
      <c r="AM208">
        <v>-83.465919</v>
      </c>
      <c r="AN208">
        <v>34.870471000000002</v>
      </c>
      <c r="AO208">
        <v>-83.464144000000005</v>
      </c>
      <c r="AP208">
        <v>34.870479000000003</v>
      </c>
      <c r="AQ208" t="s">
        <v>145</v>
      </c>
      <c r="AR208">
        <v>1</v>
      </c>
      <c r="AS208">
        <v>241</v>
      </c>
      <c r="AT208">
        <v>2</v>
      </c>
      <c r="AU208">
        <v>0</v>
      </c>
      <c r="AV208">
        <v>55</v>
      </c>
      <c r="AW208">
        <v>6.33</v>
      </c>
      <c r="AX208">
        <v>5.88</v>
      </c>
      <c r="AY208">
        <v>2116.8000000000002</v>
      </c>
      <c r="AZ208">
        <v>2114.1999999999998</v>
      </c>
      <c r="BA208">
        <v>2105</v>
      </c>
      <c r="BB208">
        <v>55</v>
      </c>
      <c r="BC208">
        <v>51.7</v>
      </c>
      <c r="BD208">
        <v>3.3</v>
      </c>
      <c r="BE208" s="3">
        <v>43091</v>
      </c>
      <c r="BF208" t="s">
        <v>209</v>
      </c>
      <c r="BG208">
        <v>1.7930000000000001E-3</v>
      </c>
      <c r="BH208">
        <v>43319</v>
      </c>
      <c r="BI208">
        <v>42944</v>
      </c>
      <c r="BJ208" t="s">
        <v>145</v>
      </c>
      <c r="BK208" t="s">
        <v>149</v>
      </c>
      <c r="BL208">
        <v>1</v>
      </c>
      <c r="BM208">
        <v>200</v>
      </c>
      <c r="BN208">
        <v>1</v>
      </c>
      <c r="BO208">
        <v>1</v>
      </c>
      <c r="BP208">
        <v>2</v>
      </c>
      <c r="BQ208">
        <v>1</v>
      </c>
      <c r="BR208">
        <v>1</v>
      </c>
      <c r="BS208">
        <v>2</v>
      </c>
      <c r="BT208">
        <v>3</v>
      </c>
      <c r="BU208">
        <v>3</v>
      </c>
      <c r="BV208" t="s">
        <v>150</v>
      </c>
      <c r="BW208">
        <v>241</v>
      </c>
      <c r="BX208">
        <v>2</v>
      </c>
      <c r="BY208">
        <v>0</v>
      </c>
      <c r="BZ208" t="s">
        <v>151</v>
      </c>
      <c r="CA208" t="s">
        <v>151</v>
      </c>
      <c r="CB208">
        <v>0</v>
      </c>
      <c r="CC208">
        <v>55</v>
      </c>
      <c r="CD208">
        <v>4390</v>
      </c>
      <c r="CE208" t="s">
        <v>152</v>
      </c>
      <c r="CF208">
        <v>0</v>
      </c>
      <c r="CG208">
        <v>1.1212059999999999</v>
      </c>
      <c r="CH208">
        <v>9</v>
      </c>
      <c r="CI208" t="s">
        <v>153</v>
      </c>
      <c r="CJ208">
        <v>4390</v>
      </c>
      <c r="CK208">
        <v>452509</v>
      </c>
      <c r="CL208">
        <v>11.16</v>
      </c>
      <c r="CM208">
        <v>12.28</v>
      </c>
      <c r="CN208">
        <v>452509</v>
      </c>
      <c r="CO208">
        <v>0</v>
      </c>
      <c r="CP208">
        <v>5919.9688180000003</v>
      </c>
      <c r="CQ208">
        <v>100</v>
      </c>
      <c r="CR208">
        <v>42968</v>
      </c>
      <c r="CS208">
        <v>4.0163999999999998E-2</v>
      </c>
      <c r="CT208">
        <v>0</v>
      </c>
      <c r="CU208">
        <v>1.7930000000000001E-3</v>
      </c>
      <c r="CV208">
        <v>616</v>
      </c>
      <c r="CW208" t="s">
        <v>361</v>
      </c>
      <c r="CX208" t="s">
        <v>155</v>
      </c>
      <c r="CY208" t="s">
        <v>362</v>
      </c>
      <c r="CZ208">
        <v>-83.443732999999995</v>
      </c>
      <c r="DA208">
        <v>34.877026999999998</v>
      </c>
      <c r="DB208">
        <v>34.877026999999998</v>
      </c>
      <c r="DC208">
        <v>-83.443732999999995</v>
      </c>
      <c r="DD208">
        <v>1.7930000000000001E-3</v>
      </c>
      <c r="DE208">
        <v>66</v>
      </c>
      <c r="DF208">
        <v>4400</v>
      </c>
      <c r="DG208">
        <v>8.6999999999999993</v>
      </c>
      <c r="DH208">
        <v>4650</v>
      </c>
      <c r="DI208">
        <v>8.6999999999999993</v>
      </c>
      <c r="DJ208">
        <v>4550</v>
      </c>
      <c r="DK208">
        <v>0</v>
      </c>
      <c r="DL208">
        <v>4530</v>
      </c>
      <c r="DM208">
        <v>0</v>
      </c>
      <c r="DN208">
        <v>4390</v>
      </c>
      <c r="DO208">
        <v>12.8</v>
      </c>
      <c r="DP208">
        <v>4220</v>
      </c>
      <c r="DQ208">
        <v>12.8</v>
      </c>
      <c r="DR208">
        <v>3220</v>
      </c>
      <c r="DS208">
        <v>9.1999999999999993</v>
      </c>
      <c r="DT208">
        <v>3220</v>
      </c>
      <c r="DU208">
        <v>9.1999999999999993</v>
      </c>
      <c r="DV208">
        <v>4610</v>
      </c>
      <c r="DW208">
        <v>8.1</v>
      </c>
      <c r="DX208">
        <v>4660</v>
      </c>
      <c r="DY208">
        <v>8.1</v>
      </c>
      <c r="DZ208">
        <v>0</v>
      </c>
    </row>
    <row r="209" spans="1:130" x14ac:dyDescent="0.3">
      <c r="A209">
        <v>208</v>
      </c>
      <c r="B209">
        <v>4675956</v>
      </c>
      <c r="C209" t="s">
        <v>130</v>
      </c>
      <c r="D209" s="2">
        <v>41596.972222222219</v>
      </c>
      <c r="E209" t="s">
        <v>131</v>
      </c>
      <c r="F209" t="s">
        <v>330</v>
      </c>
      <c r="G209" t="s">
        <v>508</v>
      </c>
      <c r="H209" t="s">
        <v>134</v>
      </c>
      <c r="I209">
        <v>0</v>
      </c>
      <c r="J209">
        <v>0</v>
      </c>
      <c r="K209">
        <v>0</v>
      </c>
      <c r="L209" t="s">
        <v>135</v>
      </c>
      <c r="M209" t="s">
        <v>224</v>
      </c>
      <c r="N209" t="s">
        <v>181</v>
      </c>
      <c r="O209" t="s">
        <v>181</v>
      </c>
      <c r="P209" t="s">
        <v>173</v>
      </c>
      <c r="Q209">
        <v>1</v>
      </c>
      <c r="R209" t="s">
        <v>139</v>
      </c>
      <c r="S209" t="s">
        <v>177</v>
      </c>
      <c r="T209" t="s">
        <v>141</v>
      </c>
      <c r="U209" t="s">
        <v>142</v>
      </c>
      <c r="V209">
        <v>18</v>
      </c>
      <c r="W209" t="s">
        <v>143</v>
      </c>
      <c r="X209" t="s">
        <v>144</v>
      </c>
      <c r="Y209" t="s">
        <v>145</v>
      </c>
      <c r="Z209">
        <v>11.657856000000001</v>
      </c>
      <c r="AA209">
        <v>34.870567000000001</v>
      </c>
      <c r="AB209">
        <v>-83.464537000000007</v>
      </c>
      <c r="AC209">
        <v>66</v>
      </c>
      <c r="AD209">
        <v>46</v>
      </c>
      <c r="AE209">
        <v>102</v>
      </c>
      <c r="AF209" t="s">
        <v>146</v>
      </c>
      <c r="AG209">
        <v>86</v>
      </c>
      <c r="AH209">
        <v>101</v>
      </c>
      <c r="AI209" t="s">
        <v>183</v>
      </c>
      <c r="AJ209">
        <v>875.7</v>
      </c>
      <c r="AK209">
        <v>35.299999999999997</v>
      </c>
      <c r="AL209">
        <v>540.4</v>
      </c>
      <c r="AM209">
        <v>-83.465919</v>
      </c>
      <c r="AN209">
        <v>34.870471000000002</v>
      </c>
      <c r="AO209">
        <v>-83.464144000000005</v>
      </c>
      <c r="AP209">
        <v>34.870479000000003</v>
      </c>
      <c r="AQ209" t="s">
        <v>145</v>
      </c>
      <c r="AR209">
        <v>1</v>
      </c>
      <c r="AS209">
        <v>241</v>
      </c>
      <c r="AT209">
        <v>2</v>
      </c>
      <c r="AU209">
        <v>0</v>
      </c>
      <c r="AV209">
        <v>55</v>
      </c>
      <c r="AW209">
        <v>6.33</v>
      </c>
      <c r="AX209">
        <v>5.88</v>
      </c>
      <c r="AY209">
        <v>2116.8000000000002</v>
      </c>
      <c r="AZ209">
        <v>2114.1999999999998</v>
      </c>
      <c r="BA209">
        <v>2105</v>
      </c>
      <c r="BB209">
        <v>55</v>
      </c>
      <c r="BC209">
        <v>51.7</v>
      </c>
      <c r="BD209">
        <v>3.3</v>
      </c>
      <c r="BE209" s="3">
        <v>43091</v>
      </c>
      <c r="BF209" t="s">
        <v>209</v>
      </c>
      <c r="BG209">
        <v>1.7930000000000001E-3</v>
      </c>
      <c r="BH209">
        <v>43319</v>
      </c>
      <c r="BI209">
        <v>42944</v>
      </c>
      <c r="BJ209" t="s">
        <v>145</v>
      </c>
      <c r="BK209" t="s">
        <v>149</v>
      </c>
      <c r="BL209">
        <v>1</v>
      </c>
      <c r="BM209">
        <v>200</v>
      </c>
      <c r="BN209">
        <v>1</v>
      </c>
      <c r="BO209">
        <v>1</v>
      </c>
      <c r="BP209">
        <v>2</v>
      </c>
      <c r="BQ209">
        <v>1</v>
      </c>
      <c r="BR209">
        <v>1</v>
      </c>
      <c r="BS209">
        <v>2</v>
      </c>
      <c r="BT209">
        <v>3</v>
      </c>
      <c r="BU209">
        <v>3</v>
      </c>
      <c r="BV209" t="s">
        <v>150</v>
      </c>
      <c r="BW209">
        <v>241</v>
      </c>
      <c r="BX209">
        <v>2</v>
      </c>
      <c r="BY209">
        <v>0</v>
      </c>
      <c r="BZ209" t="s">
        <v>151</v>
      </c>
      <c r="CA209" t="s">
        <v>151</v>
      </c>
      <c r="CB209">
        <v>0</v>
      </c>
      <c r="CC209">
        <v>55</v>
      </c>
      <c r="CD209">
        <v>4390</v>
      </c>
      <c r="CE209" t="s">
        <v>152</v>
      </c>
      <c r="CF209">
        <v>0</v>
      </c>
      <c r="CG209">
        <v>1.1212059999999999</v>
      </c>
      <c r="CH209">
        <v>9</v>
      </c>
      <c r="CI209" t="s">
        <v>153</v>
      </c>
      <c r="CJ209">
        <v>4390</v>
      </c>
      <c r="CK209">
        <v>452509</v>
      </c>
      <c r="CL209">
        <v>11.16</v>
      </c>
      <c r="CM209">
        <v>12.28</v>
      </c>
      <c r="CN209">
        <v>452509</v>
      </c>
      <c r="CO209">
        <v>0</v>
      </c>
      <c r="CP209">
        <v>5919.9688180000003</v>
      </c>
      <c r="CQ209">
        <v>100</v>
      </c>
      <c r="CR209">
        <v>42968</v>
      </c>
      <c r="CS209">
        <v>4.0163999999999998E-2</v>
      </c>
      <c r="CT209">
        <v>0</v>
      </c>
      <c r="CU209">
        <v>1.7930000000000001E-3</v>
      </c>
      <c r="CV209">
        <v>616</v>
      </c>
      <c r="CW209" t="s">
        <v>361</v>
      </c>
      <c r="CX209" t="s">
        <v>155</v>
      </c>
      <c r="CY209" t="s">
        <v>362</v>
      </c>
      <c r="CZ209">
        <v>-83.443732999999995</v>
      </c>
      <c r="DA209">
        <v>34.877026999999998</v>
      </c>
      <c r="DB209">
        <v>34.877026999999998</v>
      </c>
      <c r="DC209">
        <v>-83.443732999999995</v>
      </c>
      <c r="DD209">
        <v>1.7930000000000001E-3</v>
      </c>
      <c r="DE209">
        <v>66</v>
      </c>
      <c r="DF209">
        <v>4400</v>
      </c>
      <c r="DG209">
        <v>8.6999999999999993</v>
      </c>
      <c r="DH209">
        <v>4650</v>
      </c>
      <c r="DI209">
        <v>8.6999999999999993</v>
      </c>
      <c r="DJ209">
        <v>4550</v>
      </c>
      <c r="DK209">
        <v>0</v>
      </c>
      <c r="DL209">
        <v>4530</v>
      </c>
      <c r="DM209">
        <v>0</v>
      </c>
      <c r="DN209">
        <v>4390</v>
      </c>
      <c r="DO209">
        <v>12.8</v>
      </c>
      <c r="DP209">
        <v>4220</v>
      </c>
      <c r="DQ209">
        <v>12.8</v>
      </c>
      <c r="DR209">
        <v>3220</v>
      </c>
      <c r="DS209">
        <v>9.1999999999999993</v>
      </c>
      <c r="DT209">
        <v>3220</v>
      </c>
      <c r="DU209">
        <v>9.1999999999999993</v>
      </c>
      <c r="DV209">
        <v>4610</v>
      </c>
      <c r="DW209">
        <v>8.1</v>
      </c>
      <c r="DX209">
        <v>4660</v>
      </c>
      <c r="DY209">
        <v>8.1</v>
      </c>
      <c r="DZ209">
        <v>0</v>
      </c>
    </row>
    <row r="210" spans="1:130" x14ac:dyDescent="0.3">
      <c r="A210">
        <v>209</v>
      </c>
      <c r="B210">
        <v>6997216</v>
      </c>
      <c r="C210" t="s">
        <v>130</v>
      </c>
      <c r="D210" s="2">
        <v>43442.859722222223</v>
      </c>
      <c r="E210" t="s">
        <v>131</v>
      </c>
      <c r="F210" t="s">
        <v>330</v>
      </c>
      <c r="G210" t="s">
        <v>580</v>
      </c>
      <c r="H210" t="s">
        <v>134</v>
      </c>
      <c r="I210">
        <v>0</v>
      </c>
      <c r="J210">
        <v>0</v>
      </c>
      <c r="K210">
        <v>0</v>
      </c>
      <c r="L210" t="s">
        <v>135</v>
      </c>
      <c r="M210" t="s">
        <v>180</v>
      </c>
      <c r="N210" t="s">
        <v>348</v>
      </c>
      <c r="O210" t="s">
        <v>348</v>
      </c>
      <c r="P210" t="s">
        <v>173</v>
      </c>
      <c r="Q210">
        <v>1</v>
      </c>
      <c r="R210" t="s">
        <v>139</v>
      </c>
      <c r="S210" t="s">
        <v>140</v>
      </c>
      <c r="T210" t="s">
        <v>141</v>
      </c>
      <c r="U210" t="s">
        <v>524</v>
      </c>
      <c r="V210">
        <v>20</v>
      </c>
      <c r="W210" t="s">
        <v>143</v>
      </c>
      <c r="X210" t="s">
        <v>201</v>
      </c>
      <c r="Y210" t="s">
        <v>145</v>
      </c>
      <c r="Z210">
        <v>11.792</v>
      </c>
      <c r="AA210">
        <v>34.870505999999999</v>
      </c>
      <c r="AB210">
        <v>-83.462267999999995</v>
      </c>
      <c r="AC210">
        <v>67</v>
      </c>
      <c r="AD210">
        <v>47</v>
      </c>
      <c r="AE210">
        <v>104</v>
      </c>
      <c r="AF210" t="s">
        <v>146</v>
      </c>
      <c r="AG210">
        <v>87</v>
      </c>
      <c r="AH210">
        <v>103</v>
      </c>
      <c r="AI210" t="s">
        <v>147</v>
      </c>
      <c r="AJ210">
        <v>736</v>
      </c>
      <c r="AK210">
        <v>46.7</v>
      </c>
      <c r="AL210">
        <v>600.9</v>
      </c>
      <c r="AM210">
        <v>-83.464096999999995</v>
      </c>
      <c r="AN210">
        <v>34.870463999999998</v>
      </c>
      <c r="AO210">
        <v>-83.462147999999999</v>
      </c>
      <c r="AP210">
        <v>34.870539999999998</v>
      </c>
      <c r="AQ210" t="s">
        <v>145</v>
      </c>
      <c r="AR210">
        <v>1</v>
      </c>
      <c r="AS210">
        <v>241</v>
      </c>
      <c r="AT210">
        <v>2</v>
      </c>
      <c r="AU210">
        <v>0</v>
      </c>
      <c r="AV210">
        <v>55</v>
      </c>
      <c r="AW210">
        <v>6.7</v>
      </c>
      <c r="AX210">
        <v>6.26</v>
      </c>
      <c r="AY210">
        <v>2147</v>
      </c>
      <c r="AZ210">
        <v>2158.1</v>
      </c>
      <c r="BA210">
        <v>2164.6999999999998</v>
      </c>
      <c r="BB210">
        <v>55</v>
      </c>
      <c r="BC210">
        <v>47.7</v>
      </c>
      <c r="BD210">
        <v>7.3</v>
      </c>
      <c r="BE210" s="3">
        <v>43091</v>
      </c>
      <c r="BF210" t="s">
        <v>209</v>
      </c>
      <c r="BG210">
        <v>1.9859999999999999E-3</v>
      </c>
      <c r="BH210">
        <v>43319</v>
      </c>
      <c r="BI210">
        <v>42944</v>
      </c>
      <c r="BJ210" t="s">
        <v>145</v>
      </c>
      <c r="BK210" t="s">
        <v>149</v>
      </c>
      <c r="BL210">
        <v>1</v>
      </c>
      <c r="BM210">
        <v>200</v>
      </c>
      <c r="BN210">
        <v>1</v>
      </c>
      <c r="BO210">
        <v>1</v>
      </c>
      <c r="BP210">
        <v>2</v>
      </c>
      <c r="BQ210">
        <v>1</v>
      </c>
      <c r="BR210">
        <v>1</v>
      </c>
      <c r="BS210">
        <v>2</v>
      </c>
      <c r="BT210">
        <v>3</v>
      </c>
      <c r="BU210">
        <v>3</v>
      </c>
      <c r="BV210" t="s">
        <v>150</v>
      </c>
      <c r="BW210">
        <v>241</v>
      </c>
      <c r="BX210">
        <v>2</v>
      </c>
      <c r="BY210">
        <v>0</v>
      </c>
      <c r="BZ210" t="s">
        <v>151</v>
      </c>
      <c r="CA210" t="s">
        <v>151</v>
      </c>
      <c r="CB210">
        <v>0</v>
      </c>
      <c r="CC210">
        <v>55</v>
      </c>
      <c r="CD210">
        <v>4390</v>
      </c>
      <c r="CE210" t="s">
        <v>152</v>
      </c>
      <c r="CF210">
        <v>0</v>
      </c>
      <c r="CG210">
        <v>1.1212059999999999</v>
      </c>
      <c r="CH210">
        <v>9</v>
      </c>
      <c r="CI210" t="s">
        <v>153</v>
      </c>
      <c r="CJ210">
        <v>4390</v>
      </c>
      <c r="CK210">
        <v>452509</v>
      </c>
      <c r="CL210">
        <v>11.16</v>
      </c>
      <c r="CM210">
        <v>12.28</v>
      </c>
      <c r="CN210">
        <v>452509</v>
      </c>
      <c r="CO210">
        <v>0</v>
      </c>
      <c r="CP210">
        <v>5919.9688180000003</v>
      </c>
      <c r="CQ210">
        <v>100</v>
      </c>
      <c r="CR210">
        <v>42968</v>
      </c>
      <c r="CS210">
        <v>4.0163999999999998E-2</v>
      </c>
      <c r="CT210">
        <v>0</v>
      </c>
      <c r="CU210">
        <v>1.9859999999999999E-3</v>
      </c>
      <c r="CV210">
        <v>616</v>
      </c>
      <c r="CW210" t="s">
        <v>361</v>
      </c>
      <c r="CX210" t="s">
        <v>155</v>
      </c>
      <c r="CY210" t="s">
        <v>362</v>
      </c>
      <c r="CZ210">
        <v>-83.443732999999995</v>
      </c>
      <c r="DA210">
        <v>34.877026999999998</v>
      </c>
      <c r="DB210">
        <v>34.877026999999998</v>
      </c>
      <c r="DC210">
        <v>-83.443732999999995</v>
      </c>
      <c r="DD210">
        <v>1.9859999999999999E-3</v>
      </c>
      <c r="DE210">
        <v>67</v>
      </c>
      <c r="DF210">
        <v>4400</v>
      </c>
      <c r="DG210">
        <v>8.6999999999999993</v>
      </c>
      <c r="DH210">
        <v>4650</v>
      </c>
      <c r="DI210">
        <v>8.6999999999999993</v>
      </c>
      <c r="DJ210">
        <v>4550</v>
      </c>
      <c r="DK210">
        <v>0</v>
      </c>
      <c r="DL210">
        <v>4530</v>
      </c>
      <c r="DM210">
        <v>0</v>
      </c>
      <c r="DN210">
        <v>4390</v>
      </c>
      <c r="DO210">
        <v>12.8</v>
      </c>
      <c r="DP210">
        <v>4220</v>
      </c>
      <c r="DQ210">
        <v>12.8</v>
      </c>
      <c r="DR210">
        <v>3220</v>
      </c>
      <c r="DS210">
        <v>9.1999999999999993</v>
      </c>
      <c r="DT210">
        <v>3220</v>
      </c>
      <c r="DU210">
        <v>9.1999999999999993</v>
      </c>
      <c r="DV210">
        <v>4610</v>
      </c>
      <c r="DW210">
        <v>8.1</v>
      </c>
      <c r="DX210">
        <v>4660</v>
      </c>
      <c r="DY210">
        <v>8.1</v>
      </c>
      <c r="DZ210">
        <v>9.9999999999999995E-7</v>
      </c>
    </row>
    <row r="211" spans="1:130" x14ac:dyDescent="0.3">
      <c r="A211">
        <v>210</v>
      </c>
      <c r="B211">
        <v>6269990</v>
      </c>
      <c r="C211" t="s">
        <v>130</v>
      </c>
      <c r="D211" s="2">
        <v>42897.438194444447</v>
      </c>
      <c r="E211" t="s">
        <v>131</v>
      </c>
      <c r="F211" t="s">
        <v>330</v>
      </c>
      <c r="G211" t="s">
        <v>508</v>
      </c>
      <c r="H211" t="s">
        <v>134</v>
      </c>
      <c r="I211">
        <v>0</v>
      </c>
      <c r="J211">
        <v>0</v>
      </c>
      <c r="K211">
        <v>0</v>
      </c>
      <c r="L211" t="s">
        <v>179</v>
      </c>
      <c r="M211" t="s">
        <v>164</v>
      </c>
      <c r="N211" t="s">
        <v>165</v>
      </c>
      <c r="O211" t="s">
        <v>165</v>
      </c>
      <c r="P211" t="s">
        <v>581</v>
      </c>
      <c r="Q211">
        <v>2</v>
      </c>
      <c r="R211" t="s">
        <v>167</v>
      </c>
      <c r="S211" t="s">
        <v>226</v>
      </c>
      <c r="T211" t="s">
        <v>169</v>
      </c>
      <c r="U211" t="s">
        <v>142</v>
      </c>
      <c r="V211" t="s">
        <v>582</v>
      </c>
      <c r="W211" t="s">
        <v>353</v>
      </c>
      <c r="X211" t="s">
        <v>172</v>
      </c>
      <c r="Y211" t="s">
        <v>145</v>
      </c>
      <c r="Z211">
        <v>11.762</v>
      </c>
      <c r="AA211">
        <v>34.870393999999997</v>
      </c>
      <c r="AB211">
        <v>-83.462744999999998</v>
      </c>
      <c r="AC211">
        <v>67</v>
      </c>
      <c r="AD211">
        <v>47</v>
      </c>
      <c r="AE211">
        <v>104</v>
      </c>
      <c r="AF211" t="s">
        <v>146</v>
      </c>
      <c r="AG211">
        <v>87</v>
      </c>
      <c r="AH211">
        <v>103</v>
      </c>
      <c r="AI211" t="s">
        <v>147</v>
      </c>
      <c r="AJ211">
        <v>736</v>
      </c>
      <c r="AK211">
        <v>46.7</v>
      </c>
      <c r="AL211">
        <v>600.9</v>
      </c>
      <c r="AM211">
        <v>-83.464096999999995</v>
      </c>
      <c r="AN211">
        <v>34.870463999999998</v>
      </c>
      <c r="AO211">
        <v>-83.462147999999999</v>
      </c>
      <c r="AP211">
        <v>34.870539999999998</v>
      </c>
      <c r="AQ211" t="s">
        <v>145</v>
      </c>
      <c r="AR211">
        <v>1</v>
      </c>
      <c r="AS211">
        <v>241</v>
      </c>
      <c r="AT211">
        <v>2</v>
      </c>
      <c r="AU211">
        <v>0</v>
      </c>
      <c r="AV211">
        <v>55</v>
      </c>
      <c r="AW211">
        <v>6.7</v>
      </c>
      <c r="AX211">
        <v>6.26</v>
      </c>
      <c r="AY211">
        <v>2147</v>
      </c>
      <c r="AZ211">
        <v>2158.1</v>
      </c>
      <c r="BA211">
        <v>2164.6999999999998</v>
      </c>
      <c r="BB211">
        <v>55</v>
      </c>
      <c r="BC211">
        <v>47.7</v>
      </c>
      <c r="BD211">
        <v>7.3</v>
      </c>
      <c r="BE211" s="3">
        <v>43091</v>
      </c>
      <c r="BF211" t="s">
        <v>209</v>
      </c>
      <c r="BG211">
        <v>1.9859999999999999E-3</v>
      </c>
      <c r="BH211">
        <v>43319</v>
      </c>
      <c r="BI211">
        <v>42944</v>
      </c>
      <c r="BJ211" t="s">
        <v>145</v>
      </c>
      <c r="BK211" t="s">
        <v>149</v>
      </c>
      <c r="BL211">
        <v>1</v>
      </c>
      <c r="BM211">
        <v>200</v>
      </c>
      <c r="BN211">
        <v>1</v>
      </c>
      <c r="BO211">
        <v>1</v>
      </c>
      <c r="BP211">
        <v>2</v>
      </c>
      <c r="BQ211">
        <v>1</v>
      </c>
      <c r="BR211">
        <v>1</v>
      </c>
      <c r="BS211">
        <v>2</v>
      </c>
      <c r="BT211">
        <v>3</v>
      </c>
      <c r="BU211">
        <v>3</v>
      </c>
      <c r="BV211" t="s">
        <v>150</v>
      </c>
      <c r="BW211">
        <v>241</v>
      </c>
      <c r="BX211">
        <v>2</v>
      </c>
      <c r="BY211">
        <v>0</v>
      </c>
      <c r="BZ211" t="s">
        <v>151</v>
      </c>
      <c r="CA211" t="s">
        <v>151</v>
      </c>
      <c r="CB211">
        <v>0</v>
      </c>
      <c r="CC211">
        <v>55</v>
      </c>
      <c r="CD211">
        <v>4390</v>
      </c>
      <c r="CE211" t="s">
        <v>152</v>
      </c>
      <c r="CF211">
        <v>0</v>
      </c>
      <c r="CG211">
        <v>1.1212059999999999</v>
      </c>
      <c r="CH211">
        <v>9</v>
      </c>
      <c r="CI211" t="s">
        <v>153</v>
      </c>
      <c r="CJ211">
        <v>4390</v>
      </c>
      <c r="CK211">
        <v>452509</v>
      </c>
      <c r="CL211">
        <v>11.16</v>
      </c>
      <c r="CM211">
        <v>12.28</v>
      </c>
      <c r="CN211">
        <v>452509</v>
      </c>
      <c r="CO211">
        <v>0</v>
      </c>
      <c r="CP211">
        <v>5919.9688180000003</v>
      </c>
      <c r="CQ211">
        <v>100</v>
      </c>
      <c r="CR211">
        <v>42968</v>
      </c>
      <c r="CS211">
        <v>4.0163999999999998E-2</v>
      </c>
      <c r="CT211">
        <v>0</v>
      </c>
      <c r="CU211">
        <v>1.9859999999999999E-3</v>
      </c>
      <c r="CV211">
        <v>616</v>
      </c>
      <c r="CW211" t="s">
        <v>361</v>
      </c>
      <c r="CX211" t="s">
        <v>155</v>
      </c>
      <c r="CY211" t="s">
        <v>362</v>
      </c>
      <c r="CZ211">
        <v>-83.443732999999995</v>
      </c>
      <c r="DA211">
        <v>34.877026999999998</v>
      </c>
      <c r="DB211">
        <v>34.877026999999998</v>
      </c>
      <c r="DC211">
        <v>-83.443732999999995</v>
      </c>
      <c r="DD211">
        <v>1.9859999999999999E-3</v>
      </c>
      <c r="DE211">
        <v>67</v>
      </c>
      <c r="DF211">
        <v>4400</v>
      </c>
      <c r="DG211">
        <v>8.6999999999999993</v>
      </c>
      <c r="DH211">
        <v>4650</v>
      </c>
      <c r="DI211">
        <v>8.6999999999999993</v>
      </c>
      <c r="DJ211">
        <v>4550</v>
      </c>
      <c r="DK211">
        <v>0</v>
      </c>
      <c r="DL211">
        <v>4530</v>
      </c>
      <c r="DM211">
        <v>0</v>
      </c>
      <c r="DN211">
        <v>4390</v>
      </c>
      <c r="DO211">
        <v>12.8</v>
      </c>
      <c r="DP211">
        <v>4220</v>
      </c>
      <c r="DQ211">
        <v>12.8</v>
      </c>
      <c r="DR211">
        <v>3220</v>
      </c>
      <c r="DS211">
        <v>9.1999999999999993</v>
      </c>
      <c r="DT211">
        <v>3220</v>
      </c>
      <c r="DU211">
        <v>9.1999999999999993</v>
      </c>
      <c r="DV211">
        <v>4610</v>
      </c>
      <c r="DW211">
        <v>8.1</v>
      </c>
      <c r="DX211">
        <v>4660</v>
      </c>
      <c r="DY211">
        <v>8.1</v>
      </c>
      <c r="DZ211">
        <v>0</v>
      </c>
    </row>
    <row r="212" spans="1:130" x14ac:dyDescent="0.3">
      <c r="A212">
        <v>211</v>
      </c>
      <c r="B212">
        <v>6166438</v>
      </c>
      <c r="C212" t="s">
        <v>130</v>
      </c>
      <c r="D212" s="2">
        <v>42768.827777777777</v>
      </c>
      <c r="E212" t="s">
        <v>131</v>
      </c>
      <c r="F212" t="s">
        <v>330</v>
      </c>
      <c r="G212" t="s">
        <v>366</v>
      </c>
      <c r="H212" t="s">
        <v>187</v>
      </c>
      <c r="I212">
        <v>0</v>
      </c>
      <c r="J212">
        <v>0</v>
      </c>
      <c r="K212">
        <v>1</v>
      </c>
      <c r="L212" t="s">
        <v>135</v>
      </c>
      <c r="M212" t="s">
        <v>180</v>
      </c>
      <c r="N212" t="s">
        <v>181</v>
      </c>
      <c r="O212" t="s">
        <v>348</v>
      </c>
      <c r="P212" t="s">
        <v>185</v>
      </c>
      <c r="Q212">
        <v>1</v>
      </c>
      <c r="R212" t="s">
        <v>139</v>
      </c>
      <c r="S212" t="s">
        <v>177</v>
      </c>
      <c r="T212" t="s">
        <v>141</v>
      </c>
      <c r="U212" t="s">
        <v>142</v>
      </c>
      <c r="V212">
        <v>27</v>
      </c>
      <c r="W212" t="s">
        <v>256</v>
      </c>
      <c r="X212" t="s">
        <v>201</v>
      </c>
      <c r="Y212" t="s">
        <v>145</v>
      </c>
      <c r="Z212">
        <v>11.698</v>
      </c>
      <c r="AA212">
        <v>34.870392000000002</v>
      </c>
      <c r="AB212">
        <v>-83.463842</v>
      </c>
      <c r="AC212">
        <v>67</v>
      </c>
      <c r="AD212">
        <v>47</v>
      </c>
      <c r="AE212">
        <v>104</v>
      </c>
      <c r="AF212" t="s">
        <v>146</v>
      </c>
      <c r="AG212">
        <v>87</v>
      </c>
      <c r="AH212">
        <v>103</v>
      </c>
      <c r="AI212" t="s">
        <v>147</v>
      </c>
      <c r="AJ212">
        <v>736</v>
      </c>
      <c r="AK212">
        <v>46.7</v>
      </c>
      <c r="AL212">
        <v>600.9</v>
      </c>
      <c r="AM212">
        <v>-83.464096999999995</v>
      </c>
      <c r="AN212">
        <v>34.870463999999998</v>
      </c>
      <c r="AO212">
        <v>-83.462147999999999</v>
      </c>
      <c r="AP212">
        <v>34.870539999999998</v>
      </c>
      <c r="AQ212" t="s">
        <v>145</v>
      </c>
      <c r="AR212">
        <v>1</v>
      </c>
      <c r="AS212">
        <v>241</v>
      </c>
      <c r="AT212">
        <v>2</v>
      </c>
      <c r="AU212">
        <v>0</v>
      </c>
      <c r="AV212">
        <v>55</v>
      </c>
      <c r="AW212">
        <v>6.7</v>
      </c>
      <c r="AX212">
        <v>6.26</v>
      </c>
      <c r="AY212">
        <v>2147</v>
      </c>
      <c r="AZ212">
        <v>2158.1</v>
      </c>
      <c r="BA212">
        <v>2164.6999999999998</v>
      </c>
      <c r="BB212">
        <v>55</v>
      </c>
      <c r="BC212">
        <v>47.7</v>
      </c>
      <c r="BD212">
        <v>7.3</v>
      </c>
      <c r="BE212" s="3">
        <v>43091</v>
      </c>
      <c r="BF212" t="s">
        <v>209</v>
      </c>
      <c r="BG212">
        <v>1.9859999999999999E-3</v>
      </c>
      <c r="BH212">
        <v>43319</v>
      </c>
      <c r="BI212">
        <v>42944</v>
      </c>
      <c r="BJ212" t="s">
        <v>145</v>
      </c>
      <c r="BK212" t="s">
        <v>149</v>
      </c>
      <c r="BL212">
        <v>1</v>
      </c>
      <c r="BM212">
        <v>200</v>
      </c>
      <c r="BN212">
        <v>1</v>
      </c>
      <c r="BO212">
        <v>1</v>
      </c>
      <c r="BP212">
        <v>2</v>
      </c>
      <c r="BQ212">
        <v>1</v>
      </c>
      <c r="BR212">
        <v>1</v>
      </c>
      <c r="BS212">
        <v>2</v>
      </c>
      <c r="BT212">
        <v>3</v>
      </c>
      <c r="BU212">
        <v>3</v>
      </c>
      <c r="BV212" t="s">
        <v>150</v>
      </c>
      <c r="BW212">
        <v>241</v>
      </c>
      <c r="BX212">
        <v>2</v>
      </c>
      <c r="BY212">
        <v>0</v>
      </c>
      <c r="BZ212" t="s">
        <v>151</v>
      </c>
      <c r="CA212" t="s">
        <v>151</v>
      </c>
      <c r="CB212">
        <v>0</v>
      </c>
      <c r="CC212">
        <v>55</v>
      </c>
      <c r="CD212">
        <v>4390</v>
      </c>
      <c r="CE212" t="s">
        <v>152</v>
      </c>
      <c r="CF212">
        <v>0</v>
      </c>
      <c r="CG212">
        <v>1.1212059999999999</v>
      </c>
      <c r="CH212">
        <v>9</v>
      </c>
      <c r="CI212" t="s">
        <v>153</v>
      </c>
      <c r="CJ212">
        <v>4390</v>
      </c>
      <c r="CK212">
        <v>452509</v>
      </c>
      <c r="CL212">
        <v>11.16</v>
      </c>
      <c r="CM212">
        <v>12.28</v>
      </c>
      <c r="CN212">
        <v>452509</v>
      </c>
      <c r="CO212">
        <v>0</v>
      </c>
      <c r="CP212">
        <v>5919.9688180000003</v>
      </c>
      <c r="CQ212">
        <v>100</v>
      </c>
      <c r="CR212">
        <v>42968</v>
      </c>
      <c r="CS212">
        <v>4.0163999999999998E-2</v>
      </c>
      <c r="CT212">
        <v>0</v>
      </c>
      <c r="CU212">
        <v>1.9859999999999999E-3</v>
      </c>
      <c r="CV212">
        <v>616</v>
      </c>
      <c r="CW212" t="s">
        <v>361</v>
      </c>
      <c r="CX212" t="s">
        <v>155</v>
      </c>
      <c r="CY212" t="s">
        <v>362</v>
      </c>
      <c r="CZ212">
        <v>-83.443732999999995</v>
      </c>
      <c r="DA212">
        <v>34.877026999999998</v>
      </c>
      <c r="DB212">
        <v>34.877026999999998</v>
      </c>
      <c r="DC212">
        <v>-83.443732999999995</v>
      </c>
      <c r="DD212">
        <v>1.9859999999999999E-3</v>
      </c>
      <c r="DE212">
        <v>67</v>
      </c>
      <c r="DF212">
        <v>4400</v>
      </c>
      <c r="DG212">
        <v>8.6999999999999993</v>
      </c>
      <c r="DH212">
        <v>4650</v>
      </c>
      <c r="DI212">
        <v>8.6999999999999993</v>
      </c>
      <c r="DJ212">
        <v>4550</v>
      </c>
      <c r="DK212">
        <v>0</v>
      </c>
      <c r="DL212">
        <v>4530</v>
      </c>
      <c r="DM212">
        <v>0</v>
      </c>
      <c r="DN212">
        <v>4390</v>
      </c>
      <c r="DO212">
        <v>12.8</v>
      </c>
      <c r="DP212">
        <v>4220</v>
      </c>
      <c r="DQ212">
        <v>12.8</v>
      </c>
      <c r="DR212">
        <v>3220</v>
      </c>
      <c r="DS212">
        <v>9.1999999999999993</v>
      </c>
      <c r="DT212">
        <v>3220</v>
      </c>
      <c r="DU212">
        <v>9.1999999999999993</v>
      </c>
      <c r="DV212">
        <v>4610</v>
      </c>
      <c r="DW212">
        <v>8.1</v>
      </c>
      <c r="DX212">
        <v>4660</v>
      </c>
      <c r="DY212">
        <v>8.1</v>
      </c>
      <c r="DZ212">
        <v>0</v>
      </c>
    </row>
    <row r="213" spans="1:130" x14ac:dyDescent="0.3">
      <c r="A213">
        <v>212</v>
      </c>
      <c r="B213">
        <v>5210983</v>
      </c>
      <c r="C213" t="s">
        <v>157</v>
      </c>
      <c r="D213" s="2">
        <v>42072.716666666667</v>
      </c>
      <c r="E213" t="s">
        <v>131</v>
      </c>
      <c r="F213" t="s">
        <v>330</v>
      </c>
      <c r="G213" t="s">
        <v>158</v>
      </c>
      <c r="H213" t="s">
        <v>193</v>
      </c>
      <c r="I213">
        <v>0</v>
      </c>
      <c r="J213">
        <v>0</v>
      </c>
      <c r="K213">
        <v>0</v>
      </c>
      <c r="L213" t="s">
        <v>179</v>
      </c>
      <c r="M213" t="s">
        <v>164</v>
      </c>
      <c r="N213" t="s">
        <v>165</v>
      </c>
      <c r="O213" t="s">
        <v>583</v>
      </c>
      <c r="P213" t="s">
        <v>584</v>
      </c>
      <c r="Q213">
        <v>2</v>
      </c>
      <c r="R213" t="s">
        <v>585</v>
      </c>
      <c r="S213" t="s">
        <v>195</v>
      </c>
      <c r="T213" t="s">
        <v>169</v>
      </c>
      <c r="U213" t="s">
        <v>142</v>
      </c>
      <c r="V213" t="s">
        <v>586</v>
      </c>
      <c r="W213" t="s">
        <v>445</v>
      </c>
      <c r="X213" t="s">
        <v>172</v>
      </c>
      <c r="Y213" t="s">
        <v>145</v>
      </c>
      <c r="Z213">
        <v>11.728999999999999</v>
      </c>
      <c r="AA213">
        <v>34.870334999999997</v>
      </c>
      <c r="AB213">
        <v>-83.463305000000005</v>
      </c>
      <c r="AC213">
        <v>67</v>
      </c>
      <c r="AD213">
        <v>47</v>
      </c>
      <c r="AE213">
        <v>104</v>
      </c>
      <c r="AF213" t="s">
        <v>146</v>
      </c>
      <c r="AG213">
        <v>87</v>
      </c>
      <c r="AH213">
        <v>103</v>
      </c>
      <c r="AI213" t="s">
        <v>147</v>
      </c>
      <c r="AJ213">
        <v>736</v>
      </c>
      <c r="AK213">
        <v>46.7</v>
      </c>
      <c r="AL213">
        <v>600.9</v>
      </c>
      <c r="AM213">
        <v>-83.464096999999995</v>
      </c>
      <c r="AN213">
        <v>34.870463999999998</v>
      </c>
      <c r="AO213">
        <v>-83.462147999999999</v>
      </c>
      <c r="AP213">
        <v>34.870539999999998</v>
      </c>
      <c r="AQ213" t="s">
        <v>145</v>
      </c>
      <c r="AR213">
        <v>1</v>
      </c>
      <c r="AS213">
        <v>241</v>
      </c>
      <c r="AT213">
        <v>2</v>
      </c>
      <c r="AU213">
        <v>0</v>
      </c>
      <c r="AV213">
        <v>55</v>
      </c>
      <c r="AW213">
        <v>6.7</v>
      </c>
      <c r="AX213">
        <v>6.26</v>
      </c>
      <c r="AY213">
        <v>2147</v>
      </c>
      <c r="AZ213">
        <v>2158.1</v>
      </c>
      <c r="BA213">
        <v>2164.6999999999998</v>
      </c>
      <c r="BB213">
        <v>55</v>
      </c>
      <c r="BC213">
        <v>47.7</v>
      </c>
      <c r="BD213">
        <v>7.3</v>
      </c>
      <c r="BE213" s="3">
        <v>43091</v>
      </c>
      <c r="BF213" t="s">
        <v>209</v>
      </c>
      <c r="BG213">
        <v>1.9859999999999999E-3</v>
      </c>
      <c r="BH213">
        <v>43319</v>
      </c>
      <c r="BI213">
        <v>42944</v>
      </c>
      <c r="BJ213" t="s">
        <v>145</v>
      </c>
      <c r="BK213" t="s">
        <v>149</v>
      </c>
      <c r="BL213">
        <v>1</v>
      </c>
      <c r="BM213">
        <v>200</v>
      </c>
      <c r="BN213">
        <v>1</v>
      </c>
      <c r="BO213">
        <v>1</v>
      </c>
      <c r="BP213">
        <v>2</v>
      </c>
      <c r="BQ213">
        <v>1</v>
      </c>
      <c r="BR213">
        <v>1</v>
      </c>
      <c r="BS213">
        <v>2</v>
      </c>
      <c r="BT213">
        <v>3</v>
      </c>
      <c r="BU213">
        <v>3</v>
      </c>
      <c r="BV213" t="s">
        <v>150</v>
      </c>
      <c r="BW213">
        <v>241</v>
      </c>
      <c r="BX213">
        <v>2</v>
      </c>
      <c r="BY213">
        <v>0</v>
      </c>
      <c r="BZ213" t="s">
        <v>151</v>
      </c>
      <c r="CA213" t="s">
        <v>151</v>
      </c>
      <c r="CB213">
        <v>0</v>
      </c>
      <c r="CC213">
        <v>55</v>
      </c>
      <c r="CD213">
        <v>4390</v>
      </c>
      <c r="CE213" t="s">
        <v>152</v>
      </c>
      <c r="CF213">
        <v>0</v>
      </c>
      <c r="CG213">
        <v>1.1212059999999999</v>
      </c>
      <c r="CH213">
        <v>9</v>
      </c>
      <c r="CI213" t="s">
        <v>153</v>
      </c>
      <c r="CJ213">
        <v>4390</v>
      </c>
      <c r="CK213">
        <v>452509</v>
      </c>
      <c r="CL213">
        <v>11.16</v>
      </c>
      <c r="CM213">
        <v>12.28</v>
      </c>
      <c r="CN213">
        <v>452509</v>
      </c>
      <c r="CO213">
        <v>0</v>
      </c>
      <c r="CP213">
        <v>5919.9688180000003</v>
      </c>
      <c r="CQ213">
        <v>100</v>
      </c>
      <c r="CR213">
        <v>42968</v>
      </c>
      <c r="CS213">
        <v>4.0163999999999998E-2</v>
      </c>
      <c r="CT213">
        <v>0</v>
      </c>
      <c r="CU213">
        <v>1.9859999999999999E-3</v>
      </c>
      <c r="CV213">
        <v>616</v>
      </c>
      <c r="CW213" t="s">
        <v>361</v>
      </c>
      <c r="CX213" t="s">
        <v>155</v>
      </c>
      <c r="CY213" t="s">
        <v>362</v>
      </c>
      <c r="CZ213">
        <v>-83.443732999999995</v>
      </c>
      <c r="DA213">
        <v>34.877026999999998</v>
      </c>
      <c r="DB213">
        <v>34.877026999999998</v>
      </c>
      <c r="DC213">
        <v>-83.443732999999995</v>
      </c>
      <c r="DD213">
        <v>1.9859999999999999E-3</v>
      </c>
      <c r="DE213">
        <v>67</v>
      </c>
      <c r="DF213">
        <v>4400</v>
      </c>
      <c r="DG213">
        <v>8.6999999999999993</v>
      </c>
      <c r="DH213">
        <v>4650</v>
      </c>
      <c r="DI213">
        <v>8.6999999999999993</v>
      </c>
      <c r="DJ213">
        <v>4550</v>
      </c>
      <c r="DK213">
        <v>0</v>
      </c>
      <c r="DL213">
        <v>4530</v>
      </c>
      <c r="DM213">
        <v>0</v>
      </c>
      <c r="DN213">
        <v>4390</v>
      </c>
      <c r="DO213">
        <v>12.8</v>
      </c>
      <c r="DP213">
        <v>4220</v>
      </c>
      <c r="DQ213">
        <v>12.8</v>
      </c>
      <c r="DR213">
        <v>3220</v>
      </c>
      <c r="DS213">
        <v>9.1999999999999993</v>
      </c>
      <c r="DT213">
        <v>3220</v>
      </c>
      <c r="DU213">
        <v>9.1999999999999993</v>
      </c>
      <c r="DV213">
        <v>4610</v>
      </c>
      <c r="DW213">
        <v>8.1</v>
      </c>
      <c r="DX213">
        <v>4660</v>
      </c>
      <c r="DY213">
        <v>8.1</v>
      </c>
      <c r="DZ213">
        <v>0</v>
      </c>
    </row>
    <row r="214" spans="1:130" x14ac:dyDescent="0.3">
      <c r="A214">
        <v>213</v>
      </c>
      <c r="B214">
        <v>7174861</v>
      </c>
      <c r="C214" t="s">
        <v>373</v>
      </c>
      <c r="D214" s="2">
        <v>43578.568055555559</v>
      </c>
      <c r="E214" t="s">
        <v>131</v>
      </c>
      <c r="F214" t="s">
        <v>375</v>
      </c>
      <c r="G214" t="s">
        <v>587</v>
      </c>
      <c r="H214" t="s">
        <v>134</v>
      </c>
      <c r="I214">
        <v>0</v>
      </c>
      <c r="J214">
        <v>0</v>
      </c>
      <c r="K214">
        <v>0</v>
      </c>
      <c r="L214" t="s">
        <v>163</v>
      </c>
      <c r="M214" t="s">
        <v>588</v>
      </c>
      <c r="N214" t="s">
        <v>165</v>
      </c>
      <c r="O214" t="s">
        <v>165</v>
      </c>
      <c r="P214" t="s">
        <v>173</v>
      </c>
      <c r="Q214">
        <v>2</v>
      </c>
      <c r="R214" t="s">
        <v>533</v>
      </c>
      <c r="S214" t="s">
        <v>168</v>
      </c>
      <c r="T214" t="s">
        <v>169</v>
      </c>
      <c r="U214" t="s">
        <v>142</v>
      </c>
      <c r="V214" t="s">
        <v>589</v>
      </c>
      <c r="W214" t="s">
        <v>197</v>
      </c>
      <c r="X214" t="s">
        <v>289</v>
      </c>
      <c r="Y214" t="s">
        <v>145</v>
      </c>
      <c r="Z214">
        <v>15.297275000000001</v>
      </c>
      <c r="AA214">
        <v>34.880409</v>
      </c>
      <c r="AB214">
        <v>-83.407453000000004</v>
      </c>
      <c r="AC214">
        <v>68</v>
      </c>
      <c r="AD214">
        <v>30</v>
      </c>
      <c r="AE214">
        <v>117</v>
      </c>
      <c r="AF214" t="s">
        <v>146</v>
      </c>
      <c r="AG214">
        <v>98</v>
      </c>
      <c r="AH214">
        <v>116</v>
      </c>
      <c r="AI214" t="s">
        <v>147</v>
      </c>
      <c r="AJ214">
        <v>202.7</v>
      </c>
      <c r="AK214">
        <v>106</v>
      </c>
      <c r="AL214">
        <v>374.2</v>
      </c>
      <c r="AM214">
        <v>-83.407448000000002</v>
      </c>
      <c r="AN214">
        <v>34.880347999999998</v>
      </c>
      <c r="AO214">
        <v>-83.406689</v>
      </c>
      <c r="AP214">
        <v>34.880986999999998</v>
      </c>
      <c r="AQ214" t="s">
        <v>145</v>
      </c>
      <c r="AR214">
        <v>1</v>
      </c>
      <c r="AS214">
        <v>241</v>
      </c>
      <c r="AT214">
        <v>2</v>
      </c>
      <c r="AU214">
        <v>0</v>
      </c>
      <c r="AV214">
        <v>25</v>
      </c>
      <c r="AW214">
        <v>11.05</v>
      </c>
      <c r="AX214">
        <v>10.75</v>
      </c>
      <c r="AY214">
        <v>1867.1</v>
      </c>
      <c r="AZ214">
        <v>1872</v>
      </c>
      <c r="BA214">
        <v>1880.9</v>
      </c>
      <c r="BB214">
        <v>35</v>
      </c>
      <c r="BC214">
        <v>29.2</v>
      </c>
      <c r="BD214">
        <v>5.8</v>
      </c>
      <c r="BE214" s="3">
        <v>43091</v>
      </c>
      <c r="BF214" t="s">
        <v>209</v>
      </c>
      <c r="BG214">
        <v>1.14E-3</v>
      </c>
      <c r="BH214">
        <v>43297</v>
      </c>
      <c r="BI214">
        <v>42922</v>
      </c>
      <c r="BJ214" t="s">
        <v>145</v>
      </c>
      <c r="BK214" t="s">
        <v>149</v>
      </c>
      <c r="BL214">
        <v>1</v>
      </c>
      <c r="BM214">
        <v>200</v>
      </c>
      <c r="BN214">
        <v>1</v>
      </c>
      <c r="BO214">
        <v>1</v>
      </c>
      <c r="BP214">
        <v>2</v>
      </c>
      <c r="BQ214">
        <v>1</v>
      </c>
      <c r="BR214">
        <v>1</v>
      </c>
      <c r="BS214">
        <v>2</v>
      </c>
      <c r="BT214">
        <v>3</v>
      </c>
      <c r="BU214">
        <v>3</v>
      </c>
      <c r="BV214" t="s">
        <v>150</v>
      </c>
      <c r="BW214">
        <v>241</v>
      </c>
      <c r="BX214">
        <v>2</v>
      </c>
      <c r="BY214">
        <v>0</v>
      </c>
      <c r="BZ214" t="s">
        <v>151</v>
      </c>
      <c r="CA214" t="s">
        <v>151</v>
      </c>
      <c r="CB214">
        <v>0</v>
      </c>
      <c r="CC214">
        <v>25</v>
      </c>
      <c r="CD214">
        <v>8020</v>
      </c>
      <c r="CE214" t="s">
        <v>377</v>
      </c>
      <c r="CF214">
        <v>1690</v>
      </c>
      <c r="CG214">
        <v>0.21201300000000001</v>
      </c>
      <c r="CH214">
        <v>9</v>
      </c>
      <c r="CI214" t="s">
        <v>153</v>
      </c>
      <c r="CJ214">
        <v>8020</v>
      </c>
      <c r="CK214">
        <v>452487</v>
      </c>
      <c r="CL214">
        <v>15.31</v>
      </c>
      <c r="CM214">
        <v>15.53</v>
      </c>
      <c r="CN214">
        <v>452487</v>
      </c>
      <c r="CO214">
        <v>0</v>
      </c>
      <c r="CP214">
        <v>1119.426702</v>
      </c>
      <c r="CQ214">
        <v>100</v>
      </c>
      <c r="CR214">
        <v>42946</v>
      </c>
      <c r="CS214">
        <v>9.0100000000000006E-3</v>
      </c>
      <c r="CT214">
        <v>0</v>
      </c>
      <c r="CU214">
        <v>1.14E-3</v>
      </c>
      <c r="CV214">
        <v>617</v>
      </c>
      <c r="CW214" t="s">
        <v>378</v>
      </c>
      <c r="CX214" t="s">
        <v>155</v>
      </c>
      <c r="CY214" t="s">
        <v>379</v>
      </c>
      <c r="CZ214">
        <v>-83.406328000000002</v>
      </c>
      <c r="DA214">
        <v>34.880932999999999</v>
      </c>
      <c r="DB214">
        <v>34.880932999999999</v>
      </c>
      <c r="DC214">
        <v>-83.406328000000002</v>
      </c>
      <c r="DD214">
        <v>1.14E-3</v>
      </c>
      <c r="DE214">
        <v>68</v>
      </c>
      <c r="DF214">
        <v>5040</v>
      </c>
      <c r="DG214">
        <v>8.5</v>
      </c>
      <c r="DH214">
        <v>7440</v>
      </c>
      <c r="DI214">
        <v>6.9</v>
      </c>
      <c r="DJ214">
        <v>7220</v>
      </c>
      <c r="DK214">
        <v>7</v>
      </c>
      <c r="DL214">
        <v>6850</v>
      </c>
      <c r="DM214">
        <v>6</v>
      </c>
      <c r="DN214">
        <v>8020</v>
      </c>
      <c r="DO214">
        <v>12</v>
      </c>
      <c r="DP214">
        <v>7700</v>
      </c>
      <c r="DQ214">
        <v>12</v>
      </c>
      <c r="DR214">
        <v>7330</v>
      </c>
      <c r="DS214">
        <v>12</v>
      </c>
      <c r="DT214">
        <v>6830</v>
      </c>
      <c r="DU214">
        <v>12</v>
      </c>
      <c r="DV214">
        <v>6830</v>
      </c>
      <c r="DW214">
        <v>0</v>
      </c>
      <c r="DX214">
        <v>6930</v>
      </c>
      <c r="DY214">
        <v>0</v>
      </c>
      <c r="DZ214">
        <v>0</v>
      </c>
    </row>
    <row r="215" spans="1:130" x14ac:dyDescent="0.3">
      <c r="A215">
        <v>214</v>
      </c>
      <c r="B215">
        <v>6714696</v>
      </c>
      <c r="C215" t="s">
        <v>373</v>
      </c>
      <c r="D215" s="2">
        <v>43236.504166666666</v>
      </c>
      <c r="E215" t="s">
        <v>131</v>
      </c>
      <c r="F215" t="s">
        <v>375</v>
      </c>
      <c r="G215" t="s">
        <v>590</v>
      </c>
      <c r="H215" t="s">
        <v>134</v>
      </c>
      <c r="I215">
        <v>0</v>
      </c>
      <c r="J215">
        <v>0</v>
      </c>
      <c r="K215">
        <v>0</v>
      </c>
      <c r="L215" t="s">
        <v>135</v>
      </c>
      <c r="M215" t="s">
        <v>591</v>
      </c>
      <c r="N215" t="s">
        <v>592</v>
      </c>
      <c r="O215" t="s">
        <v>160</v>
      </c>
      <c r="P215" t="s">
        <v>327</v>
      </c>
      <c r="Q215">
        <v>1</v>
      </c>
      <c r="R215" t="s">
        <v>139</v>
      </c>
      <c r="S215" t="s">
        <v>140</v>
      </c>
      <c r="T215" t="s">
        <v>169</v>
      </c>
      <c r="U215" t="s">
        <v>162</v>
      </c>
      <c r="V215">
        <v>43</v>
      </c>
      <c r="W215" t="s">
        <v>143</v>
      </c>
      <c r="X215" t="s">
        <v>144</v>
      </c>
      <c r="Y215" t="s">
        <v>145</v>
      </c>
      <c r="Z215">
        <v>15.335412</v>
      </c>
      <c r="AA215">
        <v>34.880865</v>
      </c>
      <c r="AB215">
        <v>-83.407174999999995</v>
      </c>
      <c r="AC215">
        <v>68</v>
      </c>
      <c r="AD215">
        <v>30</v>
      </c>
      <c r="AE215">
        <v>117</v>
      </c>
      <c r="AF215" t="s">
        <v>146</v>
      </c>
      <c r="AG215">
        <v>98</v>
      </c>
      <c r="AH215">
        <v>116</v>
      </c>
      <c r="AI215" t="s">
        <v>147</v>
      </c>
      <c r="AJ215">
        <v>202.7</v>
      </c>
      <c r="AK215">
        <v>106</v>
      </c>
      <c r="AL215">
        <v>374.2</v>
      </c>
      <c r="AM215">
        <v>-83.407448000000002</v>
      </c>
      <c r="AN215">
        <v>34.880347999999998</v>
      </c>
      <c r="AO215">
        <v>-83.406689</v>
      </c>
      <c r="AP215">
        <v>34.880986999999998</v>
      </c>
      <c r="AQ215" t="s">
        <v>145</v>
      </c>
      <c r="AR215">
        <v>1</v>
      </c>
      <c r="AS215">
        <v>241</v>
      </c>
      <c r="AT215">
        <v>2</v>
      </c>
      <c r="AU215">
        <v>0</v>
      </c>
      <c r="AV215">
        <v>25</v>
      </c>
      <c r="AW215">
        <v>11.05</v>
      </c>
      <c r="AX215">
        <v>10.75</v>
      </c>
      <c r="AY215">
        <v>1867.1</v>
      </c>
      <c r="AZ215">
        <v>1872</v>
      </c>
      <c r="BA215">
        <v>1880.9</v>
      </c>
      <c r="BB215">
        <v>35</v>
      </c>
      <c r="BC215">
        <v>29.2</v>
      </c>
      <c r="BD215">
        <v>5.8</v>
      </c>
      <c r="BE215" s="3">
        <v>43091</v>
      </c>
      <c r="BF215" t="s">
        <v>209</v>
      </c>
      <c r="BG215">
        <v>1.14E-3</v>
      </c>
      <c r="BH215">
        <v>43297</v>
      </c>
      <c r="BI215">
        <v>42922</v>
      </c>
      <c r="BJ215" t="s">
        <v>145</v>
      </c>
      <c r="BK215" t="s">
        <v>149</v>
      </c>
      <c r="BL215">
        <v>1</v>
      </c>
      <c r="BM215">
        <v>200</v>
      </c>
      <c r="BN215">
        <v>1</v>
      </c>
      <c r="BO215">
        <v>1</v>
      </c>
      <c r="BP215">
        <v>2</v>
      </c>
      <c r="BQ215">
        <v>1</v>
      </c>
      <c r="BR215">
        <v>1</v>
      </c>
      <c r="BS215">
        <v>2</v>
      </c>
      <c r="BT215">
        <v>3</v>
      </c>
      <c r="BU215">
        <v>3</v>
      </c>
      <c r="BV215" t="s">
        <v>150</v>
      </c>
      <c r="BW215">
        <v>241</v>
      </c>
      <c r="BX215">
        <v>2</v>
      </c>
      <c r="BY215">
        <v>0</v>
      </c>
      <c r="BZ215" t="s">
        <v>151</v>
      </c>
      <c r="CA215" t="s">
        <v>151</v>
      </c>
      <c r="CB215">
        <v>0</v>
      </c>
      <c r="CC215">
        <v>25</v>
      </c>
      <c r="CD215">
        <v>8020</v>
      </c>
      <c r="CE215" t="s">
        <v>377</v>
      </c>
      <c r="CF215">
        <v>1690</v>
      </c>
      <c r="CG215">
        <v>0.21201300000000001</v>
      </c>
      <c r="CH215">
        <v>9</v>
      </c>
      <c r="CI215" t="s">
        <v>153</v>
      </c>
      <c r="CJ215">
        <v>8020</v>
      </c>
      <c r="CK215">
        <v>452487</v>
      </c>
      <c r="CL215">
        <v>15.31</v>
      </c>
      <c r="CM215">
        <v>15.53</v>
      </c>
      <c r="CN215">
        <v>452487</v>
      </c>
      <c r="CO215">
        <v>0</v>
      </c>
      <c r="CP215">
        <v>1119.426702</v>
      </c>
      <c r="CQ215">
        <v>100</v>
      </c>
      <c r="CR215">
        <v>42946</v>
      </c>
      <c r="CS215">
        <v>9.0100000000000006E-3</v>
      </c>
      <c r="CT215">
        <v>0</v>
      </c>
      <c r="CU215">
        <v>1.14E-3</v>
      </c>
      <c r="CV215">
        <v>617</v>
      </c>
      <c r="CW215" t="s">
        <v>378</v>
      </c>
      <c r="CX215" t="s">
        <v>155</v>
      </c>
      <c r="CY215" t="s">
        <v>379</v>
      </c>
      <c r="CZ215">
        <v>-83.406328000000002</v>
      </c>
      <c r="DA215">
        <v>34.880932999999999</v>
      </c>
      <c r="DB215">
        <v>34.880932999999999</v>
      </c>
      <c r="DC215">
        <v>-83.406328000000002</v>
      </c>
      <c r="DD215">
        <v>1.14E-3</v>
      </c>
      <c r="DE215">
        <v>68</v>
      </c>
      <c r="DF215">
        <v>5040</v>
      </c>
      <c r="DG215">
        <v>8.5</v>
      </c>
      <c r="DH215">
        <v>7440</v>
      </c>
      <c r="DI215">
        <v>6.9</v>
      </c>
      <c r="DJ215">
        <v>7220</v>
      </c>
      <c r="DK215">
        <v>7</v>
      </c>
      <c r="DL215">
        <v>6850</v>
      </c>
      <c r="DM215">
        <v>6</v>
      </c>
      <c r="DN215">
        <v>8020</v>
      </c>
      <c r="DO215">
        <v>12</v>
      </c>
      <c r="DP215">
        <v>7700</v>
      </c>
      <c r="DQ215">
        <v>12</v>
      </c>
      <c r="DR215">
        <v>7330</v>
      </c>
      <c r="DS215">
        <v>12</v>
      </c>
      <c r="DT215">
        <v>6830</v>
      </c>
      <c r="DU215">
        <v>12</v>
      </c>
      <c r="DV215">
        <v>6830</v>
      </c>
      <c r="DW215">
        <v>0</v>
      </c>
      <c r="DX215">
        <v>6930</v>
      </c>
      <c r="DY215">
        <v>0</v>
      </c>
      <c r="DZ215">
        <v>0</v>
      </c>
    </row>
    <row r="216" spans="1:130" x14ac:dyDescent="0.3">
      <c r="A216">
        <v>215</v>
      </c>
      <c r="B216">
        <v>6546111</v>
      </c>
      <c r="C216" t="s">
        <v>373</v>
      </c>
      <c r="D216" s="2">
        <v>43108.572916666664</v>
      </c>
      <c r="E216" t="s">
        <v>131</v>
      </c>
      <c r="F216" t="s">
        <v>375</v>
      </c>
      <c r="G216" t="s">
        <v>490</v>
      </c>
      <c r="H216" t="s">
        <v>134</v>
      </c>
      <c r="I216">
        <v>0</v>
      </c>
      <c r="J216">
        <v>0</v>
      </c>
      <c r="K216">
        <v>0</v>
      </c>
      <c r="L216" t="s">
        <v>163</v>
      </c>
      <c r="M216" t="s">
        <v>164</v>
      </c>
      <c r="N216" t="s">
        <v>165</v>
      </c>
      <c r="O216" t="s">
        <v>165</v>
      </c>
      <c r="P216" t="s">
        <v>232</v>
      </c>
      <c r="Q216">
        <v>2</v>
      </c>
      <c r="R216" t="s">
        <v>344</v>
      </c>
      <c r="S216" t="s">
        <v>168</v>
      </c>
      <c r="T216" t="s">
        <v>169</v>
      </c>
      <c r="U216" t="s">
        <v>162</v>
      </c>
      <c r="V216" t="s">
        <v>593</v>
      </c>
      <c r="W216" t="s">
        <v>197</v>
      </c>
      <c r="X216" t="s">
        <v>172</v>
      </c>
      <c r="Y216" t="s">
        <v>145</v>
      </c>
      <c r="Z216">
        <v>15.3</v>
      </c>
      <c r="AA216">
        <v>34.880428999999999</v>
      </c>
      <c r="AB216">
        <v>-83.407454000000001</v>
      </c>
      <c r="AC216">
        <v>68</v>
      </c>
      <c r="AD216">
        <v>30</v>
      </c>
      <c r="AE216">
        <v>117</v>
      </c>
      <c r="AF216" t="s">
        <v>146</v>
      </c>
      <c r="AG216">
        <v>98</v>
      </c>
      <c r="AH216">
        <v>116</v>
      </c>
      <c r="AI216" t="s">
        <v>147</v>
      </c>
      <c r="AJ216">
        <v>202.7</v>
      </c>
      <c r="AK216">
        <v>106</v>
      </c>
      <c r="AL216">
        <v>374.2</v>
      </c>
      <c r="AM216">
        <v>-83.407448000000002</v>
      </c>
      <c r="AN216">
        <v>34.880347999999998</v>
      </c>
      <c r="AO216">
        <v>-83.406689</v>
      </c>
      <c r="AP216">
        <v>34.880986999999998</v>
      </c>
      <c r="AQ216" t="s">
        <v>145</v>
      </c>
      <c r="AR216">
        <v>1</v>
      </c>
      <c r="AS216">
        <v>241</v>
      </c>
      <c r="AT216">
        <v>2</v>
      </c>
      <c r="AU216">
        <v>0</v>
      </c>
      <c r="AV216">
        <v>25</v>
      </c>
      <c r="AW216">
        <v>11.05</v>
      </c>
      <c r="AX216">
        <v>10.75</v>
      </c>
      <c r="AY216">
        <v>1867.1</v>
      </c>
      <c r="AZ216">
        <v>1872</v>
      </c>
      <c r="BA216">
        <v>1880.9</v>
      </c>
      <c r="BB216">
        <v>35</v>
      </c>
      <c r="BC216">
        <v>29.2</v>
      </c>
      <c r="BD216">
        <v>5.8</v>
      </c>
      <c r="BE216" s="3">
        <v>43091</v>
      </c>
      <c r="BF216" t="s">
        <v>209</v>
      </c>
      <c r="BG216">
        <v>1.14E-3</v>
      </c>
      <c r="BH216">
        <v>43297</v>
      </c>
      <c r="BI216">
        <v>42922</v>
      </c>
      <c r="BJ216" t="s">
        <v>145</v>
      </c>
      <c r="BK216" t="s">
        <v>149</v>
      </c>
      <c r="BL216">
        <v>1</v>
      </c>
      <c r="BM216">
        <v>200</v>
      </c>
      <c r="BN216">
        <v>1</v>
      </c>
      <c r="BO216">
        <v>1</v>
      </c>
      <c r="BP216">
        <v>2</v>
      </c>
      <c r="BQ216">
        <v>1</v>
      </c>
      <c r="BR216">
        <v>1</v>
      </c>
      <c r="BS216">
        <v>2</v>
      </c>
      <c r="BT216">
        <v>3</v>
      </c>
      <c r="BU216">
        <v>3</v>
      </c>
      <c r="BV216" t="s">
        <v>150</v>
      </c>
      <c r="BW216">
        <v>241</v>
      </c>
      <c r="BX216">
        <v>2</v>
      </c>
      <c r="BY216">
        <v>0</v>
      </c>
      <c r="BZ216" t="s">
        <v>151</v>
      </c>
      <c r="CA216" t="s">
        <v>151</v>
      </c>
      <c r="CB216">
        <v>0</v>
      </c>
      <c r="CC216">
        <v>25</v>
      </c>
      <c r="CD216">
        <v>8020</v>
      </c>
      <c r="CE216" t="s">
        <v>377</v>
      </c>
      <c r="CF216">
        <v>1690</v>
      </c>
      <c r="CG216">
        <v>0.21201300000000001</v>
      </c>
      <c r="CH216">
        <v>9</v>
      </c>
      <c r="CI216" t="s">
        <v>153</v>
      </c>
      <c r="CJ216">
        <v>8020</v>
      </c>
      <c r="CK216">
        <v>452487</v>
      </c>
      <c r="CL216">
        <v>15.31</v>
      </c>
      <c r="CM216">
        <v>15.53</v>
      </c>
      <c r="CN216">
        <v>452487</v>
      </c>
      <c r="CO216">
        <v>0</v>
      </c>
      <c r="CP216">
        <v>1119.426702</v>
      </c>
      <c r="CQ216">
        <v>100</v>
      </c>
      <c r="CR216">
        <v>42946</v>
      </c>
      <c r="CS216">
        <v>9.0100000000000006E-3</v>
      </c>
      <c r="CT216">
        <v>0</v>
      </c>
      <c r="CU216">
        <v>1.14E-3</v>
      </c>
      <c r="CV216">
        <v>617</v>
      </c>
      <c r="CW216" t="s">
        <v>378</v>
      </c>
      <c r="CX216" t="s">
        <v>155</v>
      </c>
      <c r="CY216" t="s">
        <v>379</v>
      </c>
      <c r="CZ216">
        <v>-83.406328000000002</v>
      </c>
      <c r="DA216">
        <v>34.880932999999999</v>
      </c>
      <c r="DB216">
        <v>34.880932999999999</v>
      </c>
      <c r="DC216">
        <v>-83.406328000000002</v>
      </c>
      <c r="DD216">
        <v>1.14E-3</v>
      </c>
      <c r="DE216">
        <v>68</v>
      </c>
      <c r="DF216">
        <v>5040</v>
      </c>
      <c r="DG216">
        <v>8.5</v>
      </c>
      <c r="DH216">
        <v>7440</v>
      </c>
      <c r="DI216">
        <v>6.9</v>
      </c>
      <c r="DJ216">
        <v>7220</v>
      </c>
      <c r="DK216">
        <v>7</v>
      </c>
      <c r="DL216">
        <v>6850</v>
      </c>
      <c r="DM216">
        <v>6</v>
      </c>
      <c r="DN216">
        <v>8020</v>
      </c>
      <c r="DO216">
        <v>12</v>
      </c>
      <c r="DP216">
        <v>7700</v>
      </c>
      <c r="DQ216">
        <v>12</v>
      </c>
      <c r="DR216">
        <v>7330</v>
      </c>
      <c r="DS216">
        <v>12</v>
      </c>
      <c r="DT216">
        <v>6830</v>
      </c>
      <c r="DU216">
        <v>12</v>
      </c>
      <c r="DV216">
        <v>6830</v>
      </c>
      <c r="DW216">
        <v>0</v>
      </c>
      <c r="DX216">
        <v>6930</v>
      </c>
      <c r="DY216">
        <v>0</v>
      </c>
      <c r="DZ216">
        <v>0</v>
      </c>
    </row>
    <row r="217" spans="1:130" x14ac:dyDescent="0.3">
      <c r="A217">
        <v>216</v>
      </c>
      <c r="B217">
        <v>5881170</v>
      </c>
      <c r="C217" t="s">
        <v>373</v>
      </c>
      <c r="D217" s="2">
        <v>42511.707638888889</v>
      </c>
      <c r="E217" t="s">
        <v>131</v>
      </c>
      <c r="F217" t="s">
        <v>375</v>
      </c>
      <c r="G217" t="s">
        <v>590</v>
      </c>
      <c r="H217" t="s">
        <v>134</v>
      </c>
      <c r="I217">
        <v>0</v>
      </c>
      <c r="J217">
        <v>0</v>
      </c>
      <c r="K217">
        <v>0</v>
      </c>
      <c r="L217" t="s">
        <v>163</v>
      </c>
      <c r="M217" t="s">
        <v>224</v>
      </c>
      <c r="N217" t="s">
        <v>165</v>
      </c>
      <c r="O217" t="s">
        <v>165</v>
      </c>
      <c r="P217" t="s">
        <v>351</v>
      </c>
      <c r="Q217">
        <v>2</v>
      </c>
      <c r="R217" t="s">
        <v>167</v>
      </c>
      <c r="S217" t="s">
        <v>195</v>
      </c>
      <c r="T217" t="s">
        <v>169</v>
      </c>
      <c r="U217" t="s">
        <v>142</v>
      </c>
      <c r="V217" t="s">
        <v>442</v>
      </c>
      <c r="W217" t="s">
        <v>445</v>
      </c>
      <c r="X217" t="s">
        <v>198</v>
      </c>
      <c r="Y217" t="s">
        <v>145</v>
      </c>
      <c r="Z217">
        <v>15.333143</v>
      </c>
      <c r="AA217">
        <v>34.880847000000003</v>
      </c>
      <c r="AB217">
        <v>-83.407206000000002</v>
      </c>
      <c r="AC217">
        <v>68</v>
      </c>
      <c r="AD217">
        <v>30</v>
      </c>
      <c r="AE217">
        <v>117</v>
      </c>
      <c r="AF217" t="s">
        <v>146</v>
      </c>
      <c r="AG217">
        <v>98</v>
      </c>
      <c r="AH217">
        <v>116</v>
      </c>
      <c r="AI217" t="s">
        <v>147</v>
      </c>
      <c r="AJ217">
        <v>202.7</v>
      </c>
      <c r="AK217">
        <v>106</v>
      </c>
      <c r="AL217">
        <v>374.2</v>
      </c>
      <c r="AM217">
        <v>-83.407448000000002</v>
      </c>
      <c r="AN217">
        <v>34.880347999999998</v>
      </c>
      <c r="AO217">
        <v>-83.406689</v>
      </c>
      <c r="AP217">
        <v>34.880986999999998</v>
      </c>
      <c r="AQ217" t="s">
        <v>145</v>
      </c>
      <c r="AR217">
        <v>1</v>
      </c>
      <c r="AS217">
        <v>241</v>
      </c>
      <c r="AT217">
        <v>2</v>
      </c>
      <c r="AU217">
        <v>0</v>
      </c>
      <c r="AV217">
        <v>25</v>
      </c>
      <c r="AW217">
        <v>11.05</v>
      </c>
      <c r="AX217">
        <v>10.75</v>
      </c>
      <c r="AY217">
        <v>1867.1</v>
      </c>
      <c r="AZ217">
        <v>1872</v>
      </c>
      <c r="BA217">
        <v>1880.9</v>
      </c>
      <c r="BB217">
        <v>35</v>
      </c>
      <c r="BC217">
        <v>29.2</v>
      </c>
      <c r="BD217">
        <v>5.8</v>
      </c>
      <c r="BE217" s="3">
        <v>43091</v>
      </c>
      <c r="BF217" t="s">
        <v>209</v>
      </c>
      <c r="BG217">
        <v>1.14E-3</v>
      </c>
      <c r="BH217">
        <v>43297</v>
      </c>
      <c r="BI217">
        <v>42922</v>
      </c>
      <c r="BJ217" t="s">
        <v>145</v>
      </c>
      <c r="BK217" t="s">
        <v>149</v>
      </c>
      <c r="BL217">
        <v>1</v>
      </c>
      <c r="BM217">
        <v>200</v>
      </c>
      <c r="BN217">
        <v>1</v>
      </c>
      <c r="BO217">
        <v>1</v>
      </c>
      <c r="BP217">
        <v>2</v>
      </c>
      <c r="BQ217">
        <v>1</v>
      </c>
      <c r="BR217">
        <v>1</v>
      </c>
      <c r="BS217">
        <v>2</v>
      </c>
      <c r="BT217">
        <v>3</v>
      </c>
      <c r="BU217">
        <v>3</v>
      </c>
      <c r="BV217" t="s">
        <v>150</v>
      </c>
      <c r="BW217">
        <v>241</v>
      </c>
      <c r="BX217">
        <v>2</v>
      </c>
      <c r="BY217">
        <v>0</v>
      </c>
      <c r="BZ217" t="s">
        <v>151</v>
      </c>
      <c r="CA217" t="s">
        <v>151</v>
      </c>
      <c r="CB217">
        <v>0</v>
      </c>
      <c r="CC217">
        <v>25</v>
      </c>
      <c r="CD217">
        <v>8020</v>
      </c>
      <c r="CE217" t="s">
        <v>377</v>
      </c>
      <c r="CF217">
        <v>1690</v>
      </c>
      <c r="CG217">
        <v>0.21201300000000001</v>
      </c>
      <c r="CH217">
        <v>9</v>
      </c>
      <c r="CI217" t="s">
        <v>153</v>
      </c>
      <c r="CJ217">
        <v>8020</v>
      </c>
      <c r="CK217">
        <v>452487</v>
      </c>
      <c r="CL217">
        <v>15.31</v>
      </c>
      <c r="CM217">
        <v>15.53</v>
      </c>
      <c r="CN217">
        <v>452487</v>
      </c>
      <c r="CO217">
        <v>0</v>
      </c>
      <c r="CP217">
        <v>1119.426702</v>
      </c>
      <c r="CQ217">
        <v>100</v>
      </c>
      <c r="CR217">
        <v>42946</v>
      </c>
      <c r="CS217">
        <v>9.0100000000000006E-3</v>
      </c>
      <c r="CT217">
        <v>0</v>
      </c>
      <c r="CU217">
        <v>1.14E-3</v>
      </c>
      <c r="CV217">
        <v>617</v>
      </c>
      <c r="CW217" t="s">
        <v>378</v>
      </c>
      <c r="CX217" t="s">
        <v>155</v>
      </c>
      <c r="CY217" t="s">
        <v>379</v>
      </c>
      <c r="CZ217">
        <v>-83.406328000000002</v>
      </c>
      <c r="DA217">
        <v>34.880932999999999</v>
      </c>
      <c r="DB217">
        <v>34.880932999999999</v>
      </c>
      <c r="DC217">
        <v>-83.406328000000002</v>
      </c>
      <c r="DD217">
        <v>1.14E-3</v>
      </c>
      <c r="DE217">
        <v>68</v>
      </c>
      <c r="DF217">
        <v>5040</v>
      </c>
      <c r="DG217">
        <v>8.5</v>
      </c>
      <c r="DH217">
        <v>7440</v>
      </c>
      <c r="DI217">
        <v>6.9</v>
      </c>
      <c r="DJ217">
        <v>7220</v>
      </c>
      <c r="DK217">
        <v>7</v>
      </c>
      <c r="DL217">
        <v>6850</v>
      </c>
      <c r="DM217">
        <v>6</v>
      </c>
      <c r="DN217">
        <v>8020</v>
      </c>
      <c r="DO217">
        <v>12</v>
      </c>
      <c r="DP217">
        <v>7700</v>
      </c>
      <c r="DQ217">
        <v>12</v>
      </c>
      <c r="DR217">
        <v>7330</v>
      </c>
      <c r="DS217">
        <v>12</v>
      </c>
      <c r="DT217">
        <v>6830</v>
      </c>
      <c r="DU217">
        <v>12</v>
      </c>
      <c r="DV217">
        <v>6830</v>
      </c>
      <c r="DW217">
        <v>0</v>
      </c>
      <c r="DX217">
        <v>6930</v>
      </c>
      <c r="DY217">
        <v>0</v>
      </c>
      <c r="DZ217">
        <v>0</v>
      </c>
    </row>
    <row r="218" spans="1:130" x14ac:dyDescent="0.3">
      <c r="A218">
        <v>217</v>
      </c>
      <c r="B218">
        <v>5653923</v>
      </c>
      <c r="C218" t="s">
        <v>157</v>
      </c>
      <c r="D218" s="2">
        <v>42428.574305555558</v>
      </c>
      <c r="E218" t="s">
        <v>131</v>
      </c>
      <c r="F218" t="s">
        <v>375</v>
      </c>
      <c r="G218" t="s">
        <v>158</v>
      </c>
      <c r="H218" t="s">
        <v>134</v>
      </c>
      <c r="I218">
        <v>0</v>
      </c>
      <c r="J218">
        <v>0</v>
      </c>
      <c r="K218">
        <v>0</v>
      </c>
      <c r="L218" t="s">
        <v>135</v>
      </c>
      <c r="M218" t="s">
        <v>136</v>
      </c>
      <c r="N218" t="s">
        <v>175</v>
      </c>
      <c r="O218" t="s">
        <v>160</v>
      </c>
      <c r="P218" t="s">
        <v>173</v>
      </c>
      <c r="Q218">
        <v>1</v>
      </c>
      <c r="R218" t="s">
        <v>139</v>
      </c>
      <c r="S218" t="s">
        <v>177</v>
      </c>
      <c r="T218" t="s">
        <v>169</v>
      </c>
      <c r="U218" t="s">
        <v>142</v>
      </c>
      <c r="V218">
        <v>64</v>
      </c>
      <c r="W218" t="s">
        <v>143</v>
      </c>
      <c r="X218" t="s">
        <v>264</v>
      </c>
      <c r="Y218" t="s">
        <v>145</v>
      </c>
      <c r="Z218">
        <v>15.336838999999999</v>
      </c>
      <c r="AA218">
        <v>34.880876000000001</v>
      </c>
      <c r="AB218">
        <v>-83.407155000000003</v>
      </c>
      <c r="AC218">
        <v>68</v>
      </c>
      <c r="AD218">
        <v>30</v>
      </c>
      <c r="AE218">
        <v>117</v>
      </c>
      <c r="AF218" t="s">
        <v>146</v>
      </c>
      <c r="AG218">
        <v>98</v>
      </c>
      <c r="AH218">
        <v>116</v>
      </c>
      <c r="AI218" t="s">
        <v>147</v>
      </c>
      <c r="AJ218">
        <v>202.7</v>
      </c>
      <c r="AK218">
        <v>106</v>
      </c>
      <c r="AL218">
        <v>374.2</v>
      </c>
      <c r="AM218">
        <v>-83.407448000000002</v>
      </c>
      <c r="AN218">
        <v>34.880347999999998</v>
      </c>
      <c r="AO218">
        <v>-83.406689</v>
      </c>
      <c r="AP218">
        <v>34.880986999999998</v>
      </c>
      <c r="AQ218" t="s">
        <v>145</v>
      </c>
      <c r="AR218">
        <v>1</v>
      </c>
      <c r="AS218">
        <v>241</v>
      </c>
      <c r="AT218">
        <v>2</v>
      </c>
      <c r="AU218">
        <v>0</v>
      </c>
      <c r="AV218">
        <v>25</v>
      </c>
      <c r="AW218">
        <v>11.05</v>
      </c>
      <c r="AX218">
        <v>10.75</v>
      </c>
      <c r="AY218">
        <v>1867.1</v>
      </c>
      <c r="AZ218">
        <v>1872</v>
      </c>
      <c r="BA218">
        <v>1880.9</v>
      </c>
      <c r="BB218">
        <v>35</v>
      </c>
      <c r="BC218">
        <v>29.2</v>
      </c>
      <c r="BD218">
        <v>5.8</v>
      </c>
      <c r="BE218" s="3">
        <v>43091</v>
      </c>
      <c r="BF218" t="s">
        <v>209</v>
      </c>
      <c r="BG218">
        <v>1.14E-3</v>
      </c>
      <c r="BH218">
        <v>43297</v>
      </c>
      <c r="BI218">
        <v>42922</v>
      </c>
      <c r="BJ218" t="s">
        <v>145</v>
      </c>
      <c r="BK218" t="s">
        <v>149</v>
      </c>
      <c r="BL218">
        <v>1</v>
      </c>
      <c r="BM218">
        <v>200</v>
      </c>
      <c r="BN218">
        <v>1</v>
      </c>
      <c r="BO218">
        <v>1</v>
      </c>
      <c r="BP218">
        <v>2</v>
      </c>
      <c r="BQ218">
        <v>1</v>
      </c>
      <c r="BR218">
        <v>1</v>
      </c>
      <c r="BS218">
        <v>2</v>
      </c>
      <c r="BT218">
        <v>3</v>
      </c>
      <c r="BU218">
        <v>3</v>
      </c>
      <c r="BV218" t="s">
        <v>150</v>
      </c>
      <c r="BW218">
        <v>241</v>
      </c>
      <c r="BX218">
        <v>2</v>
      </c>
      <c r="BY218">
        <v>0</v>
      </c>
      <c r="BZ218" t="s">
        <v>151</v>
      </c>
      <c r="CA218" t="s">
        <v>151</v>
      </c>
      <c r="CB218">
        <v>0</v>
      </c>
      <c r="CC218">
        <v>25</v>
      </c>
      <c r="CD218">
        <v>8020</v>
      </c>
      <c r="CE218" t="s">
        <v>377</v>
      </c>
      <c r="CF218">
        <v>1690</v>
      </c>
      <c r="CG218">
        <v>0.21201300000000001</v>
      </c>
      <c r="CH218">
        <v>9</v>
      </c>
      <c r="CI218" t="s">
        <v>153</v>
      </c>
      <c r="CJ218">
        <v>8020</v>
      </c>
      <c r="CK218">
        <v>452487</v>
      </c>
      <c r="CL218">
        <v>15.31</v>
      </c>
      <c r="CM218">
        <v>15.53</v>
      </c>
      <c r="CN218">
        <v>452487</v>
      </c>
      <c r="CO218">
        <v>0</v>
      </c>
      <c r="CP218">
        <v>1119.426702</v>
      </c>
      <c r="CQ218">
        <v>100</v>
      </c>
      <c r="CR218">
        <v>42946</v>
      </c>
      <c r="CS218">
        <v>9.0100000000000006E-3</v>
      </c>
      <c r="CT218">
        <v>0</v>
      </c>
      <c r="CU218">
        <v>1.14E-3</v>
      </c>
      <c r="CV218">
        <v>617</v>
      </c>
      <c r="CW218" t="s">
        <v>378</v>
      </c>
      <c r="CX218" t="s">
        <v>155</v>
      </c>
      <c r="CY218" t="s">
        <v>379</v>
      </c>
      <c r="CZ218">
        <v>-83.406328000000002</v>
      </c>
      <c r="DA218">
        <v>34.880932999999999</v>
      </c>
      <c r="DB218">
        <v>34.880932999999999</v>
      </c>
      <c r="DC218">
        <v>-83.406328000000002</v>
      </c>
      <c r="DD218">
        <v>1.14E-3</v>
      </c>
      <c r="DE218">
        <v>68</v>
      </c>
      <c r="DF218">
        <v>5040</v>
      </c>
      <c r="DG218">
        <v>8.5</v>
      </c>
      <c r="DH218">
        <v>7440</v>
      </c>
      <c r="DI218">
        <v>6.9</v>
      </c>
      <c r="DJ218">
        <v>7220</v>
      </c>
      <c r="DK218">
        <v>7</v>
      </c>
      <c r="DL218">
        <v>6850</v>
      </c>
      <c r="DM218">
        <v>6</v>
      </c>
      <c r="DN218">
        <v>8020</v>
      </c>
      <c r="DO218">
        <v>12</v>
      </c>
      <c r="DP218">
        <v>7700</v>
      </c>
      <c r="DQ218">
        <v>12</v>
      </c>
      <c r="DR218">
        <v>7330</v>
      </c>
      <c r="DS218">
        <v>12</v>
      </c>
      <c r="DT218">
        <v>6830</v>
      </c>
      <c r="DU218">
        <v>12</v>
      </c>
      <c r="DV218">
        <v>6830</v>
      </c>
      <c r="DW218">
        <v>0</v>
      </c>
      <c r="DX218">
        <v>6930</v>
      </c>
      <c r="DY218">
        <v>0</v>
      </c>
      <c r="DZ218">
        <v>0</v>
      </c>
    </row>
    <row r="219" spans="1:130" x14ac:dyDescent="0.3">
      <c r="A219">
        <v>218</v>
      </c>
      <c r="B219">
        <v>5177205</v>
      </c>
      <c r="C219" t="s">
        <v>373</v>
      </c>
      <c r="D219" s="2">
        <v>41976.736805555556</v>
      </c>
      <c r="E219" t="s">
        <v>131</v>
      </c>
      <c r="F219" t="s">
        <v>375</v>
      </c>
      <c r="G219" t="s">
        <v>590</v>
      </c>
      <c r="H219" t="s">
        <v>134</v>
      </c>
      <c r="I219">
        <v>0</v>
      </c>
      <c r="J219">
        <v>0</v>
      </c>
      <c r="K219">
        <v>0</v>
      </c>
      <c r="L219" t="s">
        <v>179</v>
      </c>
      <c r="M219" t="s">
        <v>224</v>
      </c>
      <c r="N219" t="s">
        <v>165</v>
      </c>
      <c r="O219" t="s">
        <v>165</v>
      </c>
      <c r="P219" t="s">
        <v>225</v>
      </c>
      <c r="Q219">
        <v>2</v>
      </c>
      <c r="R219" t="s">
        <v>167</v>
      </c>
      <c r="S219" t="s">
        <v>207</v>
      </c>
      <c r="T219" t="s">
        <v>502</v>
      </c>
      <c r="U219" t="s">
        <v>142</v>
      </c>
      <c r="V219" t="s">
        <v>594</v>
      </c>
      <c r="W219" t="s">
        <v>595</v>
      </c>
      <c r="X219" t="s">
        <v>172</v>
      </c>
      <c r="Y219" t="s">
        <v>145</v>
      </c>
      <c r="Z219">
        <v>15.353</v>
      </c>
      <c r="AA219">
        <v>34.880974000000002</v>
      </c>
      <c r="AB219">
        <v>-83.406897999999998</v>
      </c>
      <c r="AC219">
        <v>68</v>
      </c>
      <c r="AD219">
        <v>30</v>
      </c>
      <c r="AE219">
        <v>117</v>
      </c>
      <c r="AF219" t="s">
        <v>146</v>
      </c>
      <c r="AG219">
        <v>98</v>
      </c>
      <c r="AH219">
        <v>116</v>
      </c>
      <c r="AI219" t="s">
        <v>147</v>
      </c>
      <c r="AJ219">
        <v>202.7</v>
      </c>
      <c r="AK219">
        <v>106</v>
      </c>
      <c r="AL219">
        <v>374.2</v>
      </c>
      <c r="AM219">
        <v>-83.407448000000002</v>
      </c>
      <c r="AN219">
        <v>34.880347999999998</v>
      </c>
      <c r="AO219">
        <v>-83.406689</v>
      </c>
      <c r="AP219">
        <v>34.880986999999998</v>
      </c>
      <c r="AQ219" t="s">
        <v>145</v>
      </c>
      <c r="AR219">
        <v>1</v>
      </c>
      <c r="AS219">
        <v>241</v>
      </c>
      <c r="AT219">
        <v>2</v>
      </c>
      <c r="AU219">
        <v>0</v>
      </c>
      <c r="AV219">
        <v>25</v>
      </c>
      <c r="AW219">
        <v>11.05</v>
      </c>
      <c r="AX219">
        <v>10.75</v>
      </c>
      <c r="AY219">
        <v>1867.1</v>
      </c>
      <c r="AZ219">
        <v>1872</v>
      </c>
      <c r="BA219">
        <v>1880.9</v>
      </c>
      <c r="BB219">
        <v>35</v>
      </c>
      <c r="BC219">
        <v>29.2</v>
      </c>
      <c r="BD219">
        <v>5.8</v>
      </c>
      <c r="BE219" s="3">
        <v>43091</v>
      </c>
      <c r="BF219" t="s">
        <v>209</v>
      </c>
      <c r="BG219">
        <v>1.14E-3</v>
      </c>
      <c r="BH219">
        <v>43297</v>
      </c>
      <c r="BI219">
        <v>42922</v>
      </c>
      <c r="BJ219" t="s">
        <v>145</v>
      </c>
      <c r="BK219" t="s">
        <v>149</v>
      </c>
      <c r="BL219">
        <v>1</v>
      </c>
      <c r="BM219">
        <v>200</v>
      </c>
      <c r="BN219">
        <v>1</v>
      </c>
      <c r="BO219">
        <v>1</v>
      </c>
      <c r="BP219">
        <v>2</v>
      </c>
      <c r="BQ219">
        <v>1</v>
      </c>
      <c r="BR219">
        <v>1</v>
      </c>
      <c r="BS219">
        <v>2</v>
      </c>
      <c r="BT219">
        <v>3</v>
      </c>
      <c r="BU219">
        <v>3</v>
      </c>
      <c r="BV219" t="s">
        <v>150</v>
      </c>
      <c r="BW219">
        <v>241</v>
      </c>
      <c r="BX219">
        <v>2</v>
      </c>
      <c r="BY219">
        <v>0</v>
      </c>
      <c r="BZ219" t="s">
        <v>151</v>
      </c>
      <c r="CA219" t="s">
        <v>151</v>
      </c>
      <c r="CB219">
        <v>0</v>
      </c>
      <c r="CC219">
        <v>25</v>
      </c>
      <c r="CD219">
        <v>8020</v>
      </c>
      <c r="CE219" t="s">
        <v>377</v>
      </c>
      <c r="CF219">
        <v>1690</v>
      </c>
      <c r="CG219">
        <v>0.21201300000000001</v>
      </c>
      <c r="CH219">
        <v>9</v>
      </c>
      <c r="CI219" t="s">
        <v>153</v>
      </c>
      <c r="CJ219">
        <v>8020</v>
      </c>
      <c r="CK219">
        <v>452487</v>
      </c>
      <c r="CL219">
        <v>15.31</v>
      </c>
      <c r="CM219">
        <v>15.53</v>
      </c>
      <c r="CN219">
        <v>452487</v>
      </c>
      <c r="CO219">
        <v>0</v>
      </c>
      <c r="CP219">
        <v>1119.426702</v>
      </c>
      <c r="CQ219">
        <v>100</v>
      </c>
      <c r="CR219">
        <v>42946</v>
      </c>
      <c r="CS219">
        <v>9.0100000000000006E-3</v>
      </c>
      <c r="CT219">
        <v>0</v>
      </c>
      <c r="CU219">
        <v>1.14E-3</v>
      </c>
      <c r="CV219">
        <v>617</v>
      </c>
      <c r="CW219" t="s">
        <v>378</v>
      </c>
      <c r="CX219" t="s">
        <v>155</v>
      </c>
      <c r="CY219" t="s">
        <v>379</v>
      </c>
      <c r="CZ219">
        <v>-83.406328000000002</v>
      </c>
      <c r="DA219">
        <v>34.880932999999999</v>
      </c>
      <c r="DB219">
        <v>34.880932999999999</v>
      </c>
      <c r="DC219">
        <v>-83.406328000000002</v>
      </c>
      <c r="DD219">
        <v>1.14E-3</v>
      </c>
      <c r="DE219">
        <v>68</v>
      </c>
      <c r="DF219">
        <v>5040</v>
      </c>
      <c r="DG219">
        <v>8.5</v>
      </c>
      <c r="DH219">
        <v>7440</v>
      </c>
      <c r="DI219">
        <v>6.9</v>
      </c>
      <c r="DJ219">
        <v>7220</v>
      </c>
      <c r="DK219">
        <v>7</v>
      </c>
      <c r="DL219">
        <v>6850</v>
      </c>
      <c r="DM219">
        <v>6</v>
      </c>
      <c r="DN219">
        <v>8020</v>
      </c>
      <c r="DO219">
        <v>12</v>
      </c>
      <c r="DP219">
        <v>7700</v>
      </c>
      <c r="DQ219">
        <v>12</v>
      </c>
      <c r="DR219">
        <v>7330</v>
      </c>
      <c r="DS219">
        <v>12</v>
      </c>
      <c r="DT219">
        <v>6830</v>
      </c>
      <c r="DU219">
        <v>12</v>
      </c>
      <c r="DV219">
        <v>6830</v>
      </c>
      <c r="DW219">
        <v>0</v>
      </c>
      <c r="DX219">
        <v>6930</v>
      </c>
      <c r="DY219">
        <v>0</v>
      </c>
      <c r="DZ219">
        <v>0</v>
      </c>
    </row>
    <row r="220" spans="1:130" x14ac:dyDescent="0.3">
      <c r="A220">
        <v>219</v>
      </c>
      <c r="B220">
        <v>5881127</v>
      </c>
      <c r="C220" t="s">
        <v>373</v>
      </c>
      <c r="D220" s="2">
        <v>42285.95</v>
      </c>
      <c r="E220" t="s">
        <v>131</v>
      </c>
      <c r="F220" t="s">
        <v>375</v>
      </c>
      <c r="G220" t="s">
        <v>415</v>
      </c>
      <c r="H220" t="s">
        <v>134</v>
      </c>
      <c r="I220">
        <v>0</v>
      </c>
      <c r="J220">
        <v>0</v>
      </c>
      <c r="K220">
        <v>0</v>
      </c>
      <c r="L220" t="s">
        <v>135</v>
      </c>
      <c r="M220" t="s">
        <v>180</v>
      </c>
      <c r="N220" t="s">
        <v>160</v>
      </c>
      <c r="O220" t="s">
        <v>160</v>
      </c>
      <c r="P220" t="s">
        <v>596</v>
      </c>
      <c r="Q220">
        <v>1</v>
      </c>
      <c r="R220" t="s">
        <v>139</v>
      </c>
      <c r="S220" t="s">
        <v>177</v>
      </c>
      <c r="T220" t="s">
        <v>312</v>
      </c>
      <c r="U220" t="s">
        <v>142</v>
      </c>
      <c r="V220">
        <v>0</v>
      </c>
      <c r="W220" t="s">
        <v>256</v>
      </c>
      <c r="X220" t="s">
        <v>144</v>
      </c>
      <c r="Y220" t="s">
        <v>145</v>
      </c>
      <c r="Z220">
        <v>15.343999999999999</v>
      </c>
      <c r="AA220">
        <v>34.880934000000003</v>
      </c>
      <c r="AB220">
        <v>-83.407045999999994</v>
      </c>
      <c r="AC220">
        <v>68</v>
      </c>
      <c r="AD220">
        <v>30</v>
      </c>
      <c r="AE220">
        <v>117</v>
      </c>
      <c r="AF220" t="s">
        <v>146</v>
      </c>
      <c r="AG220">
        <v>98</v>
      </c>
      <c r="AH220">
        <v>116</v>
      </c>
      <c r="AI220" t="s">
        <v>147</v>
      </c>
      <c r="AJ220">
        <v>202.7</v>
      </c>
      <c r="AK220">
        <v>106</v>
      </c>
      <c r="AL220">
        <v>374.2</v>
      </c>
      <c r="AM220">
        <v>-83.407448000000002</v>
      </c>
      <c r="AN220">
        <v>34.880347999999998</v>
      </c>
      <c r="AO220">
        <v>-83.406689</v>
      </c>
      <c r="AP220">
        <v>34.880986999999998</v>
      </c>
      <c r="AQ220" t="s">
        <v>145</v>
      </c>
      <c r="AR220">
        <v>1</v>
      </c>
      <c r="AS220">
        <v>241</v>
      </c>
      <c r="AT220">
        <v>2</v>
      </c>
      <c r="AU220">
        <v>0</v>
      </c>
      <c r="AV220">
        <v>25</v>
      </c>
      <c r="AW220">
        <v>11.05</v>
      </c>
      <c r="AX220">
        <v>10.75</v>
      </c>
      <c r="AY220">
        <v>1867.1</v>
      </c>
      <c r="AZ220">
        <v>1872</v>
      </c>
      <c r="BA220">
        <v>1880.9</v>
      </c>
      <c r="BB220">
        <v>35</v>
      </c>
      <c r="BC220">
        <v>29.2</v>
      </c>
      <c r="BD220">
        <v>5.8</v>
      </c>
      <c r="BE220" s="3">
        <v>43091</v>
      </c>
      <c r="BF220" t="s">
        <v>209</v>
      </c>
      <c r="BG220">
        <v>1.14E-3</v>
      </c>
      <c r="BH220">
        <v>43297</v>
      </c>
      <c r="BI220">
        <v>42922</v>
      </c>
      <c r="BJ220" t="s">
        <v>145</v>
      </c>
      <c r="BK220" t="s">
        <v>149</v>
      </c>
      <c r="BL220">
        <v>1</v>
      </c>
      <c r="BM220">
        <v>200</v>
      </c>
      <c r="BN220">
        <v>1</v>
      </c>
      <c r="BO220">
        <v>1</v>
      </c>
      <c r="BP220">
        <v>2</v>
      </c>
      <c r="BQ220">
        <v>1</v>
      </c>
      <c r="BR220">
        <v>1</v>
      </c>
      <c r="BS220">
        <v>2</v>
      </c>
      <c r="BT220">
        <v>3</v>
      </c>
      <c r="BU220">
        <v>3</v>
      </c>
      <c r="BV220" t="s">
        <v>150</v>
      </c>
      <c r="BW220">
        <v>241</v>
      </c>
      <c r="BX220">
        <v>2</v>
      </c>
      <c r="BY220">
        <v>0</v>
      </c>
      <c r="BZ220" t="s">
        <v>151</v>
      </c>
      <c r="CA220" t="s">
        <v>151</v>
      </c>
      <c r="CB220">
        <v>0</v>
      </c>
      <c r="CC220">
        <v>25</v>
      </c>
      <c r="CD220">
        <v>8020</v>
      </c>
      <c r="CE220" t="s">
        <v>377</v>
      </c>
      <c r="CF220">
        <v>1690</v>
      </c>
      <c r="CG220">
        <v>0.21201300000000001</v>
      </c>
      <c r="CH220">
        <v>9</v>
      </c>
      <c r="CI220" t="s">
        <v>153</v>
      </c>
      <c r="CJ220">
        <v>8020</v>
      </c>
      <c r="CK220">
        <v>452487</v>
      </c>
      <c r="CL220">
        <v>15.31</v>
      </c>
      <c r="CM220">
        <v>15.53</v>
      </c>
      <c r="CN220">
        <v>452487</v>
      </c>
      <c r="CO220">
        <v>0</v>
      </c>
      <c r="CP220">
        <v>1119.426702</v>
      </c>
      <c r="CQ220">
        <v>100</v>
      </c>
      <c r="CR220">
        <v>42946</v>
      </c>
      <c r="CS220">
        <v>9.0100000000000006E-3</v>
      </c>
      <c r="CT220">
        <v>0</v>
      </c>
      <c r="CU220">
        <v>1.14E-3</v>
      </c>
      <c r="CV220">
        <v>617</v>
      </c>
      <c r="CW220" t="s">
        <v>378</v>
      </c>
      <c r="CX220" t="s">
        <v>155</v>
      </c>
      <c r="CY220" t="s">
        <v>379</v>
      </c>
      <c r="CZ220">
        <v>-83.406328000000002</v>
      </c>
      <c r="DA220">
        <v>34.880932999999999</v>
      </c>
      <c r="DB220">
        <v>34.880932999999999</v>
      </c>
      <c r="DC220">
        <v>-83.406328000000002</v>
      </c>
      <c r="DD220">
        <v>1.14E-3</v>
      </c>
      <c r="DE220">
        <v>68</v>
      </c>
      <c r="DF220">
        <v>5040</v>
      </c>
      <c r="DG220">
        <v>8.5</v>
      </c>
      <c r="DH220">
        <v>7440</v>
      </c>
      <c r="DI220">
        <v>6.9</v>
      </c>
      <c r="DJ220">
        <v>7220</v>
      </c>
      <c r="DK220">
        <v>7</v>
      </c>
      <c r="DL220">
        <v>6850</v>
      </c>
      <c r="DM220">
        <v>6</v>
      </c>
      <c r="DN220">
        <v>8020</v>
      </c>
      <c r="DO220">
        <v>12</v>
      </c>
      <c r="DP220">
        <v>7700</v>
      </c>
      <c r="DQ220">
        <v>12</v>
      </c>
      <c r="DR220">
        <v>7330</v>
      </c>
      <c r="DS220">
        <v>12</v>
      </c>
      <c r="DT220">
        <v>6830</v>
      </c>
      <c r="DU220">
        <v>12</v>
      </c>
      <c r="DV220">
        <v>6830</v>
      </c>
      <c r="DW220">
        <v>0</v>
      </c>
      <c r="DX220">
        <v>6930</v>
      </c>
      <c r="DY220">
        <v>0</v>
      </c>
      <c r="DZ220">
        <v>0</v>
      </c>
    </row>
    <row r="221" spans="1:130" x14ac:dyDescent="0.3">
      <c r="A221">
        <v>220</v>
      </c>
      <c r="B221">
        <v>5881314</v>
      </c>
      <c r="C221" t="s">
        <v>373</v>
      </c>
      <c r="D221" s="2">
        <v>42261.120833333334</v>
      </c>
      <c r="E221" t="s">
        <v>131</v>
      </c>
      <c r="F221" t="s">
        <v>375</v>
      </c>
      <c r="G221" t="s">
        <v>490</v>
      </c>
      <c r="H221" t="s">
        <v>211</v>
      </c>
      <c r="I221">
        <v>0</v>
      </c>
      <c r="J221">
        <v>1</v>
      </c>
      <c r="K221">
        <v>0</v>
      </c>
      <c r="L221" t="s">
        <v>135</v>
      </c>
      <c r="M221" t="s">
        <v>180</v>
      </c>
      <c r="N221" t="s">
        <v>160</v>
      </c>
      <c r="O221" t="s">
        <v>160</v>
      </c>
      <c r="P221" t="s">
        <v>185</v>
      </c>
      <c r="Q221">
        <v>1</v>
      </c>
      <c r="R221" t="s">
        <v>182</v>
      </c>
      <c r="S221" t="s">
        <v>140</v>
      </c>
      <c r="T221" t="s">
        <v>312</v>
      </c>
      <c r="U221" t="s">
        <v>142</v>
      </c>
      <c r="V221">
        <v>0</v>
      </c>
      <c r="W221" t="s">
        <v>143</v>
      </c>
      <c r="X221" t="s">
        <v>144</v>
      </c>
      <c r="Y221" t="s">
        <v>145</v>
      </c>
      <c r="Z221">
        <v>15.329618999999999</v>
      </c>
      <c r="AA221">
        <v>34.88082</v>
      </c>
      <c r="AB221">
        <v>-83.407255000000006</v>
      </c>
      <c r="AC221">
        <v>68</v>
      </c>
      <c r="AD221">
        <v>30</v>
      </c>
      <c r="AE221">
        <v>117</v>
      </c>
      <c r="AF221" t="s">
        <v>146</v>
      </c>
      <c r="AG221">
        <v>98</v>
      </c>
      <c r="AH221">
        <v>116</v>
      </c>
      <c r="AI221" t="s">
        <v>147</v>
      </c>
      <c r="AJ221">
        <v>202.7</v>
      </c>
      <c r="AK221">
        <v>106</v>
      </c>
      <c r="AL221">
        <v>374.2</v>
      </c>
      <c r="AM221">
        <v>-83.407448000000002</v>
      </c>
      <c r="AN221">
        <v>34.880347999999998</v>
      </c>
      <c r="AO221">
        <v>-83.406689</v>
      </c>
      <c r="AP221">
        <v>34.880986999999998</v>
      </c>
      <c r="AQ221" t="s">
        <v>145</v>
      </c>
      <c r="AR221">
        <v>1</v>
      </c>
      <c r="AS221">
        <v>241</v>
      </c>
      <c r="AT221">
        <v>2</v>
      </c>
      <c r="AU221">
        <v>0</v>
      </c>
      <c r="AV221">
        <v>25</v>
      </c>
      <c r="AW221">
        <v>11.05</v>
      </c>
      <c r="AX221">
        <v>10.75</v>
      </c>
      <c r="AY221">
        <v>1867.1</v>
      </c>
      <c r="AZ221">
        <v>1872</v>
      </c>
      <c r="BA221">
        <v>1880.9</v>
      </c>
      <c r="BB221">
        <v>35</v>
      </c>
      <c r="BC221">
        <v>29.2</v>
      </c>
      <c r="BD221">
        <v>5.8</v>
      </c>
      <c r="BE221" s="3">
        <v>43091</v>
      </c>
      <c r="BF221" t="s">
        <v>209</v>
      </c>
      <c r="BG221">
        <v>1.14E-3</v>
      </c>
      <c r="BH221">
        <v>43297</v>
      </c>
      <c r="BI221">
        <v>42922</v>
      </c>
      <c r="BJ221" t="s">
        <v>145</v>
      </c>
      <c r="BK221" t="s">
        <v>149</v>
      </c>
      <c r="BL221">
        <v>1</v>
      </c>
      <c r="BM221">
        <v>200</v>
      </c>
      <c r="BN221">
        <v>1</v>
      </c>
      <c r="BO221">
        <v>1</v>
      </c>
      <c r="BP221">
        <v>2</v>
      </c>
      <c r="BQ221">
        <v>1</v>
      </c>
      <c r="BR221">
        <v>1</v>
      </c>
      <c r="BS221">
        <v>2</v>
      </c>
      <c r="BT221">
        <v>3</v>
      </c>
      <c r="BU221">
        <v>3</v>
      </c>
      <c r="BV221" t="s">
        <v>150</v>
      </c>
      <c r="BW221">
        <v>241</v>
      </c>
      <c r="BX221">
        <v>2</v>
      </c>
      <c r="BY221">
        <v>0</v>
      </c>
      <c r="BZ221" t="s">
        <v>151</v>
      </c>
      <c r="CA221" t="s">
        <v>151</v>
      </c>
      <c r="CB221">
        <v>0</v>
      </c>
      <c r="CC221">
        <v>25</v>
      </c>
      <c r="CD221">
        <v>8020</v>
      </c>
      <c r="CE221" t="s">
        <v>377</v>
      </c>
      <c r="CF221">
        <v>1690</v>
      </c>
      <c r="CG221">
        <v>0.21201300000000001</v>
      </c>
      <c r="CH221">
        <v>9</v>
      </c>
      <c r="CI221" t="s">
        <v>153</v>
      </c>
      <c r="CJ221">
        <v>8020</v>
      </c>
      <c r="CK221">
        <v>452487</v>
      </c>
      <c r="CL221">
        <v>15.31</v>
      </c>
      <c r="CM221">
        <v>15.53</v>
      </c>
      <c r="CN221">
        <v>452487</v>
      </c>
      <c r="CO221">
        <v>0</v>
      </c>
      <c r="CP221">
        <v>1119.426702</v>
      </c>
      <c r="CQ221">
        <v>100</v>
      </c>
      <c r="CR221">
        <v>42946</v>
      </c>
      <c r="CS221">
        <v>9.0100000000000006E-3</v>
      </c>
      <c r="CT221">
        <v>0</v>
      </c>
      <c r="CU221">
        <v>1.14E-3</v>
      </c>
      <c r="CV221">
        <v>617</v>
      </c>
      <c r="CW221" t="s">
        <v>378</v>
      </c>
      <c r="CX221" t="s">
        <v>155</v>
      </c>
      <c r="CY221" t="s">
        <v>379</v>
      </c>
      <c r="CZ221">
        <v>-83.406328000000002</v>
      </c>
      <c r="DA221">
        <v>34.880932999999999</v>
      </c>
      <c r="DB221">
        <v>34.880932999999999</v>
      </c>
      <c r="DC221">
        <v>-83.406328000000002</v>
      </c>
      <c r="DD221">
        <v>1.14E-3</v>
      </c>
      <c r="DE221">
        <v>68</v>
      </c>
      <c r="DF221">
        <v>5040</v>
      </c>
      <c r="DG221">
        <v>8.5</v>
      </c>
      <c r="DH221">
        <v>7440</v>
      </c>
      <c r="DI221">
        <v>6.9</v>
      </c>
      <c r="DJ221">
        <v>7220</v>
      </c>
      <c r="DK221">
        <v>7</v>
      </c>
      <c r="DL221">
        <v>6850</v>
      </c>
      <c r="DM221">
        <v>6</v>
      </c>
      <c r="DN221">
        <v>8020</v>
      </c>
      <c r="DO221">
        <v>12</v>
      </c>
      <c r="DP221">
        <v>7700</v>
      </c>
      <c r="DQ221">
        <v>12</v>
      </c>
      <c r="DR221">
        <v>7330</v>
      </c>
      <c r="DS221">
        <v>12</v>
      </c>
      <c r="DT221">
        <v>6830</v>
      </c>
      <c r="DU221">
        <v>12</v>
      </c>
      <c r="DV221">
        <v>6830</v>
      </c>
      <c r="DW221">
        <v>0</v>
      </c>
      <c r="DX221">
        <v>6930</v>
      </c>
      <c r="DY221">
        <v>0</v>
      </c>
      <c r="DZ221">
        <v>0</v>
      </c>
    </row>
    <row r="222" spans="1:130" x14ac:dyDescent="0.3">
      <c r="A222">
        <v>221</v>
      </c>
      <c r="B222">
        <v>5413659</v>
      </c>
      <c r="C222" t="s">
        <v>157</v>
      </c>
      <c r="D222" s="2">
        <v>42248.472222222219</v>
      </c>
      <c r="E222" t="s">
        <v>131</v>
      </c>
      <c r="F222" t="s">
        <v>375</v>
      </c>
      <c r="G222" t="s">
        <v>158</v>
      </c>
      <c r="H222" t="s">
        <v>187</v>
      </c>
      <c r="I222">
        <v>0</v>
      </c>
      <c r="J222">
        <v>0</v>
      </c>
      <c r="K222">
        <v>1</v>
      </c>
      <c r="L222" t="s">
        <v>194</v>
      </c>
      <c r="M222" t="s">
        <v>164</v>
      </c>
      <c r="N222" t="s">
        <v>165</v>
      </c>
      <c r="O222" t="s">
        <v>165</v>
      </c>
      <c r="P222" t="s">
        <v>506</v>
      </c>
      <c r="Q222">
        <v>2</v>
      </c>
      <c r="R222" t="s">
        <v>585</v>
      </c>
      <c r="S222" t="s">
        <v>195</v>
      </c>
      <c r="T222" t="s">
        <v>169</v>
      </c>
      <c r="U222" t="s">
        <v>142</v>
      </c>
      <c r="V222" t="s">
        <v>597</v>
      </c>
      <c r="W222" t="s">
        <v>197</v>
      </c>
      <c r="X222" t="s">
        <v>172</v>
      </c>
      <c r="Y222" t="s">
        <v>145</v>
      </c>
      <c r="Z222">
        <v>15.357008</v>
      </c>
      <c r="AA222">
        <v>34.880979000000004</v>
      </c>
      <c r="AB222">
        <v>-83.406850000000006</v>
      </c>
      <c r="AC222">
        <v>68</v>
      </c>
      <c r="AD222">
        <v>30</v>
      </c>
      <c r="AE222">
        <v>117</v>
      </c>
      <c r="AF222" t="s">
        <v>146</v>
      </c>
      <c r="AG222">
        <v>98</v>
      </c>
      <c r="AH222">
        <v>116</v>
      </c>
      <c r="AI222" t="s">
        <v>147</v>
      </c>
      <c r="AJ222">
        <v>202.7</v>
      </c>
      <c r="AK222">
        <v>106</v>
      </c>
      <c r="AL222">
        <v>374.2</v>
      </c>
      <c r="AM222">
        <v>-83.407448000000002</v>
      </c>
      <c r="AN222">
        <v>34.880347999999998</v>
      </c>
      <c r="AO222">
        <v>-83.406689</v>
      </c>
      <c r="AP222">
        <v>34.880986999999998</v>
      </c>
      <c r="AQ222" t="s">
        <v>145</v>
      </c>
      <c r="AR222">
        <v>1</v>
      </c>
      <c r="AS222">
        <v>241</v>
      </c>
      <c r="AT222">
        <v>2</v>
      </c>
      <c r="AU222">
        <v>0</v>
      </c>
      <c r="AV222">
        <v>25</v>
      </c>
      <c r="AW222">
        <v>11.05</v>
      </c>
      <c r="AX222">
        <v>10.75</v>
      </c>
      <c r="AY222">
        <v>1867.1</v>
      </c>
      <c r="AZ222">
        <v>1872</v>
      </c>
      <c r="BA222">
        <v>1880.9</v>
      </c>
      <c r="BB222">
        <v>35</v>
      </c>
      <c r="BC222">
        <v>29.2</v>
      </c>
      <c r="BD222">
        <v>5.8</v>
      </c>
      <c r="BE222" s="3">
        <v>43091</v>
      </c>
      <c r="BF222" t="s">
        <v>209</v>
      </c>
      <c r="BG222">
        <v>1.14E-3</v>
      </c>
      <c r="BH222">
        <v>43297</v>
      </c>
      <c r="BI222">
        <v>42922</v>
      </c>
      <c r="BJ222" t="s">
        <v>145</v>
      </c>
      <c r="BK222" t="s">
        <v>149</v>
      </c>
      <c r="BL222">
        <v>1</v>
      </c>
      <c r="BM222">
        <v>200</v>
      </c>
      <c r="BN222">
        <v>1</v>
      </c>
      <c r="BO222">
        <v>1</v>
      </c>
      <c r="BP222">
        <v>2</v>
      </c>
      <c r="BQ222">
        <v>1</v>
      </c>
      <c r="BR222">
        <v>1</v>
      </c>
      <c r="BS222">
        <v>2</v>
      </c>
      <c r="BT222">
        <v>3</v>
      </c>
      <c r="BU222">
        <v>3</v>
      </c>
      <c r="BV222" t="s">
        <v>150</v>
      </c>
      <c r="BW222">
        <v>241</v>
      </c>
      <c r="BX222">
        <v>2</v>
      </c>
      <c r="BY222">
        <v>0</v>
      </c>
      <c r="BZ222" t="s">
        <v>151</v>
      </c>
      <c r="CA222" t="s">
        <v>151</v>
      </c>
      <c r="CB222">
        <v>0</v>
      </c>
      <c r="CC222">
        <v>25</v>
      </c>
      <c r="CD222">
        <v>8020</v>
      </c>
      <c r="CE222" t="s">
        <v>377</v>
      </c>
      <c r="CF222">
        <v>1690</v>
      </c>
      <c r="CG222">
        <v>0.21201300000000001</v>
      </c>
      <c r="CH222">
        <v>9</v>
      </c>
      <c r="CI222" t="s">
        <v>153</v>
      </c>
      <c r="CJ222">
        <v>8020</v>
      </c>
      <c r="CK222">
        <v>452487</v>
      </c>
      <c r="CL222">
        <v>15.31</v>
      </c>
      <c r="CM222">
        <v>15.53</v>
      </c>
      <c r="CN222">
        <v>452487</v>
      </c>
      <c r="CO222">
        <v>0</v>
      </c>
      <c r="CP222">
        <v>1119.426702</v>
      </c>
      <c r="CQ222">
        <v>100</v>
      </c>
      <c r="CR222">
        <v>42946</v>
      </c>
      <c r="CS222">
        <v>9.0100000000000006E-3</v>
      </c>
      <c r="CT222">
        <v>0</v>
      </c>
      <c r="CU222">
        <v>1.14E-3</v>
      </c>
      <c r="CV222">
        <v>617</v>
      </c>
      <c r="CW222" t="s">
        <v>378</v>
      </c>
      <c r="CX222" t="s">
        <v>155</v>
      </c>
      <c r="CY222" t="s">
        <v>379</v>
      </c>
      <c r="CZ222">
        <v>-83.406328000000002</v>
      </c>
      <c r="DA222">
        <v>34.880932999999999</v>
      </c>
      <c r="DB222">
        <v>34.880932999999999</v>
      </c>
      <c r="DC222">
        <v>-83.406328000000002</v>
      </c>
      <c r="DD222">
        <v>1.14E-3</v>
      </c>
      <c r="DE222">
        <v>68</v>
      </c>
      <c r="DF222">
        <v>5040</v>
      </c>
      <c r="DG222">
        <v>8.5</v>
      </c>
      <c r="DH222">
        <v>7440</v>
      </c>
      <c r="DI222">
        <v>6.9</v>
      </c>
      <c r="DJ222">
        <v>7220</v>
      </c>
      <c r="DK222">
        <v>7</v>
      </c>
      <c r="DL222">
        <v>6850</v>
      </c>
      <c r="DM222">
        <v>6</v>
      </c>
      <c r="DN222">
        <v>8020</v>
      </c>
      <c r="DO222">
        <v>12</v>
      </c>
      <c r="DP222">
        <v>7700</v>
      </c>
      <c r="DQ222">
        <v>12</v>
      </c>
      <c r="DR222">
        <v>7330</v>
      </c>
      <c r="DS222">
        <v>12</v>
      </c>
      <c r="DT222">
        <v>6830</v>
      </c>
      <c r="DU222">
        <v>12</v>
      </c>
      <c r="DV222">
        <v>6830</v>
      </c>
      <c r="DW222">
        <v>0</v>
      </c>
      <c r="DX222">
        <v>6930</v>
      </c>
      <c r="DY222">
        <v>0</v>
      </c>
      <c r="DZ222">
        <v>0</v>
      </c>
    </row>
    <row r="223" spans="1:130" x14ac:dyDescent="0.3">
      <c r="A223">
        <v>222</v>
      </c>
      <c r="B223">
        <v>5881197</v>
      </c>
      <c r="C223" t="s">
        <v>373</v>
      </c>
      <c r="D223" s="2">
        <v>42178.620833333334</v>
      </c>
      <c r="E223" t="s">
        <v>131</v>
      </c>
      <c r="F223" t="s">
        <v>375</v>
      </c>
      <c r="G223" t="s">
        <v>590</v>
      </c>
      <c r="H223" t="s">
        <v>187</v>
      </c>
      <c r="I223">
        <v>0</v>
      </c>
      <c r="J223">
        <v>0</v>
      </c>
      <c r="K223">
        <v>1</v>
      </c>
      <c r="L223" t="s">
        <v>135</v>
      </c>
      <c r="M223" t="s">
        <v>180</v>
      </c>
      <c r="N223" t="s">
        <v>348</v>
      </c>
      <c r="O223" t="s">
        <v>348</v>
      </c>
      <c r="P223" t="s">
        <v>297</v>
      </c>
      <c r="Q223">
        <v>1</v>
      </c>
      <c r="R223" t="s">
        <v>182</v>
      </c>
      <c r="S223" t="s">
        <v>140</v>
      </c>
      <c r="T223" t="s">
        <v>169</v>
      </c>
      <c r="U223" t="s">
        <v>142</v>
      </c>
      <c r="V223">
        <v>0</v>
      </c>
      <c r="W223" t="s">
        <v>197</v>
      </c>
      <c r="X223" t="s">
        <v>144</v>
      </c>
      <c r="Y223" t="s">
        <v>145</v>
      </c>
      <c r="Z223">
        <v>15.385744000000001</v>
      </c>
      <c r="AA223">
        <v>34.880963000000001</v>
      </c>
      <c r="AB223">
        <v>-83.406367000000003</v>
      </c>
      <c r="AC223">
        <v>68</v>
      </c>
      <c r="AD223">
        <v>30</v>
      </c>
      <c r="AE223">
        <v>117</v>
      </c>
      <c r="AF223" t="s">
        <v>146</v>
      </c>
      <c r="AG223">
        <v>98</v>
      </c>
      <c r="AH223">
        <v>116</v>
      </c>
      <c r="AI223" t="s">
        <v>147</v>
      </c>
      <c r="AJ223">
        <v>202.7</v>
      </c>
      <c r="AK223">
        <v>106</v>
      </c>
      <c r="AL223">
        <v>374.2</v>
      </c>
      <c r="AM223">
        <v>-83.407448000000002</v>
      </c>
      <c r="AN223">
        <v>34.880347999999998</v>
      </c>
      <c r="AO223">
        <v>-83.406689</v>
      </c>
      <c r="AP223">
        <v>34.880986999999998</v>
      </c>
      <c r="AQ223" t="s">
        <v>145</v>
      </c>
      <c r="AR223">
        <v>1</v>
      </c>
      <c r="AS223">
        <v>241</v>
      </c>
      <c r="AT223">
        <v>2</v>
      </c>
      <c r="AU223">
        <v>0</v>
      </c>
      <c r="AV223">
        <v>25</v>
      </c>
      <c r="AW223">
        <v>11.05</v>
      </c>
      <c r="AX223">
        <v>10.75</v>
      </c>
      <c r="AY223">
        <v>1867.1</v>
      </c>
      <c r="AZ223">
        <v>1872</v>
      </c>
      <c r="BA223">
        <v>1880.9</v>
      </c>
      <c r="BB223">
        <v>35</v>
      </c>
      <c r="BC223">
        <v>29.2</v>
      </c>
      <c r="BD223">
        <v>5.8</v>
      </c>
      <c r="BE223" s="3">
        <v>43091</v>
      </c>
      <c r="BF223" t="s">
        <v>209</v>
      </c>
      <c r="BG223">
        <v>1.14E-3</v>
      </c>
      <c r="BH223">
        <v>43297</v>
      </c>
      <c r="BI223">
        <v>42922</v>
      </c>
      <c r="BJ223" t="s">
        <v>145</v>
      </c>
      <c r="BK223" t="s">
        <v>149</v>
      </c>
      <c r="BL223">
        <v>1</v>
      </c>
      <c r="BM223">
        <v>200</v>
      </c>
      <c r="BN223">
        <v>1</v>
      </c>
      <c r="BO223">
        <v>1</v>
      </c>
      <c r="BP223">
        <v>2</v>
      </c>
      <c r="BQ223">
        <v>1</v>
      </c>
      <c r="BR223">
        <v>1</v>
      </c>
      <c r="BS223">
        <v>2</v>
      </c>
      <c r="BT223">
        <v>3</v>
      </c>
      <c r="BU223">
        <v>3</v>
      </c>
      <c r="BV223" t="s">
        <v>150</v>
      </c>
      <c r="BW223">
        <v>241</v>
      </c>
      <c r="BX223">
        <v>2</v>
      </c>
      <c r="BY223">
        <v>0</v>
      </c>
      <c r="BZ223" t="s">
        <v>151</v>
      </c>
      <c r="CA223" t="s">
        <v>151</v>
      </c>
      <c r="CB223">
        <v>0</v>
      </c>
      <c r="CC223">
        <v>25</v>
      </c>
      <c r="CD223">
        <v>8020</v>
      </c>
      <c r="CE223" t="s">
        <v>377</v>
      </c>
      <c r="CF223">
        <v>1690</v>
      </c>
      <c r="CG223">
        <v>0.21201300000000001</v>
      </c>
      <c r="CH223">
        <v>9</v>
      </c>
      <c r="CI223" t="s">
        <v>153</v>
      </c>
      <c r="CJ223">
        <v>8020</v>
      </c>
      <c r="CK223">
        <v>452487</v>
      </c>
      <c r="CL223">
        <v>15.31</v>
      </c>
      <c r="CM223">
        <v>15.53</v>
      </c>
      <c r="CN223">
        <v>452487</v>
      </c>
      <c r="CO223">
        <v>0</v>
      </c>
      <c r="CP223">
        <v>1119.426702</v>
      </c>
      <c r="CQ223">
        <v>100</v>
      </c>
      <c r="CR223">
        <v>42946</v>
      </c>
      <c r="CS223">
        <v>9.0100000000000006E-3</v>
      </c>
      <c r="CT223">
        <v>0</v>
      </c>
      <c r="CU223">
        <v>1.14E-3</v>
      </c>
      <c r="CV223">
        <v>617</v>
      </c>
      <c r="CW223" t="s">
        <v>378</v>
      </c>
      <c r="CX223" t="s">
        <v>155</v>
      </c>
      <c r="CY223" t="s">
        <v>379</v>
      </c>
      <c r="CZ223">
        <v>-83.406328000000002</v>
      </c>
      <c r="DA223">
        <v>34.880932999999999</v>
      </c>
      <c r="DB223">
        <v>34.880932999999999</v>
      </c>
      <c r="DC223">
        <v>-83.406328000000002</v>
      </c>
      <c r="DD223">
        <v>1.14E-3</v>
      </c>
      <c r="DE223">
        <v>68</v>
      </c>
      <c r="DF223">
        <v>5040</v>
      </c>
      <c r="DG223">
        <v>8.5</v>
      </c>
      <c r="DH223">
        <v>7440</v>
      </c>
      <c r="DI223">
        <v>6.9</v>
      </c>
      <c r="DJ223">
        <v>7220</v>
      </c>
      <c r="DK223">
        <v>7</v>
      </c>
      <c r="DL223">
        <v>6850</v>
      </c>
      <c r="DM223">
        <v>6</v>
      </c>
      <c r="DN223">
        <v>8020</v>
      </c>
      <c r="DO223">
        <v>12</v>
      </c>
      <c r="DP223">
        <v>7700</v>
      </c>
      <c r="DQ223">
        <v>12</v>
      </c>
      <c r="DR223">
        <v>7330</v>
      </c>
      <c r="DS223">
        <v>12</v>
      </c>
      <c r="DT223">
        <v>6830</v>
      </c>
      <c r="DU223">
        <v>12</v>
      </c>
      <c r="DV223">
        <v>6830</v>
      </c>
      <c r="DW223">
        <v>0</v>
      </c>
      <c r="DX223">
        <v>6930</v>
      </c>
      <c r="DY223">
        <v>0</v>
      </c>
      <c r="DZ223">
        <v>3.2499999999999999E-4</v>
      </c>
    </row>
    <row r="224" spans="1:130" x14ac:dyDescent="0.3">
      <c r="A224">
        <v>223</v>
      </c>
      <c r="B224">
        <v>6591852</v>
      </c>
      <c r="C224" t="s">
        <v>130</v>
      </c>
      <c r="D224" s="2">
        <v>43145.25</v>
      </c>
      <c r="E224" t="s">
        <v>131</v>
      </c>
      <c r="F224" t="s">
        <v>132</v>
      </c>
      <c r="G224" t="s">
        <v>598</v>
      </c>
      <c r="H224" t="s">
        <v>134</v>
      </c>
      <c r="I224">
        <v>0</v>
      </c>
      <c r="J224">
        <v>0</v>
      </c>
      <c r="K224">
        <v>0</v>
      </c>
      <c r="L224" t="s">
        <v>135</v>
      </c>
      <c r="M224" t="s">
        <v>180</v>
      </c>
      <c r="N224" t="s">
        <v>160</v>
      </c>
      <c r="O224" t="s">
        <v>160</v>
      </c>
      <c r="P224" t="s">
        <v>173</v>
      </c>
      <c r="Q224">
        <v>1</v>
      </c>
      <c r="R224" t="s">
        <v>139</v>
      </c>
      <c r="S224" t="s">
        <v>177</v>
      </c>
      <c r="T224" t="s">
        <v>141</v>
      </c>
      <c r="U224" t="s">
        <v>162</v>
      </c>
      <c r="V224">
        <v>43</v>
      </c>
      <c r="W224" t="s">
        <v>143</v>
      </c>
      <c r="X224" t="s">
        <v>144</v>
      </c>
      <c r="Y224" t="s">
        <v>145</v>
      </c>
      <c r="Z224">
        <v>1.3380000000000001</v>
      </c>
      <c r="AA224">
        <v>34.896008999999999</v>
      </c>
      <c r="AB224">
        <v>-83.606010999999995</v>
      </c>
      <c r="AC224">
        <v>87</v>
      </c>
      <c r="AD224">
        <v>4</v>
      </c>
      <c r="AE224">
        <v>47</v>
      </c>
      <c r="AF224" t="s">
        <v>146</v>
      </c>
      <c r="AG224">
        <v>38</v>
      </c>
      <c r="AH224">
        <v>46</v>
      </c>
      <c r="AI224" t="s">
        <v>147</v>
      </c>
      <c r="AJ224">
        <v>607.1</v>
      </c>
      <c r="AK224">
        <v>83.6</v>
      </c>
      <c r="AL224">
        <v>882.8</v>
      </c>
      <c r="AM224">
        <v>-83.607015000000004</v>
      </c>
      <c r="AN224">
        <v>34.897109999999998</v>
      </c>
      <c r="AO224">
        <v>-83.604830000000007</v>
      </c>
      <c r="AP224">
        <v>34.895802000000003</v>
      </c>
      <c r="AQ224" t="s">
        <v>145</v>
      </c>
      <c r="AR224">
        <v>1</v>
      </c>
      <c r="AS224">
        <v>241</v>
      </c>
      <c r="AT224">
        <v>2</v>
      </c>
      <c r="AU224">
        <v>0</v>
      </c>
      <c r="AV224">
        <v>45</v>
      </c>
      <c r="AW224">
        <v>8.2799999999999994</v>
      </c>
      <c r="AX224">
        <v>7.61</v>
      </c>
      <c r="AY224">
        <v>2508.5</v>
      </c>
      <c r="AZ224">
        <v>2531.8000000000002</v>
      </c>
      <c r="BA224">
        <v>2553.5</v>
      </c>
      <c r="BB224">
        <v>45</v>
      </c>
      <c r="BC224">
        <v>39.6</v>
      </c>
      <c r="BD224">
        <v>5.4</v>
      </c>
      <c r="BE224" s="3">
        <v>43091</v>
      </c>
      <c r="BF224" t="s">
        <v>209</v>
      </c>
      <c r="BG224">
        <v>2.748E-3</v>
      </c>
      <c r="BH224">
        <v>43284</v>
      </c>
      <c r="BI224">
        <v>42909</v>
      </c>
      <c r="BJ224" t="s">
        <v>145</v>
      </c>
      <c r="BK224" t="s">
        <v>149</v>
      </c>
      <c r="BL224">
        <v>1</v>
      </c>
      <c r="BM224">
        <v>200</v>
      </c>
      <c r="BN224">
        <v>1</v>
      </c>
      <c r="BO224">
        <v>1</v>
      </c>
      <c r="BP224">
        <v>2</v>
      </c>
      <c r="BQ224">
        <v>1</v>
      </c>
      <c r="BR224">
        <v>1</v>
      </c>
      <c r="BS224">
        <v>2</v>
      </c>
      <c r="BT224">
        <v>3</v>
      </c>
      <c r="BU224">
        <v>3</v>
      </c>
      <c r="BV224" t="s">
        <v>150</v>
      </c>
      <c r="BW224">
        <v>241</v>
      </c>
      <c r="BX224">
        <v>2</v>
      </c>
      <c r="BY224">
        <v>0</v>
      </c>
      <c r="BZ224" t="s">
        <v>151</v>
      </c>
      <c r="CA224" t="s">
        <v>151</v>
      </c>
      <c r="CB224">
        <v>0</v>
      </c>
      <c r="CC224">
        <v>45</v>
      </c>
      <c r="CD224">
        <v>1540</v>
      </c>
      <c r="CE224" t="s">
        <v>152</v>
      </c>
      <c r="CF224">
        <v>0</v>
      </c>
      <c r="CG224">
        <v>4.9612619999999996</v>
      </c>
      <c r="CH224">
        <v>9</v>
      </c>
      <c r="CI224" t="s">
        <v>153</v>
      </c>
      <c r="CJ224">
        <v>1540</v>
      </c>
      <c r="CK224">
        <v>452474</v>
      </c>
      <c r="CL224">
        <v>0</v>
      </c>
      <c r="CM224">
        <v>4.9580000000000002</v>
      </c>
      <c r="CN224">
        <v>452474</v>
      </c>
      <c r="CO224">
        <v>0</v>
      </c>
      <c r="CP224">
        <v>26195.464072999999</v>
      </c>
      <c r="CQ224">
        <v>100</v>
      </c>
      <c r="CR224">
        <v>42933</v>
      </c>
      <c r="CS224">
        <v>0.16330600000000001</v>
      </c>
      <c r="CT224">
        <v>0</v>
      </c>
      <c r="CU224">
        <v>2.748E-3</v>
      </c>
      <c r="CV224">
        <v>712</v>
      </c>
      <c r="CW224" t="s">
        <v>599</v>
      </c>
      <c r="CX224" t="s">
        <v>155</v>
      </c>
      <c r="CY224" t="s">
        <v>600</v>
      </c>
      <c r="CZ224">
        <v>-83.624325999999996</v>
      </c>
      <c r="DA224">
        <v>34.923929999999999</v>
      </c>
      <c r="DB224">
        <v>34.923929999999999</v>
      </c>
      <c r="DC224">
        <v>-83.624325999999996</v>
      </c>
      <c r="DD224">
        <v>2.748E-3</v>
      </c>
      <c r="DE224">
        <v>87</v>
      </c>
      <c r="DF224">
        <v>0</v>
      </c>
      <c r="DG224">
        <v>0</v>
      </c>
      <c r="DH224">
        <v>1590</v>
      </c>
      <c r="DI224">
        <v>13.9</v>
      </c>
      <c r="DJ224">
        <v>1600</v>
      </c>
      <c r="DK224">
        <v>0</v>
      </c>
      <c r="DL224">
        <v>1590</v>
      </c>
      <c r="DM224">
        <v>0</v>
      </c>
      <c r="DN224">
        <v>1540</v>
      </c>
      <c r="DO224">
        <v>14.3</v>
      </c>
      <c r="DP224">
        <v>1480</v>
      </c>
      <c r="DQ224">
        <v>14.3</v>
      </c>
      <c r="DR224">
        <v>980</v>
      </c>
      <c r="DS224">
        <v>16.7</v>
      </c>
      <c r="DT224">
        <v>980</v>
      </c>
      <c r="DU224">
        <v>16.7</v>
      </c>
      <c r="DV224">
        <v>1270</v>
      </c>
      <c r="DW224">
        <v>11.8</v>
      </c>
      <c r="DX224">
        <v>1280</v>
      </c>
      <c r="DY224">
        <v>11.8</v>
      </c>
      <c r="DZ224">
        <v>0</v>
      </c>
    </row>
    <row r="225" spans="1:130" x14ac:dyDescent="0.3">
      <c r="A225">
        <v>224</v>
      </c>
      <c r="B225">
        <v>6331078</v>
      </c>
      <c r="C225" t="s">
        <v>130</v>
      </c>
      <c r="D225" s="2">
        <v>42939.968055555553</v>
      </c>
      <c r="E225" t="s">
        <v>131</v>
      </c>
      <c r="F225" t="s">
        <v>132</v>
      </c>
      <c r="G225" t="s">
        <v>178</v>
      </c>
      <c r="H225" t="s">
        <v>134</v>
      </c>
      <c r="I225">
        <v>0</v>
      </c>
      <c r="J225">
        <v>0</v>
      </c>
      <c r="K225">
        <v>0</v>
      </c>
      <c r="L225" t="s">
        <v>135</v>
      </c>
      <c r="M225" t="s">
        <v>136</v>
      </c>
      <c r="N225" t="s">
        <v>496</v>
      </c>
      <c r="O225" t="s">
        <v>496</v>
      </c>
      <c r="P225" t="s">
        <v>173</v>
      </c>
      <c r="Q225">
        <v>1</v>
      </c>
      <c r="R225" t="s">
        <v>182</v>
      </c>
      <c r="S225" t="s">
        <v>140</v>
      </c>
      <c r="T225" t="s">
        <v>141</v>
      </c>
      <c r="U225" t="s">
        <v>162</v>
      </c>
      <c r="V225">
        <v>27</v>
      </c>
      <c r="W225" t="s">
        <v>143</v>
      </c>
      <c r="X225" t="s">
        <v>144</v>
      </c>
      <c r="Y225" t="s">
        <v>145</v>
      </c>
      <c r="Z225">
        <v>1.3800030000000001</v>
      </c>
      <c r="AA225">
        <v>34.895826</v>
      </c>
      <c r="AB225">
        <v>-83.605322000000001</v>
      </c>
      <c r="AC225">
        <v>87</v>
      </c>
      <c r="AD225">
        <v>4</v>
      </c>
      <c r="AE225">
        <v>47</v>
      </c>
      <c r="AF225" t="s">
        <v>146</v>
      </c>
      <c r="AG225">
        <v>38</v>
      </c>
      <c r="AH225">
        <v>46</v>
      </c>
      <c r="AI225" t="s">
        <v>147</v>
      </c>
      <c r="AJ225">
        <v>607.1</v>
      </c>
      <c r="AK225">
        <v>83.6</v>
      </c>
      <c r="AL225">
        <v>882.8</v>
      </c>
      <c r="AM225">
        <v>-83.607015000000004</v>
      </c>
      <c r="AN225">
        <v>34.897109999999998</v>
      </c>
      <c r="AO225">
        <v>-83.604830000000007</v>
      </c>
      <c r="AP225">
        <v>34.895802000000003</v>
      </c>
      <c r="AQ225" t="s">
        <v>145</v>
      </c>
      <c r="AR225">
        <v>1</v>
      </c>
      <c r="AS225">
        <v>241</v>
      </c>
      <c r="AT225">
        <v>2</v>
      </c>
      <c r="AU225">
        <v>0</v>
      </c>
      <c r="AV225">
        <v>45</v>
      </c>
      <c r="AW225">
        <v>8.2799999999999994</v>
      </c>
      <c r="AX225">
        <v>7.61</v>
      </c>
      <c r="AY225">
        <v>2508.5</v>
      </c>
      <c r="AZ225">
        <v>2531.8000000000002</v>
      </c>
      <c r="BA225">
        <v>2553.5</v>
      </c>
      <c r="BB225">
        <v>45</v>
      </c>
      <c r="BC225">
        <v>39.6</v>
      </c>
      <c r="BD225">
        <v>5.4</v>
      </c>
      <c r="BE225" s="3">
        <v>43091</v>
      </c>
      <c r="BF225" t="s">
        <v>209</v>
      </c>
      <c r="BG225">
        <v>2.748E-3</v>
      </c>
      <c r="BH225">
        <v>43284</v>
      </c>
      <c r="BI225">
        <v>42909</v>
      </c>
      <c r="BJ225" t="s">
        <v>145</v>
      </c>
      <c r="BK225" t="s">
        <v>149</v>
      </c>
      <c r="BL225">
        <v>1</v>
      </c>
      <c r="BM225">
        <v>200</v>
      </c>
      <c r="BN225">
        <v>1</v>
      </c>
      <c r="BO225">
        <v>1</v>
      </c>
      <c r="BP225">
        <v>2</v>
      </c>
      <c r="BQ225">
        <v>1</v>
      </c>
      <c r="BR225">
        <v>1</v>
      </c>
      <c r="BS225">
        <v>2</v>
      </c>
      <c r="BT225">
        <v>3</v>
      </c>
      <c r="BU225">
        <v>3</v>
      </c>
      <c r="BV225" t="s">
        <v>150</v>
      </c>
      <c r="BW225">
        <v>241</v>
      </c>
      <c r="BX225">
        <v>2</v>
      </c>
      <c r="BY225">
        <v>0</v>
      </c>
      <c r="BZ225" t="s">
        <v>151</v>
      </c>
      <c r="CA225" t="s">
        <v>151</v>
      </c>
      <c r="CB225">
        <v>0</v>
      </c>
      <c r="CC225">
        <v>45</v>
      </c>
      <c r="CD225">
        <v>1540</v>
      </c>
      <c r="CE225" t="s">
        <v>152</v>
      </c>
      <c r="CF225">
        <v>0</v>
      </c>
      <c r="CG225">
        <v>4.9612619999999996</v>
      </c>
      <c r="CH225">
        <v>9</v>
      </c>
      <c r="CI225" t="s">
        <v>153</v>
      </c>
      <c r="CJ225">
        <v>1540</v>
      </c>
      <c r="CK225">
        <v>452474</v>
      </c>
      <c r="CL225">
        <v>0</v>
      </c>
      <c r="CM225">
        <v>4.9580000000000002</v>
      </c>
      <c r="CN225">
        <v>452474</v>
      </c>
      <c r="CO225">
        <v>0</v>
      </c>
      <c r="CP225">
        <v>26195.464072999999</v>
      </c>
      <c r="CQ225">
        <v>100</v>
      </c>
      <c r="CR225">
        <v>42933</v>
      </c>
      <c r="CS225">
        <v>0.16330600000000001</v>
      </c>
      <c r="CT225">
        <v>0</v>
      </c>
      <c r="CU225">
        <v>2.748E-3</v>
      </c>
      <c r="CV225">
        <v>712</v>
      </c>
      <c r="CW225" t="s">
        <v>599</v>
      </c>
      <c r="CX225" t="s">
        <v>155</v>
      </c>
      <c r="CY225" t="s">
        <v>600</v>
      </c>
      <c r="CZ225">
        <v>-83.624325999999996</v>
      </c>
      <c r="DA225">
        <v>34.923929999999999</v>
      </c>
      <c r="DB225">
        <v>34.923929999999999</v>
      </c>
      <c r="DC225">
        <v>-83.624325999999996</v>
      </c>
      <c r="DD225">
        <v>2.748E-3</v>
      </c>
      <c r="DE225">
        <v>87</v>
      </c>
      <c r="DF225">
        <v>0</v>
      </c>
      <c r="DG225">
        <v>0</v>
      </c>
      <c r="DH225">
        <v>1590</v>
      </c>
      <c r="DI225">
        <v>13.9</v>
      </c>
      <c r="DJ225">
        <v>1600</v>
      </c>
      <c r="DK225">
        <v>0</v>
      </c>
      <c r="DL225">
        <v>1590</v>
      </c>
      <c r="DM225">
        <v>0</v>
      </c>
      <c r="DN225">
        <v>1540</v>
      </c>
      <c r="DO225">
        <v>14.3</v>
      </c>
      <c r="DP225">
        <v>1480</v>
      </c>
      <c r="DQ225">
        <v>14.3</v>
      </c>
      <c r="DR225">
        <v>980</v>
      </c>
      <c r="DS225">
        <v>16.7</v>
      </c>
      <c r="DT225">
        <v>980</v>
      </c>
      <c r="DU225">
        <v>16.7</v>
      </c>
      <c r="DV225">
        <v>1270</v>
      </c>
      <c r="DW225">
        <v>11.8</v>
      </c>
      <c r="DX225">
        <v>1280</v>
      </c>
      <c r="DY225">
        <v>11.8</v>
      </c>
      <c r="DZ225">
        <v>0</v>
      </c>
    </row>
    <row r="226" spans="1:130" x14ac:dyDescent="0.3">
      <c r="A226">
        <v>225</v>
      </c>
      <c r="B226">
        <v>4960547</v>
      </c>
      <c r="C226" t="s">
        <v>157</v>
      </c>
      <c r="D226" s="2">
        <v>41883.765972222223</v>
      </c>
      <c r="E226" t="s">
        <v>131</v>
      </c>
      <c r="F226" t="s">
        <v>132</v>
      </c>
      <c r="G226" t="s">
        <v>158</v>
      </c>
      <c r="H226" t="s">
        <v>134</v>
      </c>
      <c r="I226">
        <v>0</v>
      </c>
      <c r="J226">
        <v>0</v>
      </c>
      <c r="K226">
        <v>0</v>
      </c>
      <c r="L226" t="s">
        <v>135</v>
      </c>
      <c r="M226" t="s">
        <v>136</v>
      </c>
      <c r="N226" t="s">
        <v>255</v>
      </c>
      <c r="O226" t="s">
        <v>255</v>
      </c>
      <c r="P226" t="s">
        <v>173</v>
      </c>
      <c r="Q226">
        <v>1</v>
      </c>
      <c r="R226" t="s">
        <v>139</v>
      </c>
      <c r="S226" t="s">
        <v>177</v>
      </c>
      <c r="T226" t="s">
        <v>169</v>
      </c>
      <c r="U226" t="s">
        <v>142</v>
      </c>
      <c r="V226">
        <v>30</v>
      </c>
      <c r="W226" t="s">
        <v>143</v>
      </c>
      <c r="X226" t="s">
        <v>144</v>
      </c>
      <c r="Y226" t="s">
        <v>145</v>
      </c>
      <c r="Z226">
        <v>1.343561</v>
      </c>
      <c r="AA226">
        <v>34.895975999999997</v>
      </c>
      <c r="AB226">
        <v>-83.605926999999994</v>
      </c>
      <c r="AC226">
        <v>87</v>
      </c>
      <c r="AD226">
        <v>4</v>
      </c>
      <c r="AE226">
        <v>47</v>
      </c>
      <c r="AF226" t="s">
        <v>146</v>
      </c>
      <c r="AG226">
        <v>38</v>
      </c>
      <c r="AH226">
        <v>46</v>
      </c>
      <c r="AI226" t="s">
        <v>147</v>
      </c>
      <c r="AJ226">
        <v>607.1</v>
      </c>
      <c r="AK226">
        <v>83.6</v>
      </c>
      <c r="AL226">
        <v>882.8</v>
      </c>
      <c r="AM226">
        <v>-83.607015000000004</v>
      </c>
      <c r="AN226">
        <v>34.897109999999998</v>
      </c>
      <c r="AO226">
        <v>-83.604830000000007</v>
      </c>
      <c r="AP226">
        <v>34.895802000000003</v>
      </c>
      <c r="AQ226" t="s">
        <v>145</v>
      </c>
      <c r="AR226">
        <v>1</v>
      </c>
      <c r="AS226">
        <v>241</v>
      </c>
      <c r="AT226">
        <v>2</v>
      </c>
      <c r="AU226">
        <v>0</v>
      </c>
      <c r="AV226">
        <v>45</v>
      </c>
      <c r="AW226">
        <v>8.2799999999999994</v>
      </c>
      <c r="AX226">
        <v>7.61</v>
      </c>
      <c r="AY226">
        <v>2508.5</v>
      </c>
      <c r="AZ226">
        <v>2531.8000000000002</v>
      </c>
      <c r="BA226">
        <v>2553.5</v>
      </c>
      <c r="BB226">
        <v>45</v>
      </c>
      <c r="BC226">
        <v>39.6</v>
      </c>
      <c r="BD226">
        <v>5.4</v>
      </c>
      <c r="BE226" s="3">
        <v>43091</v>
      </c>
      <c r="BF226" t="s">
        <v>209</v>
      </c>
      <c r="BG226">
        <v>2.748E-3</v>
      </c>
      <c r="BH226">
        <v>43284</v>
      </c>
      <c r="BI226">
        <v>42909</v>
      </c>
      <c r="BJ226" t="s">
        <v>145</v>
      </c>
      <c r="BK226" t="s">
        <v>149</v>
      </c>
      <c r="BL226">
        <v>1</v>
      </c>
      <c r="BM226">
        <v>200</v>
      </c>
      <c r="BN226">
        <v>1</v>
      </c>
      <c r="BO226">
        <v>1</v>
      </c>
      <c r="BP226">
        <v>2</v>
      </c>
      <c r="BQ226">
        <v>1</v>
      </c>
      <c r="BR226">
        <v>1</v>
      </c>
      <c r="BS226">
        <v>2</v>
      </c>
      <c r="BT226">
        <v>3</v>
      </c>
      <c r="BU226">
        <v>3</v>
      </c>
      <c r="BV226" t="s">
        <v>150</v>
      </c>
      <c r="BW226">
        <v>241</v>
      </c>
      <c r="BX226">
        <v>2</v>
      </c>
      <c r="BY226">
        <v>0</v>
      </c>
      <c r="BZ226" t="s">
        <v>151</v>
      </c>
      <c r="CA226" t="s">
        <v>151</v>
      </c>
      <c r="CB226">
        <v>0</v>
      </c>
      <c r="CC226">
        <v>45</v>
      </c>
      <c r="CD226">
        <v>1540</v>
      </c>
      <c r="CE226" t="s">
        <v>152</v>
      </c>
      <c r="CF226">
        <v>0</v>
      </c>
      <c r="CG226">
        <v>4.9612619999999996</v>
      </c>
      <c r="CH226">
        <v>9</v>
      </c>
      <c r="CI226" t="s">
        <v>153</v>
      </c>
      <c r="CJ226">
        <v>1540</v>
      </c>
      <c r="CK226">
        <v>452474</v>
      </c>
      <c r="CL226">
        <v>0</v>
      </c>
      <c r="CM226">
        <v>4.9580000000000002</v>
      </c>
      <c r="CN226">
        <v>452474</v>
      </c>
      <c r="CO226">
        <v>0</v>
      </c>
      <c r="CP226">
        <v>26195.464072999999</v>
      </c>
      <c r="CQ226">
        <v>100</v>
      </c>
      <c r="CR226">
        <v>42933</v>
      </c>
      <c r="CS226">
        <v>0.16330600000000001</v>
      </c>
      <c r="CT226">
        <v>0</v>
      </c>
      <c r="CU226">
        <v>2.748E-3</v>
      </c>
      <c r="CV226">
        <v>712</v>
      </c>
      <c r="CW226" t="s">
        <v>599</v>
      </c>
      <c r="CX226" t="s">
        <v>155</v>
      </c>
      <c r="CY226" t="s">
        <v>600</v>
      </c>
      <c r="CZ226">
        <v>-83.624325999999996</v>
      </c>
      <c r="DA226">
        <v>34.923929999999999</v>
      </c>
      <c r="DB226">
        <v>34.923929999999999</v>
      </c>
      <c r="DC226">
        <v>-83.624325999999996</v>
      </c>
      <c r="DD226">
        <v>2.748E-3</v>
      </c>
      <c r="DE226">
        <v>87</v>
      </c>
      <c r="DF226">
        <v>0</v>
      </c>
      <c r="DG226">
        <v>0</v>
      </c>
      <c r="DH226">
        <v>1590</v>
      </c>
      <c r="DI226">
        <v>13.9</v>
      </c>
      <c r="DJ226">
        <v>1600</v>
      </c>
      <c r="DK226">
        <v>0</v>
      </c>
      <c r="DL226">
        <v>1590</v>
      </c>
      <c r="DM226">
        <v>0</v>
      </c>
      <c r="DN226">
        <v>1540</v>
      </c>
      <c r="DO226">
        <v>14.3</v>
      </c>
      <c r="DP226">
        <v>1480</v>
      </c>
      <c r="DQ226">
        <v>14.3</v>
      </c>
      <c r="DR226">
        <v>980</v>
      </c>
      <c r="DS226">
        <v>16.7</v>
      </c>
      <c r="DT226">
        <v>980</v>
      </c>
      <c r="DU226">
        <v>16.7</v>
      </c>
      <c r="DV226">
        <v>1270</v>
      </c>
      <c r="DW226">
        <v>11.8</v>
      </c>
      <c r="DX226">
        <v>1280</v>
      </c>
      <c r="DY226">
        <v>11.8</v>
      </c>
      <c r="DZ226">
        <v>0</v>
      </c>
    </row>
    <row r="227" spans="1:130" x14ac:dyDescent="0.3">
      <c r="A227">
        <v>226</v>
      </c>
      <c r="B227">
        <v>4675510</v>
      </c>
      <c r="C227" t="s">
        <v>130</v>
      </c>
      <c r="D227" s="2">
        <v>41604.770138888889</v>
      </c>
      <c r="E227" t="s">
        <v>131</v>
      </c>
      <c r="F227" t="s">
        <v>132</v>
      </c>
      <c r="G227" t="s">
        <v>133</v>
      </c>
      <c r="H227" t="s">
        <v>134</v>
      </c>
      <c r="I227">
        <v>0</v>
      </c>
      <c r="J227">
        <v>0</v>
      </c>
      <c r="K227">
        <v>0</v>
      </c>
      <c r="L227" t="s">
        <v>135</v>
      </c>
      <c r="M227" t="s">
        <v>180</v>
      </c>
      <c r="N227" t="s">
        <v>181</v>
      </c>
      <c r="O227" t="s">
        <v>160</v>
      </c>
      <c r="P227" t="s">
        <v>173</v>
      </c>
      <c r="Q227">
        <v>1</v>
      </c>
      <c r="R227" t="s">
        <v>369</v>
      </c>
      <c r="S227" t="s">
        <v>177</v>
      </c>
      <c r="T227" t="s">
        <v>141</v>
      </c>
      <c r="U227" t="s">
        <v>162</v>
      </c>
      <c r="V227">
        <v>22</v>
      </c>
      <c r="W227" t="s">
        <v>313</v>
      </c>
      <c r="X227" t="s">
        <v>144</v>
      </c>
      <c r="Y227" t="s">
        <v>145</v>
      </c>
      <c r="Z227">
        <v>1.335893</v>
      </c>
      <c r="AA227">
        <v>34.896025999999999</v>
      </c>
      <c r="AB227">
        <v>-83.606043999999997</v>
      </c>
      <c r="AC227">
        <v>87</v>
      </c>
      <c r="AD227">
        <v>4</v>
      </c>
      <c r="AE227">
        <v>47</v>
      </c>
      <c r="AF227" t="s">
        <v>146</v>
      </c>
      <c r="AG227">
        <v>38</v>
      </c>
      <c r="AH227">
        <v>46</v>
      </c>
      <c r="AI227" t="s">
        <v>147</v>
      </c>
      <c r="AJ227">
        <v>607.1</v>
      </c>
      <c r="AK227">
        <v>83.6</v>
      </c>
      <c r="AL227">
        <v>882.8</v>
      </c>
      <c r="AM227">
        <v>-83.607015000000004</v>
      </c>
      <c r="AN227">
        <v>34.897109999999998</v>
      </c>
      <c r="AO227">
        <v>-83.604830000000007</v>
      </c>
      <c r="AP227">
        <v>34.895802000000003</v>
      </c>
      <c r="AQ227" t="s">
        <v>145</v>
      </c>
      <c r="AR227">
        <v>1</v>
      </c>
      <c r="AS227">
        <v>241</v>
      </c>
      <c r="AT227">
        <v>2</v>
      </c>
      <c r="AU227">
        <v>0</v>
      </c>
      <c r="AV227">
        <v>45</v>
      </c>
      <c r="AW227">
        <v>8.2799999999999994</v>
      </c>
      <c r="AX227">
        <v>7.61</v>
      </c>
      <c r="AY227">
        <v>2508.5</v>
      </c>
      <c r="AZ227">
        <v>2531.8000000000002</v>
      </c>
      <c r="BA227">
        <v>2553.5</v>
      </c>
      <c r="BB227">
        <v>45</v>
      </c>
      <c r="BC227">
        <v>39.6</v>
      </c>
      <c r="BD227">
        <v>5.4</v>
      </c>
      <c r="BE227" s="3">
        <v>43091</v>
      </c>
      <c r="BF227" t="s">
        <v>209</v>
      </c>
      <c r="BG227">
        <v>2.748E-3</v>
      </c>
      <c r="BH227">
        <v>43284</v>
      </c>
      <c r="BI227">
        <v>42909</v>
      </c>
      <c r="BJ227" t="s">
        <v>145</v>
      </c>
      <c r="BK227" t="s">
        <v>149</v>
      </c>
      <c r="BL227">
        <v>1</v>
      </c>
      <c r="BM227">
        <v>200</v>
      </c>
      <c r="BN227">
        <v>1</v>
      </c>
      <c r="BO227">
        <v>1</v>
      </c>
      <c r="BP227">
        <v>2</v>
      </c>
      <c r="BQ227">
        <v>1</v>
      </c>
      <c r="BR227">
        <v>1</v>
      </c>
      <c r="BS227">
        <v>2</v>
      </c>
      <c r="BT227">
        <v>3</v>
      </c>
      <c r="BU227">
        <v>3</v>
      </c>
      <c r="BV227" t="s">
        <v>150</v>
      </c>
      <c r="BW227">
        <v>241</v>
      </c>
      <c r="BX227">
        <v>2</v>
      </c>
      <c r="BY227">
        <v>0</v>
      </c>
      <c r="BZ227" t="s">
        <v>151</v>
      </c>
      <c r="CA227" t="s">
        <v>151</v>
      </c>
      <c r="CB227">
        <v>0</v>
      </c>
      <c r="CC227">
        <v>45</v>
      </c>
      <c r="CD227">
        <v>1540</v>
      </c>
      <c r="CE227" t="s">
        <v>152</v>
      </c>
      <c r="CF227">
        <v>0</v>
      </c>
      <c r="CG227">
        <v>4.9612619999999996</v>
      </c>
      <c r="CH227">
        <v>9</v>
      </c>
      <c r="CI227" t="s">
        <v>153</v>
      </c>
      <c r="CJ227">
        <v>1540</v>
      </c>
      <c r="CK227">
        <v>452474</v>
      </c>
      <c r="CL227">
        <v>0</v>
      </c>
      <c r="CM227">
        <v>4.9580000000000002</v>
      </c>
      <c r="CN227">
        <v>452474</v>
      </c>
      <c r="CO227">
        <v>0</v>
      </c>
      <c r="CP227">
        <v>26195.464072999999</v>
      </c>
      <c r="CQ227">
        <v>100</v>
      </c>
      <c r="CR227">
        <v>42933</v>
      </c>
      <c r="CS227">
        <v>0.16330600000000001</v>
      </c>
      <c r="CT227">
        <v>0</v>
      </c>
      <c r="CU227">
        <v>2.748E-3</v>
      </c>
      <c r="CV227">
        <v>712</v>
      </c>
      <c r="CW227" t="s">
        <v>599</v>
      </c>
      <c r="CX227" t="s">
        <v>155</v>
      </c>
      <c r="CY227" t="s">
        <v>600</v>
      </c>
      <c r="CZ227">
        <v>-83.624325999999996</v>
      </c>
      <c r="DA227">
        <v>34.923929999999999</v>
      </c>
      <c r="DB227">
        <v>34.923929999999999</v>
      </c>
      <c r="DC227">
        <v>-83.624325999999996</v>
      </c>
      <c r="DD227">
        <v>2.748E-3</v>
      </c>
      <c r="DE227">
        <v>87</v>
      </c>
      <c r="DF227">
        <v>0</v>
      </c>
      <c r="DG227">
        <v>0</v>
      </c>
      <c r="DH227">
        <v>1590</v>
      </c>
      <c r="DI227">
        <v>13.9</v>
      </c>
      <c r="DJ227">
        <v>1600</v>
      </c>
      <c r="DK227">
        <v>0</v>
      </c>
      <c r="DL227">
        <v>1590</v>
      </c>
      <c r="DM227">
        <v>0</v>
      </c>
      <c r="DN227">
        <v>1540</v>
      </c>
      <c r="DO227">
        <v>14.3</v>
      </c>
      <c r="DP227">
        <v>1480</v>
      </c>
      <c r="DQ227">
        <v>14.3</v>
      </c>
      <c r="DR227">
        <v>980</v>
      </c>
      <c r="DS227">
        <v>16.7</v>
      </c>
      <c r="DT227">
        <v>980</v>
      </c>
      <c r="DU227">
        <v>16.7</v>
      </c>
      <c r="DV227">
        <v>1270</v>
      </c>
      <c r="DW227">
        <v>11.8</v>
      </c>
      <c r="DX227">
        <v>1280</v>
      </c>
      <c r="DY227">
        <v>11.8</v>
      </c>
      <c r="DZ227">
        <v>0</v>
      </c>
    </row>
    <row r="228" spans="1:130" x14ac:dyDescent="0.3">
      <c r="A228">
        <v>227</v>
      </c>
      <c r="B228">
        <v>7838863</v>
      </c>
      <c r="C228" t="s">
        <v>558</v>
      </c>
      <c r="D228" s="2">
        <v>44137.488888888889</v>
      </c>
      <c r="E228" t="s">
        <v>559</v>
      </c>
      <c r="F228" t="s">
        <v>560</v>
      </c>
      <c r="G228" t="s">
        <v>158</v>
      </c>
      <c r="H228" t="s">
        <v>134</v>
      </c>
      <c r="I228">
        <v>0</v>
      </c>
      <c r="J228">
        <v>0</v>
      </c>
      <c r="K228">
        <v>0</v>
      </c>
      <c r="L228" t="s">
        <v>214</v>
      </c>
      <c r="M228" t="s">
        <v>180</v>
      </c>
      <c r="N228" t="s">
        <v>165</v>
      </c>
      <c r="O228" t="s">
        <v>165</v>
      </c>
      <c r="P228" t="s">
        <v>173</v>
      </c>
      <c r="Q228">
        <v>2</v>
      </c>
      <c r="R228" t="s">
        <v>601</v>
      </c>
      <c r="S228" t="s">
        <v>207</v>
      </c>
      <c r="T228" t="s">
        <v>169</v>
      </c>
      <c r="U228" t="s">
        <v>142</v>
      </c>
      <c r="V228" t="s">
        <v>602</v>
      </c>
      <c r="W228" t="s">
        <v>445</v>
      </c>
      <c r="X228" t="s">
        <v>603</v>
      </c>
      <c r="Y228" t="s">
        <v>562</v>
      </c>
      <c r="Z228">
        <v>19.145</v>
      </c>
      <c r="AA228">
        <v>34.925749000000003</v>
      </c>
      <c r="AB228">
        <v>-83.629731000000007</v>
      </c>
      <c r="AC228">
        <v>88</v>
      </c>
      <c r="AD228">
        <v>65</v>
      </c>
      <c r="AE228">
        <v>28</v>
      </c>
      <c r="AF228" t="s">
        <v>146</v>
      </c>
      <c r="AG228">
        <v>22</v>
      </c>
      <c r="AH228">
        <v>27</v>
      </c>
      <c r="AI228" t="s">
        <v>147</v>
      </c>
      <c r="AJ228">
        <v>1227.0999999999999</v>
      </c>
      <c r="AK228">
        <v>32.9</v>
      </c>
      <c r="AL228">
        <v>704.4</v>
      </c>
      <c r="AM228">
        <v>-83.631322999999995</v>
      </c>
      <c r="AN228">
        <v>34.926502999999997</v>
      </c>
      <c r="AO228">
        <v>-83.629245999999995</v>
      </c>
      <c r="AP228">
        <v>34.925654999999999</v>
      </c>
      <c r="AQ228" t="s">
        <v>562</v>
      </c>
      <c r="AR228">
        <v>1</v>
      </c>
      <c r="AS228">
        <v>281</v>
      </c>
      <c r="AT228">
        <v>2</v>
      </c>
      <c r="AU228">
        <v>0</v>
      </c>
      <c r="AV228">
        <v>45</v>
      </c>
      <c r="AW228">
        <v>5.0599999999999996</v>
      </c>
      <c r="AX228">
        <v>4.63</v>
      </c>
      <c r="AY228">
        <v>2219.5</v>
      </c>
      <c r="AZ228">
        <v>2244.8000000000002</v>
      </c>
      <c r="BA228">
        <v>2266.4</v>
      </c>
      <c r="BB228">
        <v>45</v>
      </c>
      <c r="BC228">
        <v>59.1</v>
      </c>
      <c r="BD228">
        <v>0</v>
      </c>
      <c r="BE228" s="3">
        <v>43092</v>
      </c>
      <c r="BF228" t="s">
        <v>209</v>
      </c>
      <c r="BG228">
        <v>2.2669999999999999E-3</v>
      </c>
      <c r="BH228">
        <v>49424</v>
      </c>
      <c r="BI228">
        <v>48897</v>
      </c>
      <c r="BJ228" t="s">
        <v>562</v>
      </c>
      <c r="BK228" t="s">
        <v>563</v>
      </c>
      <c r="BL228">
        <v>1</v>
      </c>
      <c r="BM228">
        <v>200</v>
      </c>
      <c r="BN228">
        <v>1</v>
      </c>
      <c r="BO228">
        <v>1</v>
      </c>
      <c r="BP228">
        <v>2</v>
      </c>
      <c r="BQ228">
        <v>1</v>
      </c>
      <c r="BR228">
        <v>1</v>
      </c>
      <c r="BS228">
        <v>2</v>
      </c>
      <c r="BT228">
        <v>3</v>
      </c>
      <c r="BU228">
        <v>3</v>
      </c>
      <c r="BV228" t="s">
        <v>150</v>
      </c>
      <c r="BW228">
        <v>281</v>
      </c>
      <c r="BX228">
        <v>2</v>
      </c>
      <c r="BY228">
        <v>0</v>
      </c>
      <c r="BZ228" t="s">
        <v>151</v>
      </c>
      <c r="CA228" t="s">
        <v>151</v>
      </c>
      <c r="CB228">
        <v>0</v>
      </c>
      <c r="CC228">
        <v>45</v>
      </c>
      <c r="CD228">
        <v>830</v>
      </c>
      <c r="CE228" t="s">
        <v>152</v>
      </c>
      <c r="CF228">
        <v>0</v>
      </c>
      <c r="CG228">
        <v>1.374142</v>
      </c>
      <c r="CH228">
        <v>9</v>
      </c>
      <c r="CI228" t="s">
        <v>153</v>
      </c>
      <c r="CJ228">
        <v>830</v>
      </c>
      <c r="CK228">
        <v>501299</v>
      </c>
      <c r="CL228">
        <v>19.190000000000001</v>
      </c>
      <c r="CM228">
        <v>20.56</v>
      </c>
      <c r="CN228">
        <v>501299</v>
      </c>
      <c r="CO228">
        <v>0</v>
      </c>
      <c r="CP228">
        <v>7255.4684349999998</v>
      </c>
      <c r="CQ228">
        <v>100</v>
      </c>
      <c r="CR228">
        <v>48944</v>
      </c>
      <c r="CS228">
        <v>4.5546999999999997E-2</v>
      </c>
      <c r="CT228">
        <v>0</v>
      </c>
      <c r="CU228">
        <v>2.2669999999999999E-3</v>
      </c>
      <c r="CV228">
        <v>712</v>
      </c>
      <c r="CW228" t="s">
        <v>599</v>
      </c>
      <c r="CX228" t="s">
        <v>155</v>
      </c>
      <c r="CY228" t="s">
        <v>600</v>
      </c>
      <c r="CZ228">
        <v>-83.624325999999996</v>
      </c>
      <c r="DA228">
        <v>34.923929999999999</v>
      </c>
      <c r="DB228">
        <v>34.923929999999999</v>
      </c>
      <c r="DC228">
        <v>-83.624325999999996</v>
      </c>
      <c r="DD228">
        <v>2.2669999999999999E-3</v>
      </c>
      <c r="DE228">
        <v>88</v>
      </c>
      <c r="DF228">
        <v>1620</v>
      </c>
      <c r="DG228">
        <v>11.6</v>
      </c>
      <c r="DH228">
        <v>1710</v>
      </c>
      <c r="DI228">
        <v>11.6</v>
      </c>
      <c r="DJ228">
        <v>1660</v>
      </c>
      <c r="DK228">
        <v>11.6</v>
      </c>
      <c r="DL228">
        <v>860</v>
      </c>
      <c r="DM228">
        <v>0</v>
      </c>
      <c r="DN228">
        <v>830</v>
      </c>
      <c r="DO228">
        <v>11.9</v>
      </c>
      <c r="DP228">
        <v>1170</v>
      </c>
      <c r="DQ228">
        <v>13.1</v>
      </c>
      <c r="DR228">
        <v>1110</v>
      </c>
      <c r="DS228">
        <v>13.8</v>
      </c>
      <c r="DT228">
        <v>1430</v>
      </c>
      <c r="DU228">
        <v>9.1999999999999993</v>
      </c>
      <c r="DV228">
        <v>1430</v>
      </c>
      <c r="DW228">
        <v>9.1999999999999993</v>
      </c>
      <c r="DX228">
        <v>1260</v>
      </c>
      <c r="DY228">
        <v>12.8</v>
      </c>
      <c r="DZ228">
        <v>0</v>
      </c>
    </row>
    <row r="229" spans="1:130" x14ac:dyDescent="0.3">
      <c r="A229">
        <v>228</v>
      </c>
      <c r="B229">
        <v>5908944</v>
      </c>
      <c r="C229" t="s">
        <v>558</v>
      </c>
      <c r="D229" s="2">
        <v>42517.65347222222</v>
      </c>
      <c r="E229" t="s">
        <v>559</v>
      </c>
      <c r="F229" t="s">
        <v>560</v>
      </c>
      <c r="G229" t="s">
        <v>604</v>
      </c>
      <c r="H229" t="s">
        <v>211</v>
      </c>
      <c r="I229">
        <v>0</v>
      </c>
      <c r="J229">
        <v>1</v>
      </c>
      <c r="K229">
        <v>1</v>
      </c>
      <c r="L229" t="s">
        <v>135</v>
      </c>
      <c r="M229" t="s">
        <v>136</v>
      </c>
      <c r="N229" t="s">
        <v>199</v>
      </c>
      <c r="O229" t="s">
        <v>200</v>
      </c>
      <c r="P229" t="s">
        <v>173</v>
      </c>
      <c r="Q229">
        <v>1</v>
      </c>
      <c r="R229" t="s">
        <v>139</v>
      </c>
      <c r="S229" t="s">
        <v>177</v>
      </c>
      <c r="T229" t="s">
        <v>169</v>
      </c>
      <c r="U229" t="s">
        <v>142</v>
      </c>
      <c r="V229">
        <v>56</v>
      </c>
      <c r="W229" t="s">
        <v>605</v>
      </c>
      <c r="X229" t="s">
        <v>192</v>
      </c>
      <c r="Y229" t="s">
        <v>562</v>
      </c>
      <c r="Z229">
        <v>19.173749000000001</v>
      </c>
      <c r="AA229">
        <v>34.925654999999999</v>
      </c>
      <c r="AB229">
        <v>-83.629238999999998</v>
      </c>
      <c r="AC229">
        <v>88</v>
      </c>
      <c r="AD229">
        <v>65</v>
      </c>
      <c r="AE229">
        <v>28</v>
      </c>
      <c r="AF229" t="s">
        <v>146</v>
      </c>
      <c r="AG229">
        <v>22</v>
      </c>
      <c r="AH229">
        <v>27</v>
      </c>
      <c r="AI229" t="s">
        <v>147</v>
      </c>
      <c r="AJ229">
        <v>1227.0999999999999</v>
      </c>
      <c r="AK229">
        <v>32.9</v>
      </c>
      <c r="AL229">
        <v>704.4</v>
      </c>
      <c r="AM229">
        <v>-83.631322999999995</v>
      </c>
      <c r="AN229">
        <v>34.926502999999997</v>
      </c>
      <c r="AO229">
        <v>-83.629245999999995</v>
      </c>
      <c r="AP229">
        <v>34.925654999999999</v>
      </c>
      <c r="AQ229" t="s">
        <v>562</v>
      </c>
      <c r="AR229">
        <v>1</v>
      </c>
      <c r="AS229">
        <v>281</v>
      </c>
      <c r="AT229">
        <v>2</v>
      </c>
      <c r="AU229">
        <v>0</v>
      </c>
      <c r="AV229">
        <v>45</v>
      </c>
      <c r="AW229">
        <v>5.0599999999999996</v>
      </c>
      <c r="AX229">
        <v>4.63</v>
      </c>
      <c r="AY229">
        <v>2219.5</v>
      </c>
      <c r="AZ229">
        <v>2244.8000000000002</v>
      </c>
      <c r="BA229">
        <v>2266.4</v>
      </c>
      <c r="BB229">
        <v>45</v>
      </c>
      <c r="BC229">
        <v>59.1</v>
      </c>
      <c r="BD229">
        <v>0</v>
      </c>
      <c r="BE229" s="3">
        <v>43092</v>
      </c>
      <c r="BF229" t="s">
        <v>209</v>
      </c>
      <c r="BG229">
        <v>2.2669999999999999E-3</v>
      </c>
      <c r="BH229">
        <v>49424</v>
      </c>
      <c r="BI229">
        <v>48897</v>
      </c>
      <c r="BJ229" t="s">
        <v>562</v>
      </c>
      <c r="BK229" t="s">
        <v>563</v>
      </c>
      <c r="BL229">
        <v>1</v>
      </c>
      <c r="BM229">
        <v>200</v>
      </c>
      <c r="BN229">
        <v>1</v>
      </c>
      <c r="BO229">
        <v>1</v>
      </c>
      <c r="BP229">
        <v>2</v>
      </c>
      <c r="BQ229">
        <v>1</v>
      </c>
      <c r="BR229">
        <v>1</v>
      </c>
      <c r="BS229">
        <v>2</v>
      </c>
      <c r="BT229">
        <v>3</v>
      </c>
      <c r="BU229">
        <v>3</v>
      </c>
      <c r="BV229" t="s">
        <v>150</v>
      </c>
      <c r="BW229">
        <v>281</v>
      </c>
      <c r="BX229">
        <v>2</v>
      </c>
      <c r="BY229">
        <v>0</v>
      </c>
      <c r="BZ229" t="s">
        <v>151</v>
      </c>
      <c r="CA229" t="s">
        <v>151</v>
      </c>
      <c r="CB229">
        <v>0</v>
      </c>
      <c r="CC229">
        <v>45</v>
      </c>
      <c r="CD229">
        <v>830</v>
      </c>
      <c r="CE229" t="s">
        <v>152</v>
      </c>
      <c r="CF229">
        <v>0</v>
      </c>
      <c r="CG229">
        <v>1.374142</v>
      </c>
      <c r="CH229">
        <v>9</v>
      </c>
      <c r="CI229" t="s">
        <v>153</v>
      </c>
      <c r="CJ229">
        <v>830</v>
      </c>
      <c r="CK229">
        <v>501299</v>
      </c>
      <c r="CL229">
        <v>19.190000000000001</v>
      </c>
      <c r="CM229">
        <v>20.56</v>
      </c>
      <c r="CN229">
        <v>501299</v>
      </c>
      <c r="CO229">
        <v>0</v>
      </c>
      <c r="CP229">
        <v>7255.4684349999998</v>
      </c>
      <c r="CQ229">
        <v>100</v>
      </c>
      <c r="CR229">
        <v>48944</v>
      </c>
      <c r="CS229">
        <v>4.5546999999999997E-2</v>
      </c>
      <c r="CT229">
        <v>0</v>
      </c>
      <c r="CU229">
        <v>2.2669999999999999E-3</v>
      </c>
      <c r="CV229">
        <v>712</v>
      </c>
      <c r="CW229" t="s">
        <v>599</v>
      </c>
      <c r="CX229" t="s">
        <v>155</v>
      </c>
      <c r="CY229" t="s">
        <v>600</v>
      </c>
      <c r="CZ229">
        <v>-83.624325999999996</v>
      </c>
      <c r="DA229">
        <v>34.923929999999999</v>
      </c>
      <c r="DB229">
        <v>34.923929999999999</v>
      </c>
      <c r="DC229">
        <v>-83.624325999999996</v>
      </c>
      <c r="DD229">
        <v>2.2669999999999999E-3</v>
      </c>
      <c r="DE229">
        <v>88</v>
      </c>
      <c r="DF229">
        <v>1620</v>
      </c>
      <c r="DG229">
        <v>11.6</v>
      </c>
      <c r="DH229">
        <v>1710</v>
      </c>
      <c r="DI229">
        <v>11.6</v>
      </c>
      <c r="DJ229">
        <v>1660</v>
      </c>
      <c r="DK229">
        <v>11.6</v>
      </c>
      <c r="DL229">
        <v>860</v>
      </c>
      <c r="DM229">
        <v>0</v>
      </c>
      <c r="DN229">
        <v>830</v>
      </c>
      <c r="DO229">
        <v>11.9</v>
      </c>
      <c r="DP229">
        <v>1170</v>
      </c>
      <c r="DQ229">
        <v>13.1</v>
      </c>
      <c r="DR229">
        <v>1110</v>
      </c>
      <c r="DS229">
        <v>13.8</v>
      </c>
      <c r="DT229">
        <v>1430</v>
      </c>
      <c r="DU229">
        <v>9.1999999999999993</v>
      </c>
      <c r="DV229">
        <v>1430</v>
      </c>
      <c r="DW229">
        <v>9.1999999999999993</v>
      </c>
      <c r="DX229">
        <v>1260</v>
      </c>
      <c r="DY229">
        <v>12.8</v>
      </c>
      <c r="DZ229">
        <v>9.0000000000000002E-6</v>
      </c>
    </row>
    <row r="230" spans="1:130" x14ac:dyDescent="0.3">
      <c r="A230">
        <v>229</v>
      </c>
      <c r="B230">
        <v>7658628</v>
      </c>
      <c r="C230" t="s">
        <v>558</v>
      </c>
      <c r="D230" s="2">
        <v>43988.645138888889</v>
      </c>
      <c r="E230" t="s">
        <v>559</v>
      </c>
      <c r="F230" t="s">
        <v>560</v>
      </c>
      <c r="G230" t="s">
        <v>158</v>
      </c>
      <c r="H230" t="s">
        <v>134</v>
      </c>
      <c r="I230">
        <v>0</v>
      </c>
      <c r="J230">
        <v>0</v>
      </c>
      <c r="K230">
        <v>0</v>
      </c>
      <c r="L230" t="s">
        <v>179</v>
      </c>
      <c r="M230" t="s">
        <v>164</v>
      </c>
      <c r="N230" t="s">
        <v>181</v>
      </c>
      <c r="O230" t="s">
        <v>181</v>
      </c>
      <c r="P230" t="s">
        <v>161</v>
      </c>
      <c r="Q230">
        <v>1</v>
      </c>
      <c r="R230" t="s">
        <v>139</v>
      </c>
      <c r="S230" t="s">
        <v>177</v>
      </c>
      <c r="T230" t="s">
        <v>169</v>
      </c>
      <c r="U230" t="s">
        <v>142</v>
      </c>
      <c r="V230">
        <v>85</v>
      </c>
      <c r="W230" t="s">
        <v>143</v>
      </c>
      <c r="X230" t="s">
        <v>264</v>
      </c>
      <c r="Y230" t="s">
        <v>562</v>
      </c>
      <c r="Z230">
        <v>19.247</v>
      </c>
      <c r="AA230">
        <v>34.925294000000001</v>
      </c>
      <c r="AB230">
        <v>-83.628060000000005</v>
      </c>
      <c r="AC230">
        <v>89</v>
      </c>
      <c r="AD230">
        <v>66</v>
      </c>
      <c r="AE230">
        <v>29</v>
      </c>
      <c r="AF230" t="s">
        <v>146</v>
      </c>
      <c r="AG230">
        <v>23</v>
      </c>
      <c r="AH230">
        <v>28</v>
      </c>
      <c r="AI230" t="s">
        <v>147</v>
      </c>
      <c r="AJ230">
        <v>632.5</v>
      </c>
      <c r="AK230">
        <v>42.1</v>
      </c>
      <c r="AL230">
        <v>465.6</v>
      </c>
      <c r="AM230">
        <v>-83.629197000000005</v>
      </c>
      <c r="AN230">
        <v>34.925646</v>
      </c>
      <c r="AO230">
        <v>-83.627827999999994</v>
      </c>
      <c r="AP230">
        <v>34.925105000000002</v>
      </c>
      <c r="AQ230" t="s">
        <v>562</v>
      </c>
      <c r="AR230">
        <v>1</v>
      </c>
      <c r="AS230">
        <v>281</v>
      </c>
      <c r="AT230">
        <v>2</v>
      </c>
      <c r="AU230">
        <v>0</v>
      </c>
      <c r="AV230">
        <v>45</v>
      </c>
      <c r="AW230">
        <v>7.59</v>
      </c>
      <c r="AX230">
        <v>6.96</v>
      </c>
      <c r="AY230">
        <v>2298.9</v>
      </c>
      <c r="AZ230">
        <v>2285.1</v>
      </c>
      <c r="BA230">
        <v>2267.4</v>
      </c>
      <c r="BB230">
        <v>45</v>
      </c>
      <c r="BC230">
        <v>47.6</v>
      </c>
      <c r="BD230">
        <v>0</v>
      </c>
      <c r="BE230" s="3">
        <v>43092</v>
      </c>
      <c r="BF230" t="s">
        <v>209</v>
      </c>
      <c r="BG230">
        <v>1.498E-3</v>
      </c>
      <c r="BH230">
        <v>49424</v>
      </c>
      <c r="BI230">
        <v>48897</v>
      </c>
      <c r="BJ230" t="s">
        <v>562</v>
      </c>
      <c r="BK230" t="s">
        <v>563</v>
      </c>
      <c r="BL230">
        <v>1</v>
      </c>
      <c r="BM230">
        <v>200</v>
      </c>
      <c r="BN230">
        <v>1</v>
      </c>
      <c r="BO230">
        <v>1</v>
      </c>
      <c r="BP230">
        <v>2</v>
      </c>
      <c r="BQ230">
        <v>1</v>
      </c>
      <c r="BR230">
        <v>1</v>
      </c>
      <c r="BS230">
        <v>2</v>
      </c>
      <c r="BT230">
        <v>3</v>
      </c>
      <c r="BU230">
        <v>3</v>
      </c>
      <c r="BV230" t="s">
        <v>150</v>
      </c>
      <c r="BW230">
        <v>281</v>
      </c>
      <c r="BX230">
        <v>2</v>
      </c>
      <c r="BY230">
        <v>0</v>
      </c>
      <c r="BZ230" t="s">
        <v>151</v>
      </c>
      <c r="CA230" t="s">
        <v>151</v>
      </c>
      <c r="CB230">
        <v>0</v>
      </c>
      <c r="CC230">
        <v>45</v>
      </c>
      <c r="CD230">
        <v>830</v>
      </c>
      <c r="CE230" t="s">
        <v>152</v>
      </c>
      <c r="CF230">
        <v>0</v>
      </c>
      <c r="CG230">
        <v>1.374142</v>
      </c>
      <c r="CH230">
        <v>9</v>
      </c>
      <c r="CI230" t="s">
        <v>153</v>
      </c>
      <c r="CJ230">
        <v>830</v>
      </c>
      <c r="CK230">
        <v>501299</v>
      </c>
      <c r="CL230">
        <v>19.190000000000001</v>
      </c>
      <c r="CM230">
        <v>20.56</v>
      </c>
      <c r="CN230">
        <v>501299</v>
      </c>
      <c r="CO230">
        <v>0</v>
      </c>
      <c r="CP230">
        <v>7255.4684349999998</v>
      </c>
      <c r="CQ230">
        <v>100</v>
      </c>
      <c r="CR230">
        <v>48944</v>
      </c>
      <c r="CS230">
        <v>4.5546999999999997E-2</v>
      </c>
      <c r="CT230">
        <v>0</v>
      </c>
      <c r="CU230">
        <v>1.498E-3</v>
      </c>
      <c r="CV230">
        <v>712</v>
      </c>
      <c r="CW230" t="s">
        <v>599</v>
      </c>
      <c r="CX230" t="s">
        <v>155</v>
      </c>
      <c r="CY230" t="s">
        <v>600</v>
      </c>
      <c r="CZ230">
        <v>-83.624325999999996</v>
      </c>
      <c r="DA230">
        <v>34.923929999999999</v>
      </c>
      <c r="DB230">
        <v>34.923929999999999</v>
      </c>
      <c r="DC230">
        <v>-83.624325999999996</v>
      </c>
      <c r="DD230">
        <v>1.498E-3</v>
      </c>
      <c r="DE230">
        <v>89</v>
      </c>
      <c r="DF230">
        <v>1620</v>
      </c>
      <c r="DG230">
        <v>11.6</v>
      </c>
      <c r="DH230">
        <v>1710</v>
      </c>
      <c r="DI230">
        <v>11.6</v>
      </c>
      <c r="DJ230">
        <v>1660</v>
      </c>
      <c r="DK230">
        <v>11.6</v>
      </c>
      <c r="DL230">
        <v>860</v>
      </c>
      <c r="DM230">
        <v>0</v>
      </c>
      <c r="DN230">
        <v>830</v>
      </c>
      <c r="DO230">
        <v>11.9</v>
      </c>
      <c r="DP230">
        <v>1170</v>
      </c>
      <c r="DQ230">
        <v>13.1</v>
      </c>
      <c r="DR230">
        <v>1110</v>
      </c>
      <c r="DS230">
        <v>13.8</v>
      </c>
      <c r="DT230">
        <v>1430</v>
      </c>
      <c r="DU230">
        <v>9.1999999999999993</v>
      </c>
      <c r="DV230">
        <v>1430</v>
      </c>
      <c r="DW230">
        <v>9.1999999999999993</v>
      </c>
      <c r="DX230">
        <v>1260</v>
      </c>
      <c r="DY230">
        <v>12.8</v>
      </c>
      <c r="DZ230">
        <v>0</v>
      </c>
    </row>
    <row r="231" spans="1:130" x14ac:dyDescent="0.3">
      <c r="A231">
        <v>230</v>
      </c>
      <c r="B231">
        <v>5908910</v>
      </c>
      <c r="C231" t="s">
        <v>558</v>
      </c>
      <c r="D231" s="2">
        <v>42584.981249999997</v>
      </c>
      <c r="E231" t="s">
        <v>559</v>
      </c>
      <c r="F231" t="s">
        <v>606</v>
      </c>
      <c r="G231" t="s">
        <v>607</v>
      </c>
      <c r="H231" t="s">
        <v>187</v>
      </c>
      <c r="I231">
        <v>0</v>
      </c>
      <c r="J231">
        <v>0</v>
      </c>
      <c r="K231">
        <v>3</v>
      </c>
      <c r="L231" t="s">
        <v>135</v>
      </c>
      <c r="M231" t="s">
        <v>224</v>
      </c>
      <c r="N231" t="s">
        <v>137</v>
      </c>
      <c r="O231" t="s">
        <v>200</v>
      </c>
      <c r="P231" t="s">
        <v>190</v>
      </c>
      <c r="Q231">
        <v>1</v>
      </c>
      <c r="R231" t="s">
        <v>139</v>
      </c>
      <c r="S231" t="s">
        <v>177</v>
      </c>
      <c r="T231" t="s">
        <v>141</v>
      </c>
      <c r="U231" t="s">
        <v>142</v>
      </c>
      <c r="V231">
        <v>19</v>
      </c>
      <c r="W231" t="s">
        <v>445</v>
      </c>
      <c r="X231" t="s">
        <v>264</v>
      </c>
      <c r="Y231" t="s">
        <v>562</v>
      </c>
      <c r="Z231">
        <v>19.190000000000001</v>
      </c>
      <c r="AA231">
        <v>34.925609999999999</v>
      </c>
      <c r="AB231">
        <v>-83.628974999999997</v>
      </c>
      <c r="AC231">
        <v>89</v>
      </c>
      <c r="AD231">
        <v>66</v>
      </c>
      <c r="AE231">
        <v>29</v>
      </c>
      <c r="AF231" t="s">
        <v>146</v>
      </c>
      <c r="AG231">
        <v>23</v>
      </c>
      <c r="AH231">
        <v>28</v>
      </c>
      <c r="AI231" t="s">
        <v>147</v>
      </c>
      <c r="AJ231">
        <v>632.5</v>
      </c>
      <c r="AK231">
        <v>42.1</v>
      </c>
      <c r="AL231">
        <v>465.6</v>
      </c>
      <c r="AM231">
        <v>-83.629197000000005</v>
      </c>
      <c r="AN231">
        <v>34.925646</v>
      </c>
      <c r="AO231">
        <v>-83.627827999999994</v>
      </c>
      <c r="AP231">
        <v>34.925105000000002</v>
      </c>
      <c r="AQ231" t="s">
        <v>562</v>
      </c>
      <c r="AR231">
        <v>1</v>
      </c>
      <c r="AS231">
        <v>281</v>
      </c>
      <c r="AT231">
        <v>2</v>
      </c>
      <c r="AU231">
        <v>0</v>
      </c>
      <c r="AV231">
        <v>45</v>
      </c>
      <c r="AW231">
        <v>7.59</v>
      </c>
      <c r="AX231">
        <v>6.96</v>
      </c>
      <c r="AY231">
        <v>2298.9</v>
      </c>
      <c r="AZ231">
        <v>2285.1</v>
      </c>
      <c r="BA231">
        <v>2267.4</v>
      </c>
      <c r="BB231">
        <v>45</v>
      </c>
      <c r="BC231">
        <v>47.6</v>
      </c>
      <c r="BD231">
        <v>0</v>
      </c>
      <c r="BE231" s="3">
        <v>43092</v>
      </c>
      <c r="BF231" t="s">
        <v>209</v>
      </c>
      <c r="BG231">
        <v>1.498E-3</v>
      </c>
      <c r="BH231">
        <v>49424</v>
      </c>
      <c r="BI231">
        <v>48897</v>
      </c>
      <c r="BJ231" t="s">
        <v>562</v>
      </c>
      <c r="BK231" t="s">
        <v>563</v>
      </c>
      <c r="BL231">
        <v>1</v>
      </c>
      <c r="BM231">
        <v>200</v>
      </c>
      <c r="BN231">
        <v>1</v>
      </c>
      <c r="BO231">
        <v>1</v>
      </c>
      <c r="BP231">
        <v>2</v>
      </c>
      <c r="BQ231">
        <v>1</v>
      </c>
      <c r="BR231">
        <v>1</v>
      </c>
      <c r="BS231">
        <v>2</v>
      </c>
      <c r="BT231">
        <v>3</v>
      </c>
      <c r="BU231">
        <v>3</v>
      </c>
      <c r="BV231" t="s">
        <v>150</v>
      </c>
      <c r="BW231">
        <v>281</v>
      </c>
      <c r="BX231">
        <v>2</v>
      </c>
      <c r="BY231">
        <v>0</v>
      </c>
      <c r="BZ231" t="s">
        <v>151</v>
      </c>
      <c r="CA231" t="s">
        <v>151</v>
      </c>
      <c r="CB231">
        <v>0</v>
      </c>
      <c r="CC231">
        <v>45</v>
      </c>
      <c r="CD231">
        <v>830</v>
      </c>
      <c r="CE231" t="s">
        <v>152</v>
      </c>
      <c r="CF231">
        <v>0</v>
      </c>
      <c r="CG231">
        <v>1.374142</v>
      </c>
      <c r="CH231">
        <v>9</v>
      </c>
      <c r="CI231" t="s">
        <v>153</v>
      </c>
      <c r="CJ231">
        <v>830</v>
      </c>
      <c r="CK231">
        <v>501299</v>
      </c>
      <c r="CL231">
        <v>19.190000000000001</v>
      </c>
      <c r="CM231">
        <v>20.56</v>
      </c>
      <c r="CN231">
        <v>501299</v>
      </c>
      <c r="CO231">
        <v>0</v>
      </c>
      <c r="CP231">
        <v>7255.4684349999998</v>
      </c>
      <c r="CQ231">
        <v>100</v>
      </c>
      <c r="CR231">
        <v>48944</v>
      </c>
      <c r="CS231">
        <v>4.5546999999999997E-2</v>
      </c>
      <c r="CT231">
        <v>0</v>
      </c>
      <c r="CU231">
        <v>1.498E-3</v>
      </c>
      <c r="CV231">
        <v>712</v>
      </c>
      <c r="CW231" t="s">
        <v>599</v>
      </c>
      <c r="CX231" t="s">
        <v>155</v>
      </c>
      <c r="CY231" t="s">
        <v>600</v>
      </c>
      <c r="CZ231">
        <v>-83.624325999999996</v>
      </c>
      <c r="DA231">
        <v>34.923929999999999</v>
      </c>
      <c r="DB231">
        <v>34.923929999999999</v>
      </c>
      <c r="DC231">
        <v>-83.624325999999996</v>
      </c>
      <c r="DD231">
        <v>1.498E-3</v>
      </c>
      <c r="DE231">
        <v>89</v>
      </c>
      <c r="DF231">
        <v>1620</v>
      </c>
      <c r="DG231">
        <v>11.6</v>
      </c>
      <c r="DH231">
        <v>1710</v>
      </c>
      <c r="DI231">
        <v>11.6</v>
      </c>
      <c r="DJ231">
        <v>1660</v>
      </c>
      <c r="DK231">
        <v>11.6</v>
      </c>
      <c r="DL231">
        <v>860</v>
      </c>
      <c r="DM231">
        <v>0</v>
      </c>
      <c r="DN231">
        <v>830</v>
      </c>
      <c r="DO231">
        <v>11.9</v>
      </c>
      <c r="DP231">
        <v>1170</v>
      </c>
      <c r="DQ231">
        <v>13.1</v>
      </c>
      <c r="DR231">
        <v>1110</v>
      </c>
      <c r="DS231">
        <v>13.8</v>
      </c>
      <c r="DT231">
        <v>1430</v>
      </c>
      <c r="DU231">
        <v>9.1999999999999993</v>
      </c>
      <c r="DV231">
        <v>1430</v>
      </c>
      <c r="DW231">
        <v>9.1999999999999993</v>
      </c>
      <c r="DX231">
        <v>1260</v>
      </c>
      <c r="DY231">
        <v>12.8</v>
      </c>
      <c r="DZ231">
        <v>0</v>
      </c>
    </row>
    <row r="232" spans="1:130" x14ac:dyDescent="0.3">
      <c r="A232">
        <v>231</v>
      </c>
      <c r="B232">
        <v>5908928</v>
      </c>
      <c r="C232" t="s">
        <v>558</v>
      </c>
      <c r="D232" s="2">
        <v>42391.510416666664</v>
      </c>
      <c r="E232" t="s">
        <v>559</v>
      </c>
      <c r="F232" t="s">
        <v>606</v>
      </c>
      <c r="G232" t="s">
        <v>604</v>
      </c>
      <c r="H232" t="s">
        <v>134</v>
      </c>
      <c r="I232">
        <v>0</v>
      </c>
      <c r="J232">
        <v>0</v>
      </c>
      <c r="K232">
        <v>0</v>
      </c>
      <c r="L232" t="s">
        <v>194</v>
      </c>
      <c r="M232" t="s">
        <v>224</v>
      </c>
      <c r="N232" t="s">
        <v>165</v>
      </c>
      <c r="O232" t="s">
        <v>165</v>
      </c>
      <c r="P232" t="s">
        <v>190</v>
      </c>
      <c r="Q232">
        <v>2</v>
      </c>
      <c r="R232" t="s">
        <v>167</v>
      </c>
      <c r="S232" t="s">
        <v>195</v>
      </c>
      <c r="T232" t="s">
        <v>169</v>
      </c>
      <c r="U232" t="s">
        <v>608</v>
      </c>
      <c r="V232" t="s">
        <v>609</v>
      </c>
      <c r="W232" t="s">
        <v>143</v>
      </c>
      <c r="X232" t="s">
        <v>459</v>
      </c>
      <c r="Y232" t="s">
        <v>562</v>
      </c>
      <c r="Z232">
        <v>19.190000000000001</v>
      </c>
      <c r="AA232">
        <v>34.925606000000002</v>
      </c>
      <c r="AB232">
        <v>-83.628951000000001</v>
      </c>
      <c r="AC232">
        <v>89</v>
      </c>
      <c r="AD232">
        <v>66</v>
      </c>
      <c r="AE232">
        <v>29</v>
      </c>
      <c r="AF232" t="s">
        <v>146</v>
      </c>
      <c r="AG232">
        <v>23</v>
      </c>
      <c r="AH232">
        <v>28</v>
      </c>
      <c r="AI232" t="s">
        <v>147</v>
      </c>
      <c r="AJ232">
        <v>632.5</v>
      </c>
      <c r="AK232">
        <v>42.1</v>
      </c>
      <c r="AL232">
        <v>465.6</v>
      </c>
      <c r="AM232">
        <v>-83.629197000000005</v>
      </c>
      <c r="AN232">
        <v>34.925646</v>
      </c>
      <c r="AO232">
        <v>-83.627827999999994</v>
      </c>
      <c r="AP232">
        <v>34.925105000000002</v>
      </c>
      <c r="AQ232" t="s">
        <v>562</v>
      </c>
      <c r="AR232">
        <v>1</v>
      </c>
      <c r="AS232">
        <v>281</v>
      </c>
      <c r="AT232">
        <v>2</v>
      </c>
      <c r="AU232">
        <v>0</v>
      </c>
      <c r="AV232">
        <v>45</v>
      </c>
      <c r="AW232">
        <v>7.59</v>
      </c>
      <c r="AX232">
        <v>6.96</v>
      </c>
      <c r="AY232">
        <v>2298.9</v>
      </c>
      <c r="AZ232">
        <v>2285.1</v>
      </c>
      <c r="BA232">
        <v>2267.4</v>
      </c>
      <c r="BB232">
        <v>45</v>
      </c>
      <c r="BC232">
        <v>47.6</v>
      </c>
      <c r="BD232">
        <v>0</v>
      </c>
      <c r="BE232" s="3">
        <v>43092</v>
      </c>
      <c r="BF232" t="s">
        <v>209</v>
      </c>
      <c r="BG232">
        <v>1.498E-3</v>
      </c>
      <c r="BH232">
        <v>49424</v>
      </c>
      <c r="BI232">
        <v>48897</v>
      </c>
      <c r="BJ232" t="s">
        <v>562</v>
      </c>
      <c r="BK232" t="s">
        <v>563</v>
      </c>
      <c r="BL232">
        <v>1</v>
      </c>
      <c r="BM232">
        <v>200</v>
      </c>
      <c r="BN232">
        <v>1</v>
      </c>
      <c r="BO232">
        <v>1</v>
      </c>
      <c r="BP232">
        <v>2</v>
      </c>
      <c r="BQ232">
        <v>1</v>
      </c>
      <c r="BR232">
        <v>1</v>
      </c>
      <c r="BS232">
        <v>2</v>
      </c>
      <c r="BT232">
        <v>3</v>
      </c>
      <c r="BU232">
        <v>3</v>
      </c>
      <c r="BV232" t="s">
        <v>150</v>
      </c>
      <c r="BW232">
        <v>281</v>
      </c>
      <c r="BX232">
        <v>2</v>
      </c>
      <c r="BY232">
        <v>0</v>
      </c>
      <c r="BZ232" t="s">
        <v>151</v>
      </c>
      <c r="CA232" t="s">
        <v>151</v>
      </c>
      <c r="CB232">
        <v>0</v>
      </c>
      <c r="CC232">
        <v>45</v>
      </c>
      <c r="CD232">
        <v>830</v>
      </c>
      <c r="CE232" t="s">
        <v>152</v>
      </c>
      <c r="CF232">
        <v>0</v>
      </c>
      <c r="CG232">
        <v>1.374142</v>
      </c>
      <c r="CH232">
        <v>9</v>
      </c>
      <c r="CI232" t="s">
        <v>153</v>
      </c>
      <c r="CJ232">
        <v>830</v>
      </c>
      <c r="CK232">
        <v>501299</v>
      </c>
      <c r="CL232">
        <v>19.190000000000001</v>
      </c>
      <c r="CM232">
        <v>20.56</v>
      </c>
      <c r="CN232">
        <v>501299</v>
      </c>
      <c r="CO232">
        <v>0</v>
      </c>
      <c r="CP232">
        <v>7255.4684349999998</v>
      </c>
      <c r="CQ232">
        <v>100</v>
      </c>
      <c r="CR232">
        <v>48944</v>
      </c>
      <c r="CS232">
        <v>4.5546999999999997E-2</v>
      </c>
      <c r="CT232">
        <v>0</v>
      </c>
      <c r="CU232">
        <v>1.498E-3</v>
      </c>
      <c r="CV232">
        <v>712</v>
      </c>
      <c r="CW232" t="s">
        <v>599</v>
      </c>
      <c r="CX232" t="s">
        <v>155</v>
      </c>
      <c r="CY232" t="s">
        <v>600</v>
      </c>
      <c r="CZ232">
        <v>-83.624325999999996</v>
      </c>
      <c r="DA232">
        <v>34.923929999999999</v>
      </c>
      <c r="DB232">
        <v>34.923929999999999</v>
      </c>
      <c r="DC232">
        <v>-83.624325999999996</v>
      </c>
      <c r="DD232">
        <v>1.498E-3</v>
      </c>
      <c r="DE232">
        <v>89</v>
      </c>
      <c r="DF232">
        <v>1620</v>
      </c>
      <c r="DG232">
        <v>11.6</v>
      </c>
      <c r="DH232">
        <v>1710</v>
      </c>
      <c r="DI232">
        <v>11.6</v>
      </c>
      <c r="DJ232">
        <v>1660</v>
      </c>
      <c r="DK232">
        <v>11.6</v>
      </c>
      <c r="DL232">
        <v>860</v>
      </c>
      <c r="DM232">
        <v>0</v>
      </c>
      <c r="DN232">
        <v>830</v>
      </c>
      <c r="DO232">
        <v>11.9</v>
      </c>
      <c r="DP232">
        <v>1170</v>
      </c>
      <c r="DQ232">
        <v>13.1</v>
      </c>
      <c r="DR232">
        <v>1110</v>
      </c>
      <c r="DS232">
        <v>13.8</v>
      </c>
      <c r="DT232">
        <v>1430</v>
      </c>
      <c r="DU232">
        <v>9.1999999999999993</v>
      </c>
      <c r="DV232">
        <v>1430</v>
      </c>
      <c r="DW232">
        <v>9.1999999999999993</v>
      </c>
      <c r="DX232">
        <v>1260</v>
      </c>
      <c r="DY232">
        <v>12.8</v>
      </c>
      <c r="DZ232">
        <v>0</v>
      </c>
    </row>
    <row r="233" spans="1:130" x14ac:dyDescent="0.3">
      <c r="A233">
        <v>232</v>
      </c>
      <c r="B233">
        <v>7292604</v>
      </c>
      <c r="C233" t="s">
        <v>558</v>
      </c>
      <c r="D233" s="2">
        <v>43666.586111111108</v>
      </c>
      <c r="E233" t="s">
        <v>559</v>
      </c>
      <c r="F233" t="s">
        <v>560</v>
      </c>
      <c r="G233" t="s">
        <v>610</v>
      </c>
      <c r="H233" t="s">
        <v>211</v>
      </c>
      <c r="I233">
        <v>0</v>
      </c>
      <c r="J233">
        <v>1</v>
      </c>
      <c r="K233">
        <v>0</v>
      </c>
      <c r="L233" t="s">
        <v>135</v>
      </c>
      <c r="M233" t="s">
        <v>180</v>
      </c>
      <c r="N233" t="s">
        <v>189</v>
      </c>
      <c r="O233" t="s">
        <v>189</v>
      </c>
      <c r="P233" t="s">
        <v>173</v>
      </c>
      <c r="Q233">
        <v>1</v>
      </c>
      <c r="R233" t="s">
        <v>139</v>
      </c>
      <c r="S233" t="s">
        <v>177</v>
      </c>
      <c r="T233" t="s">
        <v>169</v>
      </c>
      <c r="U233" t="s">
        <v>142</v>
      </c>
      <c r="V233">
        <v>64</v>
      </c>
      <c r="W233" t="s">
        <v>152</v>
      </c>
      <c r="X233" t="s">
        <v>201</v>
      </c>
      <c r="Y233" t="s">
        <v>562</v>
      </c>
      <c r="Z233">
        <v>19.412358999999999</v>
      </c>
      <c r="AA233">
        <v>34.924528000000002</v>
      </c>
      <c r="AB233">
        <v>-83.625417999999996</v>
      </c>
      <c r="AC233">
        <v>91</v>
      </c>
      <c r="AD233">
        <v>68</v>
      </c>
      <c r="AE233">
        <v>31</v>
      </c>
      <c r="AF233" t="s">
        <v>146</v>
      </c>
      <c r="AG233">
        <v>25</v>
      </c>
      <c r="AH233">
        <v>30</v>
      </c>
      <c r="AI233" t="s">
        <v>147</v>
      </c>
      <c r="AJ233">
        <v>436.9</v>
      </c>
      <c r="AK233">
        <v>55.1</v>
      </c>
      <c r="AL233">
        <v>419.6</v>
      </c>
      <c r="AM233">
        <v>-83.626526999999996</v>
      </c>
      <c r="AN233">
        <v>34.924708000000003</v>
      </c>
      <c r="AO233">
        <v>-83.625225</v>
      </c>
      <c r="AP233">
        <v>34.924421000000002</v>
      </c>
      <c r="AQ233" t="s">
        <v>562</v>
      </c>
      <c r="AR233">
        <v>1</v>
      </c>
      <c r="AS233">
        <v>281</v>
      </c>
      <c r="AT233">
        <v>2</v>
      </c>
      <c r="AU233">
        <v>0</v>
      </c>
      <c r="AV233">
        <v>45</v>
      </c>
      <c r="AW233">
        <v>13.74</v>
      </c>
      <c r="AX233">
        <v>13.25</v>
      </c>
      <c r="AY233">
        <v>2375.6999999999998</v>
      </c>
      <c r="AZ233">
        <v>2357.9</v>
      </c>
      <c r="BA233">
        <v>2337.6</v>
      </c>
      <c r="BB233">
        <v>45</v>
      </c>
      <c r="BC233">
        <v>34.6</v>
      </c>
      <c r="BD233">
        <v>10.4</v>
      </c>
      <c r="BE233" s="3">
        <v>43092</v>
      </c>
      <c r="BF233" t="s">
        <v>148</v>
      </c>
      <c r="BG233">
        <v>1.3699999999999999E-3</v>
      </c>
      <c r="BH233">
        <v>49424</v>
      </c>
      <c r="BI233">
        <v>48897</v>
      </c>
      <c r="BJ233" t="s">
        <v>562</v>
      </c>
      <c r="BK233" t="s">
        <v>563</v>
      </c>
      <c r="BL233">
        <v>1</v>
      </c>
      <c r="BM233">
        <v>200</v>
      </c>
      <c r="BN233">
        <v>1</v>
      </c>
      <c r="BO233">
        <v>1</v>
      </c>
      <c r="BP233">
        <v>2</v>
      </c>
      <c r="BQ233">
        <v>1</v>
      </c>
      <c r="BR233">
        <v>1</v>
      </c>
      <c r="BS233">
        <v>2</v>
      </c>
      <c r="BT233">
        <v>3</v>
      </c>
      <c r="BU233">
        <v>3</v>
      </c>
      <c r="BV233" t="s">
        <v>150</v>
      </c>
      <c r="BW233">
        <v>281</v>
      </c>
      <c r="BX233">
        <v>2</v>
      </c>
      <c r="BY233">
        <v>0</v>
      </c>
      <c r="BZ233" t="s">
        <v>151</v>
      </c>
      <c r="CA233" t="s">
        <v>151</v>
      </c>
      <c r="CB233">
        <v>0</v>
      </c>
      <c r="CC233">
        <v>45</v>
      </c>
      <c r="CD233">
        <v>830</v>
      </c>
      <c r="CE233" t="s">
        <v>152</v>
      </c>
      <c r="CF233">
        <v>0</v>
      </c>
      <c r="CG233">
        <v>1.374142</v>
      </c>
      <c r="CH233">
        <v>9</v>
      </c>
      <c r="CI233" t="s">
        <v>153</v>
      </c>
      <c r="CJ233">
        <v>830</v>
      </c>
      <c r="CK233">
        <v>501299</v>
      </c>
      <c r="CL233">
        <v>19.190000000000001</v>
      </c>
      <c r="CM233">
        <v>20.56</v>
      </c>
      <c r="CN233">
        <v>501299</v>
      </c>
      <c r="CO233">
        <v>0</v>
      </c>
      <c r="CP233">
        <v>7255.4684349999998</v>
      </c>
      <c r="CQ233">
        <v>100</v>
      </c>
      <c r="CR233">
        <v>48944</v>
      </c>
      <c r="CS233">
        <v>4.5546999999999997E-2</v>
      </c>
      <c r="CT233">
        <v>0</v>
      </c>
      <c r="CU233">
        <v>1.3699999999999999E-3</v>
      </c>
      <c r="CV233">
        <v>712</v>
      </c>
      <c r="CW233" t="s">
        <v>599</v>
      </c>
      <c r="CX233" t="s">
        <v>155</v>
      </c>
      <c r="CY233" t="s">
        <v>600</v>
      </c>
      <c r="CZ233">
        <v>-83.624325999999996</v>
      </c>
      <c r="DA233">
        <v>34.923929999999999</v>
      </c>
      <c r="DB233">
        <v>34.923929999999999</v>
      </c>
      <c r="DC233">
        <v>-83.624325999999996</v>
      </c>
      <c r="DD233">
        <v>1.3699999999999999E-3</v>
      </c>
      <c r="DE233">
        <v>91</v>
      </c>
      <c r="DF233">
        <v>1620</v>
      </c>
      <c r="DG233">
        <v>11.6</v>
      </c>
      <c r="DH233">
        <v>1710</v>
      </c>
      <c r="DI233">
        <v>11.6</v>
      </c>
      <c r="DJ233">
        <v>1660</v>
      </c>
      <c r="DK233">
        <v>11.6</v>
      </c>
      <c r="DL233">
        <v>860</v>
      </c>
      <c r="DM233">
        <v>0</v>
      </c>
      <c r="DN233">
        <v>830</v>
      </c>
      <c r="DO233">
        <v>11.9</v>
      </c>
      <c r="DP233">
        <v>1170</v>
      </c>
      <c r="DQ233">
        <v>13.1</v>
      </c>
      <c r="DR233">
        <v>1110</v>
      </c>
      <c r="DS233">
        <v>13.8</v>
      </c>
      <c r="DT233">
        <v>1430</v>
      </c>
      <c r="DU233">
        <v>9.1999999999999993</v>
      </c>
      <c r="DV233">
        <v>1430</v>
      </c>
      <c r="DW233">
        <v>9.1999999999999993</v>
      </c>
      <c r="DX233">
        <v>1260</v>
      </c>
      <c r="DY233">
        <v>12.8</v>
      </c>
      <c r="DZ233">
        <v>0</v>
      </c>
    </row>
    <row r="234" spans="1:130" x14ac:dyDescent="0.3">
      <c r="A234">
        <v>233</v>
      </c>
      <c r="B234">
        <v>7900861</v>
      </c>
      <c r="C234" t="s">
        <v>157</v>
      </c>
      <c r="D234" s="2">
        <v>44189.823611111111</v>
      </c>
      <c r="E234" t="s">
        <v>559</v>
      </c>
      <c r="F234" t="s">
        <v>560</v>
      </c>
      <c r="G234" t="s">
        <v>610</v>
      </c>
      <c r="H234" t="s">
        <v>193</v>
      </c>
      <c r="I234">
        <v>0</v>
      </c>
      <c r="J234">
        <v>0</v>
      </c>
      <c r="K234">
        <v>0</v>
      </c>
      <c r="L234" t="s">
        <v>135</v>
      </c>
      <c r="M234" t="s">
        <v>180</v>
      </c>
      <c r="N234" t="s">
        <v>255</v>
      </c>
      <c r="O234" t="s">
        <v>255</v>
      </c>
      <c r="P234" t="s">
        <v>173</v>
      </c>
      <c r="Q234">
        <v>1</v>
      </c>
      <c r="R234" t="s">
        <v>139</v>
      </c>
      <c r="S234" t="s">
        <v>263</v>
      </c>
      <c r="T234" t="s">
        <v>169</v>
      </c>
      <c r="U234" t="s">
        <v>336</v>
      </c>
      <c r="V234">
        <v>20</v>
      </c>
      <c r="W234" t="s">
        <v>197</v>
      </c>
      <c r="X234" t="s">
        <v>144</v>
      </c>
      <c r="Y234" t="s">
        <v>562</v>
      </c>
      <c r="Z234">
        <v>19.532</v>
      </c>
      <c r="AA234">
        <v>34.923512000000002</v>
      </c>
      <c r="AB234">
        <v>-83.623739</v>
      </c>
      <c r="AC234">
        <v>92</v>
      </c>
      <c r="AD234">
        <v>69</v>
      </c>
      <c r="AE234">
        <v>32</v>
      </c>
      <c r="AF234" t="s">
        <v>146</v>
      </c>
      <c r="AG234">
        <v>26</v>
      </c>
      <c r="AH234">
        <v>31</v>
      </c>
      <c r="AI234" t="s">
        <v>183</v>
      </c>
      <c r="AJ234">
        <v>294.5</v>
      </c>
      <c r="AK234">
        <v>90.5</v>
      </c>
      <c r="AL234">
        <v>466.4</v>
      </c>
      <c r="AM234">
        <v>-83.624270999999993</v>
      </c>
      <c r="AN234">
        <v>34.923898999999999</v>
      </c>
      <c r="AO234">
        <v>-83.623694</v>
      </c>
      <c r="AP234">
        <v>34.922839000000003</v>
      </c>
      <c r="AQ234" t="s">
        <v>562</v>
      </c>
      <c r="AR234">
        <v>1</v>
      </c>
      <c r="AS234">
        <v>281</v>
      </c>
      <c r="AT234">
        <v>2</v>
      </c>
      <c r="AU234">
        <v>0</v>
      </c>
      <c r="AV234">
        <v>45</v>
      </c>
      <c r="AW234">
        <v>13.24</v>
      </c>
      <c r="AX234">
        <v>13.03</v>
      </c>
      <c r="AY234">
        <v>2460.6</v>
      </c>
      <c r="AZ234">
        <v>2438</v>
      </c>
      <c r="BA234">
        <v>2414.6999999999998</v>
      </c>
      <c r="BB234">
        <v>45</v>
      </c>
      <c r="BC234">
        <v>34.6</v>
      </c>
      <c r="BD234">
        <v>10.4</v>
      </c>
      <c r="BE234" s="3">
        <v>43092</v>
      </c>
      <c r="BF234" t="s">
        <v>148</v>
      </c>
      <c r="BG234">
        <v>1.3619999999999999E-3</v>
      </c>
      <c r="BH234">
        <v>49424</v>
      </c>
      <c r="BI234">
        <v>48897</v>
      </c>
      <c r="BJ234" t="s">
        <v>562</v>
      </c>
      <c r="BK234" t="s">
        <v>563</v>
      </c>
      <c r="BL234">
        <v>1</v>
      </c>
      <c r="BM234">
        <v>200</v>
      </c>
      <c r="BN234">
        <v>1</v>
      </c>
      <c r="BO234">
        <v>1</v>
      </c>
      <c r="BP234">
        <v>2</v>
      </c>
      <c r="BQ234">
        <v>1</v>
      </c>
      <c r="BR234">
        <v>1</v>
      </c>
      <c r="BS234">
        <v>2</v>
      </c>
      <c r="BT234">
        <v>3</v>
      </c>
      <c r="BU234">
        <v>3</v>
      </c>
      <c r="BV234" t="s">
        <v>150</v>
      </c>
      <c r="BW234">
        <v>281</v>
      </c>
      <c r="BX234">
        <v>2</v>
      </c>
      <c r="BY234">
        <v>0</v>
      </c>
      <c r="BZ234" t="s">
        <v>151</v>
      </c>
      <c r="CA234" t="s">
        <v>151</v>
      </c>
      <c r="CB234">
        <v>0</v>
      </c>
      <c r="CC234">
        <v>45</v>
      </c>
      <c r="CD234">
        <v>830</v>
      </c>
      <c r="CE234" t="s">
        <v>152</v>
      </c>
      <c r="CF234">
        <v>0</v>
      </c>
      <c r="CG234">
        <v>1.374142</v>
      </c>
      <c r="CH234">
        <v>9</v>
      </c>
      <c r="CI234" t="s">
        <v>153</v>
      </c>
      <c r="CJ234">
        <v>830</v>
      </c>
      <c r="CK234">
        <v>501299</v>
      </c>
      <c r="CL234">
        <v>19.190000000000001</v>
      </c>
      <c r="CM234">
        <v>20.56</v>
      </c>
      <c r="CN234">
        <v>501299</v>
      </c>
      <c r="CO234">
        <v>0</v>
      </c>
      <c r="CP234">
        <v>7255.4684349999998</v>
      </c>
      <c r="CQ234">
        <v>100</v>
      </c>
      <c r="CR234">
        <v>48944</v>
      </c>
      <c r="CS234">
        <v>4.5546999999999997E-2</v>
      </c>
      <c r="CT234">
        <v>0</v>
      </c>
      <c r="CU234">
        <v>1.3619999999999999E-3</v>
      </c>
      <c r="CV234">
        <v>712</v>
      </c>
      <c r="CW234" t="s">
        <v>599</v>
      </c>
      <c r="CX234" t="s">
        <v>155</v>
      </c>
      <c r="CY234" t="s">
        <v>600</v>
      </c>
      <c r="CZ234">
        <v>-83.624325999999996</v>
      </c>
      <c r="DA234">
        <v>34.923929999999999</v>
      </c>
      <c r="DB234">
        <v>34.923929999999999</v>
      </c>
      <c r="DC234">
        <v>-83.624325999999996</v>
      </c>
      <c r="DD234">
        <v>1.3619999999999999E-3</v>
      </c>
      <c r="DE234">
        <v>92</v>
      </c>
      <c r="DF234">
        <v>1620</v>
      </c>
      <c r="DG234">
        <v>11.6</v>
      </c>
      <c r="DH234">
        <v>1710</v>
      </c>
      <c r="DI234">
        <v>11.6</v>
      </c>
      <c r="DJ234">
        <v>1660</v>
      </c>
      <c r="DK234">
        <v>11.6</v>
      </c>
      <c r="DL234">
        <v>860</v>
      </c>
      <c r="DM234">
        <v>0</v>
      </c>
      <c r="DN234">
        <v>830</v>
      </c>
      <c r="DO234">
        <v>11.9</v>
      </c>
      <c r="DP234">
        <v>1170</v>
      </c>
      <c r="DQ234">
        <v>13.1</v>
      </c>
      <c r="DR234">
        <v>1110</v>
      </c>
      <c r="DS234">
        <v>13.8</v>
      </c>
      <c r="DT234">
        <v>1430</v>
      </c>
      <c r="DU234">
        <v>9.1999999999999993</v>
      </c>
      <c r="DV234">
        <v>1430</v>
      </c>
      <c r="DW234">
        <v>9.1999999999999993</v>
      </c>
      <c r="DX234">
        <v>1260</v>
      </c>
      <c r="DY234">
        <v>12.8</v>
      </c>
      <c r="DZ234">
        <v>0</v>
      </c>
    </row>
    <row r="235" spans="1:130" x14ac:dyDescent="0.3">
      <c r="A235">
        <v>234</v>
      </c>
      <c r="B235">
        <v>7817173</v>
      </c>
      <c r="C235" t="s">
        <v>558</v>
      </c>
      <c r="D235" s="2">
        <v>44112.729166666664</v>
      </c>
      <c r="E235" t="s">
        <v>559</v>
      </c>
      <c r="F235" t="s">
        <v>560</v>
      </c>
      <c r="G235" t="s">
        <v>611</v>
      </c>
      <c r="H235" t="s">
        <v>187</v>
      </c>
      <c r="I235">
        <v>0</v>
      </c>
      <c r="J235">
        <v>0</v>
      </c>
      <c r="K235">
        <v>1</v>
      </c>
      <c r="L235" t="s">
        <v>135</v>
      </c>
      <c r="M235" t="s">
        <v>180</v>
      </c>
      <c r="N235" t="s">
        <v>285</v>
      </c>
      <c r="O235" t="s">
        <v>285</v>
      </c>
      <c r="P235" t="s">
        <v>173</v>
      </c>
      <c r="Q235">
        <v>1</v>
      </c>
      <c r="R235" t="s">
        <v>139</v>
      </c>
      <c r="S235" t="s">
        <v>177</v>
      </c>
      <c r="T235" t="s">
        <v>169</v>
      </c>
      <c r="U235" t="s">
        <v>142</v>
      </c>
      <c r="V235">
        <v>61</v>
      </c>
      <c r="W235" t="s">
        <v>191</v>
      </c>
      <c r="X235" t="s">
        <v>192</v>
      </c>
      <c r="Y235" t="s">
        <v>562</v>
      </c>
      <c r="Z235">
        <v>19.521999999999998</v>
      </c>
      <c r="AA235">
        <v>34.923639000000001</v>
      </c>
      <c r="AB235">
        <v>-83.623840999999999</v>
      </c>
      <c r="AC235">
        <v>92</v>
      </c>
      <c r="AD235">
        <v>69</v>
      </c>
      <c r="AE235">
        <v>32</v>
      </c>
      <c r="AF235" t="s">
        <v>146</v>
      </c>
      <c r="AG235">
        <v>26</v>
      </c>
      <c r="AH235">
        <v>31</v>
      </c>
      <c r="AI235" t="s">
        <v>183</v>
      </c>
      <c r="AJ235">
        <v>294.5</v>
      </c>
      <c r="AK235">
        <v>90.5</v>
      </c>
      <c r="AL235">
        <v>466.4</v>
      </c>
      <c r="AM235">
        <v>-83.624270999999993</v>
      </c>
      <c r="AN235">
        <v>34.923898999999999</v>
      </c>
      <c r="AO235">
        <v>-83.623694</v>
      </c>
      <c r="AP235">
        <v>34.922839000000003</v>
      </c>
      <c r="AQ235" t="s">
        <v>562</v>
      </c>
      <c r="AR235">
        <v>1</v>
      </c>
      <c r="AS235">
        <v>281</v>
      </c>
      <c r="AT235">
        <v>2</v>
      </c>
      <c r="AU235">
        <v>0</v>
      </c>
      <c r="AV235">
        <v>45</v>
      </c>
      <c r="AW235">
        <v>13.24</v>
      </c>
      <c r="AX235">
        <v>13.03</v>
      </c>
      <c r="AY235">
        <v>2460.6</v>
      </c>
      <c r="AZ235">
        <v>2438</v>
      </c>
      <c r="BA235">
        <v>2414.6999999999998</v>
      </c>
      <c r="BB235">
        <v>45</v>
      </c>
      <c r="BC235">
        <v>34.6</v>
      </c>
      <c r="BD235">
        <v>10.4</v>
      </c>
      <c r="BE235" s="3">
        <v>43092</v>
      </c>
      <c r="BF235" t="s">
        <v>148</v>
      </c>
      <c r="BG235">
        <v>1.3619999999999999E-3</v>
      </c>
      <c r="BH235">
        <v>49424</v>
      </c>
      <c r="BI235">
        <v>48897</v>
      </c>
      <c r="BJ235" t="s">
        <v>562</v>
      </c>
      <c r="BK235" t="s">
        <v>563</v>
      </c>
      <c r="BL235">
        <v>1</v>
      </c>
      <c r="BM235">
        <v>200</v>
      </c>
      <c r="BN235">
        <v>1</v>
      </c>
      <c r="BO235">
        <v>1</v>
      </c>
      <c r="BP235">
        <v>2</v>
      </c>
      <c r="BQ235">
        <v>1</v>
      </c>
      <c r="BR235">
        <v>1</v>
      </c>
      <c r="BS235">
        <v>2</v>
      </c>
      <c r="BT235">
        <v>3</v>
      </c>
      <c r="BU235">
        <v>3</v>
      </c>
      <c r="BV235" t="s">
        <v>150</v>
      </c>
      <c r="BW235">
        <v>281</v>
      </c>
      <c r="BX235">
        <v>2</v>
      </c>
      <c r="BY235">
        <v>0</v>
      </c>
      <c r="BZ235" t="s">
        <v>151</v>
      </c>
      <c r="CA235" t="s">
        <v>151</v>
      </c>
      <c r="CB235">
        <v>0</v>
      </c>
      <c r="CC235">
        <v>45</v>
      </c>
      <c r="CD235">
        <v>830</v>
      </c>
      <c r="CE235" t="s">
        <v>152</v>
      </c>
      <c r="CF235">
        <v>0</v>
      </c>
      <c r="CG235">
        <v>1.374142</v>
      </c>
      <c r="CH235">
        <v>9</v>
      </c>
      <c r="CI235" t="s">
        <v>153</v>
      </c>
      <c r="CJ235">
        <v>830</v>
      </c>
      <c r="CK235">
        <v>501299</v>
      </c>
      <c r="CL235">
        <v>19.190000000000001</v>
      </c>
      <c r="CM235">
        <v>20.56</v>
      </c>
      <c r="CN235">
        <v>501299</v>
      </c>
      <c r="CO235">
        <v>0</v>
      </c>
      <c r="CP235">
        <v>7255.4684349999998</v>
      </c>
      <c r="CQ235">
        <v>100</v>
      </c>
      <c r="CR235">
        <v>48944</v>
      </c>
      <c r="CS235">
        <v>4.5546999999999997E-2</v>
      </c>
      <c r="CT235">
        <v>0</v>
      </c>
      <c r="CU235">
        <v>1.3619999999999999E-3</v>
      </c>
      <c r="CV235">
        <v>712</v>
      </c>
      <c r="CW235" t="s">
        <v>599</v>
      </c>
      <c r="CX235" t="s">
        <v>155</v>
      </c>
      <c r="CY235" t="s">
        <v>600</v>
      </c>
      <c r="CZ235">
        <v>-83.624325999999996</v>
      </c>
      <c r="DA235">
        <v>34.923929999999999</v>
      </c>
      <c r="DB235">
        <v>34.923929999999999</v>
      </c>
      <c r="DC235">
        <v>-83.624325999999996</v>
      </c>
      <c r="DD235">
        <v>1.3619999999999999E-3</v>
      </c>
      <c r="DE235">
        <v>92</v>
      </c>
      <c r="DF235">
        <v>1620</v>
      </c>
      <c r="DG235">
        <v>11.6</v>
      </c>
      <c r="DH235">
        <v>1710</v>
      </c>
      <c r="DI235">
        <v>11.6</v>
      </c>
      <c r="DJ235">
        <v>1660</v>
      </c>
      <c r="DK235">
        <v>11.6</v>
      </c>
      <c r="DL235">
        <v>860</v>
      </c>
      <c r="DM235">
        <v>0</v>
      </c>
      <c r="DN235">
        <v>830</v>
      </c>
      <c r="DO235">
        <v>11.9</v>
      </c>
      <c r="DP235">
        <v>1170</v>
      </c>
      <c r="DQ235">
        <v>13.1</v>
      </c>
      <c r="DR235">
        <v>1110</v>
      </c>
      <c r="DS235">
        <v>13.8</v>
      </c>
      <c r="DT235">
        <v>1430</v>
      </c>
      <c r="DU235">
        <v>9.1999999999999993</v>
      </c>
      <c r="DV235">
        <v>1430</v>
      </c>
      <c r="DW235">
        <v>9.1999999999999993</v>
      </c>
      <c r="DX235">
        <v>1260</v>
      </c>
      <c r="DY235">
        <v>12.8</v>
      </c>
      <c r="DZ235">
        <v>0</v>
      </c>
    </row>
    <row r="236" spans="1:130" x14ac:dyDescent="0.3">
      <c r="A236">
        <v>235</v>
      </c>
      <c r="B236">
        <v>7658629</v>
      </c>
      <c r="C236" t="s">
        <v>558</v>
      </c>
      <c r="D236" s="2">
        <v>43989.29583333333</v>
      </c>
      <c r="E236" t="s">
        <v>559</v>
      </c>
      <c r="F236" t="s">
        <v>560</v>
      </c>
      <c r="G236" t="s">
        <v>610</v>
      </c>
      <c r="H236" t="s">
        <v>193</v>
      </c>
      <c r="I236">
        <v>0</v>
      </c>
      <c r="J236">
        <v>0</v>
      </c>
      <c r="K236">
        <v>0</v>
      </c>
      <c r="L236" t="s">
        <v>135</v>
      </c>
      <c r="M236" t="s">
        <v>180</v>
      </c>
      <c r="N236" t="s">
        <v>160</v>
      </c>
      <c r="O236" t="s">
        <v>160</v>
      </c>
      <c r="P236" t="s">
        <v>173</v>
      </c>
      <c r="Q236">
        <v>1</v>
      </c>
      <c r="R236" t="s">
        <v>139</v>
      </c>
      <c r="S236" t="s">
        <v>177</v>
      </c>
      <c r="T236" t="s">
        <v>169</v>
      </c>
      <c r="U236" t="s">
        <v>142</v>
      </c>
      <c r="V236">
        <v>39</v>
      </c>
      <c r="W236" t="s">
        <v>191</v>
      </c>
      <c r="X236" t="s">
        <v>192</v>
      </c>
      <c r="Y236" t="s">
        <v>562</v>
      </c>
      <c r="Z236">
        <v>19.521999999999998</v>
      </c>
      <c r="AA236">
        <v>34.923628000000001</v>
      </c>
      <c r="AB236">
        <v>-83.623825999999994</v>
      </c>
      <c r="AC236">
        <v>92</v>
      </c>
      <c r="AD236">
        <v>69</v>
      </c>
      <c r="AE236">
        <v>32</v>
      </c>
      <c r="AF236" t="s">
        <v>146</v>
      </c>
      <c r="AG236">
        <v>26</v>
      </c>
      <c r="AH236">
        <v>31</v>
      </c>
      <c r="AI236" t="s">
        <v>183</v>
      </c>
      <c r="AJ236">
        <v>294.5</v>
      </c>
      <c r="AK236">
        <v>90.5</v>
      </c>
      <c r="AL236">
        <v>466.4</v>
      </c>
      <c r="AM236">
        <v>-83.624270999999993</v>
      </c>
      <c r="AN236">
        <v>34.923898999999999</v>
      </c>
      <c r="AO236">
        <v>-83.623694</v>
      </c>
      <c r="AP236">
        <v>34.922839000000003</v>
      </c>
      <c r="AQ236" t="s">
        <v>562</v>
      </c>
      <c r="AR236">
        <v>1</v>
      </c>
      <c r="AS236">
        <v>281</v>
      </c>
      <c r="AT236">
        <v>2</v>
      </c>
      <c r="AU236">
        <v>0</v>
      </c>
      <c r="AV236">
        <v>45</v>
      </c>
      <c r="AW236">
        <v>13.24</v>
      </c>
      <c r="AX236">
        <v>13.03</v>
      </c>
      <c r="AY236">
        <v>2460.6</v>
      </c>
      <c r="AZ236">
        <v>2438</v>
      </c>
      <c r="BA236">
        <v>2414.6999999999998</v>
      </c>
      <c r="BB236">
        <v>45</v>
      </c>
      <c r="BC236">
        <v>34.6</v>
      </c>
      <c r="BD236">
        <v>10.4</v>
      </c>
      <c r="BE236" s="3">
        <v>43092</v>
      </c>
      <c r="BF236" t="s">
        <v>148</v>
      </c>
      <c r="BG236">
        <v>1.3619999999999999E-3</v>
      </c>
      <c r="BH236">
        <v>49424</v>
      </c>
      <c r="BI236">
        <v>48897</v>
      </c>
      <c r="BJ236" t="s">
        <v>562</v>
      </c>
      <c r="BK236" t="s">
        <v>563</v>
      </c>
      <c r="BL236">
        <v>1</v>
      </c>
      <c r="BM236">
        <v>200</v>
      </c>
      <c r="BN236">
        <v>1</v>
      </c>
      <c r="BO236">
        <v>1</v>
      </c>
      <c r="BP236">
        <v>2</v>
      </c>
      <c r="BQ236">
        <v>1</v>
      </c>
      <c r="BR236">
        <v>1</v>
      </c>
      <c r="BS236">
        <v>2</v>
      </c>
      <c r="BT236">
        <v>3</v>
      </c>
      <c r="BU236">
        <v>3</v>
      </c>
      <c r="BV236" t="s">
        <v>150</v>
      </c>
      <c r="BW236">
        <v>281</v>
      </c>
      <c r="BX236">
        <v>2</v>
      </c>
      <c r="BY236">
        <v>0</v>
      </c>
      <c r="BZ236" t="s">
        <v>151</v>
      </c>
      <c r="CA236" t="s">
        <v>151</v>
      </c>
      <c r="CB236">
        <v>0</v>
      </c>
      <c r="CC236">
        <v>45</v>
      </c>
      <c r="CD236">
        <v>830</v>
      </c>
      <c r="CE236" t="s">
        <v>152</v>
      </c>
      <c r="CF236">
        <v>0</v>
      </c>
      <c r="CG236">
        <v>1.374142</v>
      </c>
      <c r="CH236">
        <v>9</v>
      </c>
      <c r="CI236" t="s">
        <v>153</v>
      </c>
      <c r="CJ236">
        <v>830</v>
      </c>
      <c r="CK236">
        <v>501299</v>
      </c>
      <c r="CL236">
        <v>19.190000000000001</v>
      </c>
      <c r="CM236">
        <v>20.56</v>
      </c>
      <c r="CN236">
        <v>501299</v>
      </c>
      <c r="CO236">
        <v>0</v>
      </c>
      <c r="CP236">
        <v>7255.4684349999998</v>
      </c>
      <c r="CQ236">
        <v>100</v>
      </c>
      <c r="CR236">
        <v>48944</v>
      </c>
      <c r="CS236">
        <v>4.5546999999999997E-2</v>
      </c>
      <c r="CT236">
        <v>0</v>
      </c>
      <c r="CU236">
        <v>1.3619999999999999E-3</v>
      </c>
      <c r="CV236">
        <v>712</v>
      </c>
      <c r="CW236" t="s">
        <v>599</v>
      </c>
      <c r="CX236" t="s">
        <v>155</v>
      </c>
      <c r="CY236" t="s">
        <v>600</v>
      </c>
      <c r="CZ236">
        <v>-83.624325999999996</v>
      </c>
      <c r="DA236">
        <v>34.923929999999999</v>
      </c>
      <c r="DB236">
        <v>34.923929999999999</v>
      </c>
      <c r="DC236">
        <v>-83.624325999999996</v>
      </c>
      <c r="DD236">
        <v>1.3619999999999999E-3</v>
      </c>
      <c r="DE236">
        <v>92</v>
      </c>
      <c r="DF236">
        <v>1620</v>
      </c>
      <c r="DG236">
        <v>11.6</v>
      </c>
      <c r="DH236">
        <v>1710</v>
      </c>
      <c r="DI236">
        <v>11.6</v>
      </c>
      <c r="DJ236">
        <v>1660</v>
      </c>
      <c r="DK236">
        <v>11.6</v>
      </c>
      <c r="DL236">
        <v>860</v>
      </c>
      <c r="DM236">
        <v>0</v>
      </c>
      <c r="DN236">
        <v>830</v>
      </c>
      <c r="DO236">
        <v>11.9</v>
      </c>
      <c r="DP236">
        <v>1170</v>
      </c>
      <c r="DQ236">
        <v>13.1</v>
      </c>
      <c r="DR236">
        <v>1110</v>
      </c>
      <c r="DS236">
        <v>13.8</v>
      </c>
      <c r="DT236">
        <v>1430</v>
      </c>
      <c r="DU236">
        <v>9.1999999999999993</v>
      </c>
      <c r="DV236">
        <v>1430</v>
      </c>
      <c r="DW236">
        <v>9.1999999999999993</v>
      </c>
      <c r="DX236">
        <v>1260</v>
      </c>
      <c r="DY236">
        <v>12.8</v>
      </c>
      <c r="DZ236">
        <v>0</v>
      </c>
    </row>
    <row r="237" spans="1:130" x14ac:dyDescent="0.3">
      <c r="A237">
        <v>236</v>
      </c>
      <c r="B237">
        <v>7727660</v>
      </c>
      <c r="C237" t="s">
        <v>157</v>
      </c>
      <c r="D237" s="2">
        <v>43722.51666666667</v>
      </c>
      <c r="E237" t="s">
        <v>559</v>
      </c>
      <c r="F237" t="s">
        <v>560</v>
      </c>
      <c r="G237" t="s">
        <v>611</v>
      </c>
      <c r="H237" t="s">
        <v>211</v>
      </c>
      <c r="I237">
        <v>0</v>
      </c>
      <c r="J237">
        <v>1</v>
      </c>
      <c r="K237">
        <v>0</v>
      </c>
      <c r="L237" t="s">
        <v>135</v>
      </c>
      <c r="M237" t="s">
        <v>164</v>
      </c>
      <c r="N237" t="s">
        <v>137</v>
      </c>
      <c r="O237" t="s">
        <v>200</v>
      </c>
      <c r="P237" t="s">
        <v>173</v>
      </c>
      <c r="Q237">
        <v>1</v>
      </c>
      <c r="R237" t="s">
        <v>139</v>
      </c>
      <c r="S237" t="s">
        <v>177</v>
      </c>
      <c r="T237" t="s">
        <v>169</v>
      </c>
      <c r="U237" t="s">
        <v>142</v>
      </c>
      <c r="V237">
        <v>47</v>
      </c>
      <c r="W237" t="s">
        <v>191</v>
      </c>
      <c r="X237" t="s">
        <v>192</v>
      </c>
      <c r="Y237" t="s">
        <v>562</v>
      </c>
      <c r="Z237">
        <v>19.542249000000002</v>
      </c>
      <c r="AA237">
        <v>34.923354000000003</v>
      </c>
      <c r="AB237">
        <v>-83.623676000000003</v>
      </c>
      <c r="AC237">
        <v>92</v>
      </c>
      <c r="AD237">
        <v>69</v>
      </c>
      <c r="AE237">
        <v>32</v>
      </c>
      <c r="AF237" t="s">
        <v>146</v>
      </c>
      <c r="AG237">
        <v>26</v>
      </c>
      <c r="AH237">
        <v>31</v>
      </c>
      <c r="AI237" t="s">
        <v>183</v>
      </c>
      <c r="AJ237">
        <v>294.5</v>
      </c>
      <c r="AK237">
        <v>90.5</v>
      </c>
      <c r="AL237">
        <v>466.4</v>
      </c>
      <c r="AM237">
        <v>-83.624270999999993</v>
      </c>
      <c r="AN237">
        <v>34.923898999999999</v>
      </c>
      <c r="AO237">
        <v>-83.623694</v>
      </c>
      <c r="AP237">
        <v>34.922839000000003</v>
      </c>
      <c r="AQ237" t="s">
        <v>562</v>
      </c>
      <c r="AR237">
        <v>1</v>
      </c>
      <c r="AS237">
        <v>281</v>
      </c>
      <c r="AT237">
        <v>2</v>
      </c>
      <c r="AU237">
        <v>0</v>
      </c>
      <c r="AV237">
        <v>45</v>
      </c>
      <c r="AW237">
        <v>13.24</v>
      </c>
      <c r="AX237">
        <v>13.03</v>
      </c>
      <c r="AY237">
        <v>2460.6</v>
      </c>
      <c r="AZ237">
        <v>2438</v>
      </c>
      <c r="BA237">
        <v>2414.6999999999998</v>
      </c>
      <c r="BB237">
        <v>45</v>
      </c>
      <c r="BC237">
        <v>34.6</v>
      </c>
      <c r="BD237">
        <v>10.4</v>
      </c>
      <c r="BE237" s="3">
        <v>43092</v>
      </c>
      <c r="BF237" t="s">
        <v>148</v>
      </c>
      <c r="BG237">
        <v>1.3619999999999999E-3</v>
      </c>
      <c r="BH237">
        <v>49424</v>
      </c>
      <c r="BI237">
        <v>48897</v>
      </c>
      <c r="BJ237" t="s">
        <v>562</v>
      </c>
      <c r="BK237" t="s">
        <v>563</v>
      </c>
      <c r="BL237">
        <v>1</v>
      </c>
      <c r="BM237">
        <v>200</v>
      </c>
      <c r="BN237">
        <v>1</v>
      </c>
      <c r="BO237">
        <v>1</v>
      </c>
      <c r="BP237">
        <v>2</v>
      </c>
      <c r="BQ237">
        <v>1</v>
      </c>
      <c r="BR237">
        <v>1</v>
      </c>
      <c r="BS237">
        <v>2</v>
      </c>
      <c r="BT237">
        <v>3</v>
      </c>
      <c r="BU237">
        <v>3</v>
      </c>
      <c r="BV237" t="s">
        <v>150</v>
      </c>
      <c r="BW237">
        <v>281</v>
      </c>
      <c r="BX237">
        <v>2</v>
      </c>
      <c r="BY237">
        <v>0</v>
      </c>
      <c r="BZ237" t="s">
        <v>151</v>
      </c>
      <c r="CA237" t="s">
        <v>151</v>
      </c>
      <c r="CB237">
        <v>0</v>
      </c>
      <c r="CC237">
        <v>45</v>
      </c>
      <c r="CD237">
        <v>830</v>
      </c>
      <c r="CE237" t="s">
        <v>152</v>
      </c>
      <c r="CF237">
        <v>0</v>
      </c>
      <c r="CG237">
        <v>1.374142</v>
      </c>
      <c r="CH237">
        <v>9</v>
      </c>
      <c r="CI237" t="s">
        <v>153</v>
      </c>
      <c r="CJ237">
        <v>830</v>
      </c>
      <c r="CK237">
        <v>501299</v>
      </c>
      <c r="CL237">
        <v>19.190000000000001</v>
      </c>
      <c r="CM237">
        <v>20.56</v>
      </c>
      <c r="CN237">
        <v>501299</v>
      </c>
      <c r="CO237">
        <v>0</v>
      </c>
      <c r="CP237">
        <v>7255.4684349999998</v>
      </c>
      <c r="CQ237">
        <v>100</v>
      </c>
      <c r="CR237">
        <v>48944</v>
      </c>
      <c r="CS237">
        <v>4.5546999999999997E-2</v>
      </c>
      <c r="CT237">
        <v>0</v>
      </c>
      <c r="CU237">
        <v>1.3619999999999999E-3</v>
      </c>
      <c r="CV237">
        <v>712</v>
      </c>
      <c r="CW237" t="s">
        <v>599</v>
      </c>
      <c r="CX237" t="s">
        <v>155</v>
      </c>
      <c r="CY237" t="s">
        <v>600</v>
      </c>
      <c r="CZ237">
        <v>-83.624325999999996</v>
      </c>
      <c r="DA237">
        <v>34.923929999999999</v>
      </c>
      <c r="DB237">
        <v>34.923929999999999</v>
      </c>
      <c r="DC237">
        <v>-83.624325999999996</v>
      </c>
      <c r="DD237">
        <v>1.3619999999999999E-3</v>
      </c>
      <c r="DE237">
        <v>92</v>
      </c>
      <c r="DF237">
        <v>1620</v>
      </c>
      <c r="DG237">
        <v>11.6</v>
      </c>
      <c r="DH237">
        <v>1710</v>
      </c>
      <c r="DI237">
        <v>11.6</v>
      </c>
      <c r="DJ237">
        <v>1660</v>
      </c>
      <c r="DK237">
        <v>11.6</v>
      </c>
      <c r="DL237">
        <v>860</v>
      </c>
      <c r="DM237">
        <v>0</v>
      </c>
      <c r="DN237">
        <v>830</v>
      </c>
      <c r="DO237">
        <v>11.9</v>
      </c>
      <c r="DP237">
        <v>1170</v>
      </c>
      <c r="DQ237">
        <v>13.1</v>
      </c>
      <c r="DR237">
        <v>1110</v>
      </c>
      <c r="DS237">
        <v>13.8</v>
      </c>
      <c r="DT237">
        <v>1430</v>
      </c>
      <c r="DU237">
        <v>9.1999999999999993</v>
      </c>
      <c r="DV237">
        <v>1430</v>
      </c>
      <c r="DW237">
        <v>9.1999999999999993</v>
      </c>
      <c r="DX237">
        <v>1260</v>
      </c>
      <c r="DY237">
        <v>12.8</v>
      </c>
      <c r="DZ237">
        <v>0</v>
      </c>
    </row>
    <row r="238" spans="1:130" x14ac:dyDescent="0.3">
      <c r="A238">
        <v>237</v>
      </c>
      <c r="B238">
        <v>7376257</v>
      </c>
      <c r="C238" t="s">
        <v>558</v>
      </c>
      <c r="D238" s="2">
        <v>43721.99722222222</v>
      </c>
      <c r="E238" t="s">
        <v>559</v>
      </c>
      <c r="F238" t="s">
        <v>560</v>
      </c>
      <c r="G238" t="s">
        <v>604</v>
      </c>
      <c r="H238" t="s">
        <v>187</v>
      </c>
      <c r="I238">
        <v>0</v>
      </c>
      <c r="J238">
        <v>0</v>
      </c>
      <c r="K238">
        <v>1</v>
      </c>
      <c r="L238" t="s">
        <v>135</v>
      </c>
      <c r="M238" t="s">
        <v>164</v>
      </c>
      <c r="N238" t="s">
        <v>137</v>
      </c>
      <c r="O238" t="s">
        <v>137</v>
      </c>
      <c r="P238" t="s">
        <v>173</v>
      </c>
      <c r="Q238">
        <v>1</v>
      </c>
      <c r="R238" t="s">
        <v>139</v>
      </c>
      <c r="S238" t="s">
        <v>177</v>
      </c>
      <c r="T238" t="s">
        <v>141</v>
      </c>
      <c r="U238" t="s">
        <v>142</v>
      </c>
      <c r="V238">
        <v>17</v>
      </c>
      <c r="W238" t="s">
        <v>143</v>
      </c>
      <c r="X238" t="s">
        <v>264</v>
      </c>
      <c r="Y238" t="s">
        <v>562</v>
      </c>
      <c r="Z238">
        <v>19.561</v>
      </c>
      <c r="AA238">
        <v>34.923088999999997</v>
      </c>
      <c r="AB238">
        <v>-83.623650999999995</v>
      </c>
      <c r="AC238">
        <v>92</v>
      </c>
      <c r="AD238">
        <v>69</v>
      </c>
      <c r="AE238">
        <v>32</v>
      </c>
      <c r="AF238" t="s">
        <v>146</v>
      </c>
      <c r="AG238">
        <v>26</v>
      </c>
      <c r="AH238">
        <v>31</v>
      </c>
      <c r="AI238" t="s">
        <v>183</v>
      </c>
      <c r="AJ238">
        <v>294.5</v>
      </c>
      <c r="AK238">
        <v>90.5</v>
      </c>
      <c r="AL238">
        <v>466.4</v>
      </c>
      <c r="AM238">
        <v>-83.624270999999993</v>
      </c>
      <c r="AN238">
        <v>34.923898999999999</v>
      </c>
      <c r="AO238">
        <v>-83.623694</v>
      </c>
      <c r="AP238">
        <v>34.922839000000003</v>
      </c>
      <c r="AQ238" t="s">
        <v>562</v>
      </c>
      <c r="AR238">
        <v>1</v>
      </c>
      <c r="AS238">
        <v>281</v>
      </c>
      <c r="AT238">
        <v>2</v>
      </c>
      <c r="AU238">
        <v>0</v>
      </c>
      <c r="AV238">
        <v>45</v>
      </c>
      <c r="AW238">
        <v>13.24</v>
      </c>
      <c r="AX238">
        <v>13.03</v>
      </c>
      <c r="AY238">
        <v>2460.6</v>
      </c>
      <c r="AZ238">
        <v>2438</v>
      </c>
      <c r="BA238">
        <v>2414.6999999999998</v>
      </c>
      <c r="BB238">
        <v>45</v>
      </c>
      <c r="BC238">
        <v>34.6</v>
      </c>
      <c r="BD238">
        <v>10.4</v>
      </c>
      <c r="BE238" s="3">
        <v>43092</v>
      </c>
      <c r="BF238" t="s">
        <v>148</v>
      </c>
      <c r="BG238">
        <v>1.3619999999999999E-3</v>
      </c>
      <c r="BH238">
        <v>49424</v>
      </c>
      <c r="BI238">
        <v>48897</v>
      </c>
      <c r="BJ238" t="s">
        <v>562</v>
      </c>
      <c r="BK238" t="s">
        <v>563</v>
      </c>
      <c r="BL238">
        <v>1</v>
      </c>
      <c r="BM238">
        <v>200</v>
      </c>
      <c r="BN238">
        <v>1</v>
      </c>
      <c r="BO238">
        <v>1</v>
      </c>
      <c r="BP238">
        <v>2</v>
      </c>
      <c r="BQ238">
        <v>1</v>
      </c>
      <c r="BR238">
        <v>1</v>
      </c>
      <c r="BS238">
        <v>2</v>
      </c>
      <c r="BT238">
        <v>3</v>
      </c>
      <c r="BU238">
        <v>3</v>
      </c>
      <c r="BV238" t="s">
        <v>150</v>
      </c>
      <c r="BW238">
        <v>281</v>
      </c>
      <c r="BX238">
        <v>2</v>
      </c>
      <c r="BY238">
        <v>0</v>
      </c>
      <c r="BZ238" t="s">
        <v>151</v>
      </c>
      <c r="CA238" t="s">
        <v>151</v>
      </c>
      <c r="CB238">
        <v>0</v>
      </c>
      <c r="CC238">
        <v>45</v>
      </c>
      <c r="CD238">
        <v>830</v>
      </c>
      <c r="CE238" t="s">
        <v>152</v>
      </c>
      <c r="CF238">
        <v>0</v>
      </c>
      <c r="CG238">
        <v>1.374142</v>
      </c>
      <c r="CH238">
        <v>9</v>
      </c>
      <c r="CI238" t="s">
        <v>153</v>
      </c>
      <c r="CJ238">
        <v>830</v>
      </c>
      <c r="CK238">
        <v>501299</v>
      </c>
      <c r="CL238">
        <v>19.190000000000001</v>
      </c>
      <c r="CM238">
        <v>20.56</v>
      </c>
      <c r="CN238">
        <v>501299</v>
      </c>
      <c r="CO238">
        <v>0</v>
      </c>
      <c r="CP238">
        <v>7255.4684349999998</v>
      </c>
      <c r="CQ238">
        <v>100</v>
      </c>
      <c r="CR238">
        <v>48944</v>
      </c>
      <c r="CS238">
        <v>4.5546999999999997E-2</v>
      </c>
      <c r="CT238">
        <v>0</v>
      </c>
      <c r="CU238">
        <v>1.3619999999999999E-3</v>
      </c>
      <c r="CV238">
        <v>712</v>
      </c>
      <c r="CW238" t="s">
        <v>599</v>
      </c>
      <c r="CX238" t="s">
        <v>155</v>
      </c>
      <c r="CY238" t="s">
        <v>600</v>
      </c>
      <c r="CZ238">
        <v>-83.624325999999996</v>
      </c>
      <c r="DA238">
        <v>34.923929999999999</v>
      </c>
      <c r="DB238">
        <v>34.923929999999999</v>
      </c>
      <c r="DC238">
        <v>-83.624325999999996</v>
      </c>
      <c r="DD238">
        <v>1.3619999999999999E-3</v>
      </c>
      <c r="DE238">
        <v>92</v>
      </c>
      <c r="DF238">
        <v>1620</v>
      </c>
      <c r="DG238">
        <v>11.6</v>
      </c>
      <c r="DH238">
        <v>1710</v>
      </c>
      <c r="DI238">
        <v>11.6</v>
      </c>
      <c r="DJ238">
        <v>1660</v>
      </c>
      <c r="DK238">
        <v>11.6</v>
      </c>
      <c r="DL238">
        <v>860</v>
      </c>
      <c r="DM238">
        <v>0</v>
      </c>
      <c r="DN238">
        <v>830</v>
      </c>
      <c r="DO238">
        <v>11.9</v>
      </c>
      <c r="DP238">
        <v>1170</v>
      </c>
      <c r="DQ238">
        <v>13.1</v>
      </c>
      <c r="DR238">
        <v>1110</v>
      </c>
      <c r="DS238">
        <v>13.8</v>
      </c>
      <c r="DT238">
        <v>1430</v>
      </c>
      <c r="DU238">
        <v>9.1999999999999993</v>
      </c>
      <c r="DV238">
        <v>1430</v>
      </c>
      <c r="DW238">
        <v>9.1999999999999993</v>
      </c>
      <c r="DX238">
        <v>1260</v>
      </c>
      <c r="DY238">
        <v>12.8</v>
      </c>
      <c r="DZ238">
        <v>0</v>
      </c>
    </row>
    <row r="239" spans="1:130" x14ac:dyDescent="0.3">
      <c r="A239">
        <v>238</v>
      </c>
      <c r="B239">
        <v>6979025</v>
      </c>
      <c r="C239" t="s">
        <v>558</v>
      </c>
      <c r="D239" s="2">
        <v>43390.642361111109</v>
      </c>
      <c r="E239" t="s">
        <v>559</v>
      </c>
      <c r="F239" t="s">
        <v>560</v>
      </c>
      <c r="G239" t="s">
        <v>610</v>
      </c>
      <c r="H239" t="s">
        <v>193</v>
      </c>
      <c r="I239">
        <v>0</v>
      </c>
      <c r="J239">
        <v>0</v>
      </c>
      <c r="K239">
        <v>0</v>
      </c>
      <c r="L239" t="s">
        <v>135</v>
      </c>
      <c r="M239" t="s">
        <v>180</v>
      </c>
      <c r="N239" t="s">
        <v>285</v>
      </c>
      <c r="O239" t="s">
        <v>285</v>
      </c>
      <c r="P239" t="s">
        <v>173</v>
      </c>
      <c r="Q239">
        <v>1</v>
      </c>
      <c r="R239" t="s">
        <v>139</v>
      </c>
      <c r="S239" t="s">
        <v>177</v>
      </c>
      <c r="T239" t="s">
        <v>169</v>
      </c>
      <c r="U239" t="s">
        <v>142</v>
      </c>
      <c r="V239">
        <v>41</v>
      </c>
      <c r="W239" t="s">
        <v>191</v>
      </c>
      <c r="X239" t="s">
        <v>192</v>
      </c>
      <c r="Y239" t="s">
        <v>562</v>
      </c>
      <c r="Z239">
        <v>19.532</v>
      </c>
      <c r="AA239">
        <v>34.923470999999999</v>
      </c>
      <c r="AB239">
        <v>-83.623716999999999</v>
      </c>
      <c r="AC239">
        <v>92</v>
      </c>
      <c r="AD239">
        <v>69</v>
      </c>
      <c r="AE239">
        <v>32</v>
      </c>
      <c r="AF239" t="s">
        <v>146</v>
      </c>
      <c r="AG239">
        <v>26</v>
      </c>
      <c r="AH239">
        <v>31</v>
      </c>
      <c r="AI239" t="s">
        <v>183</v>
      </c>
      <c r="AJ239">
        <v>294.5</v>
      </c>
      <c r="AK239">
        <v>90.5</v>
      </c>
      <c r="AL239">
        <v>466.4</v>
      </c>
      <c r="AM239">
        <v>-83.624270999999993</v>
      </c>
      <c r="AN239">
        <v>34.923898999999999</v>
      </c>
      <c r="AO239">
        <v>-83.623694</v>
      </c>
      <c r="AP239">
        <v>34.922839000000003</v>
      </c>
      <c r="AQ239" t="s">
        <v>562</v>
      </c>
      <c r="AR239">
        <v>1</v>
      </c>
      <c r="AS239">
        <v>281</v>
      </c>
      <c r="AT239">
        <v>2</v>
      </c>
      <c r="AU239">
        <v>0</v>
      </c>
      <c r="AV239">
        <v>45</v>
      </c>
      <c r="AW239">
        <v>13.24</v>
      </c>
      <c r="AX239">
        <v>13.03</v>
      </c>
      <c r="AY239">
        <v>2460.6</v>
      </c>
      <c r="AZ239">
        <v>2438</v>
      </c>
      <c r="BA239">
        <v>2414.6999999999998</v>
      </c>
      <c r="BB239">
        <v>45</v>
      </c>
      <c r="BC239">
        <v>34.6</v>
      </c>
      <c r="BD239">
        <v>10.4</v>
      </c>
      <c r="BE239" s="3">
        <v>43092</v>
      </c>
      <c r="BF239" t="s">
        <v>148</v>
      </c>
      <c r="BG239">
        <v>1.3619999999999999E-3</v>
      </c>
      <c r="BH239">
        <v>49424</v>
      </c>
      <c r="BI239">
        <v>48897</v>
      </c>
      <c r="BJ239" t="s">
        <v>562</v>
      </c>
      <c r="BK239" t="s">
        <v>563</v>
      </c>
      <c r="BL239">
        <v>1</v>
      </c>
      <c r="BM239">
        <v>200</v>
      </c>
      <c r="BN239">
        <v>1</v>
      </c>
      <c r="BO239">
        <v>1</v>
      </c>
      <c r="BP239">
        <v>2</v>
      </c>
      <c r="BQ239">
        <v>1</v>
      </c>
      <c r="BR239">
        <v>1</v>
      </c>
      <c r="BS239">
        <v>2</v>
      </c>
      <c r="BT239">
        <v>3</v>
      </c>
      <c r="BU239">
        <v>3</v>
      </c>
      <c r="BV239" t="s">
        <v>150</v>
      </c>
      <c r="BW239">
        <v>281</v>
      </c>
      <c r="BX239">
        <v>2</v>
      </c>
      <c r="BY239">
        <v>0</v>
      </c>
      <c r="BZ239" t="s">
        <v>151</v>
      </c>
      <c r="CA239" t="s">
        <v>151</v>
      </c>
      <c r="CB239">
        <v>0</v>
      </c>
      <c r="CC239">
        <v>45</v>
      </c>
      <c r="CD239">
        <v>830</v>
      </c>
      <c r="CE239" t="s">
        <v>152</v>
      </c>
      <c r="CF239">
        <v>0</v>
      </c>
      <c r="CG239">
        <v>1.374142</v>
      </c>
      <c r="CH239">
        <v>9</v>
      </c>
      <c r="CI239" t="s">
        <v>153</v>
      </c>
      <c r="CJ239">
        <v>830</v>
      </c>
      <c r="CK239">
        <v>501299</v>
      </c>
      <c r="CL239">
        <v>19.190000000000001</v>
      </c>
      <c r="CM239">
        <v>20.56</v>
      </c>
      <c r="CN239">
        <v>501299</v>
      </c>
      <c r="CO239">
        <v>0</v>
      </c>
      <c r="CP239">
        <v>7255.4684349999998</v>
      </c>
      <c r="CQ239">
        <v>100</v>
      </c>
      <c r="CR239">
        <v>48944</v>
      </c>
      <c r="CS239">
        <v>4.5546999999999997E-2</v>
      </c>
      <c r="CT239">
        <v>0</v>
      </c>
      <c r="CU239">
        <v>1.3619999999999999E-3</v>
      </c>
      <c r="CV239">
        <v>712</v>
      </c>
      <c r="CW239" t="s">
        <v>599</v>
      </c>
      <c r="CX239" t="s">
        <v>155</v>
      </c>
      <c r="CY239" t="s">
        <v>600</v>
      </c>
      <c r="CZ239">
        <v>-83.624325999999996</v>
      </c>
      <c r="DA239">
        <v>34.923929999999999</v>
      </c>
      <c r="DB239">
        <v>34.923929999999999</v>
      </c>
      <c r="DC239">
        <v>-83.624325999999996</v>
      </c>
      <c r="DD239">
        <v>1.3619999999999999E-3</v>
      </c>
      <c r="DE239">
        <v>92</v>
      </c>
      <c r="DF239">
        <v>1620</v>
      </c>
      <c r="DG239">
        <v>11.6</v>
      </c>
      <c r="DH239">
        <v>1710</v>
      </c>
      <c r="DI239">
        <v>11.6</v>
      </c>
      <c r="DJ239">
        <v>1660</v>
      </c>
      <c r="DK239">
        <v>11.6</v>
      </c>
      <c r="DL239">
        <v>860</v>
      </c>
      <c r="DM239">
        <v>0</v>
      </c>
      <c r="DN239">
        <v>830</v>
      </c>
      <c r="DO239">
        <v>11.9</v>
      </c>
      <c r="DP239">
        <v>1170</v>
      </c>
      <c r="DQ239">
        <v>13.1</v>
      </c>
      <c r="DR239">
        <v>1110</v>
      </c>
      <c r="DS239">
        <v>13.8</v>
      </c>
      <c r="DT239">
        <v>1430</v>
      </c>
      <c r="DU239">
        <v>9.1999999999999993</v>
      </c>
      <c r="DV239">
        <v>1430</v>
      </c>
      <c r="DW239">
        <v>9.1999999999999993</v>
      </c>
      <c r="DX239">
        <v>1260</v>
      </c>
      <c r="DY239">
        <v>12.8</v>
      </c>
      <c r="DZ239">
        <v>0</v>
      </c>
    </row>
    <row r="240" spans="1:130" x14ac:dyDescent="0.3">
      <c r="A240">
        <v>239</v>
      </c>
      <c r="B240">
        <v>6827086</v>
      </c>
      <c r="C240" t="s">
        <v>157</v>
      </c>
      <c r="D240" s="2">
        <v>43319.772916666669</v>
      </c>
      <c r="E240" t="s">
        <v>559</v>
      </c>
      <c r="F240" t="s">
        <v>560</v>
      </c>
      <c r="G240" t="s">
        <v>610</v>
      </c>
      <c r="H240" t="s">
        <v>187</v>
      </c>
      <c r="I240">
        <v>0</v>
      </c>
      <c r="J240">
        <v>0</v>
      </c>
      <c r="K240">
        <v>1</v>
      </c>
      <c r="L240" t="s">
        <v>135</v>
      </c>
      <c r="M240" t="s">
        <v>164</v>
      </c>
      <c r="N240" t="s">
        <v>137</v>
      </c>
      <c r="O240" t="s">
        <v>137</v>
      </c>
      <c r="P240" t="s">
        <v>327</v>
      </c>
      <c r="Q240">
        <v>1</v>
      </c>
      <c r="R240" t="s">
        <v>139</v>
      </c>
      <c r="S240" t="s">
        <v>177</v>
      </c>
      <c r="T240" t="s">
        <v>169</v>
      </c>
      <c r="U240" t="s">
        <v>142</v>
      </c>
      <c r="V240">
        <v>86</v>
      </c>
      <c r="W240" t="s">
        <v>143</v>
      </c>
      <c r="X240" t="s">
        <v>264</v>
      </c>
      <c r="Y240" t="s">
        <v>562</v>
      </c>
      <c r="Z240">
        <v>19.498930999999999</v>
      </c>
      <c r="AA240">
        <v>34.923828999999998</v>
      </c>
      <c r="AB240">
        <v>-83.624143000000004</v>
      </c>
      <c r="AC240">
        <v>92</v>
      </c>
      <c r="AD240">
        <v>69</v>
      </c>
      <c r="AE240">
        <v>32</v>
      </c>
      <c r="AF240" t="s">
        <v>146</v>
      </c>
      <c r="AG240">
        <v>26</v>
      </c>
      <c r="AH240">
        <v>31</v>
      </c>
      <c r="AI240" t="s">
        <v>183</v>
      </c>
      <c r="AJ240">
        <v>294.5</v>
      </c>
      <c r="AK240">
        <v>90.5</v>
      </c>
      <c r="AL240">
        <v>466.4</v>
      </c>
      <c r="AM240">
        <v>-83.624270999999993</v>
      </c>
      <c r="AN240">
        <v>34.923898999999999</v>
      </c>
      <c r="AO240">
        <v>-83.623694</v>
      </c>
      <c r="AP240">
        <v>34.922839000000003</v>
      </c>
      <c r="AQ240" t="s">
        <v>562</v>
      </c>
      <c r="AR240">
        <v>1</v>
      </c>
      <c r="AS240">
        <v>281</v>
      </c>
      <c r="AT240">
        <v>2</v>
      </c>
      <c r="AU240">
        <v>0</v>
      </c>
      <c r="AV240">
        <v>45</v>
      </c>
      <c r="AW240">
        <v>13.24</v>
      </c>
      <c r="AX240">
        <v>13.03</v>
      </c>
      <c r="AY240">
        <v>2460.6</v>
      </c>
      <c r="AZ240">
        <v>2438</v>
      </c>
      <c r="BA240">
        <v>2414.6999999999998</v>
      </c>
      <c r="BB240">
        <v>45</v>
      </c>
      <c r="BC240">
        <v>34.6</v>
      </c>
      <c r="BD240">
        <v>10.4</v>
      </c>
      <c r="BE240" s="3">
        <v>43092</v>
      </c>
      <c r="BF240" t="s">
        <v>148</v>
      </c>
      <c r="BG240">
        <v>1.3619999999999999E-3</v>
      </c>
      <c r="BH240">
        <v>49424</v>
      </c>
      <c r="BI240">
        <v>48897</v>
      </c>
      <c r="BJ240" t="s">
        <v>562</v>
      </c>
      <c r="BK240" t="s">
        <v>563</v>
      </c>
      <c r="BL240">
        <v>1</v>
      </c>
      <c r="BM240">
        <v>200</v>
      </c>
      <c r="BN240">
        <v>1</v>
      </c>
      <c r="BO240">
        <v>1</v>
      </c>
      <c r="BP240">
        <v>2</v>
      </c>
      <c r="BQ240">
        <v>1</v>
      </c>
      <c r="BR240">
        <v>1</v>
      </c>
      <c r="BS240">
        <v>2</v>
      </c>
      <c r="BT240">
        <v>3</v>
      </c>
      <c r="BU240">
        <v>3</v>
      </c>
      <c r="BV240" t="s">
        <v>150</v>
      </c>
      <c r="BW240">
        <v>281</v>
      </c>
      <c r="BX240">
        <v>2</v>
      </c>
      <c r="BY240">
        <v>0</v>
      </c>
      <c r="BZ240" t="s">
        <v>151</v>
      </c>
      <c r="CA240" t="s">
        <v>151</v>
      </c>
      <c r="CB240">
        <v>0</v>
      </c>
      <c r="CC240">
        <v>45</v>
      </c>
      <c r="CD240">
        <v>830</v>
      </c>
      <c r="CE240" t="s">
        <v>152</v>
      </c>
      <c r="CF240">
        <v>0</v>
      </c>
      <c r="CG240">
        <v>1.374142</v>
      </c>
      <c r="CH240">
        <v>9</v>
      </c>
      <c r="CI240" t="s">
        <v>153</v>
      </c>
      <c r="CJ240">
        <v>830</v>
      </c>
      <c r="CK240">
        <v>501299</v>
      </c>
      <c r="CL240">
        <v>19.190000000000001</v>
      </c>
      <c r="CM240">
        <v>20.56</v>
      </c>
      <c r="CN240">
        <v>501299</v>
      </c>
      <c r="CO240">
        <v>0</v>
      </c>
      <c r="CP240">
        <v>7255.4684349999998</v>
      </c>
      <c r="CQ240">
        <v>100</v>
      </c>
      <c r="CR240">
        <v>48944</v>
      </c>
      <c r="CS240">
        <v>4.5546999999999997E-2</v>
      </c>
      <c r="CT240">
        <v>0</v>
      </c>
      <c r="CU240">
        <v>1.3619999999999999E-3</v>
      </c>
      <c r="CV240">
        <v>712</v>
      </c>
      <c r="CW240" t="s">
        <v>599</v>
      </c>
      <c r="CX240" t="s">
        <v>155</v>
      </c>
      <c r="CY240" t="s">
        <v>600</v>
      </c>
      <c r="CZ240">
        <v>-83.624325999999996</v>
      </c>
      <c r="DA240">
        <v>34.923929999999999</v>
      </c>
      <c r="DB240">
        <v>34.923929999999999</v>
      </c>
      <c r="DC240">
        <v>-83.624325999999996</v>
      </c>
      <c r="DD240">
        <v>1.3619999999999999E-3</v>
      </c>
      <c r="DE240">
        <v>92</v>
      </c>
      <c r="DF240">
        <v>1620</v>
      </c>
      <c r="DG240">
        <v>11.6</v>
      </c>
      <c r="DH240">
        <v>1710</v>
      </c>
      <c r="DI240">
        <v>11.6</v>
      </c>
      <c r="DJ240">
        <v>1660</v>
      </c>
      <c r="DK240">
        <v>11.6</v>
      </c>
      <c r="DL240">
        <v>860</v>
      </c>
      <c r="DM240">
        <v>0</v>
      </c>
      <c r="DN240">
        <v>830</v>
      </c>
      <c r="DO240">
        <v>11.9</v>
      </c>
      <c r="DP240">
        <v>1170</v>
      </c>
      <c r="DQ240">
        <v>13.1</v>
      </c>
      <c r="DR240">
        <v>1110</v>
      </c>
      <c r="DS240">
        <v>13.8</v>
      </c>
      <c r="DT240">
        <v>1430</v>
      </c>
      <c r="DU240">
        <v>9.1999999999999993</v>
      </c>
      <c r="DV240">
        <v>1430</v>
      </c>
      <c r="DW240">
        <v>9.1999999999999993</v>
      </c>
      <c r="DX240">
        <v>1260</v>
      </c>
      <c r="DY240">
        <v>12.8</v>
      </c>
      <c r="DZ240">
        <v>0</v>
      </c>
    </row>
    <row r="241" spans="1:130" x14ac:dyDescent="0.3">
      <c r="A241">
        <v>240</v>
      </c>
      <c r="B241">
        <v>6810007</v>
      </c>
      <c r="C241" t="s">
        <v>157</v>
      </c>
      <c r="D241" s="2">
        <v>43308.722222222219</v>
      </c>
      <c r="E241" t="s">
        <v>559</v>
      </c>
      <c r="F241" t="s">
        <v>560</v>
      </c>
      <c r="G241" t="s">
        <v>604</v>
      </c>
      <c r="H241" t="s">
        <v>211</v>
      </c>
      <c r="I241">
        <v>0</v>
      </c>
      <c r="J241">
        <v>1</v>
      </c>
      <c r="K241">
        <v>0</v>
      </c>
      <c r="L241" t="s">
        <v>135</v>
      </c>
      <c r="M241" t="s">
        <v>136</v>
      </c>
      <c r="N241" t="s">
        <v>199</v>
      </c>
      <c r="O241" t="s">
        <v>200</v>
      </c>
      <c r="P241" t="s">
        <v>190</v>
      </c>
      <c r="Q241">
        <v>1</v>
      </c>
      <c r="R241" t="s">
        <v>139</v>
      </c>
      <c r="S241" t="s">
        <v>177</v>
      </c>
      <c r="T241" t="s">
        <v>169</v>
      </c>
      <c r="U241" t="s">
        <v>142</v>
      </c>
      <c r="V241">
        <v>54</v>
      </c>
      <c r="W241" t="s">
        <v>191</v>
      </c>
      <c r="X241" t="s">
        <v>192</v>
      </c>
      <c r="Y241" t="s">
        <v>562</v>
      </c>
      <c r="Z241">
        <v>19.471523000000001</v>
      </c>
      <c r="AA241">
        <v>34.924050000000001</v>
      </c>
      <c r="AB241">
        <v>-83.624544999999998</v>
      </c>
      <c r="AC241">
        <v>92</v>
      </c>
      <c r="AD241">
        <v>69</v>
      </c>
      <c r="AE241">
        <v>32</v>
      </c>
      <c r="AF241" t="s">
        <v>146</v>
      </c>
      <c r="AG241">
        <v>26</v>
      </c>
      <c r="AH241">
        <v>31</v>
      </c>
      <c r="AI241" t="s">
        <v>183</v>
      </c>
      <c r="AJ241">
        <v>294.5</v>
      </c>
      <c r="AK241">
        <v>90.5</v>
      </c>
      <c r="AL241">
        <v>466.4</v>
      </c>
      <c r="AM241">
        <v>-83.624270999999993</v>
      </c>
      <c r="AN241">
        <v>34.923898999999999</v>
      </c>
      <c r="AO241">
        <v>-83.623694</v>
      </c>
      <c r="AP241">
        <v>34.922839000000003</v>
      </c>
      <c r="AQ241" t="s">
        <v>562</v>
      </c>
      <c r="AR241">
        <v>1</v>
      </c>
      <c r="AS241">
        <v>281</v>
      </c>
      <c r="AT241">
        <v>2</v>
      </c>
      <c r="AU241">
        <v>0</v>
      </c>
      <c r="AV241">
        <v>45</v>
      </c>
      <c r="AW241">
        <v>13.24</v>
      </c>
      <c r="AX241">
        <v>13.03</v>
      </c>
      <c r="AY241">
        <v>2460.6</v>
      </c>
      <c r="AZ241">
        <v>2438</v>
      </c>
      <c r="BA241">
        <v>2414.6999999999998</v>
      </c>
      <c r="BB241">
        <v>45</v>
      </c>
      <c r="BC241">
        <v>34.6</v>
      </c>
      <c r="BD241">
        <v>10.4</v>
      </c>
      <c r="BE241" s="3">
        <v>43092</v>
      </c>
      <c r="BF241" t="s">
        <v>148</v>
      </c>
      <c r="BG241">
        <v>1.3619999999999999E-3</v>
      </c>
      <c r="BH241">
        <v>49424</v>
      </c>
      <c r="BI241">
        <v>48897</v>
      </c>
      <c r="BJ241" t="s">
        <v>562</v>
      </c>
      <c r="BK241" t="s">
        <v>563</v>
      </c>
      <c r="BL241">
        <v>1</v>
      </c>
      <c r="BM241">
        <v>200</v>
      </c>
      <c r="BN241">
        <v>1</v>
      </c>
      <c r="BO241">
        <v>1</v>
      </c>
      <c r="BP241">
        <v>2</v>
      </c>
      <c r="BQ241">
        <v>1</v>
      </c>
      <c r="BR241">
        <v>1</v>
      </c>
      <c r="BS241">
        <v>2</v>
      </c>
      <c r="BT241">
        <v>3</v>
      </c>
      <c r="BU241">
        <v>3</v>
      </c>
      <c r="BV241" t="s">
        <v>150</v>
      </c>
      <c r="BW241">
        <v>281</v>
      </c>
      <c r="BX241">
        <v>2</v>
      </c>
      <c r="BY241">
        <v>0</v>
      </c>
      <c r="BZ241" t="s">
        <v>151</v>
      </c>
      <c r="CA241" t="s">
        <v>151</v>
      </c>
      <c r="CB241">
        <v>0</v>
      </c>
      <c r="CC241">
        <v>45</v>
      </c>
      <c r="CD241">
        <v>830</v>
      </c>
      <c r="CE241" t="s">
        <v>152</v>
      </c>
      <c r="CF241">
        <v>0</v>
      </c>
      <c r="CG241">
        <v>1.374142</v>
      </c>
      <c r="CH241">
        <v>9</v>
      </c>
      <c r="CI241" t="s">
        <v>153</v>
      </c>
      <c r="CJ241">
        <v>830</v>
      </c>
      <c r="CK241">
        <v>501299</v>
      </c>
      <c r="CL241">
        <v>19.190000000000001</v>
      </c>
      <c r="CM241">
        <v>20.56</v>
      </c>
      <c r="CN241">
        <v>501299</v>
      </c>
      <c r="CO241">
        <v>0</v>
      </c>
      <c r="CP241">
        <v>7255.4684349999998</v>
      </c>
      <c r="CQ241">
        <v>100</v>
      </c>
      <c r="CR241">
        <v>48944</v>
      </c>
      <c r="CS241">
        <v>4.5546999999999997E-2</v>
      </c>
      <c r="CT241">
        <v>0</v>
      </c>
      <c r="CU241">
        <v>1.3619999999999999E-3</v>
      </c>
      <c r="CV241">
        <v>712</v>
      </c>
      <c r="CW241" t="s">
        <v>599</v>
      </c>
      <c r="CX241" t="s">
        <v>155</v>
      </c>
      <c r="CY241" t="s">
        <v>600</v>
      </c>
      <c r="CZ241">
        <v>-83.624325999999996</v>
      </c>
      <c r="DA241">
        <v>34.923929999999999</v>
      </c>
      <c r="DB241">
        <v>34.923929999999999</v>
      </c>
      <c r="DC241">
        <v>-83.624325999999996</v>
      </c>
      <c r="DD241">
        <v>1.3619999999999999E-3</v>
      </c>
      <c r="DE241">
        <v>92</v>
      </c>
      <c r="DF241">
        <v>1620</v>
      </c>
      <c r="DG241">
        <v>11.6</v>
      </c>
      <c r="DH241">
        <v>1710</v>
      </c>
      <c r="DI241">
        <v>11.6</v>
      </c>
      <c r="DJ241">
        <v>1660</v>
      </c>
      <c r="DK241">
        <v>11.6</v>
      </c>
      <c r="DL241">
        <v>860</v>
      </c>
      <c r="DM241">
        <v>0</v>
      </c>
      <c r="DN241">
        <v>830</v>
      </c>
      <c r="DO241">
        <v>11.9</v>
      </c>
      <c r="DP241">
        <v>1170</v>
      </c>
      <c r="DQ241">
        <v>13.1</v>
      </c>
      <c r="DR241">
        <v>1110</v>
      </c>
      <c r="DS241">
        <v>13.8</v>
      </c>
      <c r="DT241">
        <v>1430</v>
      </c>
      <c r="DU241">
        <v>9.1999999999999993</v>
      </c>
      <c r="DV241">
        <v>1430</v>
      </c>
      <c r="DW241">
        <v>9.1999999999999993</v>
      </c>
      <c r="DX241">
        <v>1260</v>
      </c>
      <c r="DY241">
        <v>12.8</v>
      </c>
      <c r="DZ241">
        <v>3.1E-4</v>
      </c>
    </row>
    <row r="242" spans="1:130" x14ac:dyDescent="0.3">
      <c r="A242">
        <v>241</v>
      </c>
      <c r="B242">
        <v>6750479</v>
      </c>
      <c r="C242" t="s">
        <v>558</v>
      </c>
      <c r="D242" s="2">
        <v>43261.616666666669</v>
      </c>
      <c r="E242" t="s">
        <v>559</v>
      </c>
      <c r="F242" t="s">
        <v>560</v>
      </c>
      <c r="G242" t="s">
        <v>612</v>
      </c>
      <c r="H242" t="s">
        <v>187</v>
      </c>
      <c r="I242">
        <v>0</v>
      </c>
      <c r="J242">
        <v>0</v>
      </c>
      <c r="K242">
        <v>1</v>
      </c>
      <c r="L242" t="s">
        <v>135</v>
      </c>
      <c r="M242" t="s">
        <v>136</v>
      </c>
      <c r="N242" t="s">
        <v>199</v>
      </c>
      <c r="O242" t="s">
        <v>200</v>
      </c>
      <c r="P242" t="s">
        <v>212</v>
      </c>
      <c r="Q242">
        <v>1</v>
      </c>
      <c r="R242" t="s">
        <v>139</v>
      </c>
      <c r="S242" t="s">
        <v>177</v>
      </c>
      <c r="T242" t="s">
        <v>169</v>
      </c>
      <c r="U242" t="s">
        <v>142</v>
      </c>
      <c r="V242">
        <v>22</v>
      </c>
      <c r="W242" t="s">
        <v>191</v>
      </c>
      <c r="X242" t="s">
        <v>192</v>
      </c>
      <c r="Y242" t="s">
        <v>562</v>
      </c>
      <c r="Z242">
        <v>19.529724999999999</v>
      </c>
      <c r="AA242">
        <v>34.923521999999998</v>
      </c>
      <c r="AB242">
        <v>-83.623745</v>
      </c>
      <c r="AC242">
        <v>92</v>
      </c>
      <c r="AD242">
        <v>69</v>
      </c>
      <c r="AE242">
        <v>32</v>
      </c>
      <c r="AF242" t="s">
        <v>146</v>
      </c>
      <c r="AG242">
        <v>26</v>
      </c>
      <c r="AH242">
        <v>31</v>
      </c>
      <c r="AI242" t="s">
        <v>183</v>
      </c>
      <c r="AJ242">
        <v>294.5</v>
      </c>
      <c r="AK242">
        <v>90.5</v>
      </c>
      <c r="AL242">
        <v>466.4</v>
      </c>
      <c r="AM242">
        <v>-83.624270999999993</v>
      </c>
      <c r="AN242">
        <v>34.923898999999999</v>
      </c>
      <c r="AO242">
        <v>-83.623694</v>
      </c>
      <c r="AP242">
        <v>34.922839000000003</v>
      </c>
      <c r="AQ242" t="s">
        <v>562</v>
      </c>
      <c r="AR242">
        <v>1</v>
      </c>
      <c r="AS242">
        <v>281</v>
      </c>
      <c r="AT242">
        <v>2</v>
      </c>
      <c r="AU242">
        <v>0</v>
      </c>
      <c r="AV242">
        <v>45</v>
      </c>
      <c r="AW242">
        <v>13.24</v>
      </c>
      <c r="AX242">
        <v>13.03</v>
      </c>
      <c r="AY242">
        <v>2460.6</v>
      </c>
      <c r="AZ242">
        <v>2438</v>
      </c>
      <c r="BA242">
        <v>2414.6999999999998</v>
      </c>
      <c r="BB242">
        <v>45</v>
      </c>
      <c r="BC242">
        <v>34.6</v>
      </c>
      <c r="BD242">
        <v>10.4</v>
      </c>
      <c r="BE242" s="3">
        <v>43092</v>
      </c>
      <c r="BF242" t="s">
        <v>148</v>
      </c>
      <c r="BG242">
        <v>1.3619999999999999E-3</v>
      </c>
      <c r="BH242">
        <v>49424</v>
      </c>
      <c r="BI242">
        <v>48897</v>
      </c>
      <c r="BJ242" t="s">
        <v>562</v>
      </c>
      <c r="BK242" t="s">
        <v>563</v>
      </c>
      <c r="BL242">
        <v>1</v>
      </c>
      <c r="BM242">
        <v>200</v>
      </c>
      <c r="BN242">
        <v>1</v>
      </c>
      <c r="BO242">
        <v>1</v>
      </c>
      <c r="BP242">
        <v>2</v>
      </c>
      <c r="BQ242">
        <v>1</v>
      </c>
      <c r="BR242">
        <v>1</v>
      </c>
      <c r="BS242">
        <v>2</v>
      </c>
      <c r="BT242">
        <v>3</v>
      </c>
      <c r="BU242">
        <v>3</v>
      </c>
      <c r="BV242" t="s">
        <v>150</v>
      </c>
      <c r="BW242">
        <v>281</v>
      </c>
      <c r="BX242">
        <v>2</v>
      </c>
      <c r="BY242">
        <v>0</v>
      </c>
      <c r="BZ242" t="s">
        <v>151</v>
      </c>
      <c r="CA242" t="s">
        <v>151</v>
      </c>
      <c r="CB242">
        <v>0</v>
      </c>
      <c r="CC242">
        <v>45</v>
      </c>
      <c r="CD242">
        <v>830</v>
      </c>
      <c r="CE242" t="s">
        <v>152</v>
      </c>
      <c r="CF242">
        <v>0</v>
      </c>
      <c r="CG242">
        <v>1.374142</v>
      </c>
      <c r="CH242">
        <v>9</v>
      </c>
      <c r="CI242" t="s">
        <v>153</v>
      </c>
      <c r="CJ242">
        <v>830</v>
      </c>
      <c r="CK242">
        <v>501299</v>
      </c>
      <c r="CL242">
        <v>19.190000000000001</v>
      </c>
      <c r="CM242">
        <v>20.56</v>
      </c>
      <c r="CN242">
        <v>501299</v>
      </c>
      <c r="CO242">
        <v>0</v>
      </c>
      <c r="CP242">
        <v>7255.4684349999998</v>
      </c>
      <c r="CQ242">
        <v>100</v>
      </c>
      <c r="CR242">
        <v>48944</v>
      </c>
      <c r="CS242">
        <v>4.5546999999999997E-2</v>
      </c>
      <c r="CT242">
        <v>0</v>
      </c>
      <c r="CU242">
        <v>1.3619999999999999E-3</v>
      </c>
      <c r="CV242">
        <v>712</v>
      </c>
      <c r="CW242" t="s">
        <v>599</v>
      </c>
      <c r="CX242" t="s">
        <v>155</v>
      </c>
      <c r="CY242" t="s">
        <v>600</v>
      </c>
      <c r="CZ242">
        <v>-83.624325999999996</v>
      </c>
      <c r="DA242">
        <v>34.923929999999999</v>
      </c>
      <c r="DB242">
        <v>34.923929999999999</v>
      </c>
      <c r="DC242">
        <v>-83.624325999999996</v>
      </c>
      <c r="DD242">
        <v>1.3619999999999999E-3</v>
      </c>
      <c r="DE242">
        <v>92</v>
      </c>
      <c r="DF242">
        <v>1620</v>
      </c>
      <c r="DG242">
        <v>11.6</v>
      </c>
      <c r="DH242">
        <v>1710</v>
      </c>
      <c r="DI242">
        <v>11.6</v>
      </c>
      <c r="DJ242">
        <v>1660</v>
      </c>
      <c r="DK242">
        <v>11.6</v>
      </c>
      <c r="DL242">
        <v>860</v>
      </c>
      <c r="DM242">
        <v>0</v>
      </c>
      <c r="DN242">
        <v>830</v>
      </c>
      <c r="DO242">
        <v>11.9</v>
      </c>
      <c r="DP242">
        <v>1170</v>
      </c>
      <c r="DQ242">
        <v>13.1</v>
      </c>
      <c r="DR242">
        <v>1110</v>
      </c>
      <c r="DS242">
        <v>13.8</v>
      </c>
      <c r="DT242">
        <v>1430</v>
      </c>
      <c r="DU242">
        <v>9.1999999999999993</v>
      </c>
      <c r="DV242">
        <v>1430</v>
      </c>
      <c r="DW242">
        <v>9.1999999999999993</v>
      </c>
      <c r="DX242">
        <v>1260</v>
      </c>
      <c r="DY242">
        <v>12.8</v>
      </c>
      <c r="DZ242">
        <v>0</v>
      </c>
    </row>
    <row r="243" spans="1:130" x14ac:dyDescent="0.3">
      <c r="A243">
        <v>242</v>
      </c>
      <c r="B243">
        <v>6750486</v>
      </c>
      <c r="C243" t="s">
        <v>558</v>
      </c>
      <c r="D243" s="2">
        <v>43207.427083333336</v>
      </c>
      <c r="E243" t="s">
        <v>559</v>
      </c>
      <c r="F243" t="s">
        <v>560</v>
      </c>
      <c r="G243" t="s">
        <v>612</v>
      </c>
      <c r="H243" t="s">
        <v>187</v>
      </c>
      <c r="I243">
        <v>0</v>
      </c>
      <c r="J243">
        <v>0</v>
      </c>
      <c r="K243">
        <v>1</v>
      </c>
      <c r="L243" t="s">
        <v>135</v>
      </c>
      <c r="M243" t="s">
        <v>136</v>
      </c>
      <c r="N243" t="s">
        <v>239</v>
      </c>
      <c r="O243" t="s">
        <v>239</v>
      </c>
      <c r="P243" t="s">
        <v>212</v>
      </c>
      <c r="Q243">
        <v>1</v>
      </c>
      <c r="R243" t="s">
        <v>139</v>
      </c>
      <c r="S243" t="s">
        <v>177</v>
      </c>
      <c r="T243" t="s">
        <v>169</v>
      </c>
      <c r="U243" t="s">
        <v>142</v>
      </c>
      <c r="V243">
        <v>0</v>
      </c>
      <c r="W243" t="s">
        <v>191</v>
      </c>
      <c r="X243" t="s">
        <v>192</v>
      </c>
      <c r="Y243" t="s">
        <v>562</v>
      </c>
      <c r="Z243">
        <v>19.495000000000001</v>
      </c>
      <c r="AA243">
        <v>34.923845</v>
      </c>
      <c r="AB243">
        <v>-83.624172000000002</v>
      </c>
      <c r="AC243">
        <v>92</v>
      </c>
      <c r="AD243">
        <v>69</v>
      </c>
      <c r="AE243">
        <v>32</v>
      </c>
      <c r="AF243" t="s">
        <v>146</v>
      </c>
      <c r="AG243">
        <v>26</v>
      </c>
      <c r="AH243">
        <v>31</v>
      </c>
      <c r="AI243" t="s">
        <v>183</v>
      </c>
      <c r="AJ243">
        <v>294.5</v>
      </c>
      <c r="AK243">
        <v>90.5</v>
      </c>
      <c r="AL243">
        <v>466.4</v>
      </c>
      <c r="AM243">
        <v>-83.624270999999993</v>
      </c>
      <c r="AN243">
        <v>34.923898999999999</v>
      </c>
      <c r="AO243">
        <v>-83.623694</v>
      </c>
      <c r="AP243">
        <v>34.922839000000003</v>
      </c>
      <c r="AQ243" t="s">
        <v>562</v>
      </c>
      <c r="AR243">
        <v>1</v>
      </c>
      <c r="AS243">
        <v>281</v>
      </c>
      <c r="AT243">
        <v>2</v>
      </c>
      <c r="AU243">
        <v>0</v>
      </c>
      <c r="AV243">
        <v>45</v>
      </c>
      <c r="AW243">
        <v>13.24</v>
      </c>
      <c r="AX243">
        <v>13.03</v>
      </c>
      <c r="AY243">
        <v>2460.6</v>
      </c>
      <c r="AZ243">
        <v>2438</v>
      </c>
      <c r="BA243">
        <v>2414.6999999999998</v>
      </c>
      <c r="BB243">
        <v>45</v>
      </c>
      <c r="BC243">
        <v>34.6</v>
      </c>
      <c r="BD243">
        <v>10.4</v>
      </c>
      <c r="BE243" s="3">
        <v>43092</v>
      </c>
      <c r="BF243" t="s">
        <v>148</v>
      </c>
      <c r="BG243">
        <v>1.3619999999999999E-3</v>
      </c>
      <c r="BH243">
        <v>49424</v>
      </c>
      <c r="BI243">
        <v>48897</v>
      </c>
      <c r="BJ243" t="s">
        <v>562</v>
      </c>
      <c r="BK243" t="s">
        <v>563</v>
      </c>
      <c r="BL243">
        <v>1</v>
      </c>
      <c r="BM243">
        <v>200</v>
      </c>
      <c r="BN243">
        <v>1</v>
      </c>
      <c r="BO243">
        <v>1</v>
      </c>
      <c r="BP243">
        <v>2</v>
      </c>
      <c r="BQ243">
        <v>1</v>
      </c>
      <c r="BR243">
        <v>1</v>
      </c>
      <c r="BS243">
        <v>2</v>
      </c>
      <c r="BT243">
        <v>3</v>
      </c>
      <c r="BU243">
        <v>3</v>
      </c>
      <c r="BV243" t="s">
        <v>150</v>
      </c>
      <c r="BW243">
        <v>281</v>
      </c>
      <c r="BX243">
        <v>2</v>
      </c>
      <c r="BY243">
        <v>0</v>
      </c>
      <c r="BZ243" t="s">
        <v>151</v>
      </c>
      <c r="CA243" t="s">
        <v>151</v>
      </c>
      <c r="CB243">
        <v>0</v>
      </c>
      <c r="CC243">
        <v>45</v>
      </c>
      <c r="CD243">
        <v>830</v>
      </c>
      <c r="CE243" t="s">
        <v>152</v>
      </c>
      <c r="CF243">
        <v>0</v>
      </c>
      <c r="CG243">
        <v>1.374142</v>
      </c>
      <c r="CH243">
        <v>9</v>
      </c>
      <c r="CI243" t="s">
        <v>153</v>
      </c>
      <c r="CJ243">
        <v>830</v>
      </c>
      <c r="CK243">
        <v>501299</v>
      </c>
      <c r="CL243">
        <v>19.190000000000001</v>
      </c>
      <c r="CM243">
        <v>20.56</v>
      </c>
      <c r="CN243">
        <v>501299</v>
      </c>
      <c r="CO243">
        <v>0</v>
      </c>
      <c r="CP243">
        <v>7255.4684349999998</v>
      </c>
      <c r="CQ243">
        <v>100</v>
      </c>
      <c r="CR243">
        <v>48944</v>
      </c>
      <c r="CS243">
        <v>4.5546999999999997E-2</v>
      </c>
      <c r="CT243">
        <v>0</v>
      </c>
      <c r="CU243">
        <v>1.3619999999999999E-3</v>
      </c>
      <c r="CV243">
        <v>712</v>
      </c>
      <c r="CW243" t="s">
        <v>599</v>
      </c>
      <c r="CX243" t="s">
        <v>155</v>
      </c>
      <c r="CY243" t="s">
        <v>600</v>
      </c>
      <c r="CZ243">
        <v>-83.624325999999996</v>
      </c>
      <c r="DA243">
        <v>34.923929999999999</v>
      </c>
      <c r="DB243">
        <v>34.923929999999999</v>
      </c>
      <c r="DC243">
        <v>-83.624325999999996</v>
      </c>
      <c r="DD243">
        <v>1.3619999999999999E-3</v>
      </c>
      <c r="DE243">
        <v>92</v>
      </c>
      <c r="DF243">
        <v>1620</v>
      </c>
      <c r="DG243">
        <v>11.6</v>
      </c>
      <c r="DH243">
        <v>1710</v>
      </c>
      <c r="DI243">
        <v>11.6</v>
      </c>
      <c r="DJ243">
        <v>1660</v>
      </c>
      <c r="DK243">
        <v>11.6</v>
      </c>
      <c r="DL243">
        <v>860</v>
      </c>
      <c r="DM243">
        <v>0</v>
      </c>
      <c r="DN243">
        <v>830</v>
      </c>
      <c r="DO243">
        <v>11.9</v>
      </c>
      <c r="DP243">
        <v>1170</v>
      </c>
      <c r="DQ243">
        <v>13.1</v>
      </c>
      <c r="DR243">
        <v>1110</v>
      </c>
      <c r="DS243">
        <v>13.8</v>
      </c>
      <c r="DT243">
        <v>1430</v>
      </c>
      <c r="DU243">
        <v>9.1999999999999993</v>
      </c>
      <c r="DV243">
        <v>1430</v>
      </c>
      <c r="DW243">
        <v>9.1999999999999993</v>
      </c>
      <c r="DX243">
        <v>1260</v>
      </c>
      <c r="DY243">
        <v>12.8</v>
      </c>
      <c r="DZ243">
        <v>0</v>
      </c>
    </row>
    <row r="244" spans="1:130" x14ac:dyDescent="0.3">
      <c r="A244">
        <v>243</v>
      </c>
      <c r="B244">
        <v>6493375</v>
      </c>
      <c r="C244" t="s">
        <v>558</v>
      </c>
      <c r="D244" s="2">
        <v>43008.693749999999</v>
      </c>
      <c r="E244" t="s">
        <v>559</v>
      </c>
      <c r="F244" t="s">
        <v>560</v>
      </c>
      <c r="G244" t="s">
        <v>610</v>
      </c>
      <c r="H244" t="s">
        <v>211</v>
      </c>
      <c r="I244">
        <v>0</v>
      </c>
      <c r="J244">
        <v>1</v>
      </c>
      <c r="K244">
        <v>0</v>
      </c>
      <c r="L244" t="s">
        <v>135</v>
      </c>
      <c r="M244" t="s">
        <v>180</v>
      </c>
      <c r="N244" t="s">
        <v>159</v>
      </c>
      <c r="O244" t="s">
        <v>395</v>
      </c>
      <c r="P244" t="s">
        <v>173</v>
      </c>
      <c r="Q244">
        <v>1</v>
      </c>
      <c r="R244" t="s">
        <v>139</v>
      </c>
      <c r="S244" t="s">
        <v>177</v>
      </c>
      <c r="T244" t="s">
        <v>169</v>
      </c>
      <c r="U244" t="s">
        <v>142</v>
      </c>
      <c r="V244">
        <v>62</v>
      </c>
      <c r="W244" t="s">
        <v>605</v>
      </c>
      <c r="X244" t="s">
        <v>192</v>
      </c>
      <c r="Y244" t="s">
        <v>562</v>
      </c>
      <c r="Z244">
        <v>19.481732000000001</v>
      </c>
      <c r="AA244">
        <v>34.923968000000002</v>
      </c>
      <c r="AB244">
        <v>-83.624393999999995</v>
      </c>
      <c r="AC244">
        <v>92</v>
      </c>
      <c r="AD244">
        <v>69</v>
      </c>
      <c r="AE244">
        <v>32</v>
      </c>
      <c r="AF244" t="s">
        <v>146</v>
      </c>
      <c r="AG244">
        <v>26</v>
      </c>
      <c r="AH244">
        <v>31</v>
      </c>
      <c r="AI244" t="s">
        <v>183</v>
      </c>
      <c r="AJ244">
        <v>294.5</v>
      </c>
      <c r="AK244">
        <v>90.5</v>
      </c>
      <c r="AL244">
        <v>466.4</v>
      </c>
      <c r="AM244">
        <v>-83.624270999999993</v>
      </c>
      <c r="AN244">
        <v>34.923898999999999</v>
      </c>
      <c r="AO244">
        <v>-83.623694</v>
      </c>
      <c r="AP244">
        <v>34.922839000000003</v>
      </c>
      <c r="AQ244" t="s">
        <v>562</v>
      </c>
      <c r="AR244">
        <v>1</v>
      </c>
      <c r="AS244">
        <v>281</v>
      </c>
      <c r="AT244">
        <v>2</v>
      </c>
      <c r="AU244">
        <v>0</v>
      </c>
      <c r="AV244">
        <v>45</v>
      </c>
      <c r="AW244">
        <v>13.24</v>
      </c>
      <c r="AX244">
        <v>13.03</v>
      </c>
      <c r="AY244">
        <v>2460.6</v>
      </c>
      <c r="AZ244">
        <v>2438</v>
      </c>
      <c r="BA244">
        <v>2414.6999999999998</v>
      </c>
      <c r="BB244">
        <v>45</v>
      </c>
      <c r="BC244">
        <v>34.6</v>
      </c>
      <c r="BD244">
        <v>10.4</v>
      </c>
      <c r="BE244" s="3">
        <v>43092</v>
      </c>
      <c r="BF244" t="s">
        <v>148</v>
      </c>
      <c r="BG244">
        <v>1.3619999999999999E-3</v>
      </c>
      <c r="BH244">
        <v>49424</v>
      </c>
      <c r="BI244">
        <v>48897</v>
      </c>
      <c r="BJ244" t="s">
        <v>562</v>
      </c>
      <c r="BK244" t="s">
        <v>563</v>
      </c>
      <c r="BL244">
        <v>1</v>
      </c>
      <c r="BM244">
        <v>200</v>
      </c>
      <c r="BN244">
        <v>1</v>
      </c>
      <c r="BO244">
        <v>1</v>
      </c>
      <c r="BP244">
        <v>2</v>
      </c>
      <c r="BQ244">
        <v>1</v>
      </c>
      <c r="BR244">
        <v>1</v>
      </c>
      <c r="BS244">
        <v>2</v>
      </c>
      <c r="BT244">
        <v>3</v>
      </c>
      <c r="BU244">
        <v>3</v>
      </c>
      <c r="BV244" t="s">
        <v>150</v>
      </c>
      <c r="BW244">
        <v>281</v>
      </c>
      <c r="BX244">
        <v>2</v>
      </c>
      <c r="BY244">
        <v>0</v>
      </c>
      <c r="BZ244" t="s">
        <v>151</v>
      </c>
      <c r="CA244" t="s">
        <v>151</v>
      </c>
      <c r="CB244">
        <v>0</v>
      </c>
      <c r="CC244">
        <v>45</v>
      </c>
      <c r="CD244">
        <v>830</v>
      </c>
      <c r="CE244" t="s">
        <v>152</v>
      </c>
      <c r="CF244">
        <v>0</v>
      </c>
      <c r="CG244">
        <v>1.374142</v>
      </c>
      <c r="CH244">
        <v>9</v>
      </c>
      <c r="CI244" t="s">
        <v>153</v>
      </c>
      <c r="CJ244">
        <v>830</v>
      </c>
      <c r="CK244">
        <v>501299</v>
      </c>
      <c r="CL244">
        <v>19.190000000000001</v>
      </c>
      <c r="CM244">
        <v>20.56</v>
      </c>
      <c r="CN244">
        <v>501299</v>
      </c>
      <c r="CO244">
        <v>0</v>
      </c>
      <c r="CP244">
        <v>7255.4684349999998</v>
      </c>
      <c r="CQ244">
        <v>100</v>
      </c>
      <c r="CR244">
        <v>48944</v>
      </c>
      <c r="CS244">
        <v>4.5546999999999997E-2</v>
      </c>
      <c r="CT244">
        <v>0</v>
      </c>
      <c r="CU244">
        <v>1.3619999999999999E-3</v>
      </c>
      <c r="CV244">
        <v>712</v>
      </c>
      <c r="CW244" t="s">
        <v>599</v>
      </c>
      <c r="CX244" t="s">
        <v>155</v>
      </c>
      <c r="CY244" t="s">
        <v>600</v>
      </c>
      <c r="CZ244">
        <v>-83.624325999999996</v>
      </c>
      <c r="DA244">
        <v>34.923929999999999</v>
      </c>
      <c r="DB244">
        <v>34.923929999999999</v>
      </c>
      <c r="DC244">
        <v>-83.624325999999996</v>
      </c>
      <c r="DD244">
        <v>1.3619999999999999E-3</v>
      </c>
      <c r="DE244">
        <v>92</v>
      </c>
      <c r="DF244">
        <v>1620</v>
      </c>
      <c r="DG244">
        <v>11.6</v>
      </c>
      <c r="DH244">
        <v>1710</v>
      </c>
      <c r="DI244">
        <v>11.6</v>
      </c>
      <c r="DJ244">
        <v>1660</v>
      </c>
      <c r="DK244">
        <v>11.6</v>
      </c>
      <c r="DL244">
        <v>860</v>
      </c>
      <c r="DM244">
        <v>0</v>
      </c>
      <c r="DN244">
        <v>830</v>
      </c>
      <c r="DO244">
        <v>11.9</v>
      </c>
      <c r="DP244">
        <v>1170</v>
      </c>
      <c r="DQ244">
        <v>13.1</v>
      </c>
      <c r="DR244">
        <v>1110</v>
      </c>
      <c r="DS244">
        <v>13.8</v>
      </c>
      <c r="DT244">
        <v>1430</v>
      </c>
      <c r="DU244">
        <v>9.1999999999999993</v>
      </c>
      <c r="DV244">
        <v>1430</v>
      </c>
      <c r="DW244">
        <v>9.1999999999999993</v>
      </c>
      <c r="DX244">
        <v>1260</v>
      </c>
      <c r="DY244">
        <v>12.8</v>
      </c>
      <c r="DZ244">
        <v>1.3799999999999999E-4</v>
      </c>
    </row>
    <row r="245" spans="1:130" x14ac:dyDescent="0.3">
      <c r="A245">
        <v>244</v>
      </c>
      <c r="B245">
        <v>6258511</v>
      </c>
      <c r="C245" t="s">
        <v>157</v>
      </c>
      <c r="D245" s="2">
        <v>42883.582638888889</v>
      </c>
      <c r="E245" t="s">
        <v>559</v>
      </c>
      <c r="F245" t="s">
        <v>560</v>
      </c>
      <c r="G245" t="s">
        <v>613</v>
      </c>
      <c r="H245" t="s">
        <v>193</v>
      </c>
      <c r="I245">
        <v>0</v>
      </c>
      <c r="J245">
        <v>0</v>
      </c>
      <c r="K245">
        <v>0</v>
      </c>
      <c r="L245" t="s">
        <v>135</v>
      </c>
      <c r="M245" t="s">
        <v>164</v>
      </c>
      <c r="N245" t="s">
        <v>137</v>
      </c>
      <c r="O245" t="s">
        <v>137</v>
      </c>
      <c r="P245" t="s">
        <v>173</v>
      </c>
      <c r="Q245">
        <v>1</v>
      </c>
      <c r="R245" t="s">
        <v>139</v>
      </c>
      <c r="S245" t="s">
        <v>263</v>
      </c>
      <c r="T245" t="s">
        <v>169</v>
      </c>
      <c r="U245" t="s">
        <v>142</v>
      </c>
      <c r="V245">
        <v>75</v>
      </c>
      <c r="W245" t="s">
        <v>222</v>
      </c>
      <c r="X245" t="s">
        <v>192</v>
      </c>
      <c r="Y245" t="s">
        <v>562</v>
      </c>
      <c r="Z245">
        <v>19.554991000000001</v>
      </c>
      <c r="AA245">
        <v>34.923172000000001</v>
      </c>
      <c r="AB245">
        <v>-83.623654000000002</v>
      </c>
      <c r="AC245">
        <v>92</v>
      </c>
      <c r="AD245">
        <v>69</v>
      </c>
      <c r="AE245">
        <v>32</v>
      </c>
      <c r="AF245" t="s">
        <v>146</v>
      </c>
      <c r="AG245">
        <v>26</v>
      </c>
      <c r="AH245">
        <v>31</v>
      </c>
      <c r="AI245" t="s">
        <v>183</v>
      </c>
      <c r="AJ245">
        <v>294.5</v>
      </c>
      <c r="AK245">
        <v>90.5</v>
      </c>
      <c r="AL245">
        <v>466.4</v>
      </c>
      <c r="AM245">
        <v>-83.624270999999993</v>
      </c>
      <c r="AN245">
        <v>34.923898999999999</v>
      </c>
      <c r="AO245">
        <v>-83.623694</v>
      </c>
      <c r="AP245">
        <v>34.922839000000003</v>
      </c>
      <c r="AQ245" t="s">
        <v>562</v>
      </c>
      <c r="AR245">
        <v>1</v>
      </c>
      <c r="AS245">
        <v>281</v>
      </c>
      <c r="AT245">
        <v>2</v>
      </c>
      <c r="AU245">
        <v>0</v>
      </c>
      <c r="AV245">
        <v>45</v>
      </c>
      <c r="AW245">
        <v>13.24</v>
      </c>
      <c r="AX245">
        <v>13.03</v>
      </c>
      <c r="AY245">
        <v>2460.6</v>
      </c>
      <c r="AZ245">
        <v>2438</v>
      </c>
      <c r="BA245">
        <v>2414.6999999999998</v>
      </c>
      <c r="BB245">
        <v>45</v>
      </c>
      <c r="BC245">
        <v>34.6</v>
      </c>
      <c r="BD245">
        <v>10.4</v>
      </c>
      <c r="BE245" s="3">
        <v>43092</v>
      </c>
      <c r="BF245" t="s">
        <v>148</v>
      </c>
      <c r="BG245">
        <v>1.3619999999999999E-3</v>
      </c>
      <c r="BH245">
        <v>49424</v>
      </c>
      <c r="BI245">
        <v>48897</v>
      </c>
      <c r="BJ245" t="s">
        <v>562</v>
      </c>
      <c r="BK245" t="s">
        <v>563</v>
      </c>
      <c r="BL245">
        <v>1</v>
      </c>
      <c r="BM245">
        <v>200</v>
      </c>
      <c r="BN245">
        <v>1</v>
      </c>
      <c r="BO245">
        <v>1</v>
      </c>
      <c r="BP245">
        <v>2</v>
      </c>
      <c r="BQ245">
        <v>1</v>
      </c>
      <c r="BR245">
        <v>1</v>
      </c>
      <c r="BS245">
        <v>2</v>
      </c>
      <c r="BT245">
        <v>3</v>
      </c>
      <c r="BU245">
        <v>3</v>
      </c>
      <c r="BV245" t="s">
        <v>150</v>
      </c>
      <c r="BW245">
        <v>281</v>
      </c>
      <c r="BX245">
        <v>2</v>
      </c>
      <c r="BY245">
        <v>0</v>
      </c>
      <c r="BZ245" t="s">
        <v>151</v>
      </c>
      <c r="CA245" t="s">
        <v>151</v>
      </c>
      <c r="CB245">
        <v>0</v>
      </c>
      <c r="CC245">
        <v>45</v>
      </c>
      <c r="CD245">
        <v>830</v>
      </c>
      <c r="CE245" t="s">
        <v>152</v>
      </c>
      <c r="CF245">
        <v>0</v>
      </c>
      <c r="CG245">
        <v>1.374142</v>
      </c>
      <c r="CH245">
        <v>9</v>
      </c>
      <c r="CI245" t="s">
        <v>153</v>
      </c>
      <c r="CJ245">
        <v>830</v>
      </c>
      <c r="CK245">
        <v>501299</v>
      </c>
      <c r="CL245">
        <v>19.190000000000001</v>
      </c>
      <c r="CM245">
        <v>20.56</v>
      </c>
      <c r="CN245">
        <v>501299</v>
      </c>
      <c r="CO245">
        <v>0</v>
      </c>
      <c r="CP245">
        <v>7255.4684349999998</v>
      </c>
      <c r="CQ245">
        <v>100</v>
      </c>
      <c r="CR245">
        <v>48944</v>
      </c>
      <c r="CS245">
        <v>4.5546999999999997E-2</v>
      </c>
      <c r="CT245">
        <v>0</v>
      </c>
      <c r="CU245">
        <v>1.3619999999999999E-3</v>
      </c>
      <c r="CV245">
        <v>712</v>
      </c>
      <c r="CW245" t="s">
        <v>599</v>
      </c>
      <c r="CX245" t="s">
        <v>155</v>
      </c>
      <c r="CY245" t="s">
        <v>600</v>
      </c>
      <c r="CZ245">
        <v>-83.624325999999996</v>
      </c>
      <c r="DA245">
        <v>34.923929999999999</v>
      </c>
      <c r="DB245">
        <v>34.923929999999999</v>
      </c>
      <c r="DC245">
        <v>-83.624325999999996</v>
      </c>
      <c r="DD245">
        <v>1.3619999999999999E-3</v>
      </c>
      <c r="DE245">
        <v>92</v>
      </c>
      <c r="DF245">
        <v>1620</v>
      </c>
      <c r="DG245">
        <v>11.6</v>
      </c>
      <c r="DH245">
        <v>1710</v>
      </c>
      <c r="DI245">
        <v>11.6</v>
      </c>
      <c r="DJ245">
        <v>1660</v>
      </c>
      <c r="DK245">
        <v>11.6</v>
      </c>
      <c r="DL245">
        <v>860</v>
      </c>
      <c r="DM245">
        <v>0</v>
      </c>
      <c r="DN245">
        <v>830</v>
      </c>
      <c r="DO245">
        <v>11.9</v>
      </c>
      <c r="DP245">
        <v>1170</v>
      </c>
      <c r="DQ245">
        <v>13.1</v>
      </c>
      <c r="DR245">
        <v>1110</v>
      </c>
      <c r="DS245">
        <v>13.8</v>
      </c>
      <c r="DT245">
        <v>1430</v>
      </c>
      <c r="DU245">
        <v>9.1999999999999993</v>
      </c>
      <c r="DV245">
        <v>1430</v>
      </c>
      <c r="DW245">
        <v>9.1999999999999993</v>
      </c>
      <c r="DX245">
        <v>1260</v>
      </c>
      <c r="DY245">
        <v>12.8</v>
      </c>
      <c r="DZ245">
        <v>0</v>
      </c>
    </row>
    <row r="246" spans="1:130" x14ac:dyDescent="0.3">
      <c r="A246">
        <v>245</v>
      </c>
      <c r="B246">
        <v>6181681</v>
      </c>
      <c r="C246" t="s">
        <v>558</v>
      </c>
      <c r="D246" s="2">
        <v>42624.833333333336</v>
      </c>
      <c r="E246" t="s">
        <v>559</v>
      </c>
      <c r="F246" t="s">
        <v>560</v>
      </c>
      <c r="G246" t="s">
        <v>604</v>
      </c>
      <c r="H246" t="s">
        <v>134</v>
      </c>
      <c r="I246">
        <v>0</v>
      </c>
      <c r="J246">
        <v>0</v>
      </c>
      <c r="K246">
        <v>0</v>
      </c>
      <c r="L246" t="s">
        <v>135</v>
      </c>
      <c r="M246" t="s">
        <v>224</v>
      </c>
      <c r="N246" t="s">
        <v>239</v>
      </c>
      <c r="O246" t="s">
        <v>285</v>
      </c>
      <c r="P246" t="s">
        <v>212</v>
      </c>
      <c r="Q246">
        <v>1</v>
      </c>
      <c r="R246" t="s">
        <v>139</v>
      </c>
      <c r="S246" t="s">
        <v>177</v>
      </c>
      <c r="T246" t="s">
        <v>312</v>
      </c>
      <c r="U246" t="s">
        <v>142</v>
      </c>
      <c r="V246">
        <v>21</v>
      </c>
      <c r="W246" t="s">
        <v>143</v>
      </c>
      <c r="X246" t="s">
        <v>144</v>
      </c>
      <c r="Y246" t="s">
        <v>562</v>
      </c>
      <c r="Z246">
        <v>19.512</v>
      </c>
      <c r="AA246">
        <v>34.92371</v>
      </c>
      <c r="AB246">
        <v>-83.623937999999995</v>
      </c>
      <c r="AC246">
        <v>92</v>
      </c>
      <c r="AD246">
        <v>69</v>
      </c>
      <c r="AE246">
        <v>32</v>
      </c>
      <c r="AF246" t="s">
        <v>146</v>
      </c>
      <c r="AG246">
        <v>26</v>
      </c>
      <c r="AH246">
        <v>31</v>
      </c>
      <c r="AI246" t="s">
        <v>183</v>
      </c>
      <c r="AJ246">
        <v>294.5</v>
      </c>
      <c r="AK246">
        <v>90.5</v>
      </c>
      <c r="AL246">
        <v>466.4</v>
      </c>
      <c r="AM246">
        <v>-83.624270999999993</v>
      </c>
      <c r="AN246">
        <v>34.923898999999999</v>
      </c>
      <c r="AO246">
        <v>-83.623694</v>
      </c>
      <c r="AP246">
        <v>34.922839000000003</v>
      </c>
      <c r="AQ246" t="s">
        <v>562</v>
      </c>
      <c r="AR246">
        <v>1</v>
      </c>
      <c r="AS246">
        <v>281</v>
      </c>
      <c r="AT246">
        <v>2</v>
      </c>
      <c r="AU246">
        <v>0</v>
      </c>
      <c r="AV246">
        <v>45</v>
      </c>
      <c r="AW246">
        <v>13.24</v>
      </c>
      <c r="AX246">
        <v>13.03</v>
      </c>
      <c r="AY246">
        <v>2460.6</v>
      </c>
      <c r="AZ246">
        <v>2438</v>
      </c>
      <c r="BA246">
        <v>2414.6999999999998</v>
      </c>
      <c r="BB246">
        <v>45</v>
      </c>
      <c r="BC246">
        <v>34.6</v>
      </c>
      <c r="BD246">
        <v>10.4</v>
      </c>
      <c r="BE246" s="3">
        <v>43092</v>
      </c>
      <c r="BF246" t="s">
        <v>148</v>
      </c>
      <c r="BG246">
        <v>1.3619999999999999E-3</v>
      </c>
      <c r="BH246">
        <v>49424</v>
      </c>
      <c r="BI246">
        <v>48897</v>
      </c>
      <c r="BJ246" t="s">
        <v>562</v>
      </c>
      <c r="BK246" t="s">
        <v>563</v>
      </c>
      <c r="BL246">
        <v>1</v>
      </c>
      <c r="BM246">
        <v>200</v>
      </c>
      <c r="BN246">
        <v>1</v>
      </c>
      <c r="BO246">
        <v>1</v>
      </c>
      <c r="BP246">
        <v>2</v>
      </c>
      <c r="BQ246">
        <v>1</v>
      </c>
      <c r="BR246">
        <v>1</v>
      </c>
      <c r="BS246">
        <v>2</v>
      </c>
      <c r="BT246">
        <v>3</v>
      </c>
      <c r="BU246">
        <v>3</v>
      </c>
      <c r="BV246" t="s">
        <v>150</v>
      </c>
      <c r="BW246">
        <v>281</v>
      </c>
      <c r="BX246">
        <v>2</v>
      </c>
      <c r="BY246">
        <v>0</v>
      </c>
      <c r="BZ246" t="s">
        <v>151</v>
      </c>
      <c r="CA246" t="s">
        <v>151</v>
      </c>
      <c r="CB246">
        <v>0</v>
      </c>
      <c r="CC246">
        <v>45</v>
      </c>
      <c r="CD246">
        <v>830</v>
      </c>
      <c r="CE246" t="s">
        <v>152</v>
      </c>
      <c r="CF246">
        <v>0</v>
      </c>
      <c r="CG246">
        <v>1.374142</v>
      </c>
      <c r="CH246">
        <v>9</v>
      </c>
      <c r="CI246" t="s">
        <v>153</v>
      </c>
      <c r="CJ246">
        <v>830</v>
      </c>
      <c r="CK246">
        <v>501299</v>
      </c>
      <c r="CL246">
        <v>19.190000000000001</v>
      </c>
      <c r="CM246">
        <v>20.56</v>
      </c>
      <c r="CN246">
        <v>501299</v>
      </c>
      <c r="CO246">
        <v>0</v>
      </c>
      <c r="CP246">
        <v>7255.4684349999998</v>
      </c>
      <c r="CQ246">
        <v>100</v>
      </c>
      <c r="CR246">
        <v>48944</v>
      </c>
      <c r="CS246">
        <v>4.5546999999999997E-2</v>
      </c>
      <c r="CT246">
        <v>0</v>
      </c>
      <c r="CU246">
        <v>1.3619999999999999E-3</v>
      </c>
      <c r="CV246">
        <v>712</v>
      </c>
      <c r="CW246" t="s">
        <v>599</v>
      </c>
      <c r="CX246" t="s">
        <v>155</v>
      </c>
      <c r="CY246" t="s">
        <v>600</v>
      </c>
      <c r="CZ246">
        <v>-83.624325999999996</v>
      </c>
      <c r="DA246">
        <v>34.923929999999999</v>
      </c>
      <c r="DB246">
        <v>34.923929999999999</v>
      </c>
      <c r="DC246">
        <v>-83.624325999999996</v>
      </c>
      <c r="DD246">
        <v>1.3619999999999999E-3</v>
      </c>
      <c r="DE246">
        <v>92</v>
      </c>
      <c r="DF246">
        <v>1620</v>
      </c>
      <c r="DG246">
        <v>11.6</v>
      </c>
      <c r="DH246">
        <v>1710</v>
      </c>
      <c r="DI246">
        <v>11.6</v>
      </c>
      <c r="DJ246">
        <v>1660</v>
      </c>
      <c r="DK246">
        <v>11.6</v>
      </c>
      <c r="DL246">
        <v>860</v>
      </c>
      <c r="DM246">
        <v>0</v>
      </c>
      <c r="DN246">
        <v>830</v>
      </c>
      <c r="DO246">
        <v>11.9</v>
      </c>
      <c r="DP246">
        <v>1170</v>
      </c>
      <c r="DQ246">
        <v>13.1</v>
      </c>
      <c r="DR246">
        <v>1110</v>
      </c>
      <c r="DS246">
        <v>13.8</v>
      </c>
      <c r="DT246">
        <v>1430</v>
      </c>
      <c r="DU246">
        <v>9.1999999999999993</v>
      </c>
      <c r="DV246">
        <v>1430</v>
      </c>
      <c r="DW246">
        <v>9.1999999999999993</v>
      </c>
      <c r="DX246">
        <v>1260</v>
      </c>
      <c r="DY246">
        <v>12.8</v>
      </c>
      <c r="DZ246">
        <v>0</v>
      </c>
    </row>
    <row r="247" spans="1:130" x14ac:dyDescent="0.3">
      <c r="A247">
        <v>246</v>
      </c>
      <c r="B247">
        <v>5908909</v>
      </c>
      <c r="C247" t="s">
        <v>558</v>
      </c>
      <c r="D247" s="2">
        <v>42572.688888888886</v>
      </c>
      <c r="E247" t="s">
        <v>559</v>
      </c>
      <c r="F247" t="s">
        <v>560</v>
      </c>
      <c r="G247" t="s">
        <v>604</v>
      </c>
      <c r="H247" t="s">
        <v>187</v>
      </c>
      <c r="I247">
        <v>0</v>
      </c>
      <c r="J247">
        <v>0</v>
      </c>
      <c r="K247">
        <v>1</v>
      </c>
      <c r="L247" t="s">
        <v>135</v>
      </c>
      <c r="M247" t="s">
        <v>136</v>
      </c>
      <c r="N247" t="s">
        <v>199</v>
      </c>
      <c r="O247" t="s">
        <v>200</v>
      </c>
      <c r="P247" t="s">
        <v>212</v>
      </c>
      <c r="Q247">
        <v>1</v>
      </c>
      <c r="R247" t="s">
        <v>139</v>
      </c>
      <c r="S247" t="s">
        <v>177</v>
      </c>
      <c r="T247" t="s">
        <v>169</v>
      </c>
      <c r="U247" t="s">
        <v>142</v>
      </c>
      <c r="V247">
        <v>68</v>
      </c>
      <c r="W247" t="s">
        <v>191</v>
      </c>
      <c r="X247" t="s">
        <v>192</v>
      </c>
      <c r="Y247" t="s">
        <v>562</v>
      </c>
      <c r="Z247">
        <v>19.568885999999999</v>
      </c>
      <c r="AA247">
        <v>34.922967999999997</v>
      </c>
      <c r="AB247">
        <v>-83.623666999999998</v>
      </c>
      <c r="AC247">
        <v>92</v>
      </c>
      <c r="AD247">
        <v>69</v>
      </c>
      <c r="AE247">
        <v>32</v>
      </c>
      <c r="AF247" t="s">
        <v>146</v>
      </c>
      <c r="AG247">
        <v>26</v>
      </c>
      <c r="AH247">
        <v>31</v>
      </c>
      <c r="AI247" t="s">
        <v>183</v>
      </c>
      <c r="AJ247">
        <v>294.5</v>
      </c>
      <c r="AK247">
        <v>90.5</v>
      </c>
      <c r="AL247">
        <v>466.4</v>
      </c>
      <c r="AM247">
        <v>-83.624270999999993</v>
      </c>
      <c r="AN247">
        <v>34.923898999999999</v>
      </c>
      <c r="AO247">
        <v>-83.623694</v>
      </c>
      <c r="AP247">
        <v>34.922839000000003</v>
      </c>
      <c r="AQ247" t="s">
        <v>562</v>
      </c>
      <c r="AR247">
        <v>1</v>
      </c>
      <c r="AS247">
        <v>281</v>
      </c>
      <c r="AT247">
        <v>2</v>
      </c>
      <c r="AU247">
        <v>0</v>
      </c>
      <c r="AV247">
        <v>45</v>
      </c>
      <c r="AW247">
        <v>13.24</v>
      </c>
      <c r="AX247">
        <v>13.03</v>
      </c>
      <c r="AY247">
        <v>2460.6</v>
      </c>
      <c r="AZ247">
        <v>2438</v>
      </c>
      <c r="BA247">
        <v>2414.6999999999998</v>
      </c>
      <c r="BB247">
        <v>45</v>
      </c>
      <c r="BC247">
        <v>34.6</v>
      </c>
      <c r="BD247">
        <v>10.4</v>
      </c>
      <c r="BE247" s="3">
        <v>43092</v>
      </c>
      <c r="BF247" t="s">
        <v>148</v>
      </c>
      <c r="BG247">
        <v>1.3619999999999999E-3</v>
      </c>
      <c r="BH247">
        <v>49424</v>
      </c>
      <c r="BI247">
        <v>48897</v>
      </c>
      <c r="BJ247" t="s">
        <v>562</v>
      </c>
      <c r="BK247" t="s">
        <v>563</v>
      </c>
      <c r="BL247">
        <v>1</v>
      </c>
      <c r="BM247">
        <v>200</v>
      </c>
      <c r="BN247">
        <v>1</v>
      </c>
      <c r="BO247">
        <v>1</v>
      </c>
      <c r="BP247">
        <v>2</v>
      </c>
      <c r="BQ247">
        <v>1</v>
      </c>
      <c r="BR247">
        <v>1</v>
      </c>
      <c r="BS247">
        <v>2</v>
      </c>
      <c r="BT247">
        <v>3</v>
      </c>
      <c r="BU247">
        <v>3</v>
      </c>
      <c r="BV247" t="s">
        <v>150</v>
      </c>
      <c r="BW247">
        <v>281</v>
      </c>
      <c r="BX247">
        <v>2</v>
      </c>
      <c r="BY247">
        <v>0</v>
      </c>
      <c r="BZ247" t="s">
        <v>151</v>
      </c>
      <c r="CA247" t="s">
        <v>151</v>
      </c>
      <c r="CB247">
        <v>0</v>
      </c>
      <c r="CC247">
        <v>45</v>
      </c>
      <c r="CD247">
        <v>830</v>
      </c>
      <c r="CE247" t="s">
        <v>152</v>
      </c>
      <c r="CF247">
        <v>0</v>
      </c>
      <c r="CG247">
        <v>1.374142</v>
      </c>
      <c r="CH247">
        <v>9</v>
      </c>
      <c r="CI247" t="s">
        <v>153</v>
      </c>
      <c r="CJ247">
        <v>830</v>
      </c>
      <c r="CK247">
        <v>501299</v>
      </c>
      <c r="CL247">
        <v>19.190000000000001</v>
      </c>
      <c r="CM247">
        <v>20.56</v>
      </c>
      <c r="CN247">
        <v>501299</v>
      </c>
      <c r="CO247">
        <v>0</v>
      </c>
      <c r="CP247">
        <v>7255.4684349999998</v>
      </c>
      <c r="CQ247">
        <v>100</v>
      </c>
      <c r="CR247">
        <v>48944</v>
      </c>
      <c r="CS247">
        <v>4.5546999999999997E-2</v>
      </c>
      <c r="CT247">
        <v>0</v>
      </c>
      <c r="CU247">
        <v>1.3619999999999999E-3</v>
      </c>
      <c r="CV247">
        <v>712</v>
      </c>
      <c r="CW247" t="s">
        <v>599</v>
      </c>
      <c r="CX247" t="s">
        <v>155</v>
      </c>
      <c r="CY247" t="s">
        <v>600</v>
      </c>
      <c r="CZ247">
        <v>-83.624325999999996</v>
      </c>
      <c r="DA247">
        <v>34.923929999999999</v>
      </c>
      <c r="DB247">
        <v>34.923929999999999</v>
      </c>
      <c r="DC247">
        <v>-83.624325999999996</v>
      </c>
      <c r="DD247">
        <v>1.3619999999999999E-3</v>
      </c>
      <c r="DE247">
        <v>92</v>
      </c>
      <c r="DF247">
        <v>1620</v>
      </c>
      <c r="DG247">
        <v>11.6</v>
      </c>
      <c r="DH247">
        <v>1710</v>
      </c>
      <c r="DI247">
        <v>11.6</v>
      </c>
      <c r="DJ247">
        <v>1660</v>
      </c>
      <c r="DK247">
        <v>11.6</v>
      </c>
      <c r="DL247">
        <v>860</v>
      </c>
      <c r="DM247">
        <v>0</v>
      </c>
      <c r="DN247">
        <v>830</v>
      </c>
      <c r="DO247">
        <v>11.9</v>
      </c>
      <c r="DP247">
        <v>1170</v>
      </c>
      <c r="DQ247">
        <v>13.1</v>
      </c>
      <c r="DR247">
        <v>1110</v>
      </c>
      <c r="DS247">
        <v>13.8</v>
      </c>
      <c r="DT247">
        <v>1430</v>
      </c>
      <c r="DU247">
        <v>9.1999999999999993</v>
      </c>
      <c r="DV247">
        <v>1430</v>
      </c>
      <c r="DW247">
        <v>9.1999999999999993</v>
      </c>
      <c r="DX247">
        <v>1260</v>
      </c>
      <c r="DY247">
        <v>12.8</v>
      </c>
      <c r="DZ247">
        <v>0</v>
      </c>
    </row>
    <row r="248" spans="1:130" x14ac:dyDescent="0.3">
      <c r="A248">
        <v>247</v>
      </c>
      <c r="B248">
        <v>5759883</v>
      </c>
      <c r="C248" t="s">
        <v>157</v>
      </c>
      <c r="D248" s="2">
        <v>42505.71875</v>
      </c>
      <c r="E248" t="s">
        <v>559</v>
      </c>
      <c r="F248" t="s">
        <v>560</v>
      </c>
      <c r="G248" t="s">
        <v>158</v>
      </c>
      <c r="H248" t="s">
        <v>187</v>
      </c>
      <c r="I248">
        <v>0</v>
      </c>
      <c r="J248">
        <v>0</v>
      </c>
      <c r="K248">
        <v>1</v>
      </c>
      <c r="L248" t="s">
        <v>135</v>
      </c>
      <c r="M248" t="s">
        <v>136</v>
      </c>
      <c r="N248" t="s">
        <v>159</v>
      </c>
      <c r="O248" t="s">
        <v>395</v>
      </c>
      <c r="P248" t="s">
        <v>173</v>
      </c>
      <c r="Q248">
        <v>1</v>
      </c>
      <c r="R248" t="s">
        <v>139</v>
      </c>
      <c r="S248" t="s">
        <v>177</v>
      </c>
      <c r="T248" t="s">
        <v>169</v>
      </c>
      <c r="U248" t="s">
        <v>142</v>
      </c>
      <c r="V248">
        <v>72</v>
      </c>
      <c r="W248" t="s">
        <v>261</v>
      </c>
      <c r="X248" t="s">
        <v>192</v>
      </c>
      <c r="Y248" t="s">
        <v>562</v>
      </c>
      <c r="Z248">
        <v>19.495000000000001</v>
      </c>
      <c r="AA248">
        <v>34.923867000000001</v>
      </c>
      <c r="AB248">
        <v>-83.624211000000003</v>
      </c>
      <c r="AC248">
        <v>92</v>
      </c>
      <c r="AD248">
        <v>69</v>
      </c>
      <c r="AE248">
        <v>32</v>
      </c>
      <c r="AF248" t="s">
        <v>146</v>
      </c>
      <c r="AG248">
        <v>26</v>
      </c>
      <c r="AH248">
        <v>31</v>
      </c>
      <c r="AI248" t="s">
        <v>183</v>
      </c>
      <c r="AJ248">
        <v>294.5</v>
      </c>
      <c r="AK248">
        <v>90.5</v>
      </c>
      <c r="AL248">
        <v>466.4</v>
      </c>
      <c r="AM248">
        <v>-83.624270999999993</v>
      </c>
      <c r="AN248">
        <v>34.923898999999999</v>
      </c>
      <c r="AO248">
        <v>-83.623694</v>
      </c>
      <c r="AP248">
        <v>34.922839000000003</v>
      </c>
      <c r="AQ248" t="s">
        <v>562</v>
      </c>
      <c r="AR248">
        <v>1</v>
      </c>
      <c r="AS248">
        <v>281</v>
      </c>
      <c r="AT248">
        <v>2</v>
      </c>
      <c r="AU248">
        <v>0</v>
      </c>
      <c r="AV248">
        <v>45</v>
      </c>
      <c r="AW248">
        <v>13.24</v>
      </c>
      <c r="AX248">
        <v>13.03</v>
      </c>
      <c r="AY248">
        <v>2460.6</v>
      </c>
      <c r="AZ248">
        <v>2438</v>
      </c>
      <c r="BA248">
        <v>2414.6999999999998</v>
      </c>
      <c r="BB248">
        <v>45</v>
      </c>
      <c r="BC248">
        <v>34.6</v>
      </c>
      <c r="BD248">
        <v>10.4</v>
      </c>
      <c r="BE248" s="3">
        <v>43092</v>
      </c>
      <c r="BF248" t="s">
        <v>148</v>
      </c>
      <c r="BG248">
        <v>1.3619999999999999E-3</v>
      </c>
      <c r="BH248">
        <v>49424</v>
      </c>
      <c r="BI248">
        <v>48897</v>
      </c>
      <c r="BJ248" t="s">
        <v>562</v>
      </c>
      <c r="BK248" t="s">
        <v>563</v>
      </c>
      <c r="BL248">
        <v>1</v>
      </c>
      <c r="BM248">
        <v>200</v>
      </c>
      <c r="BN248">
        <v>1</v>
      </c>
      <c r="BO248">
        <v>1</v>
      </c>
      <c r="BP248">
        <v>2</v>
      </c>
      <c r="BQ248">
        <v>1</v>
      </c>
      <c r="BR248">
        <v>1</v>
      </c>
      <c r="BS248">
        <v>2</v>
      </c>
      <c r="BT248">
        <v>3</v>
      </c>
      <c r="BU248">
        <v>3</v>
      </c>
      <c r="BV248" t="s">
        <v>150</v>
      </c>
      <c r="BW248">
        <v>281</v>
      </c>
      <c r="BX248">
        <v>2</v>
      </c>
      <c r="BY248">
        <v>0</v>
      </c>
      <c r="BZ248" t="s">
        <v>151</v>
      </c>
      <c r="CA248" t="s">
        <v>151</v>
      </c>
      <c r="CB248">
        <v>0</v>
      </c>
      <c r="CC248">
        <v>45</v>
      </c>
      <c r="CD248">
        <v>830</v>
      </c>
      <c r="CE248" t="s">
        <v>152</v>
      </c>
      <c r="CF248">
        <v>0</v>
      </c>
      <c r="CG248">
        <v>1.374142</v>
      </c>
      <c r="CH248">
        <v>9</v>
      </c>
      <c r="CI248" t="s">
        <v>153</v>
      </c>
      <c r="CJ248">
        <v>830</v>
      </c>
      <c r="CK248">
        <v>501299</v>
      </c>
      <c r="CL248">
        <v>19.190000000000001</v>
      </c>
      <c r="CM248">
        <v>20.56</v>
      </c>
      <c r="CN248">
        <v>501299</v>
      </c>
      <c r="CO248">
        <v>0</v>
      </c>
      <c r="CP248">
        <v>7255.4684349999998</v>
      </c>
      <c r="CQ248">
        <v>100</v>
      </c>
      <c r="CR248">
        <v>48944</v>
      </c>
      <c r="CS248">
        <v>4.5546999999999997E-2</v>
      </c>
      <c r="CT248">
        <v>0</v>
      </c>
      <c r="CU248">
        <v>1.3619999999999999E-3</v>
      </c>
      <c r="CV248">
        <v>712</v>
      </c>
      <c r="CW248" t="s">
        <v>599</v>
      </c>
      <c r="CX248" t="s">
        <v>155</v>
      </c>
      <c r="CY248" t="s">
        <v>600</v>
      </c>
      <c r="CZ248">
        <v>-83.624325999999996</v>
      </c>
      <c r="DA248">
        <v>34.923929999999999</v>
      </c>
      <c r="DB248">
        <v>34.923929999999999</v>
      </c>
      <c r="DC248">
        <v>-83.624325999999996</v>
      </c>
      <c r="DD248">
        <v>1.3619999999999999E-3</v>
      </c>
      <c r="DE248">
        <v>92</v>
      </c>
      <c r="DF248">
        <v>1620</v>
      </c>
      <c r="DG248">
        <v>11.6</v>
      </c>
      <c r="DH248">
        <v>1710</v>
      </c>
      <c r="DI248">
        <v>11.6</v>
      </c>
      <c r="DJ248">
        <v>1660</v>
      </c>
      <c r="DK248">
        <v>11.6</v>
      </c>
      <c r="DL248">
        <v>860</v>
      </c>
      <c r="DM248">
        <v>0</v>
      </c>
      <c r="DN248">
        <v>830</v>
      </c>
      <c r="DO248">
        <v>11.9</v>
      </c>
      <c r="DP248">
        <v>1170</v>
      </c>
      <c r="DQ248">
        <v>13.1</v>
      </c>
      <c r="DR248">
        <v>1110</v>
      </c>
      <c r="DS248">
        <v>13.8</v>
      </c>
      <c r="DT248">
        <v>1430</v>
      </c>
      <c r="DU248">
        <v>9.1999999999999993</v>
      </c>
      <c r="DV248">
        <v>1430</v>
      </c>
      <c r="DW248">
        <v>9.1999999999999993</v>
      </c>
      <c r="DX248">
        <v>1260</v>
      </c>
      <c r="DY248">
        <v>12.8</v>
      </c>
      <c r="DZ248">
        <v>0</v>
      </c>
    </row>
    <row r="249" spans="1:130" x14ac:dyDescent="0.3">
      <c r="A249">
        <v>248</v>
      </c>
      <c r="B249">
        <v>6181829</v>
      </c>
      <c r="C249" t="s">
        <v>558</v>
      </c>
      <c r="D249" s="2">
        <v>42252.724999999999</v>
      </c>
      <c r="E249" t="s">
        <v>559</v>
      </c>
      <c r="F249" t="s">
        <v>560</v>
      </c>
      <c r="G249" t="s">
        <v>610</v>
      </c>
      <c r="H249" t="s">
        <v>187</v>
      </c>
      <c r="I249">
        <v>0</v>
      </c>
      <c r="J249">
        <v>0</v>
      </c>
      <c r="K249">
        <v>1</v>
      </c>
      <c r="L249" t="s">
        <v>179</v>
      </c>
      <c r="M249" t="s">
        <v>224</v>
      </c>
      <c r="N249" t="s">
        <v>165</v>
      </c>
      <c r="O249" t="s">
        <v>165</v>
      </c>
      <c r="P249" t="s">
        <v>173</v>
      </c>
      <c r="Q249">
        <v>2</v>
      </c>
      <c r="R249" t="s">
        <v>167</v>
      </c>
      <c r="S249" t="s">
        <v>195</v>
      </c>
      <c r="T249" t="s">
        <v>169</v>
      </c>
      <c r="U249" t="s">
        <v>162</v>
      </c>
      <c r="V249" t="s">
        <v>614</v>
      </c>
      <c r="W249" t="s">
        <v>445</v>
      </c>
      <c r="X249" t="s">
        <v>172</v>
      </c>
      <c r="Y249" t="s">
        <v>562</v>
      </c>
      <c r="Z249">
        <v>19.545999999999999</v>
      </c>
      <c r="AA249">
        <v>34.923324000000001</v>
      </c>
      <c r="AB249">
        <v>-83.623665000000003</v>
      </c>
      <c r="AC249">
        <v>92</v>
      </c>
      <c r="AD249">
        <v>69</v>
      </c>
      <c r="AE249">
        <v>32</v>
      </c>
      <c r="AF249" t="s">
        <v>146</v>
      </c>
      <c r="AG249">
        <v>26</v>
      </c>
      <c r="AH249">
        <v>31</v>
      </c>
      <c r="AI249" t="s">
        <v>183</v>
      </c>
      <c r="AJ249">
        <v>294.5</v>
      </c>
      <c r="AK249">
        <v>90.5</v>
      </c>
      <c r="AL249">
        <v>466.4</v>
      </c>
      <c r="AM249">
        <v>-83.624270999999993</v>
      </c>
      <c r="AN249">
        <v>34.923898999999999</v>
      </c>
      <c r="AO249">
        <v>-83.623694</v>
      </c>
      <c r="AP249">
        <v>34.922839000000003</v>
      </c>
      <c r="AQ249" t="s">
        <v>562</v>
      </c>
      <c r="AR249">
        <v>1</v>
      </c>
      <c r="AS249">
        <v>281</v>
      </c>
      <c r="AT249">
        <v>2</v>
      </c>
      <c r="AU249">
        <v>0</v>
      </c>
      <c r="AV249">
        <v>45</v>
      </c>
      <c r="AW249">
        <v>13.24</v>
      </c>
      <c r="AX249">
        <v>13.03</v>
      </c>
      <c r="AY249">
        <v>2460.6</v>
      </c>
      <c r="AZ249">
        <v>2438</v>
      </c>
      <c r="BA249">
        <v>2414.6999999999998</v>
      </c>
      <c r="BB249">
        <v>45</v>
      </c>
      <c r="BC249">
        <v>34.6</v>
      </c>
      <c r="BD249">
        <v>10.4</v>
      </c>
      <c r="BE249" s="3">
        <v>43092</v>
      </c>
      <c r="BF249" t="s">
        <v>148</v>
      </c>
      <c r="BG249">
        <v>1.3619999999999999E-3</v>
      </c>
      <c r="BH249">
        <v>49424</v>
      </c>
      <c r="BI249">
        <v>48897</v>
      </c>
      <c r="BJ249" t="s">
        <v>562</v>
      </c>
      <c r="BK249" t="s">
        <v>563</v>
      </c>
      <c r="BL249">
        <v>1</v>
      </c>
      <c r="BM249">
        <v>200</v>
      </c>
      <c r="BN249">
        <v>1</v>
      </c>
      <c r="BO249">
        <v>1</v>
      </c>
      <c r="BP249">
        <v>2</v>
      </c>
      <c r="BQ249">
        <v>1</v>
      </c>
      <c r="BR249">
        <v>1</v>
      </c>
      <c r="BS249">
        <v>2</v>
      </c>
      <c r="BT249">
        <v>3</v>
      </c>
      <c r="BU249">
        <v>3</v>
      </c>
      <c r="BV249" t="s">
        <v>150</v>
      </c>
      <c r="BW249">
        <v>281</v>
      </c>
      <c r="BX249">
        <v>2</v>
      </c>
      <c r="BY249">
        <v>0</v>
      </c>
      <c r="BZ249" t="s">
        <v>151</v>
      </c>
      <c r="CA249" t="s">
        <v>151</v>
      </c>
      <c r="CB249">
        <v>0</v>
      </c>
      <c r="CC249">
        <v>45</v>
      </c>
      <c r="CD249">
        <v>830</v>
      </c>
      <c r="CE249" t="s">
        <v>152</v>
      </c>
      <c r="CF249">
        <v>0</v>
      </c>
      <c r="CG249">
        <v>1.374142</v>
      </c>
      <c r="CH249">
        <v>9</v>
      </c>
      <c r="CI249" t="s">
        <v>153</v>
      </c>
      <c r="CJ249">
        <v>830</v>
      </c>
      <c r="CK249">
        <v>501299</v>
      </c>
      <c r="CL249">
        <v>19.190000000000001</v>
      </c>
      <c r="CM249">
        <v>20.56</v>
      </c>
      <c r="CN249">
        <v>501299</v>
      </c>
      <c r="CO249">
        <v>0</v>
      </c>
      <c r="CP249">
        <v>7255.4684349999998</v>
      </c>
      <c r="CQ249">
        <v>100</v>
      </c>
      <c r="CR249">
        <v>48944</v>
      </c>
      <c r="CS249">
        <v>4.5546999999999997E-2</v>
      </c>
      <c r="CT249">
        <v>0</v>
      </c>
      <c r="CU249">
        <v>1.3619999999999999E-3</v>
      </c>
      <c r="CV249">
        <v>712</v>
      </c>
      <c r="CW249" t="s">
        <v>599</v>
      </c>
      <c r="CX249" t="s">
        <v>155</v>
      </c>
      <c r="CY249" t="s">
        <v>600</v>
      </c>
      <c r="CZ249">
        <v>-83.624325999999996</v>
      </c>
      <c r="DA249">
        <v>34.923929999999999</v>
      </c>
      <c r="DB249">
        <v>34.923929999999999</v>
      </c>
      <c r="DC249">
        <v>-83.624325999999996</v>
      </c>
      <c r="DD249">
        <v>1.3619999999999999E-3</v>
      </c>
      <c r="DE249">
        <v>92</v>
      </c>
      <c r="DF249">
        <v>1620</v>
      </c>
      <c r="DG249">
        <v>11.6</v>
      </c>
      <c r="DH249">
        <v>1710</v>
      </c>
      <c r="DI249">
        <v>11.6</v>
      </c>
      <c r="DJ249">
        <v>1660</v>
      </c>
      <c r="DK249">
        <v>11.6</v>
      </c>
      <c r="DL249">
        <v>860</v>
      </c>
      <c r="DM249">
        <v>0</v>
      </c>
      <c r="DN249">
        <v>830</v>
      </c>
      <c r="DO249">
        <v>11.9</v>
      </c>
      <c r="DP249">
        <v>1170</v>
      </c>
      <c r="DQ249">
        <v>13.1</v>
      </c>
      <c r="DR249">
        <v>1110</v>
      </c>
      <c r="DS249">
        <v>13.8</v>
      </c>
      <c r="DT249">
        <v>1430</v>
      </c>
      <c r="DU249">
        <v>9.1999999999999993</v>
      </c>
      <c r="DV249">
        <v>1430</v>
      </c>
      <c r="DW249">
        <v>9.1999999999999993</v>
      </c>
      <c r="DX249">
        <v>1260</v>
      </c>
      <c r="DY249">
        <v>12.8</v>
      </c>
      <c r="DZ249">
        <v>0</v>
      </c>
    </row>
    <row r="250" spans="1:130" x14ac:dyDescent="0.3">
      <c r="A250">
        <v>249</v>
      </c>
      <c r="B250">
        <v>5362046</v>
      </c>
      <c r="C250" t="s">
        <v>157</v>
      </c>
      <c r="D250" s="2">
        <v>42205.308333333334</v>
      </c>
      <c r="E250" t="s">
        <v>559</v>
      </c>
      <c r="F250" t="s">
        <v>560</v>
      </c>
      <c r="G250" t="s">
        <v>158</v>
      </c>
      <c r="H250" t="s">
        <v>187</v>
      </c>
      <c r="I250">
        <v>0</v>
      </c>
      <c r="J250">
        <v>0</v>
      </c>
      <c r="K250">
        <v>1</v>
      </c>
      <c r="L250" t="s">
        <v>135</v>
      </c>
      <c r="M250" t="s">
        <v>164</v>
      </c>
      <c r="N250" t="s">
        <v>137</v>
      </c>
      <c r="O250" t="s">
        <v>615</v>
      </c>
      <c r="P250" t="s">
        <v>185</v>
      </c>
      <c r="Q250">
        <v>1</v>
      </c>
      <c r="R250" t="s">
        <v>139</v>
      </c>
      <c r="S250" t="s">
        <v>177</v>
      </c>
      <c r="T250" t="s">
        <v>169</v>
      </c>
      <c r="U250" t="s">
        <v>142</v>
      </c>
      <c r="V250">
        <v>28</v>
      </c>
      <c r="W250" t="s">
        <v>143</v>
      </c>
      <c r="X250" t="s">
        <v>203</v>
      </c>
      <c r="Y250" t="s">
        <v>562</v>
      </c>
      <c r="Z250">
        <v>19.551234000000001</v>
      </c>
      <c r="AA250">
        <v>34.923226999999997</v>
      </c>
      <c r="AB250">
        <v>-83.623654999999999</v>
      </c>
      <c r="AC250">
        <v>92</v>
      </c>
      <c r="AD250">
        <v>69</v>
      </c>
      <c r="AE250">
        <v>32</v>
      </c>
      <c r="AF250" t="s">
        <v>146</v>
      </c>
      <c r="AG250">
        <v>26</v>
      </c>
      <c r="AH250">
        <v>31</v>
      </c>
      <c r="AI250" t="s">
        <v>183</v>
      </c>
      <c r="AJ250">
        <v>294.5</v>
      </c>
      <c r="AK250">
        <v>90.5</v>
      </c>
      <c r="AL250">
        <v>466.4</v>
      </c>
      <c r="AM250">
        <v>-83.624270999999993</v>
      </c>
      <c r="AN250">
        <v>34.923898999999999</v>
      </c>
      <c r="AO250">
        <v>-83.623694</v>
      </c>
      <c r="AP250">
        <v>34.922839000000003</v>
      </c>
      <c r="AQ250" t="s">
        <v>562</v>
      </c>
      <c r="AR250">
        <v>1</v>
      </c>
      <c r="AS250">
        <v>281</v>
      </c>
      <c r="AT250">
        <v>2</v>
      </c>
      <c r="AU250">
        <v>0</v>
      </c>
      <c r="AV250">
        <v>45</v>
      </c>
      <c r="AW250">
        <v>13.24</v>
      </c>
      <c r="AX250">
        <v>13.03</v>
      </c>
      <c r="AY250">
        <v>2460.6</v>
      </c>
      <c r="AZ250">
        <v>2438</v>
      </c>
      <c r="BA250">
        <v>2414.6999999999998</v>
      </c>
      <c r="BB250">
        <v>45</v>
      </c>
      <c r="BC250">
        <v>34.6</v>
      </c>
      <c r="BD250">
        <v>10.4</v>
      </c>
      <c r="BE250" s="3">
        <v>43092</v>
      </c>
      <c r="BF250" t="s">
        <v>148</v>
      </c>
      <c r="BG250">
        <v>1.3619999999999999E-3</v>
      </c>
      <c r="BH250">
        <v>49424</v>
      </c>
      <c r="BI250">
        <v>48897</v>
      </c>
      <c r="BJ250" t="s">
        <v>562</v>
      </c>
      <c r="BK250" t="s">
        <v>563</v>
      </c>
      <c r="BL250">
        <v>1</v>
      </c>
      <c r="BM250">
        <v>200</v>
      </c>
      <c r="BN250">
        <v>1</v>
      </c>
      <c r="BO250">
        <v>1</v>
      </c>
      <c r="BP250">
        <v>2</v>
      </c>
      <c r="BQ250">
        <v>1</v>
      </c>
      <c r="BR250">
        <v>1</v>
      </c>
      <c r="BS250">
        <v>2</v>
      </c>
      <c r="BT250">
        <v>3</v>
      </c>
      <c r="BU250">
        <v>3</v>
      </c>
      <c r="BV250" t="s">
        <v>150</v>
      </c>
      <c r="BW250">
        <v>281</v>
      </c>
      <c r="BX250">
        <v>2</v>
      </c>
      <c r="BY250">
        <v>0</v>
      </c>
      <c r="BZ250" t="s">
        <v>151</v>
      </c>
      <c r="CA250" t="s">
        <v>151</v>
      </c>
      <c r="CB250">
        <v>0</v>
      </c>
      <c r="CC250">
        <v>45</v>
      </c>
      <c r="CD250">
        <v>830</v>
      </c>
      <c r="CE250" t="s">
        <v>152</v>
      </c>
      <c r="CF250">
        <v>0</v>
      </c>
      <c r="CG250">
        <v>1.374142</v>
      </c>
      <c r="CH250">
        <v>9</v>
      </c>
      <c r="CI250" t="s">
        <v>153</v>
      </c>
      <c r="CJ250">
        <v>830</v>
      </c>
      <c r="CK250">
        <v>501299</v>
      </c>
      <c r="CL250">
        <v>19.190000000000001</v>
      </c>
      <c r="CM250">
        <v>20.56</v>
      </c>
      <c r="CN250">
        <v>501299</v>
      </c>
      <c r="CO250">
        <v>0</v>
      </c>
      <c r="CP250">
        <v>7255.4684349999998</v>
      </c>
      <c r="CQ250">
        <v>100</v>
      </c>
      <c r="CR250">
        <v>48944</v>
      </c>
      <c r="CS250">
        <v>4.5546999999999997E-2</v>
      </c>
      <c r="CT250">
        <v>0</v>
      </c>
      <c r="CU250">
        <v>1.3619999999999999E-3</v>
      </c>
      <c r="CV250">
        <v>712</v>
      </c>
      <c r="CW250" t="s">
        <v>599</v>
      </c>
      <c r="CX250" t="s">
        <v>155</v>
      </c>
      <c r="CY250" t="s">
        <v>600</v>
      </c>
      <c r="CZ250">
        <v>-83.624325999999996</v>
      </c>
      <c r="DA250">
        <v>34.923929999999999</v>
      </c>
      <c r="DB250">
        <v>34.923929999999999</v>
      </c>
      <c r="DC250">
        <v>-83.624325999999996</v>
      </c>
      <c r="DD250">
        <v>1.3619999999999999E-3</v>
      </c>
      <c r="DE250">
        <v>92</v>
      </c>
      <c r="DF250">
        <v>1620</v>
      </c>
      <c r="DG250">
        <v>11.6</v>
      </c>
      <c r="DH250">
        <v>1710</v>
      </c>
      <c r="DI250">
        <v>11.6</v>
      </c>
      <c r="DJ250">
        <v>1660</v>
      </c>
      <c r="DK250">
        <v>11.6</v>
      </c>
      <c r="DL250">
        <v>860</v>
      </c>
      <c r="DM250">
        <v>0</v>
      </c>
      <c r="DN250">
        <v>830</v>
      </c>
      <c r="DO250">
        <v>11.9</v>
      </c>
      <c r="DP250">
        <v>1170</v>
      </c>
      <c r="DQ250">
        <v>13.1</v>
      </c>
      <c r="DR250">
        <v>1110</v>
      </c>
      <c r="DS250">
        <v>13.8</v>
      </c>
      <c r="DT250">
        <v>1430</v>
      </c>
      <c r="DU250">
        <v>9.1999999999999993</v>
      </c>
      <c r="DV250">
        <v>1430</v>
      </c>
      <c r="DW250">
        <v>9.1999999999999993</v>
      </c>
      <c r="DX250">
        <v>1260</v>
      </c>
      <c r="DY250">
        <v>12.8</v>
      </c>
      <c r="DZ250">
        <v>0</v>
      </c>
    </row>
    <row r="251" spans="1:130" x14ac:dyDescent="0.3">
      <c r="A251">
        <v>250</v>
      </c>
      <c r="B251">
        <v>6181674</v>
      </c>
      <c r="C251" t="s">
        <v>558</v>
      </c>
      <c r="D251" s="2">
        <v>42204.5625</v>
      </c>
      <c r="E251" t="s">
        <v>559</v>
      </c>
      <c r="F251" t="s">
        <v>560</v>
      </c>
      <c r="G251" t="s">
        <v>616</v>
      </c>
      <c r="H251" t="s">
        <v>187</v>
      </c>
      <c r="I251">
        <v>0</v>
      </c>
      <c r="J251">
        <v>0</v>
      </c>
      <c r="K251">
        <v>1</v>
      </c>
      <c r="L251" t="s">
        <v>135</v>
      </c>
      <c r="M251" t="s">
        <v>136</v>
      </c>
      <c r="N251" t="s">
        <v>199</v>
      </c>
      <c r="O251" t="s">
        <v>200</v>
      </c>
      <c r="P251" t="s">
        <v>173</v>
      </c>
      <c r="Q251">
        <v>1</v>
      </c>
      <c r="R251" t="s">
        <v>139</v>
      </c>
      <c r="S251" t="s">
        <v>177</v>
      </c>
      <c r="T251" t="s">
        <v>169</v>
      </c>
      <c r="U251" t="s">
        <v>142</v>
      </c>
      <c r="V251">
        <v>62</v>
      </c>
      <c r="W251" t="s">
        <v>191</v>
      </c>
      <c r="X251" t="s">
        <v>192</v>
      </c>
      <c r="Y251" t="s">
        <v>562</v>
      </c>
      <c r="Z251">
        <v>19.512</v>
      </c>
      <c r="AA251">
        <v>34.923729999999999</v>
      </c>
      <c r="AB251">
        <v>-83.623968000000005</v>
      </c>
      <c r="AC251">
        <v>92</v>
      </c>
      <c r="AD251">
        <v>69</v>
      </c>
      <c r="AE251">
        <v>32</v>
      </c>
      <c r="AF251" t="s">
        <v>146</v>
      </c>
      <c r="AG251">
        <v>26</v>
      </c>
      <c r="AH251">
        <v>31</v>
      </c>
      <c r="AI251" t="s">
        <v>183</v>
      </c>
      <c r="AJ251">
        <v>294.5</v>
      </c>
      <c r="AK251">
        <v>90.5</v>
      </c>
      <c r="AL251">
        <v>466.4</v>
      </c>
      <c r="AM251">
        <v>-83.624270999999993</v>
      </c>
      <c r="AN251">
        <v>34.923898999999999</v>
      </c>
      <c r="AO251">
        <v>-83.623694</v>
      </c>
      <c r="AP251">
        <v>34.922839000000003</v>
      </c>
      <c r="AQ251" t="s">
        <v>562</v>
      </c>
      <c r="AR251">
        <v>1</v>
      </c>
      <c r="AS251">
        <v>281</v>
      </c>
      <c r="AT251">
        <v>2</v>
      </c>
      <c r="AU251">
        <v>0</v>
      </c>
      <c r="AV251">
        <v>45</v>
      </c>
      <c r="AW251">
        <v>13.24</v>
      </c>
      <c r="AX251">
        <v>13.03</v>
      </c>
      <c r="AY251">
        <v>2460.6</v>
      </c>
      <c r="AZ251">
        <v>2438</v>
      </c>
      <c r="BA251">
        <v>2414.6999999999998</v>
      </c>
      <c r="BB251">
        <v>45</v>
      </c>
      <c r="BC251">
        <v>34.6</v>
      </c>
      <c r="BD251">
        <v>10.4</v>
      </c>
      <c r="BE251" s="3">
        <v>43092</v>
      </c>
      <c r="BF251" t="s">
        <v>148</v>
      </c>
      <c r="BG251">
        <v>1.3619999999999999E-3</v>
      </c>
      <c r="BH251">
        <v>49424</v>
      </c>
      <c r="BI251">
        <v>48897</v>
      </c>
      <c r="BJ251" t="s">
        <v>562</v>
      </c>
      <c r="BK251" t="s">
        <v>563</v>
      </c>
      <c r="BL251">
        <v>1</v>
      </c>
      <c r="BM251">
        <v>200</v>
      </c>
      <c r="BN251">
        <v>1</v>
      </c>
      <c r="BO251">
        <v>1</v>
      </c>
      <c r="BP251">
        <v>2</v>
      </c>
      <c r="BQ251">
        <v>1</v>
      </c>
      <c r="BR251">
        <v>1</v>
      </c>
      <c r="BS251">
        <v>2</v>
      </c>
      <c r="BT251">
        <v>3</v>
      </c>
      <c r="BU251">
        <v>3</v>
      </c>
      <c r="BV251" t="s">
        <v>150</v>
      </c>
      <c r="BW251">
        <v>281</v>
      </c>
      <c r="BX251">
        <v>2</v>
      </c>
      <c r="BY251">
        <v>0</v>
      </c>
      <c r="BZ251" t="s">
        <v>151</v>
      </c>
      <c r="CA251" t="s">
        <v>151</v>
      </c>
      <c r="CB251">
        <v>0</v>
      </c>
      <c r="CC251">
        <v>45</v>
      </c>
      <c r="CD251">
        <v>830</v>
      </c>
      <c r="CE251" t="s">
        <v>152</v>
      </c>
      <c r="CF251">
        <v>0</v>
      </c>
      <c r="CG251">
        <v>1.374142</v>
      </c>
      <c r="CH251">
        <v>9</v>
      </c>
      <c r="CI251" t="s">
        <v>153</v>
      </c>
      <c r="CJ251">
        <v>830</v>
      </c>
      <c r="CK251">
        <v>501299</v>
      </c>
      <c r="CL251">
        <v>19.190000000000001</v>
      </c>
      <c r="CM251">
        <v>20.56</v>
      </c>
      <c r="CN251">
        <v>501299</v>
      </c>
      <c r="CO251">
        <v>0</v>
      </c>
      <c r="CP251">
        <v>7255.4684349999998</v>
      </c>
      <c r="CQ251">
        <v>100</v>
      </c>
      <c r="CR251">
        <v>48944</v>
      </c>
      <c r="CS251">
        <v>4.5546999999999997E-2</v>
      </c>
      <c r="CT251">
        <v>0</v>
      </c>
      <c r="CU251">
        <v>1.3619999999999999E-3</v>
      </c>
      <c r="CV251">
        <v>712</v>
      </c>
      <c r="CW251" t="s">
        <v>599</v>
      </c>
      <c r="CX251" t="s">
        <v>155</v>
      </c>
      <c r="CY251" t="s">
        <v>600</v>
      </c>
      <c r="CZ251">
        <v>-83.624325999999996</v>
      </c>
      <c r="DA251">
        <v>34.923929999999999</v>
      </c>
      <c r="DB251">
        <v>34.923929999999999</v>
      </c>
      <c r="DC251">
        <v>-83.624325999999996</v>
      </c>
      <c r="DD251">
        <v>1.3619999999999999E-3</v>
      </c>
      <c r="DE251">
        <v>92</v>
      </c>
      <c r="DF251">
        <v>1620</v>
      </c>
      <c r="DG251">
        <v>11.6</v>
      </c>
      <c r="DH251">
        <v>1710</v>
      </c>
      <c r="DI251">
        <v>11.6</v>
      </c>
      <c r="DJ251">
        <v>1660</v>
      </c>
      <c r="DK251">
        <v>11.6</v>
      </c>
      <c r="DL251">
        <v>860</v>
      </c>
      <c r="DM251">
        <v>0</v>
      </c>
      <c r="DN251">
        <v>830</v>
      </c>
      <c r="DO251">
        <v>11.9</v>
      </c>
      <c r="DP251">
        <v>1170</v>
      </c>
      <c r="DQ251">
        <v>13.1</v>
      </c>
      <c r="DR251">
        <v>1110</v>
      </c>
      <c r="DS251">
        <v>13.8</v>
      </c>
      <c r="DT251">
        <v>1430</v>
      </c>
      <c r="DU251">
        <v>9.1999999999999993</v>
      </c>
      <c r="DV251">
        <v>1430</v>
      </c>
      <c r="DW251">
        <v>9.1999999999999993</v>
      </c>
      <c r="DX251">
        <v>1260</v>
      </c>
      <c r="DY251">
        <v>12.8</v>
      </c>
      <c r="DZ251">
        <v>0</v>
      </c>
    </row>
    <row r="252" spans="1:130" x14ac:dyDescent="0.3">
      <c r="A252">
        <v>251</v>
      </c>
      <c r="B252">
        <v>7827747</v>
      </c>
      <c r="C252" t="s">
        <v>558</v>
      </c>
      <c r="D252" s="2">
        <v>44133.067361111112</v>
      </c>
      <c r="E252" t="s">
        <v>559</v>
      </c>
      <c r="F252" t="s">
        <v>560</v>
      </c>
      <c r="G252" t="s">
        <v>604</v>
      </c>
      <c r="H252" t="s">
        <v>134</v>
      </c>
      <c r="I252">
        <v>0</v>
      </c>
      <c r="J252">
        <v>0</v>
      </c>
      <c r="K252">
        <v>0</v>
      </c>
      <c r="L252" t="s">
        <v>135</v>
      </c>
      <c r="M252" t="s">
        <v>164</v>
      </c>
      <c r="N252" t="s">
        <v>617</v>
      </c>
      <c r="O252" t="s">
        <v>617</v>
      </c>
      <c r="P252" t="s">
        <v>173</v>
      </c>
      <c r="Q252">
        <v>1</v>
      </c>
      <c r="R252" t="s">
        <v>139</v>
      </c>
      <c r="S252" t="s">
        <v>177</v>
      </c>
      <c r="T252" t="s">
        <v>141</v>
      </c>
      <c r="U252" t="s">
        <v>618</v>
      </c>
      <c r="V252">
        <v>50</v>
      </c>
      <c r="W252" t="s">
        <v>143</v>
      </c>
      <c r="X252" t="s">
        <v>144</v>
      </c>
      <c r="Y252" t="s">
        <v>562</v>
      </c>
      <c r="Z252">
        <v>19.605719000000001</v>
      </c>
      <c r="AA252">
        <v>34.922463</v>
      </c>
      <c r="AB252">
        <v>-83.623840999999999</v>
      </c>
      <c r="AC252">
        <v>93</v>
      </c>
      <c r="AD252">
        <v>70</v>
      </c>
      <c r="AE252">
        <v>33</v>
      </c>
      <c r="AF252" t="s">
        <v>146</v>
      </c>
      <c r="AG252">
        <v>26</v>
      </c>
      <c r="AH252">
        <v>32</v>
      </c>
      <c r="AI252" t="s">
        <v>183</v>
      </c>
      <c r="AJ252">
        <v>692.3</v>
      </c>
      <c r="AK252">
        <v>47.2</v>
      </c>
      <c r="AL252">
        <v>570.70000000000005</v>
      </c>
      <c r="AM252">
        <v>-83.623694</v>
      </c>
      <c r="AN252">
        <v>34.922839000000003</v>
      </c>
      <c r="AO252">
        <v>-83.624769000000001</v>
      </c>
      <c r="AP252">
        <v>34.921596999999998</v>
      </c>
      <c r="AQ252" t="s">
        <v>562</v>
      </c>
      <c r="AR252">
        <v>1</v>
      </c>
      <c r="AS252">
        <v>281</v>
      </c>
      <c r="AT252">
        <v>2</v>
      </c>
      <c r="AU252">
        <v>0</v>
      </c>
      <c r="AV252">
        <v>45</v>
      </c>
      <c r="AW252">
        <v>4.3600000000000003</v>
      </c>
      <c r="AX252">
        <v>4.28</v>
      </c>
      <c r="AY252">
        <v>2459.6</v>
      </c>
      <c r="AZ252">
        <v>2476</v>
      </c>
      <c r="BA252">
        <v>2485.6</v>
      </c>
      <c r="BB252">
        <v>45</v>
      </c>
      <c r="BC252">
        <v>49.1</v>
      </c>
      <c r="BD252">
        <v>0</v>
      </c>
      <c r="BE252" s="3">
        <v>43092</v>
      </c>
      <c r="BF252" t="s">
        <v>209</v>
      </c>
      <c r="BG252">
        <v>1.694E-3</v>
      </c>
      <c r="BH252">
        <v>49424</v>
      </c>
      <c r="BI252">
        <v>48897</v>
      </c>
      <c r="BJ252" t="s">
        <v>562</v>
      </c>
      <c r="BK252" t="s">
        <v>563</v>
      </c>
      <c r="BL252">
        <v>1</v>
      </c>
      <c r="BM252">
        <v>200</v>
      </c>
      <c r="BN252">
        <v>1</v>
      </c>
      <c r="BO252">
        <v>1</v>
      </c>
      <c r="BP252">
        <v>2</v>
      </c>
      <c r="BQ252">
        <v>1</v>
      </c>
      <c r="BR252">
        <v>1</v>
      </c>
      <c r="BS252">
        <v>2</v>
      </c>
      <c r="BT252">
        <v>3</v>
      </c>
      <c r="BU252">
        <v>3</v>
      </c>
      <c r="BV252" t="s">
        <v>150</v>
      </c>
      <c r="BW252">
        <v>281</v>
      </c>
      <c r="BX252">
        <v>2</v>
      </c>
      <c r="BY252">
        <v>0</v>
      </c>
      <c r="BZ252" t="s">
        <v>151</v>
      </c>
      <c r="CA252" t="s">
        <v>151</v>
      </c>
      <c r="CB252">
        <v>0</v>
      </c>
      <c r="CC252">
        <v>45</v>
      </c>
      <c r="CD252">
        <v>830</v>
      </c>
      <c r="CE252" t="s">
        <v>152</v>
      </c>
      <c r="CF252">
        <v>0</v>
      </c>
      <c r="CG252">
        <v>1.374142</v>
      </c>
      <c r="CH252">
        <v>9</v>
      </c>
      <c r="CI252" t="s">
        <v>153</v>
      </c>
      <c r="CJ252">
        <v>830</v>
      </c>
      <c r="CK252">
        <v>501299</v>
      </c>
      <c r="CL252">
        <v>19.190000000000001</v>
      </c>
      <c r="CM252">
        <v>20.56</v>
      </c>
      <c r="CN252">
        <v>501299</v>
      </c>
      <c r="CO252">
        <v>0</v>
      </c>
      <c r="CP252">
        <v>7255.4684349999998</v>
      </c>
      <c r="CQ252">
        <v>100</v>
      </c>
      <c r="CR252">
        <v>48944</v>
      </c>
      <c r="CS252">
        <v>4.5546999999999997E-2</v>
      </c>
      <c r="CT252">
        <v>0</v>
      </c>
      <c r="CU252">
        <v>1.694E-3</v>
      </c>
      <c r="CV252">
        <v>712</v>
      </c>
      <c r="CW252" t="s">
        <v>599</v>
      </c>
      <c r="CX252" t="s">
        <v>155</v>
      </c>
      <c r="CY252" t="s">
        <v>600</v>
      </c>
      <c r="CZ252">
        <v>-83.624325999999996</v>
      </c>
      <c r="DA252">
        <v>34.923929999999999</v>
      </c>
      <c r="DB252">
        <v>34.923929999999999</v>
      </c>
      <c r="DC252">
        <v>-83.624325999999996</v>
      </c>
      <c r="DD252">
        <v>1.694E-3</v>
      </c>
      <c r="DE252">
        <v>93</v>
      </c>
      <c r="DF252">
        <v>1620</v>
      </c>
      <c r="DG252">
        <v>11.6</v>
      </c>
      <c r="DH252">
        <v>1710</v>
      </c>
      <c r="DI252">
        <v>11.6</v>
      </c>
      <c r="DJ252">
        <v>1660</v>
      </c>
      <c r="DK252">
        <v>11.6</v>
      </c>
      <c r="DL252">
        <v>860</v>
      </c>
      <c r="DM252">
        <v>0</v>
      </c>
      <c r="DN252">
        <v>830</v>
      </c>
      <c r="DO252">
        <v>11.9</v>
      </c>
      <c r="DP252">
        <v>1170</v>
      </c>
      <c r="DQ252">
        <v>13.1</v>
      </c>
      <c r="DR252">
        <v>1110</v>
      </c>
      <c r="DS252">
        <v>13.8</v>
      </c>
      <c r="DT252">
        <v>1430</v>
      </c>
      <c r="DU252">
        <v>9.1999999999999993</v>
      </c>
      <c r="DV252">
        <v>1430</v>
      </c>
      <c r="DW252">
        <v>9.1999999999999993</v>
      </c>
      <c r="DX252">
        <v>1260</v>
      </c>
      <c r="DY252">
        <v>12.8</v>
      </c>
      <c r="DZ252">
        <v>0</v>
      </c>
    </row>
    <row r="253" spans="1:130" x14ac:dyDescent="0.3">
      <c r="A253">
        <v>252</v>
      </c>
      <c r="B253">
        <v>5908938</v>
      </c>
      <c r="C253" t="s">
        <v>558</v>
      </c>
      <c r="D253" s="2">
        <v>42594.595138888886</v>
      </c>
      <c r="E253" t="s">
        <v>559</v>
      </c>
      <c r="F253" t="s">
        <v>560</v>
      </c>
      <c r="G253" t="s">
        <v>604</v>
      </c>
      <c r="H253" t="s">
        <v>134</v>
      </c>
      <c r="I253">
        <v>0</v>
      </c>
      <c r="J253">
        <v>0</v>
      </c>
      <c r="K253">
        <v>0</v>
      </c>
      <c r="L253" t="s">
        <v>135</v>
      </c>
      <c r="M253" t="s">
        <v>180</v>
      </c>
      <c r="N253" t="s">
        <v>160</v>
      </c>
      <c r="O253" t="s">
        <v>160</v>
      </c>
      <c r="P253" t="s">
        <v>190</v>
      </c>
      <c r="Q253">
        <v>1</v>
      </c>
      <c r="R253" t="s">
        <v>139</v>
      </c>
      <c r="S253" t="s">
        <v>177</v>
      </c>
      <c r="T253" t="s">
        <v>169</v>
      </c>
      <c r="U253" t="s">
        <v>162</v>
      </c>
      <c r="V253">
        <v>66</v>
      </c>
      <c r="W253" t="s">
        <v>191</v>
      </c>
      <c r="X253" t="s">
        <v>192</v>
      </c>
      <c r="Y253" t="s">
        <v>562</v>
      </c>
      <c r="Z253">
        <v>19.582062000000001</v>
      </c>
      <c r="AA253">
        <v>34.922783000000003</v>
      </c>
      <c r="AB253">
        <v>-83.623714000000007</v>
      </c>
      <c r="AC253">
        <v>93</v>
      </c>
      <c r="AD253">
        <v>70</v>
      </c>
      <c r="AE253">
        <v>33</v>
      </c>
      <c r="AF253" t="s">
        <v>146</v>
      </c>
      <c r="AG253">
        <v>26</v>
      </c>
      <c r="AH253">
        <v>32</v>
      </c>
      <c r="AI253" t="s">
        <v>183</v>
      </c>
      <c r="AJ253">
        <v>692.3</v>
      </c>
      <c r="AK253">
        <v>47.2</v>
      </c>
      <c r="AL253">
        <v>570.70000000000005</v>
      </c>
      <c r="AM253">
        <v>-83.623694</v>
      </c>
      <c r="AN253">
        <v>34.922839000000003</v>
      </c>
      <c r="AO253">
        <v>-83.624769000000001</v>
      </c>
      <c r="AP253">
        <v>34.921596999999998</v>
      </c>
      <c r="AQ253" t="s">
        <v>562</v>
      </c>
      <c r="AR253">
        <v>1</v>
      </c>
      <c r="AS253">
        <v>281</v>
      </c>
      <c r="AT253">
        <v>2</v>
      </c>
      <c r="AU253">
        <v>0</v>
      </c>
      <c r="AV253">
        <v>45</v>
      </c>
      <c r="AW253">
        <v>4.3600000000000003</v>
      </c>
      <c r="AX253">
        <v>4.28</v>
      </c>
      <c r="AY253">
        <v>2459.6</v>
      </c>
      <c r="AZ253">
        <v>2476</v>
      </c>
      <c r="BA253">
        <v>2485.6</v>
      </c>
      <c r="BB253">
        <v>45</v>
      </c>
      <c r="BC253">
        <v>49.1</v>
      </c>
      <c r="BD253">
        <v>0</v>
      </c>
      <c r="BE253" s="3">
        <v>43092</v>
      </c>
      <c r="BF253" t="s">
        <v>209</v>
      </c>
      <c r="BG253">
        <v>1.694E-3</v>
      </c>
      <c r="BH253">
        <v>49424</v>
      </c>
      <c r="BI253">
        <v>48897</v>
      </c>
      <c r="BJ253" t="s">
        <v>562</v>
      </c>
      <c r="BK253" t="s">
        <v>563</v>
      </c>
      <c r="BL253">
        <v>1</v>
      </c>
      <c r="BM253">
        <v>200</v>
      </c>
      <c r="BN253">
        <v>1</v>
      </c>
      <c r="BO253">
        <v>1</v>
      </c>
      <c r="BP253">
        <v>2</v>
      </c>
      <c r="BQ253">
        <v>1</v>
      </c>
      <c r="BR253">
        <v>1</v>
      </c>
      <c r="BS253">
        <v>2</v>
      </c>
      <c r="BT253">
        <v>3</v>
      </c>
      <c r="BU253">
        <v>3</v>
      </c>
      <c r="BV253" t="s">
        <v>150</v>
      </c>
      <c r="BW253">
        <v>281</v>
      </c>
      <c r="BX253">
        <v>2</v>
      </c>
      <c r="BY253">
        <v>0</v>
      </c>
      <c r="BZ253" t="s">
        <v>151</v>
      </c>
      <c r="CA253" t="s">
        <v>151</v>
      </c>
      <c r="CB253">
        <v>0</v>
      </c>
      <c r="CC253">
        <v>45</v>
      </c>
      <c r="CD253">
        <v>830</v>
      </c>
      <c r="CE253" t="s">
        <v>152</v>
      </c>
      <c r="CF253">
        <v>0</v>
      </c>
      <c r="CG253">
        <v>1.374142</v>
      </c>
      <c r="CH253">
        <v>9</v>
      </c>
      <c r="CI253" t="s">
        <v>153</v>
      </c>
      <c r="CJ253">
        <v>830</v>
      </c>
      <c r="CK253">
        <v>501299</v>
      </c>
      <c r="CL253">
        <v>19.190000000000001</v>
      </c>
      <c r="CM253">
        <v>20.56</v>
      </c>
      <c r="CN253">
        <v>501299</v>
      </c>
      <c r="CO253">
        <v>0</v>
      </c>
      <c r="CP253">
        <v>7255.4684349999998</v>
      </c>
      <c r="CQ253">
        <v>100</v>
      </c>
      <c r="CR253">
        <v>48944</v>
      </c>
      <c r="CS253">
        <v>4.5546999999999997E-2</v>
      </c>
      <c r="CT253">
        <v>0</v>
      </c>
      <c r="CU253">
        <v>1.694E-3</v>
      </c>
      <c r="CV253">
        <v>712</v>
      </c>
      <c r="CW253" t="s">
        <v>599</v>
      </c>
      <c r="CX253" t="s">
        <v>155</v>
      </c>
      <c r="CY253" t="s">
        <v>600</v>
      </c>
      <c r="CZ253">
        <v>-83.624325999999996</v>
      </c>
      <c r="DA253">
        <v>34.923929999999999</v>
      </c>
      <c r="DB253">
        <v>34.923929999999999</v>
      </c>
      <c r="DC253">
        <v>-83.624325999999996</v>
      </c>
      <c r="DD253">
        <v>1.694E-3</v>
      </c>
      <c r="DE253">
        <v>93</v>
      </c>
      <c r="DF253">
        <v>1620</v>
      </c>
      <c r="DG253">
        <v>11.6</v>
      </c>
      <c r="DH253">
        <v>1710</v>
      </c>
      <c r="DI253">
        <v>11.6</v>
      </c>
      <c r="DJ253">
        <v>1660</v>
      </c>
      <c r="DK253">
        <v>11.6</v>
      </c>
      <c r="DL253">
        <v>860</v>
      </c>
      <c r="DM253">
        <v>0</v>
      </c>
      <c r="DN253">
        <v>830</v>
      </c>
      <c r="DO253">
        <v>11.9</v>
      </c>
      <c r="DP253">
        <v>1170</v>
      </c>
      <c r="DQ253">
        <v>13.1</v>
      </c>
      <c r="DR253">
        <v>1110</v>
      </c>
      <c r="DS253">
        <v>13.8</v>
      </c>
      <c r="DT253">
        <v>1430</v>
      </c>
      <c r="DU253">
        <v>9.1999999999999993</v>
      </c>
      <c r="DV253">
        <v>1430</v>
      </c>
      <c r="DW253">
        <v>9.1999999999999993</v>
      </c>
      <c r="DX253">
        <v>1260</v>
      </c>
      <c r="DY253">
        <v>12.8</v>
      </c>
      <c r="DZ253">
        <v>0</v>
      </c>
    </row>
    <row r="254" spans="1:130" x14ac:dyDescent="0.3">
      <c r="A254">
        <v>253</v>
      </c>
      <c r="B254">
        <v>6181684</v>
      </c>
      <c r="C254" t="s">
        <v>558</v>
      </c>
      <c r="D254" s="2">
        <v>42079.817361111112</v>
      </c>
      <c r="E254" t="s">
        <v>559</v>
      </c>
      <c r="F254" t="s">
        <v>560</v>
      </c>
      <c r="G254" t="s">
        <v>619</v>
      </c>
      <c r="H254" t="s">
        <v>134</v>
      </c>
      <c r="I254">
        <v>0</v>
      </c>
      <c r="J254">
        <v>0</v>
      </c>
      <c r="K254">
        <v>0</v>
      </c>
      <c r="L254" t="s">
        <v>135</v>
      </c>
      <c r="M254" t="s">
        <v>224</v>
      </c>
      <c r="N254" t="s">
        <v>137</v>
      </c>
      <c r="O254" t="s">
        <v>137</v>
      </c>
      <c r="P254" t="s">
        <v>190</v>
      </c>
      <c r="Q254">
        <v>1</v>
      </c>
      <c r="R254" t="s">
        <v>139</v>
      </c>
      <c r="S254" t="s">
        <v>177</v>
      </c>
      <c r="T254" t="s">
        <v>502</v>
      </c>
      <c r="U254" t="s">
        <v>142</v>
      </c>
      <c r="V254">
        <v>19</v>
      </c>
      <c r="W254" t="s">
        <v>143</v>
      </c>
      <c r="X254" t="s">
        <v>264</v>
      </c>
      <c r="Y254" t="s">
        <v>562</v>
      </c>
      <c r="Z254">
        <v>18.935320999999998</v>
      </c>
      <c r="AA254">
        <v>34.927264999999998</v>
      </c>
      <c r="AB254">
        <v>-83.633000999999993</v>
      </c>
      <c r="AC254">
        <v>94</v>
      </c>
      <c r="AD254">
        <v>71</v>
      </c>
      <c r="AE254">
        <v>26</v>
      </c>
      <c r="AF254" t="s">
        <v>146</v>
      </c>
      <c r="AG254">
        <v>21</v>
      </c>
      <c r="AH254">
        <v>25</v>
      </c>
      <c r="AI254" t="s">
        <v>183</v>
      </c>
      <c r="AJ254">
        <v>1239.9000000000001</v>
      </c>
      <c r="AK254">
        <v>43</v>
      </c>
      <c r="AL254">
        <v>930.4</v>
      </c>
      <c r="AM254">
        <v>-83.634210999999993</v>
      </c>
      <c r="AN254">
        <v>34.927405</v>
      </c>
      <c r="AO254">
        <v>-83.631362999999993</v>
      </c>
      <c r="AP254">
        <v>34.926527999999998</v>
      </c>
      <c r="AQ254" t="s">
        <v>562</v>
      </c>
      <c r="AR254">
        <v>1</v>
      </c>
      <c r="AS254">
        <v>281</v>
      </c>
      <c r="AT254">
        <v>2</v>
      </c>
      <c r="AU254">
        <v>0</v>
      </c>
      <c r="AV254">
        <v>45</v>
      </c>
      <c r="AW254">
        <v>4.3</v>
      </c>
      <c r="AX254">
        <v>3.59</v>
      </c>
      <c r="AY254">
        <v>2180.4</v>
      </c>
      <c r="AZ254">
        <v>2196.5</v>
      </c>
      <c r="BA254">
        <v>2217.8000000000002</v>
      </c>
      <c r="BB254">
        <v>45</v>
      </c>
      <c r="BC254">
        <v>61.5</v>
      </c>
      <c r="BD254">
        <v>0</v>
      </c>
      <c r="BE254" s="3">
        <v>43092</v>
      </c>
      <c r="BF254" t="s">
        <v>209</v>
      </c>
      <c r="BG254">
        <v>3.026E-3</v>
      </c>
      <c r="BH254">
        <v>49425</v>
      </c>
      <c r="BI254">
        <v>48898</v>
      </c>
      <c r="BJ254" t="s">
        <v>562</v>
      </c>
      <c r="BK254" t="s">
        <v>563</v>
      </c>
      <c r="BL254">
        <v>1</v>
      </c>
      <c r="BM254">
        <v>200</v>
      </c>
      <c r="BN254">
        <v>1</v>
      </c>
      <c r="BO254">
        <v>1</v>
      </c>
      <c r="BP254">
        <v>2</v>
      </c>
      <c r="BQ254">
        <v>1</v>
      </c>
      <c r="BR254">
        <v>1</v>
      </c>
      <c r="BS254">
        <v>2</v>
      </c>
      <c r="BT254">
        <v>3</v>
      </c>
      <c r="BU254">
        <v>3</v>
      </c>
      <c r="BV254" t="s">
        <v>150</v>
      </c>
      <c r="BW254">
        <v>281</v>
      </c>
      <c r="BX254">
        <v>2</v>
      </c>
      <c r="BY254">
        <v>0</v>
      </c>
      <c r="BZ254" t="s">
        <v>151</v>
      </c>
      <c r="CA254" t="s">
        <v>151</v>
      </c>
      <c r="CB254">
        <v>0</v>
      </c>
      <c r="CC254">
        <v>45</v>
      </c>
      <c r="CD254">
        <v>830</v>
      </c>
      <c r="CE254" t="s">
        <v>152</v>
      </c>
      <c r="CF254">
        <v>0</v>
      </c>
      <c r="CG254">
        <v>0.46143299999999998</v>
      </c>
      <c r="CH254">
        <v>9</v>
      </c>
      <c r="CI254" t="s">
        <v>153</v>
      </c>
      <c r="CJ254">
        <v>830</v>
      </c>
      <c r="CK254">
        <v>501300</v>
      </c>
      <c r="CL254">
        <v>18.489999999999998</v>
      </c>
      <c r="CM254">
        <v>18.95</v>
      </c>
      <c r="CN254">
        <v>501300</v>
      </c>
      <c r="CO254">
        <v>0</v>
      </c>
      <c r="CP254">
        <v>2436.3648840000001</v>
      </c>
      <c r="CQ254">
        <v>100</v>
      </c>
      <c r="CR254">
        <v>48945</v>
      </c>
      <c r="CS254">
        <v>1.8048000000000002E-2</v>
      </c>
      <c r="CT254">
        <v>0</v>
      </c>
      <c r="CU254">
        <v>3.026E-3</v>
      </c>
      <c r="CV254">
        <v>712</v>
      </c>
      <c r="CW254" t="s">
        <v>599</v>
      </c>
      <c r="CX254" t="s">
        <v>155</v>
      </c>
      <c r="CY254" t="s">
        <v>600</v>
      </c>
      <c r="CZ254">
        <v>-83.624325999999996</v>
      </c>
      <c r="DA254">
        <v>34.923929999999999</v>
      </c>
      <c r="DB254">
        <v>34.923929999999999</v>
      </c>
      <c r="DC254">
        <v>-83.624325999999996</v>
      </c>
      <c r="DD254">
        <v>3.026E-3</v>
      </c>
      <c r="DE254">
        <v>94</v>
      </c>
      <c r="DF254">
        <v>1620</v>
      </c>
      <c r="DG254">
        <v>11.6</v>
      </c>
      <c r="DH254">
        <v>1710</v>
      </c>
      <c r="DI254">
        <v>11.6</v>
      </c>
      <c r="DJ254">
        <v>1660</v>
      </c>
      <c r="DK254">
        <v>11.6</v>
      </c>
      <c r="DL254">
        <v>860</v>
      </c>
      <c r="DM254">
        <v>0</v>
      </c>
      <c r="DN254">
        <v>830</v>
      </c>
      <c r="DO254">
        <v>11.9</v>
      </c>
      <c r="DP254">
        <v>1170</v>
      </c>
      <c r="DQ254">
        <v>13.1</v>
      </c>
      <c r="DR254">
        <v>1110</v>
      </c>
      <c r="DS254">
        <v>13.8</v>
      </c>
      <c r="DT254">
        <v>1430</v>
      </c>
      <c r="DU254">
        <v>9.1999999999999993</v>
      </c>
      <c r="DV254">
        <v>1430</v>
      </c>
      <c r="DW254">
        <v>9.1999999999999993</v>
      </c>
      <c r="DX254">
        <v>1260</v>
      </c>
      <c r="DY254">
        <v>12.8</v>
      </c>
      <c r="DZ254">
        <v>0</v>
      </c>
    </row>
    <row r="255" spans="1:130" x14ac:dyDescent="0.3">
      <c r="A255">
        <v>254</v>
      </c>
      <c r="B255">
        <v>4896340</v>
      </c>
      <c r="C255" t="s">
        <v>558</v>
      </c>
      <c r="D255" s="2">
        <v>41635.911111111112</v>
      </c>
      <c r="E255" t="s">
        <v>559</v>
      </c>
      <c r="F255" t="s">
        <v>560</v>
      </c>
      <c r="G255" t="s">
        <v>620</v>
      </c>
      <c r="H255" t="s">
        <v>134</v>
      </c>
      <c r="I255">
        <v>0</v>
      </c>
      <c r="J255">
        <v>0</v>
      </c>
      <c r="K255">
        <v>0</v>
      </c>
      <c r="L255" t="s">
        <v>135</v>
      </c>
      <c r="M255" t="s">
        <v>180</v>
      </c>
      <c r="N255" t="s">
        <v>285</v>
      </c>
      <c r="O255" t="s">
        <v>285</v>
      </c>
      <c r="P255" t="s">
        <v>161</v>
      </c>
      <c r="Q255">
        <v>1</v>
      </c>
      <c r="R255" t="s">
        <v>139</v>
      </c>
      <c r="S255" t="s">
        <v>177</v>
      </c>
      <c r="T255" t="s">
        <v>141</v>
      </c>
      <c r="U255" t="s">
        <v>142</v>
      </c>
      <c r="V255">
        <v>50</v>
      </c>
      <c r="W255" t="s">
        <v>143</v>
      </c>
      <c r="X255" t="s">
        <v>144</v>
      </c>
      <c r="Y255" t="s">
        <v>562</v>
      </c>
      <c r="Z255">
        <v>19.016999999999999</v>
      </c>
      <c r="AA255">
        <v>34.926729999999999</v>
      </c>
      <c r="AB255">
        <v>-83.631680000000003</v>
      </c>
      <c r="AC255">
        <v>94</v>
      </c>
      <c r="AD255">
        <v>71</v>
      </c>
      <c r="AE255">
        <v>26</v>
      </c>
      <c r="AF255" t="s">
        <v>146</v>
      </c>
      <c r="AG255">
        <v>21</v>
      </c>
      <c r="AH255">
        <v>25</v>
      </c>
      <c r="AI255" t="s">
        <v>183</v>
      </c>
      <c r="AJ255">
        <v>1239.9000000000001</v>
      </c>
      <c r="AK255">
        <v>43</v>
      </c>
      <c r="AL255">
        <v>930.4</v>
      </c>
      <c r="AM255">
        <v>-83.634210999999993</v>
      </c>
      <c r="AN255">
        <v>34.927405</v>
      </c>
      <c r="AO255">
        <v>-83.631362999999993</v>
      </c>
      <c r="AP255">
        <v>34.926527999999998</v>
      </c>
      <c r="AQ255" t="s">
        <v>562</v>
      </c>
      <c r="AR255">
        <v>1</v>
      </c>
      <c r="AS255">
        <v>281</v>
      </c>
      <c r="AT255">
        <v>2</v>
      </c>
      <c r="AU255">
        <v>0</v>
      </c>
      <c r="AV255">
        <v>45</v>
      </c>
      <c r="AW255">
        <v>4.3</v>
      </c>
      <c r="AX255">
        <v>3.59</v>
      </c>
      <c r="AY255">
        <v>2180.4</v>
      </c>
      <c r="AZ255">
        <v>2196.5</v>
      </c>
      <c r="BA255">
        <v>2217.8000000000002</v>
      </c>
      <c r="BB255">
        <v>45</v>
      </c>
      <c r="BC255">
        <v>61.5</v>
      </c>
      <c r="BD255">
        <v>0</v>
      </c>
      <c r="BE255" s="3">
        <v>43092</v>
      </c>
      <c r="BF255" t="s">
        <v>209</v>
      </c>
      <c r="BG255">
        <v>3.026E-3</v>
      </c>
      <c r="BH255">
        <v>49425</v>
      </c>
      <c r="BI255">
        <v>48898</v>
      </c>
      <c r="BJ255" t="s">
        <v>562</v>
      </c>
      <c r="BK255" t="s">
        <v>563</v>
      </c>
      <c r="BL255">
        <v>1</v>
      </c>
      <c r="BM255">
        <v>200</v>
      </c>
      <c r="BN255">
        <v>1</v>
      </c>
      <c r="BO255">
        <v>1</v>
      </c>
      <c r="BP255">
        <v>2</v>
      </c>
      <c r="BQ255">
        <v>1</v>
      </c>
      <c r="BR255">
        <v>1</v>
      </c>
      <c r="BS255">
        <v>2</v>
      </c>
      <c r="BT255">
        <v>3</v>
      </c>
      <c r="BU255">
        <v>3</v>
      </c>
      <c r="BV255" t="s">
        <v>150</v>
      </c>
      <c r="BW255">
        <v>281</v>
      </c>
      <c r="BX255">
        <v>2</v>
      </c>
      <c r="BY255">
        <v>0</v>
      </c>
      <c r="BZ255" t="s">
        <v>151</v>
      </c>
      <c r="CA255" t="s">
        <v>151</v>
      </c>
      <c r="CB255">
        <v>0</v>
      </c>
      <c r="CC255">
        <v>45</v>
      </c>
      <c r="CD255">
        <v>830</v>
      </c>
      <c r="CE255" t="s">
        <v>152</v>
      </c>
      <c r="CF255">
        <v>0</v>
      </c>
      <c r="CG255">
        <v>0.46143299999999998</v>
      </c>
      <c r="CH255">
        <v>9</v>
      </c>
      <c r="CI255" t="s">
        <v>153</v>
      </c>
      <c r="CJ255">
        <v>830</v>
      </c>
      <c r="CK255">
        <v>501300</v>
      </c>
      <c r="CL255">
        <v>18.489999999999998</v>
      </c>
      <c r="CM255">
        <v>18.95</v>
      </c>
      <c r="CN255">
        <v>501300</v>
      </c>
      <c r="CO255">
        <v>0</v>
      </c>
      <c r="CP255">
        <v>2436.3648840000001</v>
      </c>
      <c r="CQ255">
        <v>100</v>
      </c>
      <c r="CR255">
        <v>48945</v>
      </c>
      <c r="CS255">
        <v>1.8048000000000002E-2</v>
      </c>
      <c r="CT255">
        <v>0</v>
      </c>
      <c r="CU255">
        <v>3.026E-3</v>
      </c>
      <c r="CV255">
        <v>712</v>
      </c>
      <c r="CW255" t="s">
        <v>599</v>
      </c>
      <c r="CX255" t="s">
        <v>155</v>
      </c>
      <c r="CY255" t="s">
        <v>600</v>
      </c>
      <c r="CZ255">
        <v>-83.624325999999996</v>
      </c>
      <c r="DA255">
        <v>34.923929999999999</v>
      </c>
      <c r="DB255">
        <v>34.923929999999999</v>
      </c>
      <c r="DC255">
        <v>-83.624325999999996</v>
      </c>
      <c r="DD255">
        <v>3.026E-3</v>
      </c>
      <c r="DE255">
        <v>94</v>
      </c>
      <c r="DF255">
        <v>1620</v>
      </c>
      <c r="DG255">
        <v>11.6</v>
      </c>
      <c r="DH255">
        <v>1710</v>
      </c>
      <c r="DI255">
        <v>11.6</v>
      </c>
      <c r="DJ255">
        <v>1660</v>
      </c>
      <c r="DK255">
        <v>11.6</v>
      </c>
      <c r="DL255">
        <v>860</v>
      </c>
      <c r="DM255">
        <v>0</v>
      </c>
      <c r="DN255">
        <v>830</v>
      </c>
      <c r="DO255">
        <v>11.9</v>
      </c>
      <c r="DP255">
        <v>1170</v>
      </c>
      <c r="DQ255">
        <v>13.1</v>
      </c>
      <c r="DR255">
        <v>1110</v>
      </c>
      <c r="DS255">
        <v>13.8</v>
      </c>
      <c r="DT255">
        <v>1430</v>
      </c>
      <c r="DU255">
        <v>9.1999999999999993</v>
      </c>
      <c r="DV255">
        <v>1430</v>
      </c>
      <c r="DW255">
        <v>9.1999999999999993</v>
      </c>
      <c r="DX255">
        <v>1260</v>
      </c>
      <c r="DY255">
        <v>12.8</v>
      </c>
      <c r="DZ255">
        <v>0</v>
      </c>
    </row>
    <row r="256" spans="1:130" x14ac:dyDescent="0.3">
      <c r="A256">
        <v>255</v>
      </c>
      <c r="B256">
        <v>4896330</v>
      </c>
      <c r="C256" t="s">
        <v>558</v>
      </c>
      <c r="D256" s="2">
        <v>41558.852777777778</v>
      </c>
      <c r="E256" t="s">
        <v>559</v>
      </c>
      <c r="F256" t="s">
        <v>560</v>
      </c>
      <c r="G256" t="s">
        <v>621</v>
      </c>
      <c r="H256" t="s">
        <v>134</v>
      </c>
      <c r="I256">
        <v>0</v>
      </c>
      <c r="J256">
        <v>0</v>
      </c>
      <c r="K256">
        <v>0</v>
      </c>
      <c r="L256" t="s">
        <v>135</v>
      </c>
      <c r="M256" t="s">
        <v>180</v>
      </c>
      <c r="N256" t="s">
        <v>181</v>
      </c>
      <c r="O256" t="s">
        <v>181</v>
      </c>
      <c r="P256" t="s">
        <v>190</v>
      </c>
      <c r="Q256">
        <v>1</v>
      </c>
      <c r="R256" t="s">
        <v>139</v>
      </c>
      <c r="S256" t="s">
        <v>140</v>
      </c>
      <c r="T256" t="s">
        <v>141</v>
      </c>
      <c r="U256" t="s">
        <v>142</v>
      </c>
      <c r="V256">
        <v>53</v>
      </c>
      <c r="W256" t="s">
        <v>143</v>
      </c>
      <c r="X256" t="s">
        <v>144</v>
      </c>
      <c r="Y256" t="s">
        <v>562</v>
      </c>
      <c r="Z256">
        <v>18.981000000000002</v>
      </c>
      <c r="AA256">
        <v>34.927011</v>
      </c>
      <c r="AB256">
        <v>-83.632219000000006</v>
      </c>
      <c r="AC256">
        <v>94</v>
      </c>
      <c r="AD256">
        <v>71</v>
      </c>
      <c r="AE256">
        <v>26</v>
      </c>
      <c r="AF256" t="s">
        <v>146</v>
      </c>
      <c r="AG256">
        <v>21</v>
      </c>
      <c r="AH256">
        <v>25</v>
      </c>
      <c r="AI256" t="s">
        <v>183</v>
      </c>
      <c r="AJ256">
        <v>1239.9000000000001</v>
      </c>
      <c r="AK256">
        <v>43</v>
      </c>
      <c r="AL256">
        <v>930.4</v>
      </c>
      <c r="AM256">
        <v>-83.634210999999993</v>
      </c>
      <c r="AN256">
        <v>34.927405</v>
      </c>
      <c r="AO256">
        <v>-83.631362999999993</v>
      </c>
      <c r="AP256">
        <v>34.926527999999998</v>
      </c>
      <c r="AQ256" t="s">
        <v>562</v>
      </c>
      <c r="AR256">
        <v>1</v>
      </c>
      <c r="AS256">
        <v>281</v>
      </c>
      <c r="AT256">
        <v>2</v>
      </c>
      <c r="AU256">
        <v>0</v>
      </c>
      <c r="AV256">
        <v>45</v>
      </c>
      <c r="AW256">
        <v>4.3</v>
      </c>
      <c r="AX256">
        <v>3.59</v>
      </c>
      <c r="AY256">
        <v>2180.4</v>
      </c>
      <c r="AZ256">
        <v>2196.5</v>
      </c>
      <c r="BA256">
        <v>2217.8000000000002</v>
      </c>
      <c r="BB256">
        <v>45</v>
      </c>
      <c r="BC256">
        <v>61.5</v>
      </c>
      <c r="BD256">
        <v>0</v>
      </c>
      <c r="BE256" s="3">
        <v>43092</v>
      </c>
      <c r="BF256" t="s">
        <v>209</v>
      </c>
      <c r="BG256">
        <v>3.026E-3</v>
      </c>
      <c r="BH256">
        <v>49425</v>
      </c>
      <c r="BI256">
        <v>48898</v>
      </c>
      <c r="BJ256" t="s">
        <v>562</v>
      </c>
      <c r="BK256" t="s">
        <v>563</v>
      </c>
      <c r="BL256">
        <v>1</v>
      </c>
      <c r="BM256">
        <v>200</v>
      </c>
      <c r="BN256">
        <v>1</v>
      </c>
      <c r="BO256">
        <v>1</v>
      </c>
      <c r="BP256">
        <v>2</v>
      </c>
      <c r="BQ256">
        <v>1</v>
      </c>
      <c r="BR256">
        <v>1</v>
      </c>
      <c r="BS256">
        <v>2</v>
      </c>
      <c r="BT256">
        <v>3</v>
      </c>
      <c r="BU256">
        <v>3</v>
      </c>
      <c r="BV256" t="s">
        <v>150</v>
      </c>
      <c r="BW256">
        <v>281</v>
      </c>
      <c r="BX256">
        <v>2</v>
      </c>
      <c r="BY256">
        <v>0</v>
      </c>
      <c r="BZ256" t="s">
        <v>151</v>
      </c>
      <c r="CA256" t="s">
        <v>151</v>
      </c>
      <c r="CB256">
        <v>0</v>
      </c>
      <c r="CC256">
        <v>45</v>
      </c>
      <c r="CD256">
        <v>830</v>
      </c>
      <c r="CE256" t="s">
        <v>152</v>
      </c>
      <c r="CF256">
        <v>0</v>
      </c>
      <c r="CG256">
        <v>0.46143299999999998</v>
      </c>
      <c r="CH256">
        <v>9</v>
      </c>
      <c r="CI256" t="s">
        <v>153</v>
      </c>
      <c r="CJ256">
        <v>830</v>
      </c>
      <c r="CK256">
        <v>501300</v>
      </c>
      <c r="CL256">
        <v>18.489999999999998</v>
      </c>
      <c r="CM256">
        <v>18.95</v>
      </c>
      <c r="CN256">
        <v>501300</v>
      </c>
      <c r="CO256">
        <v>0</v>
      </c>
      <c r="CP256">
        <v>2436.3648840000001</v>
      </c>
      <c r="CQ256">
        <v>100</v>
      </c>
      <c r="CR256">
        <v>48945</v>
      </c>
      <c r="CS256">
        <v>1.8048000000000002E-2</v>
      </c>
      <c r="CT256">
        <v>0</v>
      </c>
      <c r="CU256">
        <v>3.026E-3</v>
      </c>
      <c r="CV256">
        <v>712</v>
      </c>
      <c r="CW256" t="s">
        <v>599</v>
      </c>
      <c r="CX256" t="s">
        <v>155</v>
      </c>
      <c r="CY256" t="s">
        <v>600</v>
      </c>
      <c r="CZ256">
        <v>-83.624325999999996</v>
      </c>
      <c r="DA256">
        <v>34.923929999999999</v>
      </c>
      <c r="DB256">
        <v>34.923929999999999</v>
      </c>
      <c r="DC256">
        <v>-83.624325999999996</v>
      </c>
      <c r="DD256">
        <v>3.026E-3</v>
      </c>
      <c r="DE256">
        <v>94</v>
      </c>
      <c r="DF256">
        <v>1620</v>
      </c>
      <c r="DG256">
        <v>11.6</v>
      </c>
      <c r="DH256">
        <v>1710</v>
      </c>
      <c r="DI256">
        <v>11.6</v>
      </c>
      <c r="DJ256">
        <v>1660</v>
      </c>
      <c r="DK256">
        <v>11.6</v>
      </c>
      <c r="DL256">
        <v>860</v>
      </c>
      <c r="DM256">
        <v>0</v>
      </c>
      <c r="DN256">
        <v>830</v>
      </c>
      <c r="DO256">
        <v>11.9</v>
      </c>
      <c r="DP256">
        <v>1170</v>
      </c>
      <c r="DQ256">
        <v>13.1</v>
      </c>
      <c r="DR256">
        <v>1110</v>
      </c>
      <c r="DS256">
        <v>13.8</v>
      </c>
      <c r="DT256">
        <v>1430</v>
      </c>
      <c r="DU256">
        <v>9.1999999999999993</v>
      </c>
      <c r="DV256">
        <v>1430</v>
      </c>
      <c r="DW256">
        <v>9.1999999999999993</v>
      </c>
      <c r="DX256">
        <v>1260</v>
      </c>
      <c r="DY256">
        <v>12.8</v>
      </c>
      <c r="DZ256">
        <v>0</v>
      </c>
    </row>
    <row r="257" spans="1:130" x14ac:dyDescent="0.3">
      <c r="A257">
        <v>256</v>
      </c>
      <c r="B257">
        <v>7613477</v>
      </c>
      <c r="C257" t="s">
        <v>157</v>
      </c>
      <c r="D257">
        <v>43931.683333333334</v>
      </c>
      <c r="E257" t="s">
        <v>622</v>
      </c>
      <c r="F257" t="s">
        <v>623</v>
      </c>
      <c r="G257" t="s">
        <v>624</v>
      </c>
      <c r="H257" t="s">
        <v>187</v>
      </c>
      <c r="I257">
        <v>0</v>
      </c>
      <c r="J257">
        <v>0</v>
      </c>
      <c r="K257">
        <v>1</v>
      </c>
      <c r="L257" t="s">
        <v>135</v>
      </c>
      <c r="M257" t="s">
        <v>136</v>
      </c>
      <c r="N257" t="s">
        <v>285</v>
      </c>
      <c r="O257" t="s">
        <v>137</v>
      </c>
      <c r="P257" t="s">
        <v>173</v>
      </c>
      <c r="Q257">
        <v>1</v>
      </c>
      <c r="R257" t="s">
        <v>182</v>
      </c>
      <c r="S257" t="s">
        <v>221</v>
      </c>
      <c r="T257" t="s">
        <v>169</v>
      </c>
      <c r="U257" t="s">
        <v>142</v>
      </c>
      <c r="V257">
        <v>27</v>
      </c>
      <c r="W257" t="s">
        <v>143</v>
      </c>
      <c r="X257" t="s">
        <v>201</v>
      </c>
      <c r="Y257" t="s">
        <v>625</v>
      </c>
      <c r="Z257">
        <v>7.9969999999999999</v>
      </c>
      <c r="AA257">
        <v>34.334868</v>
      </c>
      <c r="AB257">
        <v>-83.546875</v>
      </c>
      <c r="AC257">
        <v>1</v>
      </c>
      <c r="AD257">
        <v>76</v>
      </c>
      <c r="AE257">
        <v>1402</v>
      </c>
      <c r="AF257" t="s">
        <v>626</v>
      </c>
      <c r="AG257">
        <v>71</v>
      </c>
      <c r="AH257">
        <v>76</v>
      </c>
      <c r="AI257" t="s">
        <v>147</v>
      </c>
      <c r="AJ257">
        <v>1166.2</v>
      </c>
      <c r="AK257">
        <v>61.2</v>
      </c>
      <c r="AL257">
        <v>1245.5999999999999</v>
      </c>
      <c r="AM257">
        <v>-83.547190000000001</v>
      </c>
      <c r="AN257">
        <v>34.334955000000001</v>
      </c>
      <c r="AO257">
        <v>-83.544426999999999</v>
      </c>
      <c r="AP257">
        <v>34.332622999999998</v>
      </c>
      <c r="AQ257" t="s">
        <v>625</v>
      </c>
      <c r="AR257">
        <v>1</v>
      </c>
      <c r="AS257">
        <v>11</v>
      </c>
      <c r="AT257">
        <v>51</v>
      </c>
      <c r="AU257">
        <v>0</v>
      </c>
      <c r="AV257">
        <v>55</v>
      </c>
      <c r="AW257">
        <v>6.99</v>
      </c>
      <c r="AX257">
        <v>6.57</v>
      </c>
      <c r="AY257">
        <v>854.7</v>
      </c>
      <c r="AZ257">
        <v>880.6</v>
      </c>
      <c r="BA257">
        <v>877.3</v>
      </c>
      <c r="BB257">
        <v>55</v>
      </c>
      <c r="BC257">
        <v>63.2</v>
      </c>
      <c r="BD257">
        <v>0</v>
      </c>
      <c r="BE257">
        <v>43068</v>
      </c>
      <c r="BF257" t="s">
        <v>209</v>
      </c>
      <c r="BG257">
        <v>3.7810000000000001E-3</v>
      </c>
      <c r="BH257">
        <v>1270</v>
      </c>
      <c r="BI257">
        <v>1247</v>
      </c>
      <c r="BJ257" t="s">
        <v>625</v>
      </c>
      <c r="BK257" t="s">
        <v>627</v>
      </c>
      <c r="BL257">
        <v>1</v>
      </c>
      <c r="BM257">
        <v>5100</v>
      </c>
      <c r="BN257">
        <v>1</v>
      </c>
      <c r="BO257">
        <v>1</v>
      </c>
      <c r="BP257">
        <v>2</v>
      </c>
      <c r="BQ257">
        <v>1</v>
      </c>
      <c r="BR257">
        <v>1</v>
      </c>
      <c r="BS257">
        <v>2</v>
      </c>
      <c r="BT257">
        <v>0</v>
      </c>
      <c r="BU257">
        <v>5</v>
      </c>
      <c r="BV257" t="s">
        <v>150</v>
      </c>
      <c r="BW257">
        <v>11</v>
      </c>
      <c r="BX257">
        <v>51</v>
      </c>
      <c r="BY257">
        <v>0</v>
      </c>
      <c r="BZ257" t="s">
        <v>151</v>
      </c>
      <c r="CA257" t="s">
        <v>151</v>
      </c>
      <c r="CB257">
        <v>0</v>
      </c>
      <c r="CC257">
        <v>55</v>
      </c>
      <c r="CD257">
        <v>3470</v>
      </c>
      <c r="CE257" t="s">
        <v>152</v>
      </c>
      <c r="CF257">
        <v>0</v>
      </c>
      <c r="CG257">
        <v>0.62014899999999995</v>
      </c>
      <c r="CH257">
        <v>9</v>
      </c>
      <c r="CI257" t="s">
        <v>153</v>
      </c>
      <c r="CJ257">
        <v>3470</v>
      </c>
      <c r="CK257">
        <v>8203</v>
      </c>
      <c r="CL257">
        <v>8.1</v>
      </c>
      <c r="CM257">
        <v>8.7200000000000006</v>
      </c>
      <c r="CN257">
        <v>8203</v>
      </c>
      <c r="CO257">
        <v>0</v>
      </c>
      <c r="CP257">
        <v>3274.3893280000002</v>
      </c>
      <c r="CQ257">
        <v>100</v>
      </c>
      <c r="CR257">
        <v>1248</v>
      </c>
      <c r="CS257">
        <v>2.2284999999999999E-2</v>
      </c>
      <c r="CT257">
        <v>0</v>
      </c>
      <c r="CU257">
        <v>3.7810000000000001E-3</v>
      </c>
      <c r="CV257">
        <v>28</v>
      </c>
      <c r="CW257" t="s">
        <v>628</v>
      </c>
      <c r="CX257" t="s">
        <v>629</v>
      </c>
      <c r="CY257" t="s">
        <v>630</v>
      </c>
      <c r="CZ257">
        <v>-83.557096999999999</v>
      </c>
      <c r="DA257">
        <v>34.339351999999998</v>
      </c>
      <c r="DB257">
        <v>34.339351999999998</v>
      </c>
      <c r="DC257">
        <v>-83.557096999999999</v>
      </c>
      <c r="DD257">
        <v>3.7810000000000001E-3</v>
      </c>
      <c r="DE257">
        <v>1</v>
      </c>
      <c r="DF257">
        <v>3410</v>
      </c>
      <c r="DG257">
        <v>0</v>
      </c>
      <c r="DH257">
        <v>3550</v>
      </c>
      <c r="DI257">
        <v>0</v>
      </c>
      <c r="DJ257">
        <v>3520</v>
      </c>
      <c r="DK257">
        <v>0</v>
      </c>
      <c r="DL257">
        <v>3570</v>
      </c>
      <c r="DM257">
        <v>0</v>
      </c>
      <c r="DN257">
        <v>3470</v>
      </c>
      <c r="DO257">
        <v>10</v>
      </c>
      <c r="DP257">
        <v>3300</v>
      </c>
      <c r="DQ257">
        <v>10</v>
      </c>
      <c r="DR257">
        <v>3150</v>
      </c>
      <c r="DS257">
        <v>10</v>
      </c>
      <c r="DT257">
        <v>2760</v>
      </c>
      <c r="DU257">
        <v>10</v>
      </c>
      <c r="DV257">
        <v>2780</v>
      </c>
      <c r="DW257">
        <v>10.3</v>
      </c>
      <c r="DX257">
        <v>2950</v>
      </c>
      <c r="DY257">
        <v>10.199999999999999</v>
      </c>
      <c r="DZ257">
        <v>0</v>
      </c>
    </row>
    <row r="258" spans="1:130" x14ac:dyDescent="0.3">
      <c r="A258">
        <v>257</v>
      </c>
      <c r="B258">
        <v>6314481</v>
      </c>
      <c r="C258" t="s">
        <v>157</v>
      </c>
      <c r="D258">
        <v>42934.332638888889</v>
      </c>
      <c r="E258" t="s">
        <v>622</v>
      </c>
      <c r="F258" t="s">
        <v>631</v>
      </c>
      <c r="G258" t="s">
        <v>158</v>
      </c>
      <c r="H258" t="s">
        <v>193</v>
      </c>
      <c r="I258">
        <v>0</v>
      </c>
      <c r="J258">
        <v>0</v>
      </c>
      <c r="K258">
        <v>0</v>
      </c>
      <c r="L258" t="s">
        <v>194</v>
      </c>
      <c r="M258" t="s">
        <v>164</v>
      </c>
      <c r="N258" t="s">
        <v>247</v>
      </c>
      <c r="O258" t="s">
        <v>247</v>
      </c>
      <c r="P258" t="s">
        <v>632</v>
      </c>
      <c r="Q258">
        <v>3</v>
      </c>
      <c r="R258" t="s">
        <v>249</v>
      </c>
      <c r="S258" t="s">
        <v>633</v>
      </c>
      <c r="T258" t="s">
        <v>169</v>
      </c>
      <c r="U258" t="s">
        <v>142</v>
      </c>
      <c r="V258" t="s">
        <v>634</v>
      </c>
      <c r="W258" t="s">
        <v>445</v>
      </c>
      <c r="X258" t="s">
        <v>635</v>
      </c>
      <c r="Y258" t="s">
        <v>625</v>
      </c>
      <c r="Z258">
        <v>15.814</v>
      </c>
      <c r="AA258">
        <v>34.364038999999998</v>
      </c>
      <c r="AB258">
        <v>-83.432366000000002</v>
      </c>
      <c r="AC258">
        <v>2</v>
      </c>
      <c r="AD258">
        <v>77</v>
      </c>
      <c r="AE258">
        <v>1342</v>
      </c>
      <c r="AF258" t="s">
        <v>626</v>
      </c>
      <c r="AG258">
        <v>11</v>
      </c>
      <c r="AH258">
        <v>11</v>
      </c>
      <c r="AI258" t="s">
        <v>147</v>
      </c>
      <c r="AJ258">
        <v>822.4</v>
      </c>
      <c r="AK258">
        <v>77.400000000000006</v>
      </c>
      <c r="AL258">
        <v>1108</v>
      </c>
      <c r="AM258">
        <v>-83.433663999999993</v>
      </c>
      <c r="AN258">
        <v>34.364260999999999</v>
      </c>
      <c r="AO258">
        <v>-83.430322000000004</v>
      </c>
      <c r="AP258">
        <v>34.364857999999998</v>
      </c>
      <c r="AQ258" t="s">
        <v>625</v>
      </c>
      <c r="AR258">
        <v>1</v>
      </c>
      <c r="AS258">
        <v>11</v>
      </c>
      <c r="AT258">
        <v>51</v>
      </c>
      <c r="AU258">
        <v>0</v>
      </c>
      <c r="AV258">
        <v>55</v>
      </c>
      <c r="AW258">
        <v>3.3</v>
      </c>
      <c r="AX258">
        <v>2.85</v>
      </c>
      <c r="AY258">
        <v>922.9</v>
      </c>
      <c r="AZ258">
        <v>914.4</v>
      </c>
      <c r="BA258">
        <v>883.5</v>
      </c>
      <c r="BB258">
        <v>55</v>
      </c>
      <c r="BC258">
        <v>53.9</v>
      </c>
      <c r="BD258">
        <v>1.1000000000000001</v>
      </c>
      <c r="BE258">
        <v>43068</v>
      </c>
      <c r="BF258" t="s">
        <v>209</v>
      </c>
      <c r="BG258">
        <v>3.5760000000000002E-3</v>
      </c>
      <c r="BH258">
        <v>1322</v>
      </c>
      <c r="BI258">
        <v>1263</v>
      </c>
      <c r="BJ258" t="s">
        <v>625</v>
      </c>
      <c r="BK258" t="s">
        <v>627</v>
      </c>
      <c r="BL258">
        <v>1</v>
      </c>
      <c r="BM258">
        <v>5100</v>
      </c>
      <c r="BN258">
        <v>1</v>
      </c>
      <c r="BO258">
        <v>1</v>
      </c>
      <c r="BP258">
        <v>2</v>
      </c>
      <c r="BQ258">
        <v>1</v>
      </c>
      <c r="BR258">
        <v>1</v>
      </c>
      <c r="BS258">
        <v>2</v>
      </c>
      <c r="BT258">
        <v>0</v>
      </c>
      <c r="BU258">
        <v>5</v>
      </c>
      <c r="BV258" t="s">
        <v>150</v>
      </c>
      <c r="BW258">
        <v>11</v>
      </c>
      <c r="BX258">
        <v>51</v>
      </c>
      <c r="BY258">
        <v>0</v>
      </c>
      <c r="BZ258" t="s">
        <v>151</v>
      </c>
      <c r="CA258" t="s">
        <v>151</v>
      </c>
      <c r="CB258">
        <v>0</v>
      </c>
      <c r="CC258">
        <v>55</v>
      </c>
      <c r="CD258">
        <v>2140</v>
      </c>
      <c r="CE258" t="s">
        <v>152</v>
      </c>
      <c r="CF258">
        <v>0</v>
      </c>
      <c r="CG258">
        <v>0.28565499999999999</v>
      </c>
      <c r="CH258">
        <v>9</v>
      </c>
      <c r="CI258" t="s">
        <v>153</v>
      </c>
      <c r="CJ258">
        <v>2140</v>
      </c>
      <c r="CK258">
        <v>8219</v>
      </c>
      <c r="CL258">
        <v>15.51</v>
      </c>
      <c r="CM258">
        <v>15.8</v>
      </c>
      <c r="CN258">
        <v>8219</v>
      </c>
      <c r="CO258">
        <v>0</v>
      </c>
      <c r="CP258">
        <v>1508.2602770000001</v>
      </c>
      <c r="CQ258">
        <v>100</v>
      </c>
      <c r="CR258">
        <v>1308</v>
      </c>
      <c r="CS258">
        <v>1.1745E-2</v>
      </c>
      <c r="CT258">
        <v>0</v>
      </c>
      <c r="CU258">
        <v>3.5760000000000002E-3</v>
      </c>
      <c r="CV258">
        <v>31</v>
      </c>
      <c r="CW258" t="s">
        <v>636</v>
      </c>
      <c r="CX258" t="s">
        <v>629</v>
      </c>
      <c r="CY258" t="s">
        <v>637</v>
      </c>
      <c r="CZ258">
        <v>-83.445688000000004</v>
      </c>
      <c r="DA258">
        <v>34.361714999999997</v>
      </c>
      <c r="DB258">
        <v>34.361714999999997</v>
      </c>
      <c r="DC258">
        <v>-83.445688000000004</v>
      </c>
      <c r="DD258">
        <v>3.5760000000000002E-3</v>
      </c>
      <c r="DE258">
        <v>2</v>
      </c>
      <c r="DF258">
        <v>2650</v>
      </c>
      <c r="DG258">
        <v>0</v>
      </c>
      <c r="DH258">
        <v>2760</v>
      </c>
      <c r="DI258">
        <v>0</v>
      </c>
      <c r="DJ258">
        <v>2170</v>
      </c>
      <c r="DK258">
        <v>0</v>
      </c>
      <c r="DL258">
        <v>2200</v>
      </c>
      <c r="DM258">
        <v>0</v>
      </c>
      <c r="DN258">
        <v>2140</v>
      </c>
      <c r="DO258">
        <v>24.1</v>
      </c>
      <c r="DP258">
        <v>2030</v>
      </c>
      <c r="DQ258">
        <v>24.1</v>
      </c>
      <c r="DR258">
        <v>1940</v>
      </c>
      <c r="DS258">
        <v>24.1</v>
      </c>
      <c r="DT258">
        <v>1800</v>
      </c>
      <c r="DU258">
        <v>24</v>
      </c>
      <c r="DV258">
        <v>1810</v>
      </c>
      <c r="DW258">
        <v>23.9</v>
      </c>
      <c r="DX258">
        <v>1570</v>
      </c>
      <c r="DY258">
        <v>23.9</v>
      </c>
      <c r="DZ258">
        <v>0</v>
      </c>
    </row>
    <row r="259" spans="1:130" x14ac:dyDescent="0.3">
      <c r="A259">
        <v>258</v>
      </c>
      <c r="B259">
        <v>6016108</v>
      </c>
      <c r="C259" t="s">
        <v>157</v>
      </c>
      <c r="D259">
        <v>42698.612500000003</v>
      </c>
      <c r="E259" t="s">
        <v>622</v>
      </c>
      <c r="F259" t="s">
        <v>631</v>
      </c>
      <c r="G259" t="s">
        <v>158</v>
      </c>
      <c r="H259" t="s">
        <v>187</v>
      </c>
      <c r="I259">
        <v>0</v>
      </c>
      <c r="J259">
        <v>0</v>
      </c>
      <c r="K259">
        <v>1</v>
      </c>
      <c r="L259" t="s">
        <v>243</v>
      </c>
      <c r="M259" t="s">
        <v>164</v>
      </c>
      <c r="N259" t="s">
        <v>165</v>
      </c>
      <c r="O259" t="s">
        <v>165</v>
      </c>
      <c r="P259" t="s">
        <v>452</v>
      </c>
      <c r="Q259">
        <v>2</v>
      </c>
      <c r="R259" t="s">
        <v>167</v>
      </c>
      <c r="S259" t="s">
        <v>292</v>
      </c>
      <c r="T259" t="s">
        <v>169</v>
      </c>
      <c r="U259" t="s">
        <v>142</v>
      </c>
      <c r="V259" t="s">
        <v>638</v>
      </c>
      <c r="W259" t="s">
        <v>197</v>
      </c>
      <c r="X259" t="s">
        <v>289</v>
      </c>
      <c r="Y259" t="s">
        <v>625</v>
      </c>
      <c r="Z259">
        <v>15.814</v>
      </c>
      <c r="AA259">
        <v>34.364038999999998</v>
      </c>
      <c r="AB259">
        <v>-83.432366999999999</v>
      </c>
      <c r="AC259">
        <v>2</v>
      </c>
      <c r="AD259">
        <v>77</v>
      </c>
      <c r="AE259">
        <v>1342</v>
      </c>
      <c r="AF259" t="s">
        <v>626</v>
      </c>
      <c r="AG259">
        <v>11</v>
      </c>
      <c r="AH259">
        <v>11</v>
      </c>
      <c r="AI259" t="s">
        <v>147</v>
      </c>
      <c r="AJ259">
        <v>822.4</v>
      </c>
      <c r="AK259">
        <v>77.400000000000006</v>
      </c>
      <c r="AL259">
        <v>1108</v>
      </c>
      <c r="AM259">
        <v>-83.433663999999993</v>
      </c>
      <c r="AN259">
        <v>34.364260999999999</v>
      </c>
      <c r="AO259">
        <v>-83.430322000000004</v>
      </c>
      <c r="AP259">
        <v>34.364857999999998</v>
      </c>
      <c r="AQ259" t="s">
        <v>625</v>
      </c>
      <c r="AR259">
        <v>1</v>
      </c>
      <c r="AS259">
        <v>11</v>
      </c>
      <c r="AT259">
        <v>51</v>
      </c>
      <c r="AU259">
        <v>0</v>
      </c>
      <c r="AV259">
        <v>55</v>
      </c>
      <c r="AW259">
        <v>3.3</v>
      </c>
      <c r="AX259">
        <v>2.85</v>
      </c>
      <c r="AY259">
        <v>922.9</v>
      </c>
      <c r="AZ259">
        <v>914.4</v>
      </c>
      <c r="BA259">
        <v>883.5</v>
      </c>
      <c r="BB259">
        <v>55</v>
      </c>
      <c r="BC259">
        <v>53.9</v>
      </c>
      <c r="BD259">
        <v>1.1000000000000001</v>
      </c>
      <c r="BE259">
        <v>43068</v>
      </c>
      <c r="BF259" t="s">
        <v>209</v>
      </c>
      <c r="BG259">
        <v>3.5760000000000002E-3</v>
      </c>
      <c r="BH259">
        <v>1322</v>
      </c>
      <c r="BI259">
        <v>1263</v>
      </c>
      <c r="BJ259" t="s">
        <v>625</v>
      </c>
      <c r="BK259" t="s">
        <v>627</v>
      </c>
      <c r="BL259">
        <v>1</v>
      </c>
      <c r="BM259">
        <v>5100</v>
      </c>
      <c r="BN259">
        <v>1</v>
      </c>
      <c r="BO259">
        <v>1</v>
      </c>
      <c r="BP259">
        <v>2</v>
      </c>
      <c r="BQ259">
        <v>1</v>
      </c>
      <c r="BR259">
        <v>1</v>
      </c>
      <c r="BS259">
        <v>2</v>
      </c>
      <c r="BT259">
        <v>0</v>
      </c>
      <c r="BU259">
        <v>5</v>
      </c>
      <c r="BV259" t="s">
        <v>150</v>
      </c>
      <c r="BW259">
        <v>11</v>
      </c>
      <c r="BX259">
        <v>51</v>
      </c>
      <c r="BY259">
        <v>0</v>
      </c>
      <c r="BZ259" t="s">
        <v>151</v>
      </c>
      <c r="CA259" t="s">
        <v>151</v>
      </c>
      <c r="CB259">
        <v>0</v>
      </c>
      <c r="CC259">
        <v>55</v>
      </c>
      <c r="CD259">
        <v>2140</v>
      </c>
      <c r="CE259" t="s">
        <v>152</v>
      </c>
      <c r="CF259">
        <v>0</v>
      </c>
      <c r="CG259">
        <v>0.28565499999999999</v>
      </c>
      <c r="CH259">
        <v>9</v>
      </c>
      <c r="CI259" t="s">
        <v>153</v>
      </c>
      <c r="CJ259">
        <v>2140</v>
      </c>
      <c r="CK259">
        <v>8219</v>
      </c>
      <c r="CL259">
        <v>15.51</v>
      </c>
      <c r="CM259">
        <v>15.8</v>
      </c>
      <c r="CN259">
        <v>8219</v>
      </c>
      <c r="CO259">
        <v>0</v>
      </c>
      <c r="CP259">
        <v>1508.2602770000001</v>
      </c>
      <c r="CQ259">
        <v>100</v>
      </c>
      <c r="CR259">
        <v>1308</v>
      </c>
      <c r="CS259">
        <v>1.1745E-2</v>
      </c>
      <c r="CT259">
        <v>0</v>
      </c>
      <c r="CU259">
        <v>3.5760000000000002E-3</v>
      </c>
      <c r="CV259">
        <v>31</v>
      </c>
      <c r="CW259" t="s">
        <v>636</v>
      </c>
      <c r="CX259" t="s">
        <v>629</v>
      </c>
      <c r="CY259" t="s">
        <v>637</v>
      </c>
      <c r="CZ259">
        <v>-83.445688000000004</v>
      </c>
      <c r="DA259">
        <v>34.361714999999997</v>
      </c>
      <c r="DB259">
        <v>34.361714999999997</v>
      </c>
      <c r="DC259">
        <v>-83.445688000000004</v>
      </c>
      <c r="DD259">
        <v>3.5760000000000002E-3</v>
      </c>
      <c r="DE259">
        <v>2</v>
      </c>
      <c r="DF259">
        <v>2650</v>
      </c>
      <c r="DG259">
        <v>0</v>
      </c>
      <c r="DH259">
        <v>2760</v>
      </c>
      <c r="DI259">
        <v>0</v>
      </c>
      <c r="DJ259">
        <v>2170</v>
      </c>
      <c r="DK259">
        <v>0</v>
      </c>
      <c r="DL259">
        <v>2200</v>
      </c>
      <c r="DM259">
        <v>0</v>
      </c>
      <c r="DN259">
        <v>2140</v>
      </c>
      <c r="DO259">
        <v>24.1</v>
      </c>
      <c r="DP259">
        <v>2030</v>
      </c>
      <c r="DQ259">
        <v>24.1</v>
      </c>
      <c r="DR259">
        <v>1940</v>
      </c>
      <c r="DS259">
        <v>24.1</v>
      </c>
      <c r="DT259">
        <v>1800</v>
      </c>
      <c r="DU259">
        <v>24</v>
      </c>
      <c r="DV259">
        <v>1810</v>
      </c>
      <c r="DW259">
        <v>23.9</v>
      </c>
      <c r="DX259">
        <v>1570</v>
      </c>
      <c r="DY259">
        <v>23.9</v>
      </c>
      <c r="DZ259">
        <v>0</v>
      </c>
    </row>
    <row r="260" spans="1:130" x14ac:dyDescent="0.3">
      <c r="A260">
        <v>259</v>
      </c>
      <c r="B260">
        <v>5905500</v>
      </c>
      <c r="C260" t="s">
        <v>157</v>
      </c>
      <c r="D260">
        <v>42615.273611111108</v>
      </c>
      <c r="E260" t="s">
        <v>622</v>
      </c>
      <c r="F260" t="s">
        <v>631</v>
      </c>
      <c r="G260" t="s">
        <v>639</v>
      </c>
      <c r="H260" t="s">
        <v>537</v>
      </c>
      <c r="I260">
        <v>2</v>
      </c>
      <c r="J260">
        <v>0</v>
      </c>
      <c r="K260">
        <v>0</v>
      </c>
      <c r="L260" t="s">
        <v>243</v>
      </c>
      <c r="M260" t="s">
        <v>224</v>
      </c>
      <c r="N260" t="s">
        <v>165</v>
      </c>
      <c r="O260" t="s">
        <v>165</v>
      </c>
      <c r="P260" t="s">
        <v>452</v>
      </c>
      <c r="Q260">
        <v>2</v>
      </c>
      <c r="R260" t="s">
        <v>640</v>
      </c>
      <c r="S260" t="s">
        <v>195</v>
      </c>
      <c r="T260" t="s">
        <v>286</v>
      </c>
      <c r="U260" t="s">
        <v>142</v>
      </c>
      <c r="V260" t="s">
        <v>641</v>
      </c>
      <c r="W260" t="s">
        <v>260</v>
      </c>
      <c r="X260" t="s">
        <v>289</v>
      </c>
      <c r="Y260" t="s">
        <v>625</v>
      </c>
      <c r="Z260">
        <v>15.814</v>
      </c>
      <c r="AA260">
        <v>34.364038999999998</v>
      </c>
      <c r="AB260">
        <v>-83.432366999999999</v>
      </c>
      <c r="AC260">
        <v>2</v>
      </c>
      <c r="AD260">
        <v>77</v>
      </c>
      <c r="AE260">
        <v>1342</v>
      </c>
      <c r="AF260" t="s">
        <v>626</v>
      </c>
      <c r="AG260">
        <v>11</v>
      </c>
      <c r="AH260">
        <v>11</v>
      </c>
      <c r="AI260" t="s">
        <v>147</v>
      </c>
      <c r="AJ260">
        <v>822.4</v>
      </c>
      <c r="AK260">
        <v>77.400000000000006</v>
      </c>
      <c r="AL260">
        <v>1108</v>
      </c>
      <c r="AM260">
        <v>-83.433663999999993</v>
      </c>
      <c r="AN260">
        <v>34.364260999999999</v>
      </c>
      <c r="AO260">
        <v>-83.430322000000004</v>
      </c>
      <c r="AP260">
        <v>34.364857999999998</v>
      </c>
      <c r="AQ260" t="s">
        <v>625</v>
      </c>
      <c r="AR260">
        <v>1</v>
      </c>
      <c r="AS260">
        <v>11</v>
      </c>
      <c r="AT260">
        <v>51</v>
      </c>
      <c r="AU260">
        <v>0</v>
      </c>
      <c r="AV260">
        <v>55</v>
      </c>
      <c r="AW260">
        <v>3.3</v>
      </c>
      <c r="AX260">
        <v>2.85</v>
      </c>
      <c r="AY260">
        <v>922.9</v>
      </c>
      <c r="AZ260">
        <v>914.4</v>
      </c>
      <c r="BA260">
        <v>883.5</v>
      </c>
      <c r="BB260">
        <v>55</v>
      </c>
      <c r="BC260">
        <v>53.9</v>
      </c>
      <c r="BD260">
        <v>1.1000000000000001</v>
      </c>
      <c r="BE260">
        <v>43068</v>
      </c>
      <c r="BF260" t="s">
        <v>209</v>
      </c>
      <c r="BG260">
        <v>3.5760000000000002E-3</v>
      </c>
      <c r="BH260">
        <v>1322</v>
      </c>
      <c r="BI260">
        <v>1263</v>
      </c>
      <c r="BJ260" t="s">
        <v>625</v>
      </c>
      <c r="BK260" t="s">
        <v>627</v>
      </c>
      <c r="BL260">
        <v>1</v>
      </c>
      <c r="BM260">
        <v>5100</v>
      </c>
      <c r="BN260">
        <v>1</v>
      </c>
      <c r="BO260">
        <v>1</v>
      </c>
      <c r="BP260">
        <v>2</v>
      </c>
      <c r="BQ260">
        <v>1</v>
      </c>
      <c r="BR260">
        <v>1</v>
      </c>
      <c r="BS260">
        <v>2</v>
      </c>
      <c r="BT260">
        <v>0</v>
      </c>
      <c r="BU260">
        <v>5</v>
      </c>
      <c r="BV260" t="s">
        <v>150</v>
      </c>
      <c r="BW260">
        <v>11</v>
      </c>
      <c r="BX260">
        <v>51</v>
      </c>
      <c r="BY260">
        <v>0</v>
      </c>
      <c r="BZ260" t="s">
        <v>151</v>
      </c>
      <c r="CA260" t="s">
        <v>151</v>
      </c>
      <c r="CB260">
        <v>0</v>
      </c>
      <c r="CC260">
        <v>55</v>
      </c>
      <c r="CD260">
        <v>2140</v>
      </c>
      <c r="CE260" t="s">
        <v>152</v>
      </c>
      <c r="CF260">
        <v>0</v>
      </c>
      <c r="CG260">
        <v>0.28565499999999999</v>
      </c>
      <c r="CH260">
        <v>9</v>
      </c>
      <c r="CI260" t="s">
        <v>153</v>
      </c>
      <c r="CJ260">
        <v>2140</v>
      </c>
      <c r="CK260">
        <v>8219</v>
      </c>
      <c r="CL260">
        <v>15.51</v>
      </c>
      <c r="CM260">
        <v>15.8</v>
      </c>
      <c r="CN260">
        <v>8219</v>
      </c>
      <c r="CO260">
        <v>0</v>
      </c>
      <c r="CP260">
        <v>1508.2602770000001</v>
      </c>
      <c r="CQ260">
        <v>100</v>
      </c>
      <c r="CR260">
        <v>1308</v>
      </c>
      <c r="CS260">
        <v>1.1745E-2</v>
      </c>
      <c r="CT260">
        <v>0</v>
      </c>
      <c r="CU260">
        <v>3.5760000000000002E-3</v>
      </c>
      <c r="CV260">
        <v>31</v>
      </c>
      <c r="CW260" t="s">
        <v>636</v>
      </c>
      <c r="CX260" t="s">
        <v>629</v>
      </c>
      <c r="CY260" t="s">
        <v>637</v>
      </c>
      <c r="CZ260">
        <v>-83.445688000000004</v>
      </c>
      <c r="DA260">
        <v>34.361714999999997</v>
      </c>
      <c r="DB260">
        <v>34.361714999999997</v>
      </c>
      <c r="DC260">
        <v>-83.445688000000004</v>
      </c>
      <c r="DD260">
        <v>3.5760000000000002E-3</v>
      </c>
      <c r="DE260">
        <v>2</v>
      </c>
      <c r="DF260">
        <v>2650</v>
      </c>
      <c r="DG260">
        <v>0</v>
      </c>
      <c r="DH260">
        <v>2760</v>
      </c>
      <c r="DI260">
        <v>0</v>
      </c>
      <c r="DJ260">
        <v>2170</v>
      </c>
      <c r="DK260">
        <v>0</v>
      </c>
      <c r="DL260">
        <v>2200</v>
      </c>
      <c r="DM260">
        <v>0</v>
      </c>
      <c r="DN260">
        <v>2140</v>
      </c>
      <c r="DO260">
        <v>24.1</v>
      </c>
      <c r="DP260">
        <v>2030</v>
      </c>
      <c r="DQ260">
        <v>24.1</v>
      </c>
      <c r="DR260">
        <v>1940</v>
      </c>
      <c r="DS260">
        <v>24.1</v>
      </c>
      <c r="DT260">
        <v>1800</v>
      </c>
      <c r="DU260">
        <v>24</v>
      </c>
      <c r="DV260">
        <v>1810</v>
      </c>
      <c r="DW260">
        <v>23.9</v>
      </c>
      <c r="DX260">
        <v>1570</v>
      </c>
      <c r="DY260">
        <v>23.9</v>
      </c>
      <c r="DZ260">
        <v>0</v>
      </c>
    </row>
    <row r="261" spans="1:130" x14ac:dyDescent="0.3">
      <c r="A261">
        <v>260</v>
      </c>
      <c r="B261">
        <v>5765397</v>
      </c>
      <c r="C261" t="s">
        <v>157</v>
      </c>
      <c r="D261">
        <v>42510.567361111112</v>
      </c>
      <c r="E261" t="s">
        <v>622</v>
      </c>
      <c r="F261" t="s">
        <v>631</v>
      </c>
      <c r="G261" t="s">
        <v>642</v>
      </c>
      <c r="H261" t="s">
        <v>134</v>
      </c>
      <c r="I261">
        <v>0</v>
      </c>
      <c r="J261">
        <v>0</v>
      </c>
      <c r="K261">
        <v>0</v>
      </c>
      <c r="L261" t="s">
        <v>269</v>
      </c>
      <c r="M261" t="s">
        <v>224</v>
      </c>
      <c r="N261" t="s">
        <v>165</v>
      </c>
      <c r="O261" t="s">
        <v>165</v>
      </c>
      <c r="P261" t="s">
        <v>310</v>
      </c>
      <c r="Q261">
        <v>2</v>
      </c>
      <c r="R261" t="s">
        <v>270</v>
      </c>
      <c r="S261" t="s">
        <v>168</v>
      </c>
      <c r="T261" t="s">
        <v>169</v>
      </c>
      <c r="U261" t="s">
        <v>162</v>
      </c>
      <c r="V261" t="s">
        <v>643</v>
      </c>
      <c r="W261" t="s">
        <v>197</v>
      </c>
      <c r="X261" t="s">
        <v>459</v>
      </c>
      <c r="Y261" t="s">
        <v>625</v>
      </c>
      <c r="Z261">
        <v>15.814</v>
      </c>
      <c r="AA261">
        <v>34.364038999999998</v>
      </c>
      <c r="AB261">
        <v>-83.432366999999999</v>
      </c>
      <c r="AC261">
        <v>2</v>
      </c>
      <c r="AD261">
        <v>77</v>
      </c>
      <c r="AE261">
        <v>1342</v>
      </c>
      <c r="AF261" t="s">
        <v>626</v>
      </c>
      <c r="AG261">
        <v>11</v>
      </c>
      <c r="AH261">
        <v>11</v>
      </c>
      <c r="AI261" t="s">
        <v>147</v>
      </c>
      <c r="AJ261">
        <v>822.4</v>
      </c>
      <c r="AK261">
        <v>77.400000000000006</v>
      </c>
      <c r="AL261">
        <v>1108</v>
      </c>
      <c r="AM261">
        <v>-83.433663999999993</v>
      </c>
      <c r="AN261">
        <v>34.364260999999999</v>
      </c>
      <c r="AO261">
        <v>-83.430322000000004</v>
      </c>
      <c r="AP261">
        <v>34.364857999999998</v>
      </c>
      <c r="AQ261" t="s">
        <v>625</v>
      </c>
      <c r="AR261">
        <v>1</v>
      </c>
      <c r="AS261">
        <v>11</v>
      </c>
      <c r="AT261">
        <v>51</v>
      </c>
      <c r="AU261">
        <v>0</v>
      </c>
      <c r="AV261">
        <v>55</v>
      </c>
      <c r="AW261">
        <v>3.3</v>
      </c>
      <c r="AX261">
        <v>2.85</v>
      </c>
      <c r="AY261">
        <v>922.9</v>
      </c>
      <c r="AZ261">
        <v>914.4</v>
      </c>
      <c r="BA261">
        <v>883.5</v>
      </c>
      <c r="BB261">
        <v>55</v>
      </c>
      <c r="BC261">
        <v>53.9</v>
      </c>
      <c r="BD261">
        <v>1.1000000000000001</v>
      </c>
      <c r="BE261">
        <v>43068</v>
      </c>
      <c r="BF261" t="s">
        <v>209</v>
      </c>
      <c r="BG261">
        <v>3.5760000000000002E-3</v>
      </c>
      <c r="BH261">
        <v>1322</v>
      </c>
      <c r="BI261">
        <v>1263</v>
      </c>
      <c r="BJ261" t="s">
        <v>625</v>
      </c>
      <c r="BK261" t="s">
        <v>627</v>
      </c>
      <c r="BL261">
        <v>1</v>
      </c>
      <c r="BM261">
        <v>5100</v>
      </c>
      <c r="BN261">
        <v>1</v>
      </c>
      <c r="BO261">
        <v>1</v>
      </c>
      <c r="BP261">
        <v>2</v>
      </c>
      <c r="BQ261">
        <v>1</v>
      </c>
      <c r="BR261">
        <v>1</v>
      </c>
      <c r="BS261">
        <v>2</v>
      </c>
      <c r="BT261">
        <v>0</v>
      </c>
      <c r="BU261">
        <v>5</v>
      </c>
      <c r="BV261" t="s">
        <v>150</v>
      </c>
      <c r="BW261">
        <v>11</v>
      </c>
      <c r="BX261">
        <v>51</v>
      </c>
      <c r="BY261">
        <v>0</v>
      </c>
      <c r="BZ261" t="s">
        <v>151</v>
      </c>
      <c r="CA261" t="s">
        <v>151</v>
      </c>
      <c r="CB261">
        <v>0</v>
      </c>
      <c r="CC261">
        <v>55</v>
      </c>
      <c r="CD261">
        <v>2140</v>
      </c>
      <c r="CE261" t="s">
        <v>152</v>
      </c>
      <c r="CF261">
        <v>0</v>
      </c>
      <c r="CG261">
        <v>0.28565499999999999</v>
      </c>
      <c r="CH261">
        <v>9</v>
      </c>
      <c r="CI261" t="s">
        <v>153</v>
      </c>
      <c r="CJ261">
        <v>2140</v>
      </c>
      <c r="CK261">
        <v>8219</v>
      </c>
      <c r="CL261">
        <v>15.51</v>
      </c>
      <c r="CM261">
        <v>15.8</v>
      </c>
      <c r="CN261">
        <v>8219</v>
      </c>
      <c r="CO261">
        <v>0</v>
      </c>
      <c r="CP261">
        <v>1508.2602770000001</v>
      </c>
      <c r="CQ261">
        <v>100</v>
      </c>
      <c r="CR261">
        <v>1308</v>
      </c>
      <c r="CS261">
        <v>1.1745E-2</v>
      </c>
      <c r="CT261">
        <v>0</v>
      </c>
      <c r="CU261">
        <v>3.5760000000000002E-3</v>
      </c>
      <c r="CV261">
        <v>31</v>
      </c>
      <c r="CW261" t="s">
        <v>636</v>
      </c>
      <c r="CX261" t="s">
        <v>629</v>
      </c>
      <c r="CY261" t="s">
        <v>637</v>
      </c>
      <c r="CZ261">
        <v>-83.445688000000004</v>
      </c>
      <c r="DA261">
        <v>34.361714999999997</v>
      </c>
      <c r="DB261">
        <v>34.361714999999997</v>
      </c>
      <c r="DC261">
        <v>-83.445688000000004</v>
      </c>
      <c r="DD261">
        <v>3.5760000000000002E-3</v>
      </c>
      <c r="DE261">
        <v>2</v>
      </c>
      <c r="DF261">
        <v>2650</v>
      </c>
      <c r="DG261">
        <v>0</v>
      </c>
      <c r="DH261">
        <v>2760</v>
      </c>
      <c r="DI261">
        <v>0</v>
      </c>
      <c r="DJ261">
        <v>2170</v>
      </c>
      <c r="DK261">
        <v>0</v>
      </c>
      <c r="DL261">
        <v>2200</v>
      </c>
      <c r="DM261">
        <v>0</v>
      </c>
      <c r="DN261">
        <v>2140</v>
      </c>
      <c r="DO261">
        <v>24.1</v>
      </c>
      <c r="DP261">
        <v>2030</v>
      </c>
      <c r="DQ261">
        <v>24.1</v>
      </c>
      <c r="DR261">
        <v>1940</v>
      </c>
      <c r="DS261">
        <v>24.1</v>
      </c>
      <c r="DT261">
        <v>1800</v>
      </c>
      <c r="DU261">
        <v>24</v>
      </c>
      <c r="DV261">
        <v>1810</v>
      </c>
      <c r="DW261">
        <v>23.9</v>
      </c>
      <c r="DX261">
        <v>1570</v>
      </c>
      <c r="DY261">
        <v>23.9</v>
      </c>
      <c r="DZ261">
        <v>0</v>
      </c>
    </row>
    <row r="262" spans="1:130" x14ac:dyDescent="0.3">
      <c r="A262">
        <v>261</v>
      </c>
      <c r="B262">
        <v>7727540</v>
      </c>
      <c r="C262" t="s">
        <v>157</v>
      </c>
      <c r="D262">
        <v>43734.120138888888</v>
      </c>
      <c r="E262" t="s">
        <v>644</v>
      </c>
      <c r="F262" t="s">
        <v>645</v>
      </c>
      <c r="G262" t="s">
        <v>646</v>
      </c>
      <c r="H262" t="s">
        <v>134</v>
      </c>
      <c r="I262">
        <v>0</v>
      </c>
      <c r="J262">
        <v>0</v>
      </c>
      <c r="K262">
        <v>0</v>
      </c>
      <c r="L262" t="s">
        <v>135</v>
      </c>
      <c r="M262" t="s">
        <v>164</v>
      </c>
      <c r="N262" t="s">
        <v>137</v>
      </c>
      <c r="O262" t="s">
        <v>137</v>
      </c>
      <c r="P262" t="s">
        <v>173</v>
      </c>
      <c r="Q262">
        <v>1</v>
      </c>
      <c r="R262" t="s">
        <v>139</v>
      </c>
      <c r="S262" t="s">
        <v>177</v>
      </c>
      <c r="T262" t="s">
        <v>141</v>
      </c>
      <c r="U262" t="s">
        <v>142</v>
      </c>
      <c r="V262">
        <v>34</v>
      </c>
      <c r="W262" t="s">
        <v>143</v>
      </c>
      <c r="X262" t="s">
        <v>647</v>
      </c>
      <c r="Y262" t="s">
        <v>648</v>
      </c>
      <c r="Z262">
        <v>12.204720999999999</v>
      </c>
      <c r="AA262">
        <v>34.286669000000003</v>
      </c>
      <c r="AB262">
        <v>-83.221641000000005</v>
      </c>
      <c r="AC262">
        <v>3</v>
      </c>
      <c r="AD262">
        <v>81</v>
      </c>
      <c r="AE262">
        <v>1362</v>
      </c>
      <c r="AF262" t="s">
        <v>626</v>
      </c>
      <c r="AG262">
        <v>30</v>
      </c>
      <c r="AH262">
        <v>31</v>
      </c>
      <c r="AI262" t="s">
        <v>147</v>
      </c>
      <c r="AJ262">
        <v>771.6</v>
      </c>
      <c r="AK262">
        <v>56.8</v>
      </c>
      <c r="AL262">
        <v>765.9</v>
      </c>
      <c r="AM262">
        <v>-83.222553000000005</v>
      </c>
      <c r="AN262">
        <v>34.286760999999998</v>
      </c>
      <c r="AO262">
        <v>-83.220155000000005</v>
      </c>
      <c r="AP262">
        <v>34.287146999999997</v>
      </c>
      <c r="AQ262" t="s">
        <v>648</v>
      </c>
      <c r="AR262">
        <v>1</v>
      </c>
      <c r="AS262">
        <v>119</v>
      </c>
      <c r="AT262">
        <v>51</v>
      </c>
      <c r="AU262">
        <v>0</v>
      </c>
      <c r="AV262">
        <v>55</v>
      </c>
      <c r="AW262">
        <v>11.21</v>
      </c>
      <c r="AX262">
        <v>10.68</v>
      </c>
      <c r="AY262">
        <v>799.2</v>
      </c>
      <c r="AZ262">
        <v>799.5</v>
      </c>
      <c r="BA262">
        <v>808.7</v>
      </c>
      <c r="BB262">
        <v>55</v>
      </c>
      <c r="BC262">
        <v>48.7</v>
      </c>
      <c r="BD262">
        <v>6.3</v>
      </c>
      <c r="BE262">
        <v>43075</v>
      </c>
      <c r="BF262" t="s">
        <v>209</v>
      </c>
      <c r="BG262">
        <v>2.4940000000000001E-3</v>
      </c>
      <c r="BH262">
        <v>22161</v>
      </c>
      <c r="BI262">
        <v>21632</v>
      </c>
      <c r="BJ262" t="s">
        <v>648</v>
      </c>
      <c r="BK262" t="s">
        <v>649</v>
      </c>
      <c r="BL262">
        <v>1</v>
      </c>
      <c r="BM262">
        <v>5100</v>
      </c>
      <c r="BN262">
        <v>1</v>
      </c>
      <c r="BO262">
        <v>1</v>
      </c>
      <c r="BP262">
        <v>2</v>
      </c>
      <c r="BQ262">
        <v>1</v>
      </c>
      <c r="BR262">
        <v>1</v>
      </c>
      <c r="BS262">
        <v>2</v>
      </c>
      <c r="BT262">
        <v>0</v>
      </c>
      <c r="BU262">
        <v>4</v>
      </c>
      <c r="BV262" t="s">
        <v>150</v>
      </c>
      <c r="BW262">
        <v>119</v>
      </c>
      <c r="BX262">
        <v>51</v>
      </c>
      <c r="BY262">
        <v>0</v>
      </c>
      <c r="BZ262" t="s">
        <v>151</v>
      </c>
      <c r="CA262" t="s">
        <v>151</v>
      </c>
      <c r="CB262">
        <v>0</v>
      </c>
      <c r="CC262">
        <v>55</v>
      </c>
      <c r="CD262">
        <v>2670</v>
      </c>
      <c r="CE262" t="s">
        <v>152</v>
      </c>
      <c r="CF262">
        <v>0</v>
      </c>
      <c r="CG262">
        <v>1.471393</v>
      </c>
      <c r="CH262">
        <v>9</v>
      </c>
      <c r="CI262" t="s">
        <v>153</v>
      </c>
      <c r="CJ262">
        <v>2670</v>
      </c>
      <c r="CK262">
        <v>243185</v>
      </c>
      <c r="CL262">
        <v>11.95</v>
      </c>
      <c r="CM262">
        <v>13.42</v>
      </c>
      <c r="CN262">
        <v>243185</v>
      </c>
      <c r="CO262">
        <v>0</v>
      </c>
      <c r="CP262">
        <v>7768.9534739999999</v>
      </c>
      <c r="CQ262">
        <v>100</v>
      </c>
      <c r="CR262">
        <v>21676</v>
      </c>
      <c r="CS262">
        <v>5.2020999999999998E-2</v>
      </c>
      <c r="CT262">
        <v>0</v>
      </c>
      <c r="CU262">
        <v>2.4940000000000001E-3</v>
      </c>
      <c r="CV262">
        <v>151</v>
      </c>
      <c r="CW262" t="s">
        <v>650</v>
      </c>
      <c r="CX262" t="s">
        <v>514</v>
      </c>
      <c r="CY262" t="s">
        <v>651</v>
      </c>
      <c r="CZ262">
        <v>-83.215935000000002</v>
      </c>
      <c r="DA262">
        <v>34.290427999999999</v>
      </c>
      <c r="DB262">
        <v>34.290427999999999</v>
      </c>
      <c r="DC262">
        <v>-83.215935000000002</v>
      </c>
      <c r="DD262">
        <v>2.4940000000000001E-3</v>
      </c>
      <c r="DE262">
        <v>3</v>
      </c>
      <c r="DF262">
        <v>3020</v>
      </c>
      <c r="DG262">
        <v>20.2</v>
      </c>
      <c r="DH262">
        <v>3190</v>
      </c>
      <c r="DI262">
        <v>20.100000000000001</v>
      </c>
      <c r="DJ262">
        <v>2760</v>
      </c>
      <c r="DK262">
        <v>0</v>
      </c>
      <c r="DL262">
        <v>2750</v>
      </c>
      <c r="DM262">
        <v>0</v>
      </c>
      <c r="DN262">
        <v>2670</v>
      </c>
      <c r="DO262">
        <v>13.4</v>
      </c>
      <c r="DP262">
        <v>2560</v>
      </c>
      <c r="DQ262">
        <v>13.4</v>
      </c>
      <c r="DR262">
        <v>2550</v>
      </c>
      <c r="DS262">
        <v>13.4</v>
      </c>
      <c r="DT262">
        <v>2550</v>
      </c>
      <c r="DU262">
        <v>13.4</v>
      </c>
      <c r="DV262">
        <v>2370</v>
      </c>
      <c r="DW262">
        <v>16.8</v>
      </c>
      <c r="DX262">
        <v>2380</v>
      </c>
      <c r="DY262">
        <v>16.8</v>
      </c>
      <c r="DZ262">
        <v>0</v>
      </c>
    </row>
    <row r="263" spans="1:130" x14ac:dyDescent="0.3">
      <c r="A263">
        <v>262</v>
      </c>
      <c r="B263">
        <v>7729543</v>
      </c>
      <c r="C263" t="s">
        <v>157</v>
      </c>
      <c r="D263">
        <v>43734.120138888888</v>
      </c>
      <c r="E263" t="s">
        <v>644</v>
      </c>
      <c r="F263" t="s">
        <v>645</v>
      </c>
      <c r="G263" t="s">
        <v>646</v>
      </c>
      <c r="H263" t="s">
        <v>134</v>
      </c>
      <c r="I263">
        <v>0</v>
      </c>
      <c r="J263">
        <v>0</v>
      </c>
      <c r="K263">
        <v>0</v>
      </c>
      <c r="L263" t="s">
        <v>135</v>
      </c>
      <c r="M263" t="s">
        <v>164</v>
      </c>
      <c r="N263" t="s">
        <v>137</v>
      </c>
      <c r="O263" t="s">
        <v>137</v>
      </c>
      <c r="P263" t="s">
        <v>173</v>
      </c>
      <c r="Q263">
        <v>1</v>
      </c>
      <c r="R263" t="s">
        <v>139</v>
      </c>
      <c r="S263" t="s">
        <v>177</v>
      </c>
      <c r="T263" t="s">
        <v>141</v>
      </c>
      <c r="U263" t="s">
        <v>142</v>
      </c>
      <c r="V263">
        <v>34</v>
      </c>
      <c r="W263" t="s">
        <v>143</v>
      </c>
      <c r="X263" t="s">
        <v>647</v>
      </c>
      <c r="Y263" t="s">
        <v>648</v>
      </c>
      <c r="Z263">
        <v>12.20318</v>
      </c>
      <c r="AA263">
        <v>34.286669000000003</v>
      </c>
      <c r="AB263">
        <v>-83.221665999999999</v>
      </c>
      <c r="AC263">
        <v>3</v>
      </c>
      <c r="AD263">
        <v>81</v>
      </c>
      <c r="AE263">
        <v>1362</v>
      </c>
      <c r="AF263" t="s">
        <v>626</v>
      </c>
      <c r="AG263">
        <v>30</v>
      </c>
      <c r="AH263">
        <v>31</v>
      </c>
      <c r="AI263" t="s">
        <v>147</v>
      </c>
      <c r="AJ263">
        <v>771.6</v>
      </c>
      <c r="AK263">
        <v>56.8</v>
      </c>
      <c r="AL263">
        <v>765.9</v>
      </c>
      <c r="AM263">
        <v>-83.222553000000005</v>
      </c>
      <c r="AN263">
        <v>34.286760999999998</v>
      </c>
      <c r="AO263">
        <v>-83.220155000000005</v>
      </c>
      <c r="AP263">
        <v>34.287146999999997</v>
      </c>
      <c r="AQ263" t="s">
        <v>648</v>
      </c>
      <c r="AR263">
        <v>1</v>
      </c>
      <c r="AS263">
        <v>119</v>
      </c>
      <c r="AT263">
        <v>51</v>
      </c>
      <c r="AU263">
        <v>0</v>
      </c>
      <c r="AV263">
        <v>55</v>
      </c>
      <c r="AW263">
        <v>11.21</v>
      </c>
      <c r="AX263">
        <v>10.68</v>
      </c>
      <c r="AY263">
        <v>799.2</v>
      </c>
      <c r="AZ263">
        <v>799.5</v>
      </c>
      <c r="BA263">
        <v>808.7</v>
      </c>
      <c r="BB263">
        <v>55</v>
      </c>
      <c r="BC263">
        <v>48.7</v>
      </c>
      <c r="BD263">
        <v>6.3</v>
      </c>
      <c r="BE263">
        <v>43075</v>
      </c>
      <c r="BF263" t="s">
        <v>209</v>
      </c>
      <c r="BG263">
        <v>2.4940000000000001E-3</v>
      </c>
      <c r="BH263">
        <v>22161</v>
      </c>
      <c r="BI263">
        <v>21632</v>
      </c>
      <c r="BJ263" t="s">
        <v>648</v>
      </c>
      <c r="BK263" t="s">
        <v>649</v>
      </c>
      <c r="BL263">
        <v>1</v>
      </c>
      <c r="BM263">
        <v>5100</v>
      </c>
      <c r="BN263">
        <v>1</v>
      </c>
      <c r="BO263">
        <v>1</v>
      </c>
      <c r="BP263">
        <v>2</v>
      </c>
      <c r="BQ263">
        <v>1</v>
      </c>
      <c r="BR263">
        <v>1</v>
      </c>
      <c r="BS263">
        <v>2</v>
      </c>
      <c r="BT263">
        <v>0</v>
      </c>
      <c r="BU263">
        <v>4</v>
      </c>
      <c r="BV263" t="s">
        <v>150</v>
      </c>
      <c r="BW263">
        <v>119</v>
      </c>
      <c r="BX263">
        <v>51</v>
      </c>
      <c r="BY263">
        <v>0</v>
      </c>
      <c r="BZ263" t="s">
        <v>151</v>
      </c>
      <c r="CA263" t="s">
        <v>151</v>
      </c>
      <c r="CB263">
        <v>0</v>
      </c>
      <c r="CC263">
        <v>55</v>
      </c>
      <c r="CD263">
        <v>2670</v>
      </c>
      <c r="CE263" t="s">
        <v>152</v>
      </c>
      <c r="CF263">
        <v>0</v>
      </c>
      <c r="CG263">
        <v>1.471393</v>
      </c>
      <c r="CH263">
        <v>9</v>
      </c>
      <c r="CI263" t="s">
        <v>153</v>
      </c>
      <c r="CJ263">
        <v>2670</v>
      </c>
      <c r="CK263">
        <v>243185</v>
      </c>
      <c r="CL263">
        <v>11.95</v>
      </c>
      <c r="CM263">
        <v>13.42</v>
      </c>
      <c r="CN263">
        <v>243185</v>
      </c>
      <c r="CO263">
        <v>0</v>
      </c>
      <c r="CP263">
        <v>7768.9534739999999</v>
      </c>
      <c r="CQ263">
        <v>100</v>
      </c>
      <c r="CR263">
        <v>21676</v>
      </c>
      <c r="CS263">
        <v>5.2020999999999998E-2</v>
      </c>
      <c r="CT263">
        <v>0</v>
      </c>
      <c r="CU263">
        <v>2.4940000000000001E-3</v>
      </c>
      <c r="CV263">
        <v>151</v>
      </c>
      <c r="CW263" t="s">
        <v>650</v>
      </c>
      <c r="CX263" t="s">
        <v>514</v>
      </c>
      <c r="CY263" t="s">
        <v>651</v>
      </c>
      <c r="CZ263">
        <v>-83.215935000000002</v>
      </c>
      <c r="DA263">
        <v>34.290427999999999</v>
      </c>
      <c r="DB263">
        <v>34.290427999999999</v>
      </c>
      <c r="DC263">
        <v>-83.215935000000002</v>
      </c>
      <c r="DD263">
        <v>2.4940000000000001E-3</v>
      </c>
      <c r="DE263">
        <v>3</v>
      </c>
      <c r="DF263">
        <v>3020</v>
      </c>
      <c r="DG263">
        <v>20.2</v>
      </c>
      <c r="DH263">
        <v>3190</v>
      </c>
      <c r="DI263">
        <v>20.100000000000001</v>
      </c>
      <c r="DJ263">
        <v>2760</v>
      </c>
      <c r="DK263">
        <v>0</v>
      </c>
      <c r="DL263">
        <v>2750</v>
      </c>
      <c r="DM263">
        <v>0</v>
      </c>
      <c r="DN263">
        <v>2670</v>
      </c>
      <c r="DO263">
        <v>13.4</v>
      </c>
      <c r="DP263">
        <v>2560</v>
      </c>
      <c r="DQ263">
        <v>13.4</v>
      </c>
      <c r="DR263">
        <v>2550</v>
      </c>
      <c r="DS263">
        <v>13.4</v>
      </c>
      <c r="DT263">
        <v>2550</v>
      </c>
      <c r="DU263">
        <v>13.4</v>
      </c>
      <c r="DV263">
        <v>2370</v>
      </c>
      <c r="DW263">
        <v>16.8</v>
      </c>
      <c r="DX263">
        <v>2380</v>
      </c>
      <c r="DY263">
        <v>16.8</v>
      </c>
      <c r="DZ263">
        <v>0</v>
      </c>
    </row>
    <row r="264" spans="1:130" x14ac:dyDescent="0.3">
      <c r="A264">
        <v>263</v>
      </c>
      <c r="B264">
        <v>5445765</v>
      </c>
      <c r="C264" t="s">
        <v>157</v>
      </c>
      <c r="D264">
        <v>42275.400694444441</v>
      </c>
      <c r="E264" t="s">
        <v>644</v>
      </c>
      <c r="F264" t="s">
        <v>645</v>
      </c>
      <c r="G264" t="s">
        <v>158</v>
      </c>
      <c r="H264" t="s">
        <v>134</v>
      </c>
      <c r="I264">
        <v>0</v>
      </c>
      <c r="J264">
        <v>0</v>
      </c>
      <c r="K264">
        <v>0</v>
      </c>
      <c r="L264" t="s">
        <v>135</v>
      </c>
      <c r="M264" t="s">
        <v>136</v>
      </c>
      <c r="N264" t="s">
        <v>368</v>
      </c>
      <c r="O264" t="s">
        <v>368</v>
      </c>
      <c r="P264" t="s">
        <v>161</v>
      </c>
      <c r="Q264">
        <v>1</v>
      </c>
      <c r="R264" t="s">
        <v>139</v>
      </c>
      <c r="S264" t="s">
        <v>140</v>
      </c>
      <c r="T264" t="s">
        <v>169</v>
      </c>
      <c r="U264" t="s">
        <v>142</v>
      </c>
      <c r="V264">
        <v>18</v>
      </c>
      <c r="W264" t="s">
        <v>143</v>
      </c>
      <c r="X264" t="s">
        <v>201</v>
      </c>
      <c r="Y264" t="s">
        <v>648</v>
      </c>
      <c r="Z264">
        <v>12.269</v>
      </c>
      <c r="AA264">
        <v>34.286937000000002</v>
      </c>
      <c r="AB264">
        <v>-83.220585</v>
      </c>
      <c r="AC264">
        <v>3</v>
      </c>
      <c r="AD264">
        <v>81</v>
      </c>
      <c r="AE264">
        <v>1362</v>
      </c>
      <c r="AF264" t="s">
        <v>626</v>
      </c>
      <c r="AG264">
        <v>30</v>
      </c>
      <c r="AH264">
        <v>31</v>
      </c>
      <c r="AI264" t="s">
        <v>147</v>
      </c>
      <c r="AJ264">
        <v>771.6</v>
      </c>
      <c r="AK264">
        <v>56.8</v>
      </c>
      <c r="AL264">
        <v>765.9</v>
      </c>
      <c r="AM264">
        <v>-83.222553000000005</v>
      </c>
      <c r="AN264">
        <v>34.286760999999998</v>
      </c>
      <c r="AO264">
        <v>-83.220155000000005</v>
      </c>
      <c r="AP264">
        <v>34.287146999999997</v>
      </c>
      <c r="AQ264" t="s">
        <v>648</v>
      </c>
      <c r="AR264">
        <v>1</v>
      </c>
      <c r="AS264">
        <v>119</v>
      </c>
      <c r="AT264">
        <v>51</v>
      </c>
      <c r="AU264">
        <v>0</v>
      </c>
      <c r="AV264">
        <v>55</v>
      </c>
      <c r="AW264">
        <v>11.21</v>
      </c>
      <c r="AX264">
        <v>10.68</v>
      </c>
      <c r="AY264">
        <v>799.2</v>
      </c>
      <c r="AZ264">
        <v>799.5</v>
      </c>
      <c r="BA264">
        <v>808.7</v>
      </c>
      <c r="BB264">
        <v>55</v>
      </c>
      <c r="BC264">
        <v>48.7</v>
      </c>
      <c r="BD264">
        <v>6.3</v>
      </c>
      <c r="BE264">
        <v>43075</v>
      </c>
      <c r="BF264" t="s">
        <v>209</v>
      </c>
      <c r="BG264">
        <v>2.4940000000000001E-3</v>
      </c>
      <c r="BH264">
        <v>22161</v>
      </c>
      <c r="BI264">
        <v>21632</v>
      </c>
      <c r="BJ264" t="s">
        <v>648</v>
      </c>
      <c r="BK264" t="s">
        <v>649</v>
      </c>
      <c r="BL264">
        <v>1</v>
      </c>
      <c r="BM264">
        <v>5100</v>
      </c>
      <c r="BN264">
        <v>1</v>
      </c>
      <c r="BO264">
        <v>1</v>
      </c>
      <c r="BP264">
        <v>2</v>
      </c>
      <c r="BQ264">
        <v>1</v>
      </c>
      <c r="BR264">
        <v>1</v>
      </c>
      <c r="BS264">
        <v>2</v>
      </c>
      <c r="BT264">
        <v>0</v>
      </c>
      <c r="BU264">
        <v>4</v>
      </c>
      <c r="BV264" t="s">
        <v>150</v>
      </c>
      <c r="BW264">
        <v>119</v>
      </c>
      <c r="BX264">
        <v>51</v>
      </c>
      <c r="BY264">
        <v>0</v>
      </c>
      <c r="BZ264" t="s">
        <v>151</v>
      </c>
      <c r="CA264" t="s">
        <v>151</v>
      </c>
      <c r="CB264">
        <v>0</v>
      </c>
      <c r="CC264">
        <v>55</v>
      </c>
      <c r="CD264">
        <v>2670</v>
      </c>
      <c r="CE264" t="s">
        <v>152</v>
      </c>
      <c r="CF264">
        <v>0</v>
      </c>
      <c r="CG264">
        <v>1.471393</v>
      </c>
      <c r="CH264">
        <v>9</v>
      </c>
      <c r="CI264" t="s">
        <v>153</v>
      </c>
      <c r="CJ264">
        <v>2670</v>
      </c>
      <c r="CK264">
        <v>243185</v>
      </c>
      <c r="CL264">
        <v>11.95</v>
      </c>
      <c r="CM264">
        <v>13.42</v>
      </c>
      <c r="CN264">
        <v>243185</v>
      </c>
      <c r="CO264">
        <v>0</v>
      </c>
      <c r="CP264">
        <v>7768.9534739999999</v>
      </c>
      <c r="CQ264">
        <v>100</v>
      </c>
      <c r="CR264">
        <v>21676</v>
      </c>
      <c r="CS264">
        <v>5.2020999999999998E-2</v>
      </c>
      <c r="CT264">
        <v>0</v>
      </c>
      <c r="CU264">
        <v>2.4940000000000001E-3</v>
      </c>
      <c r="CV264">
        <v>151</v>
      </c>
      <c r="CW264" t="s">
        <v>650</v>
      </c>
      <c r="CX264" t="s">
        <v>514</v>
      </c>
      <c r="CY264" t="s">
        <v>651</v>
      </c>
      <c r="CZ264">
        <v>-83.215935000000002</v>
      </c>
      <c r="DA264">
        <v>34.290427999999999</v>
      </c>
      <c r="DB264">
        <v>34.290427999999999</v>
      </c>
      <c r="DC264">
        <v>-83.215935000000002</v>
      </c>
      <c r="DD264">
        <v>2.4940000000000001E-3</v>
      </c>
      <c r="DE264">
        <v>3</v>
      </c>
      <c r="DF264">
        <v>3020</v>
      </c>
      <c r="DG264">
        <v>20.2</v>
      </c>
      <c r="DH264">
        <v>3190</v>
      </c>
      <c r="DI264">
        <v>20.100000000000001</v>
      </c>
      <c r="DJ264">
        <v>2760</v>
      </c>
      <c r="DK264">
        <v>0</v>
      </c>
      <c r="DL264">
        <v>2750</v>
      </c>
      <c r="DM264">
        <v>0</v>
      </c>
      <c r="DN264">
        <v>2670</v>
      </c>
      <c r="DO264">
        <v>13.4</v>
      </c>
      <c r="DP264">
        <v>2560</v>
      </c>
      <c r="DQ264">
        <v>13.4</v>
      </c>
      <c r="DR264">
        <v>2550</v>
      </c>
      <c r="DS264">
        <v>13.4</v>
      </c>
      <c r="DT264">
        <v>2550</v>
      </c>
      <c r="DU264">
        <v>13.4</v>
      </c>
      <c r="DV264">
        <v>2370</v>
      </c>
      <c r="DW264">
        <v>16.8</v>
      </c>
      <c r="DX264">
        <v>2380</v>
      </c>
      <c r="DY264">
        <v>16.8</v>
      </c>
      <c r="DZ264">
        <v>0</v>
      </c>
    </row>
    <row r="265" spans="1:130" x14ac:dyDescent="0.3">
      <c r="A265">
        <v>264</v>
      </c>
      <c r="B265">
        <v>5661033</v>
      </c>
      <c r="C265" t="s">
        <v>652</v>
      </c>
      <c r="D265">
        <v>42039.194444444445</v>
      </c>
      <c r="E265" t="s">
        <v>644</v>
      </c>
      <c r="F265" t="s">
        <v>645</v>
      </c>
      <c r="G265" t="s">
        <v>653</v>
      </c>
      <c r="H265" t="s">
        <v>134</v>
      </c>
      <c r="I265">
        <v>0</v>
      </c>
      <c r="J265">
        <v>0</v>
      </c>
      <c r="K265">
        <v>0</v>
      </c>
      <c r="L265" t="s">
        <v>135</v>
      </c>
      <c r="M265" t="s">
        <v>180</v>
      </c>
      <c r="N265" t="s">
        <v>285</v>
      </c>
      <c r="O265" t="s">
        <v>285</v>
      </c>
      <c r="P265" t="s">
        <v>173</v>
      </c>
      <c r="Q265">
        <v>1</v>
      </c>
      <c r="R265" t="s">
        <v>182</v>
      </c>
      <c r="S265" t="s">
        <v>263</v>
      </c>
      <c r="T265" t="s">
        <v>141</v>
      </c>
      <c r="U265" t="s">
        <v>162</v>
      </c>
      <c r="V265">
        <v>43</v>
      </c>
      <c r="W265" t="s">
        <v>143</v>
      </c>
      <c r="X265" t="s">
        <v>201</v>
      </c>
      <c r="Y265" t="s">
        <v>648</v>
      </c>
      <c r="Z265">
        <v>12.019</v>
      </c>
      <c r="AA265">
        <v>34.287075999999999</v>
      </c>
      <c r="AB265">
        <v>-83.224827000000005</v>
      </c>
      <c r="AC265">
        <v>3</v>
      </c>
      <c r="AD265">
        <v>81</v>
      </c>
      <c r="AE265">
        <v>1362</v>
      </c>
      <c r="AF265" t="s">
        <v>626</v>
      </c>
      <c r="AG265">
        <v>30</v>
      </c>
      <c r="AH265">
        <v>31</v>
      </c>
      <c r="AI265" t="s">
        <v>147</v>
      </c>
      <c r="AJ265">
        <v>771.6</v>
      </c>
      <c r="AK265">
        <v>56.8</v>
      </c>
      <c r="AL265">
        <v>765.9</v>
      </c>
      <c r="AM265">
        <v>-83.222553000000005</v>
      </c>
      <c r="AN265">
        <v>34.286760999999998</v>
      </c>
      <c r="AO265">
        <v>-83.220155000000005</v>
      </c>
      <c r="AP265">
        <v>34.287146999999997</v>
      </c>
      <c r="AQ265" t="s">
        <v>648</v>
      </c>
      <c r="AR265">
        <v>1</v>
      </c>
      <c r="AS265">
        <v>119</v>
      </c>
      <c r="AT265">
        <v>51</v>
      </c>
      <c r="AU265">
        <v>0</v>
      </c>
      <c r="AV265">
        <v>55</v>
      </c>
      <c r="AW265">
        <v>11.21</v>
      </c>
      <c r="AX265">
        <v>10.68</v>
      </c>
      <c r="AY265">
        <v>799.2</v>
      </c>
      <c r="AZ265">
        <v>799.5</v>
      </c>
      <c r="BA265">
        <v>808.7</v>
      </c>
      <c r="BB265">
        <v>55</v>
      </c>
      <c r="BC265">
        <v>48.7</v>
      </c>
      <c r="BD265">
        <v>6.3</v>
      </c>
      <c r="BE265">
        <v>43075</v>
      </c>
      <c r="BF265" t="s">
        <v>209</v>
      </c>
      <c r="BG265">
        <v>2.4940000000000001E-3</v>
      </c>
      <c r="BH265">
        <v>22161</v>
      </c>
      <c r="BI265">
        <v>21632</v>
      </c>
      <c r="BJ265" t="s">
        <v>648</v>
      </c>
      <c r="BK265" t="s">
        <v>649</v>
      </c>
      <c r="BL265">
        <v>1</v>
      </c>
      <c r="BM265">
        <v>5100</v>
      </c>
      <c r="BN265">
        <v>1</v>
      </c>
      <c r="BO265">
        <v>1</v>
      </c>
      <c r="BP265">
        <v>2</v>
      </c>
      <c r="BQ265">
        <v>1</v>
      </c>
      <c r="BR265">
        <v>1</v>
      </c>
      <c r="BS265">
        <v>2</v>
      </c>
      <c r="BT265">
        <v>0</v>
      </c>
      <c r="BU265">
        <v>4</v>
      </c>
      <c r="BV265" t="s">
        <v>150</v>
      </c>
      <c r="BW265">
        <v>119</v>
      </c>
      <c r="BX265">
        <v>51</v>
      </c>
      <c r="BY265">
        <v>0</v>
      </c>
      <c r="BZ265" t="s">
        <v>151</v>
      </c>
      <c r="CA265" t="s">
        <v>151</v>
      </c>
      <c r="CB265">
        <v>0</v>
      </c>
      <c r="CC265">
        <v>55</v>
      </c>
      <c r="CD265">
        <v>2670</v>
      </c>
      <c r="CE265" t="s">
        <v>152</v>
      </c>
      <c r="CF265">
        <v>0</v>
      </c>
      <c r="CG265">
        <v>1.471393</v>
      </c>
      <c r="CH265">
        <v>9</v>
      </c>
      <c r="CI265" t="s">
        <v>153</v>
      </c>
      <c r="CJ265">
        <v>2670</v>
      </c>
      <c r="CK265">
        <v>243185</v>
      </c>
      <c r="CL265">
        <v>11.95</v>
      </c>
      <c r="CM265">
        <v>13.42</v>
      </c>
      <c r="CN265">
        <v>243185</v>
      </c>
      <c r="CO265">
        <v>0</v>
      </c>
      <c r="CP265">
        <v>7768.9534739999999</v>
      </c>
      <c r="CQ265">
        <v>100</v>
      </c>
      <c r="CR265">
        <v>21676</v>
      </c>
      <c r="CS265">
        <v>5.2020999999999998E-2</v>
      </c>
      <c r="CT265">
        <v>0</v>
      </c>
      <c r="CU265">
        <v>2.4940000000000001E-3</v>
      </c>
      <c r="CV265">
        <v>151</v>
      </c>
      <c r="CW265" t="s">
        <v>650</v>
      </c>
      <c r="CX265" t="s">
        <v>514</v>
      </c>
      <c r="CY265" t="s">
        <v>651</v>
      </c>
      <c r="CZ265">
        <v>-83.215935000000002</v>
      </c>
      <c r="DA265">
        <v>34.290427999999999</v>
      </c>
      <c r="DB265">
        <v>34.290427999999999</v>
      </c>
      <c r="DC265">
        <v>-83.215935000000002</v>
      </c>
      <c r="DD265">
        <v>2.4940000000000001E-3</v>
      </c>
      <c r="DE265">
        <v>3</v>
      </c>
      <c r="DF265">
        <v>3020</v>
      </c>
      <c r="DG265">
        <v>20.2</v>
      </c>
      <c r="DH265">
        <v>3190</v>
      </c>
      <c r="DI265">
        <v>20.100000000000001</v>
      </c>
      <c r="DJ265">
        <v>2760</v>
      </c>
      <c r="DK265">
        <v>0</v>
      </c>
      <c r="DL265">
        <v>2750</v>
      </c>
      <c r="DM265">
        <v>0</v>
      </c>
      <c r="DN265">
        <v>2670</v>
      </c>
      <c r="DO265">
        <v>13.4</v>
      </c>
      <c r="DP265">
        <v>2560</v>
      </c>
      <c r="DQ265">
        <v>13.4</v>
      </c>
      <c r="DR265">
        <v>2550</v>
      </c>
      <c r="DS265">
        <v>13.4</v>
      </c>
      <c r="DT265">
        <v>2550</v>
      </c>
      <c r="DU265">
        <v>13.4</v>
      </c>
      <c r="DV265">
        <v>2370</v>
      </c>
      <c r="DW265">
        <v>16.8</v>
      </c>
      <c r="DX265">
        <v>2380</v>
      </c>
      <c r="DY265">
        <v>16.8</v>
      </c>
      <c r="DZ265">
        <v>2.2959999999999999E-3</v>
      </c>
    </row>
    <row r="266" spans="1:130" x14ac:dyDescent="0.3">
      <c r="A266">
        <v>265</v>
      </c>
      <c r="B266">
        <v>6364105</v>
      </c>
      <c r="C266" t="s">
        <v>157</v>
      </c>
      <c r="D266">
        <v>42967.413888888892</v>
      </c>
      <c r="E266" t="s">
        <v>644</v>
      </c>
      <c r="F266" t="s">
        <v>645</v>
      </c>
      <c r="G266" t="s">
        <v>158</v>
      </c>
      <c r="H266" t="s">
        <v>134</v>
      </c>
      <c r="I266">
        <v>0</v>
      </c>
      <c r="J266">
        <v>0</v>
      </c>
      <c r="K266">
        <v>0</v>
      </c>
      <c r="L266" t="s">
        <v>269</v>
      </c>
      <c r="M266" t="s">
        <v>164</v>
      </c>
      <c r="N266" t="s">
        <v>165</v>
      </c>
      <c r="O266" t="s">
        <v>165</v>
      </c>
      <c r="P266" t="s">
        <v>225</v>
      </c>
      <c r="Q266">
        <v>2</v>
      </c>
      <c r="R266" t="s">
        <v>270</v>
      </c>
      <c r="S266" t="s">
        <v>195</v>
      </c>
      <c r="T266" t="s">
        <v>169</v>
      </c>
      <c r="U266" t="s">
        <v>142</v>
      </c>
      <c r="V266" t="s">
        <v>654</v>
      </c>
      <c r="W266" t="s">
        <v>445</v>
      </c>
      <c r="X266" t="s">
        <v>172</v>
      </c>
      <c r="Y266" t="s">
        <v>648</v>
      </c>
      <c r="Z266">
        <v>12.659374</v>
      </c>
      <c r="AA266">
        <v>34.290745000000001</v>
      </c>
      <c r="AB266">
        <v>-83.215525</v>
      </c>
      <c r="AC266">
        <v>4</v>
      </c>
      <c r="AD266">
        <v>82</v>
      </c>
      <c r="AE266">
        <v>1363</v>
      </c>
      <c r="AF266" t="s">
        <v>626</v>
      </c>
      <c r="AG266">
        <v>31</v>
      </c>
      <c r="AH266">
        <v>32</v>
      </c>
      <c r="AI266" t="s">
        <v>147</v>
      </c>
      <c r="AJ266">
        <v>977.5</v>
      </c>
      <c r="AK266">
        <v>51</v>
      </c>
      <c r="AL266">
        <v>869.8</v>
      </c>
      <c r="AM266">
        <v>-83.215373</v>
      </c>
      <c r="AN266">
        <v>34.290858</v>
      </c>
      <c r="AO266">
        <v>-83.212788000000003</v>
      </c>
      <c r="AP266">
        <v>34.291744000000001</v>
      </c>
      <c r="AQ266" t="s">
        <v>648</v>
      </c>
      <c r="AR266">
        <v>1</v>
      </c>
      <c r="AS266">
        <v>119</v>
      </c>
      <c r="AT266">
        <v>51</v>
      </c>
      <c r="AU266">
        <v>0</v>
      </c>
      <c r="AV266">
        <v>55</v>
      </c>
      <c r="AW266">
        <v>7.12</v>
      </c>
      <c r="AX266">
        <v>6.72</v>
      </c>
      <c r="AY266">
        <v>768</v>
      </c>
      <c r="AZ266">
        <v>772</v>
      </c>
      <c r="BA266">
        <v>777.6</v>
      </c>
      <c r="BB266">
        <v>55</v>
      </c>
      <c r="BC266">
        <v>59.1</v>
      </c>
      <c r="BD266">
        <v>0</v>
      </c>
      <c r="BE266">
        <v>43075</v>
      </c>
      <c r="BF266" t="s">
        <v>209</v>
      </c>
      <c r="BG266">
        <v>2.794E-3</v>
      </c>
      <c r="BH266">
        <v>22161</v>
      </c>
      <c r="BI266">
        <v>21632</v>
      </c>
      <c r="BJ266" t="s">
        <v>648</v>
      </c>
      <c r="BK266" t="s">
        <v>649</v>
      </c>
      <c r="BL266">
        <v>1</v>
      </c>
      <c r="BM266">
        <v>5100</v>
      </c>
      <c r="BN266">
        <v>1</v>
      </c>
      <c r="BO266">
        <v>1</v>
      </c>
      <c r="BP266">
        <v>2</v>
      </c>
      <c r="BQ266">
        <v>1</v>
      </c>
      <c r="BR266">
        <v>1</v>
      </c>
      <c r="BS266">
        <v>2</v>
      </c>
      <c r="BT266">
        <v>0</v>
      </c>
      <c r="BU266">
        <v>4</v>
      </c>
      <c r="BV266" t="s">
        <v>150</v>
      </c>
      <c r="BW266">
        <v>119</v>
      </c>
      <c r="BX266">
        <v>51</v>
      </c>
      <c r="BY266">
        <v>0</v>
      </c>
      <c r="BZ266" t="s">
        <v>151</v>
      </c>
      <c r="CA266" t="s">
        <v>151</v>
      </c>
      <c r="CB266">
        <v>0</v>
      </c>
      <c r="CC266">
        <v>55</v>
      </c>
      <c r="CD266">
        <v>2670</v>
      </c>
      <c r="CE266" t="s">
        <v>152</v>
      </c>
      <c r="CF266">
        <v>0</v>
      </c>
      <c r="CG266">
        <v>1.471393</v>
      </c>
      <c r="CH266">
        <v>9</v>
      </c>
      <c r="CI266" t="s">
        <v>153</v>
      </c>
      <c r="CJ266">
        <v>2670</v>
      </c>
      <c r="CK266">
        <v>243185</v>
      </c>
      <c r="CL266">
        <v>11.95</v>
      </c>
      <c r="CM266">
        <v>13.42</v>
      </c>
      <c r="CN266">
        <v>243185</v>
      </c>
      <c r="CO266">
        <v>0</v>
      </c>
      <c r="CP266">
        <v>7768.9534739999999</v>
      </c>
      <c r="CQ266">
        <v>100</v>
      </c>
      <c r="CR266">
        <v>21676</v>
      </c>
      <c r="CS266">
        <v>5.2020999999999998E-2</v>
      </c>
      <c r="CT266">
        <v>0</v>
      </c>
      <c r="CU266">
        <v>2.794E-3</v>
      </c>
      <c r="CV266">
        <v>151</v>
      </c>
      <c r="CW266" t="s">
        <v>650</v>
      </c>
      <c r="CX266" t="s">
        <v>514</v>
      </c>
      <c r="CY266" t="s">
        <v>651</v>
      </c>
      <c r="CZ266">
        <v>-83.215935000000002</v>
      </c>
      <c r="DA266">
        <v>34.290427999999999</v>
      </c>
      <c r="DB266">
        <v>34.290427999999999</v>
      </c>
      <c r="DC266">
        <v>-83.215935000000002</v>
      </c>
      <c r="DD266">
        <v>2.794E-3</v>
      </c>
      <c r="DE266">
        <v>4</v>
      </c>
      <c r="DF266">
        <v>3020</v>
      </c>
      <c r="DG266">
        <v>20.2</v>
      </c>
      <c r="DH266">
        <v>3190</v>
      </c>
      <c r="DI266">
        <v>20.100000000000001</v>
      </c>
      <c r="DJ266">
        <v>2760</v>
      </c>
      <c r="DK266">
        <v>0</v>
      </c>
      <c r="DL266">
        <v>2750</v>
      </c>
      <c r="DM266">
        <v>0</v>
      </c>
      <c r="DN266">
        <v>2670</v>
      </c>
      <c r="DO266">
        <v>13.4</v>
      </c>
      <c r="DP266">
        <v>2560</v>
      </c>
      <c r="DQ266">
        <v>13.4</v>
      </c>
      <c r="DR266">
        <v>2550</v>
      </c>
      <c r="DS266">
        <v>13.4</v>
      </c>
      <c r="DT266">
        <v>2550</v>
      </c>
      <c r="DU266">
        <v>13.4</v>
      </c>
      <c r="DV266">
        <v>2370</v>
      </c>
      <c r="DW266">
        <v>16.8</v>
      </c>
      <c r="DX266">
        <v>2380</v>
      </c>
      <c r="DY266">
        <v>16.8</v>
      </c>
      <c r="DZ266">
        <v>1.9100000000000001E-4</v>
      </c>
    </row>
    <row r="267" spans="1:130" x14ac:dyDescent="0.3">
      <c r="A267">
        <v>266</v>
      </c>
      <c r="B267">
        <v>6162399</v>
      </c>
      <c r="C267" t="s">
        <v>157</v>
      </c>
      <c r="D267">
        <v>42814.525000000001</v>
      </c>
      <c r="E267" t="s">
        <v>644</v>
      </c>
      <c r="F267" t="s">
        <v>645</v>
      </c>
      <c r="G267" t="s">
        <v>158</v>
      </c>
      <c r="H267" t="s">
        <v>134</v>
      </c>
      <c r="I267">
        <v>0</v>
      </c>
      <c r="J267">
        <v>0</v>
      </c>
      <c r="K267">
        <v>0</v>
      </c>
      <c r="L267" t="s">
        <v>135</v>
      </c>
      <c r="M267" t="s">
        <v>136</v>
      </c>
      <c r="N267" t="s">
        <v>285</v>
      </c>
      <c r="O267" t="s">
        <v>137</v>
      </c>
      <c r="P267" t="s">
        <v>185</v>
      </c>
      <c r="Q267">
        <v>1</v>
      </c>
      <c r="R267" t="s">
        <v>182</v>
      </c>
      <c r="S267" t="s">
        <v>177</v>
      </c>
      <c r="T267" t="s">
        <v>169</v>
      </c>
      <c r="U267" t="s">
        <v>142</v>
      </c>
      <c r="V267">
        <v>44</v>
      </c>
      <c r="W267" t="s">
        <v>445</v>
      </c>
      <c r="X267" t="s">
        <v>264</v>
      </c>
      <c r="Y267" t="s">
        <v>648</v>
      </c>
      <c r="Z267">
        <v>12.683</v>
      </c>
      <c r="AA267">
        <v>34.290953000000002</v>
      </c>
      <c r="AB267">
        <v>-83.215247000000005</v>
      </c>
      <c r="AC267">
        <v>4</v>
      </c>
      <c r="AD267">
        <v>82</v>
      </c>
      <c r="AE267">
        <v>1363</v>
      </c>
      <c r="AF267" t="s">
        <v>626</v>
      </c>
      <c r="AG267">
        <v>31</v>
      </c>
      <c r="AH267">
        <v>32</v>
      </c>
      <c r="AI267" t="s">
        <v>147</v>
      </c>
      <c r="AJ267">
        <v>977.5</v>
      </c>
      <c r="AK267">
        <v>51</v>
      </c>
      <c r="AL267">
        <v>869.8</v>
      </c>
      <c r="AM267">
        <v>-83.215373</v>
      </c>
      <c r="AN267">
        <v>34.290858</v>
      </c>
      <c r="AO267">
        <v>-83.212788000000003</v>
      </c>
      <c r="AP267">
        <v>34.291744000000001</v>
      </c>
      <c r="AQ267" t="s">
        <v>648</v>
      </c>
      <c r="AR267">
        <v>1</v>
      </c>
      <c r="AS267">
        <v>119</v>
      </c>
      <c r="AT267">
        <v>51</v>
      </c>
      <c r="AU267">
        <v>0</v>
      </c>
      <c r="AV267">
        <v>55</v>
      </c>
      <c r="AW267">
        <v>7.12</v>
      </c>
      <c r="AX267">
        <v>6.72</v>
      </c>
      <c r="AY267">
        <v>768</v>
      </c>
      <c r="AZ267">
        <v>772</v>
      </c>
      <c r="BA267">
        <v>777.6</v>
      </c>
      <c r="BB267">
        <v>55</v>
      </c>
      <c r="BC267">
        <v>59.1</v>
      </c>
      <c r="BD267">
        <v>0</v>
      </c>
      <c r="BE267">
        <v>43075</v>
      </c>
      <c r="BF267" t="s">
        <v>209</v>
      </c>
      <c r="BG267">
        <v>2.794E-3</v>
      </c>
      <c r="BH267">
        <v>22161</v>
      </c>
      <c r="BI267">
        <v>21632</v>
      </c>
      <c r="BJ267" t="s">
        <v>648</v>
      </c>
      <c r="BK267" t="s">
        <v>649</v>
      </c>
      <c r="BL267">
        <v>1</v>
      </c>
      <c r="BM267">
        <v>5100</v>
      </c>
      <c r="BN267">
        <v>1</v>
      </c>
      <c r="BO267">
        <v>1</v>
      </c>
      <c r="BP267">
        <v>2</v>
      </c>
      <c r="BQ267">
        <v>1</v>
      </c>
      <c r="BR267">
        <v>1</v>
      </c>
      <c r="BS267">
        <v>2</v>
      </c>
      <c r="BT267">
        <v>0</v>
      </c>
      <c r="BU267">
        <v>4</v>
      </c>
      <c r="BV267" t="s">
        <v>150</v>
      </c>
      <c r="BW267">
        <v>119</v>
      </c>
      <c r="BX267">
        <v>51</v>
      </c>
      <c r="BY267">
        <v>0</v>
      </c>
      <c r="BZ267" t="s">
        <v>151</v>
      </c>
      <c r="CA267" t="s">
        <v>151</v>
      </c>
      <c r="CB267">
        <v>0</v>
      </c>
      <c r="CC267">
        <v>55</v>
      </c>
      <c r="CD267">
        <v>2670</v>
      </c>
      <c r="CE267" t="s">
        <v>152</v>
      </c>
      <c r="CF267">
        <v>0</v>
      </c>
      <c r="CG267">
        <v>1.471393</v>
      </c>
      <c r="CH267">
        <v>9</v>
      </c>
      <c r="CI267" t="s">
        <v>153</v>
      </c>
      <c r="CJ267">
        <v>2670</v>
      </c>
      <c r="CK267">
        <v>243185</v>
      </c>
      <c r="CL267">
        <v>11.95</v>
      </c>
      <c r="CM267">
        <v>13.42</v>
      </c>
      <c r="CN267">
        <v>243185</v>
      </c>
      <c r="CO267">
        <v>0</v>
      </c>
      <c r="CP267">
        <v>7768.9534739999999</v>
      </c>
      <c r="CQ267">
        <v>100</v>
      </c>
      <c r="CR267">
        <v>21676</v>
      </c>
      <c r="CS267">
        <v>5.2020999999999998E-2</v>
      </c>
      <c r="CT267">
        <v>0</v>
      </c>
      <c r="CU267">
        <v>2.794E-3</v>
      </c>
      <c r="CV267">
        <v>151</v>
      </c>
      <c r="CW267" t="s">
        <v>650</v>
      </c>
      <c r="CX267" t="s">
        <v>514</v>
      </c>
      <c r="CY267" t="s">
        <v>651</v>
      </c>
      <c r="CZ267">
        <v>-83.215935000000002</v>
      </c>
      <c r="DA267">
        <v>34.290427999999999</v>
      </c>
      <c r="DB267">
        <v>34.290427999999999</v>
      </c>
      <c r="DC267">
        <v>-83.215935000000002</v>
      </c>
      <c r="DD267">
        <v>2.794E-3</v>
      </c>
      <c r="DE267">
        <v>4</v>
      </c>
      <c r="DF267">
        <v>3020</v>
      </c>
      <c r="DG267">
        <v>20.2</v>
      </c>
      <c r="DH267">
        <v>3190</v>
      </c>
      <c r="DI267">
        <v>20.100000000000001</v>
      </c>
      <c r="DJ267">
        <v>2760</v>
      </c>
      <c r="DK267">
        <v>0</v>
      </c>
      <c r="DL267">
        <v>2750</v>
      </c>
      <c r="DM267">
        <v>0</v>
      </c>
      <c r="DN267">
        <v>2670</v>
      </c>
      <c r="DO267">
        <v>13.4</v>
      </c>
      <c r="DP267">
        <v>2560</v>
      </c>
      <c r="DQ267">
        <v>13.4</v>
      </c>
      <c r="DR267">
        <v>2550</v>
      </c>
      <c r="DS267">
        <v>13.4</v>
      </c>
      <c r="DT267">
        <v>2550</v>
      </c>
      <c r="DU267">
        <v>13.4</v>
      </c>
      <c r="DV267">
        <v>2370</v>
      </c>
      <c r="DW267">
        <v>16.8</v>
      </c>
      <c r="DX267">
        <v>2380</v>
      </c>
      <c r="DY267">
        <v>16.8</v>
      </c>
      <c r="DZ267">
        <v>0</v>
      </c>
    </row>
    <row r="268" spans="1:130" x14ac:dyDescent="0.3">
      <c r="A268">
        <v>267</v>
      </c>
      <c r="B268">
        <v>5486500</v>
      </c>
      <c r="C268" t="s">
        <v>157</v>
      </c>
      <c r="D268">
        <v>42302.828472222223</v>
      </c>
      <c r="E268" t="s">
        <v>644</v>
      </c>
      <c r="F268" t="s">
        <v>645</v>
      </c>
      <c r="G268" t="s">
        <v>158</v>
      </c>
      <c r="H268" t="s">
        <v>134</v>
      </c>
      <c r="I268">
        <v>0</v>
      </c>
      <c r="J268">
        <v>0</v>
      </c>
      <c r="K268">
        <v>0</v>
      </c>
      <c r="L268" t="s">
        <v>135</v>
      </c>
      <c r="M268" t="s">
        <v>136</v>
      </c>
      <c r="N268" t="s">
        <v>239</v>
      </c>
      <c r="O268" t="s">
        <v>239</v>
      </c>
      <c r="P268" t="s">
        <v>161</v>
      </c>
      <c r="Q268">
        <v>1</v>
      </c>
      <c r="R268" t="s">
        <v>139</v>
      </c>
      <c r="S268" t="s">
        <v>140</v>
      </c>
      <c r="T268" t="s">
        <v>141</v>
      </c>
      <c r="U268" t="s">
        <v>142</v>
      </c>
      <c r="V268">
        <v>26</v>
      </c>
      <c r="W268" t="s">
        <v>655</v>
      </c>
      <c r="X268" t="s">
        <v>322</v>
      </c>
      <c r="Y268" t="s">
        <v>648</v>
      </c>
      <c r="Z268">
        <v>12.659369</v>
      </c>
      <c r="AA268">
        <v>34.290745000000001</v>
      </c>
      <c r="AB268">
        <v>-83.215525</v>
      </c>
      <c r="AC268">
        <v>4</v>
      </c>
      <c r="AD268">
        <v>82</v>
      </c>
      <c r="AE268">
        <v>1363</v>
      </c>
      <c r="AF268" t="s">
        <v>626</v>
      </c>
      <c r="AG268">
        <v>31</v>
      </c>
      <c r="AH268">
        <v>32</v>
      </c>
      <c r="AI268" t="s">
        <v>147</v>
      </c>
      <c r="AJ268">
        <v>977.5</v>
      </c>
      <c r="AK268">
        <v>51</v>
      </c>
      <c r="AL268">
        <v>869.8</v>
      </c>
      <c r="AM268">
        <v>-83.215373</v>
      </c>
      <c r="AN268">
        <v>34.290858</v>
      </c>
      <c r="AO268">
        <v>-83.212788000000003</v>
      </c>
      <c r="AP268">
        <v>34.291744000000001</v>
      </c>
      <c r="AQ268" t="s">
        <v>648</v>
      </c>
      <c r="AR268">
        <v>1</v>
      </c>
      <c r="AS268">
        <v>119</v>
      </c>
      <c r="AT268">
        <v>51</v>
      </c>
      <c r="AU268">
        <v>0</v>
      </c>
      <c r="AV268">
        <v>55</v>
      </c>
      <c r="AW268">
        <v>7.12</v>
      </c>
      <c r="AX268">
        <v>6.72</v>
      </c>
      <c r="AY268">
        <v>768</v>
      </c>
      <c r="AZ268">
        <v>772</v>
      </c>
      <c r="BA268">
        <v>777.6</v>
      </c>
      <c r="BB268">
        <v>55</v>
      </c>
      <c r="BC268">
        <v>59.1</v>
      </c>
      <c r="BD268">
        <v>0</v>
      </c>
      <c r="BE268">
        <v>43075</v>
      </c>
      <c r="BF268" t="s">
        <v>209</v>
      </c>
      <c r="BG268">
        <v>2.794E-3</v>
      </c>
      <c r="BH268">
        <v>22161</v>
      </c>
      <c r="BI268">
        <v>21632</v>
      </c>
      <c r="BJ268" t="s">
        <v>648</v>
      </c>
      <c r="BK268" t="s">
        <v>649</v>
      </c>
      <c r="BL268">
        <v>1</v>
      </c>
      <c r="BM268">
        <v>5100</v>
      </c>
      <c r="BN268">
        <v>1</v>
      </c>
      <c r="BO268">
        <v>1</v>
      </c>
      <c r="BP268">
        <v>2</v>
      </c>
      <c r="BQ268">
        <v>1</v>
      </c>
      <c r="BR268">
        <v>1</v>
      </c>
      <c r="BS268">
        <v>2</v>
      </c>
      <c r="BT268">
        <v>0</v>
      </c>
      <c r="BU268">
        <v>4</v>
      </c>
      <c r="BV268" t="s">
        <v>150</v>
      </c>
      <c r="BW268">
        <v>119</v>
      </c>
      <c r="BX268">
        <v>51</v>
      </c>
      <c r="BY268">
        <v>0</v>
      </c>
      <c r="BZ268" t="s">
        <v>151</v>
      </c>
      <c r="CA268" t="s">
        <v>151</v>
      </c>
      <c r="CB268">
        <v>0</v>
      </c>
      <c r="CC268">
        <v>55</v>
      </c>
      <c r="CD268">
        <v>2670</v>
      </c>
      <c r="CE268" t="s">
        <v>152</v>
      </c>
      <c r="CF268">
        <v>0</v>
      </c>
      <c r="CG268">
        <v>1.471393</v>
      </c>
      <c r="CH268">
        <v>9</v>
      </c>
      <c r="CI268" t="s">
        <v>153</v>
      </c>
      <c r="CJ268">
        <v>2670</v>
      </c>
      <c r="CK268">
        <v>243185</v>
      </c>
      <c r="CL268">
        <v>11.95</v>
      </c>
      <c r="CM268">
        <v>13.42</v>
      </c>
      <c r="CN268">
        <v>243185</v>
      </c>
      <c r="CO268">
        <v>0</v>
      </c>
      <c r="CP268">
        <v>7768.9534739999999</v>
      </c>
      <c r="CQ268">
        <v>100</v>
      </c>
      <c r="CR268">
        <v>21676</v>
      </c>
      <c r="CS268">
        <v>5.2020999999999998E-2</v>
      </c>
      <c r="CT268">
        <v>0</v>
      </c>
      <c r="CU268">
        <v>2.794E-3</v>
      </c>
      <c r="CV268">
        <v>151</v>
      </c>
      <c r="CW268" t="s">
        <v>650</v>
      </c>
      <c r="CX268" t="s">
        <v>514</v>
      </c>
      <c r="CY268" t="s">
        <v>651</v>
      </c>
      <c r="CZ268">
        <v>-83.215935000000002</v>
      </c>
      <c r="DA268">
        <v>34.290427999999999</v>
      </c>
      <c r="DB268">
        <v>34.290427999999999</v>
      </c>
      <c r="DC268">
        <v>-83.215935000000002</v>
      </c>
      <c r="DD268">
        <v>2.794E-3</v>
      </c>
      <c r="DE268">
        <v>4</v>
      </c>
      <c r="DF268">
        <v>3020</v>
      </c>
      <c r="DG268">
        <v>20.2</v>
      </c>
      <c r="DH268">
        <v>3190</v>
      </c>
      <c r="DI268">
        <v>20.100000000000001</v>
      </c>
      <c r="DJ268">
        <v>2760</v>
      </c>
      <c r="DK268">
        <v>0</v>
      </c>
      <c r="DL268">
        <v>2750</v>
      </c>
      <c r="DM268">
        <v>0</v>
      </c>
      <c r="DN268">
        <v>2670</v>
      </c>
      <c r="DO268">
        <v>13.4</v>
      </c>
      <c r="DP268">
        <v>2560</v>
      </c>
      <c r="DQ268">
        <v>13.4</v>
      </c>
      <c r="DR268">
        <v>2550</v>
      </c>
      <c r="DS268">
        <v>13.4</v>
      </c>
      <c r="DT268">
        <v>2550</v>
      </c>
      <c r="DU268">
        <v>13.4</v>
      </c>
      <c r="DV268">
        <v>2370</v>
      </c>
      <c r="DW268">
        <v>16.8</v>
      </c>
      <c r="DX268">
        <v>2380</v>
      </c>
      <c r="DY268">
        <v>16.8</v>
      </c>
      <c r="DZ268">
        <v>1.9100000000000001E-4</v>
      </c>
    </row>
    <row r="269" spans="1:130" x14ac:dyDescent="0.3">
      <c r="A269">
        <v>268</v>
      </c>
      <c r="B269">
        <v>5463822</v>
      </c>
      <c r="C269" t="s">
        <v>157</v>
      </c>
      <c r="D269">
        <v>42286.670138888891</v>
      </c>
      <c r="E269" t="s">
        <v>644</v>
      </c>
      <c r="F269" t="s">
        <v>645</v>
      </c>
      <c r="G269" t="s">
        <v>158</v>
      </c>
      <c r="H269" t="s">
        <v>134</v>
      </c>
      <c r="I269">
        <v>0</v>
      </c>
      <c r="J269">
        <v>0</v>
      </c>
      <c r="K269">
        <v>0</v>
      </c>
      <c r="L269" t="s">
        <v>135</v>
      </c>
      <c r="M269" t="s">
        <v>136</v>
      </c>
      <c r="N269" t="s">
        <v>368</v>
      </c>
      <c r="O269" t="s">
        <v>368</v>
      </c>
      <c r="P269" t="s">
        <v>161</v>
      </c>
      <c r="Q269">
        <v>1</v>
      </c>
      <c r="R269" t="s">
        <v>139</v>
      </c>
      <c r="S269" t="s">
        <v>140</v>
      </c>
      <c r="T269" t="s">
        <v>169</v>
      </c>
      <c r="U269" t="s">
        <v>142</v>
      </c>
      <c r="V269">
        <v>46</v>
      </c>
      <c r="W269" t="s">
        <v>143</v>
      </c>
      <c r="X269" t="s">
        <v>203</v>
      </c>
      <c r="Y269" t="s">
        <v>648</v>
      </c>
      <c r="Z269">
        <v>12.773999999999999</v>
      </c>
      <c r="AA269">
        <v>34.291637999999999</v>
      </c>
      <c r="AB269">
        <v>-83.213842999999997</v>
      </c>
      <c r="AC269">
        <v>4</v>
      </c>
      <c r="AD269">
        <v>82</v>
      </c>
      <c r="AE269">
        <v>1363</v>
      </c>
      <c r="AF269" t="s">
        <v>626</v>
      </c>
      <c r="AG269">
        <v>31</v>
      </c>
      <c r="AH269">
        <v>32</v>
      </c>
      <c r="AI269" t="s">
        <v>147</v>
      </c>
      <c r="AJ269">
        <v>977.5</v>
      </c>
      <c r="AK269">
        <v>51</v>
      </c>
      <c r="AL269">
        <v>869.8</v>
      </c>
      <c r="AM269">
        <v>-83.215373</v>
      </c>
      <c r="AN269">
        <v>34.290858</v>
      </c>
      <c r="AO269">
        <v>-83.212788000000003</v>
      </c>
      <c r="AP269">
        <v>34.291744000000001</v>
      </c>
      <c r="AQ269" t="s">
        <v>648</v>
      </c>
      <c r="AR269">
        <v>1</v>
      </c>
      <c r="AS269">
        <v>119</v>
      </c>
      <c r="AT269">
        <v>51</v>
      </c>
      <c r="AU269">
        <v>0</v>
      </c>
      <c r="AV269">
        <v>55</v>
      </c>
      <c r="AW269">
        <v>7.12</v>
      </c>
      <c r="AX269">
        <v>6.72</v>
      </c>
      <c r="AY269">
        <v>768</v>
      </c>
      <c r="AZ269">
        <v>772</v>
      </c>
      <c r="BA269">
        <v>777.6</v>
      </c>
      <c r="BB269">
        <v>55</v>
      </c>
      <c r="BC269">
        <v>59.1</v>
      </c>
      <c r="BD269">
        <v>0</v>
      </c>
      <c r="BE269">
        <v>43075</v>
      </c>
      <c r="BF269" t="s">
        <v>209</v>
      </c>
      <c r="BG269">
        <v>2.794E-3</v>
      </c>
      <c r="BH269">
        <v>22161</v>
      </c>
      <c r="BI269">
        <v>21632</v>
      </c>
      <c r="BJ269" t="s">
        <v>648</v>
      </c>
      <c r="BK269" t="s">
        <v>649</v>
      </c>
      <c r="BL269">
        <v>1</v>
      </c>
      <c r="BM269">
        <v>5100</v>
      </c>
      <c r="BN269">
        <v>1</v>
      </c>
      <c r="BO269">
        <v>1</v>
      </c>
      <c r="BP269">
        <v>2</v>
      </c>
      <c r="BQ269">
        <v>1</v>
      </c>
      <c r="BR269">
        <v>1</v>
      </c>
      <c r="BS269">
        <v>2</v>
      </c>
      <c r="BT269">
        <v>0</v>
      </c>
      <c r="BU269">
        <v>4</v>
      </c>
      <c r="BV269" t="s">
        <v>150</v>
      </c>
      <c r="BW269">
        <v>119</v>
      </c>
      <c r="BX269">
        <v>51</v>
      </c>
      <c r="BY269">
        <v>0</v>
      </c>
      <c r="BZ269" t="s">
        <v>151</v>
      </c>
      <c r="CA269" t="s">
        <v>151</v>
      </c>
      <c r="CB269">
        <v>0</v>
      </c>
      <c r="CC269">
        <v>55</v>
      </c>
      <c r="CD269">
        <v>2670</v>
      </c>
      <c r="CE269" t="s">
        <v>152</v>
      </c>
      <c r="CF269">
        <v>0</v>
      </c>
      <c r="CG269">
        <v>1.471393</v>
      </c>
      <c r="CH269">
        <v>9</v>
      </c>
      <c r="CI269" t="s">
        <v>153</v>
      </c>
      <c r="CJ269">
        <v>2670</v>
      </c>
      <c r="CK269">
        <v>243185</v>
      </c>
      <c r="CL269">
        <v>11.95</v>
      </c>
      <c r="CM269">
        <v>13.42</v>
      </c>
      <c r="CN269">
        <v>243185</v>
      </c>
      <c r="CO269">
        <v>0</v>
      </c>
      <c r="CP269">
        <v>7768.9534739999999</v>
      </c>
      <c r="CQ269">
        <v>100</v>
      </c>
      <c r="CR269">
        <v>21676</v>
      </c>
      <c r="CS269">
        <v>5.2020999999999998E-2</v>
      </c>
      <c r="CT269">
        <v>0</v>
      </c>
      <c r="CU269">
        <v>2.794E-3</v>
      </c>
      <c r="CV269">
        <v>151</v>
      </c>
      <c r="CW269" t="s">
        <v>650</v>
      </c>
      <c r="CX269" t="s">
        <v>514</v>
      </c>
      <c r="CY269" t="s">
        <v>651</v>
      </c>
      <c r="CZ269">
        <v>-83.215935000000002</v>
      </c>
      <c r="DA269">
        <v>34.290427999999999</v>
      </c>
      <c r="DB269">
        <v>34.290427999999999</v>
      </c>
      <c r="DC269">
        <v>-83.215935000000002</v>
      </c>
      <c r="DD269">
        <v>2.794E-3</v>
      </c>
      <c r="DE269">
        <v>4</v>
      </c>
      <c r="DF269">
        <v>3020</v>
      </c>
      <c r="DG269">
        <v>20.2</v>
      </c>
      <c r="DH269">
        <v>3190</v>
      </c>
      <c r="DI269">
        <v>20.100000000000001</v>
      </c>
      <c r="DJ269">
        <v>2760</v>
      </c>
      <c r="DK269">
        <v>0</v>
      </c>
      <c r="DL269">
        <v>2750</v>
      </c>
      <c r="DM269">
        <v>0</v>
      </c>
      <c r="DN269">
        <v>2670</v>
      </c>
      <c r="DO269">
        <v>13.4</v>
      </c>
      <c r="DP269">
        <v>2560</v>
      </c>
      <c r="DQ269">
        <v>13.4</v>
      </c>
      <c r="DR269">
        <v>2550</v>
      </c>
      <c r="DS269">
        <v>13.4</v>
      </c>
      <c r="DT269">
        <v>2550</v>
      </c>
      <c r="DU269">
        <v>13.4</v>
      </c>
      <c r="DV269">
        <v>2370</v>
      </c>
      <c r="DW269">
        <v>16.8</v>
      </c>
      <c r="DX269">
        <v>2380</v>
      </c>
      <c r="DY269">
        <v>16.8</v>
      </c>
      <c r="DZ269">
        <v>0</v>
      </c>
    </row>
    <row r="270" spans="1:130" x14ac:dyDescent="0.3">
      <c r="A270">
        <v>269</v>
      </c>
      <c r="B270">
        <v>5178234</v>
      </c>
      <c r="C270" t="s">
        <v>157</v>
      </c>
      <c r="D270">
        <v>42050.820833333331</v>
      </c>
      <c r="E270" t="s">
        <v>644</v>
      </c>
      <c r="F270" t="s">
        <v>645</v>
      </c>
      <c r="G270" t="s">
        <v>158</v>
      </c>
      <c r="H270" t="s">
        <v>134</v>
      </c>
      <c r="I270">
        <v>0</v>
      </c>
      <c r="J270">
        <v>0</v>
      </c>
      <c r="K270">
        <v>0</v>
      </c>
      <c r="L270" t="s">
        <v>135</v>
      </c>
      <c r="M270" t="s">
        <v>136</v>
      </c>
      <c r="N270" t="s">
        <v>189</v>
      </c>
      <c r="O270" t="s">
        <v>189</v>
      </c>
      <c r="P270" t="s">
        <v>161</v>
      </c>
      <c r="Q270">
        <v>1</v>
      </c>
      <c r="R270" t="s">
        <v>182</v>
      </c>
      <c r="S270" t="s">
        <v>177</v>
      </c>
      <c r="T270" t="s">
        <v>141</v>
      </c>
      <c r="U270" t="s">
        <v>142</v>
      </c>
      <c r="V270">
        <v>33</v>
      </c>
      <c r="W270" t="s">
        <v>197</v>
      </c>
      <c r="X270" t="s">
        <v>322</v>
      </c>
      <c r="Y270" t="s">
        <v>648</v>
      </c>
      <c r="Z270">
        <v>12.807</v>
      </c>
      <c r="AA270">
        <v>34.291725999999997</v>
      </c>
      <c r="AB270">
        <v>-83.213282000000007</v>
      </c>
      <c r="AC270">
        <v>4</v>
      </c>
      <c r="AD270">
        <v>82</v>
      </c>
      <c r="AE270">
        <v>1363</v>
      </c>
      <c r="AF270" t="s">
        <v>626</v>
      </c>
      <c r="AG270">
        <v>31</v>
      </c>
      <c r="AH270">
        <v>32</v>
      </c>
      <c r="AI270" t="s">
        <v>147</v>
      </c>
      <c r="AJ270">
        <v>977.5</v>
      </c>
      <c r="AK270">
        <v>51</v>
      </c>
      <c r="AL270">
        <v>869.8</v>
      </c>
      <c r="AM270">
        <v>-83.215373</v>
      </c>
      <c r="AN270">
        <v>34.290858</v>
      </c>
      <c r="AO270">
        <v>-83.212788000000003</v>
      </c>
      <c r="AP270">
        <v>34.291744000000001</v>
      </c>
      <c r="AQ270" t="s">
        <v>648</v>
      </c>
      <c r="AR270">
        <v>1</v>
      </c>
      <c r="AS270">
        <v>119</v>
      </c>
      <c r="AT270">
        <v>51</v>
      </c>
      <c r="AU270">
        <v>0</v>
      </c>
      <c r="AV270">
        <v>55</v>
      </c>
      <c r="AW270">
        <v>7.12</v>
      </c>
      <c r="AX270">
        <v>6.72</v>
      </c>
      <c r="AY270">
        <v>768</v>
      </c>
      <c r="AZ270">
        <v>772</v>
      </c>
      <c r="BA270">
        <v>777.6</v>
      </c>
      <c r="BB270">
        <v>55</v>
      </c>
      <c r="BC270">
        <v>59.1</v>
      </c>
      <c r="BD270">
        <v>0</v>
      </c>
      <c r="BE270">
        <v>43075</v>
      </c>
      <c r="BF270" t="s">
        <v>209</v>
      </c>
      <c r="BG270">
        <v>2.794E-3</v>
      </c>
      <c r="BH270">
        <v>22161</v>
      </c>
      <c r="BI270">
        <v>21632</v>
      </c>
      <c r="BJ270" t="s">
        <v>648</v>
      </c>
      <c r="BK270" t="s">
        <v>649</v>
      </c>
      <c r="BL270">
        <v>1</v>
      </c>
      <c r="BM270">
        <v>5100</v>
      </c>
      <c r="BN270">
        <v>1</v>
      </c>
      <c r="BO270">
        <v>1</v>
      </c>
      <c r="BP270">
        <v>2</v>
      </c>
      <c r="BQ270">
        <v>1</v>
      </c>
      <c r="BR270">
        <v>1</v>
      </c>
      <c r="BS270">
        <v>2</v>
      </c>
      <c r="BT270">
        <v>0</v>
      </c>
      <c r="BU270">
        <v>4</v>
      </c>
      <c r="BV270" t="s">
        <v>150</v>
      </c>
      <c r="BW270">
        <v>119</v>
      </c>
      <c r="BX270">
        <v>51</v>
      </c>
      <c r="BY270">
        <v>0</v>
      </c>
      <c r="BZ270" t="s">
        <v>151</v>
      </c>
      <c r="CA270" t="s">
        <v>151</v>
      </c>
      <c r="CB270">
        <v>0</v>
      </c>
      <c r="CC270">
        <v>55</v>
      </c>
      <c r="CD270">
        <v>2670</v>
      </c>
      <c r="CE270" t="s">
        <v>152</v>
      </c>
      <c r="CF270">
        <v>0</v>
      </c>
      <c r="CG270">
        <v>1.471393</v>
      </c>
      <c r="CH270">
        <v>9</v>
      </c>
      <c r="CI270" t="s">
        <v>153</v>
      </c>
      <c r="CJ270">
        <v>2670</v>
      </c>
      <c r="CK270">
        <v>243185</v>
      </c>
      <c r="CL270">
        <v>11.95</v>
      </c>
      <c r="CM270">
        <v>13.42</v>
      </c>
      <c r="CN270">
        <v>243185</v>
      </c>
      <c r="CO270">
        <v>0</v>
      </c>
      <c r="CP270">
        <v>7768.9534739999999</v>
      </c>
      <c r="CQ270">
        <v>100</v>
      </c>
      <c r="CR270">
        <v>21676</v>
      </c>
      <c r="CS270">
        <v>5.2020999999999998E-2</v>
      </c>
      <c r="CT270">
        <v>0</v>
      </c>
      <c r="CU270">
        <v>2.794E-3</v>
      </c>
      <c r="CV270">
        <v>151</v>
      </c>
      <c r="CW270" t="s">
        <v>650</v>
      </c>
      <c r="CX270" t="s">
        <v>514</v>
      </c>
      <c r="CY270" t="s">
        <v>651</v>
      </c>
      <c r="CZ270">
        <v>-83.215935000000002</v>
      </c>
      <c r="DA270">
        <v>34.290427999999999</v>
      </c>
      <c r="DB270">
        <v>34.290427999999999</v>
      </c>
      <c r="DC270">
        <v>-83.215935000000002</v>
      </c>
      <c r="DD270">
        <v>2.794E-3</v>
      </c>
      <c r="DE270">
        <v>4</v>
      </c>
      <c r="DF270">
        <v>3020</v>
      </c>
      <c r="DG270">
        <v>20.2</v>
      </c>
      <c r="DH270">
        <v>3190</v>
      </c>
      <c r="DI270">
        <v>20.100000000000001</v>
      </c>
      <c r="DJ270">
        <v>2760</v>
      </c>
      <c r="DK270">
        <v>0</v>
      </c>
      <c r="DL270">
        <v>2750</v>
      </c>
      <c r="DM270">
        <v>0</v>
      </c>
      <c r="DN270">
        <v>2670</v>
      </c>
      <c r="DO270">
        <v>13.4</v>
      </c>
      <c r="DP270">
        <v>2560</v>
      </c>
      <c r="DQ270">
        <v>13.4</v>
      </c>
      <c r="DR270">
        <v>2550</v>
      </c>
      <c r="DS270">
        <v>13.4</v>
      </c>
      <c r="DT270">
        <v>2550</v>
      </c>
      <c r="DU270">
        <v>13.4</v>
      </c>
      <c r="DV270">
        <v>2370</v>
      </c>
      <c r="DW270">
        <v>16.8</v>
      </c>
      <c r="DX270">
        <v>2380</v>
      </c>
      <c r="DY270">
        <v>16.8</v>
      </c>
      <c r="DZ270">
        <v>0</v>
      </c>
    </row>
    <row r="271" spans="1:130" x14ac:dyDescent="0.3">
      <c r="A271">
        <v>270</v>
      </c>
      <c r="B271">
        <v>4485553</v>
      </c>
      <c r="C271" t="s">
        <v>157</v>
      </c>
      <c r="D271">
        <v>41448.732638888891</v>
      </c>
      <c r="E271" t="s">
        <v>644</v>
      </c>
      <c r="F271" t="s">
        <v>645</v>
      </c>
      <c r="G271" t="s">
        <v>158</v>
      </c>
      <c r="H271" t="s">
        <v>187</v>
      </c>
      <c r="I271">
        <v>0</v>
      </c>
      <c r="J271">
        <v>0</v>
      </c>
      <c r="K271">
        <v>1</v>
      </c>
      <c r="L271" t="s">
        <v>135</v>
      </c>
      <c r="M271" t="s">
        <v>136</v>
      </c>
      <c r="N271" t="s">
        <v>285</v>
      </c>
      <c r="O271" t="s">
        <v>285</v>
      </c>
      <c r="P271" t="s">
        <v>173</v>
      </c>
      <c r="Q271">
        <v>1</v>
      </c>
      <c r="R271" t="s">
        <v>349</v>
      </c>
      <c r="S271" t="s">
        <v>263</v>
      </c>
      <c r="T271" t="s">
        <v>169</v>
      </c>
      <c r="U271" t="s">
        <v>142</v>
      </c>
      <c r="V271">
        <v>43</v>
      </c>
      <c r="W271" t="s">
        <v>222</v>
      </c>
      <c r="X271" t="s">
        <v>192</v>
      </c>
      <c r="Y271" t="s">
        <v>648</v>
      </c>
      <c r="Z271">
        <v>12.765000000000001</v>
      </c>
      <c r="AA271">
        <v>34.291590999999997</v>
      </c>
      <c r="AB271">
        <v>-83.214014000000006</v>
      </c>
      <c r="AC271">
        <v>4</v>
      </c>
      <c r="AD271">
        <v>82</v>
      </c>
      <c r="AE271">
        <v>1363</v>
      </c>
      <c r="AF271" t="s">
        <v>626</v>
      </c>
      <c r="AG271">
        <v>31</v>
      </c>
      <c r="AH271">
        <v>32</v>
      </c>
      <c r="AI271" t="s">
        <v>147</v>
      </c>
      <c r="AJ271">
        <v>977.5</v>
      </c>
      <c r="AK271">
        <v>51</v>
      </c>
      <c r="AL271">
        <v>869.8</v>
      </c>
      <c r="AM271">
        <v>-83.215373</v>
      </c>
      <c r="AN271">
        <v>34.290858</v>
      </c>
      <c r="AO271">
        <v>-83.212788000000003</v>
      </c>
      <c r="AP271">
        <v>34.291744000000001</v>
      </c>
      <c r="AQ271" t="s">
        <v>648</v>
      </c>
      <c r="AR271">
        <v>1</v>
      </c>
      <c r="AS271">
        <v>119</v>
      </c>
      <c r="AT271">
        <v>51</v>
      </c>
      <c r="AU271">
        <v>0</v>
      </c>
      <c r="AV271">
        <v>55</v>
      </c>
      <c r="AW271">
        <v>7.12</v>
      </c>
      <c r="AX271">
        <v>6.72</v>
      </c>
      <c r="AY271">
        <v>768</v>
      </c>
      <c r="AZ271">
        <v>772</v>
      </c>
      <c r="BA271">
        <v>777.6</v>
      </c>
      <c r="BB271">
        <v>55</v>
      </c>
      <c r="BC271">
        <v>59.1</v>
      </c>
      <c r="BD271">
        <v>0</v>
      </c>
      <c r="BE271">
        <v>43075</v>
      </c>
      <c r="BF271" t="s">
        <v>209</v>
      </c>
      <c r="BG271">
        <v>2.794E-3</v>
      </c>
      <c r="BH271">
        <v>22161</v>
      </c>
      <c r="BI271">
        <v>21632</v>
      </c>
      <c r="BJ271" t="s">
        <v>648</v>
      </c>
      <c r="BK271" t="s">
        <v>649</v>
      </c>
      <c r="BL271">
        <v>1</v>
      </c>
      <c r="BM271">
        <v>5100</v>
      </c>
      <c r="BN271">
        <v>1</v>
      </c>
      <c r="BO271">
        <v>1</v>
      </c>
      <c r="BP271">
        <v>2</v>
      </c>
      <c r="BQ271">
        <v>1</v>
      </c>
      <c r="BR271">
        <v>1</v>
      </c>
      <c r="BS271">
        <v>2</v>
      </c>
      <c r="BT271">
        <v>0</v>
      </c>
      <c r="BU271">
        <v>4</v>
      </c>
      <c r="BV271" t="s">
        <v>150</v>
      </c>
      <c r="BW271">
        <v>119</v>
      </c>
      <c r="BX271">
        <v>51</v>
      </c>
      <c r="BY271">
        <v>0</v>
      </c>
      <c r="BZ271" t="s">
        <v>151</v>
      </c>
      <c r="CA271" t="s">
        <v>151</v>
      </c>
      <c r="CB271">
        <v>0</v>
      </c>
      <c r="CC271">
        <v>55</v>
      </c>
      <c r="CD271">
        <v>2670</v>
      </c>
      <c r="CE271" t="s">
        <v>152</v>
      </c>
      <c r="CF271">
        <v>0</v>
      </c>
      <c r="CG271">
        <v>1.471393</v>
      </c>
      <c r="CH271">
        <v>9</v>
      </c>
      <c r="CI271" t="s">
        <v>153</v>
      </c>
      <c r="CJ271">
        <v>2670</v>
      </c>
      <c r="CK271">
        <v>243185</v>
      </c>
      <c r="CL271">
        <v>11.95</v>
      </c>
      <c r="CM271">
        <v>13.42</v>
      </c>
      <c r="CN271">
        <v>243185</v>
      </c>
      <c r="CO271">
        <v>0</v>
      </c>
      <c r="CP271">
        <v>7768.9534739999999</v>
      </c>
      <c r="CQ271">
        <v>100</v>
      </c>
      <c r="CR271">
        <v>21676</v>
      </c>
      <c r="CS271">
        <v>5.2020999999999998E-2</v>
      </c>
      <c r="CT271">
        <v>0</v>
      </c>
      <c r="CU271">
        <v>2.794E-3</v>
      </c>
      <c r="CV271">
        <v>151</v>
      </c>
      <c r="CW271" t="s">
        <v>650</v>
      </c>
      <c r="CX271" t="s">
        <v>514</v>
      </c>
      <c r="CY271" t="s">
        <v>651</v>
      </c>
      <c r="CZ271">
        <v>-83.215935000000002</v>
      </c>
      <c r="DA271">
        <v>34.290427999999999</v>
      </c>
      <c r="DB271">
        <v>34.290427999999999</v>
      </c>
      <c r="DC271">
        <v>-83.215935000000002</v>
      </c>
      <c r="DD271">
        <v>2.794E-3</v>
      </c>
      <c r="DE271">
        <v>4</v>
      </c>
      <c r="DF271">
        <v>3020</v>
      </c>
      <c r="DG271">
        <v>20.2</v>
      </c>
      <c r="DH271">
        <v>3190</v>
      </c>
      <c r="DI271">
        <v>20.100000000000001</v>
      </c>
      <c r="DJ271">
        <v>2760</v>
      </c>
      <c r="DK271">
        <v>0</v>
      </c>
      <c r="DL271">
        <v>2750</v>
      </c>
      <c r="DM271">
        <v>0</v>
      </c>
      <c r="DN271">
        <v>2670</v>
      </c>
      <c r="DO271">
        <v>13.4</v>
      </c>
      <c r="DP271">
        <v>2560</v>
      </c>
      <c r="DQ271">
        <v>13.4</v>
      </c>
      <c r="DR271">
        <v>2550</v>
      </c>
      <c r="DS271">
        <v>13.4</v>
      </c>
      <c r="DT271">
        <v>2550</v>
      </c>
      <c r="DU271">
        <v>13.4</v>
      </c>
      <c r="DV271">
        <v>2370</v>
      </c>
      <c r="DW271">
        <v>16.8</v>
      </c>
      <c r="DX271">
        <v>2380</v>
      </c>
      <c r="DY271">
        <v>16.8</v>
      </c>
      <c r="DZ271">
        <v>0</v>
      </c>
    </row>
    <row r="272" spans="1:130" x14ac:dyDescent="0.3">
      <c r="A272">
        <v>271</v>
      </c>
      <c r="B272">
        <v>5755823</v>
      </c>
      <c r="C272" t="s">
        <v>652</v>
      </c>
      <c r="D272">
        <v>42473.822222222225</v>
      </c>
      <c r="E272" t="s">
        <v>644</v>
      </c>
      <c r="F272" t="s">
        <v>656</v>
      </c>
      <c r="G272" t="s">
        <v>158</v>
      </c>
      <c r="H272" t="s">
        <v>134</v>
      </c>
      <c r="I272">
        <v>0</v>
      </c>
      <c r="J272">
        <v>0</v>
      </c>
      <c r="K272">
        <v>0</v>
      </c>
      <c r="L272" t="s">
        <v>135</v>
      </c>
      <c r="M272" t="s">
        <v>136</v>
      </c>
      <c r="N272" t="s">
        <v>181</v>
      </c>
      <c r="O272" t="s">
        <v>285</v>
      </c>
      <c r="P272" t="s">
        <v>185</v>
      </c>
      <c r="Q272">
        <v>1</v>
      </c>
      <c r="R272" t="s">
        <v>182</v>
      </c>
      <c r="S272" t="s">
        <v>263</v>
      </c>
      <c r="T272" t="s">
        <v>169</v>
      </c>
      <c r="U272" t="s">
        <v>142</v>
      </c>
      <c r="V272">
        <v>25</v>
      </c>
      <c r="W272" t="s">
        <v>152</v>
      </c>
      <c r="X272" t="s">
        <v>152</v>
      </c>
      <c r="Y272" t="s">
        <v>648</v>
      </c>
      <c r="Z272">
        <v>17.670000000000002</v>
      </c>
      <c r="AA272">
        <v>34.321682000000003</v>
      </c>
      <c r="AB272">
        <v>-83.181399999999996</v>
      </c>
      <c r="AC272">
        <v>7</v>
      </c>
      <c r="AD272">
        <v>80</v>
      </c>
      <c r="AE272">
        <v>1370</v>
      </c>
      <c r="AF272" t="s">
        <v>626</v>
      </c>
      <c r="AG272">
        <v>37</v>
      </c>
      <c r="AH272">
        <v>39</v>
      </c>
      <c r="AI272" t="s">
        <v>147</v>
      </c>
      <c r="AJ272">
        <v>810.6</v>
      </c>
      <c r="AK272">
        <v>47.7</v>
      </c>
      <c r="AL272">
        <v>676.2</v>
      </c>
      <c r="AM272">
        <v>-83.180411000000007</v>
      </c>
      <c r="AN272">
        <v>34.321080000000002</v>
      </c>
      <c r="AO272">
        <v>-83.178342999999998</v>
      </c>
      <c r="AP272">
        <v>34.320503000000002</v>
      </c>
      <c r="AQ272" t="s">
        <v>648</v>
      </c>
      <c r="AR272">
        <v>1</v>
      </c>
      <c r="AS272">
        <v>119</v>
      </c>
      <c r="AT272">
        <v>51</v>
      </c>
      <c r="AU272">
        <v>0</v>
      </c>
      <c r="AV272">
        <v>55</v>
      </c>
      <c r="AW272">
        <v>7.13</v>
      </c>
      <c r="AX272">
        <v>6.96</v>
      </c>
      <c r="AY272">
        <v>741.8</v>
      </c>
      <c r="AZ272">
        <v>732.6</v>
      </c>
      <c r="BA272">
        <v>721.5</v>
      </c>
      <c r="BB272">
        <v>55</v>
      </c>
      <c r="BC272">
        <v>55.7</v>
      </c>
      <c r="BD272">
        <v>0</v>
      </c>
      <c r="BE272">
        <v>43075</v>
      </c>
      <c r="BF272" t="s">
        <v>209</v>
      </c>
      <c r="BG272">
        <v>2.189E-3</v>
      </c>
      <c r="BH272">
        <v>22156</v>
      </c>
      <c r="BI272">
        <v>21627</v>
      </c>
      <c r="BJ272" t="s">
        <v>648</v>
      </c>
      <c r="BK272" t="s">
        <v>649</v>
      </c>
      <c r="BL272">
        <v>1</v>
      </c>
      <c r="BM272">
        <v>5100</v>
      </c>
      <c r="BN272">
        <v>1</v>
      </c>
      <c r="BO272">
        <v>1</v>
      </c>
      <c r="BP272">
        <v>2</v>
      </c>
      <c r="BQ272">
        <v>1</v>
      </c>
      <c r="BR272">
        <v>1</v>
      </c>
      <c r="BS272">
        <v>2</v>
      </c>
      <c r="BT272">
        <v>0</v>
      </c>
      <c r="BU272">
        <v>5</v>
      </c>
      <c r="BV272" t="s">
        <v>150</v>
      </c>
      <c r="BW272">
        <v>119</v>
      </c>
      <c r="BX272">
        <v>51</v>
      </c>
      <c r="BY272">
        <v>0</v>
      </c>
      <c r="BZ272" t="s">
        <v>151</v>
      </c>
      <c r="CA272" t="s">
        <v>151</v>
      </c>
      <c r="CB272">
        <v>0</v>
      </c>
      <c r="CC272">
        <v>55</v>
      </c>
      <c r="CD272">
        <v>2600</v>
      </c>
      <c r="CE272" t="s">
        <v>152</v>
      </c>
      <c r="CF272">
        <v>0</v>
      </c>
      <c r="CG272">
        <v>2.1769349999999998</v>
      </c>
      <c r="CH272">
        <v>9</v>
      </c>
      <c r="CI272" t="s">
        <v>153</v>
      </c>
      <c r="CJ272">
        <v>2600</v>
      </c>
      <c r="CK272">
        <v>243180</v>
      </c>
      <c r="CL272">
        <v>15.81</v>
      </c>
      <c r="CM272">
        <v>17.98</v>
      </c>
      <c r="CN272">
        <v>243180</v>
      </c>
      <c r="CO272">
        <v>0</v>
      </c>
      <c r="CP272">
        <v>11494.214518000001</v>
      </c>
      <c r="CQ272">
        <v>100</v>
      </c>
      <c r="CR272">
        <v>21671</v>
      </c>
      <c r="CS272">
        <v>7.1253999999999998E-2</v>
      </c>
      <c r="CT272">
        <v>0</v>
      </c>
      <c r="CU272">
        <v>2.189E-3</v>
      </c>
      <c r="CV272">
        <v>153</v>
      </c>
      <c r="CW272" t="s">
        <v>657</v>
      </c>
      <c r="CX272" t="s">
        <v>629</v>
      </c>
      <c r="CY272" t="s">
        <v>658</v>
      </c>
      <c r="CZ272">
        <v>-83.173411000000002</v>
      </c>
      <c r="DA272">
        <v>34.321578000000002</v>
      </c>
      <c r="DB272">
        <v>34.321578000000002</v>
      </c>
      <c r="DC272">
        <v>-83.173411000000002</v>
      </c>
      <c r="DD272">
        <v>2.189E-3</v>
      </c>
      <c r="DE272">
        <v>7</v>
      </c>
      <c r="DF272">
        <v>470</v>
      </c>
      <c r="DG272">
        <v>0</v>
      </c>
      <c r="DH272">
        <v>490</v>
      </c>
      <c r="DI272">
        <v>0</v>
      </c>
      <c r="DJ272">
        <v>470</v>
      </c>
      <c r="DK272">
        <v>0</v>
      </c>
      <c r="DL272">
        <v>480</v>
      </c>
      <c r="DM272">
        <v>0</v>
      </c>
      <c r="DN272">
        <v>470</v>
      </c>
      <c r="DO272">
        <v>10.199999999999999</v>
      </c>
      <c r="DP272">
        <v>450</v>
      </c>
      <c r="DQ272">
        <v>10</v>
      </c>
      <c r="DR272">
        <v>400</v>
      </c>
      <c r="DS272">
        <v>10</v>
      </c>
      <c r="DT272">
        <v>400</v>
      </c>
      <c r="DU272">
        <v>10</v>
      </c>
      <c r="DV272">
        <v>480</v>
      </c>
      <c r="DW272">
        <v>14.2</v>
      </c>
      <c r="DX272">
        <v>490</v>
      </c>
      <c r="DY272">
        <v>14.1</v>
      </c>
      <c r="DZ272">
        <v>1.1559999999999999E-3</v>
      </c>
    </row>
    <row r="273" spans="1:130" x14ac:dyDescent="0.3">
      <c r="A273">
        <v>272</v>
      </c>
      <c r="B273">
        <v>7738931</v>
      </c>
      <c r="C273" t="s">
        <v>157</v>
      </c>
      <c r="D273">
        <v>44055.9375</v>
      </c>
      <c r="E273" t="s">
        <v>644</v>
      </c>
      <c r="F273" t="s">
        <v>659</v>
      </c>
      <c r="G273" t="s">
        <v>660</v>
      </c>
      <c r="H273" t="s">
        <v>134</v>
      </c>
      <c r="I273">
        <v>0</v>
      </c>
      <c r="J273">
        <v>0</v>
      </c>
      <c r="K273">
        <v>0</v>
      </c>
      <c r="L273" t="s">
        <v>179</v>
      </c>
      <c r="M273" t="s">
        <v>224</v>
      </c>
      <c r="N273" t="s">
        <v>165</v>
      </c>
      <c r="O273" t="s">
        <v>165</v>
      </c>
      <c r="P273" t="s">
        <v>584</v>
      </c>
      <c r="Q273">
        <v>2</v>
      </c>
      <c r="R273" t="s">
        <v>206</v>
      </c>
      <c r="S273" t="s">
        <v>276</v>
      </c>
      <c r="T273" t="s">
        <v>141</v>
      </c>
      <c r="U273" t="s">
        <v>162</v>
      </c>
      <c r="V273" t="s">
        <v>661</v>
      </c>
      <c r="W273" t="s">
        <v>197</v>
      </c>
      <c r="X273" t="s">
        <v>354</v>
      </c>
      <c r="Y273" t="s">
        <v>648</v>
      </c>
      <c r="Z273">
        <v>10.24</v>
      </c>
      <c r="AA273">
        <v>34.294288999999999</v>
      </c>
      <c r="AB273">
        <v>-83.254368999999997</v>
      </c>
      <c r="AC273">
        <v>8</v>
      </c>
      <c r="AD273">
        <v>83</v>
      </c>
      <c r="AE273">
        <v>1359</v>
      </c>
      <c r="AF273" t="s">
        <v>626</v>
      </c>
      <c r="AG273">
        <v>27</v>
      </c>
      <c r="AH273">
        <v>28</v>
      </c>
      <c r="AI273" t="s">
        <v>147</v>
      </c>
      <c r="AJ273">
        <v>1385.8</v>
      </c>
      <c r="AK273">
        <v>29.2</v>
      </c>
      <c r="AL273">
        <v>705</v>
      </c>
      <c r="AM273">
        <v>-83.255114000000006</v>
      </c>
      <c r="AN273">
        <v>34.294604</v>
      </c>
      <c r="AO273">
        <v>-83.252921999999998</v>
      </c>
      <c r="AP273">
        <v>34.294010999999998</v>
      </c>
      <c r="AQ273" t="s">
        <v>648</v>
      </c>
      <c r="AR273">
        <v>1</v>
      </c>
      <c r="AS273">
        <v>119</v>
      </c>
      <c r="AT273">
        <v>51</v>
      </c>
      <c r="AU273">
        <v>0</v>
      </c>
      <c r="AV273">
        <v>55</v>
      </c>
      <c r="AW273">
        <v>8.2100000000000009</v>
      </c>
      <c r="AX273">
        <v>8.11</v>
      </c>
      <c r="AY273">
        <v>805.1</v>
      </c>
      <c r="AZ273">
        <v>808.4</v>
      </c>
      <c r="BA273">
        <v>804.8</v>
      </c>
      <c r="BB273">
        <v>55</v>
      </c>
      <c r="BC273">
        <v>59.3</v>
      </c>
      <c r="BD273">
        <v>0</v>
      </c>
      <c r="BE273">
        <v>43075</v>
      </c>
      <c r="BF273" t="s">
        <v>209</v>
      </c>
      <c r="BG273">
        <v>2.2910000000000001E-3</v>
      </c>
      <c r="BH273">
        <v>22165</v>
      </c>
      <c r="BI273">
        <v>21636</v>
      </c>
      <c r="BJ273" t="s">
        <v>648</v>
      </c>
      <c r="BK273" t="s">
        <v>649</v>
      </c>
      <c r="BL273">
        <v>1</v>
      </c>
      <c r="BM273">
        <v>5100</v>
      </c>
      <c r="BN273">
        <v>1</v>
      </c>
      <c r="BO273">
        <v>1</v>
      </c>
      <c r="BP273">
        <v>2</v>
      </c>
      <c r="BQ273">
        <v>1</v>
      </c>
      <c r="BR273">
        <v>1</v>
      </c>
      <c r="BS273">
        <v>2</v>
      </c>
      <c r="BT273">
        <v>0</v>
      </c>
      <c r="BU273">
        <v>4</v>
      </c>
      <c r="BV273" t="s">
        <v>150</v>
      </c>
      <c r="BW273">
        <v>119</v>
      </c>
      <c r="BX273">
        <v>51</v>
      </c>
      <c r="BY273">
        <v>0</v>
      </c>
      <c r="BZ273" t="s">
        <v>151</v>
      </c>
      <c r="CA273" t="s">
        <v>151</v>
      </c>
      <c r="CB273">
        <v>0</v>
      </c>
      <c r="CC273">
        <v>55</v>
      </c>
      <c r="CD273">
        <v>2670</v>
      </c>
      <c r="CE273" t="s">
        <v>152</v>
      </c>
      <c r="CF273">
        <v>0</v>
      </c>
      <c r="CG273">
        <v>0.44057299999999999</v>
      </c>
      <c r="CH273">
        <v>9</v>
      </c>
      <c r="CI273" t="s">
        <v>153</v>
      </c>
      <c r="CJ273">
        <v>2670</v>
      </c>
      <c r="CK273">
        <v>243189</v>
      </c>
      <c r="CL273">
        <v>10.24</v>
      </c>
      <c r="CM273">
        <v>10.68</v>
      </c>
      <c r="CN273">
        <v>243189</v>
      </c>
      <c r="CO273">
        <v>0</v>
      </c>
      <c r="CP273">
        <v>2326.225778</v>
      </c>
      <c r="CQ273">
        <v>100</v>
      </c>
      <c r="CR273">
        <v>21680</v>
      </c>
      <c r="CS273">
        <v>1.7083999999999998E-2</v>
      </c>
      <c r="CT273">
        <v>0</v>
      </c>
      <c r="CU273">
        <v>2.2910000000000001E-3</v>
      </c>
      <c r="CV273">
        <v>172</v>
      </c>
      <c r="CW273" t="s">
        <v>662</v>
      </c>
      <c r="CX273" t="s">
        <v>514</v>
      </c>
      <c r="CY273" t="s">
        <v>663</v>
      </c>
      <c r="CZ273">
        <v>-83.266704000000004</v>
      </c>
      <c r="DA273">
        <v>34.283743000000001</v>
      </c>
      <c r="DB273">
        <v>34.283743000000001</v>
      </c>
      <c r="DC273">
        <v>-83.266704000000004</v>
      </c>
      <c r="DD273">
        <v>2.2910000000000001E-3</v>
      </c>
      <c r="DE273">
        <v>8</v>
      </c>
      <c r="DF273">
        <v>2930</v>
      </c>
      <c r="DG273">
        <v>23.2</v>
      </c>
      <c r="DH273">
        <v>2950</v>
      </c>
      <c r="DI273">
        <v>24.4</v>
      </c>
      <c r="DJ273">
        <v>2860</v>
      </c>
      <c r="DK273">
        <v>24.4</v>
      </c>
      <c r="DL273">
        <v>2700</v>
      </c>
      <c r="DM273">
        <v>0</v>
      </c>
      <c r="DN273">
        <v>2620</v>
      </c>
      <c r="DO273">
        <v>22.2</v>
      </c>
      <c r="DP273">
        <v>2920</v>
      </c>
      <c r="DQ273">
        <v>14</v>
      </c>
      <c r="DR273">
        <v>2780</v>
      </c>
      <c r="DS273">
        <v>14</v>
      </c>
      <c r="DT273">
        <v>2280</v>
      </c>
      <c r="DU273">
        <v>14</v>
      </c>
      <c r="DV273">
        <v>2280</v>
      </c>
      <c r="DW273">
        <v>0</v>
      </c>
      <c r="DX273">
        <v>2620</v>
      </c>
      <c r="DY273">
        <v>0</v>
      </c>
      <c r="DZ273">
        <v>0</v>
      </c>
    </row>
    <row r="274" spans="1:130" x14ac:dyDescent="0.3">
      <c r="A274">
        <v>273</v>
      </c>
      <c r="B274">
        <v>7203775</v>
      </c>
      <c r="C274" t="s">
        <v>157</v>
      </c>
      <c r="D274">
        <v>43597.781944444447</v>
      </c>
      <c r="E274" t="s">
        <v>644</v>
      </c>
      <c r="F274" t="s">
        <v>659</v>
      </c>
      <c r="G274" t="s">
        <v>158</v>
      </c>
      <c r="H274" t="s">
        <v>134</v>
      </c>
      <c r="I274">
        <v>0</v>
      </c>
      <c r="J274">
        <v>0</v>
      </c>
      <c r="K274">
        <v>0</v>
      </c>
      <c r="L274" t="s">
        <v>135</v>
      </c>
      <c r="M274" t="s">
        <v>180</v>
      </c>
      <c r="N274" t="s">
        <v>285</v>
      </c>
      <c r="O274" t="s">
        <v>189</v>
      </c>
      <c r="P274" t="s">
        <v>212</v>
      </c>
      <c r="Q274">
        <v>1</v>
      </c>
      <c r="R274" t="s">
        <v>139</v>
      </c>
      <c r="S274" t="s">
        <v>263</v>
      </c>
      <c r="T274" t="s">
        <v>169</v>
      </c>
      <c r="U274" t="s">
        <v>162</v>
      </c>
      <c r="V274">
        <v>25</v>
      </c>
      <c r="W274" t="s">
        <v>143</v>
      </c>
      <c r="X274" t="s">
        <v>144</v>
      </c>
      <c r="Y274" t="s">
        <v>648</v>
      </c>
      <c r="Z274">
        <v>10.24</v>
      </c>
      <c r="AA274">
        <v>34.294291000000001</v>
      </c>
      <c r="AB274">
        <v>-83.254377000000005</v>
      </c>
      <c r="AC274">
        <v>8</v>
      </c>
      <c r="AD274">
        <v>83</v>
      </c>
      <c r="AE274">
        <v>1359</v>
      </c>
      <c r="AF274" t="s">
        <v>626</v>
      </c>
      <c r="AG274">
        <v>27</v>
      </c>
      <c r="AH274">
        <v>28</v>
      </c>
      <c r="AI274" t="s">
        <v>147</v>
      </c>
      <c r="AJ274">
        <v>1385.8</v>
      </c>
      <c r="AK274">
        <v>29.2</v>
      </c>
      <c r="AL274">
        <v>705</v>
      </c>
      <c r="AM274">
        <v>-83.255114000000006</v>
      </c>
      <c r="AN274">
        <v>34.294604</v>
      </c>
      <c r="AO274">
        <v>-83.252921999999998</v>
      </c>
      <c r="AP274">
        <v>34.294010999999998</v>
      </c>
      <c r="AQ274" t="s">
        <v>648</v>
      </c>
      <c r="AR274">
        <v>1</v>
      </c>
      <c r="AS274">
        <v>119</v>
      </c>
      <c r="AT274">
        <v>51</v>
      </c>
      <c r="AU274">
        <v>0</v>
      </c>
      <c r="AV274">
        <v>55</v>
      </c>
      <c r="AW274">
        <v>8.2100000000000009</v>
      </c>
      <c r="AX274">
        <v>8.11</v>
      </c>
      <c r="AY274">
        <v>805.1</v>
      </c>
      <c r="AZ274">
        <v>808.4</v>
      </c>
      <c r="BA274">
        <v>804.8</v>
      </c>
      <c r="BB274">
        <v>55</v>
      </c>
      <c r="BC274">
        <v>59.3</v>
      </c>
      <c r="BD274">
        <v>0</v>
      </c>
      <c r="BE274">
        <v>43075</v>
      </c>
      <c r="BF274" t="s">
        <v>209</v>
      </c>
      <c r="BG274">
        <v>2.2910000000000001E-3</v>
      </c>
      <c r="BH274">
        <v>22165</v>
      </c>
      <c r="BI274">
        <v>21636</v>
      </c>
      <c r="BJ274" t="s">
        <v>648</v>
      </c>
      <c r="BK274" t="s">
        <v>649</v>
      </c>
      <c r="BL274">
        <v>1</v>
      </c>
      <c r="BM274">
        <v>5100</v>
      </c>
      <c r="BN274">
        <v>1</v>
      </c>
      <c r="BO274">
        <v>1</v>
      </c>
      <c r="BP274">
        <v>2</v>
      </c>
      <c r="BQ274">
        <v>1</v>
      </c>
      <c r="BR274">
        <v>1</v>
      </c>
      <c r="BS274">
        <v>2</v>
      </c>
      <c r="BT274">
        <v>0</v>
      </c>
      <c r="BU274">
        <v>4</v>
      </c>
      <c r="BV274" t="s">
        <v>150</v>
      </c>
      <c r="BW274">
        <v>119</v>
      </c>
      <c r="BX274">
        <v>51</v>
      </c>
      <c r="BY274">
        <v>0</v>
      </c>
      <c r="BZ274" t="s">
        <v>151</v>
      </c>
      <c r="CA274" t="s">
        <v>151</v>
      </c>
      <c r="CB274">
        <v>0</v>
      </c>
      <c r="CC274">
        <v>55</v>
      </c>
      <c r="CD274">
        <v>2670</v>
      </c>
      <c r="CE274" t="s">
        <v>152</v>
      </c>
      <c r="CF274">
        <v>0</v>
      </c>
      <c r="CG274">
        <v>0.44057299999999999</v>
      </c>
      <c r="CH274">
        <v>9</v>
      </c>
      <c r="CI274" t="s">
        <v>153</v>
      </c>
      <c r="CJ274">
        <v>2670</v>
      </c>
      <c r="CK274">
        <v>243189</v>
      </c>
      <c r="CL274">
        <v>10.24</v>
      </c>
      <c r="CM274">
        <v>10.68</v>
      </c>
      <c r="CN274">
        <v>243189</v>
      </c>
      <c r="CO274">
        <v>0</v>
      </c>
      <c r="CP274">
        <v>2326.225778</v>
      </c>
      <c r="CQ274">
        <v>100</v>
      </c>
      <c r="CR274">
        <v>21680</v>
      </c>
      <c r="CS274">
        <v>1.7083999999999998E-2</v>
      </c>
      <c r="CT274">
        <v>0</v>
      </c>
      <c r="CU274">
        <v>2.2910000000000001E-3</v>
      </c>
      <c r="CV274">
        <v>172</v>
      </c>
      <c r="CW274" t="s">
        <v>662</v>
      </c>
      <c r="CX274" t="s">
        <v>514</v>
      </c>
      <c r="CY274" t="s">
        <v>663</v>
      </c>
      <c r="CZ274">
        <v>-83.266704000000004</v>
      </c>
      <c r="DA274">
        <v>34.283743000000001</v>
      </c>
      <c r="DB274">
        <v>34.283743000000001</v>
      </c>
      <c r="DC274">
        <v>-83.266704000000004</v>
      </c>
      <c r="DD274">
        <v>2.2910000000000001E-3</v>
      </c>
      <c r="DE274">
        <v>8</v>
      </c>
      <c r="DF274">
        <v>2930</v>
      </c>
      <c r="DG274">
        <v>23.2</v>
      </c>
      <c r="DH274">
        <v>2950</v>
      </c>
      <c r="DI274">
        <v>24.4</v>
      </c>
      <c r="DJ274">
        <v>2860</v>
      </c>
      <c r="DK274">
        <v>24.4</v>
      </c>
      <c r="DL274">
        <v>2700</v>
      </c>
      <c r="DM274">
        <v>0</v>
      </c>
      <c r="DN274">
        <v>2620</v>
      </c>
      <c r="DO274">
        <v>22.2</v>
      </c>
      <c r="DP274">
        <v>2920</v>
      </c>
      <c r="DQ274">
        <v>14</v>
      </c>
      <c r="DR274">
        <v>2780</v>
      </c>
      <c r="DS274">
        <v>14</v>
      </c>
      <c r="DT274">
        <v>2280</v>
      </c>
      <c r="DU274">
        <v>14</v>
      </c>
      <c r="DV274">
        <v>2280</v>
      </c>
      <c r="DW274">
        <v>0</v>
      </c>
      <c r="DX274">
        <v>2620</v>
      </c>
      <c r="DY274">
        <v>0</v>
      </c>
      <c r="DZ274">
        <v>0</v>
      </c>
    </row>
    <row r="275" spans="1:130" x14ac:dyDescent="0.3">
      <c r="A275">
        <v>274</v>
      </c>
      <c r="B275">
        <v>6794144</v>
      </c>
      <c r="C275" t="s">
        <v>157</v>
      </c>
      <c r="D275">
        <v>43296.337500000001</v>
      </c>
      <c r="E275" t="s">
        <v>644</v>
      </c>
      <c r="F275" t="s">
        <v>659</v>
      </c>
      <c r="G275" t="s">
        <v>660</v>
      </c>
      <c r="H275" t="s">
        <v>187</v>
      </c>
      <c r="I275">
        <v>0</v>
      </c>
      <c r="J275">
        <v>0</v>
      </c>
      <c r="K275">
        <v>2</v>
      </c>
      <c r="L275" t="s">
        <v>179</v>
      </c>
      <c r="M275" t="s">
        <v>224</v>
      </c>
      <c r="N275" t="s">
        <v>165</v>
      </c>
      <c r="O275" t="s">
        <v>165</v>
      </c>
      <c r="P275" t="s">
        <v>458</v>
      </c>
      <c r="Q275">
        <v>2</v>
      </c>
      <c r="R275" t="s">
        <v>206</v>
      </c>
      <c r="S275" t="s">
        <v>276</v>
      </c>
      <c r="T275" t="s">
        <v>169</v>
      </c>
      <c r="U275" t="s">
        <v>142</v>
      </c>
      <c r="V275" t="s">
        <v>259</v>
      </c>
      <c r="W275" t="s">
        <v>197</v>
      </c>
      <c r="X275" t="s">
        <v>289</v>
      </c>
      <c r="Y275" t="s">
        <v>648</v>
      </c>
      <c r="Z275">
        <v>10.24</v>
      </c>
      <c r="AA275">
        <v>34.294291000000001</v>
      </c>
      <c r="AB275">
        <v>-83.254377000000005</v>
      </c>
      <c r="AC275">
        <v>8</v>
      </c>
      <c r="AD275">
        <v>83</v>
      </c>
      <c r="AE275">
        <v>1359</v>
      </c>
      <c r="AF275" t="s">
        <v>626</v>
      </c>
      <c r="AG275">
        <v>27</v>
      </c>
      <c r="AH275">
        <v>28</v>
      </c>
      <c r="AI275" t="s">
        <v>147</v>
      </c>
      <c r="AJ275">
        <v>1385.8</v>
      </c>
      <c r="AK275">
        <v>29.2</v>
      </c>
      <c r="AL275">
        <v>705</v>
      </c>
      <c r="AM275">
        <v>-83.255114000000006</v>
      </c>
      <c r="AN275">
        <v>34.294604</v>
      </c>
      <c r="AO275">
        <v>-83.252921999999998</v>
      </c>
      <c r="AP275">
        <v>34.294010999999998</v>
      </c>
      <c r="AQ275" t="s">
        <v>648</v>
      </c>
      <c r="AR275">
        <v>1</v>
      </c>
      <c r="AS275">
        <v>119</v>
      </c>
      <c r="AT275">
        <v>51</v>
      </c>
      <c r="AU275">
        <v>0</v>
      </c>
      <c r="AV275">
        <v>55</v>
      </c>
      <c r="AW275">
        <v>8.2100000000000009</v>
      </c>
      <c r="AX275">
        <v>8.11</v>
      </c>
      <c r="AY275">
        <v>805.1</v>
      </c>
      <c r="AZ275">
        <v>808.4</v>
      </c>
      <c r="BA275">
        <v>804.8</v>
      </c>
      <c r="BB275">
        <v>55</v>
      </c>
      <c r="BC275">
        <v>59.3</v>
      </c>
      <c r="BD275">
        <v>0</v>
      </c>
      <c r="BE275">
        <v>43075</v>
      </c>
      <c r="BF275" t="s">
        <v>209</v>
      </c>
      <c r="BG275">
        <v>2.2910000000000001E-3</v>
      </c>
      <c r="BH275">
        <v>22165</v>
      </c>
      <c r="BI275">
        <v>21636</v>
      </c>
      <c r="BJ275" t="s">
        <v>648</v>
      </c>
      <c r="BK275" t="s">
        <v>649</v>
      </c>
      <c r="BL275">
        <v>1</v>
      </c>
      <c r="BM275">
        <v>5100</v>
      </c>
      <c r="BN275">
        <v>1</v>
      </c>
      <c r="BO275">
        <v>1</v>
      </c>
      <c r="BP275">
        <v>2</v>
      </c>
      <c r="BQ275">
        <v>1</v>
      </c>
      <c r="BR275">
        <v>1</v>
      </c>
      <c r="BS275">
        <v>2</v>
      </c>
      <c r="BT275">
        <v>0</v>
      </c>
      <c r="BU275">
        <v>4</v>
      </c>
      <c r="BV275" t="s">
        <v>150</v>
      </c>
      <c r="BW275">
        <v>119</v>
      </c>
      <c r="BX275">
        <v>51</v>
      </c>
      <c r="BY275">
        <v>0</v>
      </c>
      <c r="BZ275" t="s">
        <v>151</v>
      </c>
      <c r="CA275" t="s">
        <v>151</v>
      </c>
      <c r="CB275">
        <v>0</v>
      </c>
      <c r="CC275">
        <v>55</v>
      </c>
      <c r="CD275">
        <v>2670</v>
      </c>
      <c r="CE275" t="s">
        <v>152</v>
      </c>
      <c r="CF275">
        <v>0</v>
      </c>
      <c r="CG275">
        <v>0.44057299999999999</v>
      </c>
      <c r="CH275">
        <v>9</v>
      </c>
      <c r="CI275" t="s">
        <v>153</v>
      </c>
      <c r="CJ275">
        <v>2670</v>
      </c>
      <c r="CK275">
        <v>243189</v>
      </c>
      <c r="CL275">
        <v>10.24</v>
      </c>
      <c r="CM275">
        <v>10.68</v>
      </c>
      <c r="CN275">
        <v>243189</v>
      </c>
      <c r="CO275">
        <v>0</v>
      </c>
      <c r="CP275">
        <v>2326.225778</v>
      </c>
      <c r="CQ275">
        <v>100</v>
      </c>
      <c r="CR275">
        <v>21680</v>
      </c>
      <c r="CS275">
        <v>1.7083999999999998E-2</v>
      </c>
      <c r="CT275">
        <v>0</v>
      </c>
      <c r="CU275">
        <v>2.2910000000000001E-3</v>
      </c>
      <c r="CV275">
        <v>172</v>
      </c>
      <c r="CW275" t="s">
        <v>662</v>
      </c>
      <c r="CX275" t="s">
        <v>514</v>
      </c>
      <c r="CY275" t="s">
        <v>663</v>
      </c>
      <c r="CZ275">
        <v>-83.266704000000004</v>
      </c>
      <c r="DA275">
        <v>34.283743000000001</v>
      </c>
      <c r="DB275">
        <v>34.283743000000001</v>
      </c>
      <c r="DC275">
        <v>-83.266704000000004</v>
      </c>
      <c r="DD275">
        <v>2.2910000000000001E-3</v>
      </c>
      <c r="DE275">
        <v>8</v>
      </c>
      <c r="DF275">
        <v>2930</v>
      </c>
      <c r="DG275">
        <v>23.2</v>
      </c>
      <c r="DH275">
        <v>2950</v>
      </c>
      <c r="DI275">
        <v>24.4</v>
      </c>
      <c r="DJ275">
        <v>2860</v>
      </c>
      <c r="DK275">
        <v>24.4</v>
      </c>
      <c r="DL275">
        <v>2700</v>
      </c>
      <c r="DM275">
        <v>0</v>
      </c>
      <c r="DN275">
        <v>2620</v>
      </c>
      <c r="DO275">
        <v>22.2</v>
      </c>
      <c r="DP275">
        <v>2920</v>
      </c>
      <c r="DQ275">
        <v>14</v>
      </c>
      <c r="DR275">
        <v>2780</v>
      </c>
      <c r="DS275">
        <v>14</v>
      </c>
      <c r="DT275">
        <v>2280</v>
      </c>
      <c r="DU275">
        <v>14</v>
      </c>
      <c r="DV275">
        <v>2280</v>
      </c>
      <c r="DW275">
        <v>0</v>
      </c>
      <c r="DX275">
        <v>2620</v>
      </c>
      <c r="DY275">
        <v>0</v>
      </c>
      <c r="DZ275">
        <v>0</v>
      </c>
    </row>
    <row r="276" spans="1:130" x14ac:dyDescent="0.3">
      <c r="A276">
        <v>275</v>
      </c>
      <c r="B276">
        <v>6732304</v>
      </c>
      <c r="C276" t="s">
        <v>157</v>
      </c>
      <c r="D276">
        <v>43247.693055555559</v>
      </c>
      <c r="E276" t="s">
        <v>644</v>
      </c>
      <c r="F276" t="s">
        <v>659</v>
      </c>
      <c r="G276" t="s">
        <v>158</v>
      </c>
      <c r="H276" t="s">
        <v>193</v>
      </c>
      <c r="I276">
        <v>0</v>
      </c>
      <c r="J276">
        <v>0</v>
      </c>
      <c r="K276">
        <v>0</v>
      </c>
      <c r="L276" t="s">
        <v>135</v>
      </c>
      <c r="M276" t="s">
        <v>164</v>
      </c>
      <c r="N276" t="s">
        <v>664</v>
      </c>
      <c r="O276" t="s">
        <v>432</v>
      </c>
      <c r="P276" t="s">
        <v>452</v>
      </c>
      <c r="Q276">
        <v>1</v>
      </c>
      <c r="R276" t="s">
        <v>349</v>
      </c>
      <c r="S276" t="s">
        <v>207</v>
      </c>
      <c r="T276" t="s">
        <v>169</v>
      </c>
      <c r="U276" t="s">
        <v>142</v>
      </c>
      <c r="V276" t="s">
        <v>665</v>
      </c>
      <c r="W276" t="s">
        <v>143</v>
      </c>
      <c r="X276" t="s">
        <v>144</v>
      </c>
      <c r="Y276" t="s">
        <v>648</v>
      </c>
      <c r="Z276">
        <v>10.24</v>
      </c>
      <c r="AA276">
        <v>34.294291000000001</v>
      </c>
      <c r="AB276">
        <v>-83.254377000000005</v>
      </c>
      <c r="AC276">
        <v>8</v>
      </c>
      <c r="AD276">
        <v>83</v>
      </c>
      <c r="AE276">
        <v>1359</v>
      </c>
      <c r="AF276" t="s">
        <v>626</v>
      </c>
      <c r="AG276">
        <v>27</v>
      </c>
      <c r="AH276">
        <v>28</v>
      </c>
      <c r="AI276" t="s">
        <v>147</v>
      </c>
      <c r="AJ276">
        <v>1385.8</v>
      </c>
      <c r="AK276">
        <v>29.2</v>
      </c>
      <c r="AL276">
        <v>705</v>
      </c>
      <c r="AM276">
        <v>-83.255114000000006</v>
      </c>
      <c r="AN276">
        <v>34.294604</v>
      </c>
      <c r="AO276">
        <v>-83.252921999999998</v>
      </c>
      <c r="AP276">
        <v>34.294010999999998</v>
      </c>
      <c r="AQ276" t="s">
        <v>648</v>
      </c>
      <c r="AR276">
        <v>1</v>
      </c>
      <c r="AS276">
        <v>119</v>
      </c>
      <c r="AT276">
        <v>51</v>
      </c>
      <c r="AU276">
        <v>0</v>
      </c>
      <c r="AV276">
        <v>55</v>
      </c>
      <c r="AW276">
        <v>8.2100000000000009</v>
      </c>
      <c r="AX276">
        <v>8.11</v>
      </c>
      <c r="AY276">
        <v>805.1</v>
      </c>
      <c r="AZ276">
        <v>808.4</v>
      </c>
      <c r="BA276">
        <v>804.8</v>
      </c>
      <c r="BB276">
        <v>55</v>
      </c>
      <c r="BC276">
        <v>59.3</v>
      </c>
      <c r="BD276">
        <v>0</v>
      </c>
      <c r="BE276">
        <v>43075</v>
      </c>
      <c r="BF276" t="s">
        <v>209</v>
      </c>
      <c r="BG276">
        <v>2.2910000000000001E-3</v>
      </c>
      <c r="BH276">
        <v>22165</v>
      </c>
      <c r="BI276">
        <v>21636</v>
      </c>
      <c r="BJ276" t="s">
        <v>648</v>
      </c>
      <c r="BK276" t="s">
        <v>649</v>
      </c>
      <c r="BL276">
        <v>1</v>
      </c>
      <c r="BM276">
        <v>5100</v>
      </c>
      <c r="BN276">
        <v>1</v>
      </c>
      <c r="BO276">
        <v>1</v>
      </c>
      <c r="BP276">
        <v>2</v>
      </c>
      <c r="BQ276">
        <v>1</v>
      </c>
      <c r="BR276">
        <v>1</v>
      </c>
      <c r="BS276">
        <v>2</v>
      </c>
      <c r="BT276">
        <v>0</v>
      </c>
      <c r="BU276">
        <v>4</v>
      </c>
      <c r="BV276" t="s">
        <v>150</v>
      </c>
      <c r="BW276">
        <v>119</v>
      </c>
      <c r="BX276">
        <v>51</v>
      </c>
      <c r="BY276">
        <v>0</v>
      </c>
      <c r="BZ276" t="s">
        <v>151</v>
      </c>
      <c r="CA276" t="s">
        <v>151</v>
      </c>
      <c r="CB276">
        <v>0</v>
      </c>
      <c r="CC276">
        <v>55</v>
      </c>
      <c r="CD276">
        <v>2670</v>
      </c>
      <c r="CE276" t="s">
        <v>152</v>
      </c>
      <c r="CF276">
        <v>0</v>
      </c>
      <c r="CG276">
        <v>0.44057299999999999</v>
      </c>
      <c r="CH276">
        <v>9</v>
      </c>
      <c r="CI276" t="s">
        <v>153</v>
      </c>
      <c r="CJ276">
        <v>2670</v>
      </c>
      <c r="CK276">
        <v>243189</v>
      </c>
      <c r="CL276">
        <v>10.24</v>
      </c>
      <c r="CM276">
        <v>10.68</v>
      </c>
      <c r="CN276">
        <v>243189</v>
      </c>
      <c r="CO276">
        <v>0</v>
      </c>
      <c r="CP276">
        <v>2326.225778</v>
      </c>
      <c r="CQ276">
        <v>100</v>
      </c>
      <c r="CR276">
        <v>21680</v>
      </c>
      <c r="CS276">
        <v>1.7083999999999998E-2</v>
      </c>
      <c r="CT276">
        <v>0</v>
      </c>
      <c r="CU276">
        <v>2.2910000000000001E-3</v>
      </c>
      <c r="CV276">
        <v>172</v>
      </c>
      <c r="CW276" t="s">
        <v>662</v>
      </c>
      <c r="CX276" t="s">
        <v>514</v>
      </c>
      <c r="CY276" t="s">
        <v>663</v>
      </c>
      <c r="CZ276">
        <v>-83.266704000000004</v>
      </c>
      <c r="DA276">
        <v>34.283743000000001</v>
      </c>
      <c r="DB276">
        <v>34.283743000000001</v>
      </c>
      <c r="DC276">
        <v>-83.266704000000004</v>
      </c>
      <c r="DD276">
        <v>2.2910000000000001E-3</v>
      </c>
      <c r="DE276">
        <v>8</v>
      </c>
      <c r="DF276">
        <v>2930</v>
      </c>
      <c r="DG276">
        <v>23.2</v>
      </c>
      <c r="DH276">
        <v>2950</v>
      </c>
      <c r="DI276">
        <v>24.4</v>
      </c>
      <c r="DJ276">
        <v>2860</v>
      </c>
      <c r="DK276">
        <v>24.4</v>
      </c>
      <c r="DL276">
        <v>2700</v>
      </c>
      <c r="DM276">
        <v>0</v>
      </c>
      <c r="DN276">
        <v>2620</v>
      </c>
      <c r="DO276">
        <v>22.2</v>
      </c>
      <c r="DP276">
        <v>2920</v>
      </c>
      <c r="DQ276">
        <v>14</v>
      </c>
      <c r="DR276">
        <v>2780</v>
      </c>
      <c r="DS276">
        <v>14</v>
      </c>
      <c r="DT276">
        <v>2280</v>
      </c>
      <c r="DU276">
        <v>14</v>
      </c>
      <c r="DV276">
        <v>2280</v>
      </c>
      <c r="DW276">
        <v>0</v>
      </c>
      <c r="DX276">
        <v>2620</v>
      </c>
      <c r="DY276">
        <v>0</v>
      </c>
      <c r="DZ276">
        <v>0</v>
      </c>
    </row>
    <row r="277" spans="1:130" x14ac:dyDescent="0.3">
      <c r="A277">
        <v>276</v>
      </c>
      <c r="B277">
        <v>6630688</v>
      </c>
      <c r="C277" t="s">
        <v>157</v>
      </c>
      <c r="D277">
        <v>43171.717361111114</v>
      </c>
      <c r="E277" t="s">
        <v>644</v>
      </c>
      <c r="F277" t="s">
        <v>659</v>
      </c>
      <c r="G277" t="s">
        <v>158</v>
      </c>
      <c r="H277" t="s">
        <v>193</v>
      </c>
      <c r="I277">
        <v>0</v>
      </c>
      <c r="J277">
        <v>0</v>
      </c>
      <c r="K277">
        <v>0</v>
      </c>
      <c r="L277" t="s">
        <v>135</v>
      </c>
      <c r="M277" t="s">
        <v>180</v>
      </c>
      <c r="N277" t="s">
        <v>255</v>
      </c>
      <c r="O277" t="s">
        <v>255</v>
      </c>
      <c r="P277" t="s">
        <v>161</v>
      </c>
      <c r="Q277">
        <v>1</v>
      </c>
      <c r="R277" t="s">
        <v>182</v>
      </c>
      <c r="S277" t="s">
        <v>221</v>
      </c>
      <c r="T277" t="s">
        <v>169</v>
      </c>
      <c r="U277" t="s">
        <v>142</v>
      </c>
      <c r="V277">
        <v>43</v>
      </c>
      <c r="W277" t="s">
        <v>445</v>
      </c>
      <c r="X277" t="s">
        <v>264</v>
      </c>
      <c r="Y277" t="s">
        <v>648</v>
      </c>
      <c r="Z277">
        <v>10.24</v>
      </c>
      <c r="AA277">
        <v>34.294291000000001</v>
      </c>
      <c r="AB277">
        <v>-83.254377000000005</v>
      </c>
      <c r="AC277">
        <v>8</v>
      </c>
      <c r="AD277">
        <v>83</v>
      </c>
      <c r="AE277">
        <v>1359</v>
      </c>
      <c r="AF277" t="s">
        <v>626</v>
      </c>
      <c r="AG277">
        <v>27</v>
      </c>
      <c r="AH277">
        <v>28</v>
      </c>
      <c r="AI277" t="s">
        <v>147</v>
      </c>
      <c r="AJ277">
        <v>1385.8</v>
      </c>
      <c r="AK277">
        <v>29.2</v>
      </c>
      <c r="AL277">
        <v>705</v>
      </c>
      <c r="AM277">
        <v>-83.255114000000006</v>
      </c>
      <c r="AN277">
        <v>34.294604</v>
      </c>
      <c r="AO277">
        <v>-83.252921999999998</v>
      </c>
      <c r="AP277">
        <v>34.294010999999998</v>
      </c>
      <c r="AQ277" t="s">
        <v>648</v>
      </c>
      <c r="AR277">
        <v>1</v>
      </c>
      <c r="AS277">
        <v>119</v>
      </c>
      <c r="AT277">
        <v>51</v>
      </c>
      <c r="AU277">
        <v>0</v>
      </c>
      <c r="AV277">
        <v>55</v>
      </c>
      <c r="AW277">
        <v>8.2100000000000009</v>
      </c>
      <c r="AX277">
        <v>8.11</v>
      </c>
      <c r="AY277">
        <v>805.1</v>
      </c>
      <c r="AZ277">
        <v>808.4</v>
      </c>
      <c r="BA277">
        <v>804.8</v>
      </c>
      <c r="BB277">
        <v>55</v>
      </c>
      <c r="BC277">
        <v>59.3</v>
      </c>
      <c r="BD277">
        <v>0</v>
      </c>
      <c r="BE277">
        <v>43075</v>
      </c>
      <c r="BF277" t="s">
        <v>209</v>
      </c>
      <c r="BG277">
        <v>2.2910000000000001E-3</v>
      </c>
      <c r="BH277">
        <v>22165</v>
      </c>
      <c r="BI277">
        <v>21636</v>
      </c>
      <c r="BJ277" t="s">
        <v>648</v>
      </c>
      <c r="BK277" t="s">
        <v>649</v>
      </c>
      <c r="BL277">
        <v>1</v>
      </c>
      <c r="BM277">
        <v>5100</v>
      </c>
      <c r="BN277">
        <v>1</v>
      </c>
      <c r="BO277">
        <v>1</v>
      </c>
      <c r="BP277">
        <v>2</v>
      </c>
      <c r="BQ277">
        <v>1</v>
      </c>
      <c r="BR277">
        <v>1</v>
      </c>
      <c r="BS277">
        <v>2</v>
      </c>
      <c r="BT277">
        <v>0</v>
      </c>
      <c r="BU277">
        <v>4</v>
      </c>
      <c r="BV277" t="s">
        <v>150</v>
      </c>
      <c r="BW277">
        <v>119</v>
      </c>
      <c r="BX277">
        <v>51</v>
      </c>
      <c r="BY277">
        <v>0</v>
      </c>
      <c r="BZ277" t="s">
        <v>151</v>
      </c>
      <c r="CA277" t="s">
        <v>151</v>
      </c>
      <c r="CB277">
        <v>0</v>
      </c>
      <c r="CC277">
        <v>55</v>
      </c>
      <c r="CD277">
        <v>2670</v>
      </c>
      <c r="CE277" t="s">
        <v>152</v>
      </c>
      <c r="CF277">
        <v>0</v>
      </c>
      <c r="CG277">
        <v>0.44057299999999999</v>
      </c>
      <c r="CH277">
        <v>9</v>
      </c>
      <c r="CI277" t="s">
        <v>153</v>
      </c>
      <c r="CJ277">
        <v>2670</v>
      </c>
      <c r="CK277">
        <v>243189</v>
      </c>
      <c r="CL277">
        <v>10.24</v>
      </c>
      <c r="CM277">
        <v>10.68</v>
      </c>
      <c r="CN277">
        <v>243189</v>
      </c>
      <c r="CO277">
        <v>0</v>
      </c>
      <c r="CP277">
        <v>2326.225778</v>
      </c>
      <c r="CQ277">
        <v>100</v>
      </c>
      <c r="CR277">
        <v>21680</v>
      </c>
      <c r="CS277">
        <v>1.7083999999999998E-2</v>
      </c>
      <c r="CT277">
        <v>0</v>
      </c>
      <c r="CU277">
        <v>2.2910000000000001E-3</v>
      </c>
      <c r="CV277">
        <v>172</v>
      </c>
      <c r="CW277" t="s">
        <v>662</v>
      </c>
      <c r="CX277" t="s">
        <v>514</v>
      </c>
      <c r="CY277" t="s">
        <v>663</v>
      </c>
      <c r="CZ277">
        <v>-83.266704000000004</v>
      </c>
      <c r="DA277">
        <v>34.283743000000001</v>
      </c>
      <c r="DB277">
        <v>34.283743000000001</v>
      </c>
      <c r="DC277">
        <v>-83.266704000000004</v>
      </c>
      <c r="DD277">
        <v>2.2910000000000001E-3</v>
      </c>
      <c r="DE277">
        <v>8</v>
      </c>
      <c r="DF277">
        <v>2930</v>
      </c>
      <c r="DG277">
        <v>23.2</v>
      </c>
      <c r="DH277">
        <v>2950</v>
      </c>
      <c r="DI277">
        <v>24.4</v>
      </c>
      <c r="DJ277">
        <v>2860</v>
      </c>
      <c r="DK277">
        <v>24.4</v>
      </c>
      <c r="DL277">
        <v>2700</v>
      </c>
      <c r="DM277">
        <v>0</v>
      </c>
      <c r="DN277">
        <v>2620</v>
      </c>
      <c r="DO277">
        <v>22.2</v>
      </c>
      <c r="DP277">
        <v>2920</v>
      </c>
      <c r="DQ277">
        <v>14</v>
      </c>
      <c r="DR277">
        <v>2780</v>
      </c>
      <c r="DS277">
        <v>14</v>
      </c>
      <c r="DT277">
        <v>2280</v>
      </c>
      <c r="DU277">
        <v>14</v>
      </c>
      <c r="DV277">
        <v>2280</v>
      </c>
      <c r="DW277">
        <v>0</v>
      </c>
      <c r="DX277">
        <v>2620</v>
      </c>
      <c r="DY277">
        <v>0</v>
      </c>
      <c r="DZ277">
        <v>0</v>
      </c>
    </row>
    <row r="278" spans="1:130" x14ac:dyDescent="0.3">
      <c r="A278">
        <v>277</v>
      </c>
      <c r="B278">
        <v>6306837</v>
      </c>
      <c r="C278" t="s">
        <v>157</v>
      </c>
      <c r="D278">
        <v>42927.459027777775</v>
      </c>
      <c r="E278" t="s">
        <v>644</v>
      </c>
      <c r="F278" t="s">
        <v>645</v>
      </c>
      <c r="G278" t="s">
        <v>158</v>
      </c>
      <c r="H278" t="s">
        <v>134</v>
      </c>
      <c r="I278">
        <v>0</v>
      </c>
      <c r="J278">
        <v>0</v>
      </c>
      <c r="K278">
        <v>0</v>
      </c>
      <c r="L278" t="s">
        <v>135</v>
      </c>
      <c r="M278" t="s">
        <v>136</v>
      </c>
      <c r="N278" t="s">
        <v>175</v>
      </c>
      <c r="O278" t="s">
        <v>175</v>
      </c>
      <c r="P278" t="s">
        <v>202</v>
      </c>
      <c r="Q278">
        <v>1</v>
      </c>
      <c r="R278" t="s">
        <v>139</v>
      </c>
      <c r="S278" t="s">
        <v>140</v>
      </c>
      <c r="T278" t="s">
        <v>169</v>
      </c>
      <c r="U278" t="s">
        <v>142</v>
      </c>
      <c r="V278">
        <v>27</v>
      </c>
      <c r="W278" t="s">
        <v>143</v>
      </c>
      <c r="X278" t="s">
        <v>264</v>
      </c>
      <c r="Y278" t="s">
        <v>648</v>
      </c>
      <c r="Z278">
        <v>10.345000000000001</v>
      </c>
      <c r="AA278">
        <v>34.293999999999997</v>
      </c>
      <c r="AB278">
        <v>-83.252638000000005</v>
      </c>
      <c r="AC278">
        <v>8</v>
      </c>
      <c r="AD278">
        <v>83</v>
      </c>
      <c r="AE278">
        <v>1359</v>
      </c>
      <c r="AF278" t="s">
        <v>626</v>
      </c>
      <c r="AG278">
        <v>27</v>
      </c>
      <c r="AH278">
        <v>28</v>
      </c>
      <c r="AI278" t="s">
        <v>147</v>
      </c>
      <c r="AJ278">
        <v>1385.8</v>
      </c>
      <c r="AK278">
        <v>29.2</v>
      </c>
      <c r="AL278">
        <v>705</v>
      </c>
      <c r="AM278">
        <v>-83.255114000000006</v>
      </c>
      <c r="AN278">
        <v>34.294604</v>
      </c>
      <c r="AO278">
        <v>-83.252921999999998</v>
      </c>
      <c r="AP278">
        <v>34.294010999999998</v>
      </c>
      <c r="AQ278" t="s">
        <v>648</v>
      </c>
      <c r="AR278">
        <v>1</v>
      </c>
      <c r="AS278">
        <v>119</v>
      </c>
      <c r="AT278">
        <v>51</v>
      </c>
      <c r="AU278">
        <v>0</v>
      </c>
      <c r="AV278">
        <v>55</v>
      </c>
      <c r="AW278">
        <v>8.2100000000000009</v>
      </c>
      <c r="AX278">
        <v>8.11</v>
      </c>
      <c r="AY278">
        <v>805.1</v>
      </c>
      <c r="AZ278">
        <v>808.4</v>
      </c>
      <c r="BA278">
        <v>804.8</v>
      </c>
      <c r="BB278">
        <v>55</v>
      </c>
      <c r="BC278">
        <v>59.3</v>
      </c>
      <c r="BD278">
        <v>0</v>
      </c>
      <c r="BE278">
        <v>43075</v>
      </c>
      <c r="BF278" t="s">
        <v>209</v>
      </c>
      <c r="BG278">
        <v>2.2910000000000001E-3</v>
      </c>
      <c r="BH278">
        <v>22165</v>
      </c>
      <c r="BI278">
        <v>21636</v>
      </c>
      <c r="BJ278" t="s">
        <v>648</v>
      </c>
      <c r="BK278" t="s">
        <v>649</v>
      </c>
      <c r="BL278">
        <v>1</v>
      </c>
      <c r="BM278">
        <v>5100</v>
      </c>
      <c r="BN278">
        <v>1</v>
      </c>
      <c r="BO278">
        <v>1</v>
      </c>
      <c r="BP278">
        <v>2</v>
      </c>
      <c r="BQ278">
        <v>1</v>
      </c>
      <c r="BR278">
        <v>1</v>
      </c>
      <c r="BS278">
        <v>2</v>
      </c>
      <c r="BT278">
        <v>0</v>
      </c>
      <c r="BU278">
        <v>4</v>
      </c>
      <c r="BV278" t="s">
        <v>150</v>
      </c>
      <c r="BW278">
        <v>119</v>
      </c>
      <c r="BX278">
        <v>51</v>
      </c>
      <c r="BY278">
        <v>0</v>
      </c>
      <c r="BZ278" t="s">
        <v>151</v>
      </c>
      <c r="CA278" t="s">
        <v>151</v>
      </c>
      <c r="CB278">
        <v>0</v>
      </c>
      <c r="CC278">
        <v>55</v>
      </c>
      <c r="CD278">
        <v>2670</v>
      </c>
      <c r="CE278" t="s">
        <v>152</v>
      </c>
      <c r="CF278">
        <v>0</v>
      </c>
      <c r="CG278">
        <v>0.44057299999999999</v>
      </c>
      <c r="CH278">
        <v>9</v>
      </c>
      <c r="CI278" t="s">
        <v>153</v>
      </c>
      <c r="CJ278">
        <v>2670</v>
      </c>
      <c r="CK278">
        <v>243189</v>
      </c>
      <c r="CL278">
        <v>10.24</v>
      </c>
      <c r="CM278">
        <v>10.68</v>
      </c>
      <c r="CN278">
        <v>243189</v>
      </c>
      <c r="CO278">
        <v>0</v>
      </c>
      <c r="CP278">
        <v>2326.225778</v>
      </c>
      <c r="CQ278">
        <v>100</v>
      </c>
      <c r="CR278">
        <v>21680</v>
      </c>
      <c r="CS278">
        <v>1.7083999999999998E-2</v>
      </c>
      <c r="CT278">
        <v>0</v>
      </c>
      <c r="CU278">
        <v>2.2910000000000001E-3</v>
      </c>
      <c r="CV278">
        <v>172</v>
      </c>
      <c r="CW278" t="s">
        <v>662</v>
      </c>
      <c r="CX278" t="s">
        <v>514</v>
      </c>
      <c r="CY278" t="s">
        <v>663</v>
      </c>
      <c r="CZ278">
        <v>-83.266704000000004</v>
      </c>
      <c r="DA278">
        <v>34.283743000000001</v>
      </c>
      <c r="DB278">
        <v>34.283743000000001</v>
      </c>
      <c r="DC278">
        <v>-83.266704000000004</v>
      </c>
      <c r="DD278">
        <v>2.2910000000000001E-3</v>
      </c>
      <c r="DE278">
        <v>8</v>
      </c>
      <c r="DF278">
        <v>2930</v>
      </c>
      <c r="DG278">
        <v>23.2</v>
      </c>
      <c r="DH278">
        <v>2950</v>
      </c>
      <c r="DI278">
        <v>24.4</v>
      </c>
      <c r="DJ278">
        <v>2860</v>
      </c>
      <c r="DK278">
        <v>24.4</v>
      </c>
      <c r="DL278">
        <v>2700</v>
      </c>
      <c r="DM278">
        <v>0</v>
      </c>
      <c r="DN278">
        <v>2620</v>
      </c>
      <c r="DO278">
        <v>22.2</v>
      </c>
      <c r="DP278">
        <v>2920</v>
      </c>
      <c r="DQ278">
        <v>14</v>
      </c>
      <c r="DR278">
        <v>2780</v>
      </c>
      <c r="DS278">
        <v>14</v>
      </c>
      <c r="DT278">
        <v>2280</v>
      </c>
      <c r="DU278">
        <v>14</v>
      </c>
      <c r="DV278">
        <v>2280</v>
      </c>
      <c r="DW278">
        <v>0</v>
      </c>
      <c r="DX278">
        <v>2620</v>
      </c>
      <c r="DY278">
        <v>0</v>
      </c>
      <c r="DZ278">
        <v>2.8400000000000002E-4</v>
      </c>
    </row>
    <row r="279" spans="1:130" x14ac:dyDescent="0.3">
      <c r="A279">
        <v>278</v>
      </c>
      <c r="B279">
        <v>5767391</v>
      </c>
      <c r="C279" t="s">
        <v>157</v>
      </c>
      <c r="D279">
        <v>42508.972222222219</v>
      </c>
      <c r="E279" t="s">
        <v>644</v>
      </c>
      <c r="F279" t="s">
        <v>666</v>
      </c>
      <c r="G279" t="s">
        <v>158</v>
      </c>
      <c r="H279" t="s">
        <v>134</v>
      </c>
      <c r="I279">
        <v>0</v>
      </c>
      <c r="J279">
        <v>0</v>
      </c>
      <c r="K279">
        <v>0</v>
      </c>
      <c r="L279" t="s">
        <v>135</v>
      </c>
      <c r="M279" t="s">
        <v>136</v>
      </c>
      <c r="N279" t="s">
        <v>189</v>
      </c>
      <c r="O279" t="s">
        <v>189</v>
      </c>
      <c r="P279" t="s">
        <v>161</v>
      </c>
      <c r="Q279">
        <v>1</v>
      </c>
      <c r="R279" t="s">
        <v>182</v>
      </c>
      <c r="S279" t="s">
        <v>140</v>
      </c>
      <c r="T279" t="s">
        <v>141</v>
      </c>
      <c r="U279" t="s">
        <v>162</v>
      </c>
      <c r="V279">
        <v>59</v>
      </c>
      <c r="W279" t="s">
        <v>143</v>
      </c>
      <c r="X279" t="s">
        <v>322</v>
      </c>
      <c r="Y279" t="s">
        <v>667</v>
      </c>
      <c r="Z279">
        <v>1.2722000000000001E-2</v>
      </c>
      <c r="AA279">
        <v>34.294155000000003</v>
      </c>
      <c r="AB279">
        <v>-83.254531999999998</v>
      </c>
      <c r="AC279">
        <v>8</v>
      </c>
      <c r="AD279">
        <v>83</v>
      </c>
      <c r="AE279">
        <v>1359</v>
      </c>
      <c r="AF279" t="s">
        <v>626</v>
      </c>
      <c r="AG279">
        <v>27</v>
      </c>
      <c r="AH279">
        <v>28</v>
      </c>
      <c r="AI279" t="s">
        <v>147</v>
      </c>
      <c r="AJ279">
        <v>1385.8</v>
      </c>
      <c r="AK279">
        <v>29.2</v>
      </c>
      <c r="AL279">
        <v>705</v>
      </c>
      <c r="AM279">
        <v>-83.255114000000006</v>
      </c>
      <c r="AN279">
        <v>34.294604</v>
      </c>
      <c r="AO279">
        <v>-83.252921999999998</v>
      </c>
      <c r="AP279">
        <v>34.294010999999998</v>
      </c>
      <c r="AQ279" t="s">
        <v>648</v>
      </c>
      <c r="AR279">
        <v>1</v>
      </c>
      <c r="AS279">
        <v>119</v>
      </c>
      <c r="AT279">
        <v>51</v>
      </c>
      <c r="AU279">
        <v>0</v>
      </c>
      <c r="AV279">
        <v>55</v>
      </c>
      <c r="AW279">
        <v>8.2100000000000009</v>
      </c>
      <c r="AX279">
        <v>8.11</v>
      </c>
      <c r="AY279">
        <v>805.1</v>
      </c>
      <c r="AZ279">
        <v>808.4</v>
      </c>
      <c r="BA279">
        <v>804.8</v>
      </c>
      <c r="BB279">
        <v>55</v>
      </c>
      <c r="BC279">
        <v>59.3</v>
      </c>
      <c r="BD279">
        <v>0</v>
      </c>
      <c r="BE279">
        <v>43075</v>
      </c>
      <c r="BF279" t="s">
        <v>209</v>
      </c>
      <c r="BG279">
        <v>2.2910000000000001E-3</v>
      </c>
      <c r="BH279">
        <v>22165</v>
      </c>
      <c r="BI279">
        <v>21636</v>
      </c>
      <c r="BJ279" t="s">
        <v>648</v>
      </c>
      <c r="BK279" t="s">
        <v>649</v>
      </c>
      <c r="BL279">
        <v>1</v>
      </c>
      <c r="BM279">
        <v>5100</v>
      </c>
      <c r="BN279">
        <v>1</v>
      </c>
      <c r="BO279">
        <v>1</v>
      </c>
      <c r="BP279">
        <v>2</v>
      </c>
      <c r="BQ279">
        <v>1</v>
      </c>
      <c r="BR279">
        <v>1</v>
      </c>
      <c r="BS279">
        <v>2</v>
      </c>
      <c r="BT279">
        <v>0</v>
      </c>
      <c r="BU279">
        <v>4</v>
      </c>
      <c r="BV279" t="s">
        <v>150</v>
      </c>
      <c r="BW279">
        <v>119</v>
      </c>
      <c r="BX279">
        <v>51</v>
      </c>
      <c r="BY279">
        <v>0</v>
      </c>
      <c r="BZ279" t="s">
        <v>151</v>
      </c>
      <c r="CA279" t="s">
        <v>151</v>
      </c>
      <c r="CB279">
        <v>0</v>
      </c>
      <c r="CC279">
        <v>55</v>
      </c>
      <c r="CD279">
        <v>2670</v>
      </c>
      <c r="CE279" t="s">
        <v>152</v>
      </c>
      <c r="CF279">
        <v>0</v>
      </c>
      <c r="CG279">
        <v>0.44057299999999999</v>
      </c>
      <c r="CH279">
        <v>9</v>
      </c>
      <c r="CI279" t="s">
        <v>153</v>
      </c>
      <c r="CJ279">
        <v>2670</v>
      </c>
      <c r="CK279">
        <v>243189</v>
      </c>
      <c r="CL279">
        <v>10.24</v>
      </c>
      <c r="CM279">
        <v>10.68</v>
      </c>
      <c r="CN279">
        <v>243189</v>
      </c>
      <c r="CO279">
        <v>0</v>
      </c>
      <c r="CP279">
        <v>2326.225778</v>
      </c>
      <c r="CQ279">
        <v>100</v>
      </c>
      <c r="CR279">
        <v>21680</v>
      </c>
      <c r="CS279">
        <v>1.7083999999999998E-2</v>
      </c>
      <c r="CT279">
        <v>0</v>
      </c>
      <c r="CU279">
        <v>2.2910000000000001E-3</v>
      </c>
      <c r="CV279">
        <v>172</v>
      </c>
      <c r="CW279" t="s">
        <v>662</v>
      </c>
      <c r="CX279" t="s">
        <v>514</v>
      </c>
      <c r="CY279" t="s">
        <v>663</v>
      </c>
      <c r="CZ279">
        <v>-83.266704000000004</v>
      </c>
      <c r="DA279">
        <v>34.283743000000001</v>
      </c>
      <c r="DB279">
        <v>34.283743000000001</v>
      </c>
      <c r="DC279">
        <v>-83.266704000000004</v>
      </c>
      <c r="DD279">
        <v>2.2910000000000001E-3</v>
      </c>
      <c r="DE279">
        <v>8</v>
      </c>
      <c r="DF279">
        <v>2930</v>
      </c>
      <c r="DG279">
        <v>23.2</v>
      </c>
      <c r="DH279">
        <v>2950</v>
      </c>
      <c r="DI279">
        <v>24.4</v>
      </c>
      <c r="DJ279">
        <v>2860</v>
      </c>
      <c r="DK279">
        <v>24.4</v>
      </c>
      <c r="DL279">
        <v>2700</v>
      </c>
      <c r="DM279">
        <v>0</v>
      </c>
      <c r="DN279">
        <v>2620</v>
      </c>
      <c r="DO279">
        <v>22.2</v>
      </c>
      <c r="DP279">
        <v>2920</v>
      </c>
      <c r="DQ279">
        <v>14</v>
      </c>
      <c r="DR279">
        <v>2780</v>
      </c>
      <c r="DS279">
        <v>14</v>
      </c>
      <c r="DT279">
        <v>2280</v>
      </c>
      <c r="DU279">
        <v>14</v>
      </c>
      <c r="DV279">
        <v>2280</v>
      </c>
      <c r="DW279">
        <v>0</v>
      </c>
      <c r="DX279">
        <v>2620</v>
      </c>
      <c r="DY279">
        <v>0</v>
      </c>
      <c r="DZ279">
        <v>1.84E-4</v>
      </c>
    </row>
    <row r="280" spans="1:130" x14ac:dyDescent="0.3">
      <c r="A280">
        <v>279</v>
      </c>
      <c r="B280">
        <v>5608069</v>
      </c>
      <c r="C280" t="s">
        <v>157</v>
      </c>
      <c r="D280">
        <v>42391.511111111111</v>
      </c>
      <c r="E280" t="s">
        <v>644</v>
      </c>
      <c r="F280" t="s">
        <v>659</v>
      </c>
      <c r="G280" t="s">
        <v>158</v>
      </c>
      <c r="H280" t="s">
        <v>193</v>
      </c>
      <c r="I280">
        <v>0</v>
      </c>
      <c r="J280">
        <v>0</v>
      </c>
      <c r="K280">
        <v>0</v>
      </c>
      <c r="L280" t="s">
        <v>135</v>
      </c>
      <c r="M280" t="s">
        <v>136</v>
      </c>
      <c r="N280" t="s">
        <v>348</v>
      </c>
      <c r="O280" t="s">
        <v>395</v>
      </c>
      <c r="P280" t="s">
        <v>185</v>
      </c>
      <c r="Q280">
        <v>1</v>
      </c>
      <c r="R280" t="s">
        <v>182</v>
      </c>
      <c r="S280" t="s">
        <v>177</v>
      </c>
      <c r="T280" t="s">
        <v>169</v>
      </c>
      <c r="U280" t="s">
        <v>162</v>
      </c>
      <c r="V280">
        <v>28</v>
      </c>
      <c r="W280" t="s">
        <v>197</v>
      </c>
      <c r="X280" t="s">
        <v>264</v>
      </c>
      <c r="Y280" t="s">
        <v>648</v>
      </c>
      <c r="Z280">
        <v>10.24</v>
      </c>
      <c r="AA280">
        <v>34.294291000000001</v>
      </c>
      <c r="AB280">
        <v>-83.254377000000005</v>
      </c>
      <c r="AC280">
        <v>8</v>
      </c>
      <c r="AD280">
        <v>83</v>
      </c>
      <c r="AE280">
        <v>1359</v>
      </c>
      <c r="AF280" t="s">
        <v>626</v>
      </c>
      <c r="AG280">
        <v>27</v>
      </c>
      <c r="AH280">
        <v>28</v>
      </c>
      <c r="AI280" t="s">
        <v>147</v>
      </c>
      <c r="AJ280">
        <v>1385.8</v>
      </c>
      <c r="AK280">
        <v>29.2</v>
      </c>
      <c r="AL280">
        <v>705</v>
      </c>
      <c r="AM280">
        <v>-83.255114000000006</v>
      </c>
      <c r="AN280">
        <v>34.294604</v>
      </c>
      <c r="AO280">
        <v>-83.252921999999998</v>
      </c>
      <c r="AP280">
        <v>34.294010999999998</v>
      </c>
      <c r="AQ280" t="s">
        <v>648</v>
      </c>
      <c r="AR280">
        <v>1</v>
      </c>
      <c r="AS280">
        <v>119</v>
      </c>
      <c r="AT280">
        <v>51</v>
      </c>
      <c r="AU280">
        <v>0</v>
      </c>
      <c r="AV280">
        <v>55</v>
      </c>
      <c r="AW280">
        <v>8.2100000000000009</v>
      </c>
      <c r="AX280">
        <v>8.11</v>
      </c>
      <c r="AY280">
        <v>805.1</v>
      </c>
      <c r="AZ280">
        <v>808.4</v>
      </c>
      <c r="BA280">
        <v>804.8</v>
      </c>
      <c r="BB280">
        <v>55</v>
      </c>
      <c r="BC280">
        <v>59.3</v>
      </c>
      <c r="BD280">
        <v>0</v>
      </c>
      <c r="BE280">
        <v>43075</v>
      </c>
      <c r="BF280" t="s">
        <v>209</v>
      </c>
      <c r="BG280">
        <v>2.2910000000000001E-3</v>
      </c>
      <c r="BH280">
        <v>22165</v>
      </c>
      <c r="BI280">
        <v>21636</v>
      </c>
      <c r="BJ280" t="s">
        <v>648</v>
      </c>
      <c r="BK280" t="s">
        <v>649</v>
      </c>
      <c r="BL280">
        <v>1</v>
      </c>
      <c r="BM280">
        <v>5100</v>
      </c>
      <c r="BN280">
        <v>1</v>
      </c>
      <c r="BO280">
        <v>1</v>
      </c>
      <c r="BP280">
        <v>2</v>
      </c>
      <c r="BQ280">
        <v>1</v>
      </c>
      <c r="BR280">
        <v>1</v>
      </c>
      <c r="BS280">
        <v>2</v>
      </c>
      <c r="BT280">
        <v>0</v>
      </c>
      <c r="BU280">
        <v>4</v>
      </c>
      <c r="BV280" t="s">
        <v>150</v>
      </c>
      <c r="BW280">
        <v>119</v>
      </c>
      <c r="BX280">
        <v>51</v>
      </c>
      <c r="BY280">
        <v>0</v>
      </c>
      <c r="BZ280" t="s">
        <v>151</v>
      </c>
      <c r="CA280" t="s">
        <v>151</v>
      </c>
      <c r="CB280">
        <v>0</v>
      </c>
      <c r="CC280">
        <v>55</v>
      </c>
      <c r="CD280">
        <v>2670</v>
      </c>
      <c r="CE280" t="s">
        <v>152</v>
      </c>
      <c r="CF280">
        <v>0</v>
      </c>
      <c r="CG280">
        <v>0.44057299999999999</v>
      </c>
      <c r="CH280">
        <v>9</v>
      </c>
      <c r="CI280" t="s">
        <v>153</v>
      </c>
      <c r="CJ280">
        <v>2670</v>
      </c>
      <c r="CK280">
        <v>243189</v>
      </c>
      <c r="CL280">
        <v>10.24</v>
      </c>
      <c r="CM280">
        <v>10.68</v>
      </c>
      <c r="CN280">
        <v>243189</v>
      </c>
      <c r="CO280">
        <v>0</v>
      </c>
      <c r="CP280">
        <v>2326.225778</v>
      </c>
      <c r="CQ280">
        <v>100</v>
      </c>
      <c r="CR280">
        <v>21680</v>
      </c>
      <c r="CS280">
        <v>1.7083999999999998E-2</v>
      </c>
      <c r="CT280">
        <v>0</v>
      </c>
      <c r="CU280">
        <v>2.2910000000000001E-3</v>
      </c>
      <c r="CV280">
        <v>172</v>
      </c>
      <c r="CW280" t="s">
        <v>662</v>
      </c>
      <c r="CX280" t="s">
        <v>514</v>
      </c>
      <c r="CY280" t="s">
        <v>663</v>
      </c>
      <c r="CZ280">
        <v>-83.266704000000004</v>
      </c>
      <c r="DA280">
        <v>34.283743000000001</v>
      </c>
      <c r="DB280">
        <v>34.283743000000001</v>
      </c>
      <c r="DC280">
        <v>-83.266704000000004</v>
      </c>
      <c r="DD280">
        <v>2.2910000000000001E-3</v>
      </c>
      <c r="DE280">
        <v>8</v>
      </c>
      <c r="DF280">
        <v>2930</v>
      </c>
      <c r="DG280">
        <v>23.2</v>
      </c>
      <c r="DH280">
        <v>2950</v>
      </c>
      <c r="DI280">
        <v>24.4</v>
      </c>
      <c r="DJ280">
        <v>2860</v>
      </c>
      <c r="DK280">
        <v>24.4</v>
      </c>
      <c r="DL280">
        <v>2700</v>
      </c>
      <c r="DM280">
        <v>0</v>
      </c>
      <c r="DN280">
        <v>2620</v>
      </c>
      <c r="DO280">
        <v>22.2</v>
      </c>
      <c r="DP280">
        <v>2920</v>
      </c>
      <c r="DQ280">
        <v>14</v>
      </c>
      <c r="DR280">
        <v>2780</v>
      </c>
      <c r="DS280">
        <v>14</v>
      </c>
      <c r="DT280">
        <v>2280</v>
      </c>
      <c r="DU280">
        <v>14</v>
      </c>
      <c r="DV280">
        <v>2280</v>
      </c>
      <c r="DW280">
        <v>0</v>
      </c>
      <c r="DX280">
        <v>2620</v>
      </c>
      <c r="DY280">
        <v>0</v>
      </c>
      <c r="DZ280">
        <v>0</v>
      </c>
    </row>
    <row r="281" spans="1:130" x14ac:dyDescent="0.3">
      <c r="A281">
        <v>280</v>
      </c>
      <c r="B281">
        <v>5583067</v>
      </c>
      <c r="C281" t="s">
        <v>157</v>
      </c>
      <c r="D281">
        <v>42375.29791666667</v>
      </c>
      <c r="E281" t="s">
        <v>644</v>
      </c>
      <c r="F281" t="s">
        <v>666</v>
      </c>
      <c r="G281" t="s">
        <v>668</v>
      </c>
      <c r="H281" t="s">
        <v>134</v>
      </c>
      <c r="I281">
        <v>0</v>
      </c>
      <c r="J281">
        <v>0</v>
      </c>
      <c r="K281">
        <v>0</v>
      </c>
      <c r="L281" t="s">
        <v>179</v>
      </c>
      <c r="M281" t="s">
        <v>224</v>
      </c>
      <c r="N281" t="s">
        <v>165</v>
      </c>
      <c r="O281" t="s">
        <v>165</v>
      </c>
      <c r="P281" t="s">
        <v>225</v>
      </c>
      <c r="Q281">
        <v>2</v>
      </c>
      <c r="R281" t="s">
        <v>601</v>
      </c>
      <c r="S281" t="s">
        <v>226</v>
      </c>
      <c r="T281" t="s">
        <v>286</v>
      </c>
      <c r="U281" t="s">
        <v>142</v>
      </c>
      <c r="V281" t="s">
        <v>669</v>
      </c>
      <c r="W281" t="s">
        <v>197</v>
      </c>
      <c r="X281" t="s">
        <v>289</v>
      </c>
      <c r="Y281" t="s">
        <v>667</v>
      </c>
      <c r="Z281">
        <v>7.7799999999999996E-3</v>
      </c>
      <c r="AA281">
        <v>34.294212000000002</v>
      </c>
      <c r="AB281">
        <v>-83.254476999999994</v>
      </c>
      <c r="AC281">
        <v>8</v>
      </c>
      <c r="AD281">
        <v>83</v>
      </c>
      <c r="AE281">
        <v>1359</v>
      </c>
      <c r="AF281" t="s">
        <v>626</v>
      </c>
      <c r="AG281">
        <v>27</v>
      </c>
      <c r="AH281">
        <v>28</v>
      </c>
      <c r="AI281" t="s">
        <v>147</v>
      </c>
      <c r="AJ281">
        <v>1385.8</v>
      </c>
      <c r="AK281">
        <v>29.2</v>
      </c>
      <c r="AL281">
        <v>705</v>
      </c>
      <c r="AM281">
        <v>-83.255114000000006</v>
      </c>
      <c r="AN281">
        <v>34.294604</v>
      </c>
      <c r="AO281">
        <v>-83.252921999999998</v>
      </c>
      <c r="AP281">
        <v>34.294010999999998</v>
      </c>
      <c r="AQ281" t="s">
        <v>648</v>
      </c>
      <c r="AR281">
        <v>1</v>
      </c>
      <c r="AS281">
        <v>119</v>
      </c>
      <c r="AT281">
        <v>51</v>
      </c>
      <c r="AU281">
        <v>0</v>
      </c>
      <c r="AV281">
        <v>55</v>
      </c>
      <c r="AW281">
        <v>8.2100000000000009</v>
      </c>
      <c r="AX281">
        <v>8.11</v>
      </c>
      <c r="AY281">
        <v>805.1</v>
      </c>
      <c r="AZ281">
        <v>808.4</v>
      </c>
      <c r="BA281">
        <v>804.8</v>
      </c>
      <c r="BB281">
        <v>55</v>
      </c>
      <c r="BC281">
        <v>59.3</v>
      </c>
      <c r="BD281">
        <v>0</v>
      </c>
      <c r="BE281">
        <v>43075</v>
      </c>
      <c r="BF281" t="s">
        <v>209</v>
      </c>
      <c r="BG281">
        <v>2.2910000000000001E-3</v>
      </c>
      <c r="BH281">
        <v>22165</v>
      </c>
      <c r="BI281">
        <v>21636</v>
      </c>
      <c r="BJ281" t="s">
        <v>648</v>
      </c>
      <c r="BK281" t="s">
        <v>649</v>
      </c>
      <c r="BL281">
        <v>1</v>
      </c>
      <c r="BM281">
        <v>5100</v>
      </c>
      <c r="BN281">
        <v>1</v>
      </c>
      <c r="BO281">
        <v>1</v>
      </c>
      <c r="BP281">
        <v>2</v>
      </c>
      <c r="BQ281">
        <v>1</v>
      </c>
      <c r="BR281">
        <v>1</v>
      </c>
      <c r="BS281">
        <v>2</v>
      </c>
      <c r="BT281">
        <v>0</v>
      </c>
      <c r="BU281">
        <v>4</v>
      </c>
      <c r="BV281" t="s">
        <v>150</v>
      </c>
      <c r="BW281">
        <v>119</v>
      </c>
      <c r="BX281">
        <v>51</v>
      </c>
      <c r="BY281">
        <v>0</v>
      </c>
      <c r="BZ281" t="s">
        <v>151</v>
      </c>
      <c r="CA281" t="s">
        <v>151</v>
      </c>
      <c r="CB281">
        <v>0</v>
      </c>
      <c r="CC281">
        <v>55</v>
      </c>
      <c r="CD281">
        <v>2670</v>
      </c>
      <c r="CE281" t="s">
        <v>152</v>
      </c>
      <c r="CF281">
        <v>0</v>
      </c>
      <c r="CG281">
        <v>0.44057299999999999</v>
      </c>
      <c r="CH281">
        <v>9</v>
      </c>
      <c r="CI281" t="s">
        <v>153</v>
      </c>
      <c r="CJ281">
        <v>2670</v>
      </c>
      <c r="CK281">
        <v>243189</v>
      </c>
      <c r="CL281">
        <v>10.24</v>
      </c>
      <c r="CM281">
        <v>10.68</v>
      </c>
      <c r="CN281">
        <v>243189</v>
      </c>
      <c r="CO281">
        <v>0</v>
      </c>
      <c r="CP281">
        <v>2326.225778</v>
      </c>
      <c r="CQ281">
        <v>100</v>
      </c>
      <c r="CR281">
        <v>21680</v>
      </c>
      <c r="CS281">
        <v>1.7083999999999998E-2</v>
      </c>
      <c r="CT281">
        <v>0</v>
      </c>
      <c r="CU281">
        <v>2.2910000000000001E-3</v>
      </c>
      <c r="CV281">
        <v>172</v>
      </c>
      <c r="CW281" t="s">
        <v>662</v>
      </c>
      <c r="CX281" t="s">
        <v>514</v>
      </c>
      <c r="CY281" t="s">
        <v>663</v>
      </c>
      <c r="CZ281">
        <v>-83.266704000000004</v>
      </c>
      <c r="DA281">
        <v>34.283743000000001</v>
      </c>
      <c r="DB281">
        <v>34.283743000000001</v>
      </c>
      <c r="DC281">
        <v>-83.266704000000004</v>
      </c>
      <c r="DD281">
        <v>2.2910000000000001E-3</v>
      </c>
      <c r="DE281">
        <v>8</v>
      </c>
      <c r="DF281">
        <v>2930</v>
      </c>
      <c r="DG281">
        <v>23.2</v>
      </c>
      <c r="DH281">
        <v>2950</v>
      </c>
      <c r="DI281">
        <v>24.4</v>
      </c>
      <c r="DJ281">
        <v>2860</v>
      </c>
      <c r="DK281">
        <v>24.4</v>
      </c>
      <c r="DL281">
        <v>2700</v>
      </c>
      <c r="DM281">
        <v>0</v>
      </c>
      <c r="DN281">
        <v>2620</v>
      </c>
      <c r="DO281">
        <v>22.2</v>
      </c>
      <c r="DP281">
        <v>2920</v>
      </c>
      <c r="DQ281">
        <v>14</v>
      </c>
      <c r="DR281">
        <v>2780</v>
      </c>
      <c r="DS281">
        <v>14</v>
      </c>
      <c r="DT281">
        <v>2280</v>
      </c>
      <c r="DU281">
        <v>14</v>
      </c>
      <c r="DV281">
        <v>2280</v>
      </c>
      <c r="DW281">
        <v>0</v>
      </c>
      <c r="DX281">
        <v>2620</v>
      </c>
      <c r="DY281">
        <v>0</v>
      </c>
      <c r="DZ281">
        <v>1.1E-4</v>
      </c>
    </row>
    <row r="282" spans="1:130" x14ac:dyDescent="0.3">
      <c r="A282">
        <v>281</v>
      </c>
      <c r="B282">
        <v>4503447</v>
      </c>
      <c r="C282" t="s">
        <v>652</v>
      </c>
      <c r="D282">
        <v>41468.511805555558</v>
      </c>
      <c r="E282" t="s">
        <v>644</v>
      </c>
      <c r="F282" t="s">
        <v>645</v>
      </c>
      <c r="G282" t="s">
        <v>666</v>
      </c>
      <c r="H282" t="s">
        <v>134</v>
      </c>
      <c r="I282">
        <v>0</v>
      </c>
      <c r="J282">
        <v>0</v>
      </c>
      <c r="K282">
        <v>0</v>
      </c>
      <c r="L282" t="s">
        <v>135</v>
      </c>
      <c r="M282" t="s">
        <v>180</v>
      </c>
      <c r="N282" t="s">
        <v>368</v>
      </c>
      <c r="O282" t="s">
        <v>368</v>
      </c>
      <c r="P282" t="s">
        <v>190</v>
      </c>
      <c r="Q282">
        <v>1</v>
      </c>
      <c r="R282" t="s">
        <v>139</v>
      </c>
      <c r="S282" t="s">
        <v>140</v>
      </c>
      <c r="T282" t="s">
        <v>169</v>
      </c>
      <c r="U282" t="s">
        <v>142</v>
      </c>
      <c r="V282">
        <v>18</v>
      </c>
      <c r="W282" t="s">
        <v>222</v>
      </c>
      <c r="X282" t="s">
        <v>144</v>
      </c>
      <c r="Y282" t="s">
        <v>648</v>
      </c>
      <c r="Z282">
        <v>10.340999999999999</v>
      </c>
      <c r="AA282">
        <v>34.294002999999996</v>
      </c>
      <c r="AB282">
        <v>-83.252705000000006</v>
      </c>
      <c r="AC282">
        <v>8</v>
      </c>
      <c r="AD282">
        <v>83</v>
      </c>
      <c r="AE282">
        <v>1359</v>
      </c>
      <c r="AF282" t="s">
        <v>626</v>
      </c>
      <c r="AG282">
        <v>27</v>
      </c>
      <c r="AH282">
        <v>28</v>
      </c>
      <c r="AI282" t="s">
        <v>147</v>
      </c>
      <c r="AJ282">
        <v>1385.8</v>
      </c>
      <c r="AK282">
        <v>29.2</v>
      </c>
      <c r="AL282">
        <v>705</v>
      </c>
      <c r="AM282">
        <v>-83.255114000000006</v>
      </c>
      <c r="AN282">
        <v>34.294604</v>
      </c>
      <c r="AO282">
        <v>-83.252921999999998</v>
      </c>
      <c r="AP282">
        <v>34.294010999999998</v>
      </c>
      <c r="AQ282" t="s">
        <v>648</v>
      </c>
      <c r="AR282">
        <v>1</v>
      </c>
      <c r="AS282">
        <v>119</v>
      </c>
      <c r="AT282">
        <v>51</v>
      </c>
      <c r="AU282">
        <v>0</v>
      </c>
      <c r="AV282">
        <v>55</v>
      </c>
      <c r="AW282">
        <v>8.2100000000000009</v>
      </c>
      <c r="AX282">
        <v>8.11</v>
      </c>
      <c r="AY282">
        <v>805.1</v>
      </c>
      <c r="AZ282">
        <v>808.4</v>
      </c>
      <c r="BA282">
        <v>804.8</v>
      </c>
      <c r="BB282">
        <v>55</v>
      </c>
      <c r="BC282">
        <v>59.3</v>
      </c>
      <c r="BD282">
        <v>0</v>
      </c>
      <c r="BE282">
        <v>43075</v>
      </c>
      <c r="BF282" t="s">
        <v>209</v>
      </c>
      <c r="BG282">
        <v>2.2910000000000001E-3</v>
      </c>
      <c r="BH282">
        <v>22165</v>
      </c>
      <c r="BI282">
        <v>21636</v>
      </c>
      <c r="BJ282" t="s">
        <v>648</v>
      </c>
      <c r="BK282" t="s">
        <v>649</v>
      </c>
      <c r="BL282">
        <v>1</v>
      </c>
      <c r="BM282">
        <v>5100</v>
      </c>
      <c r="BN282">
        <v>1</v>
      </c>
      <c r="BO282">
        <v>1</v>
      </c>
      <c r="BP282">
        <v>2</v>
      </c>
      <c r="BQ282">
        <v>1</v>
      </c>
      <c r="BR282">
        <v>1</v>
      </c>
      <c r="BS282">
        <v>2</v>
      </c>
      <c r="BT282">
        <v>0</v>
      </c>
      <c r="BU282">
        <v>4</v>
      </c>
      <c r="BV282" t="s">
        <v>150</v>
      </c>
      <c r="BW282">
        <v>119</v>
      </c>
      <c r="BX282">
        <v>51</v>
      </c>
      <c r="BY282">
        <v>0</v>
      </c>
      <c r="BZ282" t="s">
        <v>151</v>
      </c>
      <c r="CA282" t="s">
        <v>151</v>
      </c>
      <c r="CB282">
        <v>0</v>
      </c>
      <c r="CC282">
        <v>55</v>
      </c>
      <c r="CD282">
        <v>2670</v>
      </c>
      <c r="CE282" t="s">
        <v>152</v>
      </c>
      <c r="CF282">
        <v>0</v>
      </c>
      <c r="CG282">
        <v>0.44057299999999999</v>
      </c>
      <c r="CH282">
        <v>9</v>
      </c>
      <c r="CI282" t="s">
        <v>153</v>
      </c>
      <c r="CJ282">
        <v>2670</v>
      </c>
      <c r="CK282">
        <v>243189</v>
      </c>
      <c r="CL282">
        <v>10.24</v>
      </c>
      <c r="CM282">
        <v>10.68</v>
      </c>
      <c r="CN282">
        <v>243189</v>
      </c>
      <c r="CO282">
        <v>0</v>
      </c>
      <c r="CP282">
        <v>2326.225778</v>
      </c>
      <c r="CQ282">
        <v>100</v>
      </c>
      <c r="CR282">
        <v>21680</v>
      </c>
      <c r="CS282">
        <v>1.7083999999999998E-2</v>
      </c>
      <c r="CT282">
        <v>0</v>
      </c>
      <c r="CU282">
        <v>2.2910000000000001E-3</v>
      </c>
      <c r="CV282">
        <v>172</v>
      </c>
      <c r="CW282" t="s">
        <v>662</v>
      </c>
      <c r="CX282" t="s">
        <v>514</v>
      </c>
      <c r="CY282" t="s">
        <v>663</v>
      </c>
      <c r="CZ282">
        <v>-83.266704000000004</v>
      </c>
      <c r="DA282">
        <v>34.283743000000001</v>
      </c>
      <c r="DB282">
        <v>34.283743000000001</v>
      </c>
      <c r="DC282">
        <v>-83.266704000000004</v>
      </c>
      <c r="DD282">
        <v>2.2910000000000001E-3</v>
      </c>
      <c r="DE282">
        <v>8</v>
      </c>
      <c r="DF282">
        <v>2930</v>
      </c>
      <c r="DG282">
        <v>23.2</v>
      </c>
      <c r="DH282">
        <v>2950</v>
      </c>
      <c r="DI282">
        <v>24.4</v>
      </c>
      <c r="DJ282">
        <v>2860</v>
      </c>
      <c r="DK282">
        <v>24.4</v>
      </c>
      <c r="DL282">
        <v>2700</v>
      </c>
      <c r="DM282">
        <v>0</v>
      </c>
      <c r="DN282">
        <v>2620</v>
      </c>
      <c r="DO282">
        <v>22.2</v>
      </c>
      <c r="DP282">
        <v>2920</v>
      </c>
      <c r="DQ282">
        <v>14</v>
      </c>
      <c r="DR282">
        <v>2780</v>
      </c>
      <c r="DS282">
        <v>14</v>
      </c>
      <c r="DT282">
        <v>2280</v>
      </c>
      <c r="DU282">
        <v>14</v>
      </c>
      <c r="DV282">
        <v>2280</v>
      </c>
      <c r="DW282">
        <v>0</v>
      </c>
      <c r="DX282">
        <v>2620</v>
      </c>
      <c r="DY282">
        <v>0</v>
      </c>
      <c r="DZ282">
        <v>2.1699999999999999E-4</v>
      </c>
    </row>
    <row r="283" spans="1:130" x14ac:dyDescent="0.3">
      <c r="A283">
        <v>282</v>
      </c>
      <c r="B283">
        <v>4425842</v>
      </c>
      <c r="C283" t="s">
        <v>157</v>
      </c>
      <c r="D283">
        <v>41390.696527777778</v>
      </c>
      <c r="E283" t="s">
        <v>644</v>
      </c>
      <c r="F283" t="s">
        <v>645</v>
      </c>
      <c r="G283" t="s">
        <v>158</v>
      </c>
      <c r="H283" t="s">
        <v>193</v>
      </c>
      <c r="I283">
        <v>0</v>
      </c>
      <c r="J283">
        <v>0</v>
      </c>
      <c r="K283">
        <v>0</v>
      </c>
      <c r="L283" t="s">
        <v>135</v>
      </c>
      <c r="M283" t="s">
        <v>136</v>
      </c>
      <c r="N283" t="s">
        <v>670</v>
      </c>
      <c r="O283" t="s">
        <v>671</v>
      </c>
      <c r="P283" t="s">
        <v>596</v>
      </c>
      <c r="Q283">
        <v>1</v>
      </c>
      <c r="R283" t="s">
        <v>139</v>
      </c>
      <c r="S283" t="s">
        <v>177</v>
      </c>
      <c r="T283" t="s">
        <v>169</v>
      </c>
      <c r="U283" t="s">
        <v>142</v>
      </c>
      <c r="V283">
        <v>20</v>
      </c>
      <c r="W283" t="s">
        <v>143</v>
      </c>
      <c r="X283" t="s">
        <v>264</v>
      </c>
      <c r="Y283" t="s">
        <v>648</v>
      </c>
      <c r="Z283">
        <v>10.302</v>
      </c>
      <c r="AA283">
        <v>34.294041</v>
      </c>
      <c r="AB283">
        <v>-83.253369000000006</v>
      </c>
      <c r="AC283">
        <v>8</v>
      </c>
      <c r="AD283">
        <v>83</v>
      </c>
      <c r="AE283">
        <v>1359</v>
      </c>
      <c r="AF283" t="s">
        <v>626</v>
      </c>
      <c r="AG283">
        <v>27</v>
      </c>
      <c r="AH283">
        <v>28</v>
      </c>
      <c r="AI283" t="s">
        <v>147</v>
      </c>
      <c r="AJ283">
        <v>1385.8</v>
      </c>
      <c r="AK283">
        <v>29.2</v>
      </c>
      <c r="AL283">
        <v>705</v>
      </c>
      <c r="AM283">
        <v>-83.255114000000006</v>
      </c>
      <c r="AN283">
        <v>34.294604</v>
      </c>
      <c r="AO283">
        <v>-83.252921999999998</v>
      </c>
      <c r="AP283">
        <v>34.294010999999998</v>
      </c>
      <c r="AQ283" t="s">
        <v>648</v>
      </c>
      <c r="AR283">
        <v>1</v>
      </c>
      <c r="AS283">
        <v>119</v>
      </c>
      <c r="AT283">
        <v>51</v>
      </c>
      <c r="AU283">
        <v>0</v>
      </c>
      <c r="AV283">
        <v>55</v>
      </c>
      <c r="AW283">
        <v>8.2100000000000009</v>
      </c>
      <c r="AX283">
        <v>8.11</v>
      </c>
      <c r="AY283">
        <v>805.1</v>
      </c>
      <c r="AZ283">
        <v>808.4</v>
      </c>
      <c r="BA283">
        <v>804.8</v>
      </c>
      <c r="BB283">
        <v>55</v>
      </c>
      <c r="BC283">
        <v>59.3</v>
      </c>
      <c r="BD283">
        <v>0</v>
      </c>
      <c r="BE283">
        <v>43075</v>
      </c>
      <c r="BF283" t="s">
        <v>209</v>
      </c>
      <c r="BG283">
        <v>2.2910000000000001E-3</v>
      </c>
      <c r="BH283">
        <v>22165</v>
      </c>
      <c r="BI283">
        <v>21636</v>
      </c>
      <c r="BJ283" t="s">
        <v>648</v>
      </c>
      <c r="BK283" t="s">
        <v>649</v>
      </c>
      <c r="BL283">
        <v>1</v>
      </c>
      <c r="BM283">
        <v>5100</v>
      </c>
      <c r="BN283">
        <v>1</v>
      </c>
      <c r="BO283">
        <v>1</v>
      </c>
      <c r="BP283">
        <v>2</v>
      </c>
      <c r="BQ283">
        <v>1</v>
      </c>
      <c r="BR283">
        <v>1</v>
      </c>
      <c r="BS283">
        <v>2</v>
      </c>
      <c r="BT283">
        <v>0</v>
      </c>
      <c r="BU283">
        <v>4</v>
      </c>
      <c r="BV283" t="s">
        <v>150</v>
      </c>
      <c r="BW283">
        <v>119</v>
      </c>
      <c r="BX283">
        <v>51</v>
      </c>
      <c r="BY283">
        <v>0</v>
      </c>
      <c r="BZ283" t="s">
        <v>151</v>
      </c>
      <c r="CA283" t="s">
        <v>151</v>
      </c>
      <c r="CB283">
        <v>0</v>
      </c>
      <c r="CC283">
        <v>55</v>
      </c>
      <c r="CD283">
        <v>2670</v>
      </c>
      <c r="CE283" t="s">
        <v>152</v>
      </c>
      <c r="CF283">
        <v>0</v>
      </c>
      <c r="CG283">
        <v>0.44057299999999999</v>
      </c>
      <c r="CH283">
        <v>9</v>
      </c>
      <c r="CI283" t="s">
        <v>153</v>
      </c>
      <c r="CJ283">
        <v>2670</v>
      </c>
      <c r="CK283">
        <v>243189</v>
      </c>
      <c r="CL283">
        <v>10.24</v>
      </c>
      <c r="CM283">
        <v>10.68</v>
      </c>
      <c r="CN283">
        <v>243189</v>
      </c>
      <c r="CO283">
        <v>0</v>
      </c>
      <c r="CP283">
        <v>2326.225778</v>
      </c>
      <c r="CQ283">
        <v>100</v>
      </c>
      <c r="CR283">
        <v>21680</v>
      </c>
      <c r="CS283">
        <v>1.7083999999999998E-2</v>
      </c>
      <c r="CT283">
        <v>0</v>
      </c>
      <c r="CU283">
        <v>2.2910000000000001E-3</v>
      </c>
      <c r="CV283">
        <v>172</v>
      </c>
      <c r="CW283" t="s">
        <v>662</v>
      </c>
      <c r="CX283" t="s">
        <v>514</v>
      </c>
      <c r="CY283" t="s">
        <v>663</v>
      </c>
      <c r="CZ283">
        <v>-83.266704000000004</v>
      </c>
      <c r="DA283">
        <v>34.283743000000001</v>
      </c>
      <c r="DB283">
        <v>34.283743000000001</v>
      </c>
      <c r="DC283">
        <v>-83.266704000000004</v>
      </c>
      <c r="DD283">
        <v>2.2910000000000001E-3</v>
      </c>
      <c r="DE283">
        <v>8</v>
      </c>
      <c r="DF283">
        <v>2930</v>
      </c>
      <c r="DG283">
        <v>23.2</v>
      </c>
      <c r="DH283">
        <v>2950</v>
      </c>
      <c r="DI283">
        <v>24.4</v>
      </c>
      <c r="DJ283">
        <v>2860</v>
      </c>
      <c r="DK283">
        <v>24.4</v>
      </c>
      <c r="DL283">
        <v>2700</v>
      </c>
      <c r="DM283">
        <v>0</v>
      </c>
      <c r="DN283">
        <v>2620</v>
      </c>
      <c r="DO283">
        <v>22.2</v>
      </c>
      <c r="DP283">
        <v>2920</v>
      </c>
      <c r="DQ283">
        <v>14</v>
      </c>
      <c r="DR283">
        <v>2780</v>
      </c>
      <c r="DS283">
        <v>14</v>
      </c>
      <c r="DT283">
        <v>2280</v>
      </c>
      <c r="DU283">
        <v>14</v>
      </c>
      <c r="DV283">
        <v>2280</v>
      </c>
      <c r="DW283">
        <v>0</v>
      </c>
      <c r="DX283">
        <v>2620</v>
      </c>
      <c r="DY283">
        <v>0</v>
      </c>
      <c r="DZ283">
        <v>0</v>
      </c>
    </row>
    <row r="284" spans="1:130" x14ac:dyDescent="0.3">
      <c r="A284">
        <v>283</v>
      </c>
      <c r="B284">
        <v>7840154</v>
      </c>
      <c r="C284" t="s">
        <v>652</v>
      </c>
      <c r="D284">
        <v>44138.807638888888</v>
      </c>
      <c r="E284" t="s">
        <v>644</v>
      </c>
      <c r="F284" t="s">
        <v>672</v>
      </c>
      <c r="G284" t="s">
        <v>673</v>
      </c>
      <c r="H284" t="s">
        <v>134</v>
      </c>
      <c r="I284">
        <v>0</v>
      </c>
      <c r="J284">
        <v>0</v>
      </c>
      <c r="K284">
        <v>0</v>
      </c>
      <c r="L284" t="s">
        <v>179</v>
      </c>
      <c r="M284" t="s">
        <v>164</v>
      </c>
      <c r="N284" t="s">
        <v>165</v>
      </c>
      <c r="O284" t="s">
        <v>165</v>
      </c>
      <c r="P284" t="s">
        <v>173</v>
      </c>
      <c r="Q284">
        <v>2</v>
      </c>
      <c r="R284" t="s">
        <v>344</v>
      </c>
      <c r="S284" t="s">
        <v>383</v>
      </c>
      <c r="T284" t="s">
        <v>502</v>
      </c>
      <c r="U284" t="s">
        <v>142</v>
      </c>
      <c r="V284" t="s">
        <v>674</v>
      </c>
      <c r="W284" t="s">
        <v>197</v>
      </c>
      <c r="X284" t="s">
        <v>289</v>
      </c>
      <c r="Y284" t="s">
        <v>648</v>
      </c>
      <c r="Z284">
        <v>3.42</v>
      </c>
      <c r="AA284">
        <v>34.354548000000001</v>
      </c>
      <c r="AB284">
        <v>-83.337619000000004</v>
      </c>
      <c r="AC284">
        <v>9</v>
      </c>
      <c r="AD284">
        <v>84</v>
      </c>
      <c r="AE284">
        <v>1352</v>
      </c>
      <c r="AF284" t="s">
        <v>626</v>
      </c>
      <c r="AG284">
        <v>20</v>
      </c>
      <c r="AH284">
        <v>21</v>
      </c>
      <c r="AI284" t="s">
        <v>147</v>
      </c>
      <c r="AJ284">
        <v>1050.4000000000001</v>
      </c>
      <c r="AK284">
        <v>53.2</v>
      </c>
      <c r="AL284">
        <v>974.7</v>
      </c>
      <c r="AM284">
        <v>-83.338297999999995</v>
      </c>
      <c r="AN284">
        <v>34.354804999999999</v>
      </c>
      <c r="AO284">
        <v>-83.336037000000005</v>
      </c>
      <c r="AP284">
        <v>34.353014999999999</v>
      </c>
      <c r="AQ284" t="s">
        <v>648</v>
      </c>
      <c r="AR284">
        <v>1</v>
      </c>
      <c r="AS284">
        <v>119</v>
      </c>
      <c r="AT284">
        <v>51</v>
      </c>
      <c r="AU284">
        <v>0</v>
      </c>
      <c r="AV284">
        <v>55</v>
      </c>
      <c r="AW284">
        <v>4.8</v>
      </c>
      <c r="AX284">
        <v>4.55</v>
      </c>
      <c r="AY284">
        <v>847.1</v>
      </c>
      <c r="AZ284">
        <v>842.5</v>
      </c>
      <c r="BA284">
        <v>834</v>
      </c>
      <c r="BB284">
        <v>55</v>
      </c>
      <c r="BC284">
        <v>61</v>
      </c>
      <c r="BD284">
        <v>0</v>
      </c>
      <c r="BE284">
        <v>43075</v>
      </c>
      <c r="BF284" t="s">
        <v>209</v>
      </c>
      <c r="BG284">
        <v>2.9750000000000002E-3</v>
      </c>
      <c r="BH284">
        <v>22181</v>
      </c>
      <c r="BI284">
        <v>21652</v>
      </c>
      <c r="BJ284" t="s">
        <v>648</v>
      </c>
      <c r="BK284" t="s">
        <v>649</v>
      </c>
      <c r="BL284">
        <v>1</v>
      </c>
      <c r="BM284">
        <v>5100</v>
      </c>
      <c r="BN284">
        <v>1</v>
      </c>
      <c r="BO284">
        <v>1</v>
      </c>
      <c r="BP284">
        <v>2</v>
      </c>
      <c r="BQ284">
        <v>1</v>
      </c>
      <c r="BR284">
        <v>1</v>
      </c>
      <c r="BS284">
        <v>2</v>
      </c>
      <c r="BT284">
        <v>0</v>
      </c>
      <c r="BU284">
        <v>5</v>
      </c>
      <c r="BV284" t="s">
        <v>150</v>
      </c>
      <c r="BW284">
        <v>119</v>
      </c>
      <c r="BX284">
        <v>51</v>
      </c>
      <c r="BY284">
        <v>0</v>
      </c>
      <c r="BZ284" t="s">
        <v>151</v>
      </c>
      <c r="CA284" t="s">
        <v>151</v>
      </c>
      <c r="CB284">
        <v>0</v>
      </c>
      <c r="CC284">
        <v>55</v>
      </c>
      <c r="CD284">
        <v>1840</v>
      </c>
      <c r="CE284" t="s">
        <v>152</v>
      </c>
      <c r="CF284">
        <v>0</v>
      </c>
      <c r="CG284">
        <v>1.1792450000000001</v>
      </c>
      <c r="CH284">
        <v>9</v>
      </c>
      <c r="CI284" t="s">
        <v>153</v>
      </c>
      <c r="CJ284">
        <v>1840</v>
      </c>
      <c r="CK284">
        <v>243205</v>
      </c>
      <c r="CL284">
        <v>3.28</v>
      </c>
      <c r="CM284">
        <v>4.46</v>
      </c>
      <c r="CN284">
        <v>243205</v>
      </c>
      <c r="CO284">
        <v>0</v>
      </c>
      <c r="CP284">
        <v>6226.4113020000004</v>
      </c>
      <c r="CQ284">
        <v>100</v>
      </c>
      <c r="CR284">
        <v>21696</v>
      </c>
      <c r="CS284">
        <v>4.1343999999999999E-2</v>
      </c>
      <c r="CT284">
        <v>0</v>
      </c>
      <c r="CU284">
        <v>2.9750000000000002E-3</v>
      </c>
      <c r="CV284">
        <v>212</v>
      </c>
      <c r="CW284" t="s">
        <v>675</v>
      </c>
      <c r="CX284" t="s">
        <v>676</v>
      </c>
      <c r="CY284" t="s">
        <v>677</v>
      </c>
      <c r="CZ284">
        <v>-83.321157999999997</v>
      </c>
      <c r="DA284">
        <v>34.345216999999998</v>
      </c>
      <c r="DB284">
        <v>34.345216999999998</v>
      </c>
      <c r="DC284">
        <v>-83.321157999999997</v>
      </c>
      <c r="DD284">
        <v>2.9750000000000002E-3</v>
      </c>
      <c r="DE284">
        <v>9</v>
      </c>
      <c r="DF284">
        <v>2090</v>
      </c>
      <c r="DG284">
        <v>0</v>
      </c>
      <c r="DH284">
        <v>2210</v>
      </c>
      <c r="DI284">
        <v>0</v>
      </c>
      <c r="DJ284">
        <v>1910</v>
      </c>
      <c r="DK284">
        <v>0</v>
      </c>
      <c r="DL284">
        <v>1900</v>
      </c>
      <c r="DM284">
        <v>0</v>
      </c>
      <c r="DN284">
        <v>1840</v>
      </c>
      <c r="DO284">
        <v>36.4</v>
      </c>
      <c r="DP284">
        <v>1770</v>
      </c>
      <c r="DQ284">
        <v>36.299999999999997</v>
      </c>
      <c r="DR284">
        <v>1420</v>
      </c>
      <c r="DS284">
        <v>19.5</v>
      </c>
      <c r="DT284">
        <v>1420</v>
      </c>
      <c r="DU284">
        <v>19.5</v>
      </c>
      <c r="DV284">
        <v>1570</v>
      </c>
      <c r="DW284">
        <v>19.2</v>
      </c>
      <c r="DX284">
        <v>1590</v>
      </c>
      <c r="DY284">
        <v>19.2</v>
      </c>
      <c r="DZ284">
        <v>0</v>
      </c>
    </row>
    <row r="285" spans="1:130" x14ac:dyDescent="0.3">
      <c r="A285">
        <v>284</v>
      </c>
      <c r="B285">
        <v>5313043</v>
      </c>
      <c r="C285" t="s">
        <v>157</v>
      </c>
      <c r="D285">
        <v>42156.67083333333</v>
      </c>
      <c r="E285" t="s">
        <v>644</v>
      </c>
      <c r="F285" t="s">
        <v>672</v>
      </c>
      <c r="G285" t="s">
        <v>158</v>
      </c>
      <c r="H285" t="s">
        <v>134</v>
      </c>
      <c r="I285">
        <v>0</v>
      </c>
      <c r="J285">
        <v>0</v>
      </c>
      <c r="K285">
        <v>0</v>
      </c>
      <c r="L285" t="s">
        <v>135</v>
      </c>
      <c r="M285" t="s">
        <v>136</v>
      </c>
      <c r="N285" t="s">
        <v>137</v>
      </c>
      <c r="O285" t="s">
        <v>137</v>
      </c>
      <c r="P285" t="s">
        <v>202</v>
      </c>
      <c r="Q285">
        <v>1</v>
      </c>
      <c r="R285" t="s">
        <v>139</v>
      </c>
      <c r="S285" t="s">
        <v>140</v>
      </c>
      <c r="T285" t="s">
        <v>169</v>
      </c>
      <c r="U285" t="s">
        <v>142</v>
      </c>
      <c r="V285">
        <v>51</v>
      </c>
      <c r="W285" t="s">
        <v>197</v>
      </c>
      <c r="X285" t="s">
        <v>144</v>
      </c>
      <c r="Y285" t="s">
        <v>648</v>
      </c>
      <c r="Z285">
        <v>3.1829999999999998</v>
      </c>
      <c r="AA285">
        <v>34.355935000000002</v>
      </c>
      <c r="AB285">
        <v>-83.341320999999994</v>
      </c>
      <c r="AC285">
        <v>9</v>
      </c>
      <c r="AD285">
        <v>84</v>
      </c>
      <c r="AE285">
        <v>1352</v>
      </c>
      <c r="AF285" t="s">
        <v>626</v>
      </c>
      <c r="AG285">
        <v>20</v>
      </c>
      <c r="AH285">
        <v>21</v>
      </c>
      <c r="AI285" t="s">
        <v>147</v>
      </c>
      <c r="AJ285">
        <v>1050.4000000000001</v>
      </c>
      <c r="AK285">
        <v>53.2</v>
      </c>
      <c r="AL285">
        <v>974.7</v>
      </c>
      <c r="AM285">
        <v>-83.338297999999995</v>
      </c>
      <c r="AN285">
        <v>34.354804999999999</v>
      </c>
      <c r="AO285">
        <v>-83.336037000000005</v>
      </c>
      <c r="AP285">
        <v>34.353014999999999</v>
      </c>
      <c r="AQ285" t="s">
        <v>648</v>
      </c>
      <c r="AR285">
        <v>1</v>
      </c>
      <c r="AS285">
        <v>119</v>
      </c>
      <c r="AT285">
        <v>51</v>
      </c>
      <c r="AU285">
        <v>0</v>
      </c>
      <c r="AV285">
        <v>55</v>
      </c>
      <c r="AW285">
        <v>4.8</v>
      </c>
      <c r="AX285">
        <v>4.55</v>
      </c>
      <c r="AY285">
        <v>847.1</v>
      </c>
      <c r="AZ285">
        <v>842.5</v>
      </c>
      <c r="BA285">
        <v>834</v>
      </c>
      <c r="BB285">
        <v>55</v>
      </c>
      <c r="BC285">
        <v>61</v>
      </c>
      <c r="BD285">
        <v>0</v>
      </c>
      <c r="BE285">
        <v>43075</v>
      </c>
      <c r="BF285" t="s">
        <v>209</v>
      </c>
      <c r="BG285">
        <v>2.9750000000000002E-3</v>
      </c>
      <c r="BH285">
        <v>22181</v>
      </c>
      <c r="BI285">
        <v>21652</v>
      </c>
      <c r="BJ285" t="s">
        <v>648</v>
      </c>
      <c r="BK285" t="s">
        <v>649</v>
      </c>
      <c r="BL285">
        <v>1</v>
      </c>
      <c r="BM285">
        <v>5100</v>
      </c>
      <c r="BN285">
        <v>1</v>
      </c>
      <c r="BO285">
        <v>1</v>
      </c>
      <c r="BP285">
        <v>2</v>
      </c>
      <c r="BQ285">
        <v>1</v>
      </c>
      <c r="BR285">
        <v>1</v>
      </c>
      <c r="BS285">
        <v>2</v>
      </c>
      <c r="BT285">
        <v>0</v>
      </c>
      <c r="BU285">
        <v>5</v>
      </c>
      <c r="BV285" t="s">
        <v>150</v>
      </c>
      <c r="BW285">
        <v>119</v>
      </c>
      <c r="BX285">
        <v>51</v>
      </c>
      <c r="BY285">
        <v>0</v>
      </c>
      <c r="BZ285" t="s">
        <v>151</v>
      </c>
      <c r="CA285" t="s">
        <v>151</v>
      </c>
      <c r="CB285">
        <v>0</v>
      </c>
      <c r="CC285">
        <v>55</v>
      </c>
      <c r="CD285">
        <v>1840</v>
      </c>
      <c r="CE285" t="s">
        <v>152</v>
      </c>
      <c r="CF285">
        <v>0</v>
      </c>
      <c r="CG285">
        <v>1.1792450000000001</v>
      </c>
      <c r="CH285">
        <v>9</v>
      </c>
      <c r="CI285" t="s">
        <v>153</v>
      </c>
      <c r="CJ285">
        <v>1840</v>
      </c>
      <c r="CK285">
        <v>243205</v>
      </c>
      <c r="CL285">
        <v>3.28</v>
      </c>
      <c r="CM285">
        <v>4.46</v>
      </c>
      <c r="CN285">
        <v>243205</v>
      </c>
      <c r="CO285">
        <v>0</v>
      </c>
      <c r="CP285">
        <v>6226.4113020000004</v>
      </c>
      <c r="CQ285">
        <v>100</v>
      </c>
      <c r="CR285">
        <v>21696</v>
      </c>
      <c r="CS285">
        <v>4.1343999999999999E-2</v>
      </c>
      <c r="CT285">
        <v>0</v>
      </c>
      <c r="CU285">
        <v>2.9750000000000002E-3</v>
      </c>
      <c r="CV285">
        <v>212</v>
      </c>
      <c r="CW285" t="s">
        <v>675</v>
      </c>
      <c r="CX285" t="s">
        <v>676</v>
      </c>
      <c r="CY285" t="s">
        <v>677</v>
      </c>
      <c r="CZ285">
        <v>-83.321157999999997</v>
      </c>
      <c r="DA285">
        <v>34.345216999999998</v>
      </c>
      <c r="DB285">
        <v>34.345216999999998</v>
      </c>
      <c r="DC285">
        <v>-83.321157999999997</v>
      </c>
      <c r="DD285">
        <v>2.9750000000000002E-3</v>
      </c>
      <c r="DE285">
        <v>9</v>
      </c>
      <c r="DF285">
        <v>2090</v>
      </c>
      <c r="DG285">
        <v>0</v>
      </c>
      <c r="DH285">
        <v>2210</v>
      </c>
      <c r="DI285">
        <v>0</v>
      </c>
      <c r="DJ285">
        <v>1910</v>
      </c>
      <c r="DK285">
        <v>0</v>
      </c>
      <c r="DL285">
        <v>1900</v>
      </c>
      <c r="DM285">
        <v>0</v>
      </c>
      <c r="DN285">
        <v>1840</v>
      </c>
      <c r="DO285">
        <v>36.4</v>
      </c>
      <c r="DP285">
        <v>1770</v>
      </c>
      <c r="DQ285">
        <v>36.299999999999997</v>
      </c>
      <c r="DR285">
        <v>1420</v>
      </c>
      <c r="DS285">
        <v>19.5</v>
      </c>
      <c r="DT285">
        <v>1420</v>
      </c>
      <c r="DU285">
        <v>19.5</v>
      </c>
      <c r="DV285">
        <v>1570</v>
      </c>
      <c r="DW285">
        <v>19.2</v>
      </c>
      <c r="DX285">
        <v>1590</v>
      </c>
      <c r="DY285">
        <v>19.2</v>
      </c>
      <c r="DZ285">
        <v>3.2260000000000001E-3</v>
      </c>
    </row>
    <row r="286" spans="1:130" x14ac:dyDescent="0.3">
      <c r="A286">
        <v>285</v>
      </c>
      <c r="B286">
        <v>4690815</v>
      </c>
      <c r="C286" t="s">
        <v>157</v>
      </c>
      <c r="D286">
        <v>41636.826388888891</v>
      </c>
      <c r="E286" t="s">
        <v>644</v>
      </c>
      <c r="F286" t="s">
        <v>672</v>
      </c>
      <c r="G286" t="s">
        <v>158</v>
      </c>
      <c r="H286" t="s">
        <v>134</v>
      </c>
      <c r="I286">
        <v>0</v>
      </c>
      <c r="J286">
        <v>0</v>
      </c>
      <c r="K286">
        <v>0</v>
      </c>
      <c r="L286" t="s">
        <v>135</v>
      </c>
      <c r="M286" t="s">
        <v>136</v>
      </c>
      <c r="N286" t="s">
        <v>285</v>
      </c>
      <c r="O286" t="s">
        <v>285</v>
      </c>
      <c r="P286" t="s">
        <v>202</v>
      </c>
      <c r="Q286">
        <v>1</v>
      </c>
      <c r="R286" t="s">
        <v>182</v>
      </c>
      <c r="S286" t="s">
        <v>177</v>
      </c>
      <c r="T286" t="s">
        <v>141</v>
      </c>
      <c r="U286" t="s">
        <v>162</v>
      </c>
      <c r="V286">
        <v>29</v>
      </c>
      <c r="W286" t="s">
        <v>143</v>
      </c>
      <c r="X286" t="s">
        <v>264</v>
      </c>
      <c r="Y286" t="s">
        <v>648</v>
      </c>
      <c r="Z286">
        <v>3.2244929999999998</v>
      </c>
      <c r="AA286">
        <v>34.355696000000002</v>
      </c>
      <c r="AB286">
        <v>-83.340704000000002</v>
      </c>
      <c r="AC286">
        <v>9</v>
      </c>
      <c r="AD286">
        <v>84</v>
      </c>
      <c r="AE286">
        <v>1352</v>
      </c>
      <c r="AF286" t="s">
        <v>626</v>
      </c>
      <c r="AG286">
        <v>20</v>
      </c>
      <c r="AH286">
        <v>21</v>
      </c>
      <c r="AI286" t="s">
        <v>147</v>
      </c>
      <c r="AJ286">
        <v>1050.4000000000001</v>
      </c>
      <c r="AK286">
        <v>53.2</v>
      </c>
      <c r="AL286">
        <v>974.7</v>
      </c>
      <c r="AM286">
        <v>-83.338297999999995</v>
      </c>
      <c r="AN286">
        <v>34.354804999999999</v>
      </c>
      <c r="AO286">
        <v>-83.336037000000005</v>
      </c>
      <c r="AP286">
        <v>34.353014999999999</v>
      </c>
      <c r="AQ286" t="s">
        <v>648</v>
      </c>
      <c r="AR286">
        <v>1</v>
      </c>
      <c r="AS286">
        <v>119</v>
      </c>
      <c r="AT286">
        <v>51</v>
      </c>
      <c r="AU286">
        <v>0</v>
      </c>
      <c r="AV286">
        <v>55</v>
      </c>
      <c r="AW286">
        <v>4.8</v>
      </c>
      <c r="AX286">
        <v>4.55</v>
      </c>
      <c r="AY286">
        <v>847.1</v>
      </c>
      <c r="AZ286">
        <v>842.5</v>
      </c>
      <c r="BA286">
        <v>834</v>
      </c>
      <c r="BB286">
        <v>55</v>
      </c>
      <c r="BC286">
        <v>61</v>
      </c>
      <c r="BD286">
        <v>0</v>
      </c>
      <c r="BE286">
        <v>43075</v>
      </c>
      <c r="BF286" t="s">
        <v>209</v>
      </c>
      <c r="BG286">
        <v>2.9750000000000002E-3</v>
      </c>
      <c r="BH286">
        <v>22181</v>
      </c>
      <c r="BI286">
        <v>21652</v>
      </c>
      <c r="BJ286" t="s">
        <v>648</v>
      </c>
      <c r="BK286" t="s">
        <v>649</v>
      </c>
      <c r="BL286">
        <v>1</v>
      </c>
      <c r="BM286">
        <v>5100</v>
      </c>
      <c r="BN286">
        <v>1</v>
      </c>
      <c r="BO286">
        <v>1</v>
      </c>
      <c r="BP286">
        <v>2</v>
      </c>
      <c r="BQ286">
        <v>1</v>
      </c>
      <c r="BR286">
        <v>1</v>
      </c>
      <c r="BS286">
        <v>2</v>
      </c>
      <c r="BT286">
        <v>0</v>
      </c>
      <c r="BU286">
        <v>5</v>
      </c>
      <c r="BV286" t="s">
        <v>150</v>
      </c>
      <c r="BW286">
        <v>119</v>
      </c>
      <c r="BX286">
        <v>51</v>
      </c>
      <c r="BY286">
        <v>0</v>
      </c>
      <c r="BZ286" t="s">
        <v>151</v>
      </c>
      <c r="CA286" t="s">
        <v>151</v>
      </c>
      <c r="CB286">
        <v>0</v>
      </c>
      <c r="CC286">
        <v>55</v>
      </c>
      <c r="CD286">
        <v>1840</v>
      </c>
      <c r="CE286" t="s">
        <v>152</v>
      </c>
      <c r="CF286">
        <v>0</v>
      </c>
      <c r="CG286">
        <v>1.1792450000000001</v>
      </c>
      <c r="CH286">
        <v>9</v>
      </c>
      <c r="CI286" t="s">
        <v>153</v>
      </c>
      <c r="CJ286">
        <v>1840</v>
      </c>
      <c r="CK286">
        <v>243205</v>
      </c>
      <c r="CL286">
        <v>3.28</v>
      </c>
      <c r="CM286">
        <v>4.46</v>
      </c>
      <c r="CN286">
        <v>243205</v>
      </c>
      <c r="CO286">
        <v>0</v>
      </c>
      <c r="CP286">
        <v>6226.4113020000004</v>
      </c>
      <c r="CQ286">
        <v>100</v>
      </c>
      <c r="CR286">
        <v>21696</v>
      </c>
      <c r="CS286">
        <v>4.1343999999999999E-2</v>
      </c>
      <c r="CT286">
        <v>0</v>
      </c>
      <c r="CU286">
        <v>2.9750000000000002E-3</v>
      </c>
      <c r="CV286">
        <v>212</v>
      </c>
      <c r="CW286" t="s">
        <v>675</v>
      </c>
      <c r="CX286" t="s">
        <v>676</v>
      </c>
      <c r="CY286" t="s">
        <v>677</v>
      </c>
      <c r="CZ286">
        <v>-83.321157999999997</v>
      </c>
      <c r="DA286">
        <v>34.345216999999998</v>
      </c>
      <c r="DB286">
        <v>34.345216999999998</v>
      </c>
      <c r="DC286">
        <v>-83.321157999999997</v>
      </c>
      <c r="DD286">
        <v>2.9750000000000002E-3</v>
      </c>
      <c r="DE286">
        <v>9</v>
      </c>
      <c r="DF286">
        <v>2090</v>
      </c>
      <c r="DG286">
        <v>0</v>
      </c>
      <c r="DH286">
        <v>2210</v>
      </c>
      <c r="DI286">
        <v>0</v>
      </c>
      <c r="DJ286">
        <v>1910</v>
      </c>
      <c r="DK286">
        <v>0</v>
      </c>
      <c r="DL286">
        <v>1900</v>
      </c>
      <c r="DM286">
        <v>0</v>
      </c>
      <c r="DN286">
        <v>1840</v>
      </c>
      <c r="DO286">
        <v>36.4</v>
      </c>
      <c r="DP286">
        <v>1770</v>
      </c>
      <c r="DQ286">
        <v>36.299999999999997</v>
      </c>
      <c r="DR286">
        <v>1420</v>
      </c>
      <c r="DS286">
        <v>19.5</v>
      </c>
      <c r="DT286">
        <v>1420</v>
      </c>
      <c r="DU286">
        <v>19.5</v>
      </c>
      <c r="DV286">
        <v>1570</v>
      </c>
      <c r="DW286">
        <v>19.2</v>
      </c>
      <c r="DX286">
        <v>1590</v>
      </c>
      <c r="DY286">
        <v>19.2</v>
      </c>
      <c r="DZ286">
        <v>2.565E-3</v>
      </c>
    </row>
    <row r="287" spans="1:130" x14ac:dyDescent="0.3">
      <c r="A287">
        <v>286</v>
      </c>
      <c r="B287">
        <v>7057507</v>
      </c>
      <c r="C287" t="s">
        <v>157</v>
      </c>
      <c r="D287">
        <v>43487.906944444447</v>
      </c>
      <c r="E287" t="s">
        <v>644</v>
      </c>
      <c r="F287" t="s">
        <v>672</v>
      </c>
      <c r="G287" t="s">
        <v>158</v>
      </c>
      <c r="H287" t="s">
        <v>187</v>
      </c>
      <c r="I287">
        <v>0</v>
      </c>
      <c r="J287">
        <v>0</v>
      </c>
      <c r="K287">
        <v>1</v>
      </c>
      <c r="L287" t="s">
        <v>135</v>
      </c>
      <c r="M287" t="s">
        <v>180</v>
      </c>
      <c r="N287" t="s">
        <v>255</v>
      </c>
      <c r="O287" t="s">
        <v>255</v>
      </c>
      <c r="P287" t="s">
        <v>173</v>
      </c>
      <c r="Q287">
        <v>1</v>
      </c>
      <c r="R287" t="s">
        <v>139</v>
      </c>
      <c r="S287" t="s">
        <v>263</v>
      </c>
      <c r="T287" t="s">
        <v>141</v>
      </c>
      <c r="U287" t="s">
        <v>142</v>
      </c>
      <c r="V287">
        <v>18</v>
      </c>
      <c r="W287" t="s">
        <v>143</v>
      </c>
      <c r="X287" t="s">
        <v>201</v>
      </c>
      <c r="Y287" t="s">
        <v>648</v>
      </c>
      <c r="Z287">
        <v>3.7650000000000001</v>
      </c>
      <c r="AA287">
        <v>34.350366000000001</v>
      </c>
      <c r="AB287">
        <v>-83.334445000000002</v>
      </c>
      <c r="AC287">
        <v>10</v>
      </c>
      <c r="AD287">
        <v>85</v>
      </c>
      <c r="AE287">
        <v>1353</v>
      </c>
      <c r="AF287" t="s">
        <v>626</v>
      </c>
      <c r="AG287">
        <v>21</v>
      </c>
      <c r="AH287">
        <v>22</v>
      </c>
      <c r="AI287" t="s">
        <v>147</v>
      </c>
      <c r="AJ287">
        <v>951.2</v>
      </c>
      <c r="AK287">
        <v>72.3</v>
      </c>
      <c r="AL287">
        <v>1198.8</v>
      </c>
      <c r="AM287">
        <v>-83.334877000000006</v>
      </c>
      <c r="AN287">
        <v>34.351007000000003</v>
      </c>
      <c r="AO287">
        <v>-83.331790999999996</v>
      </c>
      <c r="AP287">
        <v>34.349263000000001</v>
      </c>
      <c r="AQ287" t="s">
        <v>648</v>
      </c>
      <c r="AR287">
        <v>1</v>
      </c>
      <c r="AS287">
        <v>119</v>
      </c>
      <c r="AT287">
        <v>51</v>
      </c>
      <c r="AU287">
        <v>0</v>
      </c>
      <c r="AV287">
        <v>55</v>
      </c>
      <c r="AW287">
        <v>7.24</v>
      </c>
      <c r="AX287">
        <v>6.43</v>
      </c>
      <c r="AY287">
        <v>804.1</v>
      </c>
      <c r="AZ287">
        <v>822.2</v>
      </c>
      <c r="BA287">
        <v>837.6</v>
      </c>
      <c r="BB287">
        <v>55</v>
      </c>
      <c r="BC287">
        <v>59.6</v>
      </c>
      <c r="BD287">
        <v>0</v>
      </c>
      <c r="BE287">
        <v>43075</v>
      </c>
      <c r="BF287" t="s">
        <v>209</v>
      </c>
      <c r="BG287">
        <v>3.738E-3</v>
      </c>
      <c r="BH287">
        <v>22181</v>
      </c>
      <c r="BI287">
        <v>21652</v>
      </c>
      <c r="BJ287" t="s">
        <v>648</v>
      </c>
      <c r="BK287" t="s">
        <v>649</v>
      </c>
      <c r="BL287">
        <v>1</v>
      </c>
      <c r="BM287">
        <v>5100</v>
      </c>
      <c r="BN287">
        <v>1</v>
      </c>
      <c r="BO287">
        <v>1</v>
      </c>
      <c r="BP287">
        <v>2</v>
      </c>
      <c r="BQ287">
        <v>1</v>
      </c>
      <c r="BR287">
        <v>1</v>
      </c>
      <c r="BS287">
        <v>2</v>
      </c>
      <c r="BT287">
        <v>0</v>
      </c>
      <c r="BU287">
        <v>5</v>
      </c>
      <c r="BV287" t="s">
        <v>150</v>
      </c>
      <c r="BW287">
        <v>119</v>
      </c>
      <c r="BX287">
        <v>51</v>
      </c>
      <c r="BY287">
        <v>0</v>
      </c>
      <c r="BZ287" t="s">
        <v>151</v>
      </c>
      <c r="CA287" t="s">
        <v>151</v>
      </c>
      <c r="CB287">
        <v>0</v>
      </c>
      <c r="CC287">
        <v>55</v>
      </c>
      <c r="CD287">
        <v>1840</v>
      </c>
      <c r="CE287" t="s">
        <v>152</v>
      </c>
      <c r="CF287">
        <v>0</v>
      </c>
      <c r="CG287">
        <v>1.1792450000000001</v>
      </c>
      <c r="CH287">
        <v>9</v>
      </c>
      <c r="CI287" t="s">
        <v>153</v>
      </c>
      <c r="CJ287">
        <v>1840</v>
      </c>
      <c r="CK287">
        <v>243205</v>
      </c>
      <c r="CL287">
        <v>3.28</v>
      </c>
      <c r="CM287">
        <v>4.46</v>
      </c>
      <c r="CN287">
        <v>243205</v>
      </c>
      <c r="CO287">
        <v>0</v>
      </c>
      <c r="CP287">
        <v>6226.4113020000004</v>
      </c>
      <c r="CQ287">
        <v>100</v>
      </c>
      <c r="CR287">
        <v>21696</v>
      </c>
      <c r="CS287">
        <v>4.1343999999999999E-2</v>
      </c>
      <c r="CT287">
        <v>0</v>
      </c>
      <c r="CU287">
        <v>3.738E-3</v>
      </c>
      <c r="CV287">
        <v>212</v>
      </c>
      <c r="CW287" t="s">
        <v>675</v>
      </c>
      <c r="CX287" t="s">
        <v>676</v>
      </c>
      <c r="CY287" t="s">
        <v>677</v>
      </c>
      <c r="CZ287">
        <v>-83.321157999999997</v>
      </c>
      <c r="DA287">
        <v>34.345216999999998</v>
      </c>
      <c r="DB287">
        <v>34.345216999999998</v>
      </c>
      <c r="DC287">
        <v>-83.321157999999997</v>
      </c>
      <c r="DD287">
        <v>3.738E-3</v>
      </c>
      <c r="DE287">
        <v>10</v>
      </c>
      <c r="DF287">
        <v>2090</v>
      </c>
      <c r="DG287">
        <v>0</v>
      </c>
      <c r="DH287">
        <v>2210</v>
      </c>
      <c r="DI287">
        <v>0</v>
      </c>
      <c r="DJ287">
        <v>1910</v>
      </c>
      <c r="DK287">
        <v>0</v>
      </c>
      <c r="DL287">
        <v>1900</v>
      </c>
      <c r="DM287">
        <v>0</v>
      </c>
      <c r="DN287">
        <v>1840</v>
      </c>
      <c r="DO287">
        <v>36.4</v>
      </c>
      <c r="DP287">
        <v>1770</v>
      </c>
      <c r="DQ287">
        <v>36.299999999999997</v>
      </c>
      <c r="DR287">
        <v>1420</v>
      </c>
      <c r="DS287">
        <v>19.5</v>
      </c>
      <c r="DT287">
        <v>1420</v>
      </c>
      <c r="DU287">
        <v>19.5</v>
      </c>
      <c r="DV287">
        <v>1570</v>
      </c>
      <c r="DW287">
        <v>19.2</v>
      </c>
      <c r="DX287">
        <v>1590</v>
      </c>
      <c r="DY287">
        <v>19.2</v>
      </c>
      <c r="DZ287">
        <v>0</v>
      </c>
    </row>
    <row r="288" spans="1:130" x14ac:dyDescent="0.3">
      <c r="A288">
        <v>287</v>
      </c>
      <c r="B288">
        <v>6276086</v>
      </c>
      <c r="C288" t="s">
        <v>157</v>
      </c>
      <c r="D288">
        <v>42902.196527777778</v>
      </c>
      <c r="E288" t="s">
        <v>644</v>
      </c>
      <c r="F288" t="s">
        <v>672</v>
      </c>
      <c r="G288" t="s">
        <v>158</v>
      </c>
      <c r="H288" t="s">
        <v>537</v>
      </c>
      <c r="I288">
        <v>1</v>
      </c>
      <c r="J288">
        <v>0</v>
      </c>
      <c r="K288">
        <v>0</v>
      </c>
      <c r="L288" t="s">
        <v>135</v>
      </c>
      <c r="M288" t="s">
        <v>136</v>
      </c>
      <c r="N288" t="s">
        <v>255</v>
      </c>
      <c r="O288" t="s">
        <v>255</v>
      </c>
      <c r="P288" t="s">
        <v>161</v>
      </c>
      <c r="Q288">
        <v>1</v>
      </c>
      <c r="R288" t="s">
        <v>139</v>
      </c>
      <c r="S288" t="s">
        <v>140</v>
      </c>
      <c r="T288" t="s">
        <v>141</v>
      </c>
      <c r="U288" t="s">
        <v>142</v>
      </c>
      <c r="V288">
        <v>19</v>
      </c>
      <c r="W288" t="s">
        <v>222</v>
      </c>
      <c r="X288" t="s">
        <v>201</v>
      </c>
      <c r="Y288" t="s">
        <v>648</v>
      </c>
      <c r="Z288">
        <v>3.798</v>
      </c>
      <c r="AA288">
        <v>34.349981</v>
      </c>
      <c r="AB288">
        <v>-83.334040999999999</v>
      </c>
      <c r="AC288">
        <v>10</v>
      </c>
      <c r="AD288">
        <v>85</v>
      </c>
      <c r="AE288">
        <v>1353</v>
      </c>
      <c r="AF288" t="s">
        <v>626</v>
      </c>
      <c r="AG288">
        <v>21</v>
      </c>
      <c r="AH288">
        <v>22</v>
      </c>
      <c r="AI288" t="s">
        <v>147</v>
      </c>
      <c r="AJ288">
        <v>951.2</v>
      </c>
      <c r="AK288">
        <v>72.3</v>
      </c>
      <c r="AL288">
        <v>1198.8</v>
      </c>
      <c r="AM288">
        <v>-83.334877000000006</v>
      </c>
      <c r="AN288">
        <v>34.351007000000003</v>
      </c>
      <c r="AO288">
        <v>-83.331790999999996</v>
      </c>
      <c r="AP288">
        <v>34.349263000000001</v>
      </c>
      <c r="AQ288" t="s">
        <v>648</v>
      </c>
      <c r="AR288">
        <v>1</v>
      </c>
      <c r="AS288">
        <v>119</v>
      </c>
      <c r="AT288">
        <v>51</v>
      </c>
      <c r="AU288">
        <v>0</v>
      </c>
      <c r="AV288">
        <v>55</v>
      </c>
      <c r="AW288">
        <v>7.24</v>
      </c>
      <c r="AX288">
        <v>6.43</v>
      </c>
      <c r="AY288">
        <v>804.1</v>
      </c>
      <c r="AZ288">
        <v>822.2</v>
      </c>
      <c r="BA288">
        <v>837.6</v>
      </c>
      <c r="BB288">
        <v>55</v>
      </c>
      <c r="BC288">
        <v>59.6</v>
      </c>
      <c r="BD288">
        <v>0</v>
      </c>
      <c r="BE288">
        <v>43075</v>
      </c>
      <c r="BF288" t="s">
        <v>209</v>
      </c>
      <c r="BG288">
        <v>3.738E-3</v>
      </c>
      <c r="BH288">
        <v>22181</v>
      </c>
      <c r="BI288">
        <v>21652</v>
      </c>
      <c r="BJ288" t="s">
        <v>648</v>
      </c>
      <c r="BK288" t="s">
        <v>649</v>
      </c>
      <c r="BL288">
        <v>1</v>
      </c>
      <c r="BM288">
        <v>5100</v>
      </c>
      <c r="BN288">
        <v>1</v>
      </c>
      <c r="BO288">
        <v>1</v>
      </c>
      <c r="BP288">
        <v>2</v>
      </c>
      <c r="BQ288">
        <v>1</v>
      </c>
      <c r="BR288">
        <v>1</v>
      </c>
      <c r="BS288">
        <v>2</v>
      </c>
      <c r="BT288">
        <v>0</v>
      </c>
      <c r="BU288">
        <v>5</v>
      </c>
      <c r="BV288" t="s">
        <v>150</v>
      </c>
      <c r="BW288">
        <v>119</v>
      </c>
      <c r="BX288">
        <v>51</v>
      </c>
      <c r="BY288">
        <v>0</v>
      </c>
      <c r="BZ288" t="s">
        <v>151</v>
      </c>
      <c r="CA288" t="s">
        <v>151</v>
      </c>
      <c r="CB288">
        <v>0</v>
      </c>
      <c r="CC288">
        <v>55</v>
      </c>
      <c r="CD288">
        <v>1840</v>
      </c>
      <c r="CE288" t="s">
        <v>152</v>
      </c>
      <c r="CF288">
        <v>0</v>
      </c>
      <c r="CG288">
        <v>1.1792450000000001</v>
      </c>
      <c r="CH288">
        <v>9</v>
      </c>
      <c r="CI288" t="s">
        <v>153</v>
      </c>
      <c r="CJ288">
        <v>1840</v>
      </c>
      <c r="CK288">
        <v>243205</v>
      </c>
      <c r="CL288">
        <v>3.28</v>
      </c>
      <c r="CM288">
        <v>4.46</v>
      </c>
      <c r="CN288">
        <v>243205</v>
      </c>
      <c r="CO288">
        <v>0</v>
      </c>
      <c r="CP288">
        <v>6226.4113020000004</v>
      </c>
      <c r="CQ288">
        <v>100</v>
      </c>
      <c r="CR288">
        <v>21696</v>
      </c>
      <c r="CS288">
        <v>4.1343999999999999E-2</v>
      </c>
      <c r="CT288">
        <v>0</v>
      </c>
      <c r="CU288">
        <v>3.738E-3</v>
      </c>
      <c r="CV288">
        <v>212</v>
      </c>
      <c r="CW288" t="s">
        <v>675</v>
      </c>
      <c r="CX288" t="s">
        <v>676</v>
      </c>
      <c r="CY288" t="s">
        <v>677</v>
      </c>
      <c r="CZ288">
        <v>-83.321157999999997</v>
      </c>
      <c r="DA288">
        <v>34.345216999999998</v>
      </c>
      <c r="DB288">
        <v>34.345216999999998</v>
      </c>
      <c r="DC288">
        <v>-83.321157999999997</v>
      </c>
      <c r="DD288">
        <v>3.738E-3</v>
      </c>
      <c r="DE288">
        <v>10</v>
      </c>
      <c r="DF288">
        <v>2090</v>
      </c>
      <c r="DG288">
        <v>0</v>
      </c>
      <c r="DH288">
        <v>2210</v>
      </c>
      <c r="DI288">
        <v>0</v>
      </c>
      <c r="DJ288">
        <v>1910</v>
      </c>
      <c r="DK288">
        <v>0</v>
      </c>
      <c r="DL288">
        <v>1900</v>
      </c>
      <c r="DM288">
        <v>0</v>
      </c>
      <c r="DN288">
        <v>1840</v>
      </c>
      <c r="DO288">
        <v>36.4</v>
      </c>
      <c r="DP288">
        <v>1770</v>
      </c>
      <c r="DQ288">
        <v>36.299999999999997</v>
      </c>
      <c r="DR288">
        <v>1420</v>
      </c>
      <c r="DS288">
        <v>19.5</v>
      </c>
      <c r="DT288">
        <v>1420</v>
      </c>
      <c r="DU288">
        <v>19.5</v>
      </c>
      <c r="DV288">
        <v>1570</v>
      </c>
      <c r="DW288">
        <v>19.2</v>
      </c>
      <c r="DX288">
        <v>1590</v>
      </c>
      <c r="DY288">
        <v>19.2</v>
      </c>
      <c r="DZ288">
        <v>9.9999999999999995E-7</v>
      </c>
    </row>
    <row r="289" spans="1:130" x14ac:dyDescent="0.3">
      <c r="A289">
        <v>288</v>
      </c>
      <c r="B289">
        <v>5661017</v>
      </c>
      <c r="C289" t="s">
        <v>652</v>
      </c>
      <c r="D289">
        <v>42262.209027777775</v>
      </c>
      <c r="E289" t="s">
        <v>644</v>
      </c>
      <c r="F289" t="s">
        <v>672</v>
      </c>
      <c r="G289" t="s">
        <v>678</v>
      </c>
      <c r="H289" t="s">
        <v>134</v>
      </c>
      <c r="I289">
        <v>0</v>
      </c>
      <c r="J289">
        <v>0</v>
      </c>
      <c r="K289">
        <v>0</v>
      </c>
      <c r="L289" t="s">
        <v>135</v>
      </c>
      <c r="M289" t="s">
        <v>224</v>
      </c>
      <c r="N289" t="s">
        <v>181</v>
      </c>
      <c r="O289" t="s">
        <v>255</v>
      </c>
      <c r="P289" t="s">
        <v>161</v>
      </c>
      <c r="Q289">
        <v>1</v>
      </c>
      <c r="R289" t="s">
        <v>139</v>
      </c>
      <c r="S289" t="s">
        <v>221</v>
      </c>
      <c r="T289" t="s">
        <v>141</v>
      </c>
      <c r="U289" t="s">
        <v>142</v>
      </c>
      <c r="V289">
        <v>56</v>
      </c>
      <c r="W289" t="s">
        <v>143</v>
      </c>
      <c r="X289" t="s">
        <v>144</v>
      </c>
      <c r="Y289" t="s">
        <v>648</v>
      </c>
      <c r="Z289">
        <v>3.7770000000000001</v>
      </c>
      <c r="AA289">
        <v>34.350214999999999</v>
      </c>
      <c r="AB289">
        <v>-83.334307999999993</v>
      </c>
      <c r="AC289">
        <v>10</v>
      </c>
      <c r="AD289">
        <v>85</v>
      </c>
      <c r="AE289">
        <v>1353</v>
      </c>
      <c r="AF289" t="s">
        <v>626</v>
      </c>
      <c r="AG289">
        <v>21</v>
      </c>
      <c r="AH289">
        <v>22</v>
      </c>
      <c r="AI289" t="s">
        <v>147</v>
      </c>
      <c r="AJ289">
        <v>951.2</v>
      </c>
      <c r="AK289">
        <v>72.3</v>
      </c>
      <c r="AL289">
        <v>1198.8</v>
      </c>
      <c r="AM289">
        <v>-83.334877000000006</v>
      </c>
      <c r="AN289">
        <v>34.351007000000003</v>
      </c>
      <c r="AO289">
        <v>-83.331790999999996</v>
      </c>
      <c r="AP289">
        <v>34.349263000000001</v>
      </c>
      <c r="AQ289" t="s">
        <v>648</v>
      </c>
      <c r="AR289">
        <v>1</v>
      </c>
      <c r="AS289">
        <v>119</v>
      </c>
      <c r="AT289">
        <v>51</v>
      </c>
      <c r="AU289">
        <v>0</v>
      </c>
      <c r="AV289">
        <v>55</v>
      </c>
      <c r="AW289">
        <v>7.24</v>
      </c>
      <c r="AX289">
        <v>6.43</v>
      </c>
      <c r="AY289">
        <v>804.1</v>
      </c>
      <c r="AZ289">
        <v>822.2</v>
      </c>
      <c r="BA289">
        <v>837.6</v>
      </c>
      <c r="BB289">
        <v>55</v>
      </c>
      <c r="BC289">
        <v>59.6</v>
      </c>
      <c r="BD289">
        <v>0</v>
      </c>
      <c r="BE289">
        <v>43075</v>
      </c>
      <c r="BF289" t="s">
        <v>209</v>
      </c>
      <c r="BG289">
        <v>3.738E-3</v>
      </c>
      <c r="BH289">
        <v>22181</v>
      </c>
      <c r="BI289">
        <v>21652</v>
      </c>
      <c r="BJ289" t="s">
        <v>648</v>
      </c>
      <c r="BK289" t="s">
        <v>649</v>
      </c>
      <c r="BL289">
        <v>1</v>
      </c>
      <c r="BM289">
        <v>5100</v>
      </c>
      <c r="BN289">
        <v>1</v>
      </c>
      <c r="BO289">
        <v>1</v>
      </c>
      <c r="BP289">
        <v>2</v>
      </c>
      <c r="BQ289">
        <v>1</v>
      </c>
      <c r="BR289">
        <v>1</v>
      </c>
      <c r="BS289">
        <v>2</v>
      </c>
      <c r="BT289">
        <v>0</v>
      </c>
      <c r="BU289">
        <v>5</v>
      </c>
      <c r="BV289" t="s">
        <v>150</v>
      </c>
      <c r="BW289">
        <v>119</v>
      </c>
      <c r="BX289">
        <v>51</v>
      </c>
      <c r="BY289">
        <v>0</v>
      </c>
      <c r="BZ289" t="s">
        <v>151</v>
      </c>
      <c r="CA289" t="s">
        <v>151</v>
      </c>
      <c r="CB289">
        <v>0</v>
      </c>
      <c r="CC289">
        <v>55</v>
      </c>
      <c r="CD289">
        <v>1840</v>
      </c>
      <c r="CE289" t="s">
        <v>152</v>
      </c>
      <c r="CF289">
        <v>0</v>
      </c>
      <c r="CG289">
        <v>1.1792450000000001</v>
      </c>
      <c r="CH289">
        <v>9</v>
      </c>
      <c r="CI289" t="s">
        <v>153</v>
      </c>
      <c r="CJ289">
        <v>1840</v>
      </c>
      <c r="CK289">
        <v>243205</v>
      </c>
      <c r="CL289">
        <v>3.28</v>
      </c>
      <c r="CM289">
        <v>4.46</v>
      </c>
      <c r="CN289">
        <v>243205</v>
      </c>
      <c r="CO289">
        <v>0</v>
      </c>
      <c r="CP289">
        <v>6226.4113020000004</v>
      </c>
      <c r="CQ289">
        <v>100</v>
      </c>
      <c r="CR289">
        <v>21696</v>
      </c>
      <c r="CS289">
        <v>4.1343999999999999E-2</v>
      </c>
      <c r="CT289">
        <v>0</v>
      </c>
      <c r="CU289">
        <v>3.738E-3</v>
      </c>
      <c r="CV289">
        <v>212</v>
      </c>
      <c r="CW289" t="s">
        <v>675</v>
      </c>
      <c r="CX289" t="s">
        <v>676</v>
      </c>
      <c r="CY289" t="s">
        <v>677</v>
      </c>
      <c r="CZ289">
        <v>-83.321157999999997</v>
      </c>
      <c r="DA289">
        <v>34.345216999999998</v>
      </c>
      <c r="DB289">
        <v>34.345216999999998</v>
      </c>
      <c r="DC289">
        <v>-83.321157999999997</v>
      </c>
      <c r="DD289">
        <v>3.738E-3</v>
      </c>
      <c r="DE289">
        <v>10</v>
      </c>
      <c r="DF289">
        <v>2090</v>
      </c>
      <c r="DG289">
        <v>0</v>
      </c>
      <c r="DH289">
        <v>2210</v>
      </c>
      <c r="DI289">
        <v>0</v>
      </c>
      <c r="DJ289">
        <v>1910</v>
      </c>
      <c r="DK289">
        <v>0</v>
      </c>
      <c r="DL289">
        <v>1900</v>
      </c>
      <c r="DM289">
        <v>0</v>
      </c>
      <c r="DN289">
        <v>1840</v>
      </c>
      <c r="DO289">
        <v>36.4</v>
      </c>
      <c r="DP289">
        <v>1770</v>
      </c>
      <c r="DQ289">
        <v>36.299999999999997</v>
      </c>
      <c r="DR289">
        <v>1420</v>
      </c>
      <c r="DS289">
        <v>19.5</v>
      </c>
      <c r="DT289">
        <v>1420</v>
      </c>
      <c r="DU289">
        <v>19.5</v>
      </c>
      <c r="DV289">
        <v>1570</v>
      </c>
      <c r="DW289">
        <v>19.2</v>
      </c>
      <c r="DX289">
        <v>1590</v>
      </c>
      <c r="DY289">
        <v>19.2</v>
      </c>
      <c r="DZ289">
        <v>0</v>
      </c>
    </row>
    <row r="290" spans="1:130" x14ac:dyDescent="0.3">
      <c r="A290">
        <v>289</v>
      </c>
      <c r="B290">
        <v>5114320</v>
      </c>
      <c r="C290" t="s">
        <v>157</v>
      </c>
      <c r="D290">
        <v>42003.870138888888</v>
      </c>
      <c r="E290" t="s">
        <v>644</v>
      </c>
      <c r="F290" t="s">
        <v>672</v>
      </c>
      <c r="G290" t="s">
        <v>158</v>
      </c>
      <c r="H290" t="s">
        <v>134</v>
      </c>
      <c r="I290">
        <v>0</v>
      </c>
      <c r="J290">
        <v>0</v>
      </c>
      <c r="K290">
        <v>0</v>
      </c>
      <c r="L290" t="s">
        <v>135</v>
      </c>
      <c r="M290" t="s">
        <v>136</v>
      </c>
      <c r="N290" t="s">
        <v>285</v>
      </c>
      <c r="O290" t="s">
        <v>285</v>
      </c>
      <c r="P290" t="s">
        <v>161</v>
      </c>
      <c r="Q290">
        <v>1</v>
      </c>
      <c r="R290" t="s">
        <v>430</v>
      </c>
      <c r="S290" t="s">
        <v>263</v>
      </c>
      <c r="T290" t="s">
        <v>141</v>
      </c>
      <c r="U290" t="s">
        <v>142</v>
      </c>
      <c r="V290">
        <v>78</v>
      </c>
      <c r="W290" t="s">
        <v>143</v>
      </c>
      <c r="X290" t="s">
        <v>203</v>
      </c>
      <c r="Y290" t="s">
        <v>648</v>
      </c>
      <c r="Z290">
        <v>3.702</v>
      </c>
      <c r="AA290">
        <v>34.351176000000002</v>
      </c>
      <c r="AB290">
        <v>-83.334975</v>
      </c>
      <c r="AC290">
        <v>10</v>
      </c>
      <c r="AD290">
        <v>85</v>
      </c>
      <c r="AE290">
        <v>1353</v>
      </c>
      <c r="AF290" t="s">
        <v>626</v>
      </c>
      <c r="AG290">
        <v>21</v>
      </c>
      <c r="AH290">
        <v>22</v>
      </c>
      <c r="AI290" t="s">
        <v>147</v>
      </c>
      <c r="AJ290">
        <v>951.2</v>
      </c>
      <c r="AK290">
        <v>72.3</v>
      </c>
      <c r="AL290">
        <v>1198.8</v>
      </c>
      <c r="AM290">
        <v>-83.334877000000006</v>
      </c>
      <c r="AN290">
        <v>34.351007000000003</v>
      </c>
      <c r="AO290">
        <v>-83.331790999999996</v>
      </c>
      <c r="AP290">
        <v>34.349263000000001</v>
      </c>
      <c r="AQ290" t="s">
        <v>648</v>
      </c>
      <c r="AR290">
        <v>1</v>
      </c>
      <c r="AS290">
        <v>119</v>
      </c>
      <c r="AT290">
        <v>51</v>
      </c>
      <c r="AU290">
        <v>0</v>
      </c>
      <c r="AV290">
        <v>55</v>
      </c>
      <c r="AW290">
        <v>7.24</v>
      </c>
      <c r="AX290">
        <v>6.43</v>
      </c>
      <c r="AY290">
        <v>804.1</v>
      </c>
      <c r="AZ290">
        <v>822.2</v>
      </c>
      <c r="BA290">
        <v>837.6</v>
      </c>
      <c r="BB290">
        <v>55</v>
      </c>
      <c r="BC290">
        <v>59.6</v>
      </c>
      <c r="BD290">
        <v>0</v>
      </c>
      <c r="BE290">
        <v>43075</v>
      </c>
      <c r="BF290" t="s">
        <v>209</v>
      </c>
      <c r="BG290">
        <v>3.738E-3</v>
      </c>
      <c r="BH290">
        <v>22181</v>
      </c>
      <c r="BI290">
        <v>21652</v>
      </c>
      <c r="BJ290" t="s">
        <v>648</v>
      </c>
      <c r="BK290" t="s">
        <v>649</v>
      </c>
      <c r="BL290">
        <v>1</v>
      </c>
      <c r="BM290">
        <v>5100</v>
      </c>
      <c r="BN290">
        <v>1</v>
      </c>
      <c r="BO290">
        <v>1</v>
      </c>
      <c r="BP290">
        <v>2</v>
      </c>
      <c r="BQ290">
        <v>1</v>
      </c>
      <c r="BR290">
        <v>1</v>
      </c>
      <c r="BS290">
        <v>2</v>
      </c>
      <c r="BT290">
        <v>0</v>
      </c>
      <c r="BU290">
        <v>5</v>
      </c>
      <c r="BV290" t="s">
        <v>150</v>
      </c>
      <c r="BW290">
        <v>119</v>
      </c>
      <c r="BX290">
        <v>51</v>
      </c>
      <c r="BY290">
        <v>0</v>
      </c>
      <c r="BZ290" t="s">
        <v>151</v>
      </c>
      <c r="CA290" t="s">
        <v>151</v>
      </c>
      <c r="CB290">
        <v>0</v>
      </c>
      <c r="CC290">
        <v>55</v>
      </c>
      <c r="CD290">
        <v>1840</v>
      </c>
      <c r="CE290" t="s">
        <v>152</v>
      </c>
      <c r="CF290">
        <v>0</v>
      </c>
      <c r="CG290">
        <v>1.1792450000000001</v>
      </c>
      <c r="CH290">
        <v>9</v>
      </c>
      <c r="CI290" t="s">
        <v>153</v>
      </c>
      <c r="CJ290">
        <v>1840</v>
      </c>
      <c r="CK290">
        <v>243205</v>
      </c>
      <c r="CL290">
        <v>3.28</v>
      </c>
      <c r="CM290">
        <v>4.46</v>
      </c>
      <c r="CN290">
        <v>243205</v>
      </c>
      <c r="CO290">
        <v>0</v>
      </c>
      <c r="CP290">
        <v>6226.4113020000004</v>
      </c>
      <c r="CQ290">
        <v>100</v>
      </c>
      <c r="CR290">
        <v>21696</v>
      </c>
      <c r="CS290">
        <v>4.1343999999999999E-2</v>
      </c>
      <c r="CT290">
        <v>0</v>
      </c>
      <c r="CU290">
        <v>3.738E-3</v>
      </c>
      <c r="CV290">
        <v>212</v>
      </c>
      <c r="CW290" t="s">
        <v>675</v>
      </c>
      <c r="CX290" t="s">
        <v>676</v>
      </c>
      <c r="CY290" t="s">
        <v>677</v>
      </c>
      <c r="CZ290">
        <v>-83.321157999999997</v>
      </c>
      <c r="DA290">
        <v>34.345216999999998</v>
      </c>
      <c r="DB290">
        <v>34.345216999999998</v>
      </c>
      <c r="DC290">
        <v>-83.321157999999997</v>
      </c>
      <c r="DD290">
        <v>3.738E-3</v>
      </c>
      <c r="DE290">
        <v>10</v>
      </c>
      <c r="DF290">
        <v>2090</v>
      </c>
      <c r="DG290">
        <v>0</v>
      </c>
      <c r="DH290">
        <v>2210</v>
      </c>
      <c r="DI290">
        <v>0</v>
      </c>
      <c r="DJ290">
        <v>1910</v>
      </c>
      <c r="DK290">
        <v>0</v>
      </c>
      <c r="DL290">
        <v>1900</v>
      </c>
      <c r="DM290">
        <v>0</v>
      </c>
      <c r="DN290">
        <v>1840</v>
      </c>
      <c r="DO290">
        <v>36.4</v>
      </c>
      <c r="DP290">
        <v>1770</v>
      </c>
      <c r="DQ290">
        <v>36.299999999999997</v>
      </c>
      <c r="DR290">
        <v>1420</v>
      </c>
      <c r="DS290">
        <v>19.5</v>
      </c>
      <c r="DT290">
        <v>1420</v>
      </c>
      <c r="DU290">
        <v>19.5</v>
      </c>
      <c r="DV290">
        <v>1570</v>
      </c>
      <c r="DW290">
        <v>19.2</v>
      </c>
      <c r="DX290">
        <v>1590</v>
      </c>
      <c r="DY290">
        <v>19.2</v>
      </c>
      <c r="DZ290">
        <v>1.94E-4</v>
      </c>
    </row>
    <row r="291" spans="1:130" x14ac:dyDescent="0.3">
      <c r="A291">
        <v>290</v>
      </c>
      <c r="B291">
        <v>4991296</v>
      </c>
      <c r="C291" t="s">
        <v>157</v>
      </c>
      <c r="D291">
        <v>41902.673611111109</v>
      </c>
      <c r="E291" t="s">
        <v>644</v>
      </c>
      <c r="F291" t="s">
        <v>672</v>
      </c>
      <c r="G291" t="s">
        <v>158</v>
      </c>
      <c r="H291" t="s">
        <v>537</v>
      </c>
      <c r="I291">
        <v>1</v>
      </c>
      <c r="J291">
        <v>0</v>
      </c>
      <c r="K291">
        <v>0</v>
      </c>
      <c r="L291" t="s">
        <v>135</v>
      </c>
      <c r="M291" t="s">
        <v>136</v>
      </c>
      <c r="N291" t="s">
        <v>189</v>
      </c>
      <c r="O291" t="s">
        <v>189</v>
      </c>
      <c r="P291" t="s">
        <v>161</v>
      </c>
      <c r="Q291">
        <v>1</v>
      </c>
      <c r="R291" t="s">
        <v>139</v>
      </c>
      <c r="S291" t="s">
        <v>140</v>
      </c>
      <c r="T291" t="s">
        <v>169</v>
      </c>
      <c r="U291" t="s">
        <v>142</v>
      </c>
      <c r="V291">
        <v>54</v>
      </c>
      <c r="W291" t="s">
        <v>222</v>
      </c>
      <c r="X291" t="s">
        <v>192</v>
      </c>
      <c r="Y291" t="s">
        <v>648</v>
      </c>
      <c r="Z291">
        <v>3.8719999999999999</v>
      </c>
      <c r="AA291">
        <v>34.349440999999999</v>
      </c>
      <c r="AB291">
        <v>-83.332983999999996</v>
      </c>
      <c r="AC291">
        <v>10</v>
      </c>
      <c r="AD291">
        <v>85</v>
      </c>
      <c r="AE291">
        <v>1353</v>
      </c>
      <c r="AF291" t="s">
        <v>626</v>
      </c>
      <c r="AG291">
        <v>21</v>
      </c>
      <c r="AH291">
        <v>22</v>
      </c>
      <c r="AI291" t="s">
        <v>147</v>
      </c>
      <c r="AJ291">
        <v>951.2</v>
      </c>
      <c r="AK291">
        <v>72.3</v>
      </c>
      <c r="AL291">
        <v>1198.8</v>
      </c>
      <c r="AM291">
        <v>-83.334877000000006</v>
      </c>
      <c r="AN291">
        <v>34.351007000000003</v>
      </c>
      <c r="AO291">
        <v>-83.331790999999996</v>
      </c>
      <c r="AP291">
        <v>34.349263000000001</v>
      </c>
      <c r="AQ291" t="s">
        <v>648</v>
      </c>
      <c r="AR291">
        <v>1</v>
      </c>
      <c r="AS291">
        <v>119</v>
      </c>
      <c r="AT291">
        <v>51</v>
      </c>
      <c r="AU291">
        <v>0</v>
      </c>
      <c r="AV291">
        <v>55</v>
      </c>
      <c r="AW291">
        <v>7.24</v>
      </c>
      <c r="AX291">
        <v>6.43</v>
      </c>
      <c r="AY291">
        <v>804.1</v>
      </c>
      <c r="AZ291">
        <v>822.2</v>
      </c>
      <c r="BA291">
        <v>837.6</v>
      </c>
      <c r="BB291">
        <v>55</v>
      </c>
      <c r="BC291">
        <v>59.6</v>
      </c>
      <c r="BD291">
        <v>0</v>
      </c>
      <c r="BE291">
        <v>43075</v>
      </c>
      <c r="BF291" t="s">
        <v>209</v>
      </c>
      <c r="BG291">
        <v>3.738E-3</v>
      </c>
      <c r="BH291">
        <v>22181</v>
      </c>
      <c r="BI291">
        <v>21652</v>
      </c>
      <c r="BJ291" t="s">
        <v>648</v>
      </c>
      <c r="BK291" t="s">
        <v>649</v>
      </c>
      <c r="BL291">
        <v>1</v>
      </c>
      <c r="BM291">
        <v>5100</v>
      </c>
      <c r="BN291">
        <v>1</v>
      </c>
      <c r="BO291">
        <v>1</v>
      </c>
      <c r="BP291">
        <v>2</v>
      </c>
      <c r="BQ291">
        <v>1</v>
      </c>
      <c r="BR291">
        <v>1</v>
      </c>
      <c r="BS291">
        <v>2</v>
      </c>
      <c r="BT291">
        <v>0</v>
      </c>
      <c r="BU291">
        <v>5</v>
      </c>
      <c r="BV291" t="s">
        <v>150</v>
      </c>
      <c r="BW291">
        <v>119</v>
      </c>
      <c r="BX291">
        <v>51</v>
      </c>
      <c r="BY291">
        <v>0</v>
      </c>
      <c r="BZ291" t="s">
        <v>151</v>
      </c>
      <c r="CA291" t="s">
        <v>151</v>
      </c>
      <c r="CB291">
        <v>0</v>
      </c>
      <c r="CC291">
        <v>55</v>
      </c>
      <c r="CD291">
        <v>1840</v>
      </c>
      <c r="CE291" t="s">
        <v>152</v>
      </c>
      <c r="CF291">
        <v>0</v>
      </c>
      <c r="CG291">
        <v>1.1792450000000001</v>
      </c>
      <c r="CH291">
        <v>9</v>
      </c>
      <c r="CI291" t="s">
        <v>153</v>
      </c>
      <c r="CJ291">
        <v>1840</v>
      </c>
      <c r="CK291">
        <v>243205</v>
      </c>
      <c r="CL291">
        <v>3.28</v>
      </c>
      <c r="CM291">
        <v>4.46</v>
      </c>
      <c r="CN291">
        <v>243205</v>
      </c>
      <c r="CO291">
        <v>0</v>
      </c>
      <c r="CP291">
        <v>6226.4113020000004</v>
      </c>
      <c r="CQ291">
        <v>100</v>
      </c>
      <c r="CR291">
        <v>21696</v>
      </c>
      <c r="CS291">
        <v>4.1343999999999999E-2</v>
      </c>
      <c r="CT291">
        <v>0</v>
      </c>
      <c r="CU291">
        <v>3.738E-3</v>
      </c>
      <c r="CV291">
        <v>212</v>
      </c>
      <c r="CW291" t="s">
        <v>675</v>
      </c>
      <c r="CX291" t="s">
        <v>676</v>
      </c>
      <c r="CY291" t="s">
        <v>677</v>
      </c>
      <c r="CZ291">
        <v>-83.321157999999997</v>
      </c>
      <c r="DA291">
        <v>34.345216999999998</v>
      </c>
      <c r="DB291">
        <v>34.345216999999998</v>
      </c>
      <c r="DC291">
        <v>-83.321157999999997</v>
      </c>
      <c r="DD291">
        <v>3.738E-3</v>
      </c>
      <c r="DE291">
        <v>10</v>
      </c>
      <c r="DF291">
        <v>2090</v>
      </c>
      <c r="DG291">
        <v>0</v>
      </c>
      <c r="DH291">
        <v>2210</v>
      </c>
      <c r="DI291">
        <v>0</v>
      </c>
      <c r="DJ291">
        <v>1910</v>
      </c>
      <c r="DK291">
        <v>0</v>
      </c>
      <c r="DL291">
        <v>1900</v>
      </c>
      <c r="DM291">
        <v>0</v>
      </c>
      <c r="DN291">
        <v>1840</v>
      </c>
      <c r="DO291">
        <v>36.4</v>
      </c>
      <c r="DP291">
        <v>1770</v>
      </c>
      <c r="DQ291">
        <v>36.299999999999997</v>
      </c>
      <c r="DR291">
        <v>1420</v>
      </c>
      <c r="DS291">
        <v>19.5</v>
      </c>
      <c r="DT291">
        <v>1420</v>
      </c>
      <c r="DU291">
        <v>19.5</v>
      </c>
      <c r="DV291">
        <v>1570</v>
      </c>
      <c r="DW291">
        <v>19.2</v>
      </c>
      <c r="DX291">
        <v>1590</v>
      </c>
      <c r="DY291">
        <v>19.2</v>
      </c>
      <c r="DZ291">
        <v>0</v>
      </c>
    </row>
    <row r="292" spans="1:130" x14ac:dyDescent="0.3">
      <c r="A292">
        <v>291</v>
      </c>
      <c r="B292">
        <v>7188818</v>
      </c>
      <c r="C292" t="s">
        <v>157</v>
      </c>
      <c r="D292">
        <v>43582.914583333331</v>
      </c>
      <c r="E292" t="s">
        <v>679</v>
      </c>
      <c r="F292" t="s">
        <v>680</v>
      </c>
      <c r="G292" t="s">
        <v>158</v>
      </c>
      <c r="H292" t="s">
        <v>187</v>
      </c>
      <c r="I292">
        <v>0</v>
      </c>
      <c r="J292">
        <v>0</v>
      </c>
      <c r="K292">
        <v>1</v>
      </c>
      <c r="L292" t="s">
        <v>135</v>
      </c>
      <c r="M292" t="s">
        <v>136</v>
      </c>
      <c r="N292" t="s">
        <v>160</v>
      </c>
      <c r="O292" t="s">
        <v>137</v>
      </c>
      <c r="P292" t="s">
        <v>173</v>
      </c>
      <c r="Q292">
        <v>1</v>
      </c>
      <c r="R292" t="s">
        <v>139</v>
      </c>
      <c r="S292" t="s">
        <v>263</v>
      </c>
      <c r="T292" t="s">
        <v>141</v>
      </c>
      <c r="U292" t="s">
        <v>142</v>
      </c>
      <c r="V292">
        <v>27</v>
      </c>
      <c r="W292" t="s">
        <v>143</v>
      </c>
      <c r="X292" t="s">
        <v>144</v>
      </c>
      <c r="Y292" t="s">
        <v>681</v>
      </c>
      <c r="Z292">
        <v>16.618977000000001</v>
      </c>
      <c r="AA292">
        <v>34.427943999999997</v>
      </c>
      <c r="AB292">
        <v>-83.026869000000005</v>
      </c>
      <c r="AC292">
        <v>11</v>
      </c>
      <c r="AD292">
        <v>90</v>
      </c>
      <c r="AE292">
        <v>2103</v>
      </c>
      <c r="AF292" t="s">
        <v>682</v>
      </c>
      <c r="AG292">
        <v>25</v>
      </c>
      <c r="AH292">
        <v>25</v>
      </c>
      <c r="AI292" t="s">
        <v>147</v>
      </c>
      <c r="AJ292">
        <v>1091.5</v>
      </c>
      <c r="AK292">
        <v>44.1</v>
      </c>
      <c r="AL292">
        <v>839.1</v>
      </c>
      <c r="AM292">
        <v>-83.027011000000002</v>
      </c>
      <c r="AN292">
        <v>34.425418000000001</v>
      </c>
      <c r="AO292">
        <v>-83.026976000000005</v>
      </c>
      <c r="AP292">
        <v>34.427669000000002</v>
      </c>
      <c r="AQ292" t="s">
        <v>681</v>
      </c>
      <c r="AR292">
        <v>1</v>
      </c>
      <c r="AS292">
        <v>147</v>
      </c>
      <c r="AT292">
        <v>77</v>
      </c>
      <c r="AU292">
        <v>0</v>
      </c>
      <c r="AV292">
        <v>55</v>
      </c>
      <c r="AW292">
        <v>7.76</v>
      </c>
      <c r="AX292">
        <v>7.4</v>
      </c>
      <c r="AY292">
        <v>805.1</v>
      </c>
      <c r="AZ292">
        <v>818.2</v>
      </c>
      <c r="BA292">
        <v>834.3</v>
      </c>
      <c r="BB292">
        <v>55</v>
      </c>
      <c r="BC292">
        <v>58.1</v>
      </c>
      <c r="BD292">
        <v>0</v>
      </c>
      <c r="BE292">
        <v>43087</v>
      </c>
      <c r="BF292" t="s">
        <v>209</v>
      </c>
      <c r="BG292">
        <v>2.33E-3</v>
      </c>
      <c r="BH292">
        <v>29746</v>
      </c>
      <c r="BI292">
        <v>29698</v>
      </c>
      <c r="BJ292" t="s">
        <v>681</v>
      </c>
      <c r="BK292" t="s">
        <v>683</v>
      </c>
      <c r="BL292">
        <v>1</v>
      </c>
      <c r="BM292">
        <v>7700</v>
      </c>
      <c r="BN292">
        <v>1</v>
      </c>
      <c r="BO292">
        <v>1</v>
      </c>
      <c r="BP292">
        <v>2</v>
      </c>
      <c r="BQ292">
        <v>1</v>
      </c>
      <c r="BR292">
        <v>1</v>
      </c>
      <c r="BS292">
        <v>2</v>
      </c>
      <c r="BT292">
        <v>0</v>
      </c>
      <c r="BU292">
        <v>5</v>
      </c>
      <c r="BV292" t="s">
        <v>150</v>
      </c>
      <c r="BW292">
        <v>147</v>
      </c>
      <c r="BX292">
        <v>77</v>
      </c>
      <c r="BY292">
        <v>0</v>
      </c>
      <c r="BZ292" t="s">
        <v>151</v>
      </c>
      <c r="CA292" t="s">
        <v>151</v>
      </c>
      <c r="CB292">
        <v>0</v>
      </c>
      <c r="CC292">
        <v>55</v>
      </c>
      <c r="CD292">
        <v>3770</v>
      </c>
      <c r="CE292" t="s">
        <v>152</v>
      </c>
      <c r="CF292">
        <v>0</v>
      </c>
      <c r="CG292">
        <v>0.69772000000000001</v>
      </c>
      <c r="CH292">
        <v>9</v>
      </c>
      <c r="CI292" t="s">
        <v>153</v>
      </c>
      <c r="CJ292">
        <v>3770</v>
      </c>
      <c r="CK292">
        <v>341212</v>
      </c>
      <c r="CL292">
        <v>16.13</v>
      </c>
      <c r="CM292">
        <v>16.829999999999998</v>
      </c>
      <c r="CN292">
        <v>341212</v>
      </c>
      <c r="CO292">
        <v>0</v>
      </c>
      <c r="CP292">
        <v>3683.9640140000001</v>
      </c>
      <c r="CQ292">
        <v>100</v>
      </c>
      <c r="CR292">
        <v>29722</v>
      </c>
      <c r="CS292">
        <v>2.2422999999999998E-2</v>
      </c>
      <c r="CT292">
        <v>0</v>
      </c>
      <c r="CU292">
        <v>2.33E-3</v>
      </c>
      <c r="CV292">
        <v>436</v>
      </c>
      <c r="CW292" t="s">
        <v>684</v>
      </c>
      <c r="CX292" t="s">
        <v>629</v>
      </c>
      <c r="CY292" t="s">
        <v>685</v>
      </c>
      <c r="CZ292">
        <v>-83.026172000000003</v>
      </c>
      <c r="DA292">
        <v>34.419061999999997</v>
      </c>
      <c r="DB292">
        <v>34.419061999999997</v>
      </c>
      <c r="DC292">
        <v>-83.026172000000003</v>
      </c>
      <c r="DD292">
        <v>2.33E-3</v>
      </c>
      <c r="DE292">
        <v>11</v>
      </c>
      <c r="DF292">
        <v>3860</v>
      </c>
      <c r="DG292">
        <v>11.9</v>
      </c>
      <c r="DH292">
        <v>4030</v>
      </c>
      <c r="DI292">
        <v>11.8</v>
      </c>
      <c r="DJ292">
        <v>3830</v>
      </c>
      <c r="DK292">
        <v>0</v>
      </c>
      <c r="DL292">
        <v>3880</v>
      </c>
      <c r="DM292">
        <v>0</v>
      </c>
      <c r="DN292">
        <v>3770</v>
      </c>
      <c r="DO292">
        <v>14</v>
      </c>
      <c r="DP292">
        <v>3580</v>
      </c>
      <c r="DQ292">
        <v>14</v>
      </c>
      <c r="DR292">
        <v>3420</v>
      </c>
      <c r="DS292">
        <v>14</v>
      </c>
      <c r="DT292">
        <v>3000</v>
      </c>
      <c r="DU292">
        <v>14</v>
      </c>
      <c r="DV292">
        <v>3020</v>
      </c>
      <c r="DW292">
        <v>13.8</v>
      </c>
      <c r="DX292">
        <v>2990</v>
      </c>
      <c r="DY292">
        <v>13.8</v>
      </c>
      <c r="DZ292">
        <v>2.9300000000000002E-4</v>
      </c>
    </row>
    <row r="293" spans="1:130" x14ac:dyDescent="0.3">
      <c r="A293">
        <v>292</v>
      </c>
      <c r="B293">
        <v>6630222</v>
      </c>
      <c r="C293" t="s">
        <v>157</v>
      </c>
      <c r="D293">
        <v>43170.636805555558</v>
      </c>
      <c r="E293" t="s">
        <v>679</v>
      </c>
      <c r="F293" t="s">
        <v>680</v>
      </c>
      <c r="G293" t="s">
        <v>158</v>
      </c>
      <c r="H293" t="s">
        <v>187</v>
      </c>
      <c r="I293">
        <v>0</v>
      </c>
      <c r="J293">
        <v>0</v>
      </c>
      <c r="K293">
        <v>1</v>
      </c>
      <c r="L293" t="s">
        <v>135</v>
      </c>
      <c r="M293" t="s">
        <v>136</v>
      </c>
      <c r="N293" t="s">
        <v>255</v>
      </c>
      <c r="O293" t="s">
        <v>137</v>
      </c>
      <c r="P293" t="s">
        <v>161</v>
      </c>
      <c r="Q293">
        <v>1</v>
      </c>
      <c r="R293" t="s">
        <v>139</v>
      </c>
      <c r="S293" t="s">
        <v>221</v>
      </c>
      <c r="T293" t="s">
        <v>169</v>
      </c>
      <c r="U293" t="s">
        <v>162</v>
      </c>
      <c r="V293">
        <v>66</v>
      </c>
      <c r="W293" t="s">
        <v>143</v>
      </c>
      <c r="X293" t="s">
        <v>201</v>
      </c>
      <c r="Y293" t="s">
        <v>681</v>
      </c>
      <c r="Z293">
        <v>16.466360000000002</v>
      </c>
      <c r="AA293">
        <v>34.425789999999999</v>
      </c>
      <c r="AB293">
        <v>-83.027128000000005</v>
      </c>
      <c r="AC293">
        <v>11</v>
      </c>
      <c r="AD293">
        <v>90</v>
      </c>
      <c r="AE293">
        <v>2103</v>
      </c>
      <c r="AF293" t="s">
        <v>682</v>
      </c>
      <c r="AG293">
        <v>25</v>
      </c>
      <c r="AH293">
        <v>25</v>
      </c>
      <c r="AI293" t="s">
        <v>147</v>
      </c>
      <c r="AJ293">
        <v>1091.5</v>
      </c>
      <c r="AK293">
        <v>44.1</v>
      </c>
      <c r="AL293">
        <v>839.1</v>
      </c>
      <c r="AM293">
        <v>-83.027011000000002</v>
      </c>
      <c r="AN293">
        <v>34.425418000000001</v>
      </c>
      <c r="AO293">
        <v>-83.026976000000005</v>
      </c>
      <c r="AP293">
        <v>34.427669000000002</v>
      </c>
      <c r="AQ293" t="s">
        <v>681</v>
      </c>
      <c r="AR293">
        <v>1</v>
      </c>
      <c r="AS293">
        <v>147</v>
      </c>
      <c r="AT293">
        <v>77</v>
      </c>
      <c r="AU293">
        <v>0</v>
      </c>
      <c r="AV293">
        <v>55</v>
      </c>
      <c r="AW293">
        <v>7.76</v>
      </c>
      <c r="AX293">
        <v>7.4</v>
      </c>
      <c r="AY293">
        <v>805.1</v>
      </c>
      <c r="AZ293">
        <v>818.2</v>
      </c>
      <c r="BA293">
        <v>834.3</v>
      </c>
      <c r="BB293">
        <v>55</v>
      </c>
      <c r="BC293">
        <v>58.1</v>
      </c>
      <c r="BD293">
        <v>0</v>
      </c>
      <c r="BE293">
        <v>43087</v>
      </c>
      <c r="BF293" t="s">
        <v>209</v>
      </c>
      <c r="BG293">
        <v>2.33E-3</v>
      </c>
      <c r="BH293">
        <v>29746</v>
      </c>
      <c r="BI293">
        <v>29698</v>
      </c>
      <c r="BJ293" t="s">
        <v>681</v>
      </c>
      <c r="BK293" t="s">
        <v>683</v>
      </c>
      <c r="BL293">
        <v>1</v>
      </c>
      <c r="BM293">
        <v>7700</v>
      </c>
      <c r="BN293">
        <v>1</v>
      </c>
      <c r="BO293">
        <v>1</v>
      </c>
      <c r="BP293">
        <v>2</v>
      </c>
      <c r="BQ293">
        <v>1</v>
      </c>
      <c r="BR293">
        <v>1</v>
      </c>
      <c r="BS293">
        <v>2</v>
      </c>
      <c r="BT293">
        <v>0</v>
      </c>
      <c r="BU293">
        <v>5</v>
      </c>
      <c r="BV293" t="s">
        <v>150</v>
      </c>
      <c r="BW293">
        <v>147</v>
      </c>
      <c r="BX293">
        <v>77</v>
      </c>
      <c r="BY293">
        <v>0</v>
      </c>
      <c r="BZ293" t="s">
        <v>151</v>
      </c>
      <c r="CA293" t="s">
        <v>151</v>
      </c>
      <c r="CB293">
        <v>0</v>
      </c>
      <c r="CC293">
        <v>55</v>
      </c>
      <c r="CD293">
        <v>3770</v>
      </c>
      <c r="CE293" t="s">
        <v>152</v>
      </c>
      <c r="CF293">
        <v>0</v>
      </c>
      <c r="CG293">
        <v>0.69772000000000001</v>
      </c>
      <c r="CH293">
        <v>9</v>
      </c>
      <c r="CI293" t="s">
        <v>153</v>
      </c>
      <c r="CJ293">
        <v>3770</v>
      </c>
      <c r="CK293">
        <v>341212</v>
      </c>
      <c r="CL293">
        <v>16.13</v>
      </c>
      <c r="CM293">
        <v>16.829999999999998</v>
      </c>
      <c r="CN293">
        <v>341212</v>
      </c>
      <c r="CO293">
        <v>0</v>
      </c>
      <c r="CP293">
        <v>3683.9640140000001</v>
      </c>
      <c r="CQ293">
        <v>100</v>
      </c>
      <c r="CR293">
        <v>29722</v>
      </c>
      <c r="CS293">
        <v>2.2422999999999998E-2</v>
      </c>
      <c r="CT293">
        <v>0</v>
      </c>
      <c r="CU293">
        <v>2.33E-3</v>
      </c>
      <c r="CV293">
        <v>436</v>
      </c>
      <c r="CW293" t="s">
        <v>684</v>
      </c>
      <c r="CX293" t="s">
        <v>629</v>
      </c>
      <c r="CY293" t="s">
        <v>685</v>
      </c>
      <c r="CZ293">
        <v>-83.026172000000003</v>
      </c>
      <c r="DA293">
        <v>34.419061999999997</v>
      </c>
      <c r="DB293">
        <v>34.419061999999997</v>
      </c>
      <c r="DC293">
        <v>-83.026172000000003</v>
      </c>
      <c r="DD293">
        <v>2.33E-3</v>
      </c>
      <c r="DE293">
        <v>11</v>
      </c>
      <c r="DF293">
        <v>3860</v>
      </c>
      <c r="DG293">
        <v>11.9</v>
      </c>
      <c r="DH293">
        <v>4030</v>
      </c>
      <c r="DI293">
        <v>11.8</v>
      </c>
      <c r="DJ293">
        <v>3830</v>
      </c>
      <c r="DK293">
        <v>0</v>
      </c>
      <c r="DL293">
        <v>3880</v>
      </c>
      <c r="DM293">
        <v>0</v>
      </c>
      <c r="DN293">
        <v>3770</v>
      </c>
      <c r="DO293">
        <v>14</v>
      </c>
      <c r="DP293">
        <v>3580</v>
      </c>
      <c r="DQ293">
        <v>14</v>
      </c>
      <c r="DR293">
        <v>3420</v>
      </c>
      <c r="DS293">
        <v>14</v>
      </c>
      <c r="DT293">
        <v>3000</v>
      </c>
      <c r="DU293">
        <v>14</v>
      </c>
      <c r="DV293">
        <v>3020</v>
      </c>
      <c r="DW293">
        <v>13.8</v>
      </c>
      <c r="DX293">
        <v>2990</v>
      </c>
      <c r="DY293">
        <v>13.8</v>
      </c>
      <c r="DZ293">
        <v>0</v>
      </c>
    </row>
    <row r="294" spans="1:130" x14ac:dyDescent="0.3">
      <c r="A294">
        <v>293</v>
      </c>
      <c r="B294">
        <v>5608985</v>
      </c>
      <c r="C294" t="s">
        <v>157</v>
      </c>
      <c r="D294">
        <v>42391</v>
      </c>
      <c r="E294" t="s">
        <v>679</v>
      </c>
      <c r="F294" t="s">
        <v>680</v>
      </c>
      <c r="G294" t="s">
        <v>158</v>
      </c>
      <c r="H294" t="s">
        <v>134</v>
      </c>
      <c r="I294">
        <v>0</v>
      </c>
      <c r="J294">
        <v>0</v>
      </c>
      <c r="K294">
        <v>0</v>
      </c>
      <c r="L294" t="s">
        <v>135</v>
      </c>
      <c r="M294" t="s">
        <v>136</v>
      </c>
      <c r="N294" t="s">
        <v>285</v>
      </c>
      <c r="O294" t="s">
        <v>285</v>
      </c>
      <c r="P294" t="s">
        <v>161</v>
      </c>
      <c r="Q294">
        <v>1</v>
      </c>
      <c r="R294" t="s">
        <v>139</v>
      </c>
      <c r="S294" t="s">
        <v>263</v>
      </c>
      <c r="T294" t="s">
        <v>169</v>
      </c>
      <c r="U294" t="s">
        <v>336</v>
      </c>
      <c r="V294">
        <v>20</v>
      </c>
      <c r="W294" t="s">
        <v>143</v>
      </c>
      <c r="X294" t="s">
        <v>144</v>
      </c>
      <c r="Y294" t="s">
        <v>681</v>
      </c>
      <c r="Z294">
        <v>16.617355</v>
      </c>
      <c r="AA294">
        <v>34.427922000000002</v>
      </c>
      <c r="AB294">
        <v>-83.026877999999996</v>
      </c>
      <c r="AC294">
        <v>11</v>
      </c>
      <c r="AD294">
        <v>90</v>
      </c>
      <c r="AE294">
        <v>2103</v>
      </c>
      <c r="AF294" t="s">
        <v>682</v>
      </c>
      <c r="AG294">
        <v>25</v>
      </c>
      <c r="AH294">
        <v>25</v>
      </c>
      <c r="AI294" t="s">
        <v>147</v>
      </c>
      <c r="AJ294">
        <v>1091.5</v>
      </c>
      <c r="AK294">
        <v>44.1</v>
      </c>
      <c r="AL294">
        <v>839.1</v>
      </c>
      <c r="AM294">
        <v>-83.027011000000002</v>
      </c>
      <c r="AN294">
        <v>34.425418000000001</v>
      </c>
      <c r="AO294">
        <v>-83.026976000000005</v>
      </c>
      <c r="AP294">
        <v>34.427669000000002</v>
      </c>
      <c r="AQ294" t="s">
        <v>681</v>
      </c>
      <c r="AR294">
        <v>1</v>
      </c>
      <c r="AS294">
        <v>147</v>
      </c>
      <c r="AT294">
        <v>77</v>
      </c>
      <c r="AU294">
        <v>0</v>
      </c>
      <c r="AV294">
        <v>55</v>
      </c>
      <c r="AW294">
        <v>7.76</v>
      </c>
      <c r="AX294">
        <v>7.4</v>
      </c>
      <c r="AY294">
        <v>805.1</v>
      </c>
      <c r="AZ294">
        <v>818.2</v>
      </c>
      <c r="BA294">
        <v>834.3</v>
      </c>
      <c r="BB294">
        <v>55</v>
      </c>
      <c r="BC294">
        <v>58.1</v>
      </c>
      <c r="BD294">
        <v>0</v>
      </c>
      <c r="BE294">
        <v>43087</v>
      </c>
      <c r="BF294" t="s">
        <v>209</v>
      </c>
      <c r="BG294">
        <v>2.33E-3</v>
      </c>
      <c r="BH294">
        <v>29746</v>
      </c>
      <c r="BI294">
        <v>29698</v>
      </c>
      <c r="BJ294" t="s">
        <v>681</v>
      </c>
      <c r="BK294" t="s">
        <v>683</v>
      </c>
      <c r="BL294">
        <v>1</v>
      </c>
      <c r="BM294">
        <v>7700</v>
      </c>
      <c r="BN294">
        <v>1</v>
      </c>
      <c r="BO294">
        <v>1</v>
      </c>
      <c r="BP294">
        <v>2</v>
      </c>
      <c r="BQ294">
        <v>1</v>
      </c>
      <c r="BR294">
        <v>1</v>
      </c>
      <c r="BS294">
        <v>2</v>
      </c>
      <c r="BT294">
        <v>0</v>
      </c>
      <c r="BU294">
        <v>5</v>
      </c>
      <c r="BV294" t="s">
        <v>150</v>
      </c>
      <c r="BW294">
        <v>147</v>
      </c>
      <c r="BX294">
        <v>77</v>
      </c>
      <c r="BY294">
        <v>0</v>
      </c>
      <c r="BZ294" t="s">
        <v>151</v>
      </c>
      <c r="CA294" t="s">
        <v>151</v>
      </c>
      <c r="CB294">
        <v>0</v>
      </c>
      <c r="CC294">
        <v>55</v>
      </c>
      <c r="CD294">
        <v>3770</v>
      </c>
      <c r="CE294" t="s">
        <v>152</v>
      </c>
      <c r="CF294">
        <v>0</v>
      </c>
      <c r="CG294">
        <v>0.69772000000000001</v>
      </c>
      <c r="CH294">
        <v>9</v>
      </c>
      <c r="CI294" t="s">
        <v>153</v>
      </c>
      <c r="CJ294">
        <v>3770</v>
      </c>
      <c r="CK294">
        <v>341212</v>
      </c>
      <c r="CL294">
        <v>16.13</v>
      </c>
      <c r="CM294">
        <v>16.829999999999998</v>
      </c>
      <c r="CN294">
        <v>341212</v>
      </c>
      <c r="CO294">
        <v>0</v>
      </c>
      <c r="CP294">
        <v>3683.9640140000001</v>
      </c>
      <c r="CQ294">
        <v>100</v>
      </c>
      <c r="CR294">
        <v>29722</v>
      </c>
      <c r="CS294">
        <v>2.2422999999999998E-2</v>
      </c>
      <c r="CT294">
        <v>0</v>
      </c>
      <c r="CU294">
        <v>2.33E-3</v>
      </c>
      <c r="CV294">
        <v>436</v>
      </c>
      <c r="CW294" t="s">
        <v>684</v>
      </c>
      <c r="CX294" t="s">
        <v>629</v>
      </c>
      <c r="CY294" t="s">
        <v>685</v>
      </c>
      <c r="CZ294">
        <v>-83.026172000000003</v>
      </c>
      <c r="DA294">
        <v>34.419061999999997</v>
      </c>
      <c r="DB294">
        <v>34.419061999999997</v>
      </c>
      <c r="DC294">
        <v>-83.026172000000003</v>
      </c>
      <c r="DD294">
        <v>2.33E-3</v>
      </c>
      <c r="DE294">
        <v>11</v>
      </c>
      <c r="DF294">
        <v>3860</v>
      </c>
      <c r="DG294">
        <v>11.9</v>
      </c>
      <c r="DH294">
        <v>4030</v>
      </c>
      <c r="DI294">
        <v>11.8</v>
      </c>
      <c r="DJ294">
        <v>3830</v>
      </c>
      <c r="DK294">
        <v>0</v>
      </c>
      <c r="DL294">
        <v>3880</v>
      </c>
      <c r="DM294">
        <v>0</v>
      </c>
      <c r="DN294">
        <v>3770</v>
      </c>
      <c r="DO294">
        <v>14</v>
      </c>
      <c r="DP294">
        <v>3580</v>
      </c>
      <c r="DQ294">
        <v>14</v>
      </c>
      <c r="DR294">
        <v>3420</v>
      </c>
      <c r="DS294">
        <v>14</v>
      </c>
      <c r="DT294">
        <v>3000</v>
      </c>
      <c r="DU294">
        <v>14</v>
      </c>
      <c r="DV294">
        <v>3020</v>
      </c>
      <c r="DW294">
        <v>13.8</v>
      </c>
      <c r="DX294">
        <v>2990</v>
      </c>
      <c r="DY294">
        <v>13.8</v>
      </c>
      <c r="DZ294">
        <v>2.6899999999999998E-4</v>
      </c>
    </row>
    <row r="295" spans="1:130" x14ac:dyDescent="0.3">
      <c r="A295">
        <v>294</v>
      </c>
      <c r="B295">
        <v>4922000</v>
      </c>
      <c r="C295" t="s">
        <v>157</v>
      </c>
      <c r="D295">
        <v>41849.254861111112</v>
      </c>
      <c r="E295" t="s">
        <v>679</v>
      </c>
      <c r="F295" t="s">
        <v>680</v>
      </c>
      <c r="G295" t="s">
        <v>158</v>
      </c>
      <c r="H295" t="s">
        <v>187</v>
      </c>
      <c r="I295">
        <v>0</v>
      </c>
      <c r="J295">
        <v>0</v>
      </c>
      <c r="K295">
        <v>1</v>
      </c>
      <c r="L295" t="s">
        <v>135</v>
      </c>
      <c r="M295" t="s">
        <v>136</v>
      </c>
      <c r="N295" t="s">
        <v>159</v>
      </c>
      <c r="O295" t="s">
        <v>496</v>
      </c>
      <c r="P295" t="s">
        <v>161</v>
      </c>
      <c r="Q295">
        <v>1</v>
      </c>
      <c r="R295" t="s">
        <v>182</v>
      </c>
      <c r="S295" t="s">
        <v>263</v>
      </c>
      <c r="T295" t="s">
        <v>141</v>
      </c>
      <c r="U295" t="s">
        <v>142</v>
      </c>
      <c r="V295">
        <v>53</v>
      </c>
      <c r="W295" t="s">
        <v>143</v>
      </c>
      <c r="X295" t="s">
        <v>322</v>
      </c>
      <c r="Y295" t="s">
        <v>681</v>
      </c>
      <c r="Z295">
        <v>16.678569</v>
      </c>
      <c r="AA295">
        <v>34.428787999999997</v>
      </c>
      <c r="AB295">
        <v>-83.02664</v>
      </c>
      <c r="AC295">
        <v>11</v>
      </c>
      <c r="AD295">
        <v>90</v>
      </c>
      <c r="AE295">
        <v>2103</v>
      </c>
      <c r="AF295" t="s">
        <v>682</v>
      </c>
      <c r="AG295">
        <v>25</v>
      </c>
      <c r="AH295">
        <v>25</v>
      </c>
      <c r="AI295" t="s">
        <v>147</v>
      </c>
      <c r="AJ295">
        <v>1091.5</v>
      </c>
      <c r="AK295">
        <v>44.1</v>
      </c>
      <c r="AL295">
        <v>839.1</v>
      </c>
      <c r="AM295">
        <v>-83.027011000000002</v>
      </c>
      <c r="AN295">
        <v>34.425418000000001</v>
      </c>
      <c r="AO295">
        <v>-83.026976000000005</v>
      </c>
      <c r="AP295">
        <v>34.427669000000002</v>
      </c>
      <c r="AQ295" t="s">
        <v>681</v>
      </c>
      <c r="AR295">
        <v>1</v>
      </c>
      <c r="AS295">
        <v>147</v>
      </c>
      <c r="AT295">
        <v>77</v>
      </c>
      <c r="AU295">
        <v>0</v>
      </c>
      <c r="AV295">
        <v>55</v>
      </c>
      <c r="AW295">
        <v>7.76</v>
      </c>
      <c r="AX295">
        <v>7.4</v>
      </c>
      <c r="AY295">
        <v>805.1</v>
      </c>
      <c r="AZ295">
        <v>818.2</v>
      </c>
      <c r="BA295">
        <v>834.3</v>
      </c>
      <c r="BB295">
        <v>55</v>
      </c>
      <c r="BC295">
        <v>58.1</v>
      </c>
      <c r="BD295">
        <v>0</v>
      </c>
      <c r="BE295">
        <v>43087</v>
      </c>
      <c r="BF295" t="s">
        <v>209</v>
      </c>
      <c r="BG295">
        <v>2.33E-3</v>
      </c>
      <c r="BH295">
        <v>29746</v>
      </c>
      <c r="BI295">
        <v>29698</v>
      </c>
      <c r="BJ295" t="s">
        <v>681</v>
      </c>
      <c r="BK295" t="s">
        <v>683</v>
      </c>
      <c r="BL295">
        <v>1</v>
      </c>
      <c r="BM295">
        <v>7700</v>
      </c>
      <c r="BN295">
        <v>1</v>
      </c>
      <c r="BO295">
        <v>1</v>
      </c>
      <c r="BP295">
        <v>2</v>
      </c>
      <c r="BQ295">
        <v>1</v>
      </c>
      <c r="BR295">
        <v>1</v>
      </c>
      <c r="BS295">
        <v>2</v>
      </c>
      <c r="BT295">
        <v>0</v>
      </c>
      <c r="BU295">
        <v>5</v>
      </c>
      <c r="BV295" t="s">
        <v>150</v>
      </c>
      <c r="BW295">
        <v>147</v>
      </c>
      <c r="BX295">
        <v>77</v>
      </c>
      <c r="BY295">
        <v>0</v>
      </c>
      <c r="BZ295" t="s">
        <v>151</v>
      </c>
      <c r="CA295" t="s">
        <v>151</v>
      </c>
      <c r="CB295">
        <v>0</v>
      </c>
      <c r="CC295">
        <v>55</v>
      </c>
      <c r="CD295">
        <v>3770</v>
      </c>
      <c r="CE295" t="s">
        <v>152</v>
      </c>
      <c r="CF295">
        <v>0</v>
      </c>
      <c r="CG295">
        <v>0.69772000000000001</v>
      </c>
      <c r="CH295">
        <v>9</v>
      </c>
      <c r="CI295" t="s">
        <v>153</v>
      </c>
      <c r="CJ295">
        <v>3770</v>
      </c>
      <c r="CK295">
        <v>341212</v>
      </c>
      <c r="CL295">
        <v>16.13</v>
      </c>
      <c r="CM295">
        <v>16.829999999999998</v>
      </c>
      <c r="CN295">
        <v>341212</v>
      </c>
      <c r="CO295">
        <v>0</v>
      </c>
      <c r="CP295">
        <v>3683.9640140000001</v>
      </c>
      <c r="CQ295">
        <v>100</v>
      </c>
      <c r="CR295">
        <v>29722</v>
      </c>
      <c r="CS295">
        <v>2.2422999999999998E-2</v>
      </c>
      <c r="CT295">
        <v>0</v>
      </c>
      <c r="CU295">
        <v>2.33E-3</v>
      </c>
      <c r="CV295">
        <v>436</v>
      </c>
      <c r="CW295" t="s">
        <v>684</v>
      </c>
      <c r="CX295" t="s">
        <v>629</v>
      </c>
      <c r="CY295" t="s">
        <v>685</v>
      </c>
      <c r="CZ295">
        <v>-83.026172000000003</v>
      </c>
      <c r="DA295">
        <v>34.419061999999997</v>
      </c>
      <c r="DB295">
        <v>34.419061999999997</v>
      </c>
      <c r="DC295">
        <v>-83.026172000000003</v>
      </c>
      <c r="DD295">
        <v>2.33E-3</v>
      </c>
      <c r="DE295">
        <v>11</v>
      </c>
      <c r="DF295">
        <v>3860</v>
      </c>
      <c r="DG295">
        <v>11.9</v>
      </c>
      <c r="DH295">
        <v>4030</v>
      </c>
      <c r="DI295">
        <v>11.8</v>
      </c>
      <c r="DJ295">
        <v>3830</v>
      </c>
      <c r="DK295">
        <v>0</v>
      </c>
      <c r="DL295">
        <v>3880</v>
      </c>
      <c r="DM295">
        <v>0</v>
      </c>
      <c r="DN295">
        <v>3770</v>
      </c>
      <c r="DO295">
        <v>14</v>
      </c>
      <c r="DP295">
        <v>3580</v>
      </c>
      <c r="DQ295">
        <v>14</v>
      </c>
      <c r="DR295">
        <v>3420</v>
      </c>
      <c r="DS295">
        <v>14</v>
      </c>
      <c r="DT295">
        <v>3000</v>
      </c>
      <c r="DU295">
        <v>14</v>
      </c>
      <c r="DV295">
        <v>3020</v>
      </c>
      <c r="DW295">
        <v>13.8</v>
      </c>
      <c r="DX295">
        <v>2990</v>
      </c>
      <c r="DY295">
        <v>13.8</v>
      </c>
      <c r="DZ295">
        <v>1.1659999999999999E-3</v>
      </c>
    </row>
    <row r="296" spans="1:130" x14ac:dyDescent="0.3">
      <c r="A296">
        <v>295</v>
      </c>
      <c r="B296">
        <v>4762361</v>
      </c>
      <c r="C296" t="s">
        <v>157</v>
      </c>
      <c r="D296">
        <v>41713.511805555558</v>
      </c>
      <c r="E296" t="s">
        <v>679</v>
      </c>
      <c r="F296" t="s">
        <v>680</v>
      </c>
      <c r="G296" t="s">
        <v>158</v>
      </c>
      <c r="H296" t="s">
        <v>193</v>
      </c>
      <c r="I296">
        <v>0</v>
      </c>
      <c r="J296">
        <v>0</v>
      </c>
      <c r="K296">
        <v>0</v>
      </c>
      <c r="L296" t="s">
        <v>135</v>
      </c>
      <c r="M296" t="s">
        <v>136</v>
      </c>
      <c r="N296" t="s">
        <v>255</v>
      </c>
      <c r="O296" t="s">
        <v>255</v>
      </c>
      <c r="P296" t="s">
        <v>161</v>
      </c>
      <c r="Q296">
        <v>1</v>
      </c>
      <c r="R296" t="s">
        <v>139</v>
      </c>
      <c r="S296" t="s">
        <v>221</v>
      </c>
      <c r="T296" t="s">
        <v>169</v>
      </c>
      <c r="U296" t="s">
        <v>142</v>
      </c>
      <c r="V296">
        <v>69</v>
      </c>
      <c r="W296" t="s">
        <v>143</v>
      </c>
      <c r="X296" t="s">
        <v>264</v>
      </c>
      <c r="Y296" t="s">
        <v>681</v>
      </c>
      <c r="Z296">
        <v>16.451817999999999</v>
      </c>
      <c r="AA296">
        <v>34.425587999999998</v>
      </c>
      <c r="AB296">
        <v>-83.027063999999996</v>
      </c>
      <c r="AC296">
        <v>11</v>
      </c>
      <c r="AD296">
        <v>90</v>
      </c>
      <c r="AE296">
        <v>2103</v>
      </c>
      <c r="AF296" t="s">
        <v>682</v>
      </c>
      <c r="AG296">
        <v>25</v>
      </c>
      <c r="AH296">
        <v>25</v>
      </c>
      <c r="AI296" t="s">
        <v>147</v>
      </c>
      <c r="AJ296">
        <v>1091.5</v>
      </c>
      <c r="AK296">
        <v>44.1</v>
      </c>
      <c r="AL296">
        <v>839.1</v>
      </c>
      <c r="AM296">
        <v>-83.027011000000002</v>
      </c>
      <c r="AN296">
        <v>34.425418000000001</v>
      </c>
      <c r="AO296">
        <v>-83.026976000000005</v>
      </c>
      <c r="AP296">
        <v>34.427669000000002</v>
      </c>
      <c r="AQ296" t="s">
        <v>681</v>
      </c>
      <c r="AR296">
        <v>1</v>
      </c>
      <c r="AS296">
        <v>147</v>
      </c>
      <c r="AT296">
        <v>77</v>
      </c>
      <c r="AU296">
        <v>0</v>
      </c>
      <c r="AV296">
        <v>55</v>
      </c>
      <c r="AW296">
        <v>7.76</v>
      </c>
      <c r="AX296">
        <v>7.4</v>
      </c>
      <c r="AY296">
        <v>805.1</v>
      </c>
      <c r="AZ296">
        <v>818.2</v>
      </c>
      <c r="BA296">
        <v>834.3</v>
      </c>
      <c r="BB296">
        <v>55</v>
      </c>
      <c r="BC296">
        <v>58.1</v>
      </c>
      <c r="BD296">
        <v>0</v>
      </c>
      <c r="BE296">
        <v>43087</v>
      </c>
      <c r="BF296" t="s">
        <v>209</v>
      </c>
      <c r="BG296">
        <v>2.33E-3</v>
      </c>
      <c r="BH296">
        <v>29746</v>
      </c>
      <c r="BI296">
        <v>29698</v>
      </c>
      <c r="BJ296" t="s">
        <v>681</v>
      </c>
      <c r="BK296" t="s">
        <v>683</v>
      </c>
      <c r="BL296">
        <v>1</v>
      </c>
      <c r="BM296">
        <v>7700</v>
      </c>
      <c r="BN296">
        <v>1</v>
      </c>
      <c r="BO296">
        <v>1</v>
      </c>
      <c r="BP296">
        <v>2</v>
      </c>
      <c r="BQ296">
        <v>1</v>
      </c>
      <c r="BR296">
        <v>1</v>
      </c>
      <c r="BS296">
        <v>2</v>
      </c>
      <c r="BT296">
        <v>0</v>
      </c>
      <c r="BU296">
        <v>5</v>
      </c>
      <c r="BV296" t="s">
        <v>150</v>
      </c>
      <c r="BW296">
        <v>147</v>
      </c>
      <c r="BX296">
        <v>77</v>
      </c>
      <c r="BY296">
        <v>0</v>
      </c>
      <c r="BZ296" t="s">
        <v>151</v>
      </c>
      <c r="CA296" t="s">
        <v>151</v>
      </c>
      <c r="CB296">
        <v>0</v>
      </c>
      <c r="CC296">
        <v>55</v>
      </c>
      <c r="CD296">
        <v>3770</v>
      </c>
      <c r="CE296" t="s">
        <v>152</v>
      </c>
      <c r="CF296">
        <v>0</v>
      </c>
      <c r="CG296">
        <v>0.69772000000000001</v>
      </c>
      <c r="CH296">
        <v>9</v>
      </c>
      <c r="CI296" t="s">
        <v>153</v>
      </c>
      <c r="CJ296">
        <v>3770</v>
      </c>
      <c r="CK296">
        <v>341212</v>
      </c>
      <c r="CL296">
        <v>16.13</v>
      </c>
      <c r="CM296">
        <v>16.829999999999998</v>
      </c>
      <c r="CN296">
        <v>341212</v>
      </c>
      <c r="CO296">
        <v>0</v>
      </c>
      <c r="CP296">
        <v>3683.9640140000001</v>
      </c>
      <c r="CQ296">
        <v>100</v>
      </c>
      <c r="CR296">
        <v>29722</v>
      </c>
      <c r="CS296">
        <v>2.2422999999999998E-2</v>
      </c>
      <c r="CT296">
        <v>0</v>
      </c>
      <c r="CU296">
        <v>2.33E-3</v>
      </c>
      <c r="CV296">
        <v>436</v>
      </c>
      <c r="CW296" t="s">
        <v>684</v>
      </c>
      <c r="CX296" t="s">
        <v>629</v>
      </c>
      <c r="CY296" t="s">
        <v>685</v>
      </c>
      <c r="CZ296">
        <v>-83.026172000000003</v>
      </c>
      <c r="DA296">
        <v>34.419061999999997</v>
      </c>
      <c r="DB296">
        <v>34.419061999999997</v>
      </c>
      <c r="DC296">
        <v>-83.026172000000003</v>
      </c>
      <c r="DD296">
        <v>2.33E-3</v>
      </c>
      <c r="DE296">
        <v>11</v>
      </c>
      <c r="DF296">
        <v>3860</v>
      </c>
      <c r="DG296">
        <v>11.9</v>
      </c>
      <c r="DH296">
        <v>4030</v>
      </c>
      <c r="DI296">
        <v>11.8</v>
      </c>
      <c r="DJ296">
        <v>3830</v>
      </c>
      <c r="DK296">
        <v>0</v>
      </c>
      <c r="DL296">
        <v>3880</v>
      </c>
      <c r="DM296">
        <v>0</v>
      </c>
      <c r="DN296">
        <v>3770</v>
      </c>
      <c r="DO296">
        <v>14</v>
      </c>
      <c r="DP296">
        <v>3580</v>
      </c>
      <c r="DQ296">
        <v>14</v>
      </c>
      <c r="DR296">
        <v>3420</v>
      </c>
      <c r="DS296">
        <v>14</v>
      </c>
      <c r="DT296">
        <v>3000</v>
      </c>
      <c r="DU296">
        <v>14</v>
      </c>
      <c r="DV296">
        <v>3020</v>
      </c>
      <c r="DW296">
        <v>13.8</v>
      </c>
      <c r="DX296">
        <v>2990</v>
      </c>
      <c r="DY296">
        <v>13.8</v>
      </c>
      <c r="DZ296">
        <v>0</v>
      </c>
    </row>
    <row r="297" spans="1:130" x14ac:dyDescent="0.3">
      <c r="A297">
        <v>296</v>
      </c>
      <c r="B297">
        <v>4518750</v>
      </c>
      <c r="C297" t="s">
        <v>686</v>
      </c>
      <c r="D297">
        <v>41478.98333333333</v>
      </c>
      <c r="E297" t="s">
        <v>679</v>
      </c>
      <c r="F297" t="s">
        <v>680</v>
      </c>
      <c r="G297" t="s">
        <v>687</v>
      </c>
      <c r="H297" t="s">
        <v>134</v>
      </c>
      <c r="I297">
        <v>0</v>
      </c>
      <c r="J297">
        <v>0</v>
      </c>
      <c r="K297">
        <v>0</v>
      </c>
      <c r="L297" t="s">
        <v>135</v>
      </c>
      <c r="M297" t="s">
        <v>180</v>
      </c>
      <c r="N297" t="s">
        <v>285</v>
      </c>
      <c r="O297" t="s">
        <v>285</v>
      </c>
      <c r="P297" t="s">
        <v>176</v>
      </c>
      <c r="Q297">
        <v>1</v>
      </c>
      <c r="R297" t="s">
        <v>139</v>
      </c>
      <c r="S297" t="s">
        <v>221</v>
      </c>
      <c r="T297" t="s">
        <v>141</v>
      </c>
      <c r="U297" t="s">
        <v>142</v>
      </c>
      <c r="V297">
        <v>32</v>
      </c>
      <c r="W297" t="s">
        <v>143</v>
      </c>
      <c r="X297" t="s">
        <v>144</v>
      </c>
      <c r="Y297" t="s">
        <v>681</v>
      </c>
      <c r="Z297">
        <v>16.47317</v>
      </c>
      <c r="AA297">
        <v>34.425884000000003</v>
      </c>
      <c r="AB297">
        <v>-83.027158</v>
      </c>
      <c r="AC297">
        <v>11</v>
      </c>
      <c r="AD297">
        <v>90</v>
      </c>
      <c r="AE297">
        <v>2103</v>
      </c>
      <c r="AF297" t="s">
        <v>682</v>
      </c>
      <c r="AG297">
        <v>25</v>
      </c>
      <c r="AH297">
        <v>25</v>
      </c>
      <c r="AI297" t="s">
        <v>147</v>
      </c>
      <c r="AJ297">
        <v>1091.5</v>
      </c>
      <c r="AK297">
        <v>44.1</v>
      </c>
      <c r="AL297">
        <v>839.1</v>
      </c>
      <c r="AM297">
        <v>-83.027011000000002</v>
      </c>
      <c r="AN297">
        <v>34.425418000000001</v>
      </c>
      <c r="AO297">
        <v>-83.026976000000005</v>
      </c>
      <c r="AP297">
        <v>34.427669000000002</v>
      </c>
      <c r="AQ297" t="s">
        <v>681</v>
      </c>
      <c r="AR297">
        <v>1</v>
      </c>
      <c r="AS297">
        <v>147</v>
      </c>
      <c r="AT297">
        <v>77</v>
      </c>
      <c r="AU297">
        <v>0</v>
      </c>
      <c r="AV297">
        <v>55</v>
      </c>
      <c r="AW297">
        <v>7.76</v>
      </c>
      <c r="AX297">
        <v>7.4</v>
      </c>
      <c r="AY297">
        <v>805.1</v>
      </c>
      <c r="AZ297">
        <v>818.2</v>
      </c>
      <c r="BA297">
        <v>834.3</v>
      </c>
      <c r="BB297">
        <v>55</v>
      </c>
      <c r="BC297">
        <v>58.1</v>
      </c>
      <c r="BD297">
        <v>0</v>
      </c>
      <c r="BE297">
        <v>43087</v>
      </c>
      <c r="BF297" t="s">
        <v>209</v>
      </c>
      <c r="BG297">
        <v>2.33E-3</v>
      </c>
      <c r="BH297">
        <v>29746</v>
      </c>
      <c r="BI297">
        <v>29698</v>
      </c>
      <c r="BJ297" t="s">
        <v>681</v>
      </c>
      <c r="BK297" t="s">
        <v>683</v>
      </c>
      <c r="BL297">
        <v>1</v>
      </c>
      <c r="BM297">
        <v>7700</v>
      </c>
      <c r="BN297">
        <v>1</v>
      </c>
      <c r="BO297">
        <v>1</v>
      </c>
      <c r="BP297">
        <v>2</v>
      </c>
      <c r="BQ297">
        <v>1</v>
      </c>
      <c r="BR297">
        <v>1</v>
      </c>
      <c r="BS297">
        <v>2</v>
      </c>
      <c r="BT297">
        <v>0</v>
      </c>
      <c r="BU297">
        <v>5</v>
      </c>
      <c r="BV297" t="s">
        <v>150</v>
      </c>
      <c r="BW297">
        <v>147</v>
      </c>
      <c r="BX297">
        <v>77</v>
      </c>
      <c r="BY297">
        <v>0</v>
      </c>
      <c r="BZ297" t="s">
        <v>151</v>
      </c>
      <c r="CA297" t="s">
        <v>151</v>
      </c>
      <c r="CB297">
        <v>0</v>
      </c>
      <c r="CC297">
        <v>55</v>
      </c>
      <c r="CD297">
        <v>3770</v>
      </c>
      <c r="CE297" t="s">
        <v>152</v>
      </c>
      <c r="CF297">
        <v>0</v>
      </c>
      <c r="CG297">
        <v>0.69772000000000001</v>
      </c>
      <c r="CH297">
        <v>9</v>
      </c>
      <c r="CI297" t="s">
        <v>153</v>
      </c>
      <c r="CJ297">
        <v>3770</v>
      </c>
      <c r="CK297">
        <v>341212</v>
      </c>
      <c r="CL297">
        <v>16.13</v>
      </c>
      <c r="CM297">
        <v>16.829999999999998</v>
      </c>
      <c r="CN297">
        <v>341212</v>
      </c>
      <c r="CO297">
        <v>0</v>
      </c>
      <c r="CP297">
        <v>3683.9640140000001</v>
      </c>
      <c r="CQ297">
        <v>100</v>
      </c>
      <c r="CR297">
        <v>29722</v>
      </c>
      <c r="CS297">
        <v>2.2422999999999998E-2</v>
      </c>
      <c r="CT297">
        <v>0</v>
      </c>
      <c r="CU297">
        <v>2.33E-3</v>
      </c>
      <c r="CV297">
        <v>436</v>
      </c>
      <c r="CW297" t="s">
        <v>684</v>
      </c>
      <c r="CX297" t="s">
        <v>629</v>
      </c>
      <c r="CY297" t="s">
        <v>685</v>
      </c>
      <c r="CZ297">
        <v>-83.026172000000003</v>
      </c>
      <c r="DA297">
        <v>34.419061999999997</v>
      </c>
      <c r="DB297">
        <v>34.419061999999997</v>
      </c>
      <c r="DC297">
        <v>-83.026172000000003</v>
      </c>
      <c r="DD297">
        <v>2.33E-3</v>
      </c>
      <c r="DE297">
        <v>11</v>
      </c>
      <c r="DF297">
        <v>3860</v>
      </c>
      <c r="DG297">
        <v>11.9</v>
      </c>
      <c r="DH297">
        <v>4030</v>
      </c>
      <c r="DI297">
        <v>11.8</v>
      </c>
      <c r="DJ297">
        <v>3830</v>
      </c>
      <c r="DK297">
        <v>0</v>
      </c>
      <c r="DL297">
        <v>3880</v>
      </c>
      <c r="DM297">
        <v>0</v>
      </c>
      <c r="DN297">
        <v>3770</v>
      </c>
      <c r="DO297">
        <v>14</v>
      </c>
      <c r="DP297">
        <v>3580</v>
      </c>
      <c r="DQ297">
        <v>14</v>
      </c>
      <c r="DR297">
        <v>3420</v>
      </c>
      <c r="DS297">
        <v>14</v>
      </c>
      <c r="DT297">
        <v>3000</v>
      </c>
      <c r="DU297">
        <v>14</v>
      </c>
      <c r="DV297">
        <v>3020</v>
      </c>
      <c r="DW297">
        <v>13.8</v>
      </c>
      <c r="DX297">
        <v>2990</v>
      </c>
      <c r="DY297">
        <v>13.8</v>
      </c>
      <c r="DZ297">
        <v>0</v>
      </c>
    </row>
    <row r="298" spans="1:130" x14ac:dyDescent="0.3">
      <c r="A298">
        <v>297</v>
      </c>
      <c r="B298">
        <v>7259830</v>
      </c>
      <c r="C298" t="s">
        <v>157</v>
      </c>
      <c r="D298">
        <v>43638.15</v>
      </c>
      <c r="E298" t="s">
        <v>679</v>
      </c>
      <c r="F298" t="s">
        <v>688</v>
      </c>
      <c r="G298" t="s">
        <v>158</v>
      </c>
      <c r="H298" t="s">
        <v>134</v>
      </c>
      <c r="I298">
        <v>0</v>
      </c>
      <c r="J298">
        <v>0</v>
      </c>
      <c r="K298">
        <v>0</v>
      </c>
      <c r="L298" t="s">
        <v>135</v>
      </c>
      <c r="M298" t="s">
        <v>180</v>
      </c>
      <c r="N298" t="s">
        <v>255</v>
      </c>
      <c r="O298" t="s">
        <v>255</v>
      </c>
      <c r="P298" t="s">
        <v>161</v>
      </c>
      <c r="Q298">
        <v>1</v>
      </c>
      <c r="R298" t="s">
        <v>139</v>
      </c>
      <c r="S298" t="s">
        <v>263</v>
      </c>
      <c r="T298" t="s">
        <v>141</v>
      </c>
      <c r="U298" t="s">
        <v>162</v>
      </c>
      <c r="V298">
        <v>34</v>
      </c>
      <c r="W298" t="s">
        <v>143</v>
      </c>
      <c r="X298" t="s">
        <v>201</v>
      </c>
      <c r="Y298" t="s">
        <v>689</v>
      </c>
      <c r="Z298">
        <v>16.154420999999999</v>
      </c>
      <c r="AA298">
        <v>34.427686000000001</v>
      </c>
      <c r="AB298">
        <v>-82.939279999999997</v>
      </c>
      <c r="AC298">
        <v>12</v>
      </c>
      <c r="AD298">
        <v>87</v>
      </c>
      <c r="AE298">
        <v>1383</v>
      </c>
      <c r="AF298" t="s">
        <v>626</v>
      </c>
      <c r="AG298">
        <v>49</v>
      </c>
      <c r="AH298">
        <v>52</v>
      </c>
      <c r="AI298" t="s">
        <v>183</v>
      </c>
      <c r="AJ298">
        <v>899.1</v>
      </c>
      <c r="AK298">
        <v>41.1</v>
      </c>
      <c r="AL298">
        <v>645.9</v>
      </c>
      <c r="AM298">
        <v>-82.938687000000002</v>
      </c>
      <c r="AN298">
        <v>34.425041</v>
      </c>
      <c r="AO298">
        <v>-82.939314999999993</v>
      </c>
      <c r="AP298">
        <v>34.426693999999998</v>
      </c>
      <c r="AQ298" t="s">
        <v>689</v>
      </c>
      <c r="AR298">
        <v>1</v>
      </c>
      <c r="AS298">
        <v>147</v>
      </c>
      <c r="AT298">
        <v>51</v>
      </c>
      <c r="AU298">
        <v>0</v>
      </c>
      <c r="AV298">
        <v>55</v>
      </c>
      <c r="AW298">
        <v>6.2</v>
      </c>
      <c r="AX298">
        <v>5.98</v>
      </c>
      <c r="AY298">
        <v>831.4</v>
      </c>
      <c r="AZ298">
        <v>834.6</v>
      </c>
      <c r="BA298">
        <v>833</v>
      </c>
      <c r="BB298">
        <v>55</v>
      </c>
      <c r="BC298">
        <v>56.5</v>
      </c>
      <c r="BD298">
        <v>0</v>
      </c>
      <c r="BE298">
        <v>43087</v>
      </c>
      <c r="BF298" t="s">
        <v>209</v>
      </c>
      <c r="BG298">
        <v>1.825E-3</v>
      </c>
      <c r="BH298">
        <v>29667</v>
      </c>
      <c r="BI298">
        <v>29635</v>
      </c>
      <c r="BJ298" t="s">
        <v>689</v>
      </c>
      <c r="BK298" t="s">
        <v>683</v>
      </c>
      <c r="BL298">
        <v>1</v>
      </c>
      <c r="BM298">
        <v>5100</v>
      </c>
      <c r="BN298">
        <v>1</v>
      </c>
      <c r="BO298">
        <v>1</v>
      </c>
      <c r="BP298">
        <v>2</v>
      </c>
      <c r="BQ298">
        <v>1</v>
      </c>
      <c r="BR298">
        <v>1</v>
      </c>
      <c r="BS298">
        <v>2</v>
      </c>
      <c r="BT298">
        <v>0</v>
      </c>
      <c r="BU298">
        <v>5</v>
      </c>
      <c r="BV298" t="s">
        <v>150</v>
      </c>
      <c r="BW298">
        <v>147</v>
      </c>
      <c r="BX298">
        <v>51</v>
      </c>
      <c r="BY298">
        <v>0</v>
      </c>
      <c r="BZ298" t="s">
        <v>151</v>
      </c>
      <c r="CA298" t="s">
        <v>151</v>
      </c>
      <c r="CB298">
        <v>0</v>
      </c>
      <c r="CC298">
        <v>55</v>
      </c>
      <c r="CD298">
        <v>1790</v>
      </c>
      <c r="CE298" t="s">
        <v>152</v>
      </c>
      <c r="CF298">
        <v>0</v>
      </c>
      <c r="CG298">
        <v>0.48386499999999999</v>
      </c>
      <c r="CH298">
        <v>9</v>
      </c>
      <c r="CI298" t="s">
        <v>153</v>
      </c>
      <c r="CJ298">
        <v>1790</v>
      </c>
      <c r="CK298">
        <v>341149</v>
      </c>
      <c r="CL298">
        <v>15.79</v>
      </c>
      <c r="CM298">
        <v>16.28</v>
      </c>
      <c r="CN298">
        <v>341149</v>
      </c>
      <c r="CO298">
        <v>0</v>
      </c>
      <c r="CP298">
        <v>2554.8080949999999</v>
      </c>
      <c r="CQ298">
        <v>100</v>
      </c>
      <c r="CR298">
        <v>29659</v>
      </c>
      <c r="CS298">
        <v>1.6441999999999998E-2</v>
      </c>
      <c r="CT298">
        <v>0</v>
      </c>
      <c r="CU298">
        <v>1.825E-3</v>
      </c>
      <c r="CV298">
        <v>464</v>
      </c>
      <c r="CW298" t="s">
        <v>690</v>
      </c>
      <c r="CX298" t="s">
        <v>629</v>
      </c>
      <c r="CY298" t="s">
        <v>691</v>
      </c>
      <c r="CZ298">
        <v>-82.936301</v>
      </c>
      <c r="DA298">
        <v>34.421919000000003</v>
      </c>
      <c r="DB298">
        <v>34.421919000000003</v>
      </c>
      <c r="DC298">
        <v>-82.936301</v>
      </c>
      <c r="DD298">
        <v>1.825E-3</v>
      </c>
      <c r="DE298">
        <v>12</v>
      </c>
      <c r="DF298">
        <v>1520</v>
      </c>
      <c r="DG298">
        <v>0</v>
      </c>
      <c r="DH298">
        <v>1590</v>
      </c>
      <c r="DI298">
        <v>0</v>
      </c>
      <c r="DJ298">
        <v>1810</v>
      </c>
      <c r="DK298">
        <v>0</v>
      </c>
      <c r="DL298">
        <v>1840</v>
      </c>
      <c r="DM298">
        <v>0</v>
      </c>
      <c r="DN298">
        <v>1790</v>
      </c>
      <c r="DO298">
        <v>8</v>
      </c>
      <c r="DP298">
        <v>1700</v>
      </c>
      <c r="DQ298">
        <v>7.9</v>
      </c>
      <c r="DR298">
        <v>1620</v>
      </c>
      <c r="DS298">
        <v>8</v>
      </c>
      <c r="DT298">
        <v>1330</v>
      </c>
      <c r="DU298">
        <v>8</v>
      </c>
      <c r="DV298">
        <v>1340</v>
      </c>
      <c r="DW298">
        <v>8</v>
      </c>
      <c r="DX298">
        <v>1450</v>
      </c>
      <c r="DY298">
        <v>8</v>
      </c>
      <c r="DZ298">
        <v>9.9099999999999991E-4</v>
      </c>
    </row>
    <row r="299" spans="1:130" x14ac:dyDescent="0.3">
      <c r="A299">
        <v>298</v>
      </c>
      <c r="B299">
        <v>5860031</v>
      </c>
      <c r="C299" t="s">
        <v>157</v>
      </c>
      <c r="D299">
        <v>42579.144444444442</v>
      </c>
      <c r="E299" t="s">
        <v>679</v>
      </c>
      <c r="F299" t="s">
        <v>688</v>
      </c>
      <c r="G299" t="s">
        <v>158</v>
      </c>
      <c r="H299" t="s">
        <v>537</v>
      </c>
      <c r="I299">
        <v>1</v>
      </c>
      <c r="J299">
        <v>0</v>
      </c>
      <c r="K299">
        <v>1</v>
      </c>
      <c r="L299" t="s">
        <v>135</v>
      </c>
      <c r="M299" t="s">
        <v>136</v>
      </c>
      <c r="N299" t="s">
        <v>189</v>
      </c>
      <c r="O299" t="s">
        <v>615</v>
      </c>
      <c r="P299" t="s">
        <v>161</v>
      </c>
      <c r="Q299">
        <v>1</v>
      </c>
      <c r="R299" t="s">
        <v>139</v>
      </c>
      <c r="S299" t="s">
        <v>177</v>
      </c>
      <c r="T299" t="s">
        <v>141</v>
      </c>
      <c r="U299" t="s">
        <v>142</v>
      </c>
      <c r="V299">
        <v>27</v>
      </c>
      <c r="W299" t="s">
        <v>692</v>
      </c>
      <c r="X299" t="s">
        <v>144</v>
      </c>
      <c r="Y299" t="s">
        <v>689</v>
      </c>
      <c r="Z299">
        <v>15.904045999999999</v>
      </c>
      <c r="AA299">
        <v>34.424382000000001</v>
      </c>
      <c r="AB299">
        <v>-82.938108999999997</v>
      </c>
      <c r="AC299">
        <v>12</v>
      </c>
      <c r="AD299">
        <v>87</v>
      </c>
      <c r="AE299">
        <v>1383</v>
      </c>
      <c r="AF299" t="s">
        <v>626</v>
      </c>
      <c r="AG299">
        <v>49</v>
      </c>
      <c r="AH299">
        <v>52</v>
      </c>
      <c r="AI299" t="s">
        <v>183</v>
      </c>
      <c r="AJ299">
        <v>899.1</v>
      </c>
      <c r="AK299">
        <v>41.1</v>
      </c>
      <c r="AL299">
        <v>645.9</v>
      </c>
      <c r="AM299">
        <v>-82.938687000000002</v>
      </c>
      <c r="AN299">
        <v>34.425041</v>
      </c>
      <c r="AO299">
        <v>-82.939314999999993</v>
      </c>
      <c r="AP299">
        <v>34.426693999999998</v>
      </c>
      <c r="AQ299" t="s">
        <v>689</v>
      </c>
      <c r="AR299">
        <v>1</v>
      </c>
      <c r="AS299">
        <v>147</v>
      </c>
      <c r="AT299">
        <v>51</v>
      </c>
      <c r="AU299">
        <v>0</v>
      </c>
      <c r="AV299">
        <v>55</v>
      </c>
      <c r="AW299">
        <v>6.2</v>
      </c>
      <c r="AX299">
        <v>5.98</v>
      </c>
      <c r="AY299">
        <v>831.4</v>
      </c>
      <c r="AZ299">
        <v>834.6</v>
      </c>
      <c r="BA299">
        <v>833</v>
      </c>
      <c r="BB299">
        <v>55</v>
      </c>
      <c r="BC299">
        <v>56.5</v>
      </c>
      <c r="BD299">
        <v>0</v>
      </c>
      <c r="BE299">
        <v>43087</v>
      </c>
      <c r="BF299" t="s">
        <v>209</v>
      </c>
      <c r="BG299">
        <v>1.825E-3</v>
      </c>
      <c r="BH299">
        <v>29667</v>
      </c>
      <c r="BI299">
        <v>29635</v>
      </c>
      <c r="BJ299" t="s">
        <v>689</v>
      </c>
      <c r="BK299" t="s">
        <v>683</v>
      </c>
      <c r="BL299">
        <v>1</v>
      </c>
      <c r="BM299">
        <v>5100</v>
      </c>
      <c r="BN299">
        <v>1</v>
      </c>
      <c r="BO299">
        <v>1</v>
      </c>
      <c r="BP299">
        <v>2</v>
      </c>
      <c r="BQ299">
        <v>1</v>
      </c>
      <c r="BR299">
        <v>1</v>
      </c>
      <c r="BS299">
        <v>2</v>
      </c>
      <c r="BT299">
        <v>0</v>
      </c>
      <c r="BU299">
        <v>5</v>
      </c>
      <c r="BV299" t="s">
        <v>150</v>
      </c>
      <c r="BW299">
        <v>147</v>
      </c>
      <c r="BX299">
        <v>51</v>
      </c>
      <c r="BY299">
        <v>0</v>
      </c>
      <c r="BZ299" t="s">
        <v>151</v>
      </c>
      <c r="CA299" t="s">
        <v>151</v>
      </c>
      <c r="CB299">
        <v>0</v>
      </c>
      <c r="CC299">
        <v>55</v>
      </c>
      <c r="CD299">
        <v>1790</v>
      </c>
      <c r="CE299" t="s">
        <v>152</v>
      </c>
      <c r="CF299">
        <v>0</v>
      </c>
      <c r="CG299">
        <v>0.48386499999999999</v>
      </c>
      <c r="CH299">
        <v>9</v>
      </c>
      <c r="CI299" t="s">
        <v>153</v>
      </c>
      <c r="CJ299">
        <v>1790</v>
      </c>
      <c r="CK299">
        <v>341149</v>
      </c>
      <c r="CL299">
        <v>15.79</v>
      </c>
      <c r="CM299">
        <v>16.28</v>
      </c>
      <c r="CN299">
        <v>341149</v>
      </c>
      <c r="CO299">
        <v>0</v>
      </c>
      <c r="CP299">
        <v>2554.8080949999999</v>
      </c>
      <c r="CQ299">
        <v>100</v>
      </c>
      <c r="CR299">
        <v>29659</v>
      </c>
      <c r="CS299">
        <v>1.6441999999999998E-2</v>
      </c>
      <c r="CT299">
        <v>0</v>
      </c>
      <c r="CU299">
        <v>1.825E-3</v>
      </c>
      <c r="CV299">
        <v>464</v>
      </c>
      <c r="CW299" t="s">
        <v>690</v>
      </c>
      <c r="CX299" t="s">
        <v>629</v>
      </c>
      <c r="CY299" t="s">
        <v>691</v>
      </c>
      <c r="CZ299">
        <v>-82.936301</v>
      </c>
      <c r="DA299">
        <v>34.421919000000003</v>
      </c>
      <c r="DB299">
        <v>34.421919000000003</v>
      </c>
      <c r="DC299">
        <v>-82.936301</v>
      </c>
      <c r="DD299">
        <v>1.825E-3</v>
      </c>
      <c r="DE299">
        <v>12</v>
      </c>
      <c r="DF299">
        <v>1520</v>
      </c>
      <c r="DG299">
        <v>0</v>
      </c>
      <c r="DH299">
        <v>1590</v>
      </c>
      <c r="DI299">
        <v>0</v>
      </c>
      <c r="DJ299">
        <v>1810</v>
      </c>
      <c r="DK299">
        <v>0</v>
      </c>
      <c r="DL299">
        <v>1840</v>
      </c>
      <c r="DM299">
        <v>0</v>
      </c>
      <c r="DN299">
        <v>1790</v>
      </c>
      <c r="DO299">
        <v>8</v>
      </c>
      <c r="DP299">
        <v>1700</v>
      </c>
      <c r="DQ299">
        <v>7.9</v>
      </c>
      <c r="DR299">
        <v>1620</v>
      </c>
      <c r="DS299">
        <v>8</v>
      </c>
      <c r="DT299">
        <v>1330</v>
      </c>
      <c r="DU299">
        <v>8</v>
      </c>
      <c r="DV299">
        <v>1340</v>
      </c>
      <c r="DW299">
        <v>8</v>
      </c>
      <c r="DX299">
        <v>1450</v>
      </c>
      <c r="DY299">
        <v>8</v>
      </c>
      <c r="DZ299">
        <v>8.7799999999999998E-4</v>
      </c>
    </row>
    <row r="300" spans="1:130" x14ac:dyDescent="0.3">
      <c r="A300">
        <v>299</v>
      </c>
      <c r="B300">
        <v>5715092</v>
      </c>
      <c r="C300" t="s">
        <v>157</v>
      </c>
      <c r="D300">
        <v>42475.512499999997</v>
      </c>
      <c r="E300" t="s">
        <v>679</v>
      </c>
      <c r="F300" t="s">
        <v>688</v>
      </c>
      <c r="G300" t="s">
        <v>158</v>
      </c>
      <c r="H300" t="s">
        <v>193</v>
      </c>
      <c r="I300">
        <v>0</v>
      </c>
      <c r="J300">
        <v>0</v>
      </c>
      <c r="K300">
        <v>0</v>
      </c>
      <c r="L300" t="s">
        <v>135</v>
      </c>
      <c r="M300" t="s">
        <v>136</v>
      </c>
      <c r="N300" t="s">
        <v>285</v>
      </c>
      <c r="O300" t="s">
        <v>285</v>
      </c>
      <c r="P300" t="s">
        <v>161</v>
      </c>
      <c r="Q300">
        <v>1</v>
      </c>
      <c r="R300" t="s">
        <v>139</v>
      </c>
      <c r="S300" t="s">
        <v>140</v>
      </c>
      <c r="T300" t="s">
        <v>169</v>
      </c>
      <c r="U300" t="s">
        <v>142</v>
      </c>
      <c r="V300">
        <v>62</v>
      </c>
      <c r="W300" t="s">
        <v>143</v>
      </c>
      <c r="X300" t="s">
        <v>322</v>
      </c>
      <c r="Y300" t="s">
        <v>689</v>
      </c>
      <c r="Z300">
        <v>15.877516</v>
      </c>
      <c r="AA300">
        <v>34.424069000000003</v>
      </c>
      <c r="AB300">
        <v>-82.937845999999993</v>
      </c>
      <c r="AC300">
        <v>12</v>
      </c>
      <c r="AD300">
        <v>87</v>
      </c>
      <c r="AE300">
        <v>1383</v>
      </c>
      <c r="AF300" t="s">
        <v>626</v>
      </c>
      <c r="AG300">
        <v>49</v>
      </c>
      <c r="AH300">
        <v>52</v>
      </c>
      <c r="AI300" t="s">
        <v>183</v>
      </c>
      <c r="AJ300">
        <v>899.1</v>
      </c>
      <c r="AK300">
        <v>41.1</v>
      </c>
      <c r="AL300">
        <v>645.9</v>
      </c>
      <c r="AM300">
        <v>-82.938687000000002</v>
      </c>
      <c r="AN300">
        <v>34.425041</v>
      </c>
      <c r="AO300">
        <v>-82.939314999999993</v>
      </c>
      <c r="AP300">
        <v>34.426693999999998</v>
      </c>
      <c r="AQ300" t="s">
        <v>689</v>
      </c>
      <c r="AR300">
        <v>1</v>
      </c>
      <c r="AS300">
        <v>147</v>
      </c>
      <c r="AT300">
        <v>51</v>
      </c>
      <c r="AU300">
        <v>0</v>
      </c>
      <c r="AV300">
        <v>55</v>
      </c>
      <c r="AW300">
        <v>6.2</v>
      </c>
      <c r="AX300">
        <v>5.98</v>
      </c>
      <c r="AY300">
        <v>831.4</v>
      </c>
      <c r="AZ300">
        <v>834.6</v>
      </c>
      <c r="BA300">
        <v>833</v>
      </c>
      <c r="BB300">
        <v>55</v>
      </c>
      <c r="BC300">
        <v>56.5</v>
      </c>
      <c r="BD300">
        <v>0</v>
      </c>
      <c r="BE300">
        <v>43087</v>
      </c>
      <c r="BF300" t="s">
        <v>209</v>
      </c>
      <c r="BG300">
        <v>1.825E-3</v>
      </c>
      <c r="BH300">
        <v>29667</v>
      </c>
      <c r="BI300">
        <v>29635</v>
      </c>
      <c r="BJ300" t="s">
        <v>689</v>
      </c>
      <c r="BK300" t="s">
        <v>683</v>
      </c>
      <c r="BL300">
        <v>1</v>
      </c>
      <c r="BM300">
        <v>5100</v>
      </c>
      <c r="BN300">
        <v>1</v>
      </c>
      <c r="BO300">
        <v>1</v>
      </c>
      <c r="BP300">
        <v>2</v>
      </c>
      <c r="BQ300">
        <v>1</v>
      </c>
      <c r="BR300">
        <v>1</v>
      </c>
      <c r="BS300">
        <v>2</v>
      </c>
      <c r="BT300">
        <v>0</v>
      </c>
      <c r="BU300">
        <v>5</v>
      </c>
      <c r="BV300" t="s">
        <v>150</v>
      </c>
      <c r="BW300">
        <v>147</v>
      </c>
      <c r="BX300">
        <v>51</v>
      </c>
      <c r="BY300">
        <v>0</v>
      </c>
      <c r="BZ300" t="s">
        <v>151</v>
      </c>
      <c r="CA300" t="s">
        <v>151</v>
      </c>
      <c r="CB300">
        <v>0</v>
      </c>
      <c r="CC300">
        <v>55</v>
      </c>
      <c r="CD300">
        <v>1790</v>
      </c>
      <c r="CE300" t="s">
        <v>152</v>
      </c>
      <c r="CF300">
        <v>0</v>
      </c>
      <c r="CG300">
        <v>0.48386499999999999</v>
      </c>
      <c r="CH300">
        <v>9</v>
      </c>
      <c r="CI300" t="s">
        <v>153</v>
      </c>
      <c r="CJ300">
        <v>1790</v>
      </c>
      <c r="CK300">
        <v>341149</v>
      </c>
      <c r="CL300">
        <v>15.79</v>
      </c>
      <c r="CM300">
        <v>16.28</v>
      </c>
      <c r="CN300">
        <v>341149</v>
      </c>
      <c r="CO300">
        <v>0</v>
      </c>
      <c r="CP300">
        <v>2554.8080949999999</v>
      </c>
      <c r="CQ300">
        <v>100</v>
      </c>
      <c r="CR300">
        <v>29659</v>
      </c>
      <c r="CS300">
        <v>1.6441999999999998E-2</v>
      </c>
      <c r="CT300">
        <v>0</v>
      </c>
      <c r="CU300">
        <v>1.825E-3</v>
      </c>
      <c r="CV300">
        <v>464</v>
      </c>
      <c r="CW300" t="s">
        <v>690</v>
      </c>
      <c r="CX300" t="s">
        <v>629</v>
      </c>
      <c r="CY300" t="s">
        <v>691</v>
      </c>
      <c r="CZ300">
        <v>-82.936301</v>
      </c>
      <c r="DA300">
        <v>34.421919000000003</v>
      </c>
      <c r="DB300">
        <v>34.421919000000003</v>
      </c>
      <c r="DC300">
        <v>-82.936301</v>
      </c>
      <c r="DD300">
        <v>1.825E-3</v>
      </c>
      <c r="DE300">
        <v>12</v>
      </c>
      <c r="DF300">
        <v>1520</v>
      </c>
      <c r="DG300">
        <v>0</v>
      </c>
      <c r="DH300">
        <v>1590</v>
      </c>
      <c r="DI300">
        <v>0</v>
      </c>
      <c r="DJ300">
        <v>1810</v>
      </c>
      <c r="DK300">
        <v>0</v>
      </c>
      <c r="DL300">
        <v>1840</v>
      </c>
      <c r="DM300">
        <v>0</v>
      </c>
      <c r="DN300">
        <v>1790</v>
      </c>
      <c r="DO300">
        <v>8</v>
      </c>
      <c r="DP300">
        <v>1700</v>
      </c>
      <c r="DQ300">
        <v>7.9</v>
      </c>
      <c r="DR300">
        <v>1620</v>
      </c>
      <c r="DS300">
        <v>8</v>
      </c>
      <c r="DT300">
        <v>1330</v>
      </c>
      <c r="DU300">
        <v>8</v>
      </c>
      <c r="DV300">
        <v>1340</v>
      </c>
      <c r="DW300">
        <v>8</v>
      </c>
      <c r="DX300">
        <v>1450</v>
      </c>
      <c r="DY300">
        <v>8</v>
      </c>
      <c r="DZ300">
        <v>1.2869999999999999E-3</v>
      </c>
    </row>
    <row r="301" spans="1:130" x14ac:dyDescent="0.3">
      <c r="A301">
        <v>300</v>
      </c>
      <c r="B301">
        <v>5609279</v>
      </c>
      <c r="C301" t="s">
        <v>157</v>
      </c>
      <c r="D301">
        <v>42389.688194444447</v>
      </c>
      <c r="E301" t="s">
        <v>679</v>
      </c>
      <c r="F301" t="s">
        <v>688</v>
      </c>
      <c r="G301" t="s">
        <v>158</v>
      </c>
      <c r="H301" t="s">
        <v>134</v>
      </c>
      <c r="I301">
        <v>0</v>
      </c>
      <c r="J301">
        <v>0</v>
      </c>
      <c r="K301">
        <v>0</v>
      </c>
      <c r="L301" t="s">
        <v>135</v>
      </c>
      <c r="M301" t="s">
        <v>136</v>
      </c>
      <c r="N301" t="s">
        <v>517</v>
      </c>
      <c r="O301" t="s">
        <v>517</v>
      </c>
      <c r="P301" t="s">
        <v>161</v>
      </c>
      <c r="Q301">
        <v>1</v>
      </c>
      <c r="R301" t="s">
        <v>182</v>
      </c>
      <c r="S301" t="s">
        <v>263</v>
      </c>
      <c r="T301" t="s">
        <v>169</v>
      </c>
      <c r="U301" t="s">
        <v>142</v>
      </c>
      <c r="V301">
        <v>76</v>
      </c>
      <c r="W301" t="s">
        <v>143</v>
      </c>
      <c r="X301" t="s">
        <v>264</v>
      </c>
      <c r="Y301" t="s">
        <v>689</v>
      </c>
      <c r="Z301">
        <v>16.028051999999999</v>
      </c>
      <c r="AA301">
        <v>34.425893000000002</v>
      </c>
      <c r="AB301">
        <v>-82.939195999999995</v>
      </c>
      <c r="AC301">
        <v>12</v>
      </c>
      <c r="AD301">
        <v>87</v>
      </c>
      <c r="AE301">
        <v>1383</v>
      </c>
      <c r="AF301" t="s">
        <v>626</v>
      </c>
      <c r="AG301">
        <v>49</v>
      </c>
      <c r="AH301">
        <v>52</v>
      </c>
      <c r="AI301" t="s">
        <v>183</v>
      </c>
      <c r="AJ301">
        <v>899.1</v>
      </c>
      <c r="AK301">
        <v>41.1</v>
      </c>
      <c r="AL301">
        <v>645.9</v>
      </c>
      <c r="AM301">
        <v>-82.938687000000002</v>
      </c>
      <c r="AN301">
        <v>34.425041</v>
      </c>
      <c r="AO301">
        <v>-82.939314999999993</v>
      </c>
      <c r="AP301">
        <v>34.426693999999998</v>
      </c>
      <c r="AQ301" t="s">
        <v>689</v>
      </c>
      <c r="AR301">
        <v>1</v>
      </c>
      <c r="AS301">
        <v>147</v>
      </c>
      <c r="AT301">
        <v>51</v>
      </c>
      <c r="AU301">
        <v>0</v>
      </c>
      <c r="AV301">
        <v>55</v>
      </c>
      <c r="AW301">
        <v>6.2</v>
      </c>
      <c r="AX301">
        <v>5.98</v>
      </c>
      <c r="AY301">
        <v>831.4</v>
      </c>
      <c r="AZ301">
        <v>834.6</v>
      </c>
      <c r="BA301">
        <v>833</v>
      </c>
      <c r="BB301">
        <v>55</v>
      </c>
      <c r="BC301">
        <v>56.5</v>
      </c>
      <c r="BD301">
        <v>0</v>
      </c>
      <c r="BE301">
        <v>43087</v>
      </c>
      <c r="BF301" t="s">
        <v>209</v>
      </c>
      <c r="BG301">
        <v>1.825E-3</v>
      </c>
      <c r="BH301">
        <v>29667</v>
      </c>
      <c r="BI301">
        <v>29635</v>
      </c>
      <c r="BJ301" t="s">
        <v>689</v>
      </c>
      <c r="BK301" t="s">
        <v>683</v>
      </c>
      <c r="BL301">
        <v>1</v>
      </c>
      <c r="BM301">
        <v>5100</v>
      </c>
      <c r="BN301">
        <v>1</v>
      </c>
      <c r="BO301">
        <v>1</v>
      </c>
      <c r="BP301">
        <v>2</v>
      </c>
      <c r="BQ301">
        <v>1</v>
      </c>
      <c r="BR301">
        <v>1</v>
      </c>
      <c r="BS301">
        <v>2</v>
      </c>
      <c r="BT301">
        <v>0</v>
      </c>
      <c r="BU301">
        <v>5</v>
      </c>
      <c r="BV301" t="s">
        <v>150</v>
      </c>
      <c r="BW301">
        <v>147</v>
      </c>
      <c r="BX301">
        <v>51</v>
      </c>
      <c r="BY301">
        <v>0</v>
      </c>
      <c r="BZ301" t="s">
        <v>151</v>
      </c>
      <c r="CA301" t="s">
        <v>151</v>
      </c>
      <c r="CB301">
        <v>0</v>
      </c>
      <c r="CC301">
        <v>55</v>
      </c>
      <c r="CD301">
        <v>1790</v>
      </c>
      <c r="CE301" t="s">
        <v>152</v>
      </c>
      <c r="CF301">
        <v>0</v>
      </c>
      <c r="CG301">
        <v>0.48386499999999999</v>
      </c>
      <c r="CH301">
        <v>9</v>
      </c>
      <c r="CI301" t="s">
        <v>153</v>
      </c>
      <c r="CJ301">
        <v>1790</v>
      </c>
      <c r="CK301">
        <v>341149</v>
      </c>
      <c r="CL301">
        <v>15.79</v>
      </c>
      <c r="CM301">
        <v>16.28</v>
      </c>
      <c r="CN301">
        <v>341149</v>
      </c>
      <c r="CO301">
        <v>0</v>
      </c>
      <c r="CP301">
        <v>2554.8080949999999</v>
      </c>
      <c r="CQ301">
        <v>100</v>
      </c>
      <c r="CR301">
        <v>29659</v>
      </c>
      <c r="CS301">
        <v>1.6441999999999998E-2</v>
      </c>
      <c r="CT301">
        <v>0</v>
      </c>
      <c r="CU301">
        <v>1.825E-3</v>
      </c>
      <c r="CV301">
        <v>464</v>
      </c>
      <c r="CW301" t="s">
        <v>690</v>
      </c>
      <c r="CX301" t="s">
        <v>629</v>
      </c>
      <c r="CY301" t="s">
        <v>691</v>
      </c>
      <c r="CZ301">
        <v>-82.936301</v>
      </c>
      <c r="DA301">
        <v>34.421919000000003</v>
      </c>
      <c r="DB301">
        <v>34.421919000000003</v>
      </c>
      <c r="DC301">
        <v>-82.936301</v>
      </c>
      <c r="DD301">
        <v>1.825E-3</v>
      </c>
      <c r="DE301">
        <v>12</v>
      </c>
      <c r="DF301">
        <v>1520</v>
      </c>
      <c r="DG301">
        <v>0</v>
      </c>
      <c r="DH301">
        <v>1590</v>
      </c>
      <c r="DI301">
        <v>0</v>
      </c>
      <c r="DJ301">
        <v>1810</v>
      </c>
      <c r="DK301">
        <v>0</v>
      </c>
      <c r="DL301">
        <v>1840</v>
      </c>
      <c r="DM301">
        <v>0</v>
      </c>
      <c r="DN301">
        <v>1790</v>
      </c>
      <c r="DO301">
        <v>8</v>
      </c>
      <c r="DP301">
        <v>1700</v>
      </c>
      <c r="DQ301">
        <v>7.9</v>
      </c>
      <c r="DR301">
        <v>1620</v>
      </c>
      <c r="DS301">
        <v>8</v>
      </c>
      <c r="DT301">
        <v>1330</v>
      </c>
      <c r="DU301">
        <v>8</v>
      </c>
      <c r="DV301">
        <v>1340</v>
      </c>
      <c r="DW301">
        <v>8</v>
      </c>
      <c r="DX301">
        <v>1450</v>
      </c>
      <c r="DY301">
        <v>8</v>
      </c>
      <c r="DZ301">
        <v>0</v>
      </c>
    </row>
    <row r="302" spans="1:130" x14ac:dyDescent="0.3">
      <c r="A302">
        <v>301</v>
      </c>
      <c r="B302">
        <v>5110174</v>
      </c>
      <c r="C302" t="s">
        <v>157</v>
      </c>
      <c r="D302">
        <v>41999.423611111109</v>
      </c>
      <c r="E302" t="s">
        <v>679</v>
      </c>
      <c r="F302" t="s">
        <v>688</v>
      </c>
      <c r="G302" t="s">
        <v>693</v>
      </c>
      <c r="H302" t="s">
        <v>134</v>
      </c>
      <c r="I302">
        <v>0</v>
      </c>
      <c r="J302">
        <v>0</v>
      </c>
      <c r="K302">
        <v>0</v>
      </c>
      <c r="L302" t="s">
        <v>163</v>
      </c>
      <c r="M302" t="s">
        <v>588</v>
      </c>
      <c r="N302" t="s">
        <v>165</v>
      </c>
      <c r="O302" t="s">
        <v>165</v>
      </c>
      <c r="P302" t="s">
        <v>351</v>
      </c>
      <c r="Q302">
        <v>2</v>
      </c>
      <c r="R302" t="s">
        <v>270</v>
      </c>
      <c r="S302" t="s">
        <v>383</v>
      </c>
      <c r="T302" t="s">
        <v>169</v>
      </c>
      <c r="U302" t="s">
        <v>142</v>
      </c>
      <c r="V302" t="s">
        <v>694</v>
      </c>
      <c r="W302" t="s">
        <v>171</v>
      </c>
      <c r="X302" t="s">
        <v>289</v>
      </c>
      <c r="Y302" t="s">
        <v>689</v>
      </c>
      <c r="Z302">
        <v>15.867540999999999</v>
      </c>
      <c r="AA302">
        <v>34.423952</v>
      </c>
      <c r="AB302">
        <v>-82.937747000000002</v>
      </c>
      <c r="AC302">
        <v>12</v>
      </c>
      <c r="AD302">
        <v>87</v>
      </c>
      <c r="AE302">
        <v>1383</v>
      </c>
      <c r="AF302" t="s">
        <v>626</v>
      </c>
      <c r="AG302">
        <v>49</v>
      </c>
      <c r="AH302">
        <v>52</v>
      </c>
      <c r="AI302" t="s">
        <v>183</v>
      </c>
      <c r="AJ302">
        <v>899.1</v>
      </c>
      <c r="AK302">
        <v>41.1</v>
      </c>
      <c r="AL302">
        <v>645.9</v>
      </c>
      <c r="AM302">
        <v>-82.938687000000002</v>
      </c>
      <c r="AN302">
        <v>34.425041</v>
      </c>
      <c r="AO302">
        <v>-82.939314999999993</v>
      </c>
      <c r="AP302">
        <v>34.426693999999998</v>
      </c>
      <c r="AQ302" t="s">
        <v>689</v>
      </c>
      <c r="AR302">
        <v>1</v>
      </c>
      <c r="AS302">
        <v>147</v>
      </c>
      <c r="AT302">
        <v>51</v>
      </c>
      <c r="AU302">
        <v>0</v>
      </c>
      <c r="AV302">
        <v>55</v>
      </c>
      <c r="AW302">
        <v>6.2</v>
      </c>
      <c r="AX302">
        <v>5.98</v>
      </c>
      <c r="AY302">
        <v>831.4</v>
      </c>
      <c r="AZ302">
        <v>834.6</v>
      </c>
      <c r="BA302">
        <v>833</v>
      </c>
      <c r="BB302">
        <v>55</v>
      </c>
      <c r="BC302">
        <v>56.5</v>
      </c>
      <c r="BD302">
        <v>0</v>
      </c>
      <c r="BE302">
        <v>43087</v>
      </c>
      <c r="BF302" t="s">
        <v>209</v>
      </c>
      <c r="BG302">
        <v>1.825E-3</v>
      </c>
      <c r="BH302">
        <v>29667</v>
      </c>
      <c r="BI302">
        <v>29635</v>
      </c>
      <c r="BJ302" t="s">
        <v>689</v>
      </c>
      <c r="BK302" t="s">
        <v>683</v>
      </c>
      <c r="BL302">
        <v>1</v>
      </c>
      <c r="BM302">
        <v>5100</v>
      </c>
      <c r="BN302">
        <v>1</v>
      </c>
      <c r="BO302">
        <v>1</v>
      </c>
      <c r="BP302">
        <v>2</v>
      </c>
      <c r="BQ302">
        <v>1</v>
      </c>
      <c r="BR302">
        <v>1</v>
      </c>
      <c r="BS302">
        <v>2</v>
      </c>
      <c r="BT302">
        <v>0</v>
      </c>
      <c r="BU302">
        <v>5</v>
      </c>
      <c r="BV302" t="s">
        <v>150</v>
      </c>
      <c r="BW302">
        <v>147</v>
      </c>
      <c r="BX302">
        <v>51</v>
      </c>
      <c r="BY302">
        <v>0</v>
      </c>
      <c r="BZ302" t="s">
        <v>151</v>
      </c>
      <c r="CA302" t="s">
        <v>151</v>
      </c>
      <c r="CB302">
        <v>0</v>
      </c>
      <c r="CC302">
        <v>55</v>
      </c>
      <c r="CD302">
        <v>1790</v>
      </c>
      <c r="CE302" t="s">
        <v>152</v>
      </c>
      <c r="CF302">
        <v>0</v>
      </c>
      <c r="CG302">
        <v>0.48386499999999999</v>
      </c>
      <c r="CH302">
        <v>9</v>
      </c>
      <c r="CI302" t="s">
        <v>153</v>
      </c>
      <c r="CJ302">
        <v>1790</v>
      </c>
      <c r="CK302">
        <v>341149</v>
      </c>
      <c r="CL302">
        <v>15.79</v>
      </c>
      <c r="CM302">
        <v>16.28</v>
      </c>
      <c r="CN302">
        <v>341149</v>
      </c>
      <c r="CO302">
        <v>0</v>
      </c>
      <c r="CP302">
        <v>2554.8080949999999</v>
      </c>
      <c r="CQ302">
        <v>100</v>
      </c>
      <c r="CR302">
        <v>29659</v>
      </c>
      <c r="CS302">
        <v>1.6441999999999998E-2</v>
      </c>
      <c r="CT302">
        <v>0</v>
      </c>
      <c r="CU302">
        <v>1.825E-3</v>
      </c>
      <c r="CV302">
        <v>464</v>
      </c>
      <c r="CW302" t="s">
        <v>690</v>
      </c>
      <c r="CX302" t="s">
        <v>629</v>
      </c>
      <c r="CY302" t="s">
        <v>691</v>
      </c>
      <c r="CZ302">
        <v>-82.936301</v>
      </c>
      <c r="DA302">
        <v>34.421919000000003</v>
      </c>
      <c r="DB302">
        <v>34.421919000000003</v>
      </c>
      <c r="DC302">
        <v>-82.936301</v>
      </c>
      <c r="DD302">
        <v>1.825E-3</v>
      </c>
      <c r="DE302">
        <v>12</v>
      </c>
      <c r="DF302">
        <v>1520</v>
      </c>
      <c r="DG302">
        <v>0</v>
      </c>
      <c r="DH302">
        <v>1590</v>
      </c>
      <c r="DI302">
        <v>0</v>
      </c>
      <c r="DJ302">
        <v>1810</v>
      </c>
      <c r="DK302">
        <v>0</v>
      </c>
      <c r="DL302">
        <v>1840</v>
      </c>
      <c r="DM302">
        <v>0</v>
      </c>
      <c r="DN302">
        <v>1790</v>
      </c>
      <c r="DO302">
        <v>8</v>
      </c>
      <c r="DP302">
        <v>1700</v>
      </c>
      <c r="DQ302">
        <v>7.9</v>
      </c>
      <c r="DR302">
        <v>1620</v>
      </c>
      <c r="DS302">
        <v>8</v>
      </c>
      <c r="DT302">
        <v>1330</v>
      </c>
      <c r="DU302">
        <v>8</v>
      </c>
      <c r="DV302">
        <v>1340</v>
      </c>
      <c r="DW302">
        <v>8</v>
      </c>
      <c r="DX302">
        <v>1450</v>
      </c>
      <c r="DY302">
        <v>8</v>
      </c>
      <c r="DZ302">
        <v>1.4400000000000001E-3</v>
      </c>
    </row>
    <row r="303" spans="1:130" x14ac:dyDescent="0.3">
      <c r="A303">
        <v>302</v>
      </c>
      <c r="B303">
        <v>7471719</v>
      </c>
      <c r="C303" t="s">
        <v>157</v>
      </c>
      <c r="D303">
        <v>43805.711805555555</v>
      </c>
      <c r="E303" t="s">
        <v>679</v>
      </c>
      <c r="F303" t="s">
        <v>695</v>
      </c>
      <c r="G303" t="s">
        <v>158</v>
      </c>
      <c r="H303" t="s">
        <v>193</v>
      </c>
      <c r="I303">
        <v>0</v>
      </c>
      <c r="J303">
        <v>0</v>
      </c>
      <c r="K303">
        <v>0</v>
      </c>
      <c r="L303" t="s">
        <v>135</v>
      </c>
      <c r="M303" t="s">
        <v>180</v>
      </c>
      <c r="N303" t="s">
        <v>189</v>
      </c>
      <c r="O303" t="s">
        <v>137</v>
      </c>
      <c r="P303" t="s">
        <v>190</v>
      </c>
      <c r="Q303">
        <v>1</v>
      </c>
      <c r="R303" t="s">
        <v>182</v>
      </c>
      <c r="S303" t="s">
        <v>221</v>
      </c>
      <c r="T303" t="s">
        <v>169</v>
      </c>
      <c r="U303" t="s">
        <v>142</v>
      </c>
      <c r="V303">
        <v>23</v>
      </c>
      <c r="W303" t="s">
        <v>696</v>
      </c>
      <c r="X303" t="s">
        <v>144</v>
      </c>
      <c r="Y303" t="s">
        <v>689</v>
      </c>
      <c r="Z303">
        <v>18.25</v>
      </c>
      <c r="AA303">
        <v>34.452618999999999</v>
      </c>
      <c r="AB303">
        <v>-82.920841999999993</v>
      </c>
      <c r="AC303">
        <v>13</v>
      </c>
      <c r="AD303">
        <v>86</v>
      </c>
      <c r="AE303">
        <v>1405</v>
      </c>
      <c r="AF303" t="s">
        <v>626</v>
      </c>
      <c r="AG303">
        <v>54</v>
      </c>
      <c r="AH303">
        <v>58</v>
      </c>
      <c r="AI303" t="s">
        <v>147</v>
      </c>
      <c r="AJ303">
        <v>1085.4000000000001</v>
      </c>
      <c r="AK303">
        <v>38</v>
      </c>
      <c r="AL303">
        <v>719.6</v>
      </c>
      <c r="AM303">
        <v>-82.921431999999996</v>
      </c>
      <c r="AN303">
        <v>34.451872999999999</v>
      </c>
      <c r="AO303">
        <v>-82.920546000000002</v>
      </c>
      <c r="AP303">
        <v>34.453671</v>
      </c>
      <c r="AQ303" t="s">
        <v>689</v>
      </c>
      <c r="AR303">
        <v>1</v>
      </c>
      <c r="AS303">
        <v>147</v>
      </c>
      <c r="AT303">
        <v>51</v>
      </c>
      <c r="AU303">
        <v>0</v>
      </c>
      <c r="AV303">
        <v>45</v>
      </c>
      <c r="AW303">
        <v>0</v>
      </c>
      <c r="AX303">
        <v>0</v>
      </c>
      <c r="AY303">
        <v>0</v>
      </c>
      <c r="AZ303">
        <v>0</v>
      </c>
      <c r="BA303">
        <v>0</v>
      </c>
      <c r="BB303">
        <v>0</v>
      </c>
      <c r="BC303">
        <v>0</v>
      </c>
      <c r="BD303">
        <v>0</v>
      </c>
      <c r="BE303" t="s">
        <v>152</v>
      </c>
      <c r="BF303" t="s">
        <v>697</v>
      </c>
      <c r="BG303">
        <v>2.0509999999999999E-3</v>
      </c>
      <c r="BH303">
        <v>29652</v>
      </c>
      <c r="BI303">
        <v>29620</v>
      </c>
      <c r="BJ303" t="s">
        <v>689</v>
      </c>
      <c r="BK303" t="s">
        <v>683</v>
      </c>
      <c r="BL303">
        <v>1</v>
      </c>
      <c r="BM303">
        <v>5100</v>
      </c>
      <c r="BN303">
        <v>1</v>
      </c>
      <c r="BO303">
        <v>1</v>
      </c>
      <c r="BP303">
        <v>2</v>
      </c>
      <c r="BQ303">
        <v>1</v>
      </c>
      <c r="BR303">
        <v>1</v>
      </c>
      <c r="BS303">
        <v>2</v>
      </c>
      <c r="BT303">
        <v>0</v>
      </c>
      <c r="BU303">
        <v>5</v>
      </c>
      <c r="BV303" t="s">
        <v>150</v>
      </c>
      <c r="BW303">
        <v>147</v>
      </c>
      <c r="BX303">
        <v>51</v>
      </c>
      <c r="BY303">
        <v>0</v>
      </c>
      <c r="BZ303" t="s">
        <v>151</v>
      </c>
      <c r="CA303" t="s">
        <v>151</v>
      </c>
      <c r="CB303">
        <v>0</v>
      </c>
      <c r="CC303">
        <v>45</v>
      </c>
      <c r="CD303">
        <v>890</v>
      </c>
      <c r="CE303" t="s">
        <v>152</v>
      </c>
      <c r="CF303">
        <v>0</v>
      </c>
      <c r="CG303">
        <v>0.552091</v>
      </c>
      <c r="CH303">
        <v>9</v>
      </c>
      <c r="CI303" t="s">
        <v>153</v>
      </c>
      <c r="CJ303">
        <v>890</v>
      </c>
      <c r="CK303">
        <v>341134</v>
      </c>
      <c r="CL303">
        <v>17.690999999999999</v>
      </c>
      <c r="CM303">
        <v>18.25</v>
      </c>
      <c r="CN303">
        <v>341134</v>
      </c>
      <c r="CO303">
        <v>0</v>
      </c>
      <c r="CP303">
        <v>2915.0388979999998</v>
      </c>
      <c r="CQ303">
        <v>100</v>
      </c>
      <c r="CR303">
        <v>29644</v>
      </c>
      <c r="CS303">
        <v>1.8561000000000001E-2</v>
      </c>
      <c r="CT303">
        <v>0</v>
      </c>
      <c r="CU303">
        <v>2.0509999999999999E-3</v>
      </c>
      <c r="CV303">
        <v>465</v>
      </c>
      <c r="CW303" t="s">
        <v>698</v>
      </c>
      <c r="CX303" t="s">
        <v>629</v>
      </c>
      <c r="CY303" t="s">
        <v>699</v>
      </c>
      <c r="CZ303">
        <v>-82.922702999999998</v>
      </c>
      <c r="DA303">
        <v>34.450342999999997</v>
      </c>
      <c r="DB303">
        <v>34.450342999999997</v>
      </c>
      <c r="DC303">
        <v>-82.922702999999998</v>
      </c>
      <c r="DD303">
        <v>2.0509999999999999E-3</v>
      </c>
      <c r="DE303">
        <v>13</v>
      </c>
      <c r="DF303">
        <v>930</v>
      </c>
      <c r="DG303">
        <v>0</v>
      </c>
      <c r="DH303">
        <v>970</v>
      </c>
      <c r="DI303">
        <v>0</v>
      </c>
      <c r="DJ303">
        <v>910</v>
      </c>
      <c r="DK303">
        <v>0</v>
      </c>
      <c r="DL303">
        <v>920</v>
      </c>
      <c r="DM303">
        <v>0</v>
      </c>
      <c r="DN303">
        <v>890</v>
      </c>
      <c r="DO303">
        <v>0</v>
      </c>
      <c r="DP303">
        <v>850</v>
      </c>
      <c r="DQ303">
        <v>0</v>
      </c>
      <c r="DR303">
        <v>860</v>
      </c>
      <c r="DS303">
        <v>0</v>
      </c>
      <c r="DT303">
        <v>860</v>
      </c>
      <c r="DU303">
        <v>0</v>
      </c>
      <c r="DV303">
        <v>880</v>
      </c>
      <c r="DW303">
        <v>0</v>
      </c>
      <c r="DX303">
        <v>890</v>
      </c>
      <c r="DY303">
        <v>0</v>
      </c>
      <c r="DZ303">
        <v>0</v>
      </c>
    </row>
    <row r="304" spans="1:130" x14ac:dyDescent="0.3">
      <c r="A304">
        <v>303</v>
      </c>
      <c r="B304">
        <v>7688668</v>
      </c>
      <c r="C304" t="s">
        <v>157</v>
      </c>
      <c r="D304">
        <v>44017.873611111114</v>
      </c>
      <c r="E304" t="s">
        <v>679</v>
      </c>
      <c r="F304" t="s">
        <v>700</v>
      </c>
      <c r="G304" t="s">
        <v>701</v>
      </c>
      <c r="H304" t="s">
        <v>187</v>
      </c>
      <c r="I304">
        <v>0</v>
      </c>
      <c r="J304">
        <v>0</v>
      </c>
      <c r="K304">
        <v>1</v>
      </c>
      <c r="L304" t="s">
        <v>135</v>
      </c>
      <c r="M304" t="s">
        <v>136</v>
      </c>
      <c r="N304" t="s">
        <v>239</v>
      </c>
      <c r="O304" t="s">
        <v>239</v>
      </c>
      <c r="P304" t="s">
        <v>185</v>
      </c>
      <c r="Q304">
        <v>1</v>
      </c>
      <c r="R304" t="s">
        <v>139</v>
      </c>
      <c r="S304" t="s">
        <v>263</v>
      </c>
      <c r="T304" t="s">
        <v>502</v>
      </c>
      <c r="U304" t="s">
        <v>142</v>
      </c>
      <c r="V304">
        <v>62</v>
      </c>
      <c r="W304" t="s">
        <v>191</v>
      </c>
      <c r="X304" t="s">
        <v>192</v>
      </c>
      <c r="Y304" t="s">
        <v>689</v>
      </c>
      <c r="Z304">
        <v>18.844000000000001</v>
      </c>
      <c r="AA304">
        <v>34.460681999999998</v>
      </c>
      <c r="AB304">
        <v>-82.917890999999997</v>
      </c>
      <c r="AC304">
        <v>14</v>
      </c>
      <c r="AD304">
        <v>88</v>
      </c>
      <c r="AE304">
        <v>1408</v>
      </c>
      <c r="AF304" t="s">
        <v>626</v>
      </c>
      <c r="AG304">
        <v>56</v>
      </c>
      <c r="AH304">
        <v>61</v>
      </c>
      <c r="AI304" t="s">
        <v>183</v>
      </c>
      <c r="AJ304">
        <v>870.2</v>
      </c>
      <c r="AK304">
        <v>38.5</v>
      </c>
      <c r="AL304">
        <v>585</v>
      </c>
      <c r="AM304">
        <v>-82.918013000000002</v>
      </c>
      <c r="AN304">
        <v>34.460247000000003</v>
      </c>
      <c r="AO304">
        <v>-82.917156000000006</v>
      </c>
      <c r="AP304">
        <v>34.461658</v>
      </c>
      <c r="AQ304" t="s">
        <v>689</v>
      </c>
      <c r="AR304">
        <v>1</v>
      </c>
      <c r="AS304">
        <v>147</v>
      </c>
      <c r="AT304">
        <v>51</v>
      </c>
      <c r="AU304">
        <v>0</v>
      </c>
      <c r="AV304">
        <v>55</v>
      </c>
      <c r="AW304">
        <v>0</v>
      </c>
      <c r="AX304">
        <v>0</v>
      </c>
      <c r="AY304">
        <v>0</v>
      </c>
      <c r="AZ304">
        <v>0</v>
      </c>
      <c r="BA304">
        <v>0</v>
      </c>
      <c r="BB304">
        <v>0</v>
      </c>
      <c r="BC304">
        <v>0</v>
      </c>
      <c r="BD304">
        <v>0</v>
      </c>
      <c r="BE304" t="s">
        <v>152</v>
      </c>
      <c r="BF304" t="s">
        <v>697</v>
      </c>
      <c r="BG304">
        <v>1.6869999999999999E-3</v>
      </c>
      <c r="BH304">
        <v>29677</v>
      </c>
      <c r="BI304">
        <v>29645</v>
      </c>
      <c r="BJ304" t="s">
        <v>689</v>
      </c>
      <c r="BK304" t="s">
        <v>683</v>
      </c>
      <c r="BL304">
        <v>1</v>
      </c>
      <c r="BM304">
        <v>5100</v>
      </c>
      <c r="BN304">
        <v>1</v>
      </c>
      <c r="BO304">
        <v>1</v>
      </c>
      <c r="BP304">
        <v>2</v>
      </c>
      <c r="BQ304">
        <v>1</v>
      </c>
      <c r="BR304">
        <v>1</v>
      </c>
      <c r="BS304">
        <v>2</v>
      </c>
      <c r="BT304">
        <v>0</v>
      </c>
      <c r="BU304">
        <v>5</v>
      </c>
      <c r="BV304" t="s">
        <v>150</v>
      </c>
      <c r="BW304">
        <v>147</v>
      </c>
      <c r="BX304">
        <v>51</v>
      </c>
      <c r="BY304">
        <v>0</v>
      </c>
      <c r="BZ304" t="s">
        <v>151</v>
      </c>
      <c r="CA304" t="s">
        <v>151</v>
      </c>
      <c r="CB304">
        <v>0</v>
      </c>
      <c r="CC304">
        <v>55</v>
      </c>
      <c r="CD304">
        <v>890</v>
      </c>
      <c r="CE304" t="s">
        <v>152</v>
      </c>
      <c r="CF304">
        <v>0</v>
      </c>
      <c r="CG304">
        <v>8.4744E-2</v>
      </c>
      <c r="CH304">
        <v>9</v>
      </c>
      <c r="CI304" t="s">
        <v>153</v>
      </c>
      <c r="CJ304">
        <v>890</v>
      </c>
      <c r="CK304">
        <v>341159</v>
      </c>
      <c r="CL304">
        <v>18.760000000000002</v>
      </c>
      <c r="CM304">
        <v>18.850000000000001</v>
      </c>
      <c r="CN304">
        <v>341159</v>
      </c>
      <c r="CO304">
        <v>0</v>
      </c>
      <c r="CP304">
        <v>447.44877000000002</v>
      </c>
      <c r="CQ304">
        <v>100</v>
      </c>
      <c r="CR304">
        <v>29669</v>
      </c>
      <c r="CS304">
        <v>4.3990000000000001E-3</v>
      </c>
      <c r="CT304">
        <v>0</v>
      </c>
      <c r="CU304">
        <v>1.6869999999999999E-3</v>
      </c>
      <c r="CV304">
        <v>465</v>
      </c>
      <c r="CW304" t="s">
        <v>698</v>
      </c>
      <c r="CX304" t="s">
        <v>629</v>
      </c>
      <c r="CY304" t="s">
        <v>699</v>
      </c>
      <c r="CZ304">
        <v>-82.922702999999998</v>
      </c>
      <c r="DA304">
        <v>34.450342999999997</v>
      </c>
      <c r="DB304">
        <v>34.450342999999997</v>
      </c>
      <c r="DC304">
        <v>-82.922702999999998</v>
      </c>
      <c r="DD304">
        <v>1.6869999999999999E-3</v>
      </c>
      <c r="DE304">
        <v>14</v>
      </c>
      <c r="DF304">
        <v>930</v>
      </c>
      <c r="DG304">
        <v>0</v>
      </c>
      <c r="DH304">
        <v>970</v>
      </c>
      <c r="DI304">
        <v>0</v>
      </c>
      <c r="DJ304">
        <v>910</v>
      </c>
      <c r="DK304">
        <v>0</v>
      </c>
      <c r="DL304">
        <v>920</v>
      </c>
      <c r="DM304">
        <v>0</v>
      </c>
      <c r="DN304">
        <v>890</v>
      </c>
      <c r="DO304">
        <v>0</v>
      </c>
      <c r="DP304">
        <v>850</v>
      </c>
      <c r="DQ304">
        <v>0</v>
      </c>
      <c r="DR304">
        <v>860</v>
      </c>
      <c r="DS304">
        <v>0</v>
      </c>
      <c r="DT304">
        <v>860</v>
      </c>
      <c r="DU304">
        <v>0</v>
      </c>
      <c r="DV304">
        <v>880</v>
      </c>
      <c r="DW304">
        <v>0</v>
      </c>
      <c r="DX304">
        <v>890</v>
      </c>
      <c r="DY304">
        <v>0</v>
      </c>
      <c r="DZ304">
        <v>0</v>
      </c>
    </row>
    <row r="305" spans="1:130" x14ac:dyDescent="0.3">
      <c r="A305">
        <v>304</v>
      </c>
      <c r="B305">
        <v>7729536</v>
      </c>
      <c r="C305" t="s">
        <v>157</v>
      </c>
      <c r="D305">
        <v>43728.361111111109</v>
      </c>
      <c r="E305" t="s">
        <v>679</v>
      </c>
      <c r="F305" t="s">
        <v>702</v>
      </c>
      <c r="G305" t="s">
        <v>703</v>
      </c>
      <c r="H305" t="s">
        <v>134</v>
      </c>
      <c r="I305">
        <v>0</v>
      </c>
      <c r="J305">
        <v>0</v>
      </c>
      <c r="K305">
        <v>0</v>
      </c>
      <c r="L305" t="s">
        <v>135</v>
      </c>
      <c r="M305" t="s">
        <v>180</v>
      </c>
      <c r="N305" t="s">
        <v>239</v>
      </c>
      <c r="O305" t="s">
        <v>704</v>
      </c>
      <c r="P305" t="s">
        <v>173</v>
      </c>
      <c r="Q305">
        <v>1</v>
      </c>
      <c r="R305" t="s">
        <v>139</v>
      </c>
      <c r="S305" t="s">
        <v>221</v>
      </c>
      <c r="T305" t="s">
        <v>169</v>
      </c>
      <c r="U305" t="s">
        <v>142</v>
      </c>
      <c r="V305">
        <v>69</v>
      </c>
      <c r="W305" t="s">
        <v>143</v>
      </c>
      <c r="X305" t="s">
        <v>240</v>
      </c>
      <c r="Y305" t="s">
        <v>705</v>
      </c>
      <c r="Z305">
        <v>1.4344000000000001E-2</v>
      </c>
      <c r="AA305">
        <v>34.460974999999998</v>
      </c>
      <c r="AB305">
        <v>-82.917832000000004</v>
      </c>
      <c r="AC305">
        <v>14</v>
      </c>
      <c r="AD305">
        <v>88</v>
      </c>
      <c r="AE305">
        <v>1408</v>
      </c>
      <c r="AF305" t="s">
        <v>626</v>
      </c>
      <c r="AG305">
        <v>56</v>
      </c>
      <c r="AH305">
        <v>61</v>
      </c>
      <c r="AI305" t="s">
        <v>183</v>
      </c>
      <c r="AJ305">
        <v>870.2</v>
      </c>
      <c r="AK305">
        <v>38.5</v>
      </c>
      <c r="AL305">
        <v>585</v>
      </c>
      <c r="AM305">
        <v>-82.918013000000002</v>
      </c>
      <c r="AN305">
        <v>34.460247000000003</v>
      </c>
      <c r="AO305">
        <v>-82.917156000000006</v>
      </c>
      <c r="AP305">
        <v>34.461658</v>
      </c>
      <c r="AQ305" t="s">
        <v>689</v>
      </c>
      <c r="AR305">
        <v>1</v>
      </c>
      <c r="AS305">
        <v>147</v>
      </c>
      <c r="AT305">
        <v>51</v>
      </c>
      <c r="AU305">
        <v>0</v>
      </c>
      <c r="AV305">
        <v>55</v>
      </c>
      <c r="AW305">
        <v>0</v>
      </c>
      <c r="AX305">
        <v>0</v>
      </c>
      <c r="AY305">
        <v>0</v>
      </c>
      <c r="AZ305">
        <v>0</v>
      </c>
      <c r="BA305">
        <v>0</v>
      </c>
      <c r="BB305">
        <v>0</v>
      </c>
      <c r="BC305">
        <v>0</v>
      </c>
      <c r="BD305">
        <v>0</v>
      </c>
      <c r="BE305" t="s">
        <v>152</v>
      </c>
      <c r="BF305" t="s">
        <v>697</v>
      </c>
      <c r="BG305">
        <v>1.6869999999999999E-3</v>
      </c>
      <c r="BH305">
        <v>29677</v>
      </c>
      <c r="BI305">
        <v>29645</v>
      </c>
      <c r="BJ305" t="s">
        <v>689</v>
      </c>
      <c r="BK305" t="s">
        <v>683</v>
      </c>
      <c r="BL305">
        <v>1</v>
      </c>
      <c r="BM305">
        <v>5100</v>
      </c>
      <c r="BN305">
        <v>1</v>
      </c>
      <c r="BO305">
        <v>1</v>
      </c>
      <c r="BP305">
        <v>2</v>
      </c>
      <c r="BQ305">
        <v>1</v>
      </c>
      <c r="BR305">
        <v>1</v>
      </c>
      <c r="BS305">
        <v>2</v>
      </c>
      <c r="BT305">
        <v>0</v>
      </c>
      <c r="BU305">
        <v>5</v>
      </c>
      <c r="BV305" t="s">
        <v>150</v>
      </c>
      <c r="BW305">
        <v>147</v>
      </c>
      <c r="BX305">
        <v>51</v>
      </c>
      <c r="BY305">
        <v>0</v>
      </c>
      <c r="BZ305" t="s">
        <v>151</v>
      </c>
      <c r="CA305" t="s">
        <v>151</v>
      </c>
      <c r="CB305">
        <v>0</v>
      </c>
      <c r="CC305">
        <v>55</v>
      </c>
      <c r="CD305">
        <v>890</v>
      </c>
      <c r="CE305" t="s">
        <v>152</v>
      </c>
      <c r="CF305">
        <v>0</v>
      </c>
      <c r="CG305">
        <v>8.4744E-2</v>
      </c>
      <c r="CH305">
        <v>9</v>
      </c>
      <c r="CI305" t="s">
        <v>153</v>
      </c>
      <c r="CJ305">
        <v>890</v>
      </c>
      <c r="CK305">
        <v>341159</v>
      </c>
      <c r="CL305">
        <v>18.760000000000002</v>
      </c>
      <c r="CM305">
        <v>18.850000000000001</v>
      </c>
      <c r="CN305">
        <v>341159</v>
      </c>
      <c r="CO305">
        <v>0</v>
      </c>
      <c r="CP305">
        <v>447.44877000000002</v>
      </c>
      <c r="CQ305">
        <v>100</v>
      </c>
      <c r="CR305">
        <v>29669</v>
      </c>
      <c r="CS305">
        <v>4.3990000000000001E-3</v>
      </c>
      <c r="CT305">
        <v>0</v>
      </c>
      <c r="CU305">
        <v>1.6869999999999999E-3</v>
      </c>
      <c r="CV305">
        <v>465</v>
      </c>
      <c r="CW305" t="s">
        <v>698</v>
      </c>
      <c r="CX305" t="s">
        <v>629</v>
      </c>
      <c r="CY305" t="s">
        <v>699</v>
      </c>
      <c r="CZ305">
        <v>-82.922702999999998</v>
      </c>
      <c r="DA305">
        <v>34.450342999999997</v>
      </c>
      <c r="DB305">
        <v>34.450342999999997</v>
      </c>
      <c r="DC305">
        <v>-82.922702999999998</v>
      </c>
      <c r="DD305">
        <v>1.6869999999999999E-3</v>
      </c>
      <c r="DE305">
        <v>14</v>
      </c>
      <c r="DF305">
        <v>930</v>
      </c>
      <c r="DG305">
        <v>0</v>
      </c>
      <c r="DH305">
        <v>970</v>
      </c>
      <c r="DI305">
        <v>0</v>
      </c>
      <c r="DJ305">
        <v>910</v>
      </c>
      <c r="DK305">
        <v>0</v>
      </c>
      <c r="DL305">
        <v>920</v>
      </c>
      <c r="DM305">
        <v>0</v>
      </c>
      <c r="DN305">
        <v>890</v>
      </c>
      <c r="DO305">
        <v>0</v>
      </c>
      <c r="DP305">
        <v>850</v>
      </c>
      <c r="DQ305">
        <v>0</v>
      </c>
      <c r="DR305">
        <v>860</v>
      </c>
      <c r="DS305">
        <v>0</v>
      </c>
      <c r="DT305">
        <v>860</v>
      </c>
      <c r="DU305">
        <v>0</v>
      </c>
      <c r="DV305">
        <v>880</v>
      </c>
      <c r="DW305">
        <v>0</v>
      </c>
      <c r="DX305">
        <v>890</v>
      </c>
      <c r="DY305">
        <v>0</v>
      </c>
      <c r="DZ305">
        <v>7.3999999999999996E-5</v>
      </c>
    </row>
    <row r="306" spans="1:130" x14ac:dyDescent="0.3">
      <c r="A306">
        <v>305</v>
      </c>
      <c r="B306">
        <v>7508059</v>
      </c>
      <c r="C306" t="s">
        <v>706</v>
      </c>
      <c r="D306">
        <v>43822.04791666667</v>
      </c>
      <c r="E306" t="s">
        <v>707</v>
      </c>
      <c r="F306" t="s">
        <v>708</v>
      </c>
      <c r="G306" t="s">
        <v>709</v>
      </c>
      <c r="H306" t="s">
        <v>193</v>
      </c>
      <c r="I306">
        <v>0</v>
      </c>
      <c r="J306">
        <v>0</v>
      </c>
      <c r="K306">
        <v>0</v>
      </c>
      <c r="L306" t="s">
        <v>135</v>
      </c>
      <c r="M306" t="s">
        <v>180</v>
      </c>
      <c r="N306" t="s">
        <v>348</v>
      </c>
      <c r="O306" t="s">
        <v>348</v>
      </c>
      <c r="P306" t="s">
        <v>190</v>
      </c>
      <c r="Q306">
        <v>1</v>
      </c>
      <c r="R306" t="s">
        <v>139</v>
      </c>
      <c r="S306" t="s">
        <v>221</v>
      </c>
      <c r="T306" t="s">
        <v>141</v>
      </c>
      <c r="U306" t="s">
        <v>162</v>
      </c>
      <c r="V306">
        <v>31</v>
      </c>
      <c r="W306" t="s">
        <v>197</v>
      </c>
      <c r="X306" t="s">
        <v>144</v>
      </c>
      <c r="Y306" t="s">
        <v>710</v>
      </c>
      <c r="Z306">
        <v>8.4672540000000005</v>
      </c>
      <c r="AA306">
        <v>34.136944999999997</v>
      </c>
      <c r="AB306">
        <v>-83.104973000000001</v>
      </c>
      <c r="AC306">
        <v>16</v>
      </c>
      <c r="AD306">
        <v>91</v>
      </c>
      <c r="AE306">
        <v>2659</v>
      </c>
      <c r="AF306" t="s">
        <v>711</v>
      </c>
      <c r="AG306">
        <v>11</v>
      </c>
      <c r="AH306">
        <v>14</v>
      </c>
      <c r="AI306" t="s">
        <v>147</v>
      </c>
      <c r="AJ306">
        <v>1470.4</v>
      </c>
      <c r="AK306">
        <v>71.3</v>
      </c>
      <c r="AL306">
        <v>1828.4</v>
      </c>
      <c r="AM306">
        <v>-83.110647999999998</v>
      </c>
      <c r="AN306">
        <v>34.135565</v>
      </c>
      <c r="AO306">
        <v>-83.105236000000005</v>
      </c>
      <c r="AP306">
        <v>34.136991999999999</v>
      </c>
      <c r="AQ306" t="s">
        <v>710</v>
      </c>
      <c r="AR306">
        <v>1</v>
      </c>
      <c r="AS306">
        <v>195</v>
      </c>
      <c r="AT306">
        <v>172</v>
      </c>
      <c r="AU306">
        <v>0</v>
      </c>
      <c r="AV306">
        <v>55</v>
      </c>
      <c r="AW306">
        <v>7.04</v>
      </c>
      <c r="AX306">
        <v>6.73</v>
      </c>
      <c r="AY306">
        <v>703.1</v>
      </c>
      <c r="AZ306">
        <v>703.1</v>
      </c>
      <c r="BA306">
        <v>719.5</v>
      </c>
      <c r="BB306">
        <v>55</v>
      </c>
      <c r="BC306">
        <v>67.5</v>
      </c>
      <c r="BD306">
        <v>0</v>
      </c>
      <c r="BE306">
        <v>43077</v>
      </c>
      <c r="BF306" t="s">
        <v>209</v>
      </c>
      <c r="BG306">
        <v>5.8640000000000003E-3</v>
      </c>
      <c r="BH306">
        <v>37465</v>
      </c>
      <c r="BI306">
        <v>37237</v>
      </c>
      <c r="BJ306" t="s">
        <v>710</v>
      </c>
      <c r="BK306" t="s">
        <v>712</v>
      </c>
      <c r="BL306">
        <v>1</v>
      </c>
      <c r="BM306">
        <v>17200</v>
      </c>
      <c r="BN306">
        <v>1</v>
      </c>
      <c r="BO306">
        <v>1</v>
      </c>
      <c r="BP306">
        <v>2</v>
      </c>
      <c r="BQ306">
        <v>1</v>
      </c>
      <c r="BR306">
        <v>1</v>
      </c>
      <c r="BS306">
        <v>2</v>
      </c>
      <c r="BT306">
        <v>0</v>
      </c>
      <c r="BU306">
        <v>5</v>
      </c>
      <c r="BV306" t="s">
        <v>150</v>
      </c>
      <c r="BW306">
        <v>195</v>
      </c>
      <c r="BX306">
        <v>172</v>
      </c>
      <c r="BY306">
        <v>0</v>
      </c>
      <c r="BZ306" t="s">
        <v>151</v>
      </c>
      <c r="CA306" t="s">
        <v>151</v>
      </c>
      <c r="CB306">
        <v>0</v>
      </c>
      <c r="CC306">
        <v>55</v>
      </c>
      <c r="CD306">
        <v>2570</v>
      </c>
      <c r="CE306" t="s">
        <v>152</v>
      </c>
      <c r="CF306">
        <v>0</v>
      </c>
      <c r="CG306">
        <v>1.280559</v>
      </c>
      <c r="CH306">
        <v>9</v>
      </c>
      <c r="CI306" t="s">
        <v>153</v>
      </c>
      <c r="CJ306">
        <v>2570</v>
      </c>
      <c r="CK306">
        <v>401933</v>
      </c>
      <c r="CL306">
        <v>7.4909999999999997</v>
      </c>
      <c r="CM306">
        <v>8.7710000000000008</v>
      </c>
      <c r="CN306">
        <v>401933</v>
      </c>
      <c r="CO306">
        <v>0</v>
      </c>
      <c r="CP306">
        <v>6761.3490769999999</v>
      </c>
      <c r="CQ306">
        <v>100</v>
      </c>
      <c r="CR306">
        <v>37254</v>
      </c>
      <c r="CS306">
        <v>4.3886000000000001E-2</v>
      </c>
      <c r="CT306">
        <v>0</v>
      </c>
      <c r="CU306">
        <v>5.8640000000000003E-3</v>
      </c>
      <c r="CV306">
        <v>600</v>
      </c>
      <c r="CW306" t="s">
        <v>713</v>
      </c>
      <c r="CX306" t="s">
        <v>629</v>
      </c>
      <c r="CY306" t="s">
        <v>714</v>
      </c>
      <c r="CZ306">
        <v>-83.114900000000006</v>
      </c>
      <c r="DA306">
        <v>34.131658000000002</v>
      </c>
      <c r="DB306">
        <v>34.131658000000002</v>
      </c>
      <c r="DC306">
        <v>-83.114900000000006</v>
      </c>
      <c r="DD306">
        <v>5.8640000000000003E-3</v>
      </c>
      <c r="DE306">
        <v>16</v>
      </c>
      <c r="DF306">
        <v>2690</v>
      </c>
      <c r="DG306">
        <v>12.7</v>
      </c>
      <c r="DH306">
        <v>2940</v>
      </c>
      <c r="DI306">
        <v>0</v>
      </c>
      <c r="DJ306">
        <v>2940</v>
      </c>
      <c r="DK306">
        <v>0</v>
      </c>
      <c r="DL306">
        <v>2650</v>
      </c>
      <c r="DM306">
        <v>0</v>
      </c>
      <c r="DN306">
        <v>2570</v>
      </c>
      <c r="DO306">
        <v>10.8</v>
      </c>
      <c r="DP306">
        <v>2780</v>
      </c>
      <c r="DQ306">
        <v>23</v>
      </c>
      <c r="DR306">
        <v>2650</v>
      </c>
      <c r="DS306">
        <v>23</v>
      </c>
      <c r="DT306">
        <v>2340</v>
      </c>
      <c r="DU306">
        <v>23</v>
      </c>
      <c r="DV306">
        <v>2350</v>
      </c>
      <c r="DW306">
        <v>23</v>
      </c>
      <c r="DX306">
        <v>2380</v>
      </c>
      <c r="DY306">
        <v>23</v>
      </c>
      <c r="DZ306">
        <v>2.6699999999999998E-4</v>
      </c>
    </row>
    <row r="307" spans="1:130" x14ac:dyDescent="0.3">
      <c r="A307">
        <v>306</v>
      </c>
      <c r="B307">
        <v>7279631</v>
      </c>
      <c r="C307" t="s">
        <v>706</v>
      </c>
      <c r="D307">
        <v>43649.210416666669</v>
      </c>
      <c r="E307" t="s">
        <v>707</v>
      </c>
      <c r="F307" t="s">
        <v>708</v>
      </c>
      <c r="G307" t="s">
        <v>715</v>
      </c>
      <c r="H307" t="s">
        <v>134</v>
      </c>
      <c r="I307">
        <v>0</v>
      </c>
      <c r="J307">
        <v>0</v>
      </c>
      <c r="K307">
        <v>0</v>
      </c>
      <c r="L307" t="s">
        <v>135</v>
      </c>
      <c r="M307" t="s">
        <v>136</v>
      </c>
      <c r="N307" t="s">
        <v>517</v>
      </c>
      <c r="O307" t="s">
        <v>175</v>
      </c>
      <c r="P307" t="s">
        <v>173</v>
      </c>
      <c r="Q307">
        <v>1</v>
      </c>
      <c r="R307" t="s">
        <v>139</v>
      </c>
      <c r="S307" t="s">
        <v>221</v>
      </c>
      <c r="T307" t="s">
        <v>141</v>
      </c>
      <c r="U307" t="s">
        <v>142</v>
      </c>
      <c r="V307">
        <v>33</v>
      </c>
      <c r="W307" t="s">
        <v>143</v>
      </c>
      <c r="X307" t="s">
        <v>201</v>
      </c>
      <c r="Y307" t="s">
        <v>710</v>
      </c>
      <c r="Z307">
        <v>8.3698870000000003</v>
      </c>
      <c r="AA307">
        <v>34.137172999999997</v>
      </c>
      <c r="AB307">
        <v>-83.106644000000003</v>
      </c>
      <c r="AC307">
        <v>16</v>
      </c>
      <c r="AD307">
        <v>91</v>
      </c>
      <c r="AE307">
        <v>2659</v>
      </c>
      <c r="AF307" t="s">
        <v>711</v>
      </c>
      <c r="AG307">
        <v>11</v>
      </c>
      <c r="AH307">
        <v>14</v>
      </c>
      <c r="AI307" t="s">
        <v>147</v>
      </c>
      <c r="AJ307">
        <v>1470.4</v>
      </c>
      <c r="AK307">
        <v>71.3</v>
      </c>
      <c r="AL307">
        <v>1828.4</v>
      </c>
      <c r="AM307">
        <v>-83.110647999999998</v>
      </c>
      <c r="AN307">
        <v>34.135565</v>
      </c>
      <c r="AO307">
        <v>-83.105236000000005</v>
      </c>
      <c r="AP307">
        <v>34.136991999999999</v>
      </c>
      <c r="AQ307" t="s">
        <v>710</v>
      </c>
      <c r="AR307">
        <v>1</v>
      </c>
      <c r="AS307">
        <v>195</v>
      </c>
      <c r="AT307">
        <v>172</v>
      </c>
      <c r="AU307">
        <v>0</v>
      </c>
      <c r="AV307">
        <v>55</v>
      </c>
      <c r="AW307">
        <v>7.04</v>
      </c>
      <c r="AX307">
        <v>6.73</v>
      </c>
      <c r="AY307">
        <v>703.1</v>
      </c>
      <c r="AZ307">
        <v>703.1</v>
      </c>
      <c r="BA307">
        <v>719.5</v>
      </c>
      <c r="BB307">
        <v>55</v>
      </c>
      <c r="BC307">
        <v>67.5</v>
      </c>
      <c r="BD307">
        <v>0</v>
      </c>
      <c r="BE307">
        <v>43077</v>
      </c>
      <c r="BF307" t="s">
        <v>209</v>
      </c>
      <c r="BG307">
        <v>5.8640000000000003E-3</v>
      </c>
      <c r="BH307">
        <v>37465</v>
      </c>
      <c r="BI307">
        <v>37237</v>
      </c>
      <c r="BJ307" t="s">
        <v>710</v>
      </c>
      <c r="BK307" t="s">
        <v>712</v>
      </c>
      <c r="BL307">
        <v>1</v>
      </c>
      <c r="BM307">
        <v>17200</v>
      </c>
      <c r="BN307">
        <v>1</v>
      </c>
      <c r="BO307">
        <v>1</v>
      </c>
      <c r="BP307">
        <v>2</v>
      </c>
      <c r="BQ307">
        <v>1</v>
      </c>
      <c r="BR307">
        <v>1</v>
      </c>
      <c r="BS307">
        <v>2</v>
      </c>
      <c r="BT307">
        <v>0</v>
      </c>
      <c r="BU307">
        <v>5</v>
      </c>
      <c r="BV307" t="s">
        <v>150</v>
      </c>
      <c r="BW307">
        <v>195</v>
      </c>
      <c r="BX307">
        <v>172</v>
      </c>
      <c r="BY307">
        <v>0</v>
      </c>
      <c r="BZ307" t="s">
        <v>151</v>
      </c>
      <c r="CA307" t="s">
        <v>151</v>
      </c>
      <c r="CB307">
        <v>0</v>
      </c>
      <c r="CC307">
        <v>55</v>
      </c>
      <c r="CD307">
        <v>2570</v>
      </c>
      <c r="CE307" t="s">
        <v>152</v>
      </c>
      <c r="CF307">
        <v>0</v>
      </c>
      <c r="CG307">
        <v>1.280559</v>
      </c>
      <c r="CH307">
        <v>9</v>
      </c>
      <c r="CI307" t="s">
        <v>153</v>
      </c>
      <c r="CJ307">
        <v>2570</v>
      </c>
      <c r="CK307">
        <v>401933</v>
      </c>
      <c r="CL307">
        <v>7.4909999999999997</v>
      </c>
      <c r="CM307">
        <v>8.7710000000000008</v>
      </c>
      <c r="CN307">
        <v>401933</v>
      </c>
      <c r="CO307">
        <v>0</v>
      </c>
      <c r="CP307">
        <v>6761.3490769999999</v>
      </c>
      <c r="CQ307">
        <v>100</v>
      </c>
      <c r="CR307">
        <v>37254</v>
      </c>
      <c r="CS307">
        <v>4.3886000000000001E-2</v>
      </c>
      <c r="CT307">
        <v>0</v>
      </c>
      <c r="CU307">
        <v>5.8640000000000003E-3</v>
      </c>
      <c r="CV307">
        <v>600</v>
      </c>
      <c r="CW307" t="s">
        <v>713</v>
      </c>
      <c r="CX307" t="s">
        <v>629</v>
      </c>
      <c r="CY307" t="s">
        <v>714</v>
      </c>
      <c r="CZ307">
        <v>-83.114900000000006</v>
      </c>
      <c r="DA307">
        <v>34.131658000000002</v>
      </c>
      <c r="DB307">
        <v>34.131658000000002</v>
      </c>
      <c r="DC307">
        <v>-83.114900000000006</v>
      </c>
      <c r="DD307">
        <v>5.8640000000000003E-3</v>
      </c>
      <c r="DE307">
        <v>16</v>
      </c>
      <c r="DF307">
        <v>2690</v>
      </c>
      <c r="DG307">
        <v>12.7</v>
      </c>
      <c r="DH307">
        <v>2940</v>
      </c>
      <c r="DI307">
        <v>0</v>
      </c>
      <c r="DJ307">
        <v>2940</v>
      </c>
      <c r="DK307">
        <v>0</v>
      </c>
      <c r="DL307">
        <v>2650</v>
      </c>
      <c r="DM307">
        <v>0</v>
      </c>
      <c r="DN307">
        <v>2570</v>
      </c>
      <c r="DO307">
        <v>10.8</v>
      </c>
      <c r="DP307">
        <v>2780</v>
      </c>
      <c r="DQ307">
        <v>23</v>
      </c>
      <c r="DR307">
        <v>2650</v>
      </c>
      <c r="DS307">
        <v>23</v>
      </c>
      <c r="DT307">
        <v>2340</v>
      </c>
      <c r="DU307">
        <v>23</v>
      </c>
      <c r="DV307">
        <v>2350</v>
      </c>
      <c r="DW307">
        <v>23</v>
      </c>
      <c r="DX307">
        <v>2380</v>
      </c>
      <c r="DY307">
        <v>23</v>
      </c>
      <c r="DZ307">
        <v>0</v>
      </c>
    </row>
    <row r="308" spans="1:130" x14ac:dyDescent="0.3">
      <c r="A308">
        <v>307</v>
      </c>
      <c r="B308">
        <v>5910035</v>
      </c>
      <c r="C308" t="s">
        <v>157</v>
      </c>
      <c r="D308">
        <v>42617.583333333336</v>
      </c>
      <c r="E308" t="s">
        <v>707</v>
      </c>
      <c r="F308" t="s">
        <v>716</v>
      </c>
      <c r="G308" t="s">
        <v>717</v>
      </c>
      <c r="H308" t="s">
        <v>134</v>
      </c>
      <c r="I308">
        <v>0</v>
      </c>
      <c r="J308">
        <v>0</v>
      </c>
      <c r="K308">
        <v>0</v>
      </c>
      <c r="L308" t="s">
        <v>135</v>
      </c>
      <c r="M308" t="s">
        <v>180</v>
      </c>
      <c r="N308" t="s">
        <v>159</v>
      </c>
      <c r="O308" t="s">
        <v>368</v>
      </c>
      <c r="P308" t="s">
        <v>202</v>
      </c>
      <c r="Q308">
        <v>1</v>
      </c>
      <c r="R308" t="s">
        <v>215</v>
      </c>
      <c r="S308" t="s">
        <v>140</v>
      </c>
      <c r="T308" t="s">
        <v>169</v>
      </c>
      <c r="U308" t="s">
        <v>142</v>
      </c>
      <c r="V308">
        <v>26</v>
      </c>
      <c r="W308" t="s">
        <v>334</v>
      </c>
      <c r="X308" t="s">
        <v>144</v>
      </c>
      <c r="Y308" t="s">
        <v>718</v>
      </c>
      <c r="Z308">
        <v>2.4459999999999998E-3</v>
      </c>
      <c r="AA308">
        <v>34.138649999999998</v>
      </c>
      <c r="AB308">
        <v>-83.100804999999994</v>
      </c>
      <c r="AC308">
        <v>17</v>
      </c>
      <c r="AD308">
        <v>92</v>
      </c>
      <c r="AE308">
        <v>2660</v>
      </c>
      <c r="AF308" t="s">
        <v>711</v>
      </c>
      <c r="AG308">
        <v>12</v>
      </c>
      <c r="AH308">
        <v>15</v>
      </c>
      <c r="AI308" t="s">
        <v>183</v>
      </c>
      <c r="AJ308">
        <v>695.8</v>
      </c>
      <c r="AK308">
        <v>95.2</v>
      </c>
      <c r="AL308">
        <v>1155.2</v>
      </c>
      <c r="AM308">
        <v>-83.102108000000001</v>
      </c>
      <c r="AN308">
        <v>34.137152</v>
      </c>
      <c r="AO308">
        <v>-83.101145000000002</v>
      </c>
      <c r="AP308">
        <v>34.139876000000001</v>
      </c>
      <c r="AQ308" t="s">
        <v>710</v>
      </c>
      <c r="AR308">
        <v>1</v>
      </c>
      <c r="AS308">
        <v>195</v>
      </c>
      <c r="AT308">
        <v>172</v>
      </c>
      <c r="AU308">
        <v>0</v>
      </c>
      <c r="AV308">
        <v>55</v>
      </c>
      <c r="AW308">
        <v>9.18</v>
      </c>
      <c r="AX308">
        <v>8.66</v>
      </c>
      <c r="AY308">
        <v>704.4</v>
      </c>
      <c r="AZ308">
        <v>704.7</v>
      </c>
      <c r="BA308">
        <v>718.8</v>
      </c>
      <c r="BB308">
        <v>55</v>
      </c>
      <c r="BC308">
        <v>53.4</v>
      </c>
      <c r="BD308">
        <v>1.6</v>
      </c>
      <c r="BE308">
        <v>43077</v>
      </c>
      <c r="BF308" t="s">
        <v>209</v>
      </c>
      <c r="BG308">
        <v>3.3370000000000001E-3</v>
      </c>
      <c r="BH308">
        <v>37465</v>
      </c>
      <c r="BI308">
        <v>37237</v>
      </c>
      <c r="BJ308" t="s">
        <v>710</v>
      </c>
      <c r="BK308" t="s">
        <v>712</v>
      </c>
      <c r="BL308">
        <v>1</v>
      </c>
      <c r="BM308">
        <v>17200</v>
      </c>
      <c r="BN308">
        <v>1</v>
      </c>
      <c r="BO308">
        <v>1</v>
      </c>
      <c r="BP308">
        <v>2</v>
      </c>
      <c r="BQ308">
        <v>1</v>
      </c>
      <c r="BR308">
        <v>1</v>
      </c>
      <c r="BS308">
        <v>2</v>
      </c>
      <c r="BT308">
        <v>0</v>
      </c>
      <c r="BU308">
        <v>5</v>
      </c>
      <c r="BV308" t="s">
        <v>150</v>
      </c>
      <c r="BW308">
        <v>195</v>
      </c>
      <c r="BX308">
        <v>172</v>
      </c>
      <c r="BY308">
        <v>0</v>
      </c>
      <c r="BZ308" t="s">
        <v>151</v>
      </c>
      <c r="CA308" t="s">
        <v>151</v>
      </c>
      <c r="CB308">
        <v>0</v>
      </c>
      <c r="CC308">
        <v>55</v>
      </c>
      <c r="CD308">
        <v>2570</v>
      </c>
      <c r="CE308" t="s">
        <v>152</v>
      </c>
      <c r="CF308">
        <v>0</v>
      </c>
      <c r="CG308">
        <v>1.280559</v>
      </c>
      <c r="CH308">
        <v>9</v>
      </c>
      <c r="CI308" t="s">
        <v>153</v>
      </c>
      <c r="CJ308">
        <v>2570</v>
      </c>
      <c r="CK308">
        <v>401933</v>
      </c>
      <c r="CL308">
        <v>7.4909999999999997</v>
      </c>
      <c r="CM308">
        <v>8.7710000000000008</v>
      </c>
      <c r="CN308">
        <v>401933</v>
      </c>
      <c r="CO308">
        <v>0</v>
      </c>
      <c r="CP308">
        <v>6761.3490769999999</v>
      </c>
      <c r="CQ308">
        <v>100</v>
      </c>
      <c r="CR308">
        <v>37254</v>
      </c>
      <c r="CS308">
        <v>4.3886000000000001E-2</v>
      </c>
      <c r="CT308">
        <v>0</v>
      </c>
      <c r="CU308">
        <v>3.3370000000000001E-3</v>
      </c>
      <c r="CV308">
        <v>600</v>
      </c>
      <c r="CW308" t="s">
        <v>713</v>
      </c>
      <c r="CX308" t="s">
        <v>629</v>
      </c>
      <c r="CY308" t="s">
        <v>714</v>
      </c>
      <c r="CZ308">
        <v>-83.114900000000006</v>
      </c>
      <c r="DA308">
        <v>34.131658000000002</v>
      </c>
      <c r="DB308">
        <v>34.131658000000002</v>
      </c>
      <c r="DC308">
        <v>-83.114900000000006</v>
      </c>
      <c r="DD308">
        <v>3.3370000000000001E-3</v>
      </c>
      <c r="DE308">
        <v>17</v>
      </c>
      <c r="DF308">
        <v>2690</v>
      </c>
      <c r="DG308">
        <v>12.7</v>
      </c>
      <c r="DH308">
        <v>2940</v>
      </c>
      <c r="DI308">
        <v>0</v>
      </c>
      <c r="DJ308">
        <v>2940</v>
      </c>
      <c r="DK308">
        <v>0</v>
      </c>
      <c r="DL308">
        <v>2650</v>
      </c>
      <c r="DM308">
        <v>0</v>
      </c>
      <c r="DN308">
        <v>2570</v>
      </c>
      <c r="DO308">
        <v>10.8</v>
      </c>
      <c r="DP308">
        <v>2780</v>
      </c>
      <c r="DQ308">
        <v>23</v>
      </c>
      <c r="DR308">
        <v>2650</v>
      </c>
      <c r="DS308">
        <v>23</v>
      </c>
      <c r="DT308">
        <v>2340</v>
      </c>
      <c r="DU308">
        <v>23</v>
      </c>
      <c r="DV308">
        <v>2350</v>
      </c>
      <c r="DW308">
        <v>23</v>
      </c>
      <c r="DX308">
        <v>2380</v>
      </c>
      <c r="DY308">
        <v>23</v>
      </c>
      <c r="DZ308">
        <v>4.1999999999999998E-5</v>
      </c>
    </row>
    <row r="309" spans="1:130" x14ac:dyDescent="0.3">
      <c r="A309">
        <v>308</v>
      </c>
      <c r="B309">
        <v>4766951</v>
      </c>
      <c r="C309" t="s">
        <v>157</v>
      </c>
      <c r="D309">
        <v>41717.265277777777</v>
      </c>
      <c r="E309" t="s">
        <v>707</v>
      </c>
      <c r="F309" t="s">
        <v>708</v>
      </c>
      <c r="G309" t="s">
        <v>719</v>
      </c>
      <c r="H309" t="s">
        <v>134</v>
      </c>
      <c r="I309">
        <v>0</v>
      </c>
      <c r="J309">
        <v>0</v>
      </c>
      <c r="K309">
        <v>0</v>
      </c>
      <c r="L309" t="s">
        <v>135</v>
      </c>
      <c r="M309" t="s">
        <v>180</v>
      </c>
      <c r="N309" t="s">
        <v>255</v>
      </c>
      <c r="O309" t="s">
        <v>255</v>
      </c>
      <c r="P309" t="s">
        <v>161</v>
      </c>
      <c r="Q309">
        <v>1</v>
      </c>
      <c r="R309" t="s">
        <v>139</v>
      </c>
      <c r="S309" t="s">
        <v>140</v>
      </c>
      <c r="T309" t="s">
        <v>141</v>
      </c>
      <c r="U309" t="s">
        <v>162</v>
      </c>
      <c r="V309">
        <v>20</v>
      </c>
      <c r="W309" t="s">
        <v>256</v>
      </c>
      <c r="X309" t="s">
        <v>144</v>
      </c>
      <c r="Y309" t="s">
        <v>710</v>
      </c>
      <c r="Z309">
        <v>8.8330000000000002</v>
      </c>
      <c r="AA309">
        <v>34.139555000000001</v>
      </c>
      <c r="AB309">
        <v>-83.100971999999999</v>
      </c>
      <c r="AC309">
        <v>17</v>
      </c>
      <c r="AD309">
        <v>92</v>
      </c>
      <c r="AE309">
        <v>2660</v>
      </c>
      <c r="AF309" t="s">
        <v>711</v>
      </c>
      <c r="AG309">
        <v>12</v>
      </c>
      <c r="AH309">
        <v>15</v>
      </c>
      <c r="AI309" t="s">
        <v>183</v>
      </c>
      <c r="AJ309">
        <v>695.8</v>
      </c>
      <c r="AK309">
        <v>95.2</v>
      </c>
      <c r="AL309">
        <v>1155.2</v>
      </c>
      <c r="AM309">
        <v>-83.102108000000001</v>
      </c>
      <c r="AN309">
        <v>34.137152</v>
      </c>
      <c r="AO309">
        <v>-83.101145000000002</v>
      </c>
      <c r="AP309">
        <v>34.139876000000001</v>
      </c>
      <c r="AQ309" t="s">
        <v>710</v>
      </c>
      <c r="AR309">
        <v>1</v>
      </c>
      <c r="AS309">
        <v>195</v>
      </c>
      <c r="AT309">
        <v>172</v>
      </c>
      <c r="AU309">
        <v>0</v>
      </c>
      <c r="AV309">
        <v>55</v>
      </c>
      <c r="AW309">
        <v>9.18</v>
      </c>
      <c r="AX309">
        <v>8.66</v>
      </c>
      <c r="AY309">
        <v>704.4</v>
      </c>
      <c r="AZ309">
        <v>704.7</v>
      </c>
      <c r="BA309">
        <v>718.8</v>
      </c>
      <c r="BB309">
        <v>55</v>
      </c>
      <c r="BC309">
        <v>53.4</v>
      </c>
      <c r="BD309">
        <v>1.6</v>
      </c>
      <c r="BE309">
        <v>43077</v>
      </c>
      <c r="BF309" t="s">
        <v>209</v>
      </c>
      <c r="BG309">
        <v>3.3370000000000001E-3</v>
      </c>
      <c r="BH309">
        <v>37465</v>
      </c>
      <c r="BI309">
        <v>37237</v>
      </c>
      <c r="BJ309" t="s">
        <v>710</v>
      </c>
      <c r="BK309" t="s">
        <v>712</v>
      </c>
      <c r="BL309">
        <v>1</v>
      </c>
      <c r="BM309">
        <v>17200</v>
      </c>
      <c r="BN309">
        <v>1</v>
      </c>
      <c r="BO309">
        <v>1</v>
      </c>
      <c r="BP309">
        <v>2</v>
      </c>
      <c r="BQ309">
        <v>1</v>
      </c>
      <c r="BR309">
        <v>1</v>
      </c>
      <c r="BS309">
        <v>2</v>
      </c>
      <c r="BT309">
        <v>0</v>
      </c>
      <c r="BU309">
        <v>5</v>
      </c>
      <c r="BV309" t="s">
        <v>150</v>
      </c>
      <c r="BW309">
        <v>195</v>
      </c>
      <c r="BX309">
        <v>172</v>
      </c>
      <c r="BY309">
        <v>0</v>
      </c>
      <c r="BZ309" t="s">
        <v>151</v>
      </c>
      <c r="CA309" t="s">
        <v>151</v>
      </c>
      <c r="CB309">
        <v>0</v>
      </c>
      <c r="CC309">
        <v>55</v>
      </c>
      <c r="CD309">
        <v>2570</v>
      </c>
      <c r="CE309" t="s">
        <v>152</v>
      </c>
      <c r="CF309">
        <v>0</v>
      </c>
      <c r="CG309">
        <v>1.280559</v>
      </c>
      <c r="CH309">
        <v>9</v>
      </c>
      <c r="CI309" t="s">
        <v>153</v>
      </c>
      <c r="CJ309">
        <v>2570</v>
      </c>
      <c r="CK309">
        <v>401933</v>
      </c>
      <c r="CL309">
        <v>7.4909999999999997</v>
      </c>
      <c r="CM309">
        <v>8.7710000000000008</v>
      </c>
      <c r="CN309">
        <v>401933</v>
      </c>
      <c r="CO309">
        <v>0</v>
      </c>
      <c r="CP309">
        <v>6761.3490769999999</v>
      </c>
      <c r="CQ309">
        <v>100</v>
      </c>
      <c r="CR309">
        <v>37254</v>
      </c>
      <c r="CS309">
        <v>4.3886000000000001E-2</v>
      </c>
      <c r="CT309">
        <v>0</v>
      </c>
      <c r="CU309">
        <v>3.3370000000000001E-3</v>
      </c>
      <c r="CV309">
        <v>600</v>
      </c>
      <c r="CW309" t="s">
        <v>713</v>
      </c>
      <c r="CX309" t="s">
        <v>629</v>
      </c>
      <c r="CY309" t="s">
        <v>714</v>
      </c>
      <c r="CZ309">
        <v>-83.114900000000006</v>
      </c>
      <c r="DA309">
        <v>34.131658000000002</v>
      </c>
      <c r="DB309">
        <v>34.131658000000002</v>
      </c>
      <c r="DC309">
        <v>-83.114900000000006</v>
      </c>
      <c r="DD309">
        <v>3.3370000000000001E-3</v>
      </c>
      <c r="DE309">
        <v>17</v>
      </c>
      <c r="DF309">
        <v>2690</v>
      </c>
      <c r="DG309">
        <v>12.7</v>
      </c>
      <c r="DH309">
        <v>2940</v>
      </c>
      <c r="DI309">
        <v>0</v>
      </c>
      <c r="DJ309">
        <v>2940</v>
      </c>
      <c r="DK309">
        <v>0</v>
      </c>
      <c r="DL309">
        <v>2650</v>
      </c>
      <c r="DM309">
        <v>0</v>
      </c>
      <c r="DN309">
        <v>2570</v>
      </c>
      <c r="DO309">
        <v>10.8</v>
      </c>
      <c r="DP309">
        <v>2780</v>
      </c>
      <c r="DQ309">
        <v>23</v>
      </c>
      <c r="DR309">
        <v>2650</v>
      </c>
      <c r="DS309">
        <v>23</v>
      </c>
      <c r="DT309">
        <v>2340</v>
      </c>
      <c r="DU309">
        <v>23</v>
      </c>
      <c r="DV309">
        <v>2350</v>
      </c>
      <c r="DW309">
        <v>23</v>
      </c>
      <c r="DX309">
        <v>2380</v>
      </c>
      <c r="DY309">
        <v>23</v>
      </c>
      <c r="DZ309">
        <v>0</v>
      </c>
    </row>
    <row r="310" spans="1:130" x14ac:dyDescent="0.3">
      <c r="A310">
        <v>309</v>
      </c>
      <c r="B310">
        <v>4741223</v>
      </c>
      <c r="C310" t="s">
        <v>157</v>
      </c>
      <c r="D310">
        <v>41691.675000000003</v>
      </c>
      <c r="E310" t="s">
        <v>707</v>
      </c>
      <c r="F310" t="s">
        <v>720</v>
      </c>
      <c r="G310" t="s">
        <v>158</v>
      </c>
      <c r="H310" t="s">
        <v>134</v>
      </c>
      <c r="I310">
        <v>0</v>
      </c>
      <c r="J310">
        <v>0</v>
      </c>
      <c r="K310">
        <v>0</v>
      </c>
      <c r="L310" t="s">
        <v>163</v>
      </c>
      <c r="M310" t="s">
        <v>164</v>
      </c>
      <c r="N310" t="s">
        <v>165</v>
      </c>
      <c r="O310" t="s">
        <v>165</v>
      </c>
      <c r="P310" t="s">
        <v>351</v>
      </c>
      <c r="Q310">
        <v>2</v>
      </c>
      <c r="R310" t="s">
        <v>344</v>
      </c>
      <c r="S310" t="s">
        <v>400</v>
      </c>
      <c r="T310" t="s">
        <v>169</v>
      </c>
      <c r="U310" t="s">
        <v>142</v>
      </c>
      <c r="V310" t="s">
        <v>721</v>
      </c>
      <c r="W310" t="s">
        <v>197</v>
      </c>
      <c r="X310" t="s">
        <v>722</v>
      </c>
      <c r="Y310" t="s">
        <v>710</v>
      </c>
      <c r="Z310">
        <v>8.7710000000000008</v>
      </c>
      <c r="AA310">
        <v>34.138640000000002</v>
      </c>
      <c r="AB310">
        <v>-83.100848999999997</v>
      </c>
      <c r="AC310">
        <v>17</v>
      </c>
      <c r="AD310">
        <v>92</v>
      </c>
      <c r="AE310">
        <v>2660</v>
      </c>
      <c r="AF310" t="s">
        <v>711</v>
      </c>
      <c r="AG310">
        <v>12</v>
      </c>
      <c r="AH310">
        <v>15</v>
      </c>
      <c r="AI310" t="s">
        <v>183</v>
      </c>
      <c r="AJ310">
        <v>695.8</v>
      </c>
      <c r="AK310">
        <v>95.2</v>
      </c>
      <c r="AL310">
        <v>1155.2</v>
      </c>
      <c r="AM310">
        <v>-83.102108000000001</v>
      </c>
      <c r="AN310">
        <v>34.137152</v>
      </c>
      <c r="AO310">
        <v>-83.101145000000002</v>
      </c>
      <c r="AP310">
        <v>34.139876000000001</v>
      </c>
      <c r="AQ310" t="s">
        <v>710</v>
      </c>
      <c r="AR310">
        <v>1</v>
      </c>
      <c r="AS310">
        <v>195</v>
      </c>
      <c r="AT310">
        <v>172</v>
      </c>
      <c r="AU310">
        <v>0</v>
      </c>
      <c r="AV310">
        <v>55</v>
      </c>
      <c r="AW310">
        <v>9.18</v>
      </c>
      <c r="AX310">
        <v>8.66</v>
      </c>
      <c r="AY310">
        <v>704.4</v>
      </c>
      <c r="AZ310">
        <v>704.7</v>
      </c>
      <c r="BA310">
        <v>718.8</v>
      </c>
      <c r="BB310">
        <v>55</v>
      </c>
      <c r="BC310">
        <v>53.4</v>
      </c>
      <c r="BD310">
        <v>1.6</v>
      </c>
      <c r="BE310">
        <v>43077</v>
      </c>
      <c r="BF310" t="s">
        <v>209</v>
      </c>
      <c r="BG310">
        <v>3.3370000000000001E-3</v>
      </c>
      <c r="BH310">
        <v>37465</v>
      </c>
      <c r="BI310">
        <v>37237</v>
      </c>
      <c r="BJ310" t="s">
        <v>710</v>
      </c>
      <c r="BK310" t="s">
        <v>712</v>
      </c>
      <c r="BL310">
        <v>1</v>
      </c>
      <c r="BM310">
        <v>17200</v>
      </c>
      <c r="BN310">
        <v>1</v>
      </c>
      <c r="BO310">
        <v>1</v>
      </c>
      <c r="BP310">
        <v>2</v>
      </c>
      <c r="BQ310">
        <v>1</v>
      </c>
      <c r="BR310">
        <v>1</v>
      </c>
      <c r="BS310">
        <v>2</v>
      </c>
      <c r="BT310">
        <v>0</v>
      </c>
      <c r="BU310">
        <v>5</v>
      </c>
      <c r="BV310" t="s">
        <v>150</v>
      </c>
      <c r="BW310">
        <v>195</v>
      </c>
      <c r="BX310">
        <v>172</v>
      </c>
      <c r="BY310">
        <v>0</v>
      </c>
      <c r="BZ310" t="s">
        <v>151</v>
      </c>
      <c r="CA310" t="s">
        <v>151</v>
      </c>
      <c r="CB310">
        <v>0</v>
      </c>
      <c r="CC310">
        <v>55</v>
      </c>
      <c r="CD310">
        <v>2570</v>
      </c>
      <c r="CE310" t="s">
        <v>152</v>
      </c>
      <c r="CF310">
        <v>0</v>
      </c>
      <c r="CG310">
        <v>1.280559</v>
      </c>
      <c r="CH310">
        <v>9</v>
      </c>
      <c r="CI310" t="s">
        <v>153</v>
      </c>
      <c r="CJ310">
        <v>2570</v>
      </c>
      <c r="CK310">
        <v>401933</v>
      </c>
      <c r="CL310">
        <v>7.4909999999999997</v>
      </c>
      <c r="CM310">
        <v>8.7710000000000008</v>
      </c>
      <c r="CN310">
        <v>401933</v>
      </c>
      <c r="CO310">
        <v>0</v>
      </c>
      <c r="CP310">
        <v>6761.3490769999999</v>
      </c>
      <c r="CQ310">
        <v>100</v>
      </c>
      <c r="CR310">
        <v>37254</v>
      </c>
      <c r="CS310">
        <v>4.3886000000000001E-2</v>
      </c>
      <c r="CT310">
        <v>0</v>
      </c>
      <c r="CU310">
        <v>3.3370000000000001E-3</v>
      </c>
      <c r="CV310">
        <v>600</v>
      </c>
      <c r="CW310" t="s">
        <v>713</v>
      </c>
      <c r="CX310" t="s">
        <v>629</v>
      </c>
      <c r="CY310" t="s">
        <v>714</v>
      </c>
      <c r="CZ310">
        <v>-83.114900000000006</v>
      </c>
      <c r="DA310">
        <v>34.131658000000002</v>
      </c>
      <c r="DB310">
        <v>34.131658000000002</v>
      </c>
      <c r="DC310">
        <v>-83.114900000000006</v>
      </c>
      <c r="DD310">
        <v>3.3370000000000001E-3</v>
      </c>
      <c r="DE310">
        <v>17</v>
      </c>
      <c r="DF310">
        <v>2690</v>
      </c>
      <c r="DG310">
        <v>12.7</v>
      </c>
      <c r="DH310">
        <v>2940</v>
      </c>
      <c r="DI310">
        <v>0</v>
      </c>
      <c r="DJ310">
        <v>2940</v>
      </c>
      <c r="DK310">
        <v>0</v>
      </c>
      <c r="DL310">
        <v>2650</v>
      </c>
      <c r="DM310">
        <v>0</v>
      </c>
      <c r="DN310">
        <v>2570</v>
      </c>
      <c r="DO310">
        <v>10.8</v>
      </c>
      <c r="DP310">
        <v>2780</v>
      </c>
      <c r="DQ310">
        <v>23</v>
      </c>
      <c r="DR310">
        <v>2650</v>
      </c>
      <c r="DS310">
        <v>23</v>
      </c>
      <c r="DT310">
        <v>2340</v>
      </c>
      <c r="DU310">
        <v>23</v>
      </c>
      <c r="DV310">
        <v>2350</v>
      </c>
      <c r="DW310">
        <v>23</v>
      </c>
      <c r="DX310">
        <v>2380</v>
      </c>
      <c r="DY310">
        <v>23</v>
      </c>
      <c r="DZ310">
        <v>0</v>
      </c>
    </row>
    <row r="311" spans="1:130" x14ac:dyDescent="0.3">
      <c r="A311">
        <v>310</v>
      </c>
      <c r="B311">
        <v>5110759</v>
      </c>
      <c r="C311" t="s">
        <v>157</v>
      </c>
      <c r="D311">
        <v>41996.618750000001</v>
      </c>
      <c r="E311" t="s">
        <v>707</v>
      </c>
      <c r="F311" t="s">
        <v>708</v>
      </c>
      <c r="G311" t="s">
        <v>723</v>
      </c>
      <c r="H311" t="s">
        <v>187</v>
      </c>
      <c r="I311">
        <v>0</v>
      </c>
      <c r="J311">
        <v>0</v>
      </c>
      <c r="K311">
        <v>1</v>
      </c>
      <c r="L311" t="s">
        <v>135</v>
      </c>
      <c r="M311" t="s">
        <v>180</v>
      </c>
      <c r="N311" t="s">
        <v>348</v>
      </c>
      <c r="O311" t="s">
        <v>348</v>
      </c>
      <c r="P311" t="s">
        <v>202</v>
      </c>
      <c r="Q311">
        <v>1</v>
      </c>
      <c r="R311" t="s">
        <v>139</v>
      </c>
      <c r="S311" t="s">
        <v>263</v>
      </c>
      <c r="T311" t="s">
        <v>169</v>
      </c>
      <c r="U311" t="s">
        <v>162</v>
      </c>
      <c r="V311">
        <v>33</v>
      </c>
      <c r="W311" t="s">
        <v>143</v>
      </c>
      <c r="X311" t="s">
        <v>144</v>
      </c>
      <c r="Y311" t="s">
        <v>710</v>
      </c>
      <c r="Z311">
        <v>8.5980000000000008</v>
      </c>
      <c r="AA311">
        <v>34.136856000000002</v>
      </c>
      <c r="AB311">
        <v>-83.102726000000004</v>
      </c>
      <c r="AC311">
        <v>18</v>
      </c>
      <c r="AD311">
        <v>93</v>
      </c>
      <c r="AE311">
        <v>2661</v>
      </c>
      <c r="AF311" t="s">
        <v>711</v>
      </c>
      <c r="AG311">
        <v>12</v>
      </c>
      <c r="AH311">
        <v>16</v>
      </c>
      <c r="AI311" t="s">
        <v>183</v>
      </c>
      <c r="AJ311">
        <v>767.5</v>
      </c>
      <c r="AK311">
        <v>58.3</v>
      </c>
      <c r="AL311">
        <v>779.4</v>
      </c>
      <c r="AM311">
        <v>-83.104551999999998</v>
      </c>
      <c r="AN311">
        <v>34.136867000000002</v>
      </c>
      <c r="AO311">
        <v>-83.102108000000001</v>
      </c>
      <c r="AP311">
        <v>34.137152</v>
      </c>
      <c r="AQ311" t="s">
        <v>710</v>
      </c>
      <c r="AR311">
        <v>1</v>
      </c>
      <c r="AS311">
        <v>195</v>
      </c>
      <c r="AT311">
        <v>172</v>
      </c>
      <c r="AU311">
        <v>0</v>
      </c>
      <c r="AV311">
        <v>55</v>
      </c>
      <c r="AW311">
        <v>8.4</v>
      </c>
      <c r="AX311">
        <v>7.96</v>
      </c>
      <c r="AY311">
        <v>698.5</v>
      </c>
      <c r="AZ311">
        <v>698.2</v>
      </c>
      <c r="BA311">
        <v>704.1</v>
      </c>
      <c r="BB311">
        <v>55</v>
      </c>
      <c r="BC311">
        <v>54</v>
      </c>
      <c r="BD311">
        <v>1</v>
      </c>
      <c r="BE311">
        <v>43077</v>
      </c>
      <c r="BF311" t="s">
        <v>209</v>
      </c>
      <c r="BG311">
        <v>2.5370000000000002E-3</v>
      </c>
      <c r="BH311">
        <v>37465</v>
      </c>
      <c r="BI311">
        <v>37237</v>
      </c>
      <c r="BJ311" t="s">
        <v>710</v>
      </c>
      <c r="BK311" t="s">
        <v>712</v>
      </c>
      <c r="BL311">
        <v>1</v>
      </c>
      <c r="BM311">
        <v>17200</v>
      </c>
      <c r="BN311">
        <v>1</v>
      </c>
      <c r="BO311">
        <v>1</v>
      </c>
      <c r="BP311">
        <v>2</v>
      </c>
      <c r="BQ311">
        <v>1</v>
      </c>
      <c r="BR311">
        <v>1</v>
      </c>
      <c r="BS311">
        <v>2</v>
      </c>
      <c r="BT311">
        <v>0</v>
      </c>
      <c r="BU311">
        <v>5</v>
      </c>
      <c r="BV311" t="s">
        <v>150</v>
      </c>
      <c r="BW311">
        <v>195</v>
      </c>
      <c r="BX311">
        <v>172</v>
      </c>
      <c r="BY311">
        <v>0</v>
      </c>
      <c r="BZ311" t="s">
        <v>151</v>
      </c>
      <c r="CA311" t="s">
        <v>151</v>
      </c>
      <c r="CB311">
        <v>0</v>
      </c>
      <c r="CC311">
        <v>55</v>
      </c>
      <c r="CD311">
        <v>2570</v>
      </c>
      <c r="CE311" t="s">
        <v>152</v>
      </c>
      <c r="CF311">
        <v>0</v>
      </c>
      <c r="CG311">
        <v>1.280559</v>
      </c>
      <c r="CH311">
        <v>9</v>
      </c>
      <c r="CI311" t="s">
        <v>153</v>
      </c>
      <c r="CJ311">
        <v>2570</v>
      </c>
      <c r="CK311">
        <v>401933</v>
      </c>
      <c r="CL311">
        <v>7.4909999999999997</v>
      </c>
      <c r="CM311">
        <v>8.7710000000000008</v>
      </c>
      <c r="CN311">
        <v>401933</v>
      </c>
      <c r="CO311">
        <v>0</v>
      </c>
      <c r="CP311">
        <v>6761.3490769999999</v>
      </c>
      <c r="CQ311">
        <v>100</v>
      </c>
      <c r="CR311">
        <v>37254</v>
      </c>
      <c r="CS311">
        <v>4.3886000000000001E-2</v>
      </c>
      <c r="CT311">
        <v>0</v>
      </c>
      <c r="CU311">
        <v>2.5370000000000002E-3</v>
      </c>
      <c r="CV311">
        <v>600</v>
      </c>
      <c r="CW311" t="s">
        <v>713</v>
      </c>
      <c r="CX311" t="s">
        <v>629</v>
      </c>
      <c r="CY311" t="s">
        <v>714</v>
      </c>
      <c r="CZ311">
        <v>-83.114900000000006</v>
      </c>
      <c r="DA311">
        <v>34.131658000000002</v>
      </c>
      <c r="DB311">
        <v>34.131658000000002</v>
      </c>
      <c r="DC311">
        <v>-83.114900000000006</v>
      </c>
      <c r="DD311">
        <v>2.5370000000000002E-3</v>
      </c>
      <c r="DE311">
        <v>18</v>
      </c>
      <c r="DF311">
        <v>2690</v>
      </c>
      <c r="DG311">
        <v>12.7</v>
      </c>
      <c r="DH311">
        <v>2940</v>
      </c>
      <c r="DI311">
        <v>0</v>
      </c>
      <c r="DJ311">
        <v>2940</v>
      </c>
      <c r="DK311">
        <v>0</v>
      </c>
      <c r="DL311">
        <v>2650</v>
      </c>
      <c r="DM311">
        <v>0</v>
      </c>
      <c r="DN311">
        <v>2570</v>
      </c>
      <c r="DO311">
        <v>10.8</v>
      </c>
      <c r="DP311">
        <v>2780</v>
      </c>
      <c r="DQ311">
        <v>23</v>
      </c>
      <c r="DR311">
        <v>2650</v>
      </c>
      <c r="DS311">
        <v>23</v>
      </c>
      <c r="DT311">
        <v>2340</v>
      </c>
      <c r="DU311">
        <v>23</v>
      </c>
      <c r="DV311">
        <v>2350</v>
      </c>
      <c r="DW311">
        <v>23</v>
      </c>
      <c r="DX311">
        <v>2380</v>
      </c>
      <c r="DY311">
        <v>23</v>
      </c>
      <c r="DZ311">
        <v>0</v>
      </c>
    </row>
    <row r="312" spans="1:130" x14ac:dyDescent="0.3">
      <c r="A312">
        <v>311</v>
      </c>
      <c r="B312">
        <v>4940145</v>
      </c>
      <c r="C312" t="s">
        <v>157</v>
      </c>
      <c r="D312">
        <v>41867.355555555558</v>
      </c>
      <c r="E312" t="s">
        <v>707</v>
      </c>
      <c r="F312" t="s">
        <v>708</v>
      </c>
      <c r="G312" t="s">
        <v>724</v>
      </c>
      <c r="H312" t="s">
        <v>187</v>
      </c>
      <c r="I312">
        <v>0</v>
      </c>
      <c r="J312">
        <v>0</v>
      </c>
      <c r="K312">
        <v>2</v>
      </c>
      <c r="L312" t="s">
        <v>243</v>
      </c>
      <c r="M312" t="s">
        <v>164</v>
      </c>
      <c r="N312" t="s">
        <v>165</v>
      </c>
      <c r="O312" t="s">
        <v>165</v>
      </c>
      <c r="P312" t="s">
        <v>725</v>
      </c>
      <c r="Q312">
        <v>2</v>
      </c>
      <c r="R312" t="s">
        <v>167</v>
      </c>
      <c r="S312" t="s">
        <v>292</v>
      </c>
      <c r="T312" t="s">
        <v>169</v>
      </c>
      <c r="U312" t="s">
        <v>142</v>
      </c>
      <c r="V312" t="s">
        <v>726</v>
      </c>
      <c r="W312" t="s">
        <v>197</v>
      </c>
      <c r="X312" t="s">
        <v>172</v>
      </c>
      <c r="Y312" t="s">
        <v>710</v>
      </c>
      <c r="Z312">
        <v>8.5948030000000006</v>
      </c>
      <c r="AA312">
        <v>34.136837999999997</v>
      </c>
      <c r="AB312">
        <v>-83.102789000000001</v>
      </c>
      <c r="AC312">
        <v>18</v>
      </c>
      <c r="AD312">
        <v>93</v>
      </c>
      <c r="AE312">
        <v>2661</v>
      </c>
      <c r="AF312" t="s">
        <v>711</v>
      </c>
      <c r="AG312">
        <v>12</v>
      </c>
      <c r="AH312">
        <v>16</v>
      </c>
      <c r="AI312" t="s">
        <v>183</v>
      </c>
      <c r="AJ312">
        <v>767.5</v>
      </c>
      <c r="AK312">
        <v>58.3</v>
      </c>
      <c r="AL312">
        <v>779.4</v>
      </c>
      <c r="AM312">
        <v>-83.104551999999998</v>
      </c>
      <c r="AN312">
        <v>34.136867000000002</v>
      </c>
      <c r="AO312">
        <v>-83.102108000000001</v>
      </c>
      <c r="AP312">
        <v>34.137152</v>
      </c>
      <c r="AQ312" t="s">
        <v>710</v>
      </c>
      <c r="AR312">
        <v>1</v>
      </c>
      <c r="AS312">
        <v>195</v>
      </c>
      <c r="AT312">
        <v>172</v>
      </c>
      <c r="AU312">
        <v>0</v>
      </c>
      <c r="AV312">
        <v>55</v>
      </c>
      <c r="AW312">
        <v>8.4</v>
      </c>
      <c r="AX312">
        <v>7.96</v>
      </c>
      <c r="AY312">
        <v>698.5</v>
      </c>
      <c r="AZ312">
        <v>698.2</v>
      </c>
      <c r="BA312">
        <v>704.1</v>
      </c>
      <c r="BB312">
        <v>55</v>
      </c>
      <c r="BC312">
        <v>54</v>
      </c>
      <c r="BD312">
        <v>1</v>
      </c>
      <c r="BE312">
        <v>43077</v>
      </c>
      <c r="BF312" t="s">
        <v>209</v>
      </c>
      <c r="BG312">
        <v>2.5370000000000002E-3</v>
      </c>
      <c r="BH312">
        <v>37465</v>
      </c>
      <c r="BI312">
        <v>37237</v>
      </c>
      <c r="BJ312" t="s">
        <v>710</v>
      </c>
      <c r="BK312" t="s">
        <v>712</v>
      </c>
      <c r="BL312">
        <v>1</v>
      </c>
      <c r="BM312">
        <v>17200</v>
      </c>
      <c r="BN312">
        <v>1</v>
      </c>
      <c r="BO312">
        <v>1</v>
      </c>
      <c r="BP312">
        <v>2</v>
      </c>
      <c r="BQ312">
        <v>1</v>
      </c>
      <c r="BR312">
        <v>1</v>
      </c>
      <c r="BS312">
        <v>2</v>
      </c>
      <c r="BT312">
        <v>0</v>
      </c>
      <c r="BU312">
        <v>5</v>
      </c>
      <c r="BV312" t="s">
        <v>150</v>
      </c>
      <c r="BW312">
        <v>195</v>
      </c>
      <c r="BX312">
        <v>172</v>
      </c>
      <c r="BY312">
        <v>0</v>
      </c>
      <c r="BZ312" t="s">
        <v>151</v>
      </c>
      <c r="CA312" t="s">
        <v>151</v>
      </c>
      <c r="CB312">
        <v>0</v>
      </c>
      <c r="CC312">
        <v>55</v>
      </c>
      <c r="CD312">
        <v>2570</v>
      </c>
      <c r="CE312" t="s">
        <v>152</v>
      </c>
      <c r="CF312">
        <v>0</v>
      </c>
      <c r="CG312">
        <v>1.280559</v>
      </c>
      <c r="CH312">
        <v>9</v>
      </c>
      <c r="CI312" t="s">
        <v>153</v>
      </c>
      <c r="CJ312">
        <v>2570</v>
      </c>
      <c r="CK312">
        <v>401933</v>
      </c>
      <c r="CL312">
        <v>7.4909999999999997</v>
      </c>
      <c r="CM312">
        <v>8.7710000000000008</v>
      </c>
      <c r="CN312">
        <v>401933</v>
      </c>
      <c r="CO312">
        <v>0</v>
      </c>
      <c r="CP312">
        <v>6761.3490769999999</v>
      </c>
      <c r="CQ312">
        <v>100</v>
      </c>
      <c r="CR312">
        <v>37254</v>
      </c>
      <c r="CS312">
        <v>4.3886000000000001E-2</v>
      </c>
      <c r="CT312">
        <v>0</v>
      </c>
      <c r="CU312">
        <v>2.5370000000000002E-3</v>
      </c>
      <c r="CV312">
        <v>600</v>
      </c>
      <c r="CW312" t="s">
        <v>713</v>
      </c>
      <c r="CX312" t="s">
        <v>629</v>
      </c>
      <c r="CY312" t="s">
        <v>714</v>
      </c>
      <c r="CZ312">
        <v>-83.114900000000006</v>
      </c>
      <c r="DA312">
        <v>34.131658000000002</v>
      </c>
      <c r="DB312">
        <v>34.131658000000002</v>
      </c>
      <c r="DC312">
        <v>-83.114900000000006</v>
      </c>
      <c r="DD312">
        <v>2.5370000000000002E-3</v>
      </c>
      <c r="DE312">
        <v>18</v>
      </c>
      <c r="DF312">
        <v>2690</v>
      </c>
      <c r="DG312">
        <v>12.7</v>
      </c>
      <c r="DH312">
        <v>2940</v>
      </c>
      <c r="DI312">
        <v>0</v>
      </c>
      <c r="DJ312">
        <v>2940</v>
      </c>
      <c r="DK312">
        <v>0</v>
      </c>
      <c r="DL312">
        <v>2650</v>
      </c>
      <c r="DM312">
        <v>0</v>
      </c>
      <c r="DN312">
        <v>2570</v>
      </c>
      <c r="DO312">
        <v>10.8</v>
      </c>
      <c r="DP312">
        <v>2780</v>
      </c>
      <c r="DQ312">
        <v>23</v>
      </c>
      <c r="DR312">
        <v>2650</v>
      </c>
      <c r="DS312">
        <v>23</v>
      </c>
      <c r="DT312">
        <v>2340</v>
      </c>
      <c r="DU312">
        <v>23</v>
      </c>
      <c r="DV312">
        <v>2350</v>
      </c>
      <c r="DW312">
        <v>23</v>
      </c>
      <c r="DX312">
        <v>2380</v>
      </c>
      <c r="DY312">
        <v>23</v>
      </c>
      <c r="DZ312">
        <v>0</v>
      </c>
    </row>
    <row r="313" spans="1:130" x14ac:dyDescent="0.3">
      <c r="A313">
        <v>312</v>
      </c>
      <c r="B313">
        <v>7628446</v>
      </c>
      <c r="C313" t="s">
        <v>157</v>
      </c>
      <c r="D313">
        <v>43954.114583333336</v>
      </c>
      <c r="E313" t="s">
        <v>707</v>
      </c>
      <c r="F313" t="s">
        <v>708</v>
      </c>
      <c r="G313" t="s">
        <v>727</v>
      </c>
      <c r="H313" t="s">
        <v>187</v>
      </c>
      <c r="I313">
        <v>0</v>
      </c>
      <c r="J313">
        <v>0</v>
      </c>
      <c r="K313">
        <v>1</v>
      </c>
      <c r="L313" t="s">
        <v>135</v>
      </c>
      <c r="M313" t="s">
        <v>180</v>
      </c>
      <c r="N313" t="s">
        <v>189</v>
      </c>
      <c r="O313" t="s">
        <v>189</v>
      </c>
      <c r="P313" t="s">
        <v>173</v>
      </c>
      <c r="Q313">
        <v>1</v>
      </c>
      <c r="R313" t="s">
        <v>139</v>
      </c>
      <c r="S313" t="s">
        <v>263</v>
      </c>
      <c r="T313" t="s">
        <v>141</v>
      </c>
      <c r="U313" t="s">
        <v>142</v>
      </c>
      <c r="V313">
        <v>19</v>
      </c>
      <c r="W313" t="s">
        <v>143</v>
      </c>
      <c r="X313" t="s">
        <v>201</v>
      </c>
      <c r="Y313" t="s">
        <v>710</v>
      </c>
      <c r="Z313">
        <v>8.9659999999999993</v>
      </c>
      <c r="AA313">
        <v>34.141218000000002</v>
      </c>
      <c r="AB313">
        <v>-83.102056000000005</v>
      </c>
      <c r="AC313">
        <v>19</v>
      </c>
      <c r="AD313">
        <v>94</v>
      </c>
      <c r="AE313">
        <v>2662</v>
      </c>
      <c r="AF313" t="s">
        <v>711</v>
      </c>
      <c r="AG313">
        <v>13</v>
      </c>
      <c r="AH313">
        <v>17</v>
      </c>
      <c r="AI313" t="s">
        <v>147</v>
      </c>
      <c r="AJ313">
        <v>1016.1</v>
      </c>
      <c r="AK313">
        <v>60.9</v>
      </c>
      <c r="AL313">
        <v>1080</v>
      </c>
      <c r="AM313">
        <v>-83.101802000000006</v>
      </c>
      <c r="AN313">
        <v>34.140839999999997</v>
      </c>
      <c r="AO313">
        <v>-83.102089000000007</v>
      </c>
      <c r="AP313">
        <v>34.143666000000003</v>
      </c>
      <c r="AQ313" t="s">
        <v>710</v>
      </c>
      <c r="AR313">
        <v>1</v>
      </c>
      <c r="AS313">
        <v>195</v>
      </c>
      <c r="AT313">
        <v>172</v>
      </c>
      <c r="AU313">
        <v>0</v>
      </c>
      <c r="AV313">
        <v>55</v>
      </c>
      <c r="AW313">
        <v>8.15</v>
      </c>
      <c r="AX313">
        <v>7.32</v>
      </c>
      <c r="AY313">
        <v>707.3</v>
      </c>
      <c r="AZ313">
        <v>708.3</v>
      </c>
      <c r="BA313">
        <v>719.5</v>
      </c>
      <c r="BB313">
        <v>55</v>
      </c>
      <c r="BC313">
        <v>57.1</v>
      </c>
      <c r="BD313">
        <v>0</v>
      </c>
      <c r="BE313">
        <v>43077</v>
      </c>
      <c r="BF313" t="s">
        <v>209</v>
      </c>
      <c r="BG313">
        <v>3.0270000000000002E-3</v>
      </c>
      <c r="BH313">
        <v>37468</v>
      </c>
      <c r="BI313">
        <v>37240</v>
      </c>
      <c r="BJ313" t="s">
        <v>710</v>
      </c>
      <c r="BK313" t="s">
        <v>712</v>
      </c>
      <c r="BL313">
        <v>1</v>
      </c>
      <c r="BM313">
        <v>17200</v>
      </c>
      <c r="BN313">
        <v>1</v>
      </c>
      <c r="BO313">
        <v>1</v>
      </c>
      <c r="BP313">
        <v>2</v>
      </c>
      <c r="BQ313">
        <v>1</v>
      </c>
      <c r="BR313">
        <v>1</v>
      </c>
      <c r="BS313">
        <v>2</v>
      </c>
      <c r="BT313">
        <v>0</v>
      </c>
      <c r="BU313">
        <v>5</v>
      </c>
      <c r="BV313" t="s">
        <v>150</v>
      </c>
      <c r="BW313">
        <v>195</v>
      </c>
      <c r="BX313">
        <v>172</v>
      </c>
      <c r="BY313">
        <v>0</v>
      </c>
      <c r="BZ313" t="s">
        <v>151</v>
      </c>
      <c r="CA313" t="s">
        <v>151</v>
      </c>
      <c r="CB313">
        <v>0</v>
      </c>
      <c r="CC313">
        <v>55</v>
      </c>
      <c r="CD313">
        <v>2570</v>
      </c>
      <c r="CE313" t="s">
        <v>152</v>
      </c>
      <c r="CF313">
        <v>0</v>
      </c>
      <c r="CG313">
        <v>0.64532400000000001</v>
      </c>
      <c r="CH313">
        <v>9</v>
      </c>
      <c r="CI313" t="s">
        <v>153</v>
      </c>
      <c r="CJ313">
        <v>2570</v>
      </c>
      <c r="CK313">
        <v>401936</v>
      </c>
      <c r="CL313">
        <v>8.7710000000000008</v>
      </c>
      <c r="CM313">
        <v>9.4169999999999998</v>
      </c>
      <c r="CN313">
        <v>401936</v>
      </c>
      <c r="CO313">
        <v>0</v>
      </c>
      <c r="CP313">
        <v>3407.308207</v>
      </c>
      <c r="CQ313">
        <v>100</v>
      </c>
      <c r="CR313">
        <v>37257</v>
      </c>
      <c r="CS313">
        <v>2.1090000000000001E-2</v>
      </c>
      <c r="CT313">
        <v>0</v>
      </c>
      <c r="CU313">
        <v>3.0270000000000002E-3</v>
      </c>
      <c r="CV313">
        <v>600</v>
      </c>
      <c r="CW313" t="s">
        <v>713</v>
      </c>
      <c r="CX313" t="s">
        <v>629</v>
      </c>
      <c r="CY313" t="s">
        <v>714</v>
      </c>
      <c r="CZ313">
        <v>-83.114900000000006</v>
      </c>
      <c r="DA313">
        <v>34.131658000000002</v>
      </c>
      <c r="DB313">
        <v>34.131658000000002</v>
      </c>
      <c r="DC313">
        <v>-83.114900000000006</v>
      </c>
      <c r="DD313">
        <v>3.0270000000000002E-3</v>
      </c>
      <c r="DE313">
        <v>19</v>
      </c>
      <c r="DF313">
        <v>2690</v>
      </c>
      <c r="DG313">
        <v>12.7</v>
      </c>
      <c r="DH313">
        <v>2940</v>
      </c>
      <c r="DI313">
        <v>0</v>
      </c>
      <c r="DJ313">
        <v>2940</v>
      </c>
      <c r="DK313">
        <v>0</v>
      </c>
      <c r="DL313">
        <v>2650</v>
      </c>
      <c r="DM313">
        <v>0</v>
      </c>
      <c r="DN313">
        <v>2570</v>
      </c>
      <c r="DO313">
        <v>10.8</v>
      </c>
      <c r="DP313">
        <v>2780</v>
      </c>
      <c r="DQ313">
        <v>23</v>
      </c>
      <c r="DR313">
        <v>2650</v>
      </c>
      <c r="DS313">
        <v>23</v>
      </c>
      <c r="DT313">
        <v>2340</v>
      </c>
      <c r="DU313">
        <v>23</v>
      </c>
      <c r="DV313">
        <v>2350</v>
      </c>
      <c r="DW313">
        <v>23</v>
      </c>
      <c r="DX313">
        <v>2380</v>
      </c>
      <c r="DY313">
        <v>23</v>
      </c>
      <c r="DZ313">
        <v>0</v>
      </c>
    </row>
    <row r="314" spans="1:130" x14ac:dyDescent="0.3">
      <c r="A314">
        <v>313</v>
      </c>
      <c r="B314">
        <v>5537066</v>
      </c>
      <c r="C314" t="s">
        <v>157</v>
      </c>
      <c r="D314">
        <v>42340.303472222222</v>
      </c>
      <c r="E314" t="s">
        <v>707</v>
      </c>
      <c r="F314" t="s">
        <v>708</v>
      </c>
      <c r="G314" t="s">
        <v>728</v>
      </c>
      <c r="H314" t="s">
        <v>187</v>
      </c>
      <c r="I314">
        <v>0</v>
      </c>
      <c r="J314">
        <v>0</v>
      </c>
      <c r="K314">
        <v>1</v>
      </c>
      <c r="L314" t="s">
        <v>135</v>
      </c>
      <c r="M314" t="s">
        <v>180</v>
      </c>
      <c r="N314" t="s">
        <v>368</v>
      </c>
      <c r="O314" t="s">
        <v>255</v>
      </c>
      <c r="P314" t="s">
        <v>161</v>
      </c>
      <c r="Q314">
        <v>1</v>
      </c>
      <c r="R314" t="s">
        <v>139</v>
      </c>
      <c r="S314" t="s">
        <v>177</v>
      </c>
      <c r="T314" t="s">
        <v>169</v>
      </c>
      <c r="U314" t="s">
        <v>162</v>
      </c>
      <c r="V314">
        <v>37</v>
      </c>
      <c r="W314" t="s">
        <v>143</v>
      </c>
      <c r="X314" t="s">
        <v>144</v>
      </c>
      <c r="Y314" t="s">
        <v>710</v>
      </c>
      <c r="Z314">
        <v>8.9659999999999993</v>
      </c>
      <c r="AA314">
        <v>34.141247999999997</v>
      </c>
      <c r="AB314">
        <v>-83.102074000000002</v>
      </c>
      <c r="AC314">
        <v>19</v>
      </c>
      <c r="AD314">
        <v>94</v>
      </c>
      <c r="AE314">
        <v>2662</v>
      </c>
      <c r="AF314" t="s">
        <v>711</v>
      </c>
      <c r="AG314">
        <v>13</v>
      </c>
      <c r="AH314">
        <v>17</v>
      </c>
      <c r="AI314" t="s">
        <v>147</v>
      </c>
      <c r="AJ314">
        <v>1016.1</v>
      </c>
      <c r="AK314">
        <v>60.9</v>
      </c>
      <c r="AL314">
        <v>1080</v>
      </c>
      <c r="AM314">
        <v>-83.101802000000006</v>
      </c>
      <c r="AN314">
        <v>34.140839999999997</v>
      </c>
      <c r="AO314">
        <v>-83.102089000000007</v>
      </c>
      <c r="AP314">
        <v>34.143666000000003</v>
      </c>
      <c r="AQ314" t="s">
        <v>710</v>
      </c>
      <c r="AR314">
        <v>1</v>
      </c>
      <c r="AS314">
        <v>195</v>
      </c>
      <c r="AT314">
        <v>172</v>
      </c>
      <c r="AU314">
        <v>0</v>
      </c>
      <c r="AV314">
        <v>55</v>
      </c>
      <c r="AW314">
        <v>8.15</v>
      </c>
      <c r="AX314">
        <v>7.32</v>
      </c>
      <c r="AY314">
        <v>707.3</v>
      </c>
      <c r="AZ314">
        <v>708.3</v>
      </c>
      <c r="BA314">
        <v>719.5</v>
      </c>
      <c r="BB314">
        <v>55</v>
      </c>
      <c r="BC314">
        <v>57.1</v>
      </c>
      <c r="BD314">
        <v>0</v>
      </c>
      <c r="BE314">
        <v>43077</v>
      </c>
      <c r="BF314" t="s">
        <v>209</v>
      </c>
      <c r="BG314">
        <v>3.0270000000000002E-3</v>
      </c>
      <c r="BH314">
        <v>37468</v>
      </c>
      <c r="BI314">
        <v>37240</v>
      </c>
      <c r="BJ314" t="s">
        <v>710</v>
      </c>
      <c r="BK314" t="s">
        <v>712</v>
      </c>
      <c r="BL314">
        <v>1</v>
      </c>
      <c r="BM314">
        <v>17200</v>
      </c>
      <c r="BN314">
        <v>1</v>
      </c>
      <c r="BO314">
        <v>1</v>
      </c>
      <c r="BP314">
        <v>2</v>
      </c>
      <c r="BQ314">
        <v>1</v>
      </c>
      <c r="BR314">
        <v>1</v>
      </c>
      <c r="BS314">
        <v>2</v>
      </c>
      <c r="BT314">
        <v>0</v>
      </c>
      <c r="BU314">
        <v>5</v>
      </c>
      <c r="BV314" t="s">
        <v>150</v>
      </c>
      <c r="BW314">
        <v>195</v>
      </c>
      <c r="BX314">
        <v>172</v>
      </c>
      <c r="BY314">
        <v>0</v>
      </c>
      <c r="BZ314" t="s">
        <v>151</v>
      </c>
      <c r="CA314" t="s">
        <v>151</v>
      </c>
      <c r="CB314">
        <v>0</v>
      </c>
      <c r="CC314">
        <v>55</v>
      </c>
      <c r="CD314">
        <v>2570</v>
      </c>
      <c r="CE314" t="s">
        <v>152</v>
      </c>
      <c r="CF314">
        <v>0</v>
      </c>
      <c r="CG314">
        <v>0.64532400000000001</v>
      </c>
      <c r="CH314">
        <v>9</v>
      </c>
      <c r="CI314" t="s">
        <v>153</v>
      </c>
      <c r="CJ314">
        <v>2570</v>
      </c>
      <c r="CK314">
        <v>401936</v>
      </c>
      <c r="CL314">
        <v>8.7710000000000008</v>
      </c>
      <c r="CM314">
        <v>9.4169999999999998</v>
      </c>
      <c r="CN314">
        <v>401936</v>
      </c>
      <c r="CO314">
        <v>0</v>
      </c>
      <c r="CP314">
        <v>3407.308207</v>
      </c>
      <c r="CQ314">
        <v>100</v>
      </c>
      <c r="CR314">
        <v>37257</v>
      </c>
      <c r="CS314">
        <v>2.1090000000000001E-2</v>
      </c>
      <c r="CT314">
        <v>0</v>
      </c>
      <c r="CU314">
        <v>3.0270000000000002E-3</v>
      </c>
      <c r="CV314">
        <v>600</v>
      </c>
      <c r="CW314" t="s">
        <v>713</v>
      </c>
      <c r="CX314" t="s">
        <v>629</v>
      </c>
      <c r="CY314" t="s">
        <v>714</v>
      </c>
      <c r="CZ314">
        <v>-83.114900000000006</v>
      </c>
      <c r="DA314">
        <v>34.131658000000002</v>
      </c>
      <c r="DB314">
        <v>34.131658000000002</v>
      </c>
      <c r="DC314">
        <v>-83.114900000000006</v>
      </c>
      <c r="DD314">
        <v>3.0270000000000002E-3</v>
      </c>
      <c r="DE314">
        <v>19</v>
      </c>
      <c r="DF314">
        <v>2690</v>
      </c>
      <c r="DG314">
        <v>12.7</v>
      </c>
      <c r="DH314">
        <v>2940</v>
      </c>
      <c r="DI314">
        <v>0</v>
      </c>
      <c r="DJ314">
        <v>2940</v>
      </c>
      <c r="DK314">
        <v>0</v>
      </c>
      <c r="DL314">
        <v>2650</v>
      </c>
      <c r="DM314">
        <v>0</v>
      </c>
      <c r="DN314">
        <v>2570</v>
      </c>
      <c r="DO314">
        <v>10.8</v>
      </c>
      <c r="DP314">
        <v>2780</v>
      </c>
      <c r="DQ314">
        <v>23</v>
      </c>
      <c r="DR314">
        <v>2650</v>
      </c>
      <c r="DS314">
        <v>23</v>
      </c>
      <c r="DT314">
        <v>2340</v>
      </c>
      <c r="DU314">
        <v>23</v>
      </c>
      <c r="DV314">
        <v>2350</v>
      </c>
      <c r="DW314">
        <v>23</v>
      </c>
      <c r="DX314">
        <v>2380</v>
      </c>
      <c r="DY314">
        <v>23</v>
      </c>
      <c r="DZ31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5211-27A9-46EB-9AC4-4292F87E8BE5}">
  <dimension ref="A1:EM314"/>
  <sheetViews>
    <sheetView topLeftCell="CV1" workbookViewId="0">
      <selection activeCell="DN14" sqref="DN14"/>
    </sheetView>
  </sheetViews>
  <sheetFormatPr defaultRowHeight="14.4" x14ac:dyDescent="0.3"/>
  <cols>
    <col min="5" max="5" width="8.6640625" style="1"/>
    <col min="6" max="8" width="33.109375" style="1" customWidth="1"/>
    <col min="22" max="22" width="8.6640625" style="1"/>
    <col min="28" max="28" width="31.88671875" customWidth="1"/>
    <col min="29" max="29" width="25.44140625" style="1" customWidth="1"/>
    <col min="116" max="116" width="23.21875" bestFit="1" customWidth="1"/>
    <col min="117" max="117" width="13.44140625" bestFit="1" customWidth="1"/>
    <col min="118" max="118" width="23.44140625" customWidth="1"/>
    <col min="119" max="119" width="24.33203125" customWidth="1"/>
    <col min="120" max="120" width="21.109375" customWidth="1"/>
    <col min="121" max="121" width="8.6640625"/>
    <col min="122" max="122" width="24.88671875" customWidth="1"/>
  </cols>
  <sheetData>
    <row r="1" spans="1:143" x14ac:dyDescent="0.3">
      <c r="A1" t="str">
        <f>'Raw Data'!A1</f>
        <v>FID</v>
      </c>
      <c r="B1" t="str">
        <f>'Raw Data'!B1</f>
        <v>Collision_</v>
      </c>
      <c r="C1" t="str">
        <f>'Raw Data'!C1</f>
        <v>Agency_Nam</v>
      </c>
      <c r="D1" t="str">
        <f>'Raw Data'!D1</f>
        <v>Date_and_T</v>
      </c>
      <c r="E1" s="1" t="s">
        <v>729</v>
      </c>
      <c r="F1" s="1" t="s">
        <v>730</v>
      </c>
      <c r="G1" s="1" t="s">
        <v>731</v>
      </c>
      <c r="H1" s="1" t="s">
        <v>732</v>
      </c>
      <c r="I1" t="str">
        <f>'Raw Data'!E1</f>
        <v>Area__Coun</v>
      </c>
      <c r="J1" t="str">
        <f>'Raw Data'!F1</f>
        <v>Road_Name</v>
      </c>
      <c r="K1" t="str">
        <f>'Raw Data'!G1</f>
        <v>Intersecti</v>
      </c>
      <c r="L1" t="str">
        <f>'Raw Data'!H1</f>
        <v>KABCO_Seve</v>
      </c>
      <c r="M1" t="str">
        <f>'Raw Data'!I1</f>
        <v>X__of_Fata</v>
      </c>
      <c r="N1" t="str">
        <f>'Raw Data'!J1</f>
        <v>X__Serious</v>
      </c>
      <c r="O1" t="str">
        <f>'Raw Data'!K1</f>
        <v>X__Visible</v>
      </c>
      <c r="P1" t="str">
        <f>'Raw Data'!L1</f>
        <v>Manner_of_</v>
      </c>
      <c r="Q1" t="str">
        <f>'Raw Data'!M1</f>
        <v>Location_a</v>
      </c>
      <c r="R1" t="str">
        <f>'Raw Data'!N1</f>
        <v>First_Harm</v>
      </c>
      <c r="S1" t="str">
        <f>'Raw Data'!O1</f>
        <v>Most_Harmf</v>
      </c>
      <c r="T1" t="str">
        <f>'Raw Data'!P1</f>
        <v>Operator__</v>
      </c>
      <c r="U1" t="str">
        <f>'Raw Data'!Q1</f>
        <v>X__of_Vehi</v>
      </c>
      <c r="V1" s="1" t="s">
        <v>733</v>
      </c>
      <c r="W1" t="str">
        <f>'Raw Data'!R1</f>
        <v>Vehicle_Ma</v>
      </c>
      <c r="X1" t="str">
        <f>'Raw Data'!S1</f>
        <v>Direction_</v>
      </c>
      <c r="Y1" t="str">
        <f>'Raw Data'!T1</f>
        <v>Light_Cond</v>
      </c>
      <c r="Z1" t="str">
        <f>'Raw Data'!U1</f>
        <v>Surface_Co</v>
      </c>
      <c r="AA1" t="str">
        <f>'Raw Data'!V1</f>
        <v>Driver_Age</v>
      </c>
      <c r="AB1" t="str">
        <f>'Raw Data'!W1</f>
        <v>Safety_Equ</v>
      </c>
      <c r="AC1" s="1" t="s">
        <v>192</v>
      </c>
      <c r="AD1" t="str">
        <f>'Raw Data'!X1</f>
        <v>Vehicle_Ty</v>
      </c>
      <c r="AE1" t="str">
        <f>'Raw Data'!Y1</f>
        <v>Inventory_</v>
      </c>
      <c r="AF1" t="str">
        <f>'Raw Data'!Z1</f>
        <v>MilePoint</v>
      </c>
      <c r="AG1" t="str">
        <f>'Raw Data'!AA1</f>
        <v>Latitude</v>
      </c>
      <c r="AH1" t="str">
        <f>'Raw Data'!AB1</f>
        <v>Longitude</v>
      </c>
      <c r="AI1" t="str">
        <f>'Raw Data'!AC1</f>
        <v>OBJECTID_2</v>
      </c>
      <c r="AJ1" t="str">
        <f>'Raw Data'!AD1</f>
        <v>OBJECTID_3</v>
      </c>
      <c r="AK1" t="str">
        <f>'Raw Data'!AE1</f>
        <v>OBJECTID_4</v>
      </c>
      <c r="AL1" t="str">
        <f>'Raw Data'!AF1</f>
        <v>c_segid</v>
      </c>
      <c r="AM1" t="str">
        <f>'Raw Data'!AG1</f>
        <v>c_sectid</v>
      </c>
      <c r="AN1" t="str">
        <f>'Raw Data'!AH1</f>
        <v>c_id</v>
      </c>
      <c r="AO1" t="str">
        <f>'Raw Data'!AI1</f>
        <v>c_type</v>
      </c>
      <c r="AP1" t="str">
        <f>'Raw Data'!AJ1</f>
        <v>c_radius</v>
      </c>
      <c r="AQ1" t="str">
        <f>'Raw Data'!AK1</f>
        <v>c_devangle</v>
      </c>
      <c r="AR1" t="str">
        <f>'Raw Data'!AL1</f>
        <v>c_length</v>
      </c>
      <c r="AS1" t="str">
        <f>'Raw Data'!AM1</f>
        <v>c_pc_x</v>
      </c>
      <c r="AT1" t="str">
        <f>'Raw Data'!AN1</f>
        <v>c_pc_y</v>
      </c>
      <c r="AU1" t="str">
        <f>'Raw Data'!AO1</f>
        <v>c_pt_x</v>
      </c>
      <c r="AV1" t="str">
        <f>'Raw Data'!AP1</f>
        <v>c_pt_y</v>
      </c>
      <c r="AW1" t="str">
        <f>'Raw Data'!AQ1</f>
        <v>g_rcd</v>
      </c>
      <c r="AX1" t="str">
        <f>'Raw Data'!AR1</f>
        <v>g_rte_typ</v>
      </c>
      <c r="AY1" t="str">
        <f>'Raw Data'!AS1</f>
        <v>g_rte_cod</v>
      </c>
      <c r="AZ1" t="str">
        <f>'Raw Data'!AT1</f>
        <v>g_rte_numb</v>
      </c>
      <c r="BA1" t="str">
        <f>'Raw Data'!AU1</f>
        <v>g_rte_suff</v>
      </c>
      <c r="BB1" t="str">
        <f>'Raw Data'!AV1</f>
        <v>g_spd_limt</v>
      </c>
      <c r="BC1" t="str">
        <f>'Raw Data'!AW1</f>
        <v>p_bbi_max</v>
      </c>
      <c r="BD1" t="str">
        <f>'Raw Data'!AX1</f>
        <v>p_bbi_95th</v>
      </c>
      <c r="BE1" t="str">
        <f>'Raw Data'!AY1</f>
        <v>p_pc_alti</v>
      </c>
      <c r="BF1" t="str">
        <f>'Raw Data'!AZ1</f>
        <v>p_mid_alti</v>
      </c>
      <c r="BG1" t="str">
        <f>'Raw Data'!BA1</f>
        <v>p_pt_alti</v>
      </c>
      <c r="BH1" t="str">
        <f>'Raw Data'!BB1</f>
        <v>p_spd_limt</v>
      </c>
      <c r="BI1" t="str">
        <f>'Raw Data'!BC1</f>
        <v>p_adv_sped</v>
      </c>
      <c r="BJ1" t="str">
        <f>'Raw Data'!BD1</f>
        <v>p_sped_dif</v>
      </c>
      <c r="BK1" t="str">
        <f>'Raw Data'!BE1</f>
        <v>p_colldate</v>
      </c>
      <c r="BL1" t="str">
        <f>'Raw Data'!BF1</f>
        <v>p_note</v>
      </c>
      <c r="BM1" t="str">
        <f>'Raw Data'!BG1</f>
        <v>Shape_Leng</v>
      </c>
      <c r="BN1" t="str">
        <f>'Raw Data'!BH1</f>
        <v>OBJECTID_5</v>
      </c>
      <c r="BO1" t="str">
        <f>'Raw Data'!BI1</f>
        <v>FID_1</v>
      </c>
      <c r="BP1" t="str">
        <f>'Raw Data'!BJ1</f>
        <v>RCD</v>
      </c>
      <c r="BQ1" t="str">
        <f>'Raw Data'!BK1</f>
        <v>County_Nam</v>
      </c>
      <c r="BR1" t="str">
        <f>'Raw Data'!BL1</f>
        <v>ROUTE_TYPE</v>
      </c>
      <c r="BS1" t="str">
        <f>'Raw Data'!BM1</f>
        <v>ROUTE_NUM</v>
      </c>
      <c r="BT1" t="str">
        <f>'Raw Data'!BN1</f>
        <v>DISTRICT</v>
      </c>
      <c r="BU1" t="str">
        <f>'Raw Data'!BO1</f>
        <v>TRAVEL_WAY</v>
      </c>
      <c r="BV1" t="str">
        <f>'Raw Data'!BP1</f>
        <v>OPERATION</v>
      </c>
      <c r="BW1" t="str">
        <f>'Raw Data'!BQ1</f>
        <v>T_LANES_LE</v>
      </c>
      <c r="BX1" t="str">
        <f>'Raw Data'!BR1</f>
        <v>T_LANES_RI</v>
      </c>
      <c r="BY1" t="str">
        <f>'Raw Data'!BS1</f>
        <v>TOTAL_LANE</v>
      </c>
      <c r="BZ1" t="str">
        <f>'Raw Data'!BT1</f>
        <v>NHS</v>
      </c>
      <c r="CA1" t="str">
        <f>'Raw Data'!BU1</f>
        <v>F_SYSTEM</v>
      </c>
      <c r="CB1" t="str">
        <f>'Raw Data'!BV1</f>
        <v>DIVIDED</v>
      </c>
      <c r="CC1" t="str">
        <f>'Raw Data'!BW1</f>
        <v>County_Cod</v>
      </c>
      <c r="CD1" t="str">
        <f>'Raw Data'!BX1</f>
        <v>Route_Numb</v>
      </c>
      <c r="CE1" t="str">
        <f>'Raw Data'!BY1</f>
        <v>Route_Suff</v>
      </c>
      <c r="CF1" t="str">
        <f>'Raw Data'!BZ1</f>
        <v>TYPE</v>
      </c>
      <c r="CG1" t="str">
        <f>'Raw Data'!CA1</f>
        <v>AdjUrbanAr</v>
      </c>
      <c r="CH1" t="str">
        <f>'Raw Data'!CB1</f>
        <v>AdjUrbanCo</v>
      </c>
      <c r="CI1" t="str">
        <f>'Raw Data'!CC1</f>
        <v>SPEED_LIMI</v>
      </c>
      <c r="CJ1" t="str">
        <f>'Raw Data'!CD1</f>
        <v>AADT</v>
      </c>
      <c r="CK1" t="str">
        <f>'Raw Data'!CE1</f>
        <v>City_Name</v>
      </c>
      <c r="CL1" t="str">
        <f>'Raw Data'!CF1</f>
        <v>City_Code</v>
      </c>
      <c r="CM1" t="str">
        <f>'Raw Data'!CG1</f>
        <v>ShapeLengt</v>
      </c>
      <c r="CN1" t="str">
        <f>'Raw Data'!CH1</f>
        <v>Cong_Dist</v>
      </c>
      <c r="CO1" t="str">
        <f>'Raw Data'!CI1</f>
        <v>Ownership</v>
      </c>
      <c r="CP1" t="str">
        <f>'Raw Data'!CJ1</f>
        <v>AdjAADT</v>
      </c>
      <c r="CQ1" t="str">
        <f>'Raw Data'!CK1</f>
        <v>UniqueID</v>
      </c>
      <c r="CR1" t="str">
        <f>'Raw Data'!CL1</f>
        <v>FMEAS</v>
      </c>
      <c r="CS1" t="str">
        <f>'Raw Data'!CM1</f>
        <v>TMEAS</v>
      </c>
      <c r="CT1" t="str">
        <f>'Raw Data'!CN1</f>
        <v>UniqueID_1</v>
      </c>
      <c r="CU1" t="str">
        <f>'Raw Data'!CO1</f>
        <v>Check_</v>
      </c>
      <c r="CV1" t="str">
        <f>'Raw Data'!CP1</f>
        <v>Shape_Le_1</v>
      </c>
      <c r="CW1" t="str">
        <f>'Raw Data'!CQ1</f>
        <v>BUFF_DIST</v>
      </c>
      <c r="CX1" t="str">
        <f>'Raw Data'!CR1</f>
        <v>ORIG_FID</v>
      </c>
      <c r="CY1" t="str">
        <f>'Raw Data'!CS1</f>
        <v>Shape_Le_2</v>
      </c>
      <c r="CZ1" t="str">
        <f>'Raw Data'!CT1</f>
        <v>Distance</v>
      </c>
      <c r="DA1" t="str">
        <f>'Raw Data'!CU1</f>
        <v>Shape_Le_3</v>
      </c>
      <c r="DB1" t="str">
        <f>'Raw Data'!CV1</f>
        <v>OBJECTID_6</v>
      </c>
      <c r="DC1" t="str">
        <f>'Raw Data'!CW1</f>
        <v>Station_ID</v>
      </c>
      <c r="DD1" t="str">
        <f>'Raw Data'!CX1</f>
        <v>Functional</v>
      </c>
      <c r="DE1" t="str">
        <f>'Raw Data'!CY1</f>
        <v>Lat_Long</v>
      </c>
      <c r="DF1" t="str">
        <f>'Raw Data'!CZ1</f>
        <v>Lat_Long_X</v>
      </c>
      <c r="DG1" t="str">
        <f>'Raw Data'!DA1</f>
        <v>Lat_Long_Y</v>
      </c>
      <c r="DH1" t="str">
        <f>'Raw Data'!DB1</f>
        <v>Lat</v>
      </c>
      <c r="DI1" t="str">
        <f>'Raw Data'!DC1</f>
        <v>Long</v>
      </c>
      <c r="DJ1" t="str">
        <f>'Raw Data'!DD1</f>
        <v>Shape_Le_4</v>
      </c>
      <c r="DK1" t="str">
        <f>'Raw Data'!DE1</f>
        <v>CurveID</v>
      </c>
      <c r="DL1" s="1" t="s">
        <v>816</v>
      </c>
      <c r="DM1" s="1" t="s">
        <v>815</v>
      </c>
      <c r="DN1" s="1" t="s">
        <v>734</v>
      </c>
      <c r="DO1" s="1" t="s">
        <v>735</v>
      </c>
      <c r="DP1" s="1" t="s">
        <v>736</v>
      </c>
      <c r="DQ1" s="1" t="s">
        <v>737</v>
      </c>
      <c r="DR1" s="1" t="s">
        <v>738</v>
      </c>
      <c r="DS1" t="str">
        <f>'Raw Data'!DF1</f>
        <v>ADT2020</v>
      </c>
      <c r="DT1" t="str">
        <f>'Raw Data'!DG1</f>
        <v>Tru2020</v>
      </c>
      <c r="DU1" t="str">
        <f>'Raw Data'!DH1</f>
        <v>ADT2019</v>
      </c>
      <c r="DV1" t="str">
        <f>'Raw Data'!DI1</f>
        <v>Tru2019</v>
      </c>
      <c r="DW1" t="str">
        <f>'Raw Data'!DJ1</f>
        <v>ADT2018</v>
      </c>
      <c r="DX1" t="str">
        <f>'Raw Data'!DK1</f>
        <v>Tru2018</v>
      </c>
      <c r="DY1" t="str">
        <f>'Raw Data'!DL1</f>
        <v>ADT2017</v>
      </c>
      <c r="DZ1" t="str">
        <f>'Raw Data'!DM1</f>
        <v>Tru2017</v>
      </c>
      <c r="EA1" t="str">
        <f>'Raw Data'!DN1</f>
        <v>ADT2016</v>
      </c>
      <c r="EB1" t="str">
        <f>'Raw Data'!DO1</f>
        <v>Tru2016</v>
      </c>
      <c r="EC1" t="str">
        <f>'Raw Data'!DP1</f>
        <v>ADT2015</v>
      </c>
      <c r="ED1" t="str">
        <f>'Raw Data'!DQ1</f>
        <v>Tru2015</v>
      </c>
      <c r="EE1" t="str">
        <f>'Raw Data'!DR1</f>
        <v>ADT2014</v>
      </c>
      <c r="EF1" t="str">
        <f>'Raw Data'!DS1</f>
        <v>Tru2014</v>
      </c>
      <c r="EG1" t="str">
        <f>'Raw Data'!DT1</f>
        <v>ADT2013</v>
      </c>
      <c r="EH1" t="str">
        <f>'Raw Data'!DU1</f>
        <v>Tru2013</v>
      </c>
      <c r="EI1" t="str">
        <f>'Raw Data'!DV1</f>
        <v>ADT2012</v>
      </c>
      <c r="EJ1" t="str">
        <f>'Raw Data'!DW1</f>
        <v>Tru2012</v>
      </c>
      <c r="EK1" t="str">
        <f>'Raw Data'!DX1</f>
        <v>ADT2011</v>
      </c>
      <c r="EL1" t="str">
        <f>'Raw Data'!DY1</f>
        <v>Tru2011</v>
      </c>
      <c r="EM1" t="str">
        <f>'Raw Data'!DZ1</f>
        <v>Distance_2</v>
      </c>
    </row>
    <row r="2" spans="1:143" x14ac:dyDescent="0.3">
      <c r="A2">
        <f>'Raw Data'!A2</f>
        <v>1</v>
      </c>
      <c r="B2">
        <f>'Raw Data'!B2</f>
        <v>4791586</v>
      </c>
      <c r="C2" t="str">
        <f>'Raw Data'!C2</f>
        <v>Rabun Co Sheriff's Office</v>
      </c>
      <c r="D2">
        <f>'Raw Data'!D2</f>
        <v>41719.271527777775</v>
      </c>
      <c r="E2" s="1">
        <f>YEAR(D2)</f>
        <v>2014</v>
      </c>
      <c r="F2" s="1" t="str" cm="1">
        <f t="array" ref="F2">_xlfn.IFS(E2&lt;=2016,"before treatment",E2=2017,"unknown",E2&gt;2017,"after treatment")</f>
        <v>before treatment</v>
      </c>
      <c r="G2" s="1">
        <f>IF(F2="before treatment",1,0)</f>
        <v>1</v>
      </c>
      <c r="H2" s="1">
        <f>IF(F2="after treatment",1,0)</f>
        <v>0</v>
      </c>
      <c r="I2" t="str">
        <f>'Raw Data'!E2</f>
        <v>Rabun</v>
      </c>
      <c r="J2" t="str">
        <f>'Raw Data'!F2</f>
        <v>Lookout Mountain Scenic Hwy</v>
      </c>
      <c r="K2" t="str">
        <f>'Raw Data'!G2</f>
        <v>Hwy 197</v>
      </c>
      <c r="L2" t="str">
        <f>'Raw Data'!H2</f>
        <v>(O) No Injury</v>
      </c>
      <c r="M2">
        <f>'Raw Data'!I2</f>
        <v>0</v>
      </c>
      <c r="N2">
        <f>'Raw Data'!J2</f>
        <v>0</v>
      </c>
      <c r="O2">
        <f>'Raw Data'!K2</f>
        <v>0</v>
      </c>
      <c r="P2" t="str">
        <f>'Raw Data'!L2</f>
        <v>Not a Collision with Motor Vehicle</v>
      </c>
      <c r="Q2" t="str">
        <f>'Raw Data'!M2</f>
        <v>On Shoulder</v>
      </c>
      <c r="R2" t="str">
        <f>'Raw Data'!N2</f>
        <v>Over Turn</v>
      </c>
      <c r="S2" t="str">
        <f>'Raw Data'!O2</f>
        <v>Over Turn</v>
      </c>
      <c r="T2" t="str">
        <f>'Raw Data'!P2</f>
        <v>Reaction to Object or Animal</v>
      </c>
      <c r="U2">
        <f>'Raw Data'!Q2</f>
        <v>1</v>
      </c>
      <c r="V2" s="1" t="str">
        <f>IF(U2=1,"Yes","No")</f>
        <v>Yes</v>
      </c>
      <c r="W2" t="str">
        <f>'Raw Data'!R2</f>
        <v>Negotiating a Curve</v>
      </c>
      <c r="X2" t="str">
        <f>'Raw Data'!S2</f>
        <v>East</v>
      </c>
      <c r="Y2" t="str">
        <f>'Raw Data'!T2</f>
        <v>Dark-Not Lighted</v>
      </c>
      <c r="Z2" t="str">
        <f>'Raw Data'!U2</f>
        <v>Dry</v>
      </c>
      <c r="AA2">
        <f>'Raw Data'!V2</f>
        <v>19</v>
      </c>
      <c r="AB2" t="str">
        <f>'Raw Data'!W2</f>
        <v>Lap and Shoulder Belt Used</v>
      </c>
      <c r="AC2" s="1">
        <f>IF(ISNUMBER(SEARCH("Motorcycle",AD2)),1,0)</f>
        <v>0</v>
      </c>
      <c r="AD2" t="str">
        <f>'Raw Data'!X2</f>
        <v>Passenger Car</v>
      </c>
      <c r="AE2" t="str">
        <f>'Raw Data'!Y2</f>
        <v>2411000200I</v>
      </c>
      <c r="AF2">
        <f>'Raw Data'!Z2</f>
        <v>2.2863090000000001</v>
      </c>
      <c r="AG2">
        <f>'Raw Data'!AA2</f>
        <v>34.893470999999998</v>
      </c>
      <c r="AH2">
        <f>'Raw Data'!AB2</f>
        <v>-83.590732000000003</v>
      </c>
      <c r="AI2">
        <f>'Raw Data'!AC2</f>
        <v>22</v>
      </c>
      <c r="AJ2">
        <f>'Raw Data'!AD2</f>
        <v>7</v>
      </c>
      <c r="AK2">
        <f>'Raw Data'!AE2</f>
        <v>50</v>
      </c>
      <c r="AL2" t="str">
        <f>'Raw Data'!AF2</f>
        <v>D1_0002_00_I</v>
      </c>
      <c r="AM2">
        <f>'Raw Data'!AG2</f>
        <v>41</v>
      </c>
      <c r="AN2">
        <f>'Raw Data'!AH2</f>
        <v>49</v>
      </c>
      <c r="AO2" t="str">
        <f>'Raw Data'!AI2</f>
        <v>simple</v>
      </c>
      <c r="AP2">
        <f>'Raw Data'!AJ2</f>
        <v>550.79999999999995</v>
      </c>
      <c r="AQ2">
        <f>'Raw Data'!AK2</f>
        <v>68.7</v>
      </c>
      <c r="AR2">
        <f>'Raw Data'!AL2</f>
        <v>659.8</v>
      </c>
      <c r="AS2">
        <f>'Raw Data'!AM2</f>
        <v>-83.592286000000001</v>
      </c>
      <c r="AT2">
        <f>'Raw Data'!AN2</f>
        <v>34.893540999999999</v>
      </c>
      <c r="AU2">
        <f>'Raw Data'!AO2</f>
        <v>-83.590247000000005</v>
      </c>
      <c r="AV2">
        <f>'Raw Data'!AP2</f>
        <v>34.893189999999997</v>
      </c>
      <c r="AW2" t="str">
        <f>'Raw Data'!AQ2</f>
        <v>2411000200I</v>
      </c>
      <c r="AX2">
        <f>'Raw Data'!AR2</f>
        <v>1</v>
      </c>
      <c r="AY2">
        <f>'Raw Data'!AS2</f>
        <v>241</v>
      </c>
      <c r="AZ2">
        <f>'Raw Data'!AT2</f>
        <v>2</v>
      </c>
      <c r="BA2">
        <f>'Raw Data'!AU2</f>
        <v>0</v>
      </c>
      <c r="BB2">
        <f>'Raw Data'!AV2</f>
        <v>45</v>
      </c>
      <c r="BC2">
        <f>'Raw Data'!AW2</f>
        <v>4.72</v>
      </c>
      <c r="BD2">
        <f>'Raw Data'!AX2</f>
        <v>4.62</v>
      </c>
      <c r="BE2">
        <f>'Raw Data'!AY2</f>
        <v>2669.6</v>
      </c>
      <c r="BF2">
        <f>'Raw Data'!AZ2</f>
        <v>2678.5</v>
      </c>
      <c r="BG2">
        <f>'Raw Data'!BA2</f>
        <v>2684.4</v>
      </c>
      <c r="BH2">
        <f>'Raw Data'!BB2</f>
        <v>45</v>
      </c>
      <c r="BI2">
        <f>'Raw Data'!BC2</f>
        <v>43.6</v>
      </c>
      <c r="BJ2">
        <f>'Raw Data'!BD2</f>
        <v>1.4</v>
      </c>
      <c r="BK2">
        <f>'Raw Data'!BE2</f>
        <v>43091</v>
      </c>
      <c r="BL2" t="str">
        <f>'Raw Data'!BF2</f>
        <v>ASV_5+</v>
      </c>
      <c r="BM2">
        <f>'Raw Data'!BG2</f>
        <v>2.1510000000000001E-3</v>
      </c>
      <c r="BN2">
        <f>'Raw Data'!BH2</f>
        <v>43284</v>
      </c>
      <c r="BO2">
        <f>'Raw Data'!BI2</f>
        <v>42909</v>
      </c>
      <c r="BP2" t="str">
        <f>'Raw Data'!BJ2</f>
        <v>2411000200I</v>
      </c>
      <c r="BQ2" t="str">
        <f>'Raw Data'!BK2</f>
        <v>RABUN</v>
      </c>
      <c r="BR2">
        <f>'Raw Data'!BL2</f>
        <v>1</v>
      </c>
      <c r="BS2">
        <f>'Raw Data'!BM2</f>
        <v>200</v>
      </c>
      <c r="BT2">
        <f>'Raw Data'!BN2</f>
        <v>1</v>
      </c>
      <c r="BU2">
        <f>'Raw Data'!BO2</f>
        <v>1</v>
      </c>
      <c r="BV2">
        <f>'Raw Data'!BP2</f>
        <v>2</v>
      </c>
      <c r="BW2">
        <f>'Raw Data'!BQ2</f>
        <v>1</v>
      </c>
      <c r="BX2">
        <f>'Raw Data'!BR2</f>
        <v>1</v>
      </c>
      <c r="BY2">
        <f>'Raw Data'!BS2</f>
        <v>2</v>
      </c>
      <c r="BZ2">
        <f>'Raw Data'!BT2</f>
        <v>3</v>
      </c>
      <c r="CA2">
        <f>'Raw Data'!BU2</f>
        <v>3</v>
      </c>
      <c r="CB2" t="str">
        <f>'Raw Data'!BV2</f>
        <v>N</v>
      </c>
      <c r="CC2">
        <f>'Raw Data'!BW2</f>
        <v>241</v>
      </c>
      <c r="CD2">
        <f>'Raw Data'!BX2</f>
        <v>2</v>
      </c>
      <c r="CE2">
        <f>'Raw Data'!BY2</f>
        <v>0</v>
      </c>
      <c r="CF2" t="str">
        <f>'Raw Data'!BZ2</f>
        <v>Not Urban</v>
      </c>
      <c r="CG2" t="str">
        <f>'Raw Data'!CA2</f>
        <v>Not Urban</v>
      </c>
      <c r="CH2">
        <f>'Raw Data'!CB2</f>
        <v>0</v>
      </c>
      <c r="CI2">
        <f>'Raw Data'!CC2</f>
        <v>45</v>
      </c>
      <c r="CJ2">
        <f>'Raw Data'!CD2</f>
        <v>1540</v>
      </c>
      <c r="CK2" t="str">
        <f>'Raw Data'!CE2</f>
        <v xml:space="preserve"> </v>
      </c>
      <c r="CL2">
        <f>'Raw Data'!CF2</f>
        <v>0</v>
      </c>
      <c r="CM2">
        <f>'Raw Data'!CG2</f>
        <v>4.9612619999999996</v>
      </c>
      <c r="CN2">
        <f>'Raw Data'!CH2</f>
        <v>9</v>
      </c>
      <c r="CO2" t="str">
        <f>'Raw Data'!CI2</f>
        <v>State Mainline</v>
      </c>
      <c r="CP2">
        <f>'Raw Data'!CJ2</f>
        <v>1540</v>
      </c>
      <c r="CQ2">
        <f>'Raw Data'!CK2</f>
        <v>452474</v>
      </c>
      <c r="CR2">
        <f>'Raw Data'!CL2</f>
        <v>0</v>
      </c>
      <c r="CS2">
        <f>'Raw Data'!CM2</f>
        <v>4.9580000000000002</v>
      </c>
      <c r="CT2">
        <f>'Raw Data'!CN2</f>
        <v>452474</v>
      </c>
      <c r="CU2">
        <f>'Raw Data'!CO2</f>
        <v>0</v>
      </c>
      <c r="CV2">
        <f>'Raw Data'!CP2</f>
        <v>26195.464072999999</v>
      </c>
      <c r="CW2">
        <f>'Raw Data'!CQ2</f>
        <v>100</v>
      </c>
      <c r="CX2">
        <f>'Raw Data'!CR2</f>
        <v>42933</v>
      </c>
      <c r="CY2">
        <f>'Raw Data'!CS2</f>
        <v>0.16330600000000001</v>
      </c>
      <c r="CZ2">
        <f>'Raw Data'!CT2</f>
        <v>0</v>
      </c>
      <c r="DA2">
        <f>'Raw Data'!CU2</f>
        <v>2.1510000000000001E-3</v>
      </c>
      <c r="DB2">
        <f>'Raw Data'!CV2</f>
        <v>612</v>
      </c>
      <c r="DC2" t="str">
        <f>'Raw Data'!CW2</f>
        <v>241-0001</v>
      </c>
      <c r="DD2" t="str">
        <f>'Raw Data'!CX2</f>
        <v>3R : Rural Principal Arterial - Other</v>
      </c>
      <c r="DE2" t="str">
        <f>'Raw Data'!CY2</f>
        <v>34.880540, -83.576120</v>
      </c>
      <c r="DF2">
        <f>'Raw Data'!CZ2</f>
        <v>-83.576120000000003</v>
      </c>
      <c r="DG2">
        <f>'Raw Data'!DA2</f>
        <v>34.880540000000003</v>
      </c>
      <c r="DH2">
        <f>'Raw Data'!DB2</f>
        <v>34.880540000000003</v>
      </c>
      <c r="DI2">
        <f>'Raw Data'!DC2</f>
        <v>-83.576120000000003</v>
      </c>
      <c r="DJ2">
        <f>'Raw Data'!DD2</f>
        <v>2.1510000000000001E-3</v>
      </c>
      <c r="DK2">
        <f>'Raw Data'!DE2</f>
        <v>22</v>
      </c>
      <c r="DL2" s="1" t="str">
        <f>VLOOKUP(DK2,'Curve Info'!$A$9:$P$76,16)</f>
        <v>Low Crash Frequency</v>
      </c>
      <c r="DM2" s="1" t="str">
        <f>VLOOKUP(DK2,'Curve Info'!$A$9:$P$76,14)</f>
        <v>Low AADT</v>
      </c>
      <c r="DN2" s="1">
        <f>AVERAGE(DU2,DW2,DS2)</f>
        <v>1595</v>
      </c>
      <c r="DO2" s="1">
        <f>AVERAGE(EA2,EG2,EE2,EC2)</f>
        <v>1245</v>
      </c>
      <c r="DP2" s="1">
        <f t="shared" ref="DP2" si="0">DN2-DO2</f>
        <v>350</v>
      </c>
      <c r="DQ2" s="1">
        <f t="shared" ref="DQ2" si="1">DP2/DO2</f>
        <v>0.28112449799196787</v>
      </c>
      <c r="DR2" s="1">
        <f>AVERAGE(DN2,DO2)</f>
        <v>1420</v>
      </c>
      <c r="DU2">
        <f>'Raw Data'!DH2</f>
        <v>1590</v>
      </c>
      <c r="DV2">
        <f>'Raw Data'!DI2</f>
        <v>13.9</v>
      </c>
      <c r="DW2">
        <f>'Raw Data'!DJ2</f>
        <v>1600</v>
      </c>
      <c r="DX2">
        <f>'Raw Data'!DK2</f>
        <v>0</v>
      </c>
      <c r="DY2">
        <f>'Raw Data'!DL2</f>
        <v>1590</v>
      </c>
      <c r="DZ2">
        <f>'Raw Data'!DM2</f>
        <v>0</v>
      </c>
      <c r="EA2">
        <f>'Raw Data'!DN2</f>
        <v>1540</v>
      </c>
      <c r="EB2">
        <f>'Raw Data'!DO2</f>
        <v>14.3</v>
      </c>
      <c r="EC2">
        <f>'Raw Data'!DP2</f>
        <v>1480</v>
      </c>
      <c r="ED2">
        <f>'Raw Data'!DQ2</f>
        <v>14.3</v>
      </c>
      <c r="EE2">
        <f>'Raw Data'!DR2</f>
        <v>980</v>
      </c>
      <c r="EF2">
        <f>'Raw Data'!DS2</f>
        <v>16.7</v>
      </c>
      <c r="EG2">
        <f>'Raw Data'!DT2</f>
        <v>980</v>
      </c>
      <c r="EH2">
        <f>'Raw Data'!DU2</f>
        <v>16.7</v>
      </c>
      <c r="EI2">
        <f>'Raw Data'!DV2</f>
        <v>1270</v>
      </c>
      <c r="EJ2">
        <f>'Raw Data'!DW2</f>
        <v>11.8</v>
      </c>
      <c r="EK2">
        <f>'Raw Data'!DX2</f>
        <v>1280</v>
      </c>
      <c r="EL2">
        <f>'Raw Data'!DY2</f>
        <v>11.8</v>
      </c>
      <c r="EM2">
        <f>'Raw Data'!DZ2</f>
        <v>0</v>
      </c>
    </row>
    <row r="3" spans="1:143" x14ac:dyDescent="0.3">
      <c r="A3">
        <f>'Raw Data'!A3</f>
        <v>2</v>
      </c>
      <c r="B3">
        <f>'Raw Data'!B3</f>
        <v>5205879</v>
      </c>
      <c r="C3" t="str">
        <f>'Raw Data'!C3</f>
        <v>Gsp Post 00</v>
      </c>
      <c r="D3">
        <f>'Raw Data'!D3</f>
        <v>42066.927083333336</v>
      </c>
      <c r="E3" s="1">
        <f t="shared" ref="E3:E66" si="2">YEAR(D3)</f>
        <v>2015</v>
      </c>
      <c r="F3" s="1" t="str" cm="1">
        <f t="array" ref="F3">_xlfn.IFS(E3&lt;=2016,"before treatment",E3=2017,"unknown",E3&gt;2017,"after treatment")</f>
        <v>before treatment</v>
      </c>
      <c r="G3" s="1">
        <f t="shared" ref="G3:G66" si="3">IF(F3="before treatment",1,0)</f>
        <v>1</v>
      </c>
      <c r="H3" s="1">
        <f t="shared" ref="H3:H66" si="4">IF(F3="after treatment",1,0)</f>
        <v>0</v>
      </c>
      <c r="I3" t="str">
        <f>'Raw Data'!E3</f>
        <v>Rabun</v>
      </c>
      <c r="J3" t="str">
        <f>'Raw Data'!F3</f>
        <v>Lookout Mountain Scenic Hwy</v>
      </c>
      <c r="K3" t="str">
        <f>'Raw Data'!G3</f>
        <v>(none)</v>
      </c>
      <c r="L3" t="str">
        <f>'Raw Data'!H3</f>
        <v>(O) No Injury</v>
      </c>
      <c r="M3">
        <f>'Raw Data'!I3</f>
        <v>0</v>
      </c>
      <c r="N3">
        <f>'Raw Data'!J3</f>
        <v>0</v>
      </c>
      <c r="O3">
        <f>'Raw Data'!K3</f>
        <v>0</v>
      </c>
      <c r="P3" t="str">
        <f>'Raw Data'!L3</f>
        <v>Not a Collision with Motor Vehicle</v>
      </c>
      <c r="Q3" t="str">
        <f>'Raw Data'!M3</f>
        <v>On Shoulder</v>
      </c>
      <c r="R3" t="str">
        <f>'Raw Data'!N3</f>
        <v>Other-Fixed Object</v>
      </c>
      <c r="S3" t="str">
        <f>'Raw Data'!O3</f>
        <v>Embankment</v>
      </c>
      <c r="T3" t="str">
        <f>'Raw Data'!P3</f>
        <v>No Contributing Factors</v>
      </c>
      <c r="U3">
        <f>'Raw Data'!Q3</f>
        <v>1</v>
      </c>
      <c r="V3" s="1" t="str">
        <f t="shared" ref="V3:V66" si="5">IF(U3=1,"Yes","No")</f>
        <v>Yes</v>
      </c>
      <c r="W3" t="str">
        <f>'Raw Data'!R3</f>
        <v>Negotiating a Curve</v>
      </c>
      <c r="X3" t="str">
        <f>'Raw Data'!S3</f>
        <v>East</v>
      </c>
      <c r="Y3" t="str">
        <f>'Raw Data'!T3</f>
        <v>Dark-Not Lighted</v>
      </c>
      <c r="Z3" t="str">
        <f>'Raw Data'!U3</f>
        <v>Wet</v>
      </c>
      <c r="AA3">
        <f>'Raw Data'!V3</f>
        <v>25</v>
      </c>
      <c r="AB3" t="str">
        <f>'Raw Data'!W3</f>
        <v>Lap and Shoulder Belt Used</v>
      </c>
      <c r="AC3" s="1">
        <f t="shared" ref="AC3:AC66" si="6">IF(ISNUMBER(SEARCH("Motorcycle",AD3)),1,0)</f>
        <v>0</v>
      </c>
      <c r="AD3" t="str">
        <f>'Raw Data'!X3</f>
        <v>Passenger Car</v>
      </c>
      <c r="AE3" t="str">
        <f>'Raw Data'!Y3</f>
        <v>2411000200I</v>
      </c>
      <c r="AF3">
        <f>'Raw Data'!Z3</f>
        <v>2.4544049999999999</v>
      </c>
      <c r="AG3">
        <f>'Raw Data'!AA3</f>
        <v>34.892487000000003</v>
      </c>
      <c r="AH3">
        <f>'Raw Data'!AB3</f>
        <v>-83.588132000000002</v>
      </c>
      <c r="AI3">
        <f>'Raw Data'!AC3</f>
        <v>24</v>
      </c>
      <c r="AJ3">
        <f>'Raw Data'!AD3</f>
        <v>9</v>
      </c>
      <c r="AK3">
        <f>'Raw Data'!AE3</f>
        <v>52</v>
      </c>
      <c r="AL3" t="str">
        <f>'Raw Data'!AF3</f>
        <v>D1_0002_00_I</v>
      </c>
      <c r="AM3">
        <f>'Raw Data'!AG3</f>
        <v>43</v>
      </c>
      <c r="AN3">
        <f>'Raw Data'!AH3</f>
        <v>51</v>
      </c>
      <c r="AO3" t="str">
        <f>'Raw Data'!AI3</f>
        <v>simple</v>
      </c>
      <c r="AP3">
        <f>'Raw Data'!AJ3</f>
        <v>335.7</v>
      </c>
      <c r="AQ3">
        <f>'Raw Data'!AK3</f>
        <v>56.3</v>
      </c>
      <c r="AR3">
        <f>'Raw Data'!AL3</f>
        <v>329.1</v>
      </c>
      <c r="AS3">
        <f>'Raw Data'!AM3</f>
        <v>-83.588443999999996</v>
      </c>
      <c r="AT3">
        <f>'Raw Data'!AN3</f>
        <v>34.892505</v>
      </c>
      <c r="AU3">
        <f>'Raw Data'!AO3</f>
        <v>-83.587447999999995</v>
      </c>
      <c r="AV3">
        <f>'Raw Data'!AP3</f>
        <v>34.892212999999998</v>
      </c>
      <c r="AW3" t="str">
        <f>'Raw Data'!AQ3</f>
        <v>2411000200I</v>
      </c>
      <c r="AX3">
        <f>'Raw Data'!AR3</f>
        <v>1</v>
      </c>
      <c r="AY3">
        <f>'Raw Data'!AS3</f>
        <v>241</v>
      </c>
      <c r="AZ3">
        <f>'Raw Data'!AT3</f>
        <v>2</v>
      </c>
      <c r="BA3">
        <f>'Raw Data'!AU3</f>
        <v>0</v>
      </c>
      <c r="BB3">
        <f>'Raw Data'!AV3</f>
        <v>45</v>
      </c>
      <c r="BC3">
        <f>'Raw Data'!AW3</f>
        <v>7.74</v>
      </c>
      <c r="BD3">
        <f>'Raw Data'!AX3</f>
        <v>7.62</v>
      </c>
      <c r="BE3">
        <f>'Raw Data'!AY3</f>
        <v>2645</v>
      </c>
      <c r="BF3">
        <f>'Raw Data'!AZ3</f>
        <v>2654.9</v>
      </c>
      <c r="BG3">
        <f>'Raw Data'!BA3</f>
        <v>2661.7</v>
      </c>
      <c r="BH3">
        <f>'Raw Data'!BB3</f>
        <v>45</v>
      </c>
      <c r="BI3">
        <f>'Raw Data'!BC3</f>
        <v>35.299999999999997</v>
      </c>
      <c r="BJ3">
        <f>'Raw Data'!BD3</f>
        <v>9.6999999999999993</v>
      </c>
      <c r="BK3">
        <f>'Raw Data'!BE3</f>
        <v>43091</v>
      </c>
      <c r="BL3" t="str">
        <f>'Raw Data'!BF3</f>
        <v>ASV_5+</v>
      </c>
      <c r="BM3">
        <f>'Raw Data'!BG3</f>
        <v>1.0679999999999999E-3</v>
      </c>
      <c r="BN3">
        <f>'Raw Data'!BH3</f>
        <v>43284</v>
      </c>
      <c r="BO3">
        <f>'Raw Data'!BI3</f>
        <v>42909</v>
      </c>
      <c r="BP3" t="str">
        <f>'Raw Data'!BJ3</f>
        <v>2411000200I</v>
      </c>
      <c r="BQ3" t="str">
        <f>'Raw Data'!BK3</f>
        <v>RABUN</v>
      </c>
      <c r="BR3">
        <f>'Raw Data'!BL3</f>
        <v>1</v>
      </c>
      <c r="BS3">
        <f>'Raw Data'!BM3</f>
        <v>200</v>
      </c>
      <c r="BT3">
        <f>'Raw Data'!BN3</f>
        <v>1</v>
      </c>
      <c r="BU3">
        <f>'Raw Data'!BO3</f>
        <v>1</v>
      </c>
      <c r="BV3">
        <f>'Raw Data'!BP3</f>
        <v>2</v>
      </c>
      <c r="BW3">
        <f>'Raw Data'!BQ3</f>
        <v>1</v>
      </c>
      <c r="BX3">
        <f>'Raw Data'!BR3</f>
        <v>1</v>
      </c>
      <c r="BY3">
        <f>'Raw Data'!BS3</f>
        <v>2</v>
      </c>
      <c r="BZ3">
        <f>'Raw Data'!BT3</f>
        <v>3</v>
      </c>
      <c r="CA3">
        <f>'Raw Data'!BU3</f>
        <v>3</v>
      </c>
      <c r="CB3" t="str">
        <f>'Raw Data'!BV3</f>
        <v>N</v>
      </c>
      <c r="CC3">
        <f>'Raw Data'!BW3</f>
        <v>241</v>
      </c>
      <c r="CD3">
        <f>'Raw Data'!BX3</f>
        <v>2</v>
      </c>
      <c r="CE3">
        <f>'Raw Data'!BY3</f>
        <v>0</v>
      </c>
      <c r="CF3" t="str">
        <f>'Raw Data'!BZ3</f>
        <v>Not Urban</v>
      </c>
      <c r="CG3" t="str">
        <f>'Raw Data'!CA3</f>
        <v>Not Urban</v>
      </c>
      <c r="CH3">
        <f>'Raw Data'!CB3</f>
        <v>0</v>
      </c>
      <c r="CI3">
        <f>'Raw Data'!CC3</f>
        <v>45</v>
      </c>
      <c r="CJ3">
        <f>'Raw Data'!CD3</f>
        <v>1540</v>
      </c>
      <c r="CK3" t="str">
        <f>'Raw Data'!CE3</f>
        <v xml:space="preserve"> </v>
      </c>
      <c r="CL3">
        <f>'Raw Data'!CF3</f>
        <v>0</v>
      </c>
      <c r="CM3">
        <f>'Raw Data'!CG3</f>
        <v>4.9612619999999996</v>
      </c>
      <c r="CN3">
        <f>'Raw Data'!CH3</f>
        <v>9</v>
      </c>
      <c r="CO3" t="str">
        <f>'Raw Data'!CI3</f>
        <v>State Mainline</v>
      </c>
      <c r="CP3">
        <f>'Raw Data'!CJ3</f>
        <v>1540</v>
      </c>
      <c r="CQ3">
        <f>'Raw Data'!CK3</f>
        <v>452474</v>
      </c>
      <c r="CR3">
        <f>'Raw Data'!CL3</f>
        <v>0</v>
      </c>
      <c r="CS3">
        <f>'Raw Data'!CM3</f>
        <v>4.9580000000000002</v>
      </c>
      <c r="CT3">
        <f>'Raw Data'!CN3</f>
        <v>452474</v>
      </c>
      <c r="CU3">
        <f>'Raw Data'!CO3</f>
        <v>0</v>
      </c>
      <c r="CV3">
        <f>'Raw Data'!CP3</f>
        <v>26195.464072999999</v>
      </c>
      <c r="CW3">
        <f>'Raw Data'!CQ3</f>
        <v>100</v>
      </c>
      <c r="CX3">
        <f>'Raw Data'!CR3</f>
        <v>42933</v>
      </c>
      <c r="CY3">
        <f>'Raw Data'!CS3</f>
        <v>0.16330600000000001</v>
      </c>
      <c r="CZ3">
        <f>'Raw Data'!CT3</f>
        <v>0</v>
      </c>
      <c r="DA3">
        <f>'Raw Data'!CU3</f>
        <v>1.0679999999999999E-3</v>
      </c>
      <c r="DB3">
        <f>'Raw Data'!CV3</f>
        <v>612</v>
      </c>
      <c r="DC3" t="str">
        <f>'Raw Data'!CW3</f>
        <v>241-0001</v>
      </c>
      <c r="DD3" t="str">
        <f>'Raw Data'!CX3</f>
        <v>3R : Rural Principal Arterial - Other</v>
      </c>
      <c r="DE3" t="str">
        <f>'Raw Data'!CY3</f>
        <v>34.880540, -83.576120</v>
      </c>
      <c r="DF3">
        <f>'Raw Data'!CZ3</f>
        <v>-83.576120000000003</v>
      </c>
      <c r="DG3">
        <f>'Raw Data'!DA3</f>
        <v>34.880540000000003</v>
      </c>
      <c r="DH3">
        <f>'Raw Data'!DB3</f>
        <v>34.880540000000003</v>
      </c>
      <c r="DI3">
        <f>'Raw Data'!DC3</f>
        <v>-83.576120000000003</v>
      </c>
      <c r="DJ3">
        <f>'Raw Data'!DD3</f>
        <v>1.0679999999999999E-3</v>
      </c>
      <c r="DK3">
        <f>'Raw Data'!DE3</f>
        <v>24</v>
      </c>
      <c r="DL3" s="1" t="str">
        <f>VLOOKUP(DK3,'Curve Info'!$A$9:$P$76,16)</f>
        <v>Low Crash Frequency</v>
      </c>
      <c r="DM3" s="1" t="str">
        <f>VLOOKUP(DK3,'Curve Info'!$A$9:$P$76,14)</f>
        <v>Low AADT</v>
      </c>
      <c r="DN3" s="1">
        <f t="shared" ref="DN3:DN66" si="7">AVERAGE(DU3,DW3,DS3)</f>
        <v>1595</v>
      </c>
      <c r="DO3" s="1">
        <f t="shared" ref="DO3:DO66" si="8">AVERAGE(EA3,EG3,EE3,EC3)</f>
        <v>1245</v>
      </c>
      <c r="DP3" s="1">
        <f t="shared" ref="DP3:DP66" si="9">DN3-DO3</f>
        <v>350</v>
      </c>
      <c r="DQ3" s="1">
        <f t="shared" ref="DQ3:DQ66" si="10">DP3/DO3</f>
        <v>0.28112449799196787</v>
      </c>
      <c r="DR3" s="1">
        <f t="shared" ref="DR3:DR66" si="11">AVERAGE(DN3,DO3)</f>
        <v>1420</v>
      </c>
      <c r="DU3">
        <f>'Raw Data'!DH3</f>
        <v>1590</v>
      </c>
      <c r="DV3">
        <f>'Raw Data'!DI3</f>
        <v>13.9</v>
      </c>
      <c r="DW3">
        <f>'Raw Data'!DJ3</f>
        <v>1600</v>
      </c>
      <c r="DX3">
        <f>'Raw Data'!DK3</f>
        <v>0</v>
      </c>
      <c r="DY3">
        <f>'Raw Data'!DL3</f>
        <v>1590</v>
      </c>
      <c r="DZ3">
        <f>'Raw Data'!DM3</f>
        <v>0</v>
      </c>
      <c r="EA3">
        <f>'Raw Data'!DN3</f>
        <v>1540</v>
      </c>
      <c r="EB3">
        <f>'Raw Data'!DO3</f>
        <v>14.3</v>
      </c>
      <c r="EC3">
        <f>'Raw Data'!DP3</f>
        <v>1480</v>
      </c>
      <c r="ED3">
        <f>'Raw Data'!DQ3</f>
        <v>14.3</v>
      </c>
      <c r="EE3">
        <f>'Raw Data'!DR3</f>
        <v>980</v>
      </c>
      <c r="EF3">
        <f>'Raw Data'!DS3</f>
        <v>16.7</v>
      </c>
      <c r="EG3">
        <f>'Raw Data'!DT3</f>
        <v>980</v>
      </c>
      <c r="EH3">
        <f>'Raw Data'!DU3</f>
        <v>16.7</v>
      </c>
      <c r="EI3">
        <f>'Raw Data'!DV3</f>
        <v>1270</v>
      </c>
      <c r="EJ3">
        <f>'Raw Data'!DW3</f>
        <v>11.8</v>
      </c>
      <c r="EK3">
        <f>'Raw Data'!DX3</f>
        <v>1280</v>
      </c>
      <c r="EL3">
        <f>'Raw Data'!DY3</f>
        <v>11.8</v>
      </c>
      <c r="EM3">
        <f>'Raw Data'!DZ3</f>
        <v>0</v>
      </c>
    </row>
    <row r="4" spans="1:143" x14ac:dyDescent="0.3">
      <c r="A4">
        <f>'Raw Data'!A4</f>
        <v>3</v>
      </c>
      <c r="B4">
        <f>'Raw Data'!B4</f>
        <v>5527593</v>
      </c>
      <c r="C4" t="str">
        <f>'Raw Data'!C4</f>
        <v>Rabun Co Sheriff's Office</v>
      </c>
      <c r="D4">
        <f>'Raw Data'!D4</f>
        <v>42295.49722222222</v>
      </c>
      <c r="E4" s="1">
        <f t="shared" si="2"/>
        <v>2015</v>
      </c>
      <c r="F4" s="1" t="str" cm="1">
        <f t="array" ref="F4">_xlfn.IFS(E4&lt;=2016,"before treatment",E4=2017,"unknown",E4&gt;2017,"after treatment")</f>
        <v>before treatment</v>
      </c>
      <c r="G4" s="1">
        <f t="shared" si="3"/>
        <v>1</v>
      </c>
      <c r="H4" s="1">
        <f t="shared" si="4"/>
        <v>0</v>
      </c>
      <c r="I4" t="str">
        <f>'Raw Data'!E4</f>
        <v>Rabun</v>
      </c>
      <c r="J4" t="str">
        <f>'Raw Data'!F4</f>
        <v>Lookout Mountain Scenic Hwy</v>
      </c>
      <c r="K4" t="str">
        <f>'Raw Data'!G4</f>
        <v>Hwy 197</v>
      </c>
      <c r="L4" t="str">
        <f>'Raw Data'!H4</f>
        <v>(O) No Injury</v>
      </c>
      <c r="M4">
        <f>'Raw Data'!I4</f>
        <v>0</v>
      </c>
      <c r="N4">
        <f>'Raw Data'!J4</f>
        <v>0</v>
      </c>
      <c r="O4">
        <f>'Raw Data'!K4</f>
        <v>0</v>
      </c>
      <c r="P4" t="str">
        <f>'Raw Data'!L4</f>
        <v>Rear End</v>
      </c>
      <c r="Q4" t="str">
        <f>'Raw Data'!M4</f>
        <v>On Roadway - Non-Intersection</v>
      </c>
      <c r="R4" t="str">
        <f>'Raw Data'!N4</f>
        <v>["Motor Vehicle in Motion","Motor Vehicle in Motion"]</v>
      </c>
      <c r="S4" t="str">
        <f>'Raw Data'!O4</f>
        <v>["Motor Vehicle in Motion","Motor Vehicle in Motion"]</v>
      </c>
      <c r="T4" t="str">
        <f>'Raw Data'!P4</f>
        <v>["Other","Reaction to Object or Animal"]</v>
      </c>
      <c r="U4">
        <f>'Raw Data'!Q4</f>
        <v>2</v>
      </c>
      <c r="V4" s="1" t="str">
        <f t="shared" si="5"/>
        <v>No</v>
      </c>
      <c r="W4" t="str">
        <f>'Raw Data'!R4</f>
        <v>["Negotiating a Curve","Negotiating a Curve"]</v>
      </c>
      <c r="X4" t="str">
        <f>'Raw Data'!S4</f>
        <v>["West","West"]</v>
      </c>
      <c r="Y4" t="str">
        <f>'Raw Data'!T4</f>
        <v>Daylight</v>
      </c>
      <c r="Z4" t="str">
        <f>'Raw Data'!U4</f>
        <v>Dry</v>
      </c>
      <c r="AA4" t="str">
        <f>'Raw Data'!V4</f>
        <v>[46,61]</v>
      </c>
      <c r="AB4" t="str">
        <f>'Raw Data'!W4</f>
        <v>["Lap and Shoulder Belt Used","Lap and Shoulder Belt Used","Lap and Shoulder Belt Used","Lap and Shoulder Belt Used"]</v>
      </c>
      <c r="AC4" s="1">
        <f t="shared" si="6"/>
        <v>0</v>
      </c>
      <c r="AD4" t="str">
        <f>'Raw Data'!X4</f>
        <v>["Passenger Car","Passenger Car"]</v>
      </c>
      <c r="AE4" t="str">
        <f>'Raw Data'!Y4</f>
        <v>2411000200I</v>
      </c>
      <c r="AF4">
        <f>'Raw Data'!Z4</f>
        <v>2.4769999999999999</v>
      </c>
      <c r="AG4">
        <f>'Raw Data'!AA4</f>
        <v>34.892422000000003</v>
      </c>
      <c r="AH4">
        <f>'Raw Data'!AB4</f>
        <v>-83.587762999999995</v>
      </c>
      <c r="AI4">
        <f>'Raw Data'!AC4</f>
        <v>24</v>
      </c>
      <c r="AJ4">
        <f>'Raw Data'!AD4</f>
        <v>9</v>
      </c>
      <c r="AK4">
        <f>'Raw Data'!AE4</f>
        <v>52</v>
      </c>
      <c r="AL4" t="str">
        <f>'Raw Data'!AF4</f>
        <v>D1_0002_00_I</v>
      </c>
      <c r="AM4">
        <f>'Raw Data'!AG4</f>
        <v>43</v>
      </c>
      <c r="AN4">
        <f>'Raw Data'!AH4</f>
        <v>51</v>
      </c>
      <c r="AO4" t="str">
        <f>'Raw Data'!AI4</f>
        <v>simple</v>
      </c>
      <c r="AP4">
        <f>'Raw Data'!AJ4</f>
        <v>335.7</v>
      </c>
      <c r="AQ4">
        <f>'Raw Data'!AK4</f>
        <v>56.3</v>
      </c>
      <c r="AR4">
        <f>'Raw Data'!AL4</f>
        <v>329.1</v>
      </c>
      <c r="AS4">
        <f>'Raw Data'!AM4</f>
        <v>-83.588443999999996</v>
      </c>
      <c r="AT4">
        <f>'Raw Data'!AN4</f>
        <v>34.892505</v>
      </c>
      <c r="AU4">
        <f>'Raw Data'!AO4</f>
        <v>-83.587447999999995</v>
      </c>
      <c r="AV4">
        <f>'Raw Data'!AP4</f>
        <v>34.892212999999998</v>
      </c>
      <c r="AW4" t="str">
        <f>'Raw Data'!AQ4</f>
        <v>2411000200I</v>
      </c>
      <c r="AX4">
        <f>'Raw Data'!AR4</f>
        <v>1</v>
      </c>
      <c r="AY4">
        <f>'Raw Data'!AS4</f>
        <v>241</v>
      </c>
      <c r="AZ4">
        <f>'Raw Data'!AT4</f>
        <v>2</v>
      </c>
      <c r="BA4">
        <f>'Raw Data'!AU4</f>
        <v>0</v>
      </c>
      <c r="BB4">
        <f>'Raw Data'!AV4</f>
        <v>45</v>
      </c>
      <c r="BC4">
        <f>'Raw Data'!AW4</f>
        <v>7.74</v>
      </c>
      <c r="BD4">
        <f>'Raw Data'!AX4</f>
        <v>7.62</v>
      </c>
      <c r="BE4">
        <f>'Raw Data'!AY4</f>
        <v>2645</v>
      </c>
      <c r="BF4">
        <f>'Raw Data'!AZ4</f>
        <v>2654.9</v>
      </c>
      <c r="BG4">
        <f>'Raw Data'!BA4</f>
        <v>2661.7</v>
      </c>
      <c r="BH4">
        <f>'Raw Data'!BB4</f>
        <v>45</v>
      </c>
      <c r="BI4">
        <f>'Raw Data'!BC4</f>
        <v>35.299999999999997</v>
      </c>
      <c r="BJ4">
        <f>'Raw Data'!BD4</f>
        <v>9.6999999999999993</v>
      </c>
      <c r="BK4">
        <f>'Raw Data'!BE4</f>
        <v>43091</v>
      </c>
      <c r="BL4" t="str">
        <f>'Raw Data'!BF4</f>
        <v>ASV_5+</v>
      </c>
      <c r="BM4">
        <f>'Raw Data'!BG4</f>
        <v>1.0679999999999999E-3</v>
      </c>
      <c r="BN4">
        <f>'Raw Data'!BH4</f>
        <v>43284</v>
      </c>
      <c r="BO4">
        <f>'Raw Data'!BI4</f>
        <v>42909</v>
      </c>
      <c r="BP4" t="str">
        <f>'Raw Data'!BJ4</f>
        <v>2411000200I</v>
      </c>
      <c r="BQ4" t="str">
        <f>'Raw Data'!BK4</f>
        <v>RABUN</v>
      </c>
      <c r="BR4">
        <f>'Raw Data'!BL4</f>
        <v>1</v>
      </c>
      <c r="BS4">
        <f>'Raw Data'!BM4</f>
        <v>200</v>
      </c>
      <c r="BT4">
        <f>'Raw Data'!BN4</f>
        <v>1</v>
      </c>
      <c r="BU4">
        <f>'Raw Data'!BO4</f>
        <v>1</v>
      </c>
      <c r="BV4">
        <f>'Raw Data'!BP4</f>
        <v>2</v>
      </c>
      <c r="BW4">
        <f>'Raw Data'!BQ4</f>
        <v>1</v>
      </c>
      <c r="BX4">
        <f>'Raw Data'!BR4</f>
        <v>1</v>
      </c>
      <c r="BY4">
        <f>'Raw Data'!BS4</f>
        <v>2</v>
      </c>
      <c r="BZ4">
        <f>'Raw Data'!BT4</f>
        <v>3</v>
      </c>
      <c r="CA4">
        <f>'Raw Data'!BU4</f>
        <v>3</v>
      </c>
      <c r="CB4" t="str">
        <f>'Raw Data'!BV4</f>
        <v>N</v>
      </c>
      <c r="CC4">
        <f>'Raw Data'!BW4</f>
        <v>241</v>
      </c>
      <c r="CD4">
        <f>'Raw Data'!BX4</f>
        <v>2</v>
      </c>
      <c r="CE4">
        <f>'Raw Data'!BY4</f>
        <v>0</v>
      </c>
      <c r="CF4" t="str">
        <f>'Raw Data'!BZ4</f>
        <v>Not Urban</v>
      </c>
      <c r="CG4" t="str">
        <f>'Raw Data'!CA4</f>
        <v>Not Urban</v>
      </c>
      <c r="CH4">
        <f>'Raw Data'!CB4</f>
        <v>0</v>
      </c>
      <c r="CI4">
        <f>'Raw Data'!CC4</f>
        <v>45</v>
      </c>
      <c r="CJ4">
        <f>'Raw Data'!CD4</f>
        <v>1540</v>
      </c>
      <c r="CK4" t="str">
        <f>'Raw Data'!CE4</f>
        <v xml:space="preserve"> </v>
      </c>
      <c r="CL4">
        <f>'Raw Data'!CF4</f>
        <v>0</v>
      </c>
      <c r="CM4">
        <f>'Raw Data'!CG4</f>
        <v>4.9612619999999996</v>
      </c>
      <c r="CN4">
        <f>'Raw Data'!CH4</f>
        <v>9</v>
      </c>
      <c r="CO4" t="str">
        <f>'Raw Data'!CI4</f>
        <v>State Mainline</v>
      </c>
      <c r="CP4">
        <f>'Raw Data'!CJ4</f>
        <v>1540</v>
      </c>
      <c r="CQ4">
        <f>'Raw Data'!CK4</f>
        <v>452474</v>
      </c>
      <c r="CR4">
        <f>'Raw Data'!CL4</f>
        <v>0</v>
      </c>
      <c r="CS4">
        <f>'Raw Data'!CM4</f>
        <v>4.9580000000000002</v>
      </c>
      <c r="CT4">
        <f>'Raw Data'!CN4</f>
        <v>452474</v>
      </c>
      <c r="CU4">
        <f>'Raw Data'!CO4</f>
        <v>0</v>
      </c>
      <c r="CV4">
        <f>'Raw Data'!CP4</f>
        <v>26195.464072999999</v>
      </c>
      <c r="CW4">
        <f>'Raw Data'!CQ4</f>
        <v>100</v>
      </c>
      <c r="CX4">
        <f>'Raw Data'!CR4</f>
        <v>42933</v>
      </c>
      <c r="CY4">
        <f>'Raw Data'!CS4</f>
        <v>0.16330600000000001</v>
      </c>
      <c r="CZ4">
        <f>'Raw Data'!CT4</f>
        <v>0</v>
      </c>
      <c r="DA4">
        <f>'Raw Data'!CU4</f>
        <v>1.0679999999999999E-3</v>
      </c>
      <c r="DB4">
        <f>'Raw Data'!CV4</f>
        <v>612</v>
      </c>
      <c r="DC4" t="str">
        <f>'Raw Data'!CW4</f>
        <v>241-0001</v>
      </c>
      <c r="DD4" t="str">
        <f>'Raw Data'!CX4</f>
        <v>3R : Rural Principal Arterial - Other</v>
      </c>
      <c r="DE4" t="str">
        <f>'Raw Data'!CY4</f>
        <v>34.880540, -83.576120</v>
      </c>
      <c r="DF4">
        <f>'Raw Data'!CZ4</f>
        <v>-83.576120000000003</v>
      </c>
      <c r="DG4">
        <f>'Raw Data'!DA4</f>
        <v>34.880540000000003</v>
      </c>
      <c r="DH4">
        <f>'Raw Data'!DB4</f>
        <v>34.880540000000003</v>
      </c>
      <c r="DI4">
        <f>'Raw Data'!DC4</f>
        <v>-83.576120000000003</v>
      </c>
      <c r="DJ4">
        <f>'Raw Data'!DD4</f>
        <v>1.0679999999999999E-3</v>
      </c>
      <c r="DK4">
        <f>'Raw Data'!DE4</f>
        <v>24</v>
      </c>
      <c r="DL4" s="1" t="str">
        <f>VLOOKUP(DK4,'Curve Info'!$A$9:$P$76,16)</f>
        <v>Low Crash Frequency</v>
      </c>
      <c r="DM4" s="1" t="str">
        <f>VLOOKUP(DK4,'Curve Info'!$A$9:$P$76,14)</f>
        <v>Low AADT</v>
      </c>
      <c r="DN4" s="1">
        <f t="shared" si="7"/>
        <v>1595</v>
      </c>
      <c r="DO4" s="1">
        <f t="shared" si="8"/>
        <v>1245</v>
      </c>
      <c r="DP4" s="1">
        <f t="shared" si="9"/>
        <v>350</v>
      </c>
      <c r="DQ4" s="1">
        <f t="shared" si="10"/>
        <v>0.28112449799196787</v>
      </c>
      <c r="DR4" s="1">
        <f t="shared" si="11"/>
        <v>1420</v>
      </c>
      <c r="DU4">
        <f>'Raw Data'!DH4</f>
        <v>1590</v>
      </c>
      <c r="DV4">
        <f>'Raw Data'!DI4</f>
        <v>13.9</v>
      </c>
      <c r="DW4">
        <f>'Raw Data'!DJ4</f>
        <v>1600</v>
      </c>
      <c r="DX4">
        <f>'Raw Data'!DK4</f>
        <v>0</v>
      </c>
      <c r="DY4">
        <f>'Raw Data'!DL4</f>
        <v>1590</v>
      </c>
      <c r="DZ4">
        <f>'Raw Data'!DM4</f>
        <v>0</v>
      </c>
      <c r="EA4">
        <f>'Raw Data'!DN4</f>
        <v>1540</v>
      </c>
      <c r="EB4">
        <f>'Raw Data'!DO4</f>
        <v>14.3</v>
      </c>
      <c r="EC4">
        <f>'Raw Data'!DP4</f>
        <v>1480</v>
      </c>
      <c r="ED4">
        <f>'Raw Data'!DQ4</f>
        <v>14.3</v>
      </c>
      <c r="EE4">
        <f>'Raw Data'!DR4</f>
        <v>980</v>
      </c>
      <c r="EF4">
        <f>'Raw Data'!DS4</f>
        <v>16.7</v>
      </c>
      <c r="EG4">
        <f>'Raw Data'!DT4</f>
        <v>980</v>
      </c>
      <c r="EH4">
        <f>'Raw Data'!DU4</f>
        <v>16.7</v>
      </c>
      <c r="EI4">
        <f>'Raw Data'!DV4</f>
        <v>1270</v>
      </c>
      <c r="EJ4">
        <f>'Raw Data'!DW4</f>
        <v>11.8</v>
      </c>
      <c r="EK4">
        <f>'Raw Data'!DX4</f>
        <v>1280</v>
      </c>
      <c r="EL4">
        <f>'Raw Data'!DY4</f>
        <v>11.8</v>
      </c>
      <c r="EM4">
        <f>'Raw Data'!DZ4</f>
        <v>0</v>
      </c>
    </row>
    <row r="5" spans="1:143" x14ac:dyDescent="0.3">
      <c r="A5">
        <f>'Raw Data'!A5</f>
        <v>4</v>
      </c>
      <c r="B5">
        <f>'Raw Data'!B5</f>
        <v>4863290</v>
      </c>
      <c r="C5" t="str">
        <f>'Raw Data'!C5</f>
        <v>Gsp Post 00</v>
      </c>
      <c r="D5">
        <f>'Raw Data'!D5</f>
        <v>41785.511111111111</v>
      </c>
      <c r="E5" s="1">
        <f t="shared" si="2"/>
        <v>2014</v>
      </c>
      <c r="F5" s="1" t="str" cm="1">
        <f t="array" ref="F5">_xlfn.IFS(E5&lt;=2016,"before treatment",E5=2017,"unknown",E5&gt;2017,"after treatment")</f>
        <v>before treatment</v>
      </c>
      <c r="G5" s="1">
        <f t="shared" si="3"/>
        <v>1</v>
      </c>
      <c r="H5" s="1">
        <f t="shared" si="4"/>
        <v>0</v>
      </c>
      <c r="I5" t="str">
        <f>'Raw Data'!E5</f>
        <v>Rabun</v>
      </c>
      <c r="J5" t="str">
        <f>'Raw Data'!F5</f>
        <v>Lookout Mountain Scenic Hwy</v>
      </c>
      <c r="K5" t="str">
        <f>'Raw Data'!G5</f>
        <v>(none)</v>
      </c>
      <c r="L5" t="str">
        <f>'Raw Data'!H5</f>
        <v>(O) No Injury</v>
      </c>
      <c r="M5">
        <f>'Raw Data'!I5</f>
        <v>0</v>
      </c>
      <c r="N5">
        <f>'Raw Data'!J5</f>
        <v>0</v>
      </c>
      <c r="O5">
        <f>'Raw Data'!K5</f>
        <v>0</v>
      </c>
      <c r="P5" t="str">
        <f>'Raw Data'!L5</f>
        <v>Not a Collision with Motor Vehicle</v>
      </c>
      <c r="Q5" t="str">
        <f>'Raw Data'!M5</f>
        <v>On Shoulder</v>
      </c>
      <c r="R5" t="str">
        <f>'Raw Data'!N5</f>
        <v>Other-Fixed Object</v>
      </c>
      <c r="S5" t="str">
        <f>'Raw Data'!O5</f>
        <v>Embankment</v>
      </c>
      <c r="T5" t="str">
        <f>'Raw Data'!P5</f>
        <v>(None)</v>
      </c>
      <c r="U5">
        <f>'Raw Data'!Q5</f>
        <v>1</v>
      </c>
      <c r="V5" s="1" t="str">
        <f t="shared" si="5"/>
        <v>Yes</v>
      </c>
      <c r="W5" t="str">
        <f>'Raw Data'!R5</f>
        <v>Negotiating a Curve</v>
      </c>
      <c r="X5" t="str">
        <f>'Raw Data'!S5</f>
        <v>East</v>
      </c>
      <c r="Y5" t="str">
        <f>'Raw Data'!T5</f>
        <v>Daylight</v>
      </c>
      <c r="Z5" t="str">
        <f>'Raw Data'!U5</f>
        <v>Dry</v>
      </c>
      <c r="AA5">
        <f>'Raw Data'!V5</f>
        <v>23</v>
      </c>
      <c r="AB5" t="str">
        <f>'Raw Data'!W5</f>
        <v>Lap and Shoulder Belt Used</v>
      </c>
      <c r="AC5" s="1">
        <f t="shared" si="6"/>
        <v>0</v>
      </c>
      <c r="AD5" t="str">
        <f>'Raw Data'!X5</f>
        <v>Passenger Car</v>
      </c>
      <c r="AE5" t="str">
        <f>'Raw Data'!Y5</f>
        <v>2411000200I</v>
      </c>
      <c r="AF5">
        <f>'Raw Data'!Z5</f>
        <v>2.5801319999999999</v>
      </c>
      <c r="AG5">
        <f>'Raw Data'!AA5</f>
        <v>34.891764999999999</v>
      </c>
      <c r="AH5">
        <f>'Raw Data'!AB5</f>
        <v>-83.586172000000005</v>
      </c>
      <c r="AI5">
        <f>'Raw Data'!AC5</f>
        <v>25</v>
      </c>
      <c r="AJ5">
        <f>'Raw Data'!AD5</f>
        <v>10</v>
      </c>
      <c r="AK5">
        <f>'Raw Data'!AE5</f>
        <v>53</v>
      </c>
      <c r="AL5" t="str">
        <f>'Raw Data'!AF5</f>
        <v>D1_0002_00_I</v>
      </c>
      <c r="AM5">
        <f>'Raw Data'!AG5</f>
        <v>44</v>
      </c>
      <c r="AN5">
        <f>'Raw Data'!AH5</f>
        <v>52</v>
      </c>
      <c r="AO5" t="str">
        <f>'Raw Data'!AI5</f>
        <v>simple</v>
      </c>
      <c r="AP5">
        <f>'Raw Data'!AJ5</f>
        <v>449.6</v>
      </c>
      <c r="AQ5">
        <f>'Raw Data'!AK5</f>
        <v>42.1</v>
      </c>
      <c r="AR5">
        <f>'Raw Data'!AL5</f>
        <v>329.4</v>
      </c>
      <c r="AS5">
        <f>'Raw Data'!AM5</f>
        <v>-83.587406999999999</v>
      </c>
      <c r="AT5">
        <f>'Raw Data'!AN5</f>
        <v>34.892187999999997</v>
      </c>
      <c r="AU5">
        <f>'Raw Data'!AO5</f>
        <v>-83.586438999999999</v>
      </c>
      <c r="AV5">
        <f>'Raw Data'!AP5</f>
        <v>34.891809000000002</v>
      </c>
      <c r="AW5" t="str">
        <f>'Raw Data'!AQ5</f>
        <v>2411000200I</v>
      </c>
      <c r="AX5">
        <f>'Raw Data'!AR5</f>
        <v>1</v>
      </c>
      <c r="AY5">
        <f>'Raw Data'!AS5</f>
        <v>241</v>
      </c>
      <c r="AZ5">
        <f>'Raw Data'!AT5</f>
        <v>2</v>
      </c>
      <c r="BA5">
        <f>'Raw Data'!AU5</f>
        <v>0</v>
      </c>
      <c r="BB5">
        <f>'Raw Data'!AV5</f>
        <v>45</v>
      </c>
      <c r="BC5">
        <f>'Raw Data'!AW5</f>
        <v>2.9</v>
      </c>
      <c r="BD5">
        <f>'Raw Data'!AX5</f>
        <v>2.58</v>
      </c>
      <c r="BE5">
        <f>'Raw Data'!AY5</f>
        <v>2640.4</v>
      </c>
      <c r="BF5">
        <f>'Raw Data'!AZ5</f>
        <v>2631.9</v>
      </c>
      <c r="BG5">
        <f>'Raw Data'!BA5</f>
        <v>2625.7</v>
      </c>
      <c r="BH5">
        <f>'Raw Data'!BB5</f>
        <v>45</v>
      </c>
      <c r="BI5">
        <f>'Raw Data'!BC5</f>
        <v>41.5</v>
      </c>
      <c r="BJ5">
        <f>'Raw Data'!BD5</f>
        <v>3.5</v>
      </c>
      <c r="BK5">
        <f>'Raw Data'!BE5</f>
        <v>43091</v>
      </c>
      <c r="BL5" t="str">
        <f>'Raw Data'!BF5</f>
        <v>ASV_5+</v>
      </c>
      <c r="BM5">
        <f>'Raw Data'!BG5</f>
        <v>1.059E-3</v>
      </c>
      <c r="BN5">
        <f>'Raw Data'!BH5</f>
        <v>43284</v>
      </c>
      <c r="BO5">
        <f>'Raw Data'!BI5</f>
        <v>42909</v>
      </c>
      <c r="BP5" t="str">
        <f>'Raw Data'!BJ5</f>
        <v>2411000200I</v>
      </c>
      <c r="BQ5" t="str">
        <f>'Raw Data'!BK5</f>
        <v>RABUN</v>
      </c>
      <c r="BR5">
        <f>'Raw Data'!BL5</f>
        <v>1</v>
      </c>
      <c r="BS5">
        <f>'Raw Data'!BM5</f>
        <v>200</v>
      </c>
      <c r="BT5">
        <f>'Raw Data'!BN5</f>
        <v>1</v>
      </c>
      <c r="BU5">
        <f>'Raw Data'!BO5</f>
        <v>1</v>
      </c>
      <c r="BV5">
        <f>'Raw Data'!BP5</f>
        <v>2</v>
      </c>
      <c r="BW5">
        <f>'Raw Data'!BQ5</f>
        <v>1</v>
      </c>
      <c r="BX5">
        <f>'Raw Data'!BR5</f>
        <v>1</v>
      </c>
      <c r="BY5">
        <f>'Raw Data'!BS5</f>
        <v>2</v>
      </c>
      <c r="BZ5">
        <f>'Raw Data'!BT5</f>
        <v>3</v>
      </c>
      <c r="CA5">
        <f>'Raw Data'!BU5</f>
        <v>3</v>
      </c>
      <c r="CB5" t="str">
        <f>'Raw Data'!BV5</f>
        <v>N</v>
      </c>
      <c r="CC5">
        <f>'Raw Data'!BW5</f>
        <v>241</v>
      </c>
      <c r="CD5">
        <f>'Raw Data'!BX5</f>
        <v>2</v>
      </c>
      <c r="CE5">
        <f>'Raw Data'!BY5</f>
        <v>0</v>
      </c>
      <c r="CF5" t="str">
        <f>'Raw Data'!BZ5</f>
        <v>Not Urban</v>
      </c>
      <c r="CG5" t="str">
        <f>'Raw Data'!CA5</f>
        <v>Not Urban</v>
      </c>
      <c r="CH5">
        <f>'Raw Data'!CB5</f>
        <v>0</v>
      </c>
      <c r="CI5">
        <f>'Raw Data'!CC5</f>
        <v>45</v>
      </c>
      <c r="CJ5">
        <f>'Raw Data'!CD5</f>
        <v>1540</v>
      </c>
      <c r="CK5" t="str">
        <f>'Raw Data'!CE5</f>
        <v xml:space="preserve"> </v>
      </c>
      <c r="CL5">
        <f>'Raw Data'!CF5</f>
        <v>0</v>
      </c>
      <c r="CM5">
        <f>'Raw Data'!CG5</f>
        <v>4.9612619999999996</v>
      </c>
      <c r="CN5">
        <f>'Raw Data'!CH5</f>
        <v>9</v>
      </c>
      <c r="CO5" t="str">
        <f>'Raw Data'!CI5</f>
        <v>State Mainline</v>
      </c>
      <c r="CP5">
        <f>'Raw Data'!CJ5</f>
        <v>1540</v>
      </c>
      <c r="CQ5">
        <f>'Raw Data'!CK5</f>
        <v>452474</v>
      </c>
      <c r="CR5">
        <f>'Raw Data'!CL5</f>
        <v>0</v>
      </c>
      <c r="CS5">
        <f>'Raw Data'!CM5</f>
        <v>4.9580000000000002</v>
      </c>
      <c r="CT5">
        <f>'Raw Data'!CN5</f>
        <v>452474</v>
      </c>
      <c r="CU5">
        <f>'Raw Data'!CO5</f>
        <v>0</v>
      </c>
      <c r="CV5">
        <f>'Raw Data'!CP5</f>
        <v>26195.464072999999</v>
      </c>
      <c r="CW5">
        <f>'Raw Data'!CQ5</f>
        <v>100</v>
      </c>
      <c r="CX5">
        <f>'Raw Data'!CR5</f>
        <v>42933</v>
      </c>
      <c r="CY5">
        <f>'Raw Data'!CS5</f>
        <v>0.16330600000000001</v>
      </c>
      <c r="CZ5">
        <f>'Raw Data'!CT5</f>
        <v>0</v>
      </c>
      <c r="DA5">
        <f>'Raw Data'!CU5</f>
        <v>1.059E-3</v>
      </c>
      <c r="DB5">
        <f>'Raw Data'!CV5</f>
        <v>612</v>
      </c>
      <c r="DC5" t="str">
        <f>'Raw Data'!CW5</f>
        <v>241-0001</v>
      </c>
      <c r="DD5" t="str">
        <f>'Raw Data'!CX5</f>
        <v>3R : Rural Principal Arterial - Other</v>
      </c>
      <c r="DE5" t="str">
        <f>'Raw Data'!CY5</f>
        <v>34.880540, -83.576120</v>
      </c>
      <c r="DF5">
        <f>'Raw Data'!CZ5</f>
        <v>-83.576120000000003</v>
      </c>
      <c r="DG5">
        <f>'Raw Data'!DA5</f>
        <v>34.880540000000003</v>
      </c>
      <c r="DH5">
        <f>'Raw Data'!DB5</f>
        <v>34.880540000000003</v>
      </c>
      <c r="DI5">
        <f>'Raw Data'!DC5</f>
        <v>-83.576120000000003</v>
      </c>
      <c r="DJ5">
        <f>'Raw Data'!DD5</f>
        <v>1.059E-3</v>
      </c>
      <c r="DK5">
        <f>'Raw Data'!DE5</f>
        <v>25</v>
      </c>
      <c r="DL5" s="1" t="str">
        <f>VLOOKUP(DK5,'Curve Info'!$A$9:$P$76,16)</f>
        <v>Low Crash Frequency</v>
      </c>
      <c r="DM5" s="1" t="str">
        <f>VLOOKUP(DK5,'Curve Info'!$A$9:$P$76,14)</f>
        <v>Low AADT</v>
      </c>
      <c r="DN5" s="1">
        <f t="shared" si="7"/>
        <v>1595</v>
      </c>
      <c r="DO5" s="1">
        <f t="shared" si="8"/>
        <v>1245</v>
      </c>
      <c r="DP5" s="1">
        <f t="shared" si="9"/>
        <v>350</v>
      </c>
      <c r="DQ5" s="1">
        <f t="shared" si="10"/>
        <v>0.28112449799196787</v>
      </c>
      <c r="DR5" s="1">
        <f t="shared" si="11"/>
        <v>1420</v>
      </c>
      <c r="DU5">
        <f>'Raw Data'!DH5</f>
        <v>1590</v>
      </c>
      <c r="DV5">
        <f>'Raw Data'!DI5</f>
        <v>13.9</v>
      </c>
      <c r="DW5">
        <f>'Raw Data'!DJ5</f>
        <v>1600</v>
      </c>
      <c r="DX5">
        <f>'Raw Data'!DK5</f>
        <v>0</v>
      </c>
      <c r="DY5">
        <f>'Raw Data'!DL5</f>
        <v>1590</v>
      </c>
      <c r="DZ5">
        <f>'Raw Data'!DM5</f>
        <v>0</v>
      </c>
      <c r="EA5">
        <f>'Raw Data'!DN5</f>
        <v>1540</v>
      </c>
      <c r="EB5">
        <f>'Raw Data'!DO5</f>
        <v>14.3</v>
      </c>
      <c r="EC5">
        <f>'Raw Data'!DP5</f>
        <v>1480</v>
      </c>
      <c r="ED5">
        <f>'Raw Data'!DQ5</f>
        <v>14.3</v>
      </c>
      <c r="EE5">
        <f>'Raw Data'!DR5</f>
        <v>980</v>
      </c>
      <c r="EF5">
        <f>'Raw Data'!DS5</f>
        <v>16.7</v>
      </c>
      <c r="EG5">
        <f>'Raw Data'!DT5</f>
        <v>980</v>
      </c>
      <c r="EH5">
        <f>'Raw Data'!DU5</f>
        <v>16.7</v>
      </c>
      <c r="EI5">
        <f>'Raw Data'!DV5</f>
        <v>1270</v>
      </c>
      <c r="EJ5">
        <f>'Raw Data'!DW5</f>
        <v>11.8</v>
      </c>
      <c r="EK5">
        <f>'Raw Data'!DX5</f>
        <v>1280</v>
      </c>
      <c r="EL5">
        <f>'Raw Data'!DY5</f>
        <v>11.8</v>
      </c>
      <c r="EM5">
        <f>'Raw Data'!DZ5</f>
        <v>2.7399999999999999E-4</v>
      </c>
    </row>
    <row r="6" spans="1:143" x14ac:dyDescent="0.3">
      <c r="A6">
        <f>'Raw Data'!A6</f>
        <v>5</v>
      </c>
      <c r="B6">
        <f>'Raw Data'!B6</f>
        <v>6092024</v>
      </c>
      <c r="C6" t="str">
        <f>'Raw Data'!C6</f>
        <v>Rabun Co Sheriff's Office</v>
      </c>
      <c r="D6">
        <f>'Raw Data'!D6</f>
        <v>42401.243055555555</v>
      </c>
      <c r="E6" s="1">
        <f t="shared" si="2"/>
        <v>2016</v>
      </c>
      <c r="F6" s="1" t="str" cm="1">
        <f t="array" ref="F6">_xlfn.IFS(E6&lt;=2016,"before treatment",E6=2017,"unknown",E6&gt;2017,"after treatment")</f>
        <v>before treatment</v>
      </c>
      <c r="G6" s="1">
        <f t="shared" si="3"/>
        <v>1</v>
      </c>
      <c r="H6" s="1">
        <f t="shared" si="4"/>
        <v>0</v>
      </c>
      <c r="I6" t="str">
        <f>'Raw Data'!E6</f>
        <v>Rabun</v>
      </c>
      <c r="J6" t="str">
        <f>'Raw Data'!F6</f>
        <v>Lookout Mountain Scenic Hwy</v>
      </c>
      <c r="K6" t="str">
        <f>'Raw Data'!G6</f>
        <v>Hwy 197 Rd</v>
      </c>
      <c r="L6" t="str">
        <f>'Raw Data'!H6</f>
        <v>(O) No Injury</v>
      </c>
      <c r="M6">
        <f>'Raw Data'!I6</f>
        <v>0</v>
      </c>
      <c r="N6">
        <f>'Raw Data'!J6</f>
        <v>0</v>
      </c>
      <c r="O6">
        <f>'Raw Data'!K6</f>
        <v>0</v>
      </c>
      <c r="P6" t="str">
        <f>'Raw Data'!L6</f>
        <v>Not a Collision with Motor Vehicle</v>
      </c>
      <c r="Q6" t="str">
        <f>'Raw Data'!M6</f>
        <v>On Shoulder</v>
      </c>
      <c r="R6" t="str">
        <f>'Raw Data'!N6</f>
        <v>Highway Traffic Sign Post</v>
      </c>
      <c r="S6" t="str">
        <f>'Raw Data'!O6</f>
        <v>Highway Traffic Sign Post</v>
      </c>
      <c r="T6" t="str">
        <f>'Raw Data'!P6</f>
        <v>Inattentive or Other Distraction (Distracted)</v>
      </c>
      <c r="U6">
        <f>'Raw Data'!Q6</f>
        <v>1</v>
      </c>
      <c r="V6" s="1" t="str">
        <f t="shared" si="5"/>
        <v>Yes</v>
      </c>
      <c r="W6" t="str">
        <f>'Raw Data'!R6</f>
        <v>Negotiating a Curve</v>
      </c>
      <c r="X6" t="str">
        <f>'Raw Data'!S6</f>
        <v>West</v>
      </c>
      <c r="Y6" t="str">
        <f>'Raw Data'!T6</f>
        <v>Dark-Not Lighted</v>
      </c>
      <c r="Z6" t="str">
        <f>'Raw Data'!U6</f>
        <v>Dry</v>
      </c>
      <c r="AA6">
        <f>'Raw Data'!V6</f>
        <v>33</v>
      </c>
      <c r="AB6" t="str">
        <f>'Raw Data'!W6</f>
        <v>Lap and Shoulder Belt Used</v>
      </c>
      <c r="AC6" s="1">
        <f t="shared" si="6"/>
        <v>0</v>
      </c>
      <c r="AD6" t="str">
        <f>'Raw Data'!X6</f>
        <v xml:space="preserve"> </v>
      </c>
      <c r="AE6" t="str">
        <f>'Raw Data'!Y6</f>
        <v>2411000200I</v>
      </c>
      <c r="AF6">
        <f>'Raw Data'!Z6</f>
        <v>2.9621439999999999</v>
      </c>
      <c r="AG6">
        <f>'Raw Data'!AA6</f>
        <v>34.889237999999999</v>
      </c>
      <c r="AH6">
        <f>'Raw Data'!AB6</f>
        <v>-83.580432999999999</v>
      </c>
      <c r="AI6">
        <f>'Raw Data'!AC6</f>
        <v>30</v>
      </c>
      <c r="AJ6">
        <f>'Raw Data'!AD6</f>
        <v>15</v>
      </c>
      <c r="AK6">
        <f>'Raw Data'!AE6</f>
        <v>58</v>
      </c>
      <c r="AL6" t="str">
        <f>'Raw Data'!AF6</f>
        <v>D1_0002_00_I</v>
      </c>
      <c r="AM6">
        <f>'Raw Data'!AG6</f>
        <v>49</v>
      </c>
      <c r="AN6">
        <f>'Raw Data'!AH6</f>
        <v>57</v>
      </c>
      <c r="AO6" t="str">
        <f>'Raw Data'!AI6</f>
        <v>simple</v>
      </c>
      <c r="AP6">
        <f>'Raw Data'!AJ6</f>
        <v>593</v>
      </c>
      <c r="AQ6">
        <f>'Raw Data'!AK6</f>
        <v>40.6</v>
      </c>
      <c r="AR6">
        <f>'Raw Data'!AL6</f>
        <v>420.6</v>
      </c>
      <c r="AS6">
        <f>'Raw Data'!AM6</f>
        <v>-83.581920999999994</v>
      </c>
      <c r="AT6">
        <f>'Raw Data'!AN6</f>
        <v>34.889741999999998</v>
      </c>
      <c r="AU6">
        <f>'Raw Data'!AO6</f>
        <v>-83.580670999999995</v>
      </c>
      <c r="AV6">
        <f>'Raw Data'!AP6</f>
        <v>34.889279000000002</v>
      </c>
      <c r="AW6" t="str">
        <f>'Raw Data'!AQ6</f>
        <v>2411000200I</v>
      </c>
      <c r="AX6">
        <f>'Raw Data'!AR6</f>
        <v>1</v>
      </c>
      <c r="AY6">
        <f>'Raw Data'!AS6</f>
        <v>241</v>
      </c>
      <c r="AZ6">
        <f>'Raw Data'!AT6</f>
        <v>2</v>
      </c>
      <c r="BA6">
        <f>'Raw Data'!AU6</f>
        <v>0</v>
      </c>
      <c r="BB6">
        <f>'Raw Data'!AV6</f>
        <v>45</v>
      </c>
      <c r="BC6">
        <f>'Raw Data'!AW6</f>
        <v>5.23</v>
      </c>
      <c r="BD6">
        <f>'Raw Data'!AX6</f>
        <v>5.04</v>
      </c>
      <c r="BE6">
        <f>'Raw Data'!AY6</f>
        <v>2529.9</v>
      </c>
      <c r="BF6">
        <f>'Raw Data'!AZ6</f>
        <v>2518</v>
      </c>
      <c r="BG6">
        <f>'Raw Data'!BA6</f>
        <v>2513.8000000000002</v>
      </c>
      <c r="BH6">
        <f>'Raw Data'!BB6</f>
        <v>45</v>
      </c>
      <c r="BI6">
        <f>'Raw Data'!BC6</f>
        <v>41.9</v>
      </c>
      <c r="BJ6">
        <f>'Raw Data'!BD6</f>
        <v>3.1</v>
      </c>
      <c r="BK6">
        <f>'Raw Data'!BE6</f>
        <v>43091</v>
      </c>
      <c r="BL6" t="str">
        <f>'Raw Data'!BF6</f>
        <v>ASV_5+</v>
      </c>
      <c r="BM6">
        <f>'Raw Data'!BG6</f>
        <v>1.3569999999999999E-3</v>
      </c>
      <c r="BN6">
        <f>'Raw Data'!BH6</f>
        <v>43284</v>
      </c>
      <c r="BO6">
        <f>'Raw Data'!BI6</f>
        <v>42909</v>
      </c>
      <c r="BP6" t="str">
        <f>'Raw Data'!BJ6</f>
        <v>2411000200I</v>
      </c>
      <c r="BQ6" t="str">
        <f>'Raw Data'!BK6</f>
        <v>RABUN</v>
      </c>
      <c r="BR6">
        <f>'Raw Data'!BL6</f>
        <v>1</v>
      </c>
      <c r="BS6">
        <f>'Raw Data'!BM6</f>
        <v>200</v>
      </c>
      <c r="BT6">
        <f>'Raw Data'!BN6</f>
        <v>1</v>
      </c>
      <c r="BU6">
        <f>'Raw Data'!BO6</f>
        <v>1</v>
      </c>
      <c r="BV6">
        <f>'Raw Data'!BP6</f>
        <v>2</v>
      </c>
      <c r="BW6">
        <f>'Raw Data'!BQ6</f>
        <v>1</v>
      </c>
      <c r="BX6">
        <f>'Raw Data'!BR6</f>
        <v>1</v>
      </c>
      <c r="BY6">
        <f>'Raw Data'!BS6</f>
        <v>2</v>
      </c>
      <c r="BZ6">
        <f>'Raw Data'!BT6</f>
        <v>3</v>
      </c>
      <c r="CA6">
        <f>'Raw Data'!BU6</f>
        <v>3</v>
      </c>
      <c r="CB6" t="str">
        <f>'Raw Data'!BV6</f>
        <v>N</v>
      </c>
      <c r="CC6">
        <f>'Raw Data'!BW6</f>
        <v>241</v>
      </c>
      <c r="CD6">
        <f>'Raw Data'!BX6</f>
        <v>2</v>
      </c>
      <c r="CE6">
        <f>'Raw Data'!BY6</f>
        <v>0</v>
      </c>
      <c r="CF6" t="str">
        <f>'Raw Data'!BZ6</f>
        <v>Not Urban</v>
      </c>
      <c r="CG6" t="str">
        <f>'Raw Data'!CA6</f>
        <v>Not Urban</v>
      </c>
      <c r="CH6">
        <f>'Raw Data'!CB6</f>
        <v>0</v>
      </c>
      <c r="CI6">
        <f>'Raw Data'!CC6</f>
        <v>45</v>
      </c>
      <c r="CJ6">
        <f>'Raw Data'!CD6</f>
        <v>1540</v>
      </c>
      <c r="CK6" t="str">
        <f>'Raw Data'!CE6</f>
        <v xml:space="preserve"> </v>
      </c>
      <c r="CL6">
        <f>'Raw Data'!CF6</f>
        <v>0</v>
      </c>
      <c r="CM6">
        <f>'Raw Data'!CG6</f>
        <v>4.9612619999999996</v>
      </c>
      <c r="CN6">
        <f>'Raw Data'!CH6</f>
        <v>9</v>
      </c>
      <c r="CO6" t="str">
        <f>'Raw Data'!CI6</f>
        <v>State Mainline</v>
      </c>
      <c r="CP6">
        <f>'Raw Data'!CJ6</f>
        <v>1540</v>
      </c>
      <c r="CQ6">
        <f>'Raw Data'!CK6</f>
        <v>452474</v>
      </c>
      <c r="CR6">
        <f>'Raw Data'!CL6</f>
        <v>0</v>
      </c>
      <c r="CS6">
        <f>'Raw Data'!CM6</f>
        <v>4.9580000000000002</v>
      </c>
      <c r="CT6">
        <f>'Raw Data'!CN6</f>
        <v>452474</v>
      </c>
      <c r="CU6">
        <f>'Raw Data'!CO6</f>
        <v>0</v>
      </c>
      <c r="CV6">
        <f>'Raw Data'!CP6</f>
        <v>26195.464072999999</v>
      </c>
      <c r="CW6">
        <f>'Raw Data'!CQ6</f>
        <v>100</v>
      </c>
      <c r="CX6">
        <f>'Raw Data'!CR6</f>
        <v>42933</v>
      </c>
      <c r="CY6">
        <f>'Raw Data'!CS6</f>
        <v>0.16330600000000001</v>
      </c>
      <c r="CZ6">
        <f>'Raw Data'!CT6</f>
        <v>0</v>
      </c>
      <c r="DA6">
        <f>'Raw Data'!CU6</f>
        <v>1.3569999999999999E-3</v>
      </c>
      <c r="DB6">
        <f>'Raw Data'!CV6</f>
        <v>612</v>
      </c>
      <c r="DC6" t="str">
        <f>'Raw Data'!CW6</f>
        <v>241-0001</v>
      </c>
      <c r="DD6" t="str">
        <f>'Raw Data'!CX6</f>
        <v>3R : Rural Principal Arterial - Other</v>
      </c>
      <c r="DE6" t="str">
        <f>'Raw Data'!CY6</f>
        <v>34.880540, -83.576120</v>
      </c>
      <c r="DF6">
        <f>'Raw Data'!CZ6</f>
        <v>-83.576120000000003</v>
      </c>
      <c r="DG6">
        <f>'Raw Data'!DA6</f>
        <v>34.880540000000003</v>
      </c>
      <c r="DH6">
        <f>'Raw Data'!DB6</f>
        <v>34.880540000000003</v>
      </c>
      <c r="DI6">
        <f>'Raw Data'!DC6</f>
        <v>-83.576120000000003</v>
      </c>
      <c r="DJ6">
        <f>'Raw Data'!DD6</f>
        <v>1.3569999999999999E-3</v>
      </c>
      <c r="DK6">
        <f>'Raw Data'!DE6</f>
        <v>30</v>
      </c>
      <c r="DL6" s="1" t="str">
        <f>VLOOKUP(DK6,'Curve Info'!$A$9:$P$76,16)</f>
        <v>Low Crash Frequency</v>
      </c>
      <c r="DM6" s="1" t="str">
        <f>VLOOKUP(DK6,'Curve Info'!$A$9:$P$76,14)</f>
        <v>Low AADT</v>
      </c>
      <c r="DN6" s="1">
        <f t="shared" si="7"/>
        <v>1595</v>
      </c>
      <c r="DO6" s="1">
        <f t="shared" si="8"/>
        <v>1245</v>
      </c>
      <c r="DP6" s="1">
        <f t="shared" si="9"/>
        <v>350</v>
      </c>
      <c r="DQ6" s="1">
        <f t="shared" si="10"/>
        <v>0.28112449799196787</v>
      </c>
      <c r="DR6" s="1">
        <f t="shared" si="11"/>
        <v>1420</v>
      </c>
      <c r="DU6">
        <f>'Raw Data'!DH6</f>
        <v>1590</v>
      </c>
      <c r="DV6">
        <f>'Raw Data'!DI6</f>
        <v>13.9</v>
      </c>
      <c r="DW6">
        <f>'Raw Data'!DJ6</f>
        <v>1600</v>
      </c>
      <c r="DX6">
        <f>'Raw Data'!DK6</f>
        <v>0</v>
      </c>
      <c r="DY6">
        <f>'Raw Data'!DL6</f>
        <v>1590</v>
      </c>
      <c r="DZ6">
        <f>'Raw Data'!DM6</f>
        <v>0</v>
      </c>
      <c r="EA6">
        <f>'Raw Data'!DN6</f>
        <v>1540</v>
      </c>
      <c r="EB6">
        <f>'Raw Data'!DO6</f>
        <v>14.3</v>
      </c>
      <c r="EC6">
        <f>'Raw Data'!DP6</f>
        <v>1480</v>
      </c>
      <c r="ED6">
        <f>'Raw Data'!DQ6</f>
        <v>14.3</v>
      </c>
      <c r="EE6">
        <f>'Raw Data'!DR6</f>
        <v>980</v>
      </c>
      <c r="EF6">
        <f>'Raw Data'!DS6</f>
        <v>16.7</v>
      </c>
      <c r="EG6">
        <f>'Raw Data'!DT6</f>
        <v>980</v>
      </c>
      <c r="EH6">
        <f>'Raw Data'!DU6</f>
        <v>16.7</v>
      </c>
      <c r="EI6">
        <f>'Raw Data'!DV6</f>
        <v>1270</v>
      </c>
      <c r="EJ6">
        <f>'Raw Data'!DW6</f>
        <v>11.8</v>
      </c>
      <c r="EK6">
        <f>'Raw Data'!DX6</f>
        <v>1280</v>
      </c>
      <c r="EL6">
        <f>'Raw Data'!DY6</f>
        <v>11.8</v>
      </c>
      <c r="EM6">
        <f>'Raw Data'!DZ6</f>
        <v>2.4499999999999999E-4</v>
      </c>
    </row>
    <row r="7" spans="1:143" x14ac:dyDescent="0.3">
      <c r="A7">
        <f>'Raw Data'!A7</f>
        <v>6</v>
      </c>
      <c r="B7">
        <f>'Raw Data'!B7</f>
        <v>5651777</v>
      </c>
      <c r="C7" t="str">
        <f>'Raw Data'!C7</f>
        <v>Rabun Co Sheriff's Office</v>
      </c>
      <c r="D7">
        <f>'Raw Data'!D7</f>
        <v>42398.37222222222</v>
      </c>
      <c r="E7" s="1">
        <f t="shared" si="2"/>
        <v>2016</v>
      </c>
      <c r="F7" s="1" t="str" cm="1">
        <f t="array" ref="F7">_xlfn.IFS(E7&lt;=2016,"before treatment",E7=2017,"unknown",E7&gt;2017,"after treatment")</f>
        <v>before treatment</v>
      </c>
      <c r="G7" s="1">
        <f t="shared" si="3"/>
        <v>1</v>
      </c>
      <c r="H7" s="1">
        <f t="shared" si="4"/>
        <v>0</v>
      </c>
      <c r="I7" t="str">
        <f>'Raw Data'!E7</f>
        <v>Rabun</v>
      </c>
      <c r="J7" t="str">
        <f>'Raw Data'!F7</f>
        <v>Lookout Mountain Scenic Hwy</v>
      </c>
      <c r="K7" t="str">
        <f>'Raw Data'!G7</f>
        <v>Towns Conty Line</v>
      </c>
      <c r="L7" t="str">
        <f>'Raw Data'!H7</f>
        <v>(O) No Injury</v>
      </c>
      <c r="M7">
        <f>'Raw Data'!I7</f>
        <v>0</v>
      </c>
      <c r="N7">
        <f>'Raw Data'!J7</f>
        <v>0</v>
      </c>
      <c r="O7">
        <f>'Raw Data'!K7</f>
        <v>0</v>
      </c>
      <c r="P7" t="str">
        <f>'Raw Data'!L7</f>
        <v>Angle (Other)</v>
      </c>
      <c r="Q7" t="str">
        <f>'Raw Data'!M7</f>
        <v>Off Roadway</v>
      </c>
      <c r="R7" t="str">
        <f>'Raw Data'!N7</f>
        <v>Motor Vehicle in Motion</v>
      </c>
      <c r="S7" t="str">
        <f>'Raw Data'!O7</f>
        <v>Motor Vehicle in Motion</v>
      </c>
      <c r="T7" t="str">
        <f>'Raw Data'!P7</f>
        <v>(None)</v>
      </c>
      <c r="U7">
        <f>'Raw Data'!Q7</f>
        <v>1</v>
      </c>
      <c r="V7" s="1" t="str">
        <f t="shared" si="5"/>
        <v>Yes</v>
      </c>
      <c r="W7" t="str">
        <f>'Raw Data'!R7</f>
        <v>Straight</v>
      </c>
      <c r="X7" t="str">
        <f>'Raw Data'!S7</f>
        <v>East</v>
      </c>
      <c r="Y7" t="str">
        <f>'Raw Data'!T7</f>
        <v>Daylight</v>
      </c>
      <c r="Z7" t="str">
        <f>'Raw Data'!U7</f>
        <v>Dry</v>
      </c>
      <c r="AA7">
        <f>'Raw Data'!V7</f>
        <v>57</v>
      </c>
      <c r="AB7" t="str">
        <f>'Raw Data'!W7</f>
        <v>Lap and Shoulder Belt Used</v>
      </c>
      <c r="AC7" s="1">
        <f t="shared" si="6"/>
        <v>0</v>
      </c>
      <c r="AD7" t="str">
        <f>'Raw Data'!X7</f>
        <v>Passenger Car</v>
      </c>
      <c r="AE7" t="str">
        <f>'Raw Data'!Y7</f>
        <v>2411000200I</v>
      </c>
      <c r="AF7">
        <f>'Raw Data'!Z7</f>
        <v>3.1788349999999999</v>
      </c>
      <c r="AG7">
        <f>'Raw Data'!AA7</f>
        <v>34.887784000000003</v>
      </c>
      <c r="AH7">
        <f>'Raw Data'!AB7</f>
        <v>-83.577264999999997</v>
      </c>
      <c r="AI7">
        <f>'Raw Data'!AC7</f>
        <v>31</v>
      </c>
      <c r="AJ7">
        <f>'Raw Data'!AD7</f>
        <v>16</v>
      </c>
      <c r="AK7">
        <f>'Raw Data'!AE7</f>
        <v>59</v>
      </c>
      <c r="AL7" t="str">
        <f>'Raw Data'!AF7</f>
        <v>D1_0002_00_I</v>
      </c>
      <c r="AM7">
        <f>'Raw Data'!AG7</f>
        <v>50</v>
      </c>
      <c r="AN7">
        <f>'Raw Data'!AH7</f>
        <v>58</v>
      </c>
      <c r="AO7" t="str">
        <f>'Raw Data'!AI7</f>
        <v>split</v>
      </c>
      <c r="AP7">
        <f>'Raw Data'!AJ7</f>
        <v>401.1</v>
      </c>
      <c r="AQ7">
        <f>'Raw Data'!AK7</f>
        <v>72.900000000000006</v>
      </c>
      <c r="AR7">
        <f>'Raw Data'!AL7</f>
        <v>509.2</v>
      </c>
      <c r="AS7">
        <f>'Raw Data'!AM7</f>
        <v>-83.577583000000004</v>
      </c>
      <c r="AT7">
        <f>'Raw Data'!AN7</f>
        <v>34.888213</v>
      </c>
      <c r="AU7">
        <f>'Raw Data'!AO7</f>
        <v>-83.577257000000003</v>
      </c>
      <c r="AV7">
        <f>'Raw Data'!AP7</f>
        <v>34.886924999999998</v>
      </c>
      <c r="AW7" t="str">
        <f>'Raw Data'!AQ7</f>
        <v>2411000200I</v>
      </c>
      <c r="AX7">
        <f>'Raw Data'!AR7</f>
        <v>1</v>
      </c>
      <c r="AY7">
        <f>'Raw Data'!AS7</f>
        <v>241</v>
      </c>
      <c r="AZ7">
        <f>'Raw Data'!AT7</f>
        <v>2</v>
      </c>
      <c r="BA7">
        <f>'Raw Data'!AU7</f>
        <v>0</v>
      </c>
      <c r="BB7">
        <f>'Raw Data'!AV7</f>
        <v>45</v>
      </c>
      <c r="BC7">
        <f>'Raw Data'!AW7</f>
        <v>10.61</v>
      </c>
      <c r="BD7">
        <f>'Raw Data'!AX7</f>
        <v>9.98</v>
      </c>
      <c r="BE7">
        <f>'Raw Data'!AY7</f>
        <v>2516.6999999999998</v>
      </c>
      <c r="BF7">
        <f>'Raw Data'!AZ7</f>
        <v>2519</v>
      </c>
      <c r="BG7">
        <f>'Raw Data'!BA7</f>
        <v>2515.1</v>
      </c>
      <c r="BH7">
        <f>'Raw Data'!BB7</f>
        <v>45</v>
      </c>
      <c r="BI7">
        <f>'Raw Data'!BC7</f>
        <v>33.9</v>
      </c>
      <c r="BJ7">
        <f>'Raw Data'!BD7</f>
        <v>11.1</v>
      </c>
      <c r="BK7">
        <f>'Raw Data'!BE7</f>
        <v>43091</v>
      </c>
      <c r="BL7" t="str">
        <f>'Raw Data'!BF7</f>
        <v>ASV_5+</v>
      </c>
      <c r="BM7">
        <f>'Raw Data'!BG7</f>
        <v>1.4469999999999999E-3</v>
      </c>
      <c r="BN7">
        <f>'Raw Data'!BH7</f>
        <v>43284</v>
      </c>
      <c r="BO7">
        <f>'Raw Data'!BI7</f>
        <v>42909</v>
      </c>
      <c r="BP7" t="str">
        <f>'Raw Data'!BJ7</f>
        <v>2411000200I</v>
      </c>
      <c r="BQ7" t="str">
        <f>'Raw Data'!BK7</f>
        <v>RABUN</v>
      </c>
      <c r="BR7">
        <f>'Raw Data'!BL7</f>
        <v>1</v>
      </c>
      <c r="BS7">
        <f>'Raw Data'!BM7</f>
        <v>200</v>
      </c>
      <c r="BT7">
        <f>'Raw Data'!BN7</f>
        <v>1</v>
      </c>
      <c r="BU7">
        <f>'Raw Data'!BO7</f>
        <v>1</v>
      </c>
      <c r="BV7">
        <f>'Raw Data'!BP7</f>
        <v>2</v>
      </c>
      <c r="BW7">
        <f>'Raw Data'!BQ7</f>
        <v>1</v>
      </c>
      <c r="BX7">
        <f>'Raw Data'!BR7</f>
        <v>1</v>
      </c>
      <c r="BY7">
        <f>'Raw Data'!BS7</f>
        <v>2</v>
      </c>
      <c r="BZ7">
        <f>'Raw Data'!BT7</f>
        <v>3</v>
      </c>
      <c r="CA7">
        <f>'Raw Data'!BU7</f>
        <v>3</v>
      </c>
      <c r="CB7" t="str">
        <f>'Raw Data'!BV7</f>
        <v>N</v>
      </c>
      <c r="CC7">
        <f>'Raw Data'!BW7</f>
        <v>241</v>
      </c>
      <c r="CD7">
        <f>'Raw Data'!BX7</f>
        <v>2</v>
      </c>
      <c r="CE7">
        <f>'Raw Data'!BY7</f>
        <v>0</v>
      </c>
      <c r="CF7" t="str">
        <f>'Raw Data'!BZ7</f>
        <v>Not Urban</v>
      </c>
      <c r="CG7" t="str">
        <f>'Raw Data'!CA7</f>
        <v>Not Urban</v>
      </c>
      <c r="CH7">
        <f>'Raw Data'!CB7</f>
        <v>0</v>
      </c>
      <c r="CI7">
        <f>'Raw Data'!CC7</f>
        <v>45</v>
      </c>
      <c r="CJ7">
        <f>'Raw Data'!CD7</f>
        <v>1540</v>
      </c>
      <c r="CK7" t="str">
        <f>'Raw Data'!CE7</f>
        <v xml:space="preserve"> </v>
      </c>
      <c r="CL7">
        <f>'Raw Data'!CF7</f>
        <v>0</v>
      </c>
      <c r="CM7">
        <f>'Raw Data'!CG7</f>
        <v>4.9612619999999996</v>
      </c>
      <c r="CN7">
        <f>'Raw Data'!CH7</f>
        <v>9</v>
      </c>
      <c r="CO7" t="str">
        <f>'Raw Data'!CI7</f>
        <v>State Mainline</v>
      </c>
      <c r="CP7">
        <f>'Raw Data'!CJ7</f>
        <v>1540</v>
      </c>
      <c r="CQ7">
        <f>'Raw Data'!CK7</f>
        <v>452474</v>
      </c>
      <c r="CR7">
        <f>'Raw Data'!CL7</f>
        <v>0</v>
      </c>
      <c r="CS7">
        <f>'Raw Data'!CM7</f>
        <v>4.9580000000000002</v>
      </c>
      <c r="CT7">
        <f>'Raw Data'!CN7</f>
        <v>452474</v>
      </c>
      <c r="CU7">
        <f>'Raw Data'!CO7</f>
        <v>0</v>
      </c>
      <c r="CV7">
        <f>'Raw Data'!CP7</f>
        <v>26195.464072999999</v>
      </c>
      <c r="CW7">
        <f>'Raw Data'!CQ7</f>
        <v>100</v>
      </c>
      <c r="CX7">
        <f>'Raw Data'!CR7</f>
        <v>42933</v>
      </c>
      <c r="CY7">
        <f>'Raw Data'!CS7</f>
        <v>0.16330600000000001</v>
      </c>
      <c r="CZ7">
        <f>'Raw Data'!CT7</f>
        <v>0</v>
      </c>
      <c r="DA7">
        <f>'Raw Data'!CU7</f>
        <v>1.4469999999999999E-3</v>
      </c>
      <c r="DB7">
        <f>'Raw Data'!CV7</f>
        <v>612</v>
      </c>
      <c r="DC7" t="str">
        <f>'Raw Data'!CW7</f>
        <v>241-0001</v>
      </c>
      <c r="DD7" t="str">
        <f>'Raw Data'!CX7</f>
        <v>3R : Rural Principal Arterial - Other</v>
      </c>
      <c r="DE7" t="str">
        <f>'Raw Data'!CY7</f>
        <v>34.880540, -83.576120</v>
      </c>
      <c r="DF7">
        <f>'Raw Data'!CZ7</f>
        <v>-83.576120000000003</v>
      </c>
      <c r="DG7">
        <f>'Raw Data'!DA7</f>
        <v>34.880540000000003</v>
      </c>
      <c r="DH7">
        <f>'Raw Data'!DB7</f>
        <v>34.880540000000003</v>
      </c>
      <c r="DI7">
        <f>'Raw Data'!DC7</f>
        <v>-83.576120000000003</v>
      </c>
      <c r="DJ7">
        <f>'Raw Data'!DD7</f>
        <v>1.4469999999999999E-3</v>
      </c>
      <c r="DK7">
        <f>'Raw Data'!DE7</f>
        <v>31</v>
      </c>
      <c r="DL7" s="1" t="str">
        <f>VLOOKUP(DK7,'Curve Info'!$A$9:$P$76,16)</f>
        <v>Low Crash Frequency</v>
      </c>
      <c r="DM7" s="1" t="str">
        <f>VLOOKUP(DK7,'Curve Info'!$A$9:$P$76,14)</f>
        <v>Low AADT</v>
      </c>
      <c r="DN7" s="1">
        <f t="shared" si="7"/>
        <v>1595</v>
      </c>
      <c r="DO7" s="1">
        <f t="shared" si="8"/>
        <v>1245</v>
      </c>
      <c r="DP7" s="1">
        <f t="shared" si="9"/>
        <v>350</v>
      </c>
      <c r="DQ7" s="1">
        <f t="shared" si="10"/>
        <v>0.28112449799196787</v>
      </c>
      <c r="DR7" s="1">
        <f t="shared" si="11"/>
        <v>1420</v>
      </c>
      <c r="DU7">
        <f>'Raw Data'!DH7</f>
        <v>1590</v>
      </c>
      <c r="DV7">
        <f>'Raw Data'!DI7</f>
        <v>13.9</v>
      </c>
      <c r="DW7">
        <f>'Raw Data'!DJ7</f>
        <v>1600</v>
      </c>
      <c r="DX7">
        <f>'Raw Data'!DK7</f>
        <v>0</v>
      </c>
      <c r="DY7">
        <f>'Raw Data'!DL7</f>
        <v>1590</v>
      </c>
      <c r="DZ7">
        <f>'Raw Data'!DM7</f>
        <v>0</v>
      </c>
      <c r="EA7">
        <f>'Raw Data'!DN7</f>
        <v>1540</v>
      </c>
      <c r="EB7">
        <f>'Raw Data'!DO7</f>
        <v>14.3</v>
      </c>
      <c r="EC7">
        <f>'Raw Data'!DP7</f>
        <v>1480</v>
      </c>
      <c r="ED7">
        <f>'Raw Data'!DQ7</f>
        <v>14.3</v>
      </c>
      <c r="EE7">
        <f>'Raw Data'!DR7</f>
        <v>980</v>
      </c>
      <c r="EF7">
        <f>'Raw Data'!DS7</f>
        <v>16.7</v>
      </c>
      <c r="EG7">
        <f>'Raw Data'!DT7</f>
        <v>980</v>
      </c>
      <c r="EH7">
        <f>'Raw Data'!DU7</f>
        <v>16.7</v>
      </c>
      <c r="EI7">
        <f>'Raw Data'!DV7</f>
        <v>1270</v>
      </c>
      <c r="EJ7">
        <f>'Raw Data'!DW7</f>
        <v>11.8</v>
      </c>
      <c r="EK7">
        <f>'Raw Data'!DX7</f>
        <v>1280</v>
      </c>
      <c r="EL7">
        <f>'Raw Data'!DY7</f>
        <v>11.8</v>
      </c>
      <c r="EM7">
        <f>'Raw Data'!DZ7</f>
        <v>0</v>
      </c>
    </row>
    <row r="8" spans="1:143" x14ac:dyDescent="0.3">
      <c r="A8">
        <f>'Raw Data'!A8</f>
        <v>7</v>
      </c>
      <c r="B8">
        <f>'Raw Data'!B8</f>
        <v>4874188</v>
      </c>
      <c r="C8" t="str">
        <f>'Raw Data'!C8</f>
        <v>Rabun Co Sheriff's Office</v>
      </c>
      <c r="D8">
        <f>'Raw Data'!D8</f>
        <v>41762.276388888888</v>
      </c>
      <c r="E8" s="1">
        <f t="shared" si="2"/>
        <v>2014</v>
      </c>
      <c r="F8" s="1" t="str" cm="1">
        <f t="array" ref="F8">_xlfn.IFS(E8&lt;=2016,"before treatment",E8=2017,"unknown",E8&gt;2017,"after treatment")</f>
        <v>before treatment</v>
      </c>
      <c r="G8" s="1">
        <f t="shared" si="3"/>
        <v>1</v>
      </c>
      <c r="H8" s="1">
        <f t="shared" si="4"/>
        <v>0</v>
      </c>
      <c r="I8" t="str">
        <f>'Raw Data'!E8</f>
        <v>Rabun</v>
      </c>
      <c r="J8" t="str">
        <f>'Raw Data'!F8</f>
        <v>Lookout Mountain Scenic Hwy</v>
      </c>
      <c r="K8" t="str">
        <f>'Raw Data'!G8</f>
        <v>Popcorn Rd</v>
      </c>
      <c r="L8" t="str">
        <f>'Raw Data'!H8</f>
        <v>(O) No Injury</v>
      </c>
      <c r="M8">
        <f>'Raw Data'!I8</f>
        <v>0</v>
      </c>
      <c r="N8">
        <f>'Raw Data'!J8</f>
        <v>0</v>
      </c>
      <c r="O8">
        <f>'Raw Data'!K8</f>
        <v>0</v>
      </c>
      <c r="P8" t="str">
        <f>'Raw Data'!L8</f>
        <v>Not a Collision with Motor Vehicle</v>
      </c>
      <c r="Q8" t="str">
        <f>'Raw Data'!M8</f>
        <v>Off Roadway</v>
      </c>
      <c r="R8" t="str">
        <f>'Raw Data'!N8</f>
        <v>Embankment</v>
      </c>
      <c r="S8" t="str">
        <f>'Raw Data'!O8</f>
        <v>Embankment</v>
      </c>
      <c r="T8" t="str">
        <f>'Raw Data'!P8</f>
        <v>Under the Influence (U.I.)</v>
      </c>
      <c r="U8">
        <f>'Raw Data'!Q8</f>
        <v>1</v>
      </c>
      <c r="V8" s="1" t="str">
        <f t="shared" si="5"/>
        <v>Yes</v>
      </c>
      <c r="W8" t="str">
        <f>'Raw Data'!R8</f>
        <v>Straight</v>
      </c>
      <c r="X8" t="str">
        <f>'Raw Data'!S8</f>
        <v>West</v>
      </c>
      <c r="Y8" t="str">
        <f>'Raw Data'!T8</f>
        <v>Daylight</v>
      </c>
      <c r="Z8" t="str">
        <f>'Raw Data'!U8</f>
        <v>Dry</v>
      </c>
      <c r="AA8">
        <f>'Raw Data'!V8</f>
        <v>20</v>
      </c>
      <c r="AB8" t="str">
        <f>'Raw Data'!W8</f>
        <v>Lap and Shoulder Belt Used</v>
      </c>
      <c r="AC8" s="1">
        <f t="shared" si="6"/>
        <v>0</v>
      </c>
      <c r="AD8" t="str">
        <f>'Raw Data'!X8</f>
        <v>Passenger Car</v>
      </c>
      <c r="AE8" t="str">
        <f>'Raw Data'!Y8</f>
        <v>2411000200I</v>
      </c>
      <c r="AF8">
        <f>'Raw Data'!Z8</f>
        <v>3.3991720000000001</v>
      </c>
      <c r="AG8">
        <f>'Raw Data'!AA8</f>
        <v>34.884766999999997</v>
      </c>
      <c r="AH8">
        <f>'Raw Data'!AB8</f>
        <v>-83.576650000000001</v>
      </c>
      <c r="AI8">
        <f>'Raw Data'!AC8</f>
        <v>33</v>
      </c>
      <c r="AJ8">
        <f>'Raw Data'!AD8</f>
        <v>18</v>
      </c>
      <c r="AK8">
        <f>'Raw Data'!AE8</f>
        <v>61</v>
      </c>
      <c r="AL8" t="str">
        <f>'Raw Data'!AF8</f>
        <v>D1_0002_00_I</v>
      </c>
      <c r="AM8">
        <f>'Raw Data'!AG8</f>
        <v>51</v>
      </c>
      <c r="AN8">
        <f>'Raw Data'!AH8</f>
        <v>60</v>
      </c>
      <c r="AO8" t="str">
        <f>'Raw Data'!AI8</f>
        <v>simple</v>
      </c>
      <c r="AP8">
        <f>'Raw Data'!AJ8</f>
        <v>442.8</v>
      </c>
      <c r="AQ8">
        <f>'Raw Data'!AK8</f>
        <v>54.4</v>
      </c>
      <c r="AR8">
        <f>'Raw Data'!AL8</f>
        <v>420.3</v>
      </c>
      <c r="AS8">
        <f>'Raw Data'!AM8</f>
        <v>-83.577269999999999</v>
      </c>
      <c r="AT8">
        <f>'Raw Data'!AN8</f>
        <v>34.886884999999999</v>
      </c>
      <c r="AU8">
        <f>'Raw Data'!AO8</f>
        <v>-83.577196999999998</v>
      </c>
      <c r="AV8">
        <f>'Raw Data'!AP8</f>
        <v>34.885773</v>
      </c>
      <c r="AW8" t="str">
        <f>'Raw Data'!AQ8</f>
        <v>2411000200I</v>
      </c>
      <c r="AX8">
        <f>'Raw Data'!AR8</f>
        <v>1</v>
      </c>
      <c r="AY8">
        <f>'Raw Data'!AS8</f>
        <v>241</v>
      </c>
      <c r="AZ8">
        <f>'Raw Data'!AT8</f>
        <v>2</v>
      </c>
      <c r="BA8">
        <f>'Raw Data'!AU8</f>
        <v>0</v>
      </c>
      <c r="BB8">
        <f>'Raw Data'!AV8</f>
        <v>45</v>
      </c>
      <c r="BC8">
        <f>'Raw Data'!AW8</f>
        <v>6.18</v>
      </c>
      <c r="BD8">
        <f>'Raw Data'!AX8</f>
        <v>5.87</v>
      </c>
      <c r="BE8">
        <f>'Raw Data'!AY8</f>
        <v>2513.5</v>
      </c>
      <c r="BF8">
        <f>'Raw Data'!AZ8</f>
        <v>2515.6999999999998</v>
      </c>
      <c r="BG8">
        <f>'Raw Data'!BA8</f>
        <v>2522</v>
      </c>
      <c r="BH8">
        <f>'Raw Data'!BB8</f>
        <v>45</v>
      </c>
      <c r="BI8">
        <f>'Raw Data'!BC8</f>
        <v>39.200000000000003</v>
      </c>
      <c r="BJ8">
        <f>'Raw Data'!BD8</f>
        <v>5.8</v>
      </c>
      <c r="BK8">
        <f>'Raw Data'!BE8</f>
        <v>43091</v>
      </c>
      <c r="BL8" t="str">
        <f>'Raw Data'!BF8</f>
        <v>ASV_5+</v>
      </c>
      <c r="BM8">
        <f>'Raw Data'!BG8</f>
        <v>1.1739999999999999E-3</v>
      </c>
      <c r="BN8">
        <f>'Raw Data'!BH8</f>
        <v>43284</v>
      </c>
      <c r="BO8">
        <f>'Raw Data'!BI8</f>
        <v>42909</v>
      </c>
      <c r="BP8" t="str">
        <f>'Raw Data'!BJ8</f>
        <v>2411000200I</v>
      </c>
      <c r="BQ8" t="str">
        <f>'Raw Data'!BK8</f>
        <v>RABUN</v>
      </c>
      <c r="BR8">
        <f>'Raw Data'!BL8</f>
        <v>1</v>
      </c>
      <c r="BS8">
        <f>'Raw Data'!BM8</f>
        <v>200</v>
      </c>
      <c r="BT8">
        <f>'Raw Data'!BN8</f>
        <v>1</v>
      </c>
      <c r="BU8">
        <f>'Raw Data'!BO8</f>
        <v>1</v>
      </c>
      <c r="BV8">
        <f>'Raw Data'!BP8</f>
        <v>2</v>
      </c>
      <c r="BW8">
        <f>'Raw Data'!BQ8</f>
        <v>1</v>
      </c>
      <c r="BX8">
        <f>'Raw Data'!BR8</f>
        <v>1</v>
      </c>
      <c r="BY8">
        <f>'Raw Data'!BS8</f>
        <v>2</v>
      </c>
      <c r="BZ8">
        <f>'Raw Data'!BT8</f>
        <v>3</v>
      </c>
      <c r="CA8">
        <f>'Raw Data'!BU8</f>
        <v>3</v>
      </c>
      <c r="CB8" t="str">
        <f>'Raw Data'!BV8</f>
        <v>N</v>
      </c>
      <c r="CC8">
        <f>'Raw Data'!BW8</f>
        <v>241</v>
      </c>
      <c r="CD8">
        <f>'Raw Data'!BX8</f>
        <v>2</v>
      </c>
      <c r="CE8">
        <f>'Raw Data'!BY8</f>
        <v>0</v>
      </c>
      <c r="CF8" t="str">
        <f>'Raw Data'!BZ8</f>
        <v>Not Urban</v>
      </c>
      <c r="CG8" t="str">
        <f>'Raw Data'!CA8</f>
        <v>Not Urban</v>
      </c>
      <c r="CH8">
        <f>'Raw Data'!CB8</f>
        <v>0</v>
      </c>
      <c r="CI8">
        <f>'Raw Data'!CC8</f>
        <v>45</v>
      </c>
      <c r="CJ8">
        <f>'Raw Data'!CD8</f>
        <v>1540</v>
      </c>
      <c r="CK8" t="str">
        <f>'Raw Data'!CE8</f>
        <v xml:space="preserve"> </v>
      </c>
      <c r="CL8">
        <f>'Raw Data'!CF8</f>
        <v>0</v>
      </c>
      <c r="CM8">
        <f>'Raw Data'!CG8</f>
        <v>4.9612619999999996</v>
      </c>
      <c r="CN8">
        <f>'Raw Data'!CH8</f>
        <v>9</v>
      </c>
      <c r="CO8" t="str">
        <f>'Raw Data'!CI8</f>
        <v>State Mainline</v>
      </c>
      <c r="CP8">
        <f>'Raw Data'!CJ8</f>
        <v>1540</v>
      </c>
      <c r="CQ8">
        <f>'Raw Data'!CK8</f>
        <v>452474</v>
      </c>
      <c r="CR8">
        <f>'Raw Data'!CL8</f>
        <v>0</v>
      </c>
      <c r="CS8">
        <f>'Raw Data'!CM8</f>
        <v>4.9580000000000002</v>
      </c>
      <c r="CT8">
        <f>'Raw Data'!CN8</f>
        <v>452474</v>
      </c>
      <c r="CU8">
        <f>'Raw Data'!CO8</f>
        <v>0</v>
      </c>
      <c r="CV8">
        <f>'Raw Data'!CP8</f>
        <v>26195.464072999999</v>
      </c>
      <c r="CW8">
        <f>'Raw Data'!CQ8</f>
        <v>100</v>
      </c>
      <c r="CX8">
        <f>'Raw Data'!CR8</f>
        <v>42933</v>
      </c>
      <c r="CY8">
        <f>'Raw Data'!CS8</f>
        <v>0.16330600000000001</v>
      </c>
      <c r="CZ8">
        <f>'Raw Data'!CT8</f>
        <v>0</v>
      </c>
      <c r="DA8">
        <f>'Raw Data'!CU8</f>
        <v>1.1739999999999999E-3</v>
      </c>
      <c r="DB8">
        <f>'Raw Data'!CV8</f>
        <v>612</v>
      </c>
      <c r="DC8" t="str">
        <f>'Raw Data'!CW8</f>
        <v>241-0001</v>
      </c>
      <c r="DD8" t="str">
        <f>'Raw Data'!CX8</f>
        <v>3R : Rural Principal Arterial - Other</v>
      </c>
      <c r="DE8" t="str">
        <f>'Raw Data'!CY8</f>
        <v>34.880540, -83.576120</v>
      </c>
      <c r="DF8">
        <f>'Raw Data'!CZ8</f>
        <v>-83.576120000000003</v>
      </c>
      <c r="DG8">
        <f>'Raw Data'!DA8</f>
        <v>34.880540000000003</v>
      </c>
      <c r="DH8">
        <f>'Raw Data'!DB8</f>
        <v>34.880540000000003</v>
      </c>
      <c r="DI8">
        <f>'Raw Data'!DC8</f>
        <v>-83.576120000000003</v>
      </c>
      <c r="DJ8">
        <f>'Raw Data'!DD8</f>
        <v>1.1739999999999999E-3</v>
      </c>
      <c r="DK8">
        <f>'Raw Data'!DE8</f>
        <v>33</v>
      </c>
      <c r="DL8" s="1" t="str">
        <f>VLOOKUP(DK8,'Curve Info'!$A$9:$P$76,16)</f>
        <v>Low Crash Frequency</v>
      </c>
      <c r="DM8" s="1" t="str">
        <f>VLOOKUP(DK8,'Curve Info'!$A$9:$P$76,14)</f>
        <v>Low AADT</v>
      </c>
      <c r="DN8" s="1">
        <f t="shared" si="7"/>
        <v>1595</v>
      </c>
      <c r="DO8" s="1">
        <f t="shared" si="8"/>
        <v>1245</v>
      </c>
      <c r="DP8" s="1">
        <f t="shared" si="9"/>
        <v>350</v>
      </c>
      <c r="DQ8" s="1">
        <f t="shared" si="10"/>
        <v>0.28112449799196787</v>
      </c>
      <c r="DR8" s="1">
        <f t="shared" si="11"/>
        <v>1420</v>
      </c>
      <c r="DU8">
        <f>'Raw Data'!DH8</f>
        <v>1590</v>
      </c>
      <c r="DV8">
        <f>'Raw Data'!DI8</f>
        <v>13.9</v>
      </c>
      <c r="DW8">
        <f>'Raw Data'!DJ8</f>
        <v>1600</v>
      </c>
      <c r="DX8">
        <f>'Raw Data'!DK8</f>
        <v>0</v>
      </c>
      <c r="DY8">
        <f>'Raw Data'!DL8</f>
        <v>1590</v>
      </c>
      <c r="DZ8">
        <f>'Raw Data'!DM8</f>
        <v>0</v>
      </c>
      <c r="EA8">
        <f>'Raw Data'!DN8</f>
        <v>1540</v>
      </c>
      <c r="EB8">
        <f>'Raw Data'!DO8</f>
        <v>14.3</v>
      </c>
      <c r="EC8">
        <f>'Raw Data'!DP8</f>
        <v>1480</v>
      </c>
      <c r="ED8">
        <f>'Raw Data'!DQ8</f>
        <v>14.3</v>
      </c>
      <c r="EE8">
        <f>'Raw Data'!DR8</f>
        <v>980</v>
      </c>
      <c r="EF8">
        <f>'Raw Data'!DS8</f>
        <v>16.7</v>
      </c>
      <c r="EG8">
        <f>'Raw Data'!DT8</f>
        <v>980</v>
      </c>
      <c r="EH8">
        <f>'Raw Data'!DU8</f>
        <v>16.7</v>
      </c>
      <c r="EI8">
        <f>'Raw Data'!DV8</f>
        <v>1270</v>
      </c>
      <c r="EJ8">
        <f>'Raw Data'!DW8</f>
        <v>11.8</v>
      </c>
      <c r="EK8">
        <f>'Raw Data'!DX8</f>
        <v>1280</v>
      </c>
      <c r="EL8">
        <f>'Raw Data'!DY8</f>
        <v>11.8</v>
      </c>
      <c r="EM8">
        <f>'Raw Data'!DZ8</f>
        <v>1.1479999999999999E-3</v>
      </c>
    </row>
    <row r="9" spans="1:143" x14ac:dyDescent="0.3">
      <c r="A9">
        <f>'Raw Data'!A9</f>
        <v>8</v>
      </c>
      <c r="B9">
        <f>'Raw Data'!B9</f>
        <v>7319365</v>
      </c>
      <c r="C9" t="str">
        <f>'Raw Data'!C9</f>
        <v>Rabun Co Sheriff's Office</v>
      </c>
      <c r="D9">
        <f>'Raw Data'!D9</f>
        <v>43690.184027777781</v>
      </c>
      <c r="E9" s="1">
        <f t="shared" si="2"/>
        <v>2019</v>
      </c>
      <c r="F9" s="1" t="str" cm="1">
        <f t="array" ref="F9">_xlfn.IFS(E9&lt;=2016,"before treatment",E9=2017,"unknown",E9&gt;2017,"after treatment")</f>
        <v>after treatment</v>
      </c>
      <c r="G9" s="1">
        <f t="shared" si="3"/>
        <v>0</v>
      </c>
      <c r="H9" s="1">
        <f t="shared" si="4"/>
        <v>1</v>
      </c>
      <c r="I9" t="str">
        <f>'Raw Data'!E9</f>
        <v>Rabun</v>
      </c>
      <c r="J9" t="str">
        <f>'Raw Data'!F9</f>
        <v>Lookout Mountain Scenic Hwy</v>
      </c>
      <c r="K9" t="str">
        <f>'Raw Data'!G9</f>
        <v>Highway 197</v>
      </c>
      <c r="L9" t="str">
        <f>'Raw Data'!H9</f>
        <v>(B) Suspected Minor/Visible Injury</v>
      </c>
      <c r="M9">
        <f>'Raw Data'!I9</f>
        <v>0</v>
      </c>
      <c r="N9">
        <f>'Raw Data'!J9</f>
        <v>0</v>
      </c>
      <c r="O9">
        <f>'Raw Data'!K9</f>
        <v>1</v>
      </c>
      <c r="P9" t="str">
        <f>'Raw Data'!L9</f>
        <v>Not a Collision with Motor Vehicle</v>
      </c>
      <c r="Q9" t="str">
        <f>'Raw Data'!M9</f>
        <v>On Shoulder</v>
      </c>
      <c r="R9" t="str">
        <f>'Raw Data'!N9</f>
        <v>Embankment</v>
      </c>
      <c r="S9" t="str">
        <f>'Raw Data'!O9</f>
        <v>Embankment</v>
      </c>
      <c r="T9" t="str">
        <f>'Raw Data'!P9</f>
        <v>(None)</v>
      </c>
      <c r="U9">
        <f>'Raw Data'!Q9</f>
        <v>1</v>
      </c>
      <c r="V9" s="1" t="str">
        <f t="shared" si="5"/>
        <v>Yes</v>
      </c>
      <c r="W9" t="str">
        <f>'Raw Data'!R9</f>
        <v>Negotiating a Curve</v>
      </c>
      <c r="X9" t="str">
        <f>'Raw Data'!S9</f>
        <v>East</v>
      </c>
      <c r="Y9" t="str">
        <f>'Raw Data'!T9</f>
        <v>Dark-Not Lighted</v>
      </c>
      <c r="Z9" t="str">
        <f>'Raw Data'!U9</f>
        <v>Dry</v>
      </c>
      <c r="AA9">
        <f>'Raw Data'!V9</f>
        <v>85</v>
      </c>
      <c r="AB9" t="str">
        <f>'Raw Data'!W9</f>
        <v>Lap and Shoulder Belt Used</v>
      </c>
      <c r="AC9" s="1">
        <f t="shared" si="6"/>
        <v>0</v>
      </c>
      <c r="AD9" t="str">
        <f>'Raw Data'!X9</f>
        <v>Passenger Car</v>
      </c>
      <c r="AE9" t="str">
        <f>'Raw Data'!Y9</f>
        <v>2411000200I</v>
      </c>
      <c r="AF9">
        <f>'Raw Data'!Z9</f>
        <v>3.4780000000000002</v>
      </c>
      <c r="AG9">
        <f>'Raw Data'!AA9</f>
        <v>34.883882999999997</v>
      </c>
      <c r="AH9">
        <f>'Raw Data'!AB9</f>
        <v>-83.575785999999994</v>
      </c>
      <c r="AI9">
        <f>'Raw Data'!AC9</f>
        <v>34</v>
      </c>
      <c r="AJ9">
        <f>'Raw Data'!AD9</f>
        <v>19</v>
      </c>
      <c r="AK9">
        <f>'Raw Data'!AE9</f>
        <v>63</v>
      </c>
      <c r="AL9" t="str">
        <f>'Raw Data'!AF9</f>
        <v>D1_0002_00_I</v>
      </c>
      <c r="AM9">
        <f>'Raw Data'!AG9</f>
        <v>53</v>
      </c>
      <c r="AN9">
        <f>'Raw Data'!AH9</f>
        <v>62</v>
      </c>
      <c r="AO9" t="str">
        <f>'Raw Data'!AI9</f>
        <v>simple</v>
      </c>
      <c r="AP9">
        <f>'Raw Data'!AJ9</f>
        <v>315.60000000000002</v>
      </c>
      <c r="AQ9">
        <f>'Raw Data'!AK9</f>
        <v>84.5</v>
      </c>
      <c r="AR9">
        <f>'Raw Data'!AL9</f>
        <v>463.7</v>
      </c>
      <c r="AS9">
        <f>'Raw Data'!AM9</f>
        <v>-83.575295999999994</v>
      </c>
      <c r="AT9">
        <f>'Raw Data'!AN9</f>
        <v>34.883552999999999</v>
      </c>
      <c r="AU9">
        <f>'Raw Data'!AO9</f>
        <v>-83.574813000000006</v>
      </c>
      <c r="AV9">
        <f>'Raw Data'!AP9</f>
        <v>34.882455999999998</v>
      </c>
      <c r="AW9" t="str">
        <f>'Raw Data'!AQ9</f>
        <v>2411000200I</v>
      </c>
      <c r="AX9">
        <f>'Raw Data'!AR9</f>
        <v>1</v>
      </c>
      <c r="AY9">
        <f>'Raw Data'!AS9</f>
        <v>241</v>
      </c>
      <c r="AZ9">
        <f>'Raw Data'!AT9</f>
        <v>2</v>
      </c>
      <c r="BA9">
        <f>'Raw Data'!AU9</f>
        <v>0</v>
      </c>
      <c r="BB9">
        <f>'Raw Data'!AV9</f>
        <v>45</v>
      </c>
      <c r="BC9">
        <f>'Raw Data'!AW9</f>
        <v>12.73</v>
      </c>
      <c r="BD9">
        <f>'Raw Data'!AX9</f>
        <v>12.18</v>
      </c>
      <c r="BE9">
        <f>'Raw Data'!AY9</f>
        <v>2528.5</v>
      </c>
      <c r="BF9">
        <f>'Raw Data'!AZ9</f>
        <v>2524</v>
      </c>
      <c r="BG9">
        <f>'Raw Data'!BA9</f>
        <v>2518.4</v>
      </c>
      <c r="BH9">
        <f>'Raw Data'!BB9</f>
        <v>45</v>
      </c>
      <c r="BI9">
        <f>'Raw Data'!BC9</f>
        <v>31</v>
      </c>
      <c r="BJ9">
        <f>'Raw Data'!BD9</f>
        <v>14</v>
      </c>
      <c r="BK9">
        <f>'Raw Data'!BE9</f>
        <v>43091</v>
      </c>
      <c r="BL9" t="str">
        <f>'Raw Data'!BF9</f>
        <v>ASV_5+</v>
      </c>
      <c r="BM9">
        <f>'Raw Data'!BG9</f>
        <v>1.343E-3</v>
      </c>
      <c r="BN9">
        <f>'Raw Data'!BH9</f>
        <v>43284</v>
      </c>
      <c r="BO9">
        <f>'Raw Data'!BI9</f>
        <v>42909</v>
      </c>
      <c r="BP9" t="str">
        <f>'Raw Data'!BJ9</f>
        <v>2411000200I</v>
      </c>
      <c r="BQ9" t="str">
        <f>'Raw Data'!BK9</f>
        <v>RABUN</v>
      </c>
      <c r="BR9">
        <f>'Raw Data'!BL9</f>
        <v>1</v>
      </c>
      <c r="BS9">
        <f>'Raw Data'!BM9</f>
        <v>200</v>
      </c>
      <c r="BT9">
        <f>'Raw Data'!BN9</f>
        <v>1</v>
      </c>
      <c r="BU9">
        <f>'Raw Data'!BO9</f>
        <v>1</v>
      </c>
      <c r="BV9">
        <f>'Raw Data'!BP9</f>
        <v>2</v>
      </c>
      <c r="BW9">
        <f>'Raw Data'!BQ9</f>
        <v>1</v>
      </c>
      <c r="BX9">
        <f>'Raw Data'!BR9</f>
        <v>1</v>
      </c>
      <c r="BY9">
        <f>'Raw Data'!BS9</f>
        <v>2</v>
      </c>
      <c r="BZ9">
        <f>'Raw Data'!BT9</f>
        <v>3</v>
      </c>
      <c r="CA9">
        <f>'Raw Data'!BU9</f>
        <v>3</v>
      </c>
      <c r="CB9" t="str">
        <f>'Raw Data'!BV9</f>
        <v>N</v>
      </c>
      <c r="CC9">
        <f>'Raw Data'!BW9</f>
        <v>241</v>
      </c>
      <c r="CD9">
        <f>'Raw Data'!BX9</f>
        <v>2</v>
      </c>
      <c r="CE9">
        <f>'Raw Data'!BY9</f>
        <v>0</v>
      </c>
      <c r="CF9" t="str">
        <f>'Raw Data'!BZ9</f>
        <v>Not Urban</v>
      </c>
      <c r="CG9" t="str">
        <f>'Raw Data'!CA9</f>
        <v>Not Urban</v>
      </c>
      <c r="CH9">
        <f>'Raw Data'!CB9</f>
        <v>0</v>
      </c>
      <c r="CI9">
        <f>'Raw Data'!CC9</f>
        <v>45</v>
      </c>
      <c r="CJ9">
        <f>'Raw Data'!CD9</f>
        <v>1540</v>
      </c>
      <c r="CK9" t="str">
        <f>'Raw Data'!CE9</f>
        <v xml:space="preserve"> </v>
      </c>
      <c r="CL9">
        <f>'Raw Data'!CF9</f>
        <v>0</v>
      </c>
      <c r="CM9">
        <f>'Raw Data'!CG9</f>
        <v>4.9612619999999996</v>
      </c>
      <c r="CN9">
        <f>'Raw Data'!CH9</f>
        <v>9</v>
      </c>
      <c r="CO9" t="str">
        <f>'Raw Data'!CI9</f>
        <v>State Mainline</v>
      </c>
      <c r="CP9">
        <f>'Raw Data'!CJ9</f>
        <v>1540</v>
      </c>
      <c r="CQ9">
        <f>'Raw Data'!CK9</f>
        <v>452474</v>
      </c>
      <c r="CR9">
        <f>'Raw Data'!CL9</f>
        <v>0</v>
      </c>
      <c r="CS9">
        <f>'Raw Data'!CM9</f>
        <v>4.9580000000000002</v>
      </c>
      <c r="CT9">
        <f>'Raw Data'!CN9</f>
        <v>452474</v>
      </c>
      <c r="CU9">
        <f>'Raw Data'!CO9</f>
        <v>0</v>
      </c>
      <c r="CV9">
        <f>'Raw Data'!CP9</f>
        <v>26195.464072999999</v>
      </c>
      <c r="CW9">
        <f>'Raw Data'!CQ9</f>
        <v>100</v>
      </c>
      <c r="CX9">
        <f>'Raw Data'!CR9</f>
        <v>42933</v>
      </c>
      <c r="CY9">
        <f>'Raw Data'!CS9</f>
        <v>0.16330600000000001</v>
      </c>
      <c r="CZ9">
        <f>'Raw Data'!CT9</f>
        <v>0</v>
      </c>
      <c r="DA9">
        <f>'Raw Data'!CU9</f>
        <v>1.343E-3</v>
      </c>
      <c r="DB9">
        <f>'Raw Data'!CV9</f>
        <v>612</v>
      </c>
      <c r="DC9" t="str">
        <f>'Raw Data'!CW9</f>
        <v>241-0001</v>
      </c>
      <c r="DD9" t="str">
        <f>'Raw Data'!CX9</f>
        <v>3R : Rural Principal Arterial - Other</v>
      </c>
      <c r="DE9" t="str">
        <f>'Raw Data'!CY9</f>
        <v>34.880540, -83.576120</v>
      </c>
      <c r="DF9">
        <f>'Raw Data'!CZ9</f>
        <v>-83.576120000000003</v>
      </c>
      <c r="DG9">
        <f>'Raw Data'!DA9</f>
        <v>34.880540000000003</v>
      </c>
      <c r="DH9">
        <f>'Raw Data'!DB9</f>
        <v>34.880540000000003</v>
      </c>
      <c r="DI9">
        <f>'Raw Data'!DC9</f>
        <v>-83.576120000000003</v>
      </c>
      <c r="DJ9">
        <f>'Raw Data'!DD9</f>
        <v>1.343E-3</v>
      </c>
      <c r="DK9">
        <f>'Raw Data'!DE9</f>
        <v>34</v>
      </c>
      <c r="DL9" s="1" t="str">
        <f>VLOOKUP(DK9,'Curve Info'!$A$9:$P$76,16)</f>
        <v>Low Crash Frequency</v>
      </c>
      <c r="DM9" s="1" t="str">
        <f>VLOOKUP(DK9,'Curve Info'!$A$9:$P$76,14)</f>
        <v>Low AADT</v>
      </c>
      <c r="DN9" s="1">
        <f t="shared" si="7"/>
        <v>1595</v>
      </c>
      <c r="DO9" s="1">
        <f t="shared" si="8"/>
        <v>1245</v>
      </c>
      <c r="DP9" s="1">
        <f t="shared" si="9"/>
        <v>350</v>
      </c>
      <c r="DQ9" s="1">
        <f t="shared" si="10"/>
        <v>0.28112449799196787</v>
      </c>
      <c r="DR9" s="1">
        <f t="shared" si="11"/>
        <v>1420</v>
      </c>
      <c r="DU9">
        <f>'Raw Data'!DH9</f>
        <v>1590</v>
      </c>
      <c r="DV9">
        <f>'Raw Data'!DI9</f>
        <v>13.9</v>
      </c>
      <c r="DW9">
        <f>'Raw Data'!DJ9</f>
        <v>1600</v>
      </c>
      <c r="DX9">
        <f>'Raw Data'!DK9</f>
        <v>0</v>
      </c>
      <c r="DY9">
        <f>'Raw Data'!DL9</f>
        <v>1590</v>
      </c>
      <c r="DZ9">
        <f>'Raw Data'!DM9</f>
        <v>0</v>
      </c>
      <c r="EA9">
        <f>'Raw Data'!DN9</f>
        <v>1540</v>
      </c>
      <c r="EB9">
        <f>'Raw Data'!DO9</f>
        <v>14.3</v>
      </c>
      <c r="EC9">
        <f>'Raw Data'!DP9</f>
        <v>1480</v>
      </c>
      <c r="ED9">
        <f>'Raw Data'!DQ9</f>
        <v>14.3</v>
      </c>
      <c r="EE9">
        <f>'Raw Data'!DR9</f>
        <v>980</v>
      </c>
      <c r="EF9">
        <f>'Raw Data'!DS9</f>
        <v>16.7</v>
      </c>
      <c r="EG9">
        <f>'Raw Data'!DT9</f>
        <v>980</v>
      </c>
      <c r="EH9">
        <f>'Raw Data'!DU9</f>
        <v>16.7</v>
      </c>
      <c r="EI9">
        <f>'Raw Data'!DV9</f>
        <v>1270</v>
      </c>
      <c r="EJ9">
        <f>'Raw Data'!DW9</f>
        <v>11.8</v>
      </c>
      <c r="EK9">
        <f>'Raw Data'!DX9</f>
        <v>1280</v>
      </c>
      <c r="EL9">
        <f>'Raw Data'!DY9</f>
        <v>11.8</v>
      </c>
      <c r="EM9">
        <f>'Raw Data'!DZ9</f>
        <v>5.8699999999999996E-4</v>
      </c>
    </row>
    <row r="10" spans="1:143" x14ac:dyDescent="0.3">
      <c r="A10">
        <f>'Raw Data'!A10</f>
        <v>9</v>
      </c>
      <c r="B10">
        <f>'Raw Data'!B10</f>
        <v>6091961</v>
      </c>
      <c r="C10" t="str">
        <f>'Raw Data'!C10</f>
        <v>Rabun Co Sheriff's Office</v>
      </c>
      <c r="D10">
        <f>'Raw Data'!D10</f>
        <v>41731.440972222219</v>
      </c>
      <c r="E10" s="1">
        <f t="shared" si="2"/>
        <v>2014</v>
      </c>
      <c r="F10" s="1" t="str" cm="1">
        <f t="array" ref="F10">_xlfn.IFS(E10&lt;=2016,"before treatment",E10=2017,"unknown",E10&gt;2017,"after treatment")</f>
        <v>before treatment</v>
      </c>
      <c r="G10" s="1">
        <f t="shared" si="3"/>
        <v>1</v>
      </c>
      <c r="H10" s="1">
        <f t="shared" si="4"/>
        <v>0</v>
      </c>
      <c r="I10" t="str">
        <f>'Raw Data'!E10</f>
        <v>Rabun</v>
      </c>
      <c r="J10" t="str">
        <f>'Raw Data'!F10</f>
        <v>Lookout Mountain Scenic Hwy</v>
      </c>
      <c r="K10" t="str">
        <f>'Raw Data'!G10</f>
        <v>Forest Service Road 163</v>
      </c>
      <c r="L10" t="str">
        <f>'Raw Data'!H10</f>
        <v>(B) Suspected Minor/Visible Injury</v>
      </c>
      <c r="M10">
        <f>'Raw Data'!I10</f>
        <v>0</v>
      </c>
      <c r="N10">
        <f>'Raw Data'!J10</f>
        <v>0</v>
      </c>
      <c r="O10">
        <f>'Raw Data'!K10</f>
        <v>1</v>
      </c>
      <c r="P10" t="str">
        <f>'Raw Data'!L10</f>
        <v>Not a Collision with Motor Vehicle</v>
      </c>
      <c r="Q10" t="str">
        <f>'Raw Data'!M10</f>
        <v>Off Roadway</v>
      </c>
      <c r="R10" t="str">
        <f>'Raw Data'!N10</f>
        <v>Culvert</v>
      </c>
      <c r="S10" t="str">
        <f>'Raw Data'!O10</f>
        <v>Over Turn</v>
      </c>
      <c r="T10" t="str">
        <f>'Raw Data'!P10</f>
        <v>Driver Lost Control</v>
      </c>
      <c r="U10">
        <f>'Raw Data'!Q10</f>
        <v>1</v>
      </c>
      <c r="V10" s="1" t="str">
        <f t="shared" si="5"/>
        <v>Yes</v>
      </c>
      <c r="W10" t="str">
        <f>'Raw Data'!R10</f>
        <v>Negotiating a Curve</v>
      </c>
      <c r="X10" t="str">
        <f>'Raw Data'!S10</f>
        <v>East</v>
      </c>
      <c r="Y10" t="str">
        <f>'Raw Data'!T10</f>
        <v>Daylight</v>
      </c>
      <c r="Z10" t="str">
        <f>'Raw Data'!U10</f>
        <v>Dry</v>
      </c>
      <c r="AA10">
        <f>'Raw Data'!V10</f>
        <v>45</v>
      </c>
      <c r="AB10" t="str">
        <f>'Raw Data'!W10</f>
        <v>Motorcycle Helmet</v>
      </c>
      <c r="AC10" s="1">
        <f t="shared" si="6"/>
        <v>1</v>
      </c>
      <c r="AD10" t="str">
        <f>'Raw Data'!X10</f>
        <v>Motorcycle</v>
      </c>
      <c r="AE10" t="str">
        <f>'Raw Data'!Y10</f>
        <v>2411000200I</v>
      </c>
      <c r="AF10">
        <f>'Raw Data'!Z10</f>
        <v>3.603618</v>
      </c>
      <c r="AG10">
        <f>'Raw Data'!AA10</f>
        <v>34.882418000000001</v>
      </c>
      <c r="AH10">
        <f>'Raw Data'!AB10</f>
        <v>-83.574827999999997</v>
      </c>
      <c r="AI10">
        <f>'Raw Data'!AC10</f>
        <v>34</v>
      </c>
      <c r="AJ10">
        <f>'Raw Data'!AD10</f>
        <v>19</v>
      </c>
      <c r="AK10">
        <f>'Raw Data'!AE10</f>
        <v>63</v>
      </c>
      <c r="AL10" t="str">
        <f>'Raw Data'!AF10</f>
        <v>D1_0002_00_I</v>
      </c>
      <c r="AM10">
        <f>'Raw Data'!AG10</f>
        <v>53</v>
      </c>
      <c r="AN10">
        <f>'Raw Data'!AH10</f>
        <v>62</v>
      </c>
      <c r="AO10" t="str">
        <f>'Raw Data'!AI10</f>
        <v>simple</v>
      </c>
      <c r="AP10">
        <f>'Raw Data'!AJ10</f>
        <v>315.60000000000002</v>
      </c>
      <c r="AQ10">
        <f>'Raw Data'!AK10</f>
        <v>84.5</v>
      </c>
      <c r="AR10">
        <f>'Raw Data'!AL10</f>
        <v>463.7</v>
      </c>
      <c r="AS10">
        <f>'Raw Data'!AM10</f>
        <v>-83.575295999999994</v>
      </c>
      <c r="AT10">
        <f>'Raw Data'!AN10</f>
        <v>34.883552999999999</v>
      </c>
      <c r="AU10">
        <f>'Raw Data'!AO10</f>
        <v>-83.574813000000006</v>
      </c>
      <c r="AV10">
        <f>'Raw Data'!AP10</f>
        <v>34.882455999999998</v>
      </c>
      <c r="AW10" t="str">
        <f>'Raw Data'!AQ10</f>
        <v>2411000200I</v>
      </c>
      <c r="AX10">
        <f>'Raw Data'!AR10</f>
        <v>1</v>
      </c>
      <c r="AY10">
        <f>'Raw Data'!AS10</f>
        <v>241</v>
      </c>
      <c r="AZ10">
        <f>'Raw Data'!AT10</f>
        <v>2</v>
      </c>
      <c r="BA10">
        <f>'Raw Data'!AU10</f>
        <v>0</v>
      </c>
      <c r="BB10">
        <f>'Raw Data'!AV10</f>
        <v>45</v>
      </c>
      <c r="BC10">
        <f>'Raw Data'!AW10</f>
        <v>12.73</v>
      </c>
      <c r="BD10">
        <f>'Raw Data'!AX10</f>
        <v>12.18</v>
      </c>
      <c r="BE10">
        <f>'Raw Data'!AY10</f>
        <v>2528.5</v>
      </c>
      <c r="BF10">
        <f>'Raw Data'!AZ10</f>
        <v>2524</v>
      </c>
      <c r="BG10">
        <f>'Raw Data'!BA10</f>
        <v>2518.4</v>
      </c>
      <c r="BH10">
        <f>'Raw Data'!BB10</f>
        <v>45</v>
      </c>
      <c r="BI10">
        <f>'Raw Data'!BC10</f>
        <v>31</v>
      </c>
      <c r="BJ10">
        <f>'Raw Data'!BD10</f>
        <v>14</v>
      </c>
      <c r="BK10">
        <f>'Raw Data'!BE10</f>
        <v>43091</v>
      </c>
      <c r="BL10" t="str">
        <f>'Raw Data'!BF10</f>
        <v>ASV_5+</v>
      </c>
      <c r="BM10">
        <f>'Raw Data'!BG10</f>
        <v>1.343E-3</v>
      </c>
      <c r="BN10">
        <f>'Raw Data'!BH10</f>
        <v>43284</v>
      </c>
      <c r="BO10">
        <f>'Raw Data'!BI10</f>
        <v>42909</v>
      </c>
      <c r="BP10" t="str">
        <f>'Raw Data'!BJ10</f>
        <v>2411000200I</v>
      </c>
      <c r="BQ10" t="str">
        <f>'Raw Data'!BK10</f>
        <v>RABUN</v>
      </c>
      <c r="BR10">
        <f>'Raw Data'!BL10</f>
        <v>1</v>
      </c>
      <c r="BS10">
        <f>'Raw Data'!BM10</f>
        <v>200</v>
      </c>
      <c r="BT10">
        <f>'Raw Data'!BN10</f>
        <v>1</v>
      </c>
      <c r="BU10">
        <f>'Raw Data'!BO10</f>
        <v>1</v>
      </c>
      <c r="BV10">
        <f>'Raw Data'!BP10</f>
        <v>2</v>
      </c>
      <c r="BW10">
        <f>'Raw Data'!BQ10</f>
        <v>1</v>
      </c>
      <c r="BX10">
        <f>'Raw Data'!BR10</f>
        <v>1</v>
      </c>
      <c r="BY10">
        <f>'Raw Data'!BS10</f>
        <v>2</v>
      </c>
      <c r="BZ10">
        <f>'Raw Data'!BT10</f>
        <v>3</v>
      </c>
      <c r="CA10">
        <f>'Raw Data'!BU10</f>
        <v>3</v>
      </c>
      <c r="CB10" t="str">
        <f>'Raw Data'!BV10</f>
        <v>N</v>
      </c>
      <c r="CC10">
        <f>'Raw Data'!BW10</f>
        <v>241</v>
      </c>
      <c r="CD10">
        <f>'Raw Data'!BX10</f>
        <v>2</v>
      </c>
      <c r="CE10">
        <f>'Raw Data'!BY10</f>
        <v>0</v>
      </c>
      <c r="CF10" t="str">
        <f>'Raw Data'!BZ10</f>
        <v>Not Urban</v>
      </c>
      <c r="CG10" t="str">
        <f>'Raw Data'!CA10</f>
        <v>Not Urban</v>
      </c>
      <c r="CH10">
        <f>'Raw Data'!CB10</f>
        <v>0</v>
      </c>
      <c r="CI10">
        <f>'Raw Data'!CC10</f>
        <v>45</v>
      </c>
      <c r="CJ10">
        <f>'Raw Data'!CD10</f>
        <v>1540</v>
      </c>
      <c r="CK10" t="str">
        <f>'Raw Data'!CE10</f>
        <v xml:space="preserve"> </v>
      </c>
      <c r="CL10">
        <f>'Raw Data'!CF10</f>
        <v>0</v>
      </c>
      <c r="CM10">
        <f>'Raw Data'!CG10</f>
        <v>4.9612619999999996</v>
      </c>
      <c r="CN10">
        <f>'Raw Data'!CH10</f>
        <v>9</v>
      </c>
      <c r="CO10" t="str">
        <f>'Raw Data'!CI10</f>
        <v>State Mainline</v>
      </c>
      <c r="CP10">
        <f>'Raw Data'!CJ10</f>
        <v>1540</v>
      </c>
      <c r="CQ10">
        <f>'Raw Data'!CK10</f>
        <v>452474</v>
      </c>
      <c r="CR10">
        <f>'Raw Data'!CL10</f>
        <v>0</v>
      </c>
      <c r="CS10">
        <f>'Raw Data'!CM10</f>
        <v>4.9580000000000002</v>
      </c>
      <c r="CT10">
        <f>'Raw Data'!CN10</f>
        <v>452474</v>
      </c>
      <c r="CU10">
        <f>'Raw Data'!CO10</f>
        <v>0</v>
      </c>
      <c r="CV10">
        <f>'Raw Data'!CP10</f>
        <v>26195.464072999999</v>
      </c>
      <c r="CW10">
        <f>'Raw Data'!CQ10</f>
        <v>100</v>
      </c>
      <c r="CX10">
        <f>'Raw Data'!CR10</f>
        <v>42933</v>
      </c>
      <c r="CY10">
        <f>'Raw Data'!CS10</f>
        <v>0.16330600000000001</v>
      </c>
      <c r="CZ10">
        <f>'Raw Data'!CT10</f>
        <v>0</v>
      </c>
      <c r="DA10">
        <f>'Raw Data'!CU10</f>
        <v>1.343E-3</v>
      </c>
      <c r="DB10">
        <f>'Raw Data'!CV10</f>
        <v>612</v>
      </c>
      <c r="DC10" t="str">
        <f>'Raw Data'!CW10</f>
        <v>241-0001</v>
      </c>
      <c r="DD10" t="str">
        <f>'Raw Data'!CX10</f>
        <v>3R : Rural Principal Arterial - Other</v>
      </c>
      <c r="DE10" t="str">
        <f>'Raw Data'!CY10</f>
        <v>34.880540, -83.576120</v>
      </c>
      <c r="DF10">
        <f>'Raw Data'!CZ10</f>
        <v>-83.576120000000003</v>
      </c>
      <c r="DG10">
        <f>'Raw Data'!DA10</f>
        <v>34.880540000000003</v>
      </c>
      <c r="DH10">
        <f>'Raw Data'!DB10</f>
        <v>34.880540000000003</v>
      </c>
      <c r="DI10">
        <f>'Raw Data'!DC10</f>
        <v>-83.576120000000003</v>
      </c>
      <c r="DJ10">
        <f>'Raw Data'!DD10</f>
        <v>1.343E-3</v>
      </c>
      <c r="DK10">
        <f>'Raw Data'!DE10</f>
        <v>34</v>
      </c>
      <c r="DL10" s="1" t="str">
        <f>VLOOKUP(DK10,'Curve Info'!$A$9:$P$76,16)</f>
        <v>Low Crash Frequency</v>
      </c>
      <c r="DM10" s="1" t="str">
        <f>VLOOKUP(DK10,'Curve Info'!$A$9:$P$76,14)</f>
        <v>Low AADT</v>
      </c>
      <c r="DN10" s="1">
        <f t="shared" si="7"/>
        <v>1595</v>
      </c>
      <c r="DO10" s="1">
        <f t="shared" si="8"/>
        <v>1245</v>
      </c>
      <c r="DP10" s="1">
        <f t="shared" si="9"/>
        <v>350</v>
      </c>
      <c r="DQ10" s="1">
        <f t="shared" si="10"/>
        <v>0.28112449799196787</v>
      </c>
      <c r="DR10" s="1">
        <f t="shared" si="11"/>
        <v>1420</v>
      </c>
      <c r="DU10">
        <f>'Raw Data'!DH10</f>
        <v>1590</v>
      </c>
      <c r="DV10">
        <f>'Raw Data'!DI10</f>
        <v>13.9</v>
      </c>
      <c r="DW10">
        <f>'Raw Data'!DJ10</f>
        <v>1600</v>
      </c>
      <c r="DX10">
        <f>'Raw Data'!DK10</f>
        <v>0</v>
      </c>
      <c r="DY10">
        <f>'Raw Data'!DL10</f>
        <v>1590</v>
      </c>
      <c r="DZ10">
        <f>'Raw Data'!DM10</f>
        <v>0</v>
      </c>
      <c r="EA10">
        <f>'Raw Data'!DN10</f>
        <v>1540</v>
      </c>
      <c r="EB10">
        <f>'Raw Data'!DO10</f>
        <v>14.3</v>
      </c>
      <c r="EC10">
        <f>'Raw Data'!DP10</f>
        <v>1480</v>
      </c>
      <c r="ED10">
        <f>'Raw Data'!DQ10</f>
        <v>14.3</v>
      </c>
      <c r="EE10">
        <f>'Raw Data'!DR10</f>
        <v>980</v>
      </c>
      <c r="EF10">
        <f>'Raw Data'!DS10</f>
        <v>16.7</v>
      </c>
      <c r="EG10">
        <f>'Raw Data'!DT10</f>
        <v>980</v>
      </c>
      <c r="EH10">
        <f>'Raw Data'!DU10</f>
        <v>16.7</v>
      </c>
      <c r="EI10">
        <f>'Raw Data'!DV10</f>
        <v>1270</v>
      </c>
      <c r="EJ10">
        <f>'Raw Data'!DW10</f>
        <v>11.8</v>
      </c>
      <c r="EK10">
        <f>'Raw Data'!DX10</f>
        <v>1280</v>
      </c>
      <c r="EL10">
        <f>'Raw Data'!DY10</f>
        <v>11.8</v>
      </c>
      <c r="EM10">
        <f>'Raw Data'!DZ10</f>
        <v>4.1999999999999998E-5</v>
      </c>
    </row>
    <row r="11" spans="1:143" x14ac:dyDescent="0.3">
      <c r="A11">
        <f>'Raw Data'!A11</f>
        <v>10</v>
      </c>
      <c r="B11">
        <f>'Raw Data'!B11</f>
        <v>7347364</v>
      </c>
      <c r="C11" t="str">
        <f>'Raw Data'!C11</f>
        <v>Rabun Co Sheriff's Office</v>
      </c>
      <c r="D11">
        <f>'Raw Data'!D11</f>
        <v>43714.566666666666</v>
      </c>
      <c r="E11" s="1">
        <f t="shared" si="2"/>
        <v>2019</v>
      </c>
      <c r="F11" s="1" t="str" cm="1">
        <f t="array" ref="F11">_xlfn.IFS(E11&lt;=2016,"before treatment",E11=2017,"unknown",E11&gt;2017,"after treatment")</f>
        <v>after treatment</v>
      </c>
      <c r="G11" s="1">
        <f t="shared" si="3"/>
        <v>0</v>
      </c>
      <c r="H11" s="1">
        <f t="shared" si="4"/>
        <v>1</v>
      </c>
      <c r="I11" t="str">
        <f>'Raw Data'!E11</f>
        <v>Rabun</v>
      </c>
      <c r="J11" t="str">
        <f>'Raw Data'!F11</f>
        <v>Lookout Mountain Scenic Hwy</v>
      </c>
      <c r="K11" t="str">
        <f>'Raw Data'!G11</f>
        <v>Hwy 197</v>
      </c>
      <c r="L11" t="str">
        <f>'Raw Data'!H11</f>
        <v>(C) Possible Injury / Complaint</v>
      </c>
      <c r="M11">
        <f>'Raw Data'!I11</f>
        <v>0</v>
      </c>
      <c r="N11">
        <f>'Raw Data'!J11</f>
        <v>0</v>
      </c>
      <c r="O11">
        <f>'Raw Data'!K11</f>
        <v>0</v>
      </c>
      <c r="P11" t="str">
        <f>'Raw Data'!L11</f>
        <v>Sideswipe-Opposite Direction</v>
      </c>
      <c r="Q11" t="str">
        <f>'Raw Data'!M11</f>
        <v>On Roadway - Non-Intersection</v>
      </c>
      <c r="R11" t="str">
        <f>'Raw Data'!N11</f>
        <v>["Motor Vehicle in Motion","Motor Vehicle in Motion"]</v>
      </c>
      <c r="S11" t="str">
        <f>'Raw Data'!O11</f>
        <v>["Motor Vehicle in Motion","Motor Vehicle in Motion"]</v>
      </c>
      <c r="T11" t="str">
        <f>'Raw Data'!P11</f>
        <v>(None)</v>
      </c>
      <c r="U11">
        <f>'Raw Data'!Q11</f>
        <v>2</v>
      </c>
      <c r="V11" s="1" t="str">
        <f t="shared" si="5"/>
        <v>No</v>
      </c>
      <c r="W11" t="str">
        <f>'Raw Data'!R11</f>
        <v>["Negotiating a Curve","Negotiating a Curve"]</v>
      </c>
      <c r="X11" t="str">
        <f>'Raw Data'!S11</f>
        <v>["East","West"]</v>
      </c>
      <c r="Y11" t="str">
        <f>'Raw Data'!T11</f>
        <v>Daylight</v>
      </c>
      <c r="Z11" t="str">
        <f>'Raw Data'!U11</f>
        <v>Dry</v>
      </c>
      <c r="AA11" t="str">
        <f>'Raw Data'!V11</f>
        <v>[37,67]</v>
      </c>
      <c r="AB11" t="str">
        <f>'Raw Data'!W11</f>
        <v>["Lap and Shoulder Belt Used","Lap and Shoulder Belt Used"]</v>
      </c>
      <c r="AC11" s="1">
        <f t="shared" si="6"/>
        <v>0</v>
      </c>
      <c r="AD11" t="str">
        <f>'Raw Data'!X11</f>
        <v>["Sports Utility Vehicle (SUV)","Sports Utility Vehicle (SUV)"]</v>
      </c>
      <c r="AE11" t="str">
        <f>'Raw Data'!Y11</f>
        <v>2411000200I</v>
      </c>
      <c r="AF11">
        <f>'Raw Data'!Z11</f>
        <v>3.6319509999999999</v>
      </c>
      <c r="AG11">
        <f>'Raw Data'!AA11</f>
        <v>34.882019999999997</v>
      </c>
      <c r="AH11">
        <f>'Raw Data'!AB11</f>
        <v>-83.574950999999999</v>
      </c>
      <c r="AI11">
        <f>'Raw Data'!AC11</f>
        <v>35</v>
      </c>
      <c r="AJ11">
        <f>'Raw Data'!AD11</f>
        <v>20</v>
      </c>
      <c r="AK11">
        <f>'Raw Data'!AE11</f>
        <v>64</v>
      </c>
      <c r="AL11" t="str">
        <f>'Raw Data'!AF11</f>
        <v>D1_0002_00_I</v>
      </c>
      <c r="AM11">
        <f>'Raw Data'!AG11</f>
        <v>54</v>
      </c>
      <c r="AN11">
        <f>'Raw Data'!AH11</f>
        <v>63</v>
      </c>
      <c r="AO11" t="str">
        <f>'Raw Data'!AI11</f>
        <v>simple</v>
      </c>
      <c r="AP11">
        <f>'Raw Data'!AJ11</f>
        <v>944.3</v>
      </c>
      <c r="AQ11">
        <f>'Raw Data'!AK11</f>
        <v>28.2</v>
      </c>
      <c r="AR11">
        <f>'Raw Data'!AL11</f>
        <v>464.2</v>
      </c>
      <c r="AS11">
        <f>'Raw Data'!AM11</f>
        <v>-83.574912999999995</v>
      </c>
      <c r="AT11">
        <f>'Raw Data'!AN11</f>
        <v>34.882131999999999</v>
      </c>
      <c r="AU11">
        <f>'Raw Data'!AO11</f>
        <v>-83.575576999999996</v>
      </c>
      <c r="AV11">
        <f>'Raw Data'!AP11</f>
        <v>34.881002000000002</v>
      </c>
      <c r="AW11" t="str">
        <f>'Raw Data'!AQ11</f>
        <v>2411000200I</v>
      </c>
      <c r="AX11">
        <f>'Raw Data'!AR11</f>
        <v>1</v>
      </c>
      <c r="AY11">
        <f>'Raw Data'!AS11</f>
        <v>241</v>
      </c>
      <c r="AZ11">
        <f>'Raw Data'!AT11</f>
        <v>2</v>
      </c>
      <c r="BA11">
        <f>'Raw Data'!AU11</f>
        <v>0</v>
      </c>
      <c r="BB11">
        <f>'Raw Data'!AV11</f>
        <v>45</v>
      </c>
      <c r="BC11">
        <f>'Raw Data'!AW11</f>
        <v>9.58</v>
      </c>
      <c r="BD11">
        <f>'Raw Data'!AX11</f>
        <v>9.24</v>
      </c>
      <c r="BE11">
        <f>'Raw Data'!AY11</f>
        <v>2480</v>
      </c>
      <c r="BF11">
        <f>'Raw Data'!AZ11</f>
        <v>2495.1</v>
      </c>
      <c r="BG11">
        <f>'Raw Data'!BA11</f>
        <v>2503.3000000000002</v>
      </c>
      <c r="BH11">
        <f>'Raw Data'!BB11</f>
        <v>45</v>
      </c>
      <c r="BI11">
        <f>'Raw Data'!BC11</f>
        <v>39.700000000000003</v>
      </c>
      <c r="BJ11">
        <f>'Raw Data'!BD11</f>
        <v>5.3</v>
      </c>
      <c r="BK11">
        <f>'Raw Data'!BE11</f>
        <v>43091</v>
      </c>
      <c r="BL11" t="str">
        <f>'Raw Data'!BF11</f>
        <v>ASV_5+</v>
      </c>
      <c r="BM11">
        <f>'Raw Data'!BG11</f>
        <v>1.3359999999999999E-3</v>
      </c>
      <c r="BN11">
        <f>'Raw Data'!BH11</f>
        <v>43284</v>
      </c>
      <c r="BO11">
        <f>'Raw Data'!BI11</f>
        <v>42909</v>
      </c>
      <c r="BP11" t="str">
        <f>'Raw Data'!BJ11</f>
        <v>2411000200I</v>
      </c>
      <c r="BQ11" t="str">
        <f>'Raw Data'!BK11</f>
        <v>RABUN</v>
      </c>
      <c r="BR11">
        <f>'Raw Data'!BL11</f>
        <v>1</v>
      </c>
      <c r="BS11">
        <f>'Raw Data'!BM11</f>
        <v>200</v>
      </c>
      <c r="BT11">
        <f>'Raw Data'!BN11</f>
        <v>1</v>
      </c>
      <c r="BU11">
        <f>'Raw Data'!BO11</f>
        <v>1</v>
      </c>
      <c r="BV11">
        <f>'Raw Data'!BP11</f>
        <v>2</v>
      </c>
      <c r="BW11">
        <f>'Raw Data'!BQ11</f>
        <v>1</v>
      </c>
      <c r="BX11">
        <f>'Raw Data'!BR11</f>
        <v>1</v>
      </c>
      <c r="BY11">
        <f>'Raw Data'!BS11</f>
        <v>2</v>
      </c>
      <c r="BZ11">
        <f>'Raw Data'!BT11</f>
        <v>3</v>
      </c>
      <c r="CA11">
        <f>'Raw Data'!BU11</f>
        <v>3</v>
      </c>
      <c r="CB11" t="str">
        <f>'Raw Data'!BV11</f>
        <v>N</v>
      </c>
      <c r="CC11">
        <f>'Raw Data'!BW11</f>
        <v>241</v>
      </c>
      <c r="CD11">
        <f>'Raw Data'!BX11</f>
        <v>2</v>
      </c>
      <c r="CE11">
        <f>'Raw Data'!BY11</f>
        <v>0</v>
      </c>
      <c r="CF11" t="str">
        <f>'Raw Data'!BZ11</f>
        <v>Not Urban</v>
      </c>
      <c r="CG11" t="str">
        <f>'Raw Data'!CA11</f>
        <v>Not Urban</v>
      </c>
      <c r="CH11">
        <f>'Raw Data'!CB11</f>
        <v>0</v>
      </c>
      <c r="CI11">
        <f>'Raw Data'!CC11</f>
        <v>45</v>
      </c>
      <c r="CJ11">
        <f>'Raw Data'!CD11</f>
        <v>1540</v>
      </c>
      <c r="CK11" t="str">
        <f>'Raw Data'!CE11</f>
        <v xml:space="preserve"> </v>
      </c>
      <c r="CL11">
        <f>'Raw Data'!CF11</f>
        <v>0</v>
      </c>
      <c r="CM11">
        <f>'Raw Data'!CG11</f>
        <v>4.9612619999999996</v>
      </c>
      <c r="CN11">
        <f>'Raw Data'!CH11</f>
        <v>9</v>
      </c>
      <c r="CO11" t="str">
        <f>'Raw Data'!CI11</f>
        <v>State Mainline</v>
      </c>
      <c r="CP11">
        <f>'Raw Data'!CJ11</f>
        <v>1540</v>
      </c>
      <c r="CQ11">
        <f>'Raw Data'!CK11</f>
        <v>452474</v>
      </c>
      <c r="CR11">
        <f>'Raw Data'!CL11</f>
        <v>0</v>
      </c>
      <c r="CS11">
        <f>'Raw Data'!CM11</f>
        <v>4.9580000000000002</v>
      </c>
      <c r="CT11">
        <f>'Raw Data'!CN11</f>
        <v>452474</v>
      </c>
      <c r="CU11">
        <f>'Raw Data'!CO11</f>
        <v>0</v>
      </c>
      <c r="CV11">
        <f>'Raw Data'!CP11</f>
        <v>26195.464072999999</v>
      </c>
      <c r="CW11">
        <f>'Raw Data'!CQ11</f>
        <v>100</v>
      </c>
      <c r="CX11">
        <f>'Raw Data'!CR11</f>
        <v>42933</v>
      </c>
      <c r="CY11">
        <f>'Raw Data'!CS11</f>
        <v>0.16330600000000001</v>
      </c>
      <c r="CZ11">
        <f>'Raw Data'!CT11</f>
        <v>0</v>
      </c>
      <c r="DA11">
        <f>'Raw Data'!CU11</f>
        <v>1.3359999999999999E-3</v>
      </c>
      <c r="DB11">
        <f>'Raw Data'!CV11</f>
        <v>612</v>
      </c>
      <c r="DC11" t="str">
        <f>'Raw Data'!CW11</f>
        <v>241-0001</v>
      </c>
      <c r="DD11" t="str">
        <f>'Raw Data'!CX11</f>
        <v>3R : Rural Principal Arterial - Other</v>
      </c>
      <c r="DE11" t="str">
        <f>'Raw Data'!CY11</f>
        <v>34.880540, -83.576120</v>
      </c>
      <c r="DF11">
        <f>'Raw Data'!CZ11</f>
        <v>-83.576120000000003</v>
      </c>
      <c r="DG11">
        <f>'Raw Data'!DA11</f>
        <v>34.880540000000003</v>
      </c>
      <c r="DH11">
        <f>'Raw Data'!DB11</f>
        <v>34.880540000000003</v>
      </c>
      <c r="DI11">
        <f>'Raw Data'!DC11</f>
        <v>-83.576120000000003</v>
      </c>
      <c r="DJ11">
        <f>'Raw Data'!DD11</f>
        <v>1.3359999999999999E-3</v>
      </c>
      <c r="DK11">
        <f>'Raw Data'!DE11</f>
        <v>35</v>
      </c>
      <c r="DL11" s="1" t="str">
        <f>VLOOKUP(DK11,'Curve Info'!$A$9:$P$76,16)</f>
        <v>Low Crash Frequency</v>
      </c>
      <c r="DM11" s="1" t="str">
        <f>VLOOKUP(DK11,'Curve Info'!$A$9:$P$76,14)</f>
        <v>Low AADT</v>
      </c>
      <c r="DN11" s="1">
        <f t="shared" si="7"/>
        <v>1595</v>
      </c>
      <c r="DO11" s="1">
        <f t="shared" si="8"/>
        <v>1245</v>
      </c>
      <c r="DP11" s="1">
        <f t="shared" si="9"/>
        <v>350</v>
      </c>
      <c r="DQ11" s="1">
        <f t="shared" si="10"/>
        <v>0.28112449799196787</v>
      </c>
      <c r="DR11" s="1">
        <f t="shared" si="11"/>
        <v>1420</v>
      </c>
      <c r="DU11">
        <f>'Raw Data'!DH11</f>
        <v>1590</v>
      </c>
      <c r="DV11">
        <f>'Raw Data'!DI11</f>
        <v>13.9</v>
      </c>
      <c r="DW11">
        <f>'Raw Data'!DJ11</f>
        <v>1600</v>
      </c>
      <c r="DX11">
        <f>'Raw Data'!DK11</f>
        <v>0</v>
      </c>
      <c r="DY11">
        <f>'Raw Data'!DL11</f>
        <v>1590</v>
      </c>
      <c r="DZ11">
        <f>'Raw Data'!DM11</f>
        <v>0</v>
      </c>
      <c r="EA11">
        <f>'Raw Data'!DN11</f>
        <v>1540</v>
      </c>
      <c r="EB11">
        <f>'Raw Data'!DO11</f>
        <v>14.3</v>
      </c>
      <c r="EC11">
        <f>'Raw Data'!DP11</f>
        <v>1480</v>
      </c>
      <c r="ED11">
        <f>'Raw Data'!DQ11</f>
        <v>14.3</v>
      </c>
      <c r="EE11">
        <f>'Raw Data'!DR11</f>
        <v>980</v>
      </c>
      <c r="EF11">
        <f>'Raw Data'!DS11</f>
        <v>16.7</v>
      </c>
      <c r="EG11">
        <f>'Raw Data'!DT11</f>
        <v>980</v>
      </c>
      <c r="EH11">
        <f>'Raw Data'!DU11</f>
        <v>16.7</v>
      </c>
      <c r="EI11">
        <f>'Raw Data'!DV11</f>
        <v>1270</v>
      </c>
      <c r="EJ11">
        <f>'Raw Data'!DW11</f>
        <v>11.8</v>
      </c>
      <c r="EK11">
        <f>'Raw Data'!DX11</f>
        <v>1280</v>
      </c>
      <c r="EL11">
        <f>'Raw Data'!DY11</f>
        <v>11.8</v>
      </c>
      <c r="EM11">
        <f>'Raw Data'!DZ11</f>
        <v>0</v>
      </c>
    </row>
    <row r="12" spans="1:143" x14ac:dyDescent="0.3">
      <c r="A12">
        <f>'Raw Data'!A12</f>
        <v>11</v>
      </c>
      <c r="B12">
        <f>'Raw Data'!B12</f>
        <v>7869190</v>
      </c>
      <c r="C12" t="str">
        <f>'Raw Data'!C12</f>
        <v>Rabun Co Sheriff's Office</v>
      </c>
      <c r="D12">
        <f>'Raw Data'!D12</f>
        <v>44161.34375</v>
      </c>
      <c r="E12" s="1">
        <f t="shared" si="2"/>
        <v>2020</v>
      </c>
      <c r="F12" s="1" t="str" cm="1">
        <f t="array" ref="F12">_xlfn.IFS(E12&lt;=2016,"before treatment",E12=2017,"unknown",E12&gt;2017,"after treatment")</f>
        <v>after treatment</v>
      </c>
      <c r="G12" s="1">
        <f t="shared" si="3"/>
        <v>0</v>
      </c>
      <c r="H12" s="1">
        <f t="shared" si="4"/>
        <v>1</v>
      </c>
      <c r="I12" t="str">
        <f>'Raw Data'!E12</f>
        <v>Rabun</v>
      </c>
      <c r="J12" t="str">
        <f>'Raw Data'!F12</f>
        <v>Lookout Mountain Scenic Hwy</v>
      </c>
      <c r="K12" t="str">
        <f>'Raw Data'!G12</f>
        <v>Popcorn Rd</v>
      </c>
      <c r="L12" t="str">
        <f>'Raw Data'!H12</f>
        <v>(O) No Injury</v>
      </c>
      <c r="M12">
        <f>'Raw Data'!I12</f>
        <v>0</v>
      </c>
      <c r="N12">
        <f>'Raw Data'!J12</f>
        <v>0</v>
      </c>
      <c r="O12">
        <f>'Raw Data'!K12</f>
        <v>0</v>
      </c>
      <c r="P12" t="str">
        <f>'Raw Data'!L12</f>
        <v>Not a Collision with Motor Vehicle</v>
      </c>
      <c r="Q12" t="str">
        <f>'Raw Data'!M12</f>
        <v>On Shoulder</v>
      </c>
      <c r="R12" t="str">
        <f>'Raw Data'!N12</f>
        <v>Guard Rail Face</v>
      </c>
      <c r="S12" t="str">
        <f>'Raw Data'!O12</f>
        <v>Guard Rail Fence</v>
      </c>
      <c r="T12" t="str">
        <f>'Raw Data'!P12</f>
        <v>(None)</v>
      </c>
      <c r="U12">
        <f>'Raw Data'!Q12</f>
        <v>1</v>
      </c>
      <c r="V12" s="1" t="str">
        <f t="shared" si="5"/>
        <v>Yes</v>
      </c>
      <c r="W12" t="str">
        <f>'Raw Data'!R12</f>
        <v>Negotiating a Curve</v>
      </c>
      <c r="X12" t="str">
        <f>'Raw Data'!S12</f>
        <v>West</v>
      </c>
      <c r="Y12" t="str">
        <f>'Raw Data'!T12</f>
        <v>Dark-Not Lighted</v>
      </c>
      <c r="Z12" t="str">
        <f>'Raw Data'!U12</f>
        <v>Dry</v>
      </c>
      <c r="AA12">
        <f>'Raw Data'!V12</f>
        <v>33</v>
      </c>
      <c r="AB12" t="str">
        <f>'Raw Data'!W12</f>
        <v>Lap and Shoulder Belt Used</v>
      </c>
      <c r="AC12" s="1">
        <f t="shared" si="6"/>
        <v>0</v>
      </c>
      <c r="AD12" t="str">
        <f>'Raw Data'!X12</f>
        <v>Pickup Truck</v>
      </c>
      <c r="AE12" t="str">
        <f>'Raw Data'!Y12</f>
        <v>2411000200I</v>
      </c>
      <c r="AF12">
        <f>'Raw Data'!Z12</f>
        <v>3.964</v>
      </c>
      <c r="AG12">
        <f>'Raw Data'!AA12</f>
        <v>34.878838000000002</v>
      </c>
      <c r="AH12">
        <f>'Raw Data'!AB12</f>
        <v>-83.578818999999996</v>
      </c>
      <c r="AI12">
        <f>'Raw Data'!AC12</f>
        <v>37</v>
      </c>
      <c r="AJ12">
        <f>'Raw Data'!AD12</f>
        <v>22</v>
      </c>
      <c r="AK12">
        <f>'Raw Data'!AE12</f>
        <v>66</v>
      </c>
      <c r="AL12" t="str">
        <f>'Raw Data'!AF12</f>
        <v>D1_0002_00_I</v>
      </c>
      <c r="AM12">
        <f>'Raw Data'!AG12</f>
        <v>56</v>
      </c>
      <c r="AN12">
        <f>'Raw Data'!AH12</f>
        <v>65</v>
      </c>
      <c r="AO12" t="str">
        <f>'Raw Data'!AI12</f>
        <v>simple</v>
      </c>
      <c r="AP12">
        <f>'Raw Data'!AJ12</f>
        <v>174.4</v>
      </c>
      <c r="AQ12">
        <f>'Raw Data'!AK12</f>
        <v>138</v>
      </c>
      <c r="AR12">
        <f>'Raw Data'!AL12</f>
        <v>418.9</v>
      </c>
      <c r="AS12">
        <f>'Raw Data'!AM12</f>
        <v>-83.578101000000004</v>
      </c>
      <c r="AT12">
        <f>'Raw Data'!AN12</f>
        <v>34.879407999999998</v>
      </c>
      <c r="AU12">
        <f>'Raw Data'!AO12</f>
        <v>-83.578727000000001</v>
      </c>
      <c r="AV12">
        <f>'Raw Data'!AP12</f>
        <v>34.878666000000003</v>
      </c>
      <c r="AW12" t="str">
        <f>'Raw Data'!AQ12</f>
        <v>2411000200I</v>
      </c>
      <c r="AX12">
        <f>'Raw Data'!AR12</f>
        <v>1</v>
      </c>
      <c r="AY12">
        <f>'Raw Data'!AS12</f>
        <v>241</v>
      </c>
      <c r="AZ12">
        <f>'Raw Data'!AT12</f>
        <v>2</v>
      </c>
      <c r="BA12">
        <f>'Raw Data'!AU12</f>
        <v>0</v>
      </c>
      <c r="BB12">
        <f>'Raw Data'!AV12</f>
        <v>45</v>
      </c>
      <c r="BC12">
        <f>'Raw Data'!AW12</f>
        <v>11.54</v>
      </c>
      <c r="BD12">
        <f>'Raw Data'!AX12</f>
        <v>11.26</v>
      </c>
      <c r="BE12">
        <f>'Raw Data'!AY12</f>
        <v>2408.1</v>
      </c>
      <c r="BF12">
        <f>'Raw Data'!AZ12</f>
        <v>2408.1</v>
      </c>
      <c r="BG12">
        <f>'Raw Data'!BA12</f>
        <v>2408.5</v>
      </c>
      <c r="BH12">
        <f>'Raw Data'!BB12</f>
        <v>45</v>
      </c>
      <c r="BI12">
        <f>'Raw Data'!BC12</f>
        <v>26.7</v>
      </c>
      <c r="BJ12">
        <f>'Raw Data'!BD12</f>
        <v>18.3</v>
      </c>
      <c r="BK12">
        <f>'Raw Data'!BE12</f>
        <v>43091</v>
      </c>
      <c r="BL12" t="str">
        <f>'Raw Data'!BF12</f>
        <v>ASV_5+</v>
      </c>
      <c r="BM12">
        <f>'Raw Data'!BG12</f>
        <v>1.2650000000000001E-3</v>
      </c>
      <c r="BN12">
        <f>'Raw Data'!BH12</f>
        <v>43284</v>
      </c>
      <c r="BO12">
        <f>'Raw Data'!BI12</f>
        <v>42909</v>
      </c>
      <c r="BP12" t="str">
        <f>'Raw Data'!BJ12</f>
        <v>2411000200I</v>
      </c>
      <c r="BQ12" t="str">
        <f>'Raw Data'!BK12</f>
        <v>RABUN</v>
      </c>
      <c r="BR12">
        <f>'Raw Data'!BL12</f>
        <v>1</v>
      </c>
      <c r="BS12">
        <f>'Raw Data'!BM12</f>
        <v>200</v>
      </c>
      <c r="BT12">
        <f>'Raw Data'!BN12</f>
        <v>1</v>
      </c>
      <c r="BU12">
        <f>'Raw Data'!BO12</f>
        <v>1</v>
      </c>
      <c r="BV12">
        <f>'Raw Data'!BP12</f>
        <v>2</v>
      </c>
      <c r="BW12">
        <f>'Raw Data'!BQ12</f>
        <v>1</v>
      </c>
      <c r="BX12">
        <f>'Raw Data'!BR12</f>
        <v>1</v>
      </c>
      <c r="BY12">
        <f>'Raw Data'!BS12</f>
        <v>2</v>
      </c>
      <c r="BZ12">
        <f>'Raw Data'!BT12</f>
        <v>3</v>
      </c>
      <c r="CA12">
        <f>'Raw Data'!BU12</f>
        <v>3</v>
      </c>
      <c r="CB12" t="str">
        <f>'Raw Data'!BV12</f>
        <v>N</v>
      </c>
      <c r="CC12">
        <f>'Raw Data'!BW12</f>
        <v>241</v>
      </c>
      <c r="CD12">
        <f>'Raw Data'!BX12</f>
        <v>2</v>
      </c>
      <c r="CE12">
        <f>'Raw Data'!BY12</f>
        <v>0</v>
      </c>
      <c r="CF12" t="str">
        <f>'Raw Data'!BZ12</f>
        <v>Not Urban</v>
      </c>
      <c r="CG12" t="str">
        <f>'Raw Data'!CA12</f>
        <v>Not Urban</v>
      </c>
      <c r="CH12">
        <f>'Raw Data'!CB12</f>
        <v>0</v>
      </c>
      <c r="CI12">
        <f>'Raw Data'!CC12</f>
        <v>45</v>
      </c>
      <c r="CJ12">
        <f>'Raw Data'!CD12</f>
        <v>1540</v>
      </c>
      <c r="CK12" t="str">
        <f>'Raw Data'!CE12</f>
        <v xml:space="preserve"> </v>
      </c>
      <c r="CL12">
        <f>'Raw Data'!CF12</f>
        <v>0</v>
      </c>
      <c r="CM12">
        <f>'Raw Data'!CG12</f>
        <v>4.9612619999999996</v>
      </c>
      <c r="CN12">
        <f>'Raw Data'!CH12</f>
        <v>9</v>
      </c>
      <c r="CO12" t="str">
        <f>'Raw Data'!CI12</f>
        <v>State Mainline</v>
      </c>
      <c r="CP12">
        <f>'Raw Data'!CJ12</f>
        <v>1540</v>
      </c>
      <c r="CQ12">
        <f>'Raw Data'!CK12</f>
        <v>452474</v>
      </c>
      <c r="CR12">
        <f>'Raw Data'!CL12</f>
        <v>0</v>
      </c>
      <c r="CS12">
        <f>'Raw Data'!CM12</f>
        <v>4.9580000000000002</v>
      </c>
      <c r="CT12">
        <f>'Raw Data'!CN12</f>
        <v>452474</v>
      </c>
      <c r="CU12">
        <f>'Raw Data'!CO12</f>
        <v>0</v>
      </c>
      <c r="CV12">
        <f>'Raw Data'!CP12</f>
        <v>26195.464072999999</v>
      </c>
      <c r="CW12">
        <f>'Raw Data'!CQ12</f>
        <v>100</v>
      </c>
      <c r="CX12">
        <f>'Raw Data'!CR12</f>
        <v>42933</v>
      </c>
      <c r="CY12">
        <f>'Raw Data'!CS12</f>
        <v>0.16330600000000001</v>
      </c>
      <c r="CZ12">
        <f>'Raw Data'!CT12</f>
        <v>0</v>
      </c>
      <c r="DA12">
        <f>'Raw Data'!CU12</f>
        <v>1.2650000000000001E-3</v>
      </c>
      <c r="DB12">
        <f>'Raw Data'!CV12</f>
        <v>612</v>
      </c>
      <c r="DC12" t="str">
        <f>'Raw Data'!CW12</f>
        <v>241-0001</v>
      </c>
      <c r="DD12" t="str">
        <f>'Raw Data'!CX12</f>
        <v>3R : Rural Principal Arterial - Other</v>
      </c>
      <c r="DE12" t="str">
        <f>'Raw Data'!CY12</f>
        <v>34.880540, -83.576120</v>
      </c>
      <c r="DF12">
        <f>'Raw Data'!CZ12</f>
        <v>-83.576120000000003</v>
      </c>
      <c r="DG12">
        <f>'Raw Data'!DA12</f>
        <v>34.880540000000003</v>
      </c>
      <c r="DH12">
        <f>'Raw Data'!DB12</f>
        <v>34.880540000000003</v>
      </c>
      <c r="DI12">
        <f>'Raw Data'!DC12</f>
        <v>-83.576120000000003</v>
      </c>
      <c r="DJ12">
        <f>'Raw Data'!DD12</f>
        <v>1.2650000000000001E-3</v>
      </c>
      <c r="DK12">
        <f>'Raw Data'!DE12</f>
        <v>37</v>
      </c>
      <c r="DL12" s="1" t="str">
        <f>VLOOKUP(DK12,'Curve Info'!$A$9:$P$76,16)</f>
        <v>High Crash Frequency</v>
      </c>
      <c r="DM12" s="1" t="str">
        <f>VLOOKUP(DK12,'Curve Info'!$A$9:$P$76,14)</f>
        <v>Low AADT</v>
      </c>
      <c r="DN12" s="1">
        <f t="shared" si="7"/>
        <v>1595</v>
      </c>
      <c r="DO12" s="1">
        <f t="shared" si="8"/>
        <v>1245</v>
      </c>
      <c r="DP12" s="1">
        <f t="shared" si="9"/>
        <v>350</v>
      </c>
      <c r="DQ12" s="1">
        <f t="shared" si="10"/>
        <v>0.28112449799196787</v>
      </c>
      <c r="DR12" s="1">
        <f t="shared" si="11"/>
        <v>1420</v>
      </c>
      <c r="DU12">
        <f>'Raw Data'!DH12</f>
        <v>1590</v>
      </c>
      <c r="DV12">
        <f>'Raw Data'!DI12</f>
        <v>13.9</v>
      </c>
      <c r="DW12">
        <f>'Raw Data'!DJ12</f>
        <v>1600</v>
      </c>
      <c r="DX12">
        <f>'Raw Data'!DK12</f>
        <v>0</v>
      </c>
      <c r="DY12">
        <f>'Raw Data'!DL12</f>
        <v>1590</v>
      </c>
      <c r="DZ12">
        <f>'Raw Data'!DM12</f>
        <v>0</v>
      </c>
      <c r="EA12">
        <f>'Raw Data'!DN12</f>
        <v>1540</v>
      </c>
      <c r="EB12">
        <f>'Raw Data'!DO12</f>
        <v>14.3</v>
      </c>
      <c r="EC12">
        <f>'Raw Data'!DP12</f>
        <v>1480</v>
      </c>
      <c r="ED12">
        <f>'Raw Data'!DQ12</f>
        <v>14.3</v>
      </c>
      <c r="EE12">
        <f>'Raw Data'!DR12</f>
        <v>980</v>
      </c>
      <c r="EF12">
        <f>'Raw Data'!DS12</f>
        <v>16.7</v>
      </c>
      <c r="EG12">
        <f>'Raw Data'!DT12</f>
        <v>980</v>
      </c>
      <c r="EH12">
        <f>'Raw Data'!DU12</f>
        <v>16.7</v>
      </c>
      <c r="EI12">
        <f>'Raw Data'!DV12</f>
        <v>1270</v>
      </c>
      <c r="EJ12">
        <f>'Raw Data'!DW12</f>
        <v>11.8</v>
      </c>
      <c r="EK12">
        <f>'Raw Data'!DX12</f>
        <v>1280</v>
      </c>
      <c r="EL12">
        <f>'Raw Data'!DY12</f>
        <v>11.8</v>
      </c>
      <c r="EM12">
        <f>'Raw Data'!DZ12</f>
        <v>0</v>
      </c>
    </row>
    <row r="13" spans="1:143" x14ac:dyDescent="0.3">
      <c r="A13">
        <f>'Raw Data'!A13</f>
        <v>12</v>
      </c>
      <c r="B13">
        <f>'Raw Data'!B13</f>
        <v>5930311</v>
      </c>
      <c r="C13" t="str">
        <f>'Raw Data'!C13</f>
        <v>Gsp Post 00</v>
      </c>
      <c r="D13">
        <f>'Raw Data'!D13</f>
        <v>42634.460416666669</v>
      </c>
      <c r="E13" s="1">
        <f t="shared" si="2"/>
        <v>2016</v>
      </c>
      <c r="F13" s="1" t="str" cm="1">
        <f t="array" ref="F13">_xlfn.IFS(E13&lt;=2016,"before treatment",E13=2017,"unknown",E13&gt;2017,"after treatment")</f>
        <v>before treatment</v>
      </c>
      <c r="G13" s="1">
        <f t="shared" si="3"/>
        <v>1</v>
      </c>
      <c r="H13" s="1">
        <f t="shared" si="4"/>
        <v>0</v>
      </c>
      <c r="I13" t="str">
        <f>'Raw Data'!E13</f>
        <v>Rabun</v>
      </c>
      <c r="J13" t="str">
        <f>'Raw Data'!F13</f>
        <v>Lookout Mountain Scenic Hwy</v>
      </c>
      <c r="K13" t="str">
        <f>'Raw Data'!G13</f>
        <v>(none)</v>
      </c>
      <c r="L13" t="str">
        <f>'Raw Data'!H13</f>
        <v>(O) No Injury</v>
      </c>
      <c r="M13">
        <f>'Raw Data'!I13</f>
        <v>0</v>
      </c>
      <c r="N13">
        <f>'Raw Data'!J13</f>
        <v>0</v>
      </c>
      <c r="O13">
        <f>'Raw Data'!K13</f>
        <v>0</v>
      </c>
      <c r="P13" t="str">
        <f>'Raw Data'!L13</f>
        <v>Not a Collision with Motor Vehicle</v>
      </c>
      <c r="Q13" t="str">
        <f>'Raw Data'!M13</f>
        <v>On Roadway - Non-Intersection</v>
      </c>
      <c r="R13" t="str">
        <f>'Raw Data'!N13</f>
        <v>Over Turn</v>
      </c>
      <c r="S13" t="str">
        <f>'Raw Data'!O13</f>
        <v>Motor Vehicle in Motion</v>
      </c>
      <c r="T13" t="str">
        <f>'Raw Data'!P13</f>
        <v>Changed Lanes Improperly</v>
      </c>
      <c r="U13">
        <f>'Raw Data'!Q13</f>
        <v>1</v>
      </c>
      <c r="V13" s="1" t="str">
        <f t="shared" si="5"/>
        <v>Yes</v>
      </c>
      <c r="W13" t="str">
        <f>'Raw Data'!R13</f>
        <v>Negotiating a Curve</v>
      </c>
      <c r="X13" t="str">
        <f>'Raw Data'!S13</f>
        <v>West</v>
      </c>
      <c r="Y13" t="str">
        <f>'Raw Data'!T13</f>
        <v>Daylight</v>
      </c>
      <c r="Z13" t="str">
        <f>'Raw Data'!U13</f>
        <v>Dry</v>
      </c>
      <c r="AA13">
        <f>'Raw Data'!V13</f>
        <v>58</v>
      </c>
      <c r="AB13" t="str">
        <f>'Raw Data'!W13</f>
        <v>Lap and Shoulder Belt Used</v>
      </c>
      <c r="AC13" s="1">
        <f t="shared" si="6"/>
        <v>0</v>
      </c>
      <c r="AD13" t="str">
        <f>'Raw Data'!X13</f>
        <v>Tractor/Trailer</v>
      </c>
      <c r="AE13" t="str">
        <f>'Raw Data'!Y13</f>
        <v>2411000200I</v>
      </c>
      <c r="AF13">
        <f>'Raw Data'!Z13</f>
        <v>3.9489559999999999</v>
      </c>
      <c r="AG13">
        <f>'Raw Data'!AA13</f>
        <v>34.879041000000001</v>
      </c>
      <c r="AH13">
        <f>'Raw Data'!AB13</f>
        <v>-83.578811000000002</v>
      </c>
      <c r="AI13">
        <f>'Raw Data'!AC13</f>
        <v>37</v>
      </c>
      <c r="AJ13">
        <f>'Raw Data'!AD13</f>
        <v>22</v>
      </c>
      <c r="AK13">
        <f>'Raw Data'!AE13</f>
        <v>66</v>
      </c>
      <c r="AL13" t="str">
        <f>'Raw Data'!AF13</f>
        <v>D1_0002_00_I</v>
      </c>
      <c r="AM13">
        <f>'Raw Data'!AG13</f>
        <v>56</v>
      </c>
      <c r="AN13">
        <f>'Raw Data'!AH13</f>
        <v>65</v>
      </c>
      <c r="AO13" t="str">
        <f>'Raw Data'!AI13</f>
        <v>simple</v>
      </c>
      <c r="AP13">
        <f>'Raw Data'!AJ13</f>
        <v>174.4</v>
      </c>
      <c r="AQ13">
        <f>'Raw Data'!AK13</f>
        <v>138</v>
      </c>
      <c r="AR13">
        <f>'Raw Data'!AL13</f>
        <v>418.9</v>
      </c>
      <c r="AS13">
        <f>'Raw Data'!AM13</f>
        <v>-83.578101000000004</v>
      </c>
      <c r="AT13">
        <f>'Raw Data'!AN13</f>
        <v>34.879407999999998</v>
      </c>
      <c r="AU13">
        <f>'Raw Data'!AO13</f>
        <v>-83.578727000000001</v>
      </c>
      <c r="AV13">
        <f>'Raw Data'!AP13</f>
        <v>34.878666000000003</v>
      </c>
      <c r="AW13" t="str">
        <f>'Raw Data'!AQ13</f>
        <v>2411000200I</v>
      </c>
      <c r="AX13">
        <f>'Raw Data'!AR13</f>
        <v>1</v>
      </c>
      <c r="AY13">
        <f>'Raw Data'!AS13</f>
        <v>241</v>
      </c>
      <c r="AZ13">
        <f>'Raw Data'!AT13</f>
        <v>2</v>
      </c>
      <c r="BA13">
        <f>'Raw Data'!AU13</f>
        <v>0</v>
      </c>
      <c r="BB13">
        <f>'Raw Data'!AV13</f>
        <v>45</v>
      </c>
      <c r="BC13">
        <f>'Raw Data'!AW13</f>
        <v>11.54</v>
      </c>
      <c r="BD13">
        <f>'Raw Data'!AX13</f>
        <v>11.26</v>
      </c>
      <c r="BE13">
        <f>'Raw Data'!AY13</f>
        <v>2408.1</v>
      </c>
      <c r="BF13">
        <f>'Raw Data'!AZ13</f>
        <v>2408.1</v>
      </c>
      <c r="BG13">
        <f>'Raw Data'!BA13</f>
        <v>2408.5</v>
      </c>
      <c r="BH13">
        <f>'Raw Data'!BB13</f>
        <v>45</v>
      </c>
      <c r="BI13">
        <f>'Raw Data'!BC13</f>
        <v>26.7</v>
      </c>
      <c r="BJ13">
        <f>'Raw Data'!BD13</f>
        <v>18.3</v>
      </c>
      <c r="BK13">
        <f>'Raw Data'!BE13</f>
        <v>43091</v>
      </c>
      <c r="BL13" t="str">
        <f>'Raw Data'!BF13</f>
        <v>ASV_5+</v>
      </c>
      <c r="BM13">
        <f>'Raw Data'!BG13</f>
        <v>1.2650000000000001E-3</v>
      </c>
      <c r="BN13">
        <f>'Raw Data'!BH13</f>
        <v>43284</v>
      </c>
      <c r="BO13">
        <f>'Raw Data'!BI13</f>
        <v>42909</v>
      </c>
      <c r="BP13" t="str">
        <f>'Raw Data'!BJ13</f>
        <v>2411000200I</v>
      </c>
      <c r="BQ13" t="str">
        <f>'Raw Data'!BK13</f>
        <v>RABUN</v>
      </c>
      <c r="BR13">
        <f>'Raw Data'!BL13</f>
        <v>1</v>
      </c>
      <c r="BS13">
        <f>'Raw Data'!BM13</f>
        <v>200</v>
      </c>
      <c r="BT13">
        <f>'Raw Data'!BN13</f>
        <v>1</v>
      </c>
      <c r="BU13">
        <f>'Raw Data'!BO13</f>
        <v>1</v>
      </c>
      <c r="BV13">
        <f>'Raw Data'!BP13</f>
        <v>2</v>
      </c>
      <c r="BW13">
        <f>'Raw Data'!BQ13</f>
        <v>1</v>
      </c>
      <c r="BX13">
        <f>'Raw Data'!BR13</f>
        <v>1</v>
      </c>
      <c r="BY13">
        <f>'Raw Data'!BS13</f>
        <v>2</v>
      </c>
      <c r="BZ13">
        <f>'Raw Data'!BT13</f>
        <v>3</v>
      </c>
      <c r="CA13">
        <f>'Raw Data'!BU13</f>
        <v>3</v>
      </c>
      <c r="CB13" t="str">
        <f>'Raw Data'!BV13</f>
        <v>N</v>
      </c>
      <c r="CC13">
        <f>'Raw Data'!BW13</f>
        <v>241</v>
      </c>
      <c r="CD13">
        <f>'Raw Data'!BX13</f>
        <v>2</v>
      </c>
      <c r="CE13">
        <f>'Raw Data'!BY13</f>
        <v>0</v>
      </c>
      <c r="CF13" t="str">
        <f>'Raw Data'!BZ13</f>
        <v>Not Urban</v>
      </c>
      <c r="CG13" t="str">
        <f>'Raw Data'!CA13</f>
        <v>Not Urban</v>
      </c>
      <c r="CH13">
        <f>'Raw Data'!CB13</f>
        <v>0</v>
      </c>
      <c r="CI13">
        <f>'Raw Data'!CC13</f>
        <v>45</v>
      </c>
      <c r="CJ13">
        <f>'Raw Data'!CD13</f>
        <v>1540</v>
      </c>
      <c r="CK13" t="str">
        <f>'Raw Data'!CE13</f>
        <v xml:space="preserve"> </v>
      </c>
      <c r="CL13">
        <f>'Raw Data'!CF13</f>
        <v>0</v>
      </c>
      <c r="CM13">
        <f>'Raw Data'!CG13</f>
        <v>4.9612619999999996</v>
      </c>
      <c r="CN13">
        <f>'Raw Data'!CH13</f>
        <v>9</v>
      </c>
      <c r="CO13" t="str">
        <f>'Raw Data'!CI13</f>
        <v>State Mainline</v>
      </c>
      <c r="CP13">
        <f>'Raw Data'!CJ13</f>
        <v>1540</v>
      </c>
      <c r="CQ13">
        <f>'Raw Data'!CK13</f>
        <v>452474</v>
      </c>
      <c r="CR13">
        <f>'Raw Data'!CL13</f>
        <v>0</v>
      </c>
      <c r="CS13">
        <f>'Raw Data'!CM13</f>
        <v>4.9580000000000002</v>
      </c>
      <c r="CT13">
        <f>'Raw Data'!CN13</f>
        <v>452474</v>
      </c>
      <c r="CU13">
        <f>'Raw Data'!CO13</f>
        <v>0</v>
      </c>
      <c r="CV13">
        <f>'Raw Data'!CP13</f>
        <v>26195.464072999999</v>
      </c>
      <c r="CW13">
        <f>'Raw Data'!CQ13</f>
        <v>100</v>
      </c>
      <c r="CX13">
        <f>'Raw Data'!CR13</f>
        <v>42933</v>
      </c>
      <c r="CY13">
        <f>'Raw Data'!CS13</f>
        <v>0.16330600000000001</v>
      </c>
      <c r="CZ13">
        <f>'Raw Data'!CT13</f>
        <v>0</v>
      </c>
      <c r="DA13">
        <f>'Raw Data'!CU13</f>
        <v>1.2650000000000001E-3</v>
      </c>
      <c r="DB13">
        <f>'Raw Data'!CV13</f>
        <v>612</v>
      </c>
      <c r="DC13" t="str">
        <f>'Raw Data'!CW13</f>
        <v>241-0001</v>
      </c>
      <c r="DD13" t="str">
        <f>'Raw Data'!CX13</f>
        <v>3R : Rural Principal Arterial - Other</v>
      </c>
      <c r="DE13" t="str">
        <f>'Raw Data'!CY13</f>
        <v>34.880540, -83.576120</v>
      </c>
      <c r="DF13">
        <f>'Raw Data'!CZ13</f>
        <v>-83.576120000000003</v>
      </c>
      <c r="DG13">
        <f>'Raw Data'!DA13</f>
        <v>34.880540000000003</v>
      </c>
      <c r="DH13">
        <f>'Raw Data'!DB13</f>
        <v>34.880540000000003</v>
      </c>
      <c r="DI13">
        <f>'Raw Data'!DC13</f>
        <v>-83.576120000000003</v>
      </c>
      <c r="DJ13">
        <f>'Raw Data'!DD13</f>
        <v>1.2650000000000001E-3</v>
      </c>
      <c r="DK13">
        <f>'Raw Data'!DE13</f>
        <v>37</v>
      </c>
      <c r="DL13" s="1" t="str">
        <f>VLOOKUP(DK13,'Curve Info'!$A$9:$P$76,16)</f>
        <v>High Crash Frequency</v>
      </c>
      <c r="DM13" s="1" t="str">
        <f>VLOOKUP(DK13,'Curve Info'!$A$9:$P$76,14)</f>
        <v>Low AADT</v>
      </c>
      <c r="DN13" s="1">
        <f t="shared" si="7"/>
        <v>1595</v>
      </c>
      <c r="DO13" s="1">
        <f t="shared" si="8"/>
        <v>1245</v>
      </c>
      <c r="DP13" s="1">
        <f t="shared" si="9"/>
        <v>350</v>
      </c>
      <c r="DQ13" s="1">
        <f t="shared" si="10"/>
        <v>0.28112449799196787</v>
      </c>
      <c r="DR13" s="1">
        <f t="shared" si="11"/>
        <v>1420</v>
      </c>
      <c r="DU13">
        <f>'Raw Data'!DH13</f>
        <v>1590</v>
      </c>
      <c r="DV13">
        <f>'Raw Data'!DI13</f>
        <v>13.9</v>
      </c>
      <c r="DW13">
        <f>'Raw Data'!DJ13</f>
        <v>1600</v>
      </c>
      <c r="DX13">
        <f>'Raw Data'!DK13</f>
        <v>0</v>
      </c>
      <c r="DY13">
        <f>'Raw Data'!DL13</f>
        <v>1590</v>
      </c>
      <c r="DZ13">
        <f>'Raw Data'!DM13</f>
        <v>0</v>
      </c>
      <c r="EA13">
        <f>'Raw Data'!DN13</f>
        <v>1540</v>
      </c>
      <c r="EB13">
        <f>'Raw Data'!DO13</f>
        <v>14.3</v>
      </c>
      <c r="EC13">
        <f>'Raw Data'!DP13</f>
        <v>1480</v>
      </c>
      <c r="ED13">
        <f>'Raw Data'!DQ13</f>
        <v>14.3</v>
      </c>
      <c r="EE13">
        <f>'Raw Data'!DR13</f>
        <v>980</v>
      </c>
      <c r="EF13">
        <f>'Raw Data'!DS13</f>
        <v>16.7</v>
      </c>
      <c r="EG13">
        <f>'Raw Data'!DT13</f>
        <v>980</v>
      </c>
      <c r="EH13">
        <f>'Raw Data'!DU13</f>
        <v>16.7</v>
      </c>
      <c r="EI13">
        <f>'Raw Data'!DV13</f>
        <v>1270</v>
      </c>
      <c r="EJ13">
        <f>'Raw Data'!DW13</f>
        <v>11.8</v>
      </c>
      <c r="EK13">
        <f>'Raw Data'!DX13</f>
        <v>1280</v>
      </c>
      <c r="EL13">
        <f>'Raw Data'!DY13</f>
        <v>11.8</v>
      </c>
      <c r="EM13">
        <f>'Raw Data'!DZ13</f>
        <v>0</v>
      </c>
    </row>
    <row r="14" spans="1:143" x14ac:dyDescent="0.3">
      <c r="A14">
        <f>'Raw Data'!A14</f>
        <v>13</v>
      </c>
      <c r="B14">
        <f>'Raw Data'!B14</f>
        <v>6091970</v>
      </c>
      <c r="C14" t="str">
        <f>'Raw Data'!C14</f>
        <v>Rabun Co Sheriff's Office</v>
      </c>
      <c r="D14">
        <f>'Raw Data'!D14</f>
        <v>41741.252083333333</v>
      </c>
      <c r="E14" s="1">
        <f t="shared" si="2"/>
        <v>2014</v>
      </c>
      <c r="F14" s="1" t="str" cm="1">
        <f t="array" ref="F14">_xlfn.IFS(E14&lt;=2016,"before treatment",E14=2017,"unknown",E14&gt;2017,"after treatment")</f>
        <v>before treatment</v>
      </c>
      <c r="G14" s="1">
        <f t="shared" si="3"/>
        <v>1</v>
      </c>
      <c r="H14" s="1">
        <f t="shared" si="4"/>
        <v>0</v>
      </c>
      <c r="I14" t="str">
        <f>'Raw Data'!E14</f>
        <v>Rabun</v>
      </c>
      <c r="J14" t="str">
        <f>'Raw Data'!F14</f>
        <v>Lookout Mountain Scenic Hwy</v>
      </c>
      <c r="K14" t="str">
        <f>'Raw Data'!G14</f>
        <v>Mile Post 4 Hwy 76</v>
      </c>
      <c r="L14" t="str">
        <f>'Raw Data'!H14</f>
        <v>(O) No Injury</v>
      </c>
      <c r="M14">
        <f>'Raw Data'!I14</f>
        <v>0</v>
      </c>
      <c r="N14">
        <f>'Raw Data'!J14</f>
        <v>0</v>
      </c>
      <c r="O14">
        <f>'Raw Data'!K14</f>
        <v>0</v>
      </c>
      <c r="P14" t="str">
        <f>'Raw Data'!L14</f>
        <v>Not a Collision with Motor Vehicle</v>
      </c>
      <c r="Q14" t="str">
        <f>'Raw Data'!M14</f>
        <v>On Shoulder</v>
      </c>
      <c r="R14" t="str">
        <f>'Raw Data'!N14</f>
        <v>Embankment</v>
      </c>
      <c r="S14" t="str">
        <f>'Raw Data'!O14</f>
        <v>Embankment</v>
      </c>
      <c r="T14" t="str">
        <f>'Raw Data'!P14</f>
        <v>(None)</v>
      </c>
      <c r="U14">
        <f>'Raw Data'!Q14</f>
        <v>1</v>
      </c>
      <c r="V14" s="1" t="str">
        <f t="shared" si="5"/>
        <v>Yes</v>
      </c>
      <c r="W14" t="str">
        <f>'Raw Data'!R14</f>
        <v>Negotiating a Curve</v>
      </c>
      <c r="X14" t="str">
        <f>'Raw Data'!S14</f>
        <v>West</v>
      </c>
      <c r="Y14" t="str">
        <f>'Raw Data'!T14</f>
        <v>Dark-Not Lighted</v>
      </c>
      <c r="Z14" t="str">
        <f>'Raw Data'!U14</f>
        <v>Dry</v>
      </c>
      <c r="AA14">
        <f>'Raw Data'!V14</f>
        <v>53</v>
      </c>
      <c r="AB14" t="str">
        <f>'Raw Data'!W14</f>
        <v>["Lap and Shoulder Belt Used","Lap and Shoulder Belt Used"]</v>
      </c>
      <c r="AC14" s="1">
        <f t="shared" si="6"/>
        <v>0</v>
      </c>
      <c r="AD14" t="str">
        <f>'Raw Data'!X14</f>
        <v>Pickup Truck</v>
      </c>
      <c r="AE14" t="str">
        <f>'Raw Data'!Y14</f>
        <v>2411000200I</v>
      </c>
      <c r="AF14">
        <f>'Raw Data'!Z14</f>
        <v>3.9531269999999998</v>
      </c>
      <c r="AG14">
        <f>'Raw Data'!AA14</f>
        <v>34.878984000000003</v>
      </c>
      <c r="AH14">
        <f>'Raw Data'!AB14</f>
        <v>-83.578823</v>
      </c>
      <c r="AI14">
        <f>'Raw Data'!AC14</f>
        <v>37</v>
      </c>
      <c r="AJ14">
        <f>'Raw Data'!AD14</f>
        <v>22</v>
      </c>
      <c r="AK14">
        <f>'Raw Data'!AE14</f>
        <v>66</v>
      </c>
      <c r="AL14" t="str">
        <f>'Raw Data'!AF14</f>
        <v>D1_0002_00_I</v>
      </c>
      <c r="AM14">
        <f>'Raw Data'!AG14</f>
        <v>56</v>
      </c>
      <c r="AN14">
        <f>'Raw Data'!AH14</f>
        <v>65</v>
      </c>
      <c r="AO14" t="str">
        <f>'Raw Data'!AI14</f>
        <v>simple</v>
      </c>
      <c r="AP14">
        <f>'Raw Data'!AJ14</f>
        <v>174.4</v>
      </c>
      <c r="AQ14">
        <f>'Raw Data'!AK14</f>
        <v>138</v>
      </c>
      <c r="AR14">
        <f>'Raw Data'!AL14</f>
        <v>418.9</v>
      </c>
      <c r="AS14">
        <f>'Raw Data'!AM14</f>
        <v>-83.578101000000004</v>
      </c>
      <c r="AT14">
        <f>'Raw Data'!AN14</f>
        <v>34.879407999999998</v>
      </c>
      <c r="AU14">
        <f>'Raw Data'!AO14</f>
        <v>-83.578727000000001</v>
      </c>
      <c r="AV14">
        <f>'Raw Data'!AP14</f>
        <v>34.878666000000003</v>
      </c>
      <c r="AW14" t="str">
        <f>'Raw Data'!AQ14</f>
        <v>2411000200I</v>
      </c>
      <c r="AX14">
        <f>'Raw Data'!AR14</f>
        <v>1</v>
      </c>
      <c r="AY14">
        <f>'Raw Data'!AS14</f>
        <v>241</v>
      </c>
      <c r="AZ14">
        <f>'Raw Data'!AT14</f>
        <v>2</v>
      </c>
      <c r="BA14">
        <f>'Raw Data'!AU14</f>
        <v>0</v>
      </c>
      <c r="BB14">
        <f>'Raw Data'!AV14</f>
        <v>45</v>
      </c>
      <c r="BC14">
        <f>'Raw Data'!AW14</f>
        <v>11.54</v>
      </c>
      <c r="BD14">
        <f>'Raw Data'!AX14</f>
        <v>11.26</v>
      </c>
      <c r="BE14">
        <f>'Raw Data'!AY14</f>
        <v>2408.1</v>
      </c>
      <c r="BF14">
        <f>'Raw Data'!AZ14</f>
        <v>2408.1</v>
      </c>
      <c r="BG14">
        <f>'Raw Data'!BA14</f>
        <v>2408.5</v>
      </c>
      <c r="BH14">
        <f>'Raw Data'!BB14</f>
        <v>45</v>
      </c>
      <c r="BI14">
        <f>'Raw Data'!BC14</f>
        <v>26.7</v>
      </c>
      <c r="BJ14">
        <f>'Raw Data'!BD14</f>
        <v>18.3</v>
      </c>
      <c r="BK14">
        <f>'Raw Data'!BE14</f>
        <v>43091</v>
      </c>
      <c r="BL14" t="str">
        <f>'Raw Data'!BF14</f>
        <v>ASV_5+</v>
      </c>
      <c r="BM14">
        <f>'Raw Data'!BG14</f>
        <v>1.2650000000000001E-3</v>
      </c>
      <c r="BN14">
        <f>'Raw Data'!BH14</f>
        <v>43284</v>
      </c>
      <c r="BO14">
        <f>'Raw Data'!BI14</f>
        <v>42909</v>
      </c>
      <c r="BP14" t="str">
        <f>'Raw Data'!BJ14</f>
        <v>2411000200I</v>
      </c>
      <c r="BQ14" t="str">
        <f>'Raw Data'!BK14</f>
        <v>RABUN</v>
      </c>
      <c r="BR14">
        <f>'Raw Data'!BL14</f>
        <v>1</v>
      </c>
      <c r="BS14">
        <f>'Raw Data'!BM14</f>
        <v>200</v>
      </c>
      <c r="BT14">
        <f>'Raw Data'!BN14</f>
        <v>1</v>
      </c>
      <c r="BU14">
        <f>'Raw Data'!BO14</f>
        <v>1</v>
      </c>
      <c r="BV14">
        <f>'Raw Data'!BP14</f>
        <v>2</v>
      </c>
      <c r="BW14">
        <f>'Raw Data'!BQ14</f>
        <v>1</v>
      </c>
      <c r="BX14">
        <f>'Raw Data'!BR14</f>
        <v>1</v>
      </c>
      <c r="BY14">
        <f>'Raw Data'!BS14</f>
        <v>2</v>
      </c>
      <c r="BZ14">
        <f>'Raw Data'!BT14</f>
        <v>3</v>
      </c>
      <c r="CA14">
        <f>'Raw Data'!BU14</f>
        <v>3</v>
      </c>
      <c r="CB14" t="str">
        <f>'Raw Data'!BV14</f>
        <v>N</v>
      </c>
      <c r="CC14">
        <f>'Raw Data'!BW14</f>
        <v>241</v>
      </c>
      <c r="CD14">
        <f>'Raw Data'!BX14</f>
        <v>2</v>
      </c>
      <c r="CE14">
        <f>'Raw Data'!BY14</f>
        <v>0</v>
      </c>
      <c r="CF14" t="str">
        <f>'Raw Data'!BZ14</f>
        <v>Not Urban</v>
      </c>
      <c r="CG14" t="str">
        <f>'Raw Data'!CA14</f>
        <v>Not Urban</v>
      </c>
      <c r="CH14">
        <f>'Raw Data'!CB14</f>
        <v>0</v>
      </c>
      <c r="CI14">
        <f>'Raw Data'!CC14</f>
        <v>45</v>
      </c>
      <c r="CJ14">
        <f>'Raw Data'!CD14</f>
        <v>1540</v>
      </c>
      <c r="CK14" t="str">
        <f>'Raw Data'!CE14</f>
        <v xml:space="preserve"> </v>
      </c>
      <c r="CL14">
        <f>'Raw Data'!CF14</f>
        <v>0</v>
      </c>
      <c r="CM14">
        <f>'Raw Data'!CG14</f>
        <v>4.9612619999999996</v>
      </c>
      <c r="CN14">
        <f>'Raw Data'!CH14</f>
        <v>9</v>
      </c>
      <c r="CO14" t="str">
        <f>'Raw Data'!CI14</f>
        <v>State Mainline</v>
      </c>
      <c r="CP14">
        <f>'Raw Data'!CJ14</f>
        <v>1540</v>
      </c>
      <c r="CQ14">
        <f>'Raw Data'!CK14</f>
        <v>452474</v>
      </c>
      <c r="CR14">
        <f>'Raw Data'!CL14</f>
        <v>0</v>
      </c>
      <c r="CS14">
        <f>'Raw Data'!CM14</f>
        <v>4.9580000000000002</v>
      </c>
      <c r="CT14">
        <f>'Raw Data'!CN14</f>
        <v>452474</v>
      </c>
      <c r="CU14">
        <f>'Raw Data'!CO14</f>
        <v>0</v>
      </c>
      <c r="CV14">
        <f>'Raw Data'!CP14</f>
        <v>26195.464072999999</v>
      </c>
      <c r="CW14">
        <f>'Raw Data'!CQ14</f>
        <v>100</v>
      </c>
      <c r="CX14">
        <f>'Raw Data'!CR14</f>
        <v>42933</v>
      </c>
      <c r="CY14">
        <f>'Raw Data'!CS14</f>
        <v>0.16330600000000001</v>
      </c>
      <c r="CZ14">
        <f>'Raw Data'!CT14</f>
        <v>0</v>
      </c>
      <c r="DA14">
        <f>'Raw Data'!CU14</f>
        <v>1.2650000000000001E-3</v>
      </c>
      <c r="DB14">
        <f>'Raw Data'!CV14</f>
        <v>612</v>
      </c>
      <c r="DC14" t="str">
        <f>'Raw Data'!CW14</f>
        <v>241-0001</v>
      </c>
      <c r="DD14" t="str">
        <f>'Raw Data'!CX14</f>
        <v>3R : Rural Principal Arterial - Other</v>
      </c>
      <c r="DE14" t="str">
        <f>'Raw Data'!CY14</f>
        <v>34.880540, -83.576120</v>
      </c>
      <c r="DF14">
        <f>'Raw Data'!CZ14</f>
        <v>-83.576120000000003</v>
      </c>
      <c r="DG14">
        <f>'Raw Data'!DA14</f>
        <v>34.880540000000003</v>
      </c>
      <c r="DH14">
        <f>'Raw Data'!DB14</f>
        <v>34.880540000000003</v>
      </c>
      <c r="DI14">
        <f>'Raw Data'!DC14</f>
        <v>-83.576120000000003</v>
      </c>
      <c r="DJ14">
        <f>'Raw Data'!DD14</f>
        <v>1.2650000000000001E-3</v>
      </c>
      <c r="DK14">
        <f>'Raw Data'!DE14</f>
        <v>37</v>
      </c>
      <c r="DL14" s="1" t="str">
        <f>VLOOKUP(DK14,'Curve Info'!$A$9:$P$76,16)</f>
        <v>High Crash Frequency</v>
      </c>
      <c r="DM14" s="1" t="str">
        <f>VLOOKUP(DK14,'Curve Info'!$A$9:$P$76,14)</f>
        <v>Low AADT</v>
      </c>
      <c r="DN14" s="1">
        <f t="shared" si="7"/>
        <v>1595</v>
      </c>
      <c r="DO14" s="1">
        <f t="shared" si="8"/>
        <v>1245</v>
      </c>
      <c r="DP14" s="1">
        <f t="shared" si="9"/>
        <v>350</v>
      </c>
      <c r="DQ14" s="1">
        <f t="shared" si="10"/>
        <v>0.28112449799196787</v>
      </c>
      <c r="DR14" s="1">
        <f t="shared" si="11"/>
        <v>1420</v>
      </c>
      <c r="DU14">
        <f>'Raw Data'!DH14</f>
        <v>1590</v>
      </c>
      <c r="DV14">
        <f>'Raw Data'!DI14</f>
        <v>13.9</v>
      </c>
      <c r="DW14">
        <f>'Raw Data'!DJ14</f>
        <v>1600</v>
      </c>
      <c r="DX14">
        <f>'Raw Data'!DK14</f>
        <v>0</v>
      </c>
      <c r="DY14">
        <f>'Raw Data'!DL14</f>
        <v>1590</v>
      </c>
      <c r="DZ14">
        <f>'Raw Data'!DM14</f>
        <v>0</v>
      </c>
      <c r="EA14">
        <f>'Raw Data'!DN14</f>
        <v>1540</v>
      </c>
      <c r="EB14">
        <f>'Raw Data'!DO14</f>
        <v>14.3</v>
      </c>
      <c r="EC14">
        <f>'Raw Data'!DP14</f>
        <v>1480</v>
      </c>
      <c r="ED14">
        <f>'Raw Data'!DQ14</f>
        <v>14.3</v>
      </c>
      <c r="EE14">
        <f>'Raw Data'!DR14</f>
        <v>980</v>
      </c>
      <c r="EF14">
        <f>'Raw Data'!DS14</f>
        <v>16.7</v>
      </c>
      <c r="EG14">
        <f>'Raw Data'!DT14</f>
        <v>980</v>
      </c>
      <c r="EH14">
        <f>'Raw Data'!DU14</f>
        <v>16.7</v>
      </c>
      <c r="EI14">
        <f>'Raw Data'!DV14</f>
        <v>1270</v>
      </c>
      <c r="EJ14">
        <f>'Raw Data'!DW14</f>
        <v>11.8</v>
      </c>
      <c r="EK14">
        <f>'Raw Data'!DX14</f>
        <v>1280</v>
      </c>
      <c r="EL14">
        <f>'Raw Data'!DY14</f>
        <v>11.8</v>
      </c>
      <c r="EM14">
        <f>'Raw Data'!DZ14</f>
        <v>0</v>
      </c>
    </row>
    <row r="15" spans="1:143" x14ac:dyDescent="0.3">
      <c r="A15">
        <f>'Raw Data'!A15</f>
        <v>14</v>
      </c>
      <c r="B15">
        <f>'Raw Data'!B15</f>
        <v>6818707</v>
      </c>
      <c r="C15" t="str">
        <f>'Raw Data'!C15</f>
        <v>Rabun Co Sheriff's Office</v>
      </c>
      <c r="D15">
        <f>'Raw Data'!D15</f>
        <v>43316.505555555559</v>
      </c>
      <c r="E15" s="1">
        <f t="shared" si="2"/>
        <v>2018</v>
      </c>
      <c r="F15" s="1" t="str" cm="1">
        <f t="array" ref="F15">_xlfn.IFS(E15&lt;=2016,"before treatment",E15=2017,"unknown",E15&gt;2017,"after treatment")</f>
        <v>after treatment</v>
      </c>
      <c r="G15" s="1">
        <f t="shared" si="3"/>
        <v>0</v>
      </c>
      <c r="H15" s="1">
        <f t="shared" si="4"/>
        <v>1</v>
      </c>
      <c r="I15" t="str">
        <f>'Raw Data'!E15</f>
        <v>Rabun</v>
      </c>
      <c r="J15" t="str">
        <f>'Raw Data'!F15</f>
        <v>Lookout Mountain Scenic Hwy</v>
      </c>
      <c r="K15" t="str">
        <f>'Raw Data'!G15</f>
        <v>Sr 197</v>
      </c>
      <c r="L15" t="str">
        <f>'Raw Data'!H15</f>
        <v>(O) No Injury</v>
      </c>
      <c r="M15">
        <f>'Raw Data'!I15</f>
        <v>0</v>
      </c>
      <c r="N15">
        <f>'Raw Data'!J15</f>
        <v>0</v>
      </c>
      <c r="O15">
        <f>'Raw Data'!K15</f>
        <v>0</v>
      </c>
      <c r="P15" t="str">
        <f>'Raw Data'!L15</f>
        <v>Rear End</v>
      </c>
      <c r="Q15" t="str">
        <f>'Raw Data'!M15</f>
        <v>On Roadway - Non-Intersection</v>
      </c>
      <c r="R15" t="str">
        <f>'Raw Data'!N15</f>
        <v>["Motor Vehicle in Motion","Motor Vehicle in Motion"]</v>
      </c>
      <c r="S15" t="str">
        <f>'Raw Data'!O15</f>
        <v xml:space="preserve"> </v>
      </c>
      <c r="T15" t="str">
        <f>'Raw Data'!P15</f>
        <v>(None)</v>
      </c>
      <c r="U15">
        <f>'Raw Data'!Q15</f>
        <v>2</v>
      </c>
      <c r="V15" s="1" t="str">
        <f t="shared" si="5"/>
        <v>No</v>
      </c>
      <c r="W15" t="str">
        <f>'Raw Data'!R15</f>
        <v>["Straight","Straight"]</v>
      </c>
      <c r="X15" t="str">
        <f>'Raw Data'!S15</f>
        <v>["East","East"]</v>
      </c>
      <c r="Y15" t="str">
        <f>'Raw Data'!T15</f>
        <v>Daylight</v>
      </c>
      <c r="Z15" t="str">
        <f>'Raw Data'!U15</f>
        <v>Dry</v>
      </c>
      <c r="AA15" t="str">
        <f>'Raw Data'!V15</f>
        <v>[63,74]</v>
      </c>
      <c r="AB15" t="str">
        <f>'Raw Data'!W15</f>
        <v>["Lap and Shoulder Belt Used","Lap and Shoulder Belt Used"]</v>
      </c>
      <c r="AC15" s="1">
        <f t="shared" si="6"/>
        <v>0</v>
      </c>
      <c r="AD15" t="str">
        <f>'Raw Data'!X15</f>
        <v>["Sports Utility Vehicle (SUV)","Sports Utility Vehicle (SUV)"]</v>
      </c>
      <c r="AE15" t="str">
        <f>'Raw Data'!Y15</f>
        <v>2411000200I</v>
      </c>
      <c r="AF15">
        <f>'Raw Data'!Z15</f>
        <v>4.2922880000000001</v>
      </c>
      <c r="AG15">
        <f>'Raw Data'!AA15</f>
        <v>34.875112999999999</v>
      </c>
      <c r="AH15">
        <f>'Raw Data'!AB15</f>
        <v>-83.575380999999993</v>
      </c>
      <c r="AI15">
        <f>'Raw Data'!AC15</f>
        <v>38</v>
      </c>
      <c r="AJ15">
        <f>'Raw Data'!AD15</f>
        <v>23</v>
      </c>
      <c r="AK15">
        <f>'Raw Data'!AE15</f>
        <v>68</v>
      </c>
      <c r="AL15" t="str">
        <f>'Raw Data'!AF15</f>
        <v>D1_0002_00_I</v>
      </c>
      <c r="AM15">
        <f>'Raw Data'!AG15</f>
        <v>58</v>
      </c>
      <c r="AN15">
        <f>'Raw Data'!AH15</f>
        <v>67</v>
      </c>
      <c r="AO15" t="str">
        <f>'Raw Data'!AI15</f>
        <v>simple</v>
      </c>
      <c r="AP15">
        <f>'Raw Data'!AJ15</f>
        <v>329.3</v>
      </c>
      <c r="AQ15">
        <f>'Raw Data'!AK15</f>
        <v>67.900000000000006</v>
      </c>
      <c r="AR15">
        <f>'Raw Data'!AL15</f>
        <v>390</v>
      </c>
      <c r="AS15">
        <f>'Raw Data'!AM15</f>
        <v>-83.574224000000001</v>
      </c>
      <c r="AT15">
        <f>'Raw Data'!AN15</f>
        <v>34.87433</v>
      </c>
      <c r="AU15">
        <f>'Raw Data'!AO15</f>
        <v>-83.573037999999997</v>
      </c>
      <c r="AV15">
        <f>'Raw Data'!AP15</f>
        <v>34.874045000000002</v>
      </c>
      <c r="AW15" t="str">
        <f>'Raw Data'!AQ15</f>
        <v>2411000200I</v>
      </c>
      <c r="AX15">
        <f>'Raw Data'!AR15</f>
        <v>1</v>
      </c>
      <c r="AY15">
        <f>'Raw Data'!AS15</f>
        <v>241</v>
      </c>
      <c r="AZ15">
        <f>'Raw Data'!AT15</f>
        <v>2</v>
      </c>
      <c r="BA15">
        <f>'Raw Data'!AU15</f>
        <v>0</v>
      </c>
      <c r="BB15">
        <f>'Raw Data'!AV15</f>
        <v>45</v>
      </c>
      <c r="BC15">
        <f>'Raw Data'!AW15</f>
        <v>7.24</v>
      </c>
      <c r="BD15">
        <f>'Raw Data'!AX15</f>
        <v>6.77</v>
      </c>
      <c r="BE15">
        <f>'Raw Data'!AY15</f>
        <v>2278.1999999999998</v>
      </c>
      <c r="BF15">
        <f>'Raw Data'!AZ15</f>
        <v>2281.5</v>
      </c>
      <c r="BG15">
        <f>'Raw Data'!BA15</f>
        <v>2283.5</v>
      </c>
      <c r="BH15">
        <f>'Raw Data'!BB15</f>
        <v>45</v>
      </c>
      <c r="BI15">
        <f>'Raw Data'!BC15</f>
        <v>36.700000000000003</v>
      </c>
      <c r="BJ15">
        <f>'Raw Data'!BD15</f>
        <v>8.3000000000000007</v>
      </c>
      <c r="BK15">
        <f>'Raw Data'!BE15</f>
        <v>43091</v>
      </c>
      <c r="BL15" t="str">
        <f>'Raw Data'!BF15</f>
        <v>NONE</v>
      </c>
      <c r="BM15">
        <f>'Raw Data'!BG15</f>
        <v>1.266E-3</v>
      </c>
      <c r="BN15">
        <f>'Raw Data'!BH15</f>
        <v>43284</v>
      </c>
      <c r="BO15">
        <f>'Raw Data'!BI15</f>
        <v>42909</v>
      </c>
      <c r="BP15" t="str">
        <f>'Raw Data'!BJ15</f>
        <v>2411000200I</v>
      </c>
      <c r="BQ15" t="str">
        <f>'Raw Data'!BK15</f>
        <v>RABUN</v>
      </c>
      <c r="BR15">
        <f>'Raw Data'!BL15</f>
        <v>1</v>
      </c>
      <c r="BS15">
        <f>'Raw Data'!BM15</f>
        <v>200</v>
      </c>
      <c r="BT15">
        <f>'Raw Data'!BN15</f>
        <v>1</v>
      </c>
      <c r="BU15">
        <f>'Raw Data'!BO15</f>
        <v>1</v>
      </c>
      <c r="BV15">
        <f>'Raw Data'!BP15</f>
        <v>2</v>
      </c>
      <c r="BW15">
        <f>'Raw Data'!BQ15</f>
        <v>1</v>
      </c>
      <c r="BX15">
        <f>'Raw Data'!BR15</f>
        <v>1</v>
      </c>
      <c r="BY15">
        <f>'Raw Data'!BS15</f>
        <v>2</v>
      </c>
      <c r="BZ15">
        <f>'Raw Data'!BT15</f>
        <v>3</v>
      </c>
      <c r="CA15">
        <f>'Raw Data'!BU15</f>
        <v>3</v>
      </c>
      <c r="CB15" t="str">
        <f>'Raw Data'!BV15</f>
        <v>N</v>
      </c>
      <c r="CC15">
        <f>'Raw Data'!BW15</f>
        <v>241</v>
      </c>
      <c r="CD15">
        <f>'Raw Data'!BX15</f>
        <v>2</v>
      </c>
      <c r="CE15">
        <f>'Raw Data'!BY15</f>
        <v>0</v>
      </c>
      <c r="CF15" t="str">
        <f>'Raw Data'!BZ15</f>
        <v>Not Urban</v>
      </c>
      <c r="CG15" t="str">
        <f>'Raw Data'!CA15</f>
        <v>Not Urban</v>
      </c>
      <c r="CH15">
        <f>'Raw Data'!CB15</f>
        <v>0</v>
      </c>
      <c r="CI15">
        <f>'Raw Data'!CC15</f>
        <v>45</v>
      </c>
      <c r="CJ15">
        <f>'Raw Data'!CD15</f>
        <v>1540</v>
      </c>
      <c r="CK15" t="str">
        <f>'Raw Data'!CE15</f>
        <v xml:space="preserve"> </v>
      </c>
      <c r="CL15">
        <f>'Raw Data'!CF15</f>
        <v>0</v>
      </c>
      <c r="CM15">
        <f>'Raw Data'!CG15</f>
        <v>4.9612619999999996</v>
      </c>
      <c r="CN15">
        <f>'Raw Data'!CH15</f>
        <v>9</v>
      </c>
      <c r="CO15" t="str">
        <f>'Raw Data'!CI15</f>
        <v>State Mainline</v>
      </c>
      <c r="CP15">
        <f>'Raw Data'!CJ15</f>
        <v>1540</v>
      </c>
      <c r="CQ15">
        <f>'Raw Data'!CK15</f>
        <v>452474</v>
      </c>
      <c r="CR15">
        <f>'Raw Data'!CL15</f>
        <v>0</v>
      </c>
      <c r="CS15">
        <f>'Raw Data'!CM15</f>
        <v>4.9580000000000002</v>
      </c>
      <c r="CT15">
        <f>'Raw Data'!CN15</f>
        <v>452474</v>
      </c>
      <c r="CU15">
        <f>'Raw Data'!CO15</f>
        <v>0</v>
      </c>
      <c r="CV15">
        <f>'Raw Data'!CP15</f>
        <v>26195.464072999999</v>
      </c>
      <c r="CW15">
        <f>'Raw Data'!CQ15</f>
        <v>100</v>
      </c>
      <c r="CX15">
        <f>'Raw Data'!CR15</f>
        <v>42933</v>
      </c>
      <c r="CY15">
        <f>'Raw Data'!CS15</f>
        <v>0.16330600000000001</v>
      </c>
      <c r="CZ15">
        <f>'Raw Data'!CT15</f>
        <v>0</v>
      </c>
      <c r="DA15">
        <f>'Raw Data'!CU15</f>
        <v>1.266E-3</v>
      </c>
      <c r="DB15">
        <f>'Raw Data'!CV15</f>
        <v>612</v>
      </c>
      <c r="DC15" t="str">
        <f>'Raw Data'!CW15</f>
        <v>241-0001</v>
      </c>
      <c r="DD15" t="str">
        <f>'Raw Data'!CX15</f>
        <v>3R : Rural Principal Arterial - Other</v>
      </c>
      <c r="DE15" t="str">
        <f>'Raw Data'!CY15</f>
        <v>34.880540, -83.576120</v>
      </c>
      <c r="DF15">
        <f>'Raw Data'!CZ15</f>
        <v>-83.576120000000003</v>
      </c>
      <c r="DG15">
        <f>'Raw Data'!DA15</f>
        <v>34.880540000000003</v>
      </c>
      <c r="DH15">
        <f>'Raw Data'!DB15</f>
        <v>34.880540000000003</v>
      </c>
      <c r="DI15">
        <f>'Raw Data'!DC15</f>
        <v>-83.576120000000003</v>
      </c>
      <c r="DJ15">
        <f>'Raw Data'!DD15</f>
        <v>1.266E-3</v>
      </c>
      <c r="DK15">
        <f>'Raw Data'!DE15</f>
        <v>38</v>
      </c>
      <c r="DL15" s="1" t="str">
        <f>VLOOKUP(DK15,'Curve Info'!$A$9:$P$76,16)</f>
        <v>Low Crash Frequency</v>
      </c>
      <c r="DM15" s="1" t="str">
        <f>VLOOKUP(DK15,'Curve Info'!$A$9:$P$76,14)</f>
        <v>Low AADT</v>
      </c>
      <c r="DN15" s="1">
        <f t="shared" si="7"/>
        <v>1595</v>
      </c>
      <c r="DO15" s="1">
        <f t="shared" si="8"/>
        <v>1245</v>
      </c>
      <c r="DP15" s="1">
        <f t="shared" si="9"/>
        <v>350</v>
      </c>
      <c r="DQ15" s="1">
        <f t="shared" si="10"/>
        <v>0.28112449799196787</v>
      </c>
      <c r="DR15" s="1">
        <f t="shared" si="11"/>
        <v>1420</v>
      </c>
      <c r="DU15">
        <f>'Raw Data'!DH15</f>
        <v>1590</v>
      </c>
      <c r="DV15">
        <f>'Raw Data'!DI15</f>
        <v>13.9</v>
      </c>
      <c r="DW15">
        <f>'Raw Data'!DJ15</f>
        <v>1600</v>
      </c>
      <c r="DX15">
        <f>'Raw Data'!DK15</f>
        <v>0</v>
      </c>
      <c r="DY15">
        <f>'Raw Data'!DL15</f>
        <v>1590</v>
      </c>
      <c r="DZ15">
        <f>'Raw Data'!DM15</f>
        <v>0</v>
      </c>
      <c r="EA15">
        <f>'Raw Data'!DN15</f>
        <v>1540</v>
      </c>
      <c r="EB15">
        <f>'Raw Data'!DO15</f>
        <v>14.3</v>
      </c>
      <c r="EC15">
        <f>'Raw Data'!DP15</f>
        <v>1480</v>
      </c>
      <c r="ED15">
        <f>'Raw Data'!DQ15</f>
        <v>14.3</v>
      </c>
      <c r="EE15">
        <f>'Raw Data'!DR15</f>
        <v>980</v>
      </c>
      <c r="EF15">
        <f>'Raw Data'!DS15</f>
        <v>16.7</v>
      </c>
      <c r="EG15">
        <f>'Raw Data'!DT15</f>
        <v>980</v>
      </c>
      <c r="EH15">
        <f>'Raw Data'!DU15</f>
        <v>16.7</v>
      </c>
      <c r="EI15">
        <f>'Raw Data'!DV15</f>
        <v>1270</v>
      </c>
      <c r="EJ15">
        <f>'Raw Data'!DW15</f>
        <v>11.8</v>
      </c>
      <c r="EK15">
        <f>'Raw Data'!DX15</f>
        <v>1280</v>
      </c>
      <c r="EL15">
        <f>'Raw Data'!DY15</f>
        <v>11.8</v>
      </c>
      <c r="EM15">
        <f>'Raw Data'!DZ15</f>
        <v>1.3929999999999999E-3</v>
      </c>
    </row>
    <row r="16" spans="1:143" x14ac:dyDescent="0.3">
      <c r="A16">
        <f>'Raw Data'!A16</f>
        <v>15</v>
      </c>
      <c r="B16">
        <f>'Raw Data'!B16</f>
        <v>4732885</v>
      </c>
      <c r="C16" t="str">
        <f>'Raw Data'!C16</f>
        <v>Rabun Co Sheriff's Office</v>
      </c>
      <c r="D16">
        <f>'Raw Data'!D16</f>
        <v>41667.890277777777</v>
      </c>
      <c r="E16" s="1">
        <f t="shared" si="2"/>
        <v>2014</v>
      </c>
      <c r="F16" s="1" t="str" cm="1">
        <f t="array" ref="F16">_xlfn.IFS(E16&lt;=2016,"before treatment",E16=2017,"unknown",E16&gt;2017,"after treatment")</f>
        <v>before treatment</v>
      </c>
      <c r="G16" s="1">
        <f t="shared" si="3"/>
        <v>1</v>
      </c>
      <c r="H16" s="1">
        <f t="shared" si="4"/>
        <v>0</v>
      </c>
      <c r="I16" t="str">
        <f>'Raw Data'!E16</f>
        <v>Rabun</v>
      </c>
      <c r="J16" t="str">
        <f>'Raw Data'!F16</f>
        <v>Lookout Mountain Scenic Hwy</v>
      </c>
      <c r="K16" t="str">
        <f>'Raw Data'!G16</f>
        <v>Towns Conty</v>
      </c>
      <c r="L16" t="str">
        <f>'Raw Data'!H16</f>
        <v>(A) Suspected Serious Injury</v>
      </c>
      <c r="M16">
        <f>'Raw Data'!I16</f>
        <v>0</v>
      </c>
      <c r="N16">
        <f>'Raw Data'!J16</f>
        <v>1</v>
      </c>
      <c r="O16">
        <f>'Raw Data'!K16</f>
        <v>0</v>
      </c>
      <c r="P16" t="str">
        <f>'Raw Data'!L16</f>
        <v>Not a Collision with Motor Vehicle</v>
      </c>
      <c r="Q16" t="str">
        <f>'Raw Data'!M16</f>
        <v>Off Roadway</v>
      </c>
      <c r="R16" t="str">
        <f>'Raw Data'!N16</f>
        <v>Motor Vehicle in Motion</v>
      </c>
      <c r="S16" t="str">
        <f>'Raw Data'!O16</f>
        <v>Motor Vehicle in Motion</v>
      </c>
      <c r="T16" t="str">
        <f>'Raw Data'!P16</f>
        <v>Too Fast for Conditions</v>
      </c>
      <c r="U16">
        <f>'Raw Data'!Q16</f>
        <v>1</v>
      </c>
      <c r="V16" s="1" t="str">
        <f t="shared" si="5"/>
        <v>Yes</v>
      </c>
      <c r="W16" t="str">
        <f>'Raw Data'!R16</f>
        <v>Straight</v>
      </c>
      <c r="X16" t="str">
        <f>'Raw Data'!S16</f>
        <v>East</v>
      </c>
      <c r="Y16" t="str">
        <f>'Raw Data'!T16</f>
        <v>Daylight</v>
      </c>
      <c r="Z16" t="str">
        <f>'Raw Data'!U16</f>
        <v>Dry</v>
      </c>
      <c r="AA16">
        <f>'Raw Data'!V16</f>
        <v>50</v>
      </c>
      <c r="AB16" t="str">
        <f>'Raw Data'!W16</f>
        <v>Lap and Shoulder Belt Used</v>
      </c>
      <c r="AC16" s="1">
        <f t="shared" si="6"/>
        <v>0</v>
      </c>
      <c r="AD16" t="str">
        <f>'Raw Data'!X16</f>
        <v>Pickup Truck</v>
      </c>
      <c r="AE16" t="str">
        <f>'Raw Data'!Y16</f>
        <v>2411000200I</v>
      </c>
      <c r="AF16">
        <f>'Raw Data'!Z16</f>
        <v>4.5339999999999998</v>
      </c>
      <c r="AG16">
        <f>'Raw Data'!AA16</f>
        <v>34.874248000000001</v>
      </c>
      <c r="AH16">
        <f>'Raw Data'!AB16</f>
        <v>-83.571618000000001</v>
      </c>
      <c r="AI16">
        <f>'Raw Data'!AC16</f>
        <v>39</v>
      </c>
      <c r="AJ16">
        <f>'Raw Data'!AD16</f>
        <v>24</v>
      </c>
      <c r="AK16">
        <f>'Raw Data'!AE16</f>
        <v>69</v>
      </c>
      <c r="AL16" t="str">
        <f>'Raw Data'!AF16</f>
        <v>D1_0002_00_I</v>
      </c>
      <c r="AM16">
        <f>'Raw Data'!AG16</f>
        <v>59</v>
      </c>
      <c r="AN16">
        <f>'Raw Data'!AH16</f>
        <v>68</v>
      </c>
      <c r="AO16" t="str">
        <f>'Raw Data'!AI16</f>
        <v>simple</v>
      </c>
      <c r="AP16">
        <f>'Raw Data'!AJ16</f>
        <v>304.60000000000002</v>
      </c>
      <c r="AQ16">
        <f>'Raw Data'!AK16</f>
        <v>56.5</v>
      </c>
      <c r="AR16">
        <f>'Raw Data'!AL16</f>
        <v>300.3</v>
      </c>
      <c r="AS16">
        <f>'Raw Data'!AM16</f>
        <v>-83.572248000000002</v>
      </c>
      <c r="AT16">
        <f>'Raw Data'!AN16</f>
        <v>34.874119999999998</v>
      </c>
      <c r="AU16">
        <f>'Raw Data'!AO16</f>
        <v>-83.571363000000005</v>
      </c>
      <c r="AV16">
        <f>'Raw Data'!AP16</f>
        <v>34.874439000000002</v>
      </c>
      <c r="AW16" t="str">
        <f>'Raw Data'!AQ16</f>
        <v>2411000200I</v>
      </c>
      <c r="AX16">
        <f>'Raw Data'!AR16</f>
        <v>1</v>
      </c>
      <c r="AY16">
        <f>'Raw Data'!AS16</f>
        <v>241</v>
      </c>
      <c r="AZ16">
        <f>'Raw Data'!AT16</f>
        <v>2</v>
      </c>
      <c r="BA16">
        <f>'Raw Data'!AU16</f>
        <v>0</v>
      </c>
      <c r="BB16">
        <f>'Raw Data'!AV16</f>
        <v>45</v>
      </c>
      <c r="BC16">
        <f>'Raw Data'!AW16</f>
        <v>7.78</v>
      </c>
      <c r="BD16">
        <f>'Raw Data'!AX16</f>
        <v>7.37</v>
      </c>
      <c r="BE16">
        <f>'Raw Data'!AY16</f>
        <v>2285.4</v>
      </c>
      <c r="BF16">
        <f>'Raw Data'!AZ16</f>
        <v>2289</v>
      </c>
      <c r="BG16">
        <f>'Raw Data'!BA16</f>
        <v>2287.4</v>
      </c>
      <c r="BH16">
        <f>'Raw Data'!BB16</f>
        <v>45</v>
      </c>
      <c r="BI16">
        <f>'Raw Data'!BC16</f>
        <v>33.1</v>
      </c>
      <c r="BJ16">
        <f>'Raw Data'!BD16</f>
        <v>11.9</v>
      </c>
      <c r="BK16">
        <f>'Raw Data'!BE16</f>
        <v>43091</v>
      </c>
      <c r="BL16" t="str">
        <f>'Raw Data'!BF16</f>
        <v>NONE</v>
      </c>
      <c r="BM16">
        <f>'Raw Data'!BG16</f>
        <v>9.6699999999999998E-4</v>
      </c>
      <c r="BN16">
        <f>'Raw Data'!BH16</f>
        <v>43284</v>
      </c>
      <c r="BO16">
        <f>'Raw Data'!BI16</f>
        <v>42909</v>
      </c>
      <c r="BP16" t="str">
        <f>'Raw Data'!BJ16</f>
        <v>2411000200I</v>
      </c>
      <c r="BQ16" t="str">
        <f>'Raw Data'!BK16</f>
        <v>RABUN</v>
      </c>
      <c r="BR16">
        <f>'Raw Data'!BL16</f>
        <v>1</v>
      </c>
      <c r="BS16">
        <f>'Raw Data'!BM16</f>
        <v>200</v>
      </c>
      <c r="BT16">
        <f>'Raw Data'!BN16</f>
        <v>1</v>
      </c>
      <c r="BU16">
        <f>'Raw Data'!BO16</f>
        <v>1</v>
      </c>
      <c r="BV16">
        <f>'Raw Data'!BP16</f>
        <v>2</v>
      </c>
      <c r="BW16">
        <f>'Raw Data'!BQ16</f>
        <v>1</v>
      </c>
      <c r="BX16">
        <f>'Raw Data'!BR16</f>
        <v>1</v>
      </c>
      <c r="BY16">
        <f>'Raw Data'!BS16</f>
        <v>2</v>
      </c>
      <c r="BZ16">
        <f>'Raw Data'!BT16</f>
        <v>3</v>
      </c>
      <c r="CA16">
        <f>'Raw Data'!BU16</f>
        <v>3</v>
      </c>
      <c r="CB16" t="str">
        <f>'Raw Data'!BV16</f>
        <v>N</v>
      </c>
      <c r="CC16">
        <f>'Raw Data'!BW16</f>
        <v>241</v>
      </c>
      <c r="CD16">
        <f>'Raw Data'!BX16</f>
        <v>2</v>
      </c>
      <c r="CE16">
        <f>'Raw Data'!BY16</f>
        <v>0</v>
      </c>
      <c r="CF16" t="str">
        <f>'Raw Data'!BZ16</f>
        <v>Not Urban</v>
      </c>
      <c r="CG16" t="str">
        <f>'Raw Data'!CA16</f>
        <v>Not Urban</v>
      </c>
      <c r="CH16">
        <f>'Raw Data'!CB16</f>
        <v>0</v>
      </c>
      <c r="CI16">
        <f>'Raw Data'!CC16</f>
        <v>45</v>
      </c>
      <c r="CJ16">
        <f>'Raw Data'!CD16</f>
        <v>1540</v>
      </c>
      <c r="CK16" t="str">
        <f>'Raw Data'!CE16</f>
        <v xml:space="preserve"> </v>
      </c>
      <c r="CL16">
        <f>'Raw Data'!CF16</f>
        <v>0</v>
      </c>
      <c r="CM16">
        <f>'Raw Data'!CG16</f>
        <v>4.9612619999999996</v>
      </c>
      <c r="CN16">
        <f>'Raw Data'!CH16</f>
        <v>9</v>
      </c>
      <c r="CO16" t="str">
        <f>'Raw Data'!CI16</f>
        <v>State Mainline</v>
      </c>
      <c r="CP16">
        <f>'Raw Data'!CJ16</f>
        <v>1540</v>
      </c>
      <c r="CQ16">
        <f>'Raw Data'!CK16</f>
        <v>452474</v>
      </c>
      <c r="CR16">
        <f>'Raw Data'!CL16</f>
        <v>0</v>
      </c>
      <c r="CS16">
        <f>'Raw Data'!CM16</f>
        <v>4.9580000000000002</v>
      </c>
      <c r="CT16">
        <f>'Raw Data'!CN16</f>
        <v>452474</v>
      </c>
      <c r="CU16">
        <f>'Raw Data'!CO16</f>
        <v>0</v>
      </c>
      <c r="CV16">
        <f>'Raw Data'!CP16</f>
        <v>26195.464072999999</v>
      </c>
      <c r="CW16">
        <f>'Raw Data'!CQ16</f>
        <v>100</v>
      </c>
      <c r="CX16">
        <f>'Raw Data'!CR16</f>
        <v>42933</v>
      </c>
      <c r="CY16">
        <f>'Raw Data'!CS16</f>
        <v>0.16330600000000001</v>
      </c>
      <c r="CZ16">
        <f>'Raw Data'!CT16</f>
        <v>0</v>
      </c>
      <c r="DA16">
        <f>'Raw Data'!CU16</f>
        <v>9.6699999999999998E-4</v>
      </c>
      <c r="DB16">
        <f>'Raw Data'!CV16</f>
        <v>612</v>
      </c>
      <c r="DC16" t="str">
        <f>'Raw Data'!CW16</f>
        <v>241-0001</v>
      </c>
      <c r="DD16" t="str">
        <f>'Raw Data'!CX16</f>
        <v>3R : Rural Principal Arterial - Other</v>
      </c>
      <c r="DE16" t="str">
        <f>'Raw Data'!CY16</f>
        <v>34.880540, -83.576120</v>
      </c>
      <c r="DF16">
        <f>'Raw Data'!CZ16</f>
        <v>-83.576120000000003</v>
      </c>
      <c r="DG16">
        <f>'Raw Data'!DA16</f>
        <v>34.880540000000003</v>
      </c>
      <c r="DH16">
        <f>'Raw Data'!DB16</f>
        <v>34.880540000000003</v>
      </c>
      <c r="DI16">
        <f>'Raw Data'!DC16</f>
        <v>-83.576120000000003</v>
      </c>
      <c r="DJ16">
        <f>'Raw Data'!DD16</f>
        <v>9.6699999999999998E-4</v>
      </c>
      <c r="DK16">
        <f>'Raw Data'!DE16</f>
        <v>39</v>
      </c>
      <c r="DL16" s="1" t="str">
        <f>VLOOKUP(DK16,'Curve Info'!$A$9:$P$76,16)</f>
        <v>Low Crash Frequency</v>
      </c>
      <c r="DM16" s="1" t="str">
        <f>VLOOKUP(DK16,'Curve Info'!$A$9:$P$76,14)</f>
        <v>Low AADT</v>
      </c>
      <c r="DN16" s="1">
        <f t="shared" si="7"/>
        <v>1595</v>
      </c>
      <c r="DO16" s="1">
        <f t="shared" si="8"/>
        <v>1245</v>
      </c>
      <c r="DP16" s="1">
        <f t="shared" si="9"/>
        <v>350</v>
      </c>
      <c r="DQ16" s="1">
        <f t="shared" si="10"/>
        <v>0.28112449799196787</v>
      </c>
      <c r="DR16" s="1">
        <f t="shared" si="11"/>
        <v>1420</v>
      </c>
      <c r="DU16">
        <f>'Raw Data'!DH16</f>
        <v>1590</v>
      </c>
      <c r="DV16">
        <f>'Raw Data'!DI16</f>
        <v>13.9</v>
      </c>
      <c r="DW16">
        <f>'Raw Data'!DJ16</f>
        <v>1600</v>
      </c>
      <c r="DX16">
        <f>'Raw Data'!DK16</f>
        <v>0</v>
      </c>
      <c r="DY16">
        <f>'Raw Data'!DL16</f>
        <v>1590</v>
      </c>
      <c r="DZ16">
        <f>'Raw Data'!DM16</f>
        <v>0</v>
      </c>
      <c r="EA16">
        <f>'Raw Data'!DN16</f>
        <v>1540</v>
      </c>
      <c r="EB16">
        <f>'Raw Data'!DO16</f>
        <v>14.3</v>
      </c>
      <c r="EC16">
        <f>'Raw Data'!DP16</f>
        <v>1480</v>
      </c>
      <c r="ED16">
        <f>'Raw Data'!DQ16</f>
        <v>14.3</v>
      </c>
      <c r="EE16">
        <f>'Raw Data'!DR16</f>
        <v>980</v>
      </c>
      <c r="EF16">
        <f>'Raw Data'!DS16</f>
        <v>16.7</v>
      </c>
      <c r="EG16">
        <f>'Raw Data'!DT16</f>
        <v>980</v>
      </c>
      <c r="EH16">
        <f>'Raw Data'!DU16</f>
        <v>16.7</v>
      </c>
      <c r="EI16">
        <f>'Raw Data'!DV16</f>
        <v>1270</v>
      </c>
      <c r="EJ16">
        <f>'Raw Data'!DW16</f>
        <v>11.8</v>
      </c>
      <c r="EK16">
        <f>'Raw Data'!DX16</f>
        <v>1280</v>
      </c>
      <c r="EL16">
        <f>'Raw Data'!DY16</f>
        <v>11.8</v>
      </c>
      <c r="EM16">
        <f>'Raw Data'!DZ16</f>
        <v>0</v>
      </c>
    </row>
    <row r="17" spans="1:143" x14ac:dyDescent="0.3">
      <c r="A17">
        <f>'Raw Data'!A17</f>
        <v>16</v>
      </c>
      <c r="B17">
        <f>'Raw Data'!B17</f>
        <v>5962579</v>
      </c>
      <c r="C17" t="str">
        <f>'Raw Data'!C17</f>
        <v>Rabun Co Sheriff's Office</v>
      </c>
      <c r="D17">
        <f>'Raw Data'!D17</f>
        <v>42606.718055555553</v>
      </c>
      <c r="E17" s="1">
        <f t="shared" si="2"/>
        <v>2016</v>
      </c>
      <c r="F17" s="1" t="str" cm="1">
        <f t="array" ref="F17">_xlfn.IFS(E17&lt;=2016,"before treatment",E17=2017,"unknown",E17&gt;2017,"after treatment")</f>
        <v>before treatment</v>
      </c>
      <c r="G17" s="1">
        <f t="shared" si="3"/>
        <v>1</v>
      </c>
      <c r="H17" s="1">
        <f t="shared" si="4"/>
        <v>0</v>
      </c>
      <c r="I17" t="str">
        <f>'Raw Data'!E17</f>
        <v>Rabun</v>
      </c>
      <c r="J17" t="str">
        <f>'Raw Data'!F17</f>
        <v>Lookout Mountain Scenic Hwy</v>
      </c>
      <c r="K17" t="str">
        <f>'Raw Data'!G17</f>
        <v>Sr 197</v>
      </c>
      <c r="L17" t="str">
        <f>'Raw Data'!H17</f>
        <v>(B) Suspected Minor/Visible Injury</v>
      </c>
      <c r="M17">
        <f>'Raw Data'!I17</f>
        <v>0</v>
      </c>
      <c r="N17">
        <f>'Raw Data'!J17</f>
        <v>0</v>
      </c>
      <c r="O17">
        <f>'Raw Data'!K17</f>
        <v>1</v>
      </c>
      <c r="P17" t="str">
        <f>'Raw Data'!L17</f>
        <v>Not a Collision with Motor Vehicle</v>
      </c>
      <c r="Q17" t="str">
        <f>'Raw Data'!M17</f>
        <v>Off Roadway</v>
      </c>
      <c r="R17" t="str">
        <f>'Raw Data'!N17</f>
        <v>Embankment</v>
      </c>
      <c r="S17" t="str">
        <f>'Raw Data'!O17</f>
        <v>Embankment</v>
      </c>
      <c r="T17" t="str">
        <f>'Raw Data'!P17</f>
        <v>Too Fast for Conditions</v>
      </c>
      <c r="U17">
        <f>'Raw Data'!Q17</f>
        <v>1</v>
      </c>
      <c r="V17" s="1" t="str">
        <f t="shared" si="5"/>
        <v>Yes</v>
      </c>
      <c r="W17" t="str">
        <f>'Raw Data'!R17</f>
        <v>Negotiating a Curve</v>
      </c>
      <c r="X17" t="str">
        <f>'Raw Data'!S17</f>
        <v>West</v>
      </c>
      <c r="Y17" t="str">
        <f>'Raw Data'!T17</f>
        <v>Daylight</v>
      </c>
      <c r="Z17" t="str">
        <f>'Raw Data'!U17</f>
        <v>Dry</v>
      </c>
      <c r="AA17">
        <f>'Raw Data'!V17</f>
        <v>26</v>
      </c>
      <c r="AB17" t="str">
        <f>'Raw Data'!W17</f>
        <v>Motorcycle Helmet</v>
      </c>
      <c r="AC17" s="1">
        <f t="shared" si="6"/>
        <v>1</v>
      </c>
      <c r="AD17" t="str">
        <f>'Raw Data'!X17</f>
        <v>Motorcycle</v>
      </c>
      <c r="AE17" t="str">
        <f>'Raw Data'!Y17</f>
        <v>2411000200I</v>
      </c>
      <c r="AF17">
        <f>'Raw Data'!Z17</f>
        <v>4.766</v>
      </c>
      <c r="AG17">
        <f>'Raw Data'!AA17</f>
        <v>34.875422</v>
      </c>
      <c r="AH17">
        <f>'Raw Data'!AB17</f>
        <v>-83.567998000000003</v>
      </c>
      <c r="AI17">
        <f>'Raw Data'!AC17</f>
        <v>41</v>
      </c>
      <c r="AJ17">
        <f>'Raw Data'!AD17</f>
        <v>26</v>
      </c>
      <c r="AK17">
        <f>'Raw Data'!AE17</f>
        <v>71</v>
      </c>
      <c r="AL17" t="str">
        <f>'Raw Data'!AF17</f>
        <v>D1_0002_00_I</v>
      </c>
      <c r="AM17">
        <f>'Raw Data'!AG17</f>
        <v>61</v>
      </c>
      <c r="AN17">
        <f>'Raw Data'!AH17</f>
        <v>70</v>
      </c>
      <c r="AO17" t="str">
        <f>'Raw Data'!AI17</f>
        <v>split</v>
      </c>
      <c r="AP17">
        <f>'Raw Data'!AJ17</f>
        <v>478.2</v>
      </c>
      <c r="AQ17">
        <f>'Raw Data'!AK17</f>
        <v>73.7</v>
      </c>
      <c r="AR17">
        <f>'Raw Data'!AL17</f>
        <v>611</v>
      </c>
      <c r="AS17">
        <f>'Raw Data'!AM17</f>
        <v>-83.568487000000005</v>
      </c>
      <c r="AT17">
        <f>'Raw Data'!AN17</f>
        <v>34.875439</v>
      </c>
      <c r="AU17">
        <f>'Raw Data'!AO17</f>
        <v>-83.566838000000004</v>
      </c>
      <c r="AV17">
        <f>'Raw Data'!AP17</f>
        <v>34.874645000000001</v>
      </c>
      <c r="AW17" t="str">
        <f>'Raw Data'!AQ17</f>
        <v>2411000200I</v>
      </c>
      <c r="AX17">
        <f>'Raw Data'!AR17</f>
        <v>1</v>
      </c>
      <c r="AY17">
        <f>'Raw Data'!AS17</f>
        <v>241</v>
      </c>
      <c r="AZ17">
        <f>'Raw Data'!AT17</f>
        <v>2</v>
      </c>
      <c r="BA17">
        <f>'Raw Data'!AU17</f>
        <v>0</v>
      </c>
      <c r="BB17">
        <f>'Raw Data'!AV17</f>
        <v>45</v>
      </c>
      <c r="BC17">
        <f>'Raw Data'!AW17</f>
        <v>7.87</v>
      </c>
      <c r="BD17">
        <f>'Raw Data'!AX17</f>
        <v>7.44</v>
      </c>
      <c r="BE17">
        <f>'Raw Data'!AY17</f>
        <v>2190.3000000000002</v>
      </c>
      <c r="BF17">
        <f>'Raw Data'!AZ17</f>
        <v>2205.6999999999998</v>
      </c>
      <c r="BG17">
        <f>'Raw Data'!BA17</f>
        <v>2222.8000000000002</v>
      </c>
      <c r="BH17">
        <f>'Raw Data'!BB17</f>
        <v>45</v>
      </c>
      <c r="BI17">
        <f>'Raw Data'!BC17</f>
        <v>42.3</v>
      </c>
      <c r="BJ17">
        <f>'Raw Data'!BD17</f>
        <v>2.7</v>
      </c>
      <c r="BK17">
        <f>'Raw Data'!BE17</f>
        <v>43091</v>
      </c>
      <c r="BL17" t="str">
        <f>'Raw Data'!BF17</f>
        <v>NONE</v>
      </c>
      <c r="BM17">
        <f>'Raw Data'!BG17</f>
        <v>1.9289999999999999E-3</v>
      </c>
      <c r="BN17">
        <f>'Raw Data'!BH17</f>
        <v>43284</v>
      </c>
      <c r="BO17">
        <f>'Raw Data'!BI17</f>
        <v>42909</v>
      </c>
      <c r="BP17" t="str">
        <f>'Raw Data'!BJ17</f>
        <v>2411000200I</v>
      </c>
      <c r="BQ17" t="str">
        <f>'Raw Data'!BK17</f>
        <v>RABUN</v>
      </c>
      <c r="BR17">
        <f>'Raw Data'!BL17</f>
        <v>1</v>
      </c>
      <c r="BS17">
        <f>'Raw Data'!BM17</f>
        <v>200</v>
      </c>
      <c r="BT17">
        <f>'Raw Data'!BN17</f>
        <v>1</v>
      </c>
      <c r="BU17">
        <f>'Raw Data'!BO17</f>
        <v>1</v>
      </c>
      <c r="BV17">
        <f>'Raw Data'!BP17</f>
        <v>2</v>
      </c>
      <c r="BW17">
        <f>'Raw Data'!BQ17</f>
        <v>1</v>
      </c>
      <c r="BX17">
        <f>'Raw Data'!BR17</f>
        <v>1</v>
      </c>
      <c r="BY17">
        <f>'Raw Data'!BS17</f>
        <v>2</v>
      </c>
      <c r="BZ17">
        <f>'Raw Data'!BT17</f>
        <v>3</v>
      </c>
      <c r="CA17">
        <f>'Raw Data'!BU17</f>
        <v>3</v>
      </c>
      <c r="CB17" t="str">
        <f>'Raw Data'!BV17</f>
        <v>N</v>
      </c>
      <c r="CC17">
        <f>'Raw Data'!BW17</f>
        <v>241</v>
      </c>
      <c r="CD17">
        <f>'Raw Data'!BX17</f>
        <v>2</v>
      </c>
      <c r="CE17">
        <f>'Raw Data'!BY17</f>
        <v>0</v>
      </c>
      <c r="CF17" t="str">
        <f>'Raw Data'!BZ17</f>
        <v>Not Urban</v>
      </c>
      <c r="CG17" t="str">
        <f>'Raw Data'!CA17</f>
        <v>Not Urban</v>
      </c>
      <c r="CH17">
        <f>'Raw Data'!CB17</f>
        <v>0</v>
      </c>
      <c r="CI17">
        <f>'Raw Data'!CC17</f>
        <v>45</v>
      </c>
      <c r="CJ17">
        <f>'Raw Data'!CD17</f>
        <v>1540</v>
      </c>
      <c r="CK17" t="str">
        <f>'Raw Data'!CE17</f>
        <v xml:space="preserve"> </v>
      </c>
      <c r="CL17">
        <f>'Raw Data'!CF17</f>
        <v>0</v>
      </c>
      <c r="CM17">
        <f>'Raw Data'!CG17</f>
        <v>4.9612619999999996</v>
      </c>
      <c r="CN17">
        <f>'Raw Data'!CH17</f>
        <v>9</v>
      </c>
      <c r="CO17" t="str">
        <f>'Raw Data'!CI17</f>
        <v>State Mainline</v>
      </c>
      <c r="CP17">
        <f>'Raw Data'!CJ17</f>
        <v>1540</v>
      </c>
      <c r="CQ17">
        <f>'Raw Data'!CK17</f>
        <v>452474</v>
      </c>
      <c r="CR17">
        <f>'Raw Data'!CL17</f>
        <v>0</v>
      </c>
      <c r="CS17">
        <f>'Raw Data'!CM17</f>
        <v>4.9580000000000002</v>
      </c>
      <c r="CT17">
        <f>'Raw Data'!CN17</f>
        <v>452474</v>
      </c>
      <c r="CU17">
        <f>'Raw Data'!CO17</f>
        <v>0</v>
      </c>
      <c r="CV17">
        <f>'Raw Data'!CP17</f>
        <v>26195.464072999999</v>
      </c>
      <c r="CW17">
        <f>'Raw Data'!CQ17</f>
        <v>100</v>
      </c>
      <c r="CX17">
        <f>'Raw Data'!CR17</f>
        <v>42933</v>
      </c>
      <c r="CY17">
        <f>'Raw Data'!CS17</f>
        <v>0.16330600000000001</v>
      </c>
      <c r="CZ17">
        <f>'Raw Data'!CT17</f>
        <v>0</v>
      </c>
      <c r="DA17">
        <f>'Raw Data'!CU17</f>
        <v>1.9289999999999999E-3</v>
      </c>
      <c r="DB17">
        <f>'Raw Data'!CV17</f>
        <v>612</v>
      </c>
      <c r="DC17" t="str">
        <f>'Raw Data'!CW17</f>
        <v>241-0001</v>
      </c>
      <c r="DD17" t="str">
        <f>'Raw Data'!CX17</f>
        <v>3R : Rural Principal Arterial - Other</v>
      </c>
      <c r="DE17" t="str">
        <f>'Raw Data'!CY17</f>
        <v>34.880540, -83.576120</v>
      </c>
      <c r="DF17">
        <f>'Raw Data'!CZ17</f>
        <v>-83.576120000000003</v>
      </c>
      <c r="DG17">
        <f>'Raw Data'!DA17</f>
        <v>34.880540000000003</v>
      </c>
      <c r="DH17">
        <f>'Raw Data'!DB17</f>
        <v>34.880540000000003</v>
      </c>
      <c r="DI17">
        <f>'Raw Data'!DC17</f>
        <v>-83.576120000000003</v>
      </c>
      <c r="DJ17">
        <f>'Raw Data'!DD17</f>
        <v>1.9289999999999999E-3</v>
      </c>
      <c r="DK17">
        <f>'Raw Data'!DE17</f>
        <v>41</v>
      </c>
      <c r="DL17" s="1" t="str">
        <f>VLOOKUP(DK17,'Curve Info'!$A$9:$P$76,16)</f>
        <v>Low Crash Frequency</v>
      </c>
      <c r="DM17" s="1" t="str">
        <f>VLOOKUP(DK17,'Curve Info'!$A$9:$P$76,14)</f>
        <v>Low AADT</v>
      </c>
      <c r="DN17" s="1">
        <f t="shared" si="7"/>
        <v>1595</v>
      </c>
      <c r="DO17" s="1">
        <f t="shared" si="8"/>
        <v>1245</v>
      </c>
      <c r="DP17" s="1">
        <f t="shared" si="9"/>
        <v>350</v>
      </c>
      <c r="DQ17" s="1">
        <f t="shared" si="10"/>
        <v>0.28112449799196787</v>
      </c>
      <c r="DR17" s="1">
        <f t="shared" si="11"/>
        <v>1420</v>
      </c>
      <c r="DU17">
        <f>'Raw Data'!DH17</f>
        <v>1590</v>
      </c>
      <c r="DV17">
        <f>'Raw Data'!DI17</f>
        <v>13.9</v>
      </c>
      <c r="DW17">
        <f>'Raw Data'!DJ17</f>
        <v>1600</v>
      </c>
      <c r="DX17">
        <f>'Raw Data'!DK17</f>
        <v>0</v>
      </c>
      <c r="DY17">
        <f>'Raw Data'!DL17</f>
        <v>1590</v>
      </c>
      <c r="DZ17">
        <f>'Raw Data'!DM17</f>
        <v>0</v>
      </c>
      <c r="EA17">
        <f>'Raw Data'!DN17</f>
        <v>1540</v>
      </c>
      <c r="EB17">
        <f>'Raw Data'!DO17</f>
        <v>14.3</v>
      </c>
      <c r="EC17">
        <f>'Raw Data'!DP17</f>
        <v>1480</v>
      </c>
      <c r="ED17">
        <f>'Raw Data'!DQ17</f>
        <v>14.3</v>
      </c>
      <c r="EE17">
        <f>'Raw Data'!DR17</f>
        <v>980</v>
      </c>
      <c r="EF17">
        <f>'Raw Data'!DS17</f>
        <v>16.7</v>
      </c>
      <c r="EG17">
        <f>'Raw Data'!DT17</f>
        <v>980</v>
      </c>
      <c r="EH17">
        <f>'Raw Data'!DU17</f>
        <v>16.7</v>
      </c>
      <c r="EI17">
        <f>'Raw Data'!DV17</f>
        <v>1270</v>
      </c>
      <c r="EJ17">
        <f>'Raw Data'!DW17</f>
        <v>11.8</v>
      </c>
      <c r="EK17">
        <f>'Raw Data'!DX17</f>
        <v>1280</v>
      </c>
      <c r="EL17">
        <f>'Raw Data'!DY17</f>
        <v>11.8</v>
      </c>
      <c r="EM17">
        <f>'Raw Data'!DZ17</f>
        <v>0</v>
      </c>
    </row>
    <row r="18" spans="1:143" x14ac:dyDescent="0.3">
      <c r="A18">
        <f>'Raw Data'!A18</f>
        <v>17</v>
      </c>
      <c r="B18">
        <f>'Raw Data'!B18</f>
        <v>5567764</v>
      </c>
      <c r="C18" t="str">
        <f>'Raw Data'!C18</f>
        <v>Gsp Post 00</v>
      </c>
      <c r="D18">
        <f>'Raw Data'!D18</f>
        <v>42362.809027777781</v>
      </c>
      <c r="E18" s="1">
        <f t="shared" si="2"/>
        <v>2015</v>
      </c>
      <c r="F18" s="1" t="str" cm="1">
        <f t="array" ref="F18">_xlfn.IFS(E18&lt;=2016,"before treatment",E18=2017,"unknown",E18&gt;2017,"after treatment")</f>
        <v>before treatment</v>
      </c>
      <c r="G18" s="1">
        <f t="shared" si="3"/>
        <v>1</v>
      </c>
      <c r="H18" s="1">
        <f t="shared" si="4"/>
        <v>0</v>
      </c>
      <c r="I18" t="str">
        <f>'Raw Data'!E18</f>
        <v>Rabun</v>
      </c>
      <c r="J18" t="str">
        <f>'Raw Data'!F18</f>
        <v>Lookout Mountain Scenic Hwy</v>
      </c>
      <c r="K18" t="str">
        <f>'Raw Data'!G18</f>
        <v>(none)</v>
      </c>
      <c r="L18" t="str">
        <f>'Raw Data'!H18</f>
        <v>(O) No Injury</v>
      </c>
      <c r="M18">
        <f>'Raw Data'!I18</f>
        <v>0</v>
      </c>
      <c r="N18">
        <f>'Raw Data'!J18</f>
        <v>0</v>
      </c>
      <c r="O18">
        <f>'Raw Data'!K18</f>
        <v>0</v>
      </c>
      <c r="P18" t="str">
        <f>'Raw Data'!L18</f>
        <v>Not a Collision with Motor Vehicle</v>
      </c>
      <c r="Q18" t="str">
        <f>'Raw Data'!M18</f>
        <v>On Shoulder</v>
      </c>
      <c r="R18" t="str">
        <f>'Raw Data'!N18</f>
        <v>Other-Fixed Object</v>
      </c>
      <c r="S18" t="str">
        <f>'Raw Data'!O18</f>
        <v>Embankment</v>
      </c>
      <c r="T18" t="str">
        <f>'Raw Data'!P18</f>
        <v>No Contributing Factors</v>
      </c>
      <c r="U18">
        <f>'Raw Data'!Q18</f>
        <v>1</v>
      </c>
      <c r="V18" s="1" t="str">
        <f t="shared" si="5"/>
        <v>Yes</v>
      </c>
      <c r="W18" t="str">
        <f>'Raw Data'!R18</f>
        <v>Negotiating a Curve</v>
      </c>
      <c r="X18" t="str">
        <f>'Raw Data'!S18</f>
        <v>East</v>
      </c>
      <c r="Y18" t="str">
        <f>'Raw Data'!T18</f>
        <v>Dark-Not Lighted</v>
      </c>
      <c r="Z18" t="str">
        <f>'Raw Data'!U18</f>
        <v>Wet</v>
      </c>
      <c r="AA18">
        <f>'Raw Data'!V18</f>
        <v>39</v>
      </c>
      <c r="AB18" t="str">
        <f>'Raw Data'!W18</f>
        <v>Lap and Shoulder Belt Used</v>
      </c>
      <c r="AC18" s="1">
        <f t="shared" si="6"/>
        <v>0</v>
      </c>
      <c r="AD18" t="str">
        <f>'Raw Data'!X18</f>
        <v>Passenger Car</v>
      </c>
      <c r="AE18" t="str">
        <f>'Raw Data'!Y18</f>
        <v>2411000200I</v>
      </c>
      <c r="AF18">
        <f>'Raw Data'!Z18</f>
        <v>4.8040000000000003</v>
      </c>
      <c r="AG18">
        <f>'Raw Data'!AA18</f>
        <v>34.875199000000002</v>
      </c>
      <c r="AH18">
        <f>'Raw Data'!AB18</f>
        <v>-83.567400000000006</v>
      </c>
      <c r="AI18">
        <f>'Raw Data'!AC18</f>
        <v>41</v>
      </c>
      <c r="AJ18">
        <f>'Raw Data'!AD18</f>
        <v>26</v>
      </c>
      <c r="AK18">
        <f>'Raw Data'!AE18</f>
        <v>71</v>
      </c>
      <c r="AL18" t="str">
        <f>'Raw Data'!AF18</f>
        <v>D1_0002_00_I</v>
      </c>
      <c r="AM18">
        <f>'Raw Data'!AG18</f>
        <v>61</v>
      </c>
      <c r="AN18">
        <f>'Raw Data'!AH18</f>
        <v>70</v>
      </c>
      <c r="AO18" t="str">
        <f>'Raw Data'!AI18</f>
        <v>split</v>
      </c>
      <c r="AP18">
        <f>'Raw Data'!AJ18</f>
        <v>478.2</v>
      </c>
      <c r="AQ18">
        <f>'Raw Data'!AK18</f>
        <v>73.7</v>
      </c>
      <c r="AR18">
        <f>'Raw Data'!AL18</f>
        <v>611</v>
      </c>
      <c r="AS18">
        <f>'Raw Data'!AM18</f>
        <v>-83.568487000000005</v>
      </c>
      <c r="AT18">
        <f>'Raw Data'!AN18</f>
        <v>34.875439</v>
      </c>
      <c r="AU18">
        <f>'Raw Data'!AO18</f>
        <v>-83.566838000000004</v>
      </c>
      <c r="AV18">
        <f>'Raw Data'!AP18</f>
        <v>34.874645000000001</v>
      </c>
      <c r="AW18" t="str">
        <f>'Raw Data'!AQ18</f>
        <v>2411000200I</v>
      </c>
      <c r="AX18">
        <f>'Raw Data'!AR18</f>
        <v>1</v>
      </c>
      <c r="AY18">
        <f>'Raw Data'!AS18</f>
        <v>241</v>
      </c>
      <c r="AZ18">
        <f>'Raw Data'!AT18</f>
        <v>2</v>
      </c>
      <c r="BA18">
        <f>'Raw Data'!AU18</f>
        <v>0</v>
      </c>
      <c r="BB18">
        <f>'Raw Data'!AV18</f>
        <v>45</v>
      </c>
      <c r="BC18">
        <f>'Raw Data'!AW18</f>
        <v>7.87</v>
      </c>
      <c r="BD18">
        <f>'Raw Data'!AX18</f>
        <v>7.44</v>
      </c>
      <c r="BE18">
        <f>'Raw Data'!AY18</f>
        <v>2190.3000000000002</v>
      </c>
      <c r="BF18">
        <f>'Raw Data'!AZ18</f>
        <v>2205.6999999999998</v>
      </c>
      <c r="BG18">
        <f>'Raw Data'!BA18</f>
        <v>2222.8000000000002</v>
      </c>
      <c r="BH18">
        <f>'Raw Data'!BB18</f>
        <v>45</v>
      </c>
      <c r="BI18">
        <f>'Raw Data'!BC18</f>
        <v>42.3</v>
      </c>
      <c r="BJ18">
        <f>'Raw Data'!BD18</f>
        <v>2.7</v>
      </c>
      <c r="BK18">
        <f>'Raw Data'!BE18</f>
        <v>43091</v>
      </c>
      <c r="BL18" t="str">
        <f>'Raw Data'!BF18</f>
        <v>NONE</v>
      </c>
      <c r="BM18">
        <f>'Raw Data'!BG18</f>
        <v>1.9289999999999999E-3</v>
      </c>
      <c r="BN18">
        <f>'Raw Data'!BH18</f>
        <v>43284</v>
      </c>
      <c r="BO18">
        <f>'Raw Data'!BI18</f>
        <v>42909</v>
      </c>
      <c r="BP18" t="str">
        <f>'Raw Data'!BJ18</f>
        <v>2411000200I</v>
      </c>
      <c r="BQ18" t="str">
        <f>'Raw Data'!BK18</f>
        <v>RABUN</v>
      </c>
      <c r="BR18">
        <f>'Raw Data'!BL18</f>
        <v>1</v>
      </c>
      <c r="BS18">
        <f>'Raw Data'!BM18</f>
        <v>200</v>
      </c>
      <c r="BT18">
        <f>'Raw Data'!BN18</f>
        <v>1</v>
      </c>
      <c r="BU18">
        <f>'Raw Data'!BO18</f>
        <v>1</v>
      </c>
      <c r="BV18">
        <f>'Raw Data'!BP18</f>
        <v>2</v>
      </c>
      <c r="BW18">
        <f>'Raw Data'!BQ18</f>
        <v>1</v>
      </c>
      <c r="BX18">
        <f>'Raw Data'!BR18</f>
        <v>1</v>
      </c>
      <c r="BY18">
        <f>'Raw Data'!BS18</f>
        <v>2</v>
      </c>
      <c r="BZ18">
        <f>'Raw Data'!BT18</f>
        <v>3</v>
      </c>
      <c r="CA18">
        <f>'Raw Data'!BU18</f>
        <v>3</v>
      </c>
      <c r="CB18" t="str">
        <f>'Raw Data'!BV18</f>
        <v>N</v>
      </c>
      <c r="CC18">
        <f>'Raw Data'!BW18</f>
        <v>241</v>
      </c>
      <c r="CD18">
        <f>'Raw Data'!BX18</f>
        <v>2</v>
      </c>
      <c r="CE18">
        <f>'Raw Data'!BY18</f>
        <v>0</v>
      </c>
      <c r="CF18" t="str">
        <f>'Raw Data'!BZ18</f>
        <v>Not Urban</v>
      </c>
      <c r="CG18" t="str">
        <f>'Raw Data'!CA18</f>
        <v>Not Urban</v>
      </c>
      <c r="CH18">
        <f>'Raw Data'!CB18</f>
        <v>0</v>
      </c>
      <c r="CI18">
        <f>'Raw Data'!CC18</f>
        <v>45</v>
      </c>
      <c r="CJ18">
        <f>'Raw Data'!CD18</f>
        <v>1540</v>
      </c>
      <c r="CK18" t="str">
        <f>'Raw Data'!CE18</f>
        <v xml:space="preserve"> </v>
      </c>
      <c r="CL18">
        <f>'Raw Data'!CF18</f>
        <v>0</v>
      </c>
      <c r="CM18">
        <f>'Raw Data'!CG18</f>
        <v>4.9612619999999996</v>
      </c>
      <c r="CN18">
        <f>'Raw Data'!CH18</f>
        <v>9</v>
      </c>
      <c r="CO18" t="str">
        <f>'Raw Data'!CI18</f>
        <v>State Mainline</v>
      </c>
      <c r="CP18">
        <f>'Raw Data'!CJ18</f>
        <v>1540</v>
      </c>
      <c r="CQ18">
        <f>'Raw Data'!CK18</f>
        <v>452474</v>
      </c>
      <c r="CR18">
        <f>'Raw Data'!CL18</f>
        <v>0</v>
      </c>
      <c r="CS18">
        <f>'Raw Data'!CM18</f>
        <v>4.9580000000000002</v>
      </c>
      <c r="CT18">
        <f>'Raw Data'!CN18</f>
        <v>452474</v>
      </c>
      <c r="CU18">
        <f>'Raw Data'!CO18</f>
        <v>0</v>
      </c>
      <c r="CV18">
        <f>'Raw Data'!CP18</f>
        <v>26195.464072999999</v>
      </c>
      <c r="CW18">
        <f>'Raw Data'!CQ18</f>
        <v>100</v>
      </c>
      <c r="CX18">
        <f>'Raw Data'!CR18</f>
        <v>42933</v>
      </c>
      <c r="CY18">
        <f>'Raw Data'!CS18</f>
        <v>0.16330600000000001</v>
      </c>
      <c r="CZ18">
        <f>'Raw Data'!CT18</f>
        <v>0</v>
      </c>
      <c r="DA18">
        <f>'Raw Data'!CU18</f>
        <v>1.9289999999999999E-3</v>
      </c>
      <c r="DB18">
        <f>'Raw Data'!CV18</f>
        <v>612</v>
      </c>
      <c r="DC18" t="str">
        <f>'Raw Data'!CW18</f>
        <v>241-0001</v>
      </c>
      <c r="DD18" t="str">
        <f>'Raw Data'!CX18</f>
        <v>3R : Rural Principal Arterial - Other</v>
      </c>
      <c r="DE18" t="str">
        <f>'Raw Data'!CY18</f>
        <v>34.880540, -83.576120</v>
      </c>
      <c r="DF18">
        <f>'Raw Data'!CZ18</f>
        <v>-83.576120000000003</v>
      </c>
      <c r="DG18">
        <f>'Raw Data'!DA18</f>
        <v>34.880540000000003</v>
      </c>
      <c r="DH18">
        <f>'Raw Data'!DB18</f>
        <v>34.880540000000003</v>
      </c>
      <c r="DI18">
        <f>'Raw Data'!DC18</f>
        <v>-83.576120000000003</v>
      </c>
      <c r="DJ18">
        <f>'Raw Data'!DD18</f>
        <v>1.9289999999999999E-3</v>
      </c>
      <c r="DK18">
        <f>'Raw Data'!DE18</f>
        <v>41</v>
      </c>
      <c r="DL18" s="1" t="str">
        <f>VLOOKUP(DK18,'Curve Info'!$A$9:$P$76,16)</f>
        <v>Low Crash Frequency</v>
      </c>
      <c r="DM18" s="1" t="str">
        <f>VLOOKUP(DK18,'Curve Info'!$A$9:$P$76,14)</f>
        <v>Low AADT</v>
      </c>
      <c r="DN18" s="1">
        <f t="shared" si="7"/>
        <v>1595</v>
      </c>
      <c r="DO18" s="1">
        <f t="shared" si="8"/>
        <v>1245</v>
      </c>
      <c r="DP18" s="1">
        <f t="shared" si="9"/>
        <v>350</v>
      </c>
      <c r="DQ18" s="1">
        <f t="shared" si="10"/>
        <v>0.28112449799196787</v>
      </c>
      <c r="DR18" s="1">
        <f t="shared" si="11"/>
        <v>1420</v>
      </c>
      <c r="DU18">
        <f>'Raw Data'!DH18</f>
        <v>1590</v>
      </c>
      <c r="DV18">
        <f>'Raw Data'!DI18</f>
        <v>13.9</v>
      </c>
      <c r="DW18">
        <f>'Raw Data'!DJ18</f>
        <v>1600</v>
      </c>
      <c r="DX18">
        <f>'Raw Data'!DK18</f>
        <v>0</v>
      </c>
      <c r="DY18">
        <f>'Raw Data'!DL18</f>
        <v>1590</v>
      </c>
      <c r="DZ18">
        <f>'Raw Data'!DM18</f>
        <v>0</v>
      </c>
      <c r="EA18">
        <f>'Raw Data'!DN18</f>
        <v>1540</v>
      </c>
      <c r="EB18">
        <f>'Raw Data'!DO18</f>
        <v>14.3</v>
      </c>
      <c r="EC18">
        <f>'Raw Data'!DP18</f>
        <v>1480</v>
      </c>
      <c r="ED18">
        <f>'Raw Data'!DQ18</f>
        <v>14.3</v>
      </c>
      <c r="EE18">
        <f>'Raw Data'!DR18</f>
        <v>980</v>
      </c>
      <c r="EF18">
        <f>'Raw Data'!DS18</f>
        <v>16.7</v>
      </c>
      <c r="EG18">
        <f>'Raw Data'!DT18</f>
        <v>980</v>
      </c>
      <c r="EH18">
        <f>'Raw Data'!DU18</f>
        <v>16.7</v>
      </c>
      <c r="EI18">
        <f>'Raw Data'!DV18</f>
        <v>1270</v>
      </c>
      <c r="EJ18">
        <f>'Raw Data'!DW18</f>
        <v>11.8</v>
      </c>
      <c r="EK18">
        <f>'Raw Data'!DX18</f>
        <v>1280</v>
      </c>
      <c r="EL18">
        <f>'Raw Data'!DY18</f>
        <v>11.8</v>
      </c>
      <c r="EM18">
        <f>'Raw Data'!DZ18</f>
        <v>0</v>
      </c>
    </row>
    <row r="19" spans="1:143" x14ac:dyDescent="0.3">
      <c r="A19">
        <f>'Raw Data'!A19</f>
        <v>18</v>
      </c>
      <c r="B19">
        <f>'Raw Data'!B19</f>
        <v>7800188</v>
      </c>
      <c r="C19" t="str">
        <f>'Raw Data'!C19</f>
        <v>Rabun Co Sheriff's Office</v>
      </c>
      <c r="D19">
        <f>'Raw Data'!D19</f>
        <v>44108.583333333336</v>
      </c>
      <c r="E19" s="1">
        <f t="shared" si="2"/>
        <v>2020</v>
      </c>
      <c r="F19" s="1" t="str" cm="1">
        <f t="array" ref="F19">_xlfn.IFS(E19&lt;=2016,"before treatment",E19=2017,"unknown",E19&gt;2017,"after treatment")</f>
        <v>after treatment</v>
      </c>
      <c r="G19" s="1">
        <f t="shared" si="3"/>
        <v>0</v>
      </c>
      <c r="H19" s="1">
        <f t="shared" si="4"/>
        <v>1</v>
      </c>
      <c r="I19" t="str">
        <f>'Raw Data'!E19</f>
        <v>Rabun</v>
      </c>
      <c r="J19" t="str">
        <f>'Raw Data'!F19</f>
        <v>State Route 197</v>
      </c>
      <c r="K19">
        <f>'Raw Data'!G19</f>
        <v>76</v>
      </c>
      <c r="L19" t="str">
        <f>'Raw Data'!H19</f>
        <v>(O) No Injury</v>
      </c>
      <c r="M19">
        <f>'Raw Data'!I19</f>
        <v>0</v>
      </c>
      <c r="N19">
        <f>'Raw Data'!J19</f>
        <v>0</v>
      </c>
      <c r="O19">
        <f>'Raw Data'!K19</f>
        <v>0</v>
      </c>
      <c r="P19" t="str">
        <f>'Raw Data'!L19</f>
        <v>Sideswipe-Same Direction</v>
      </c>
      <c r="Q19" t="str">
        <f>'Raw Data'!M19</f>
        <v>Off Roadway</v>
      </c>
      <c r="R19" t="str">
        <f>'Raw Data'!N19</f>
        <v>Motor Vehicle in Motion</v>
      </c>
      <c r="S19" t="str">
        <f>'Raw Data'!O19</f>
        <v>Motor Vehicle in Motion</v>
      </c>
      <c r="T19" t="str">
        <f>'Raw Data'!P19</f>
        <v>(None)</v>
      </c>
      <c r="U19">
        <f>'Raw Data'!Q19</f>
        <v>2</v>
      </c>
      <c r="V19" s="1" t="str">
        <f t="shared" si="5"/>
        <v>No</v>
      </c>
      <c r="W19" t="str">
        <f>'Raw Data'!R19</f>
        <v>Stopped</v>
      </c>
      <c r="X19" t="str">
        <f>'Raw Data'!S19</f>
        <v>["None","North"]</v>
      </c>
      <c r="Y19" t="str">
        <f>'Raw Data'!T19</f>
        <v>Daylight</v>
      </c>
      <c r="Z19" t="str">
        <f>'Raw Data'!U19</f>
        <v>Dry</v>
      </c>
      <c r="AA19" t="str">
        <f>'Raw Data'!V19</f>
        <v>[0,67]</v>
      </c>
      <c r="AB19" t="str">
        <f>'Raw Data'!W19</f>
        <v>["Motorcycle Helmet","Unknown"]</v>
      </c>
      <c r="AC19" s="1">
        <f t="shared" si="6"/>
        <v>1</v>
      </c>
      <c r="AD19" t="str">
        <f>'Raw Data'!X19</f>
        <v>Motorcycle</v>
      </c>
      <c r="AE19" t="str">
        <f>'Raw Data'!Y19</f>
        <v>2411019700I</v>
      </c>
      <c r="AF19">
        <f>'Raw Data'!Z19</f>
        <v>8.2776859999999992</v>
      </c>
      <c r="AG19">
        <f>'Raw Data'!AA19</f>
        <v>34.873049000000002</v>
      </c>
      <c r="AH19">
        <f>'Raw Data'!AB19</f>
        <v>-83.565922</v>
      </c>
      <c r="AI19">
        <f>'Raw Data'!AC19</f>
        <v>43</v>
      </c>
      <c r="AJ19">
        <f>'Raw Data'!AD19</f>
        <v>28</v>
      </c>
      <c r="AK19">
        <f>'Raw Data'!AE19</f>
        <v>73</v>
      </c>
      <c r="AL19" t="str">
        <f>'Raw Data'!AF19</f>
        <v>D1_0002_00_I</v>
      </c>
      <c r="AM19">
        <f>'Raw Data'!AG19</f>
        <v>62</v>
      </c>
      <c r="AN19">
        <f>'Raw Data'!AH19</f>
        <v>72</v>
      </c>
      <c r="AO19" t="str">
        <f>'Raw Data'!AI19</f>
        <v>simple</v>
      </c>
      <c r="AP19">
        <f>'Raw Data'!AJ19</f>
        <v>246.5</v>
      </c>
      <c r="AQ19">
        <f>'Raw Data'!AK19</f>
        <v>90.7</v>
      </c>
      <c r="AR19">
        <f>'Raw Data'!AL19</f>
        <v>390.1</v>
      </c>
      <c r="AS19">
        <f>'Raw Data'!AM19</f>
        <v>-83.565779000000006</v>
      </c>
      <c r="AT19">
        <f>'Raw Data'!AN19</f>
        <v>34.873196999999998</v>
      </c>
      <c r="AU19">
        <f>'Raw Data'!AO19</f>
        <v>-83.564750000000004</v>
      </c>
      <c r="AV19">
        <f>'Raw Data'!AP19</f>
        <v>34.872722000000003</v>
      </c>
      <c r="AW19" t="str">
        <f>'Raw Data'!AQ19</f>
        <v>2411000200I</v>
      </c>
      <c r="AX19">
        <f>'Raw Data'!AR19</f>
        <v>1</v>
      </c>
      <c r="AY19">
        <f>'Raw Data'!AS19</f>
        <v>241</v>
      </c>
      <c r="AZ19">
        <f>'Raw Data'!AT19</f>
        <v>2</v>
      </c>
      <c r="BA19">
        <f>'Raw Data'!AU19</f>
        <v>0</v>
      </c>
      <c r="BB19">
        <f>'Raw Data'!AV19</f>
        <v>45</v>
      </c>
      <c r="BC19">
        <f>'Raw Data'!AW19</f>
        <v>7.87</v>
      </c>
      <c r="BD19">
        <f>'Raw Data'!AX19</f>
        <v>7.56</v>
      </c>
      <c r="BE19">
        <f>'Raw Data'!AY19</f>
        <v>2145.6999999999998</v>
      </c>
      <c r="BF19">
        <f>'Raw Data'!AZ19</f>
        <v>2149.3000000000002</v>
      </c>
      <c r="BG19">
        <f>'Raw Data'!BA19</f>
        <v>2159.4</v>
      </c>
      <c r="BH19">
        <f>'Raw Data'!BB19</f>
        <v>45</v>
      </c>
      <c r="BI19">
        <f>'Raw Data'!BC19</f>
        <v>35.799999999999997</v>
      </c>
      <c r="BJ19">
        <f>'Raw Data'!BD19</f>
        <v>9.1999999999999993</v>
      </c>
      <c r="BK19">
        <f>'Raw Data'!BE19</f>
        <v>43091</v>
      </c>
      <c r="BL19" t="str">
        <f>'Raw Data'!BF19</f>
        <v>NONE</v>
      </c>
      <c r="BM19">
        <f>'Raw Data'!BG19</f>
        <v>1.23E-3</v>
      </c>
      <c r="BN19">
        <f>'Raw Data'!BH19</f>
        <v>43284</v>
      </c>
      <c r="BO19">
        <f>'Raw Data'!BI19</f>
        <v>42909</v>
      </c>
      <c r="BP19" t="str">
        <f>'Raw Data'!BJ19</f>
        <v>2411000200I</v>
      </c>
      <c r="BQ19" t="str">
        <f>'Raw Data'!BK19</f>
        <v>RABUN</v>
      </c>
      <c r="BR19">
        <f>'Raw Data'!BL19</f>
        <v>1</v>
      </c>
      <c r="BS19">
        <f>'Raw Data'!BM19</f>
        <v>200</v>
      </c>
      <c r="BT19">
        <f>'Raw Data'!BN19</f>
        <v>1</v>
      </c>
      <c r="BU19">
        <f>'Raw Data'!BO19</f>
        <v>1</v>
      </c>
      <c r="BV19">
        <f>'Raw Data'!BP19</f>
        <v>2</v>
      </c>
      <c r="BW19">
        <f>'Raw Data'!BQ19</f>
        <v>1</v>
      </c>
      <c r="BX19">
        <f>'Raw Data'!BR19</f>
        <v>1</v>
      </c>
      <c r="BY19">
        <f>'Raw Data'!BS19</f>
        <v>2</v>
      </c>
      <c r="BZ19">
        <f>'Raw Data'!BT19</f>
        <v>3</v>
      </c>
      <c r="CA19">
        <f>'Raw Data'!BU19</f>
        <v>3</v>
      </c>
      <c r="CB19" t="str">
        <f>'Raw Data'!BV19</f>
        <v>N</v>
      </c>
      <c r="CC19">
        <f>'Raw Data'!BW19</f>
        <v>241</v>
      </c>
      <c r="CD19">
        <f>'Raw Data'!BX19</f>
        <v>2</v>
      </c>
      <c r="CE19">
        <f>'Raw Data'!BY19</f>
        <v>0</v>
      </c>
      <c r="CF19" t="str">
        <f>'Raw Data'!BZ19</f>
        <v>Not Urban</v>
      </c>
      <c r="CG19" t="str">
        <f>'Raw Data'!CA19</f>
        <v>Not Urban</v>
      </c>
      <c r="CH19">
        <f>'Raw Data'!CB19</f>
        <v>0</v>
      </c>
      <c r="CI19">
        <f>'Raw Data'!CC19</f>
        <v>45</v>
      </c>
      <c r="CJ19">
        <f>'Raw Data'!CD19</f>
        <v>1540</v>
      </c>
      <c r="CK19" t="str">
        <f>'Raw Data'!CE19</f>
        <v xml:space="preserve"> </v>
      </c>
      <c r="CL19">
        <f>'Raw Data'!CF19</f>
        <v>0</v>
      </c>
      <c r="CM19">
        <f>'Raw Data'!CG19</f>
        <v>4.9612619999999996</v>
      </c>
      <c r="CN19">
        <f>'Raw Data'!CH19</f>
        <v>9</v>
      </c>
      <c r="CO19" t="str">
        <f>'Raw Data'!CI19</f>
        <v>State Mainline</v>
      </c>
      <c r="CP19">
        <f>'Raw Data'!CJ19</f>
        <v>1540</v>
      </c>
      <c r="CQ19">
        <f>'Raw Data'!CK19</f>
        <v>452474</v>
      </c>
      <c r="CR19">
        <f>'Raw Data'!CL19</f>
        <v>0</v>
      </c>
      <c r="CS19">
        <f>'Raw Data'!CM19</f>
        <v>4.9580000000000002</v>
      </c>
      <c r="CT19">
        <f>'Raw Data'!CN19</f>
        <v>452474</v>
      </c>
      <c r="CU19">
        <f>'Raw Data'!CO19</f>
        <v>0</v>
      </c>
      <c r="CV19">
        <f>'Raw Data'!CP19</f>
        <v>26195.464072999999</v>
      </c>
      <c r="CW19">
        <f>'Raw Data'!CQ19</f>
        <v>100</v>
      </c>
      <c r="CX19">
        <f>'Raw Data'!CR19</f>
        <v>42933</v>
      </c>
      <c r="CY19">
        <f>'Raw Data'!CS19</f>
        <v>0.16330600000000001</v>
      </c>
      <c r="CZ19">
        <f>'Raw Data'!CT19</f>
        <v>0</v>
      </c>
      <c r="DA19">
        <f>'Raw Data'!CU19</f>
        <v>1.23E-3</v>
      </c>
      <c r="DB19">
        <f>'Raw Data'!CV19</f>
        <v>612</v>
      </c>
      <c r="DC19" t="str">
        <f>'Raw Data'!CW19</f>
        <v>241-0001</v>
      </c>
      <c r="DD19" t="str">
        <f>'Raw Data'!CX19</f>
        <v>3R : Rural Principal Arterial - Other</v>
      </c>
      <c r="DE19" t="str">
        <f>'Raw Data'!CY19</f>
        <v>34.880540, -83.576120</v>
      </c>
      <c r="DF19">
        <f>'Raw Data'!CZ19</f>
        <v>-83.576120000000003</v>
      </c>
      <c r="DG19">
        <f>'Raw Data'!DA19</f>
        <v>34.880540000000003</v>
      </c>
      <c r="DH19">
        <f>'Raw Data'!DB19</f>
        <v>34.880540000000003</v>
      </c>
      <c r="DI19">
        <f>'Raw Data'!DC19</f>
        <v>-83.576120000000003</v>
      </c>
      <c r="DJ19">
        <f>'Raw Data'!DD19</f>
        <v>1.23E-3</v>
      </c>
      <c r="DK19">
        <f>'Raw Data'!DE19</f>
        <v>43</v>
      </c>
      <c r="DL19" s="1" t="str">
        <f>VLOOKUP(DK19,'Curve Info'!$A$9:$P$76,16)</f>
        <v>High Crash Frequency</v>
      </c>
      <c r="DM19" s="1" t="str">
        <f>VLOOKUP(DK19,'Curve Info'!$A$9:$P$76,14)</f>
        <v>Low AADT</v>
      </c>
      <c r="DN19" s="1">
        <f t="shared" si="7"/>
        <v>1595</v>
      </c>
      <c r="DO19" s="1">
        <f t="shared" si="8"/>
        <v>1245</v>
      </c>
      <c r="DP19" s="1">
        <f t="shared" si="9"/>
        <v>350</v>
      </c>
      <c r="DQ19" s="1">
        <f t="shared" si="10"/>
        <v>0.28112449799196787</v>
      </c>
      <c r="DR19" s="1">
        <f t="shared" si="11"/>
        <v>1420</v>
      </c>
      <c r="DU19">
        <f>'Raw Data'!DH19</f>
        <v>1590</v>
      </c>
      <c r="DV19">
        <f>'Raw Data'!DI19</f>
        <v>13.9</v>
      </c>
      <c r="DW19">
        <f>'Raw Data'!DJ19</f>
        <v>1600</v>
      </c>
      <c r="DX19">
        <f>'Raw Data'!DK19</f>
        <v>0</v>
      </c>
      <c r="DY19">
        <f>'Raw Data'!DL19</f>
        <v>1590</v>
      </c>
      <c r="DZ19">
        <f>'Raw Data'!DM19</f>
        <v>0</v>
      </c>
      <c r="EA19">
        <f>'Raw Data'!DN19</f>
        <v>1540</v>
      </c>
      <c r="EB19">
        <f>'Raw Data'!DO19</f>
        <v>14.3</v>
      </c>
      <c r="EC19">
        <f>'Raw Data'!DP19</f>
        <v>1480</v>
      </c>
      <c r="ED19">
        <f>'Raw Data'!DQ19</f>
        <v>14.3</v>
      </c>
      <c r="EE19">
        <f>'Raw Data'!DR19</f>
        <v>980</v>
      </c>
      <c r="EF19">
        <f>'Raw Data'!DS19</f>
        <v>16.7</v>
      </c>
      <c r="EG19">
        <f>'Raw Data'!DT19</f>
        <v>980</v>
      </c>
      <c r="EH19">
        <f>'Raw Data'!DU19</f>
        <v>16.7</v>
      </c>
      <c r="EI19">
        <f>'Raw Data'!DV19</f>
        <v>1270</v>
      </c>
      <c r="EJ19">
        <f>'Raw Data'!DW19</f>
        <v>11.8</v>
      </c>
      <c r="EK19">
        <f>'Raw Data'!DX19</f>
        <v>1280</v>
      </c>
      <c r="EL19">
        <f>'Raw Data'!DY19</f>
        <v>11.8</v>
      </c>
      <c r="EM19">
        <f>'Raw Data'!DZ19</f>
        <v>1.9699999999999999E-4</v>
      </c>
    </row>
    <row r="20" spans="1:143" x14ac:dyDescent="0.3">
      <c r="A20">
        <f>'Raw Data'!A20</f>
        <v>19</v>
      </c>
      <c r="B20">
        <f>'Raw Data'!B20</f>
        <v>7736607</v>
      </c>
      <c r="C20" t="str">
        <f>'Raw Data'!C20</f>
        <v>Gsp Post 00</v>
      </c>
      <c r="D20">
        <f>'Raw Data'!D20</f>
        <v>44047.421527777777</v>
      </c>
      <c r="E20" s="1">
        <f t="shared" si="2"/>
        <v>2020</v>
      </c>
      <c r="F20" s="1" t="str" cm="1">
        <f t="array" ref="F20">_xlfn.IFS(E20&lt;=2016,"before treatment",E20=2017,"unknown",E20&gt;2017,"after treatment")</f>
        <v>after treatment</v>
      </c>
      <c r="G20" s="1">
        <f t="shared" si="3"/>
        <v>0</v>
      </c>
      <c r="H20" s="1">
        <f t="shared" si="4"/>
        <v>1</v>
      </c>
      <c r="I20" t="str">
        <f>'Raw Data'!E20</f>
        <v>Rabun</v>
      </c>
      <c r="J20" t="str">
        <f>'Raw Data'!F20</f>
        <v>State Route 197</v>
      </c>
      <c r="K20" t="str">
        <f>'Raw Data'!G20</f>
        <v>Joe Thompson Ln</v>
      </c>
      <c r="L20" t="str">
        <f>'Raw Data'!H20</f>
        <v>(A) Suspected Serious Injury</v>
      </c>
      <c r="M20">
        <f>'Raw Data'!I20</f>
        <v>0</v>
      </c>
      <c r="N20">
        <f>'Raw Data'!J20</f>
        <v>1</v>
      </c>
      <c r="O20">
        <f>'Raw Data'!K20</f>
        <v>0</v>
      </c>
      <c r="P20" t="str">
        <f>'Raw Data'!L20</f>
        <v>Not a Collision with Motor Vehicle</v>
      </c>
      <c r="Q20" t="str">
        <f>'Raw Data'!M20</f>
        <v>On Shoulder</v>
      </c>
      <c r="R20" t="str">
        <f>'Raw Data'!N20</f>
        <v>Over Turn</v>
      </c>
      <c r="S20" t="str">
        <f>'Raw Data'!O20</f>
        <v>Over Turn</v>
      </c>
      <c r="T20" t="str">
        <f>'Raw Data'!P20</f>
        <v>(None)</v>
      </c>
      <c r="U20">
        <f>'Raw Data'!Q20</f>
        <v>1</v>
      </c>
      <c r="V20" s="1" t="str">
        <f t="shared" si="5"/>
        <v>Yes</v>
      </c>
      <c r="W20" t="str">
        <f>'Raw Data'!R20</f>
        <v>Straight</v>
      </c>
      <c r="X20" t="str">
        <f>'Raw Data'!S20</f>
        <v>South</v>
      </c>
      <c r="Y20" t="str">
        <f>'Raw Data'!T20</f>
        <v>Daylight</v>
      </c>
      <c r="Z20" t="str">
        <f>'Raw Data'!U20</f>
        <v>Dry</v>
      </c>
      <c r="AA20">
        <f>'Raw Data'!V20</f>
        <v>41</v>
      </c>
      <c r="AB20" t="str">
        <f>'Raw Data'!W20</f>
        <v>None Used</v>
      </c>
      <c r="AC20" s="1">
        <f t="shared" si="6"/>
        <v>0</v>
      </c>
      <c r="AD20" t="str">
        <f>'Raw Data'!X20</f>
        <v>Pickup Truck</v>
      </c>
      <c r="AE20" t="str">
        <f>'Raw Data'!Y20</f>
        <v>2411019700I</v>
      </c>
      <c r="AF20">
        <f>'Raw Data'!Z20</f>
        <v>8.2480130000000003</v>
      </c>
      <c r="AG20">
        <f>'Raw Data'!AA20</f>
        <v>34.87274</v>
      </c>
      <c r="AH20">
        <f>'Raw Data'!AB20</f>
        <v>-83.566295999999994</v>
      </c>
      <c r="AI20">
        <f>'Raw Data'!AC20</f>
        <v>43</v>
      </c>
      <c r="AJ20">
        <f>'Raw Data'!AD20</f>
        <v>28</v>
      </c>
      <c r="AK20">
        <f>'Raw Data'!AE20</f>
        <v>73</v>
      </c>
      <c r="AL20" t="str">
        <f>'Raw Data'!AF20</f>
        <v>D1_0002_00_I</v>
      </c>
      <c r="AM20">
        <f>'Raw Data'!AG20</f>
        <v>62</v>
      </c>
      <c r="AN20">
        <f>'Raw Data'!AH20</f>
        <v>72</v>
      </c>
      <c r="AO20" t="str">
        <f>'Raw Data'!AI20</f>
        <v>simple</v>
      </c>
      <c r="AP20">
        <f>'Raw Data'!AJ20</f>
        <v>246.5</v>
      </c>
      <c r="AQ20">
        <f>'Raw Data'!AK20</f>
        <v>90.7</v>
      </c>
      <c r="AR20">
        <f>'Raw Data'!AL20</f>
        <v>390.1</v>
      </c>
      <c r="AS20">
        <f>'Raw Data'!AM20</f>
        <v>-83.565779000000006</v>
      </c>
      <c r="AT20">
        <f>'Raw Data'!AN20</f>
        <v>34.873196999999998</v>
      </c>
      <c r="AU20">
        <f>'Raw Data'!AO20</f>
        <v>-83.564750000000004</v>
      </c>
      <c r="AV20">
        <f>'Raw Data'!AP20</f>
        <v>34.872722000000003</v>
      </c>
      <c r="AW20" t="str">
        <f>'Raw Data'!AQ20</f>
        <v>2411000200I</v>
      </c>
      <c r="AX20">
        <f>'Raw Data'!AR20</f>
        <v>1</v>
      </c>
      <c r="AY20">
        <f>'Raw Data'!AS20</f>
        <v>241</v>
      </c>
      <c r="AZ20">
        <f>'Raw Data'!AT20</f>
        <v>2</v>
      </c>
      <c r="BA20">
        <f>'Raw Data'!AU20</f>
        <v>0</v>
      </c>
      <c r="BB20">
        <f>'Raw Data'!AV20</f>
        <v>45</v>
      </c>
      <c r="BC20">
        <f>'Raw Data'!AW20</f>
        <v>7.87</v>
      </c>
      <c r="BD20">
        <f>'Raw Data'!AX20</f>
        <v>7.56</v>
      </c>
      <c r="BE20">
        <f>'Raw Data'!AY20</f>
        <v>2145.6999999999998</v>
      </c>
      <c r="BF20">
        <f>'Raw Data'!AZ20</f>
        <v>2149.3000000000002</v>
      </c>
      <c r="BG20">
        <f>'Raw Data'!BA20</f>
        <v>2159.4</v>
      </c>
      <c r="BH20">
        <f>'Raw Data'!BB20</f>
        <v>45</v>
      </c>
      <c r="BI20">
        <f>'Raw Data'!BC20</f>
        <v>35.799999999999997</v>
      </c>
      <c r="BJ20">
        <f>'Raw Data'!BD20</f>
        <v>9.1999999999999993</v>
      </c>
      <c r="BK20">
        <f>'Raw Data'!BE20</f>
        <v>43091</v>
      </c>
      <c r="BL20" t="str">
        <f>'Raw Data'!BF20</f>
        <v>NONE</v>
      </c>
      <c r="BM20">
        <f>'Raw Data'!BG20</f>
        <v>1.23E-3</v>
      </c>
      <c r="BN20">
        <f>'Raw Data'!BH20</f>
        <v>43284</v>
      </c>
      <c r="BO20">
        <f>'Raw Data'!BI20</f>
        <v>42909</v>
      </c>
      <c r="BP20" t="str">
        <f>'Raw Data'!BJ20</f>
        <v>2411000200I</v>
      </c>
      <c r="BQ20" t="str">
        <f>'Raw Data'!BK20</f>
        <v>RABUN</v>
      </c>
      <c r="BR20">
        <f>'Raw Data'!BL20</f>
        <v>1</v>
      </c>
      <c r="BS20">
        <f>'Raw Data'!BM20</f>
        <v>200</v>
      </c>
      <c r="BT20">
        <f>'Raw Data'!BN20</f>
        <v>1</v>
      </c>
      <c r="BU20">
        <f>'Raw Data'!BO20</f>
        <v>1</v>
      </c>
      <c r="BV20">
        <f>'Raw Data'!BP20</f>
        <v>2</v>
      </c>
      <c r="BW20">
        <f>'Raw Data'!BQ20</f>
        <v>1</v>
      </c>
      <c r="BX20">
        <f>'Raw Data'!BR20</f>
        <v>1</v>
      </c>
      <c r="BY20">
        <f>'Raw Data'!BS20</f>
        <v>2</v>
      </c>
      <c r="BZ20">
        <f>'Raw Data'!BT20</f>
        <v>3</v>
      </c>
      <c r="CA20">
        <f>'Raw Data'!BU20</f>
        <v>3</v>
      </c>
      <c r="CB20" t="str">
        <f>'Raw Data'!BV20</f>
        <v>N</v>
      </c>
      <c r="CC20">
        <f>'Raw Data'!BW20</f>
        <v>241</v>
      </c>
      <c r="CD20">
        <f>'Raw Data'!BX20</f>
        <v>2</v>
      </c>
      <c r="CE20">
        <f>'Raw Data'!BY20</f>
        <v>0</v>
      </c>
      <c r="CF20" t="str">
        <f>'Raw Data'!BZ20</f>
        <v>Not Urban</v>
      </c>
      <c r="CG20" t="str">
        <f>'Raw Data'!CA20</f>
        <v>Not Urban</v>
      </c>
      <c r="CH20">
        <f>'Raw Data'!CB20</f>
        <v>0</v>
      </c>
      <c r="CI20">
        <f>'Raw Data'!CC20</f>
        <v>45</v>
      </c>
      <c r="CJ20">
        <f>'Raw Data'!CD20</f>
        <v>1540</v>
      </c>
      <c r="CK20" t="str">
        <f>'Raw Data'!CE20</f>
        <v xml:space="preserve"> </v>
      </c>
      <c r="CL20">
        <f>'Raw Data'!CF20</f>
        <v>0</v>
      </c>
      <c r="CM20">
        <f>'Raw Data'!CG20</f>
        <v>4.9612619999999996</v>
      </c>
      <c r="CN20">
        <f>'Raw Data'!CH20</f>
        <v>9</v>
      </c>
      <c r="CO20" t="str">
        <f>'Raw Data'!CI20</f>
        <v>State Mainline</v>
      </c>
      <c r="CP20">
        <f>'Raw Data'!CJ20</f>
        <v>1540</v>
      </c>
      <c r="CQ20">
        <f>'Raw Data'!CK20</f>
        <v>452474</v>
      </c>
      <c r="CR20">
        <f>'Raw Data'!CL20</f>
        <v>0</v>
      </c>
      <c r="CS20">
        <f>'Raw Data'!CM20</f>
        <v>4.9580000000000002</v>
      </c>
      <c r="CT20">
        <f>'Raw Data'!CN20</f>
        <v>452474</v>
      </c>
      <c r="CU20">
        <f>'Raw Data'!CO20</f>
        <v>0</v>
      </c>
      <c r="CV20">
        <f>'Raw Data'!CP20</f>
        <v>26195.464072999999</v>
      </c>
      <c r="CW20">
        <f>'Raw Data'!CQ20</f>
        <v>100</v>
      </c>
      <c r="CX20">
        <f>'Raw Data'!CR20</f>
        <v>42933</v>
      </c>
      <c r="CY20">
        <f>'Raw Data'!CS20</f>
        <v>0.16330600000000001</v>
      </c>
      <c r="CZ20">
        <f>'Raw Data'!CT20</f>
        <v>0</v>
      </c>
      <c r="DA20">
        <f>'Raw Data'!CU20</f>
        <v>1.23E-3</v>
      </c>
      <c r="DB20">
        <f>'Raw Data'!CV20</f>
        <v>612</v>
      </c>
      <c r="DC20" t="str">
        <f>'Raw Data'!CW20</f>
        <v>241-0001</v>
      </c>
      <c r="DD20" t="str">
        <f>'Raw Data'!CX20</f>
        <v>3R : Rural Principal Arterial - Other</v>
      </c>
      <c r="DE20" t="str">
        <f>'Raw Data'!CY20</f>
        <v>34.880540, -83.576120</v>
      </c>
      <c r="DF20">
        <f>'Raw Data'!CZ20</f>
        <v>-83.576120000000003</v>
      </c>
      <c r="DG20">
        <f>'Raw Data'!DA20</f>
        <v>34.880540000000003</v>
      </c>
      <c r="DH20">
        <f>'Raw Data'!DB20</f>
        <v>34.880540000000003</v>
      </c>
      <c r="DI20">
        <f>'Raw Data'!DC20</f>
        <v>-83.576120000000003</v>
      </c>
      <c r="DJ20">
        <f>'Raw Data'!DD20</f>
        <v>1.23E-3</v>
      </c>
      <c r="DK20">
        <f>'Raw Data'!DE20</f>
        <v>43</v>
      </c>
      <c r="DL20" s="1" t="str">
        <f>VLOOKUP(DK20,'Curve Info'!$A$9:$P$76,16)</f>
        <v>High Crash Frequency</v>
      </c>
      <c r="DM20" s="1" t="str">
        <f>VLOOKUP(DK20,'Curve Info'!$A$9:$P$76,14)</f>
        <v>Low AADT</v>
      </c>
      <c r="DN20" s="1">
        <f t="shared" si="7"/>
        <v>1595</v>
      </c>
      <c r="DO20" s="1">
        <f t="shared" si="8"/>
        <v>1245</v>
      </c>
      <c r="DP20" s="1">
        <f t="shared" si="9"/>
        <v>350</v>
      </c>
      <c r="DQ20" s="1">
        <f t="shared" si="10"/>
        <v>0.28112449799196787</v>
      </c>
      <c r="DR20" s="1">
        <f t="shared" si="11"/>
        <v>1420</v>
      </c>
      <c r="DU20">
        <f>'Raw Data'!DH20</f>
        <v>1590</v>
      </c>
      <c r="DV20">
        <f>'Raw Data'!DI20</f>
        <v>13.9</v>
      </c>
      <c r="DW20">
        <f>'Raw Data'!DJ20</f>
        <v>1600</v>
      </c>
      <c r="DX20">
        <f>'Raw Data'!DK20</f>
        <v>0</v>
      </c>
      <c r="DY20">
        <f>'Raw Data'!DL20</f>
        <v>1590</v>
      </c>
      <c r="DZ20">
        <f>'Raw Data'!DM20</f>
        <v>0</v>
      </c>
      <c r="EA20">
        <f>'Raw Data'!DN20</f>
        <v>1540</v>
      </c>
      <c r="EB20">
        <f>'Raw Data'!DO20</f>
        <v>14.3</v>
      </c>
      <c r="EC20">
        <f>'Raw Data'!DP20</f>
        <v>1480</v>
      </c>
      <c r="ED20">
        <f>'Raw Data'!DQ20</f>
        <v>14.3</v>
      </c>
      <c r="EE20">
        <f>'Raw Data'!DR20</f>
        <v>980</v>
      </c>
      <c r="EF20">
        <f>'Raw Data'!DS20</f>
        <v>16.7</v>
      </c>
      <c r="EG20">
        <f>'Raw Data'!DT20</f>
        <v>980</v>
      </c>
      <c r="EH20">
        <f>'Raw Data'!DU20</f>
        <v>16.7</v>
      </c>
      <c r="EI20">
        <f>'Raw Data'!DV20</f>
        <v>1270</v>
      </c>
      <c r="EJ20">
        <f>'Raw Data'!DW20</f>
        <v>11.8</v>
      </c>
      <c r="EK20">
        <f>'Raw Data'!DX20</f>
        <v>1280</v>
      </c>
      <c r="EL20">
        <f>'Raw Data'!DY20</f>
        <v>11.8</v>
      </c>
      <c r="EM20">
        <f>'Raw Data'!DZ20</f>
        <v>6.7100000000000005E-4</v>
      </c>
    </row>
    <row r="21" spans="1:143" x14ac:dyDescent="0.3">
      <c r="A21">
        <f>'Raw Data'!A21</f>
        <v>20</v>
      </c>
      <c r="B21">
        <f>'Raw Data'!B21</f>
        <v>6862520</v>
      </c>
      <c r="C21" t="str">
        <f>'Raw Data'!C21</f>
        <v>Gsp Post 00</v>
      </c>
      <c r="D21">
        <f>'Raw Data'!D21</f>
        <v>43348.685416666667</v>
      </c>
      <c r="E21" s="1">
        <f t="shared" si="2"/>
        <v>2018</v>
      </c>
      <c r="F21" s="1" t="str" cm="1">
        <f t="array" ref="F21">_xlfn.IFS(E21&lt;=2016,"before treatment",E21=2017,"unknown",E21&gt;2017,"after treatment")</f>
        <v>after treatment</v>
      </c>
      <c r="G21" s="1">
        <f t="shared" si="3"/>
        <v>0</v>
      </c>
      <c r="H21" s="1">
        <f t="shared" si="4"/>
        <v>1</v>
      </c>
      <c r="I21" t="str">
        <f>'Raw Data'!E21</f>
        <v>Rabun</v>
      </c>
      <c r="J21" t="str">
        <f>'Raw Data'!F21</f>
        <v>["Lookout Mountain Scenic Hwy","Lookout Mountain Scenic Hwy","State Route 197"]</v>
      </c>
      <c r="K21" t="str">
        <f>'Raw Data'!G21</f>
        <v>Sr 197</v>
      </c>
      <c r="L21" t="str">
        <f>'Raw Data'!H21</f>
        <v>(O) No Injury</v>
      </c>
      <c r="M21">
        <f>'Raw Data'!I21</f>
        <v>0</v>
      </c>
      <c r="N21">
        <f>'Raw Data'!J21</f>
        <v>0</v>
      </c>
      <c r="O21">
        <f>'Raw Data'!K21</f>
        <v>0</v>
      </c>
      <c r="P21" t="str">
        <f>'Raw Data'!L21</f>
        <v>Angle (Other)</v>
      </c>
      <c r="Q21" t="str">
        <f>'Raw Data'!M21</f>
        <v>On Roadway - Roadway Intersection</v>
      </c>
      <c r="R21" t="str">
        <f>'Raw Data'!N21</f>
        <v>["Motor Vehicle in Motion","Motor Vehicle in Motion"]</v>
      </c>
      <c r="S21" t="str">
        <f>'Raw Data'!O21</f>
        <v>["Motor Vehicle in Motion","Motor Vehicle in Motion"]</v>
      </c>
      <c r="T21" t="str">
        <f>'Raw Data'!P21</f>
        <v>["Failure to Yield","No Contributing Factors"]</v>
      </c>
      <c r="U21">
        <f>'Raw Data'!Q21</f>
        <v>2</v>
      </c>
      <c r="V21" s="1" t="str">
        <f t="shared" si="5"/>
        <v>No</v>
      </c>
      <c r="W21" t="str">
        <f>'Raw Data'!R21</f>
        <v>["Straight","Straight"]</v>
      </c>
      <c r="X21" t="str">
        <f>'Raw Data'!S21</f>
        <v>["East","North"]</v>
      </c>
      <c r="Y21" t="str">
        <f>'Raw Data'!T21</f>
        <v>Daylight</v>
      </c>
      <c r="Z21" t="str">
        <f>'Raw Data'!U21</f>
        <v>Dry</v>
      </c>
      <c r="AA21" t="str">
        <f>'Raw Data'!V21</f>
        <v>[23,28]</v>
      </c>
      <c r="AB21" t="str">
        <f>'Raw Data'!W21</f>
        <v>["Child Restraint System (Properly Used)","Lap and Shoulder Belt Used","Lap and Shoulder Belt Used","Lap and Shoulder Belt Used","Lap and Shoulder Belt Used"]</v>
      </c>
      <c r="AC21" s="1">
        <f t="shared" si="6"/>
        <v>0</v>
      </c>
      <c r="AD21" t="str">
        <f>'Raw Data'!X21</f>
        <v>["Single Unit Truck","Sports Utility Vehicle (SUV)"]</v>
      </c>
      <c r="AE21" t="str">
        <f>'Raw Data'!Y21</f>
        <v>2411019700I</v>
      </c>
      <c r="AF21">
        <f>'Raw Data'!Z21</f>
        <v>8.2899999999999991</v>
      </c>
      <c r="AG21">
        <f>'Raw Data'!AA21</f>
        <v>34.873156999999999</v>
      </c>
      <c r="AH21">
        <f>'Raw Data'!AB21</f>
        <v>-83.565790000000007</v>
      </c>
      <c r="AI21">
        <f>'Raw Data'!AC21</f>
        <v>43</v>
      </c>
      <c r="AJ21">
        <f>'Raw Data'!AD21</f>
        <v>28</v>
      </c>
      <c r="AK21">
        <f>'Raw Data'!AE21</f>
        <v>73</v>
      </c>
      <c r="AL21" t="str">
        <f>'Raw Data'!AF21</f>
        <v>D1_0002_00_I</v>
      </c>
      <c r="AM21">
        <f>'Raw Data'!AG21</f>
        <v>62</v>
      </c>
      <c r="AN21">
        <f>'Raw Data'!AH21</f>
        <v>72</v>
      </c>
      <c r="AO21" t="str">
        <f>'Raw Data'!AI21</f>
        <v>simple</v>
      </c>
      <c r="AP21">
        <f>'Raw Data'!AJ21</f>
        <v>246.5</v>
      </c>
      <c r="AQ21">
        <f>'Raw Data'!AK21</f>
        <v>90.7</v>
      </c>
      <c r="AR21">
        <f>'Raw Data'!AL21</f>
        <v>390.1</v>
      </c>
      <c r="AS21">
        <f>'Raw Data'!AM21</f>
        <v>-83.565779000000006</v>
      </c>
      <c r="AT21">
        <f>'Raw Data'!AN21</f>
        <v>34.873196999999998</v>
      </c>
      <c r="AU21">
        <f>'Raw Data'!AO21</f>
        <v>-83.564750000000004</v>
      </c>
      <c r="AV21">
        <f>'Raw Data'!AP21</f>
        <v>34.872722000000003</v>
      </c>
      <c r="AW21" t="str">
        <f>'Raw Data'!AQ21</f>
        <v>2411000200I</v>
      </c>
      <c r="AX21">
        <f>'Raw Data'!AR21</f>
        <v>1</v>
      </c>
      <c r="AY21">
        <f>'Raw Data'!AS21</f>
        <v>241</v>
      </c>
      <c r="AZ21">
        <f>'Raw Data'!AT21</f>
        <v>2</v>
      </c>
      <c r="BA21">
        <f>'Raw Data'!AU21</f>
        <v>0</v>
      </c>
      <c r="BB21">
        <f>'Raw Data'!AV21</f>
        <v>45</v>
      </c>
      <c r="BC21">
        <f>'Raw Data'!AW21</f>
        <v>7.87</v>
      </c>
      <c r="BD21">
        <f>'Raw Data'!AX21</f>
        <v>7.56</v>
      </c>
      <c r="BE21">
        <f>'Raw Data'!AY21</f>
        <v>2145.6999999999998</v>
      </c>
      <c r="BF21">
        <f>'Raw Data'!AZ21</f>
        <v>2149.3000000000002</v>
      </c>
      <c r="BG21">
        <f>'Raw Data'!BA21</f>
        <v>2159.4</v>
      </c>
      <c r="BH21">
        <f>'Raw Data'!BB21</f>
        <v>45</v>
      </c>
      <c r="BI21">
        <f>'Raw Data'!BC21</f>
        <v>35.799999999999997</v>
      </c>
      <c r="BJ21">
        <f>'Raw Data'!BD21</f>
        <v>9.1999999999999993</v>
      </c>
      <c r="BK21">
        <f>'Raw Data'!BE21</f>
        <v>43091</v>
      </c>
      <c r="BL21" t="str">
        <f>'Raw Data'!BF21</f>
        <v>NONE</v>
      </c>
      <c r="BM21">
        <f>'Raw Data'!BG21</f>
        <v>1.23E-3</v>
      </c>
      <c r="BN21">
        <f>'Raw Data'!BH21</f>
        <v>43284</v>
      </c>
      <c r="BO21">
        <f>'Raw Data'!BI21</f>
        <v>42909</v>
      </c>
      <c r="BP21" t="str">
        <f>'Raw Data'!BJ21</f>
        <v>2411000200I</v>
      </c>
      <c r="BQ21" t="str">
        <f>'Raw Data'!BK21</f>
        <v>RABUN</v>
      </c>
      <c r="BR21">
        <f>'Raw Data'!BL21</f>
        <v>1</v>
      </c>
      <c r="BS21">
        <f>'Raw Data'!BM21</f>
        <v>200</v>
      </c>
      <c r="BT21">
        <f>'Raw Data'!BN21</f>
        <v>1</v>
      </c>
      <c r="BU21">
        <f>'Raw Data'!BO21</f>
        <v>1</v>
      </c>
      <c r="BV21">
        <f>'Raw Data'!BP21</f>
        <v>2</v>
      </c>
      <c r="BW21">
        <f>'Raw Data'!BQ21</f>
        <v>1</v>
      </c>
      <c r="BX21">
        <f>'Raw Data'!BR21</f>
        <v>1</v>
      </c>
      <c r="BY21">
        <f>'Raw Data'!BS21</f>
        <v>2</v>
      </c>
      <c r="BZ21">
        <f>'Raw Data'!BT21</f>
        <v>3</v>
      </c>
      <c r="CA21">
        <f>'Raw Data'!BU21</f>
        <v>3</v>
      </c>
      <c r="CB21" t="str">
        <f>'Raw Data'!BV21</f>
        <v>N</v>
      </c>
      <c r="CC21">
        <f>'Raw Data'!BW21</f>
        <v>241</v>
      </c>
      <c r="CD21">
        <f>'Raw Data'!BX21</f>
        <v>2</v>
      </c>
      <c r="CE21">
        <f>'Raw Data'!BY21</f>
        <v>0</v>
      </c>
      <c r="CF21" t="str">
        <f>'Raw Data'!BZ21</f>
        <v>Not Urban</v>
      </c>
      <c r="CG21" t="str">
        <f>'Raw Data'!CA21</f>
        <v>Not Urban</v>
      </c>
      <c r="CH21">
        <f>'Raw Data'!CB21</f>
        <v>0</v>
      </c>
      <c r="CI21">
        <f>'Raw Data'!CC21</f>
        <v>45</v>
      </c>
      <c r="CJ21">
        <f>'Raw Data'!CD21</f>
        <v>1540</v>
      </c>
      <c r="CK21" t="str">
        <f>'Raw Data'!CE21</f>
        <v xml:space="preserve"> </v>
      </c>
      <c r="CL21">
        <f>'Raw Data'!CF21</f>
        <v>0</v>
      </c>
      <c r="CM21">
        <f>'Raw Data'!CG21</f>
        <v>4.9612619999999996</v>
      </c>
      <c r="CN21">
        <f>'Raw Data'!CH21</f>
        <v>9</v>
      </c>
      <c r="CO21" t="str">
        <f>'Raw Data'!CI21</f>
        <v>State Mainline</v>
      </c>
      <c r="CP21">
        <f>'Raw Data'!CJ21</f>
        <v>1540</v>
      </c>
      <c r="CQ21">
        <f>'Raw Data'!CK21</f>
        <v>452474</v>
      </c>
      <c r="CR21">
        <f>'Raw Data'!CL21</f>
        <v>0</v>
      </c>
      <c r="CS21">
        <f>'Raw Data'!CM21</f>
        <v>4.9580000000000002</v>
      </c>
      <c r="CT21">
        <f>'Raw Data'!CN21</f>
        <v>452474</v>
      </c>
      <c r="CU21">
        <f>'Raw Data'!CO21</f>
        <v>0</v>
      </c>
      <c r="CV21">
        <f>'Raw Data'!CP21</f>
        <v>26195.464072999999</v>
      </c>
      <c r="CW21">
        <f>'Raw Data'!CQ21</f>
        <v>100</v>
      </c>
      <c r="CX21">
        <f>'Raw Data'!CR21</f>
        <v>42933</v>
      </c>
      <c r="CY21">
        <f>'Raw Data'!CS21</f>
        <v>0.16330600000000001</v>
      </c>
      <c r="CZ21">
        <f>'Raw Data'!CT21</f>
        <v>0</v>
      </c>
      <c r="DA21">
        <f>'Raw Data'!CU21</f>
        <v>1.23E-3</v>
      </c>
      <c r="DB21">
        <f>'Raw Data'!CV21</f>
        <v>612</v>
      </c>
      <c r="DC21" t="str">
        <f>'Raw Data'!CW21</f>
        <v>241-0001</v>
      </c>
      <c r="DD21" t="str">
        <f>'Raw Data'!CX21</f>
        <v>3R : Rural Principal Arterial - Other</v>
      </c>
      <c r="DE21" t="str">
        <f>'Raw Data'!CY21</f>
        <v>34.880540, -83.576120</v>
      </c>
      <c r="DF21">
        <f>'Raw Data'!CZ21</f>
        <v>-83.576120000000003</v>
      </c>
      <c r="DG21">
        <f>'Raw Data'!DA21</f>
        <v>34.880540000000003</v>
      </c>
      <c r="DH21">
        <f>'Raw Data'!DB21</f>
        <v>34.880540000000003</v>
      </c>
      <c r="DI21">
        <f>'Raw Data'!DC21</f>
        <v>-83.576120000000003</v>
      </c>
      <c r="DJ21">
        <f>'Raw Data'!DD21</f>
        <v>1.23E-3</v>
      </c>
      <c r="DK21">
        <f>'Raw Data'!DE21</f>
        <v>43</v>
      </c>
      <c r="DL21" s="1" t="str">
        <f>VLOOKUP(DK21,'Curve Info'!$A$9:$P$76,16)</f>
        <v>High Crash Frequency</v>
      </c>
      <c r="DM21" s="1" t="str">
        <f>VLOOKUP(DK21,'Curve Info'!$A$9:$P$76,14)</f>
        <v>Low AADT</v>
      </c>
      <c r="DN21" s="1">
        <f t="shared" si="7"/>
        <v>1595</v>
      </c>
      <c r="DO21" s="1">
        <f t="shared" si="8"/>
        <v>1245</v>
      </c>
      <c r="DP21" s="1">
        <f t="shared" si="9"/>
        <v>350</v>
      </c>
      <c r="DQ21" s="1">
        <f t="shared" si="10"/>
        <v>0.28112449799196787</v>
      </c>
      <c r="DR21" s="1">
        <f t="shared" si="11"/>
        <v>1420</v>
      </c>
      <c r="DU21">
        <f>'Raw Data'!DH21</f>
        <v>1590</v>
      </c>
      <c r="DV21">
        <f>'Raw Data'!DI21</f>
        <v>13.9</v>
      </c>
      <c r="DW21">
        <f>'Raw Data'!DJ21</f>
        <v>1600</v>
      </c>
      <c r="DX21">
        <f>'Raw Data'!DK21</f>
        <v>0</v>
      </c>
      <c r="DY21">
        <f>'Raw Data'!DL21</f>
        <v>1590</v>
      </c>
      <c r="DZ21">
        <f>'Raw Data'!DM21</f>
        <v>0</v>
      </c>
      <c r="EA21">
        <f>'Raw Data'!DN21</f>
        <v>1540</v>
      </c>
      <c r="EB21">
        <f>'Raw Data'!DO21</f>
        <v>14.3</v>
      </c>
      <c r="EC21">
        <f>'Raw Data'!DP21</f>
        <v>1480</v>
      </c>
      <c r="ED21">
        <f>'Raw Data'!DQ21</f>
        <v>14.3</v>
      </c>
      <c r="EE21">
        <f>'Raw Data'!DR21</f>
        <v>980</v>
      </c>
      <c r="EF21">
        <f>'Raw Data'!DS21</f>
        <v>16.7</v>
      </c>
      <c r="EG21">
        <f>'Raw Data'!DT21</f>
        <v>980</v>
      </c>
      <c r="EH21">
        <f>'Raw Data'!DU21</f>
        <v>16.7</v>
      </c>
      <c r="EI21">
        <f>'Raw Data'!DV21</f>
        <v>1270</v>
      </c>
      <c r="EJ21">
        <f>'Raw Data'!DW21</f>
        <v>11.8</v>
      </c>
      <c r="EK21">
        <f>'Raw Data'!DX21</f>
        <v>1280</v>
      </c>
      <c r="EL21">
        <f>'Raw Data'!DY21</f>
        <v>11.8</v>
      </c>
      <c r="EM21">
        <f>'Raw Data'!DZ21</f>
        <v>3.1000000000000001E-5</v>
      </c>
    </row>
    <row r="22" spans="1:143" x14ac:dyDescent="0.3">
      <c r="A22">
        <f>'Raw Data'!A22</f>
        <v>21</v>
      </c>
      <c r="B22">
        <f>'Raw Data'!B22</f>
        <v>5643989</v>
      </c>
      <c r="C22" t="str">
        <f>'Raw Data'!C22</f>
        <v>Gsp Post 00</v>
      </c>
      <c r="D22">
        <f>'Raw Data'!D22</f>
        <v>42418.430555555555</v>
      </c>
      <c r="E22" s="1">
        <f t="shared" si="2"/>
        <v>2016</v>
      </c>
      <c r="F22" s="1" t="str" cm="1">
        <f t="array" ref="F22">_xlfn.IFS(E22&lt;=2016,"before treatment",E22=2017,"unknown",E22&gt;2017,"after treatment")</f>
        <v>before treatment</v>
      </c>
      <c r="G22" s="1">
        <f t="shared" si="3"/>
        <v>1</v>
      </c>
      <c r="H22" s="1">
        <f t="shared" si="4"/>
        <v>0</v>
      </c>
      <c r="I22" t="str">
        <f>'Raw Data'!E22</f>
        <v>Rabun</v>
      </c>
      <c r="J22" t="str">
        <f>'Raw Data'!F22</f>
        <v>Lookout Mountain Scenic Hwy</v>
      </c>
      <c r="K22">
        <f>'Raw Data'!G22</f>
        <v>197</v>
      </c>
      <c r="L22" t="str">
        <f>'Raw Data'!H22</f>
        <v>(O) No Injury</v>
      </c>
      <c r="M22">
        <f>'Raw Data'!I22</f>
        <v>0</v>
      </c>
      <c r="N22">
        <f>'Raw Data'!J22</f>
        <v>0</v>
      </c>
      <c r="O22">
        <f>'Raw Data'!K22</f>
        <v>0</v>
      </c>
      <c r="P22" t="str">
        <f>'Raw Data'!L22</f>
        <v>Not a Collision with Motor Vehicle</v>
      </c>
      <c r="Q22" t="str">
        <f>'Raw Data'!M22</f>
        <v>On Roadway - Roadway Intersection</v>
      </c>
      <c r="R22" t="str">
        <f>'Raw Data'!N22</f>
        <v>Over Turn</v>
      </c>
      <c r="S22" t="str">
        <f>'Raw Data'!O22</f>
        <v>Over Turn</v>
      </c>
      <c r="T22" t="str">
        <f>'Raw Data'!P22</f>
        <v>(None)</v>
      </c>
      <c r="U22">
        <f>'Raw Data'!Q22</f>
        <v>1</v>
      </c>
      <c r="V22" s="1" t="str">
        <f t="shared" si="5"/>
        <v>Yes</v>
      </c>
      <c r="W22" t="str">
        <f>'Raw Data'!R22</f>
        <v>Negotiating a Curve</v>
      </c>
      <c r="X22" t="str">
        <f>'Raw Data'!S22</f>
        <v>West</v>
      </c>
      <c r="Y22" t="str">
        <f>'Raw Data'!T22</f>
        <v>Daylight</v>
      </c>
      <c r="Z22" t="str">
        <f>'Raw Data'!U22</f>
        <v>Dry</v>
      </c>
      <c r="AA22">
        <f>'Raw Data'!V22</f>
        <v>59</v>
      </c>
      <c r="AB22" t="str">
        <f>'Raw Data'!W22</f>
        <v>Lap and Shoulder Belt Used</v>
      </c>
      <c r="AC22" s="1">
        <f t="shared" si="6"/>
        <v>0</v>
      </c>
      <c r="AD22" t="str">
        <f>'Raw Data'!X22</f>
        <v>Tractor/Trailer</v>
      </c>
      <c r="AE22" t="str">
        <f>'Raw Data'!Y22</f>
        <v>2411000200I</v>
      </c>
      <c r="AF22">
        <f>'Raw Data'!Z22</f>
        <v>4.9761680000000004</v>
      </c>
      <c r="AG22">
        <f>'Raw Data'!AA22</f>
        <v>34.873092</v>
      </c>
      <c r="AH22">
        <f>'Raw Data'!AB22</f>
        <v>-83.565721999999994</v>
      </c>
      <c r="AI22">
        <f>'Raw Data'!AC22</f>
        <v>43</v>
      </c>
      <c r="AJ22">
        <f>'Raw Data'!AD22</f>
        <v>28</v>
      </c>
      <c r="AK22">
        <f>'Raw Data'!AE22</f>
        <v>73</v>
      </c>
      <c r="AL22" t="str">
        <f>'Raw Data'!AF22</f>
        <v>D1_0002_00_I</v>
      </c>
      <c r="AM22">
        <f>'Raw Data'!AG22</f>
        <v>62</v>
      </c>
      <c r="AN22">
        <f>'Raw Data'!AH22</f>
        <v>72</v>
      </c>
      <c r="AO22" t="str">
        <f>'Raw Data'!AI22</f>
        <v>simple</v>
      </c>
      <c r="AP22">
        <f>'Raw Data'!AJ22</f>
        <v>246.5</v>
      </c>
      <c r="AQ22">
        <f>'Raw Data'!AK22</f>
        <v>90.7</v>
      </c>
      <c r="AR22">
        <f>'Raw Data'!AL22</f>
        <v>390.1</v>
      </c>
      <c r="AS22">
        <f>'Raw Data'!AM22</f>
        <v>-83.565779000000006</v>
      </c>
      <c r="AT22">
        <f>'Raw Data'!AN22</f>
        <v>34.873196999999998</v>
      </c>
      <c r="AU22">
        <f>'Raw Data'!AO22</f>
        <v>-83.564750000000004</v>
      </c>
      <c r="AV22">
        <f>'Raw Data'!AP22</f>
        <v>34.872722000000003</v>
      </c>
      <c r="AW22" t="str">
        <f>'Raw Data'!AQ22</f>
        <v>2411000200I</v>
      </c>
      <c r="AX22">
        <f>'Raw Data'!AR22</f>
        <v>1</v>
      </c>
      <c r="AY22">
        <f>'Raw Data'!AS22</f>
        <v>241</v>
      </c>
      <c r="AZ22">
        <f>'Raw Data'!AT22</f>
        <v>2</v>
      </c>
      <c r="BA22">
        <f>'Raw Data'!AU22</f>
        <v>0</v>
      </c>
      <c r="BB22">
        <f>'Raw Data'!AV22</f>
        <v>45</v>
      </c>
      <c r="BC22">
        <f>'Raw Data'!AW22</f>
        <v>7.87</v>
      </c>
      <c r="BD22">
        <f>'Raw Data'!AX22</f>
        <v>7.56</v>
      </c>
      <c r="BE22">
        <f>'Raw Data'!AY22</f>
        <v>2145.6999999999998</v>
      </c>
      <c r="BF22">
        <f>'Raw Data'!AZ22</f>
        <v>2149.3000000000002</v>
      </c>
      <c r="BG22">
        <f>'Raw Data'!BA22</f>
        <v>2159.4</v>
      </c>
      <c r="BH22">
        <f>'Raw Data'!BB22</f>
        <v>45</v>
      </c>
      <c r="BI22">
        <f>'Raw Data'!BC22</f>
        <v>35.799999999999997</v>
      </c>
      <c r="BJ22">
        <f>'Raw Data'!BD22</f>
        <v>9.1999999999999993</v>
      </c>
      <c r="BK22">
        <f>'Raw Data'!BE22</f>
        <v>43091</v>
      </c>
      <c r="BL22" t="str">
        <f>'Raw Data'!BF22</f>
        <v>NONE</v>
      </c>
      <c r="BM22">
        <f>'Raw Data'!BG22</f>
        <v>1.23E-3</v>
      </c>
      <c r="BN22">
        <f>'Raw Data'!BH22</f>
        <v>43284</v>
      </c>
      <c r="BO22">
        <f>'Raw Data'!BI22</f>
        <v>42909</v>
      </c>
      <c r="BP22" t="str">
        <f>'Raw Data'!BJ22</f>
        <v>2411000200I</v>
      </c>
      <c r="BQ22" t="str">
        <f>'Raw Data'!BK22</f>
        <v>RABUN</v>
      </c>
      <c r="BR22">
        <f>'Raw Data'!BL22</f>
        <v>1</v>
      </c>
      <c r="BS22">
        <f>'Raw Data'!BM22</f>
        <v>200</v>
      </c>
      <c r="BT22">
        <f>'Raw Data'!BN22</f>
        <v>1</v>
      </c>
      <c r="BU22">
        <f>'Raw Data'!BO22</f>
        <v>1</v>
      </c>
      <c r="BV22">
        <f>'Raw Data'!BP22</f>
        <v>2</v>
      </c>
      <c r="BW22">
        <f>'Raw Data'!BQ22</f>
        <v>1</v>
      </c>
      <c r="BX22">
        <f>'Raw Data'!BR22</f>
        <v>1</v>
      </c>
      <c r="BY22">
        <f>'Raw Data'!BS22</f>
        <v>2</v>
      </c>
      <c r="BZ22">
        <f>'Raw Data'!BT22</f>
        <v>3</v>
      </c>
      <c r="CA22">
        <f>'Raw Data'!BU22</f>
        <v>3</v>
      </c>
      <c r="CB22" t="str">
        <f>'Raw Data'!BV22</f>
        <v>N</v>
      </c>
      <c r="CC22">
        <f>'Raw Data'!BW22</f>
        <v>241</v>
      </c>
      <c r="CD22">
        <f>'Raw Data'!BX22</f>
        <v>2</v>
      </c>
      <c r="CE22">
        <f>'Raw Data'!BY22</f>
        <v>0</v>
      </c>
      <c r="CF22" t="str">
        <f>'Raw Data'!BZ22</f>
        <v>Not Urban</v>
      </c>
      <c r="CG22" t="str">
        <f>'Raw Data'!CA22</f>
        <v>Not Urban</v>
      </c>
      <c r="CH22">
        <f>'Raw Data'!CB22</f>
        <v>0</v>
      </c>
      <c r="CI22">
        <f>'Raw Data'!CC22</f>
        <v>45</v>
      </c>
      <c r="CJ22">
        <f>'Raw Data'!CD22</f>
        <v>1540</v>
      </c>
      <c r="CK22" t="str">
        <f>'Raw Data'!CE22</f>
        <v xml:space="preserve"> </v>
      </c>
      <c r="CL22">
        <f>'Raw Data'!CF22</f>
        <v>0</v>
      </c>
      <c r="CM22">
        <f>'Raw Data'!CG22</f>
        <v>4.9612619999999996</v>
      </c>
      <c r="CN22">
        <f>'Raw Data'!CH22</f>
        <v>9</v>
      </c>
      <c r="CO22" t="str">
        <f>'Raw Data'!CI22</f>
        <v>State Mainline</v>
      </c>
      <c r="CP22">
        <f>'Raw Data'!CJ22</f>
        <v>1540</v>
      </c>
      <c r="CQ22">
        <f>'Raw Data'!CK22</f>
        <v>452474</v>
      </c>
      <c r="CR22">
        <f>'Raw Data'!CL22</f>
        <v>0</v>
      </c>
      <c r="CS22">
        <f>'Raw Data'!CM22</f>
        <v>4.9580000000000002</v>
      </c>
      <c r="CT22">
        <f>'Raw Data'!CN22</f>
        <v>452474</v>
      </c>
      <c r="CU22">
        <f>'Raw Data'!CO22</f>
        <v>0</v>
      </c>
      <c r="CV22">
        <f>'Raw Data'!CP22</f>
        <v>26195.464072999999</v>
      </c>
      <c r="CW22">
        <f>'Raw Data'!CQ22</f>
        <v>100</v>
      </c>
      <c r="CX22">
        <f>'Raw Data'!CR22</f>
        <v>42933</v>
      </c>
      <c r="CY22">
        <f>'Raw Data'!CS22</f>
        <v>0.16330600000000001</v>
      </c>
      <c r="CZ22">
        <f>'Raw Data'!CT22</f>
        <v>0</v>
      </c>
      <c r="DA22">
        <f>'Raw Data'!CU22</f>
        <v>1.23E-3</v>
      </c>
      <c r="DB22">
        <f>'Raw Data'!CV22</f>
        <v>612</v>
      </c>
      <c r="DC22" t="str">
        <f>'Raw Data'!CW22</f>
        <v>241-0001</v>
      </c>
      <c r="DD22" t="str">
        <f>'Raw Data'!CX22</f>
        <v>3R : Rural Principal Arterial - Other</v>
      </c>
      <c r="DE22" t="str">
        <f>'Raw Data'!CY22</f>
        <v>34.880540, -83.576120</v>
      </c>
      <c r="DF22">
        <f>'Raw Data'!CZ22</f>
        <v>-83.576120000000003</v>
      </c>
      <c r="DG22">
        <f>'Raw Data'!DA22</f>
        <v>34.880540000000003</v>
      </c>
      <c r="DH22">
        <f>'Raw Data'!DB22</f>
        <v>34.880540000000003</v>
      </c>
      <c r="DI22">
        <f>'Raw Data'!DC22</f>
        <v>-83.576120000000003</v>
      </c>
      <c r="DJ22">
        <f>'Raw Data'!DD22</f>
        <v>1.23E-3</v>
      </c>
      <c r="DK22">
        <f>'Raw Data'!DE22</f>
        <v>43</v>
      </c>
      <c r="DL22" s="1" t="str">
        <f>VLOOKUP(DK22,'Curve Info'!$A$9:$P$76,16)</f>
        <v>High Crash Frequency</v>
      </c>
      <c r="DM22" s="1" t="str">
        <f>VLOOKUP(DK22,'Curve Info'!$A$9:$P$76,14)</f>
        <v>Low AADT</v>
      </c>
      <c r="DN22" s="1">
        <f t="shared" si="7"/>
        <v>1595</v>
      </c>
      <c r="DO22" s="1">
        <f t="shared" si="8"/>
        <v>1245</v>
      </c>
      <c r="DP22" s="1">
        <f t="shared" si="9"/>
        <v>350</v>
      </c>
      <c r="DQ22" s="1">
        <f t="shared" si="10"/>
        <v>0.28112449799196787</v>
      </c>
      <c r="DR22" s="1">
        <f t="shared" si="11"/>
        <v>1420</v>
      </c>
      <c r="DU22">
        <f>'Raw Data'!DH22</f>
        <v>1590</v>
      </c>
      <c r="DV22">
        <f>'Raw Data'!DI22</f>
        <v>13.9</v>
      </c>
      <c r="DW22">
        <f>'Raw Data'!DJ22</f>
        <v>1600</v>
      </c>
      <c r="DX22">
        <f>'Raw Data'!DK22</f>
        <v>0</v>
      </c>
      <c r="DY22">
        <f>'Raw Data'!DL22</f>
        <v>1590</v>
      </c>
      <c r="DZ22">
        <f>'Raw Data'!DM22</f>
        <v>0</v>
      </c>
      <c r="EA22">
        <f>'Raw Data'!DN22</f>
        <v>1540</v>
      </c>
      <c r="EB22">
        <f>'Raw Data'!DO22</f>
        <v>14.3</v>
      </c>
      <c r="EC22">
        <f>'Raw Data'!DP22</f>
        <v>1480</v>
      </c>
      <c r="ED22">
        <f>'Raw Data'!DQ22</f>
        <v>14.3</v>
      </c>
      <c r="EE22">
        <f>'Raw Data'!DR22</f>
        <v>980</v>
      </c>
      <c r="EF22">
        <f>'Raw Data'!DS22</f>
        <v>16.7</v>
      </c>
      <c r="EG22">
        <f>'Raw Data'!DT22</f>
        <v>980</v>
      </c>
      <c r="EH22">
        <f>'Raw Data'!DU22</f>
        <v>16.7</v>
      </c>
      <c r="EI22">
        <f>'Raw Data'!DV22</f>
        <v>1270</v>
      </c>
      <c r="EJ22">
        <f>'Raw Data'!DW22</f>
        <v>11.8</v>
      </c>
      <c r="EK22">
        <f>'Raw Data'!DX22</f>
        <v>1280</v>
      </c>
      <c r="EL22">
        <f>'Raw Data'!DY22</f>
        <v>11.8</v>
      </c>
      <c r="EM22">
        <f>'Raw Data'!DZ22</f>
        <v>0</v>
      </c>
    </row>
    <row r="23" spans="1:143" x14ac:dyDescent="0.3">
      <c r="A23">
        <f>'Raw Data'!A23</f>
        <v>22</v>
      </c>
      <c r="B23">
        <f>'Raw Data'!B23</f>
        <v>4980421</v>
      </c>
      <c r="C23" t="str">
        <f>'Raw Data'!C23</f>
        <v>Rabun Co Sheriff's Office</v>
      </c>
      <c r="D23">
        <f>'Raw Data'!D23</f>
        <v>41856.720833333333</v>
      </c>
      <c r="E23" s="1">
        <f t="shared" si="2"/>
        <v>2014</v>
      </c>
      <c r="F23" s="1" t="str" cm="1">
        <f t="array" ref="F23">_xlfn.IFS(E23&lt;=2016,"before treatment",E23=2017,"unknown",E23&gt;2017,"after treatment")</f>
        <v>before treatment</v>
      </c>
      <c r="G23" s="1">
        <f t="shared" si="3"/>
        <v>1</v>
      </c>
      <c r="H23" s="1">
        <f t="shared" si="4"/>
        <v>0</v>
      </c>
      <c r="I23" t="str">
        <f>'Raw Data'!E23</f>
        <v>Rabun</v>
      </c>
      <c r="J23" t="str">
        <f>'Raw Data'!F23</f>
        <v>["Lookout Mountain Scenic Hwy","Lookout Mountain Scenic Hwy","Popcorn Rd"]</v>
      </c>
      <c r="K23" t="str">
        <f>'Raw Data'!G23</f>
        <v>Popcorn Overlock</v>
      </c>
      <c r="L23" t="str">
        <f>'Raw Data'!H23</f>
        <v>(C) Possible Injury / Complaint</v>
      </c>
      <c r="M23">
        <f>'Raw Data'!I23</f>
        <v>0</v>
      </c>
      <c r="N23">
        <f>'Raw Data'!J23</f>
        <v>0</v>
      </c>
      <c r="O23">
        <f>'Raw Data'!K23</f>
        <v>0</v>
      </c>
      <c r="P23" t="str">
        <f>'Raw Data'!L23</f>
        <v>Angle (Other)</v>
      </c>
      <c r="Q23" t="str">
        <f>'Raw Data'!M23</f>
        <v>On Roadway - Roadway Intersection</v>
      </c>
      <c r="R23" t="str">
        <f>'Raw Data'!N23</f>
        <v>["Motor Vehicle in Motion","Motor Vehicle in Motion"]</v>
      </c>
      <c r="S23" t="str">
        <f>'Raw Data'!O23</f>
        <v>["Motor Vehicle in Motion","Motor Vehicle in Motion"]</v>
      </c>
      <c r="T23" t="str">
        <f>'Raw Data'!P23</f>
        <v>["Inattentive or Other Distraction (Distracted)","No Contributing Factors"]</v>
      </c>
      <c r="U23">
        <f>'Raw Data'!Q23</f>
        <v>2</v>
      </c>
      <c r="V23" s="1" t="str">
        <f t="shared" si="5"/>
        <v>No</v>
      </c>
      <c r="W23" t="str">
        <f>'Raw Data'!R23</f>
        <v>["Negotiating a Curve","Negotiating a Curve"]</v>
      </c>
      <c r="X23" t="str">
        <f>'Raw Data'!S23</f>
        <v>["East","West"]</v>
      </c>
      <c r="Y23" t="str">
        <f>'Raw Data'!T23</f>
        <v>Daylight</v>
      </c>
      <c r="Z23" t="str">
        <f>'Raw Data'!U23</f>
        <v>Dry</v>
      </c>
      <c r="AA23" t="str">
        <f>'Raw Data'!V23</f>
        <v>[23,53]</v>
      </c>
      <c r="AB23" t="str">
        <f>'Raw Data'!W23</f>
        <v>["Lap and Shoulder Belt Used","Lap and Shoulder Belt Used","Lap and Shoulder Belt Used","Motorcycle Helmet"]</v>
      </c>
      <c r="AC23" s="1">
        <f t="shared" si="6"/>
        <v>1</v>
      </c>
      <c r="AD23" t="str">
        <f>'Raw Data'!X23</f>
        <v>["Motorcycle","Pickup Truck"]</v>
      </c>
      <c r="AE23" t="str">
        <f>'Raw Data'!Y23</f>
        <v>2411000200I</v>
      </c>
      <c r="AF23">
        <f>'Raw Data'!Z23</f>
        <v>4.9584429999999999</v>
      </c>
      <c r="AG23">
        <f>'Raw Data'!AA23</f>
        <v>34.873328000000001</v>
      </c>
      <c r="AH23">
        <f>'Raw Data'!AB23</f>
        <v>-83.565880000000007</v>
      </c>
      <c r="AI23">
        <f>'Raw Data'!AC23</f>
        <v>43</v>
      </c>
      <c r="AJ23">
        <f>'Raw Data'!AD23</f>
        <v>28</v>
      </c>
      <c r="AK23">
        <f>'Raw Data'!AE23</f>
        <v>73</v>
      </c>
      <c r="AL23" t="str">
        <f>'Raw Data'!AF23</f>
        <v>D1_0002_00_I</v>
      </c>
      <c r="AM23">
        <f>'Raw Data'!AG23</f>
        <v>62</v>
      </c>
      <c r="AN23">
        <f>'Raw Data'!AH23</f>
        <v>72</v>
      </c>
      <c r="AO23" t="str">
        <f>'Raw Data'!AI23</f>
        <v>simple</v>
      </c>
      <c r="AP23">
        <f>'Raw Data'!AJ23</f>
        <v>246.5</v>
      </c>
      <c r="AQ23">
        <f>'Raw Data'!AK23</f>
        <v>90.7</v>
      </c>
      <c r="AR23">
        <f>'Raw Data'!AL23</f>
        <v>390.1</v>
      </c>
      <c r="AS23">
        <f>'Raw Data'!AM23</f>
        <v>-83.565779000000006</v>
      </c>
      <c r="AT23">
        <f>'Raw Data'!AN23</f>
        <v>34.873196999999998</v>
      </c>
      <c r="AU23">
        <f>'Raw Data'!AO23</f>
        <v>-83.564750000000004</v>
      </c>
      <c r="AV23">
        <f>'Raw Data'!AP23</f>
        <v>34.872722000000003</v>
      </c>
      <c r="AW23" t="str">
        <f>'Raw Data'!AQ23</f>
        <v>2411000200I</v>
      </c>
      <c r="AX23">
        <f>'Raw Data'!AR23</f>
        <v>1</v>
      </c>
      <c r="AY23">
        <f>'Raw Data'!AS23</f>
        <v>241</v>
      </c>
      <c r="AZ23">
        <f>'Raw Data'!AT23</f>
        <v>2</v>
      </c>
      <c r="BA23">
        <f>'Raw Data'!AU23</f>
        <v>0</v>
      </c>
      <c r="BB23">
        <f>'Raw Data'!AV23</f>
        <v>45</v>
      </c>
      <c r="BC23">
        <f>'Raw Data'!AW23</f>
        <v>7.87</v>
      </c>
      <c r="BD23">
        <f>'Raw Data'!AX23</f>
        <v>7.56</v>
      </c>
      <c r="BE23">
        <f>'Raw Data'!AY23</f>
        <v>2145.6999999999998</v>
      </c>
      <c r="BF23">
        <f>'Raw Data'!AZ23</f>
        <v>2149.3000000000002</v>
      </c>
      <c r="BG23">
        <f>'Raw Data'!BA23</f>
        <v>2159.4</v>
      </c>
      <c r="BH23">
        <f>'Raw Data'!BB23</f>
        <v>45</v>
      </c>
      <c r="BI23">
        <f>'Raw Data'!BC23</f>
        <v>35.799999999999997</v>
      </c>
      <c r="BJ23">
        <f>'Raw Data'!BD23</f>
        <v>9.1999999999999993</v>
      </c>
      <c r="BK23">
        <f>'Raw Data'!BE23</f>
        <v>43091</v>
      </c>
      <c r="BL23" t="str">
        <f>'Raw Data'!BF23</f>
        <v>NONE</v>
      </c>
      <c r="BM23">
        <f>'Raw Data'!BG23</f>
        <v>1.23E-3</v>
      </c>
      <c r="BN23">
        <f>'Raw Data'!BH23</f>
        <v>43284</v>
      </c>
      <c r="BO23">
        <f>'Raw Data'!BI23</f>
        <v>42909</v>
      </c>
      <c r="BP23" t="str">
        <f>'Raw Data'!BJ23</f>
        <v>2411000200I</v>
      </c>
      <c r="BQ23" t="str">
        <f>'Raw Data'!BK23</f>
        <v>RABUN</v>
      </c>
      <c r="BR23">
        <f>'Raw Data'!BL23</f>
        <v>1</v>
      </c>
      <c r="BS23">
        <f>'Raw Data'!BM23</f>
        <v>200</v>
      </c>
      <c r="BT23">
        <f>'Raw Data'!BN23</f>
        <v>1</v>
      </c>
      <c r="BU23">
        <f>'Raw Data'!BO23</f>
        <v>1</v>
      </c>
      <c r="BV23">
        <f>'Raw Data'!BP23</f>
        <v>2</v>
      </c>
      <c r="BW23">
        <f>'Raw Data'!BQ23</f>
        <v>1</v>
      </c>
      <c r="BX23">
        <f>'Raw Data'!BR23</f>
        <v>1</v>
      </c>
      <c r="BY23">
        <f>'Raw Data'!BS23</f>
        <v>2</v>
      </c>
      <c r="BZ23">
        <f>'Raw Data'!BT23</f>
        <v>3</v>
      </c>
      <c r="CA23">
        <f>'Raw Data'!BU23</f>
        <v>3</v>
      </c>
      <c r="CB23" t="str">
        <f>'Raw Data'!BV23</f>
        <v>N</v>
      </c>
      <c r="CC23">
        <f>'Raw Data'!BW23</f>
        <v>241</v>
      </c>
      <c r="CD23">
        <f>'Raw Data'!BX23</f>
        <v>2</v>
      </c>
      <c r="CE23">
        <f>'Raw Data'!BY23</f>
        <v>0</v>
      </c>
      <c r="CF23" t="str">
        <f>'Raw Data'!BZ23</f>
        <v>Not Urban</v>
      </c>
      <c r="CG23" t="str">
        <f>'Raw Data'!CA23</f>
        <v>Not Urban</v>
      </c>
      <c r="CH23">
        <f>'Raw Data'!CB23</f>
        <v>0</v>
      </c>
      <c r="CI23">
        <f>'Raw Data'!CC23</f>
        <v>45</v>
      </c>
      <c r="CJ23">
        <f>'Raw Data'!CD23</f>
        <v>1540</v>
      </c>
      <c r="CK23" t="str">
        <f>'Raw Data'!CE23</f>
        <v xml:space="preserve"> </v>
      </c>
      <c r="CL23">
        <f>'Raw Data'!CF23</f>
        <v>0</v>
      </c>
      <c r="CM23">
        <f>'Raw Data'!CG23</f>
        <v>4.9612619999999996</v>
      </c>
      <c r="CN23">
        <f>'Raw Data'!CH23</f>
        <v>9</v>
      </c>
      <c r="CO23" t="str">
        <f>'Raw Data'!CI23</f>
        <v>State Mainline</v>
      </c>
      <c r="CP23">
        <f>'Raw Data'!CJ23</f>
        <v>1540</v>
      </c>
      <c r="CQ23">
        <f>'Raw Data'!CK23</f>
        <v>452474</v>
      </c>
      <c r="CR23">
        <f>'Raw Data'!CL23</f>
        <v>0</v>
      </c>
      <c r="CS23">
        <f>'Raw Data'!CM23</f>
        <v>4.9580000000000002</v>
      </c>
      <c r="CT23">
        <f>'Raw Data'!CN23</f>
        <v>452474</v>
      </c>
      <c r="CU23">
        <f>'Raw Data'!CO23</f>
        <v>0</v>
      </c>
      <c r="CV23">
        <f>'Raw Data'!CP23</f>
        <v>26195.464072999999</v>
      </c>
      <c r="CW23">
        <f>'Raw Data'!CQ23</f>
        <v>100</v>
      </c>
      <c r="CX23">
        <f>'Raw Data'!CR23</f>
        <v>42933</v>
      </c>
      <c r="CY23">
        <f>'Raw Data'!CS23</f>
        <v>0.16330600000000001</v>
      </c>
      <c r="CZ23">
        <f>'Raw Data'!CT23</f>
        <v>0</v>
      </c>
      <c r="DA23">
        <f>'Raw Data'!CU23</f>
        <v>1.23E-3</v>
      </c>
      <c r="DB23">
        <f>'Raw Data'!CV23</f>
        <v>612</v>
      </c>
      <c r="DC23" t="str">
        <f>'Raw Data'!CW23</f>
        <v>241-0001</v>
      </c>
      <c r="DD23" t="str">
        <f>'Raw Data'!CX23</f>
        <v>3R : Rural Principal Arterial - Other</v>
      </c>
      <c r="DE23" t="str">
        <f>'Raw Data'!CY23</f>
        <v>34.880540, -83.576120</v>
      </c>
      <c r="DF23">
        <f>'Raw Data'!CZ23</f>
        <v>-83.576120000000003</v>
      </c>
      <c r="DG23">
        <f>'Raw Data'!DA23</f>
        <v>34.880540000000003</v>
      </c>
      <c r="DH23">
        <f>'Raw Data'!DB23</f>
        <v>34.880540000000003</v>
      </c>
      <c r="DI23">
        <f>'Raw Data'!DC23</f>
        <v>-83.576120000000003</v>
      </c>
      <c r="DJ23">
        <f>'Raw Data'!DD23</f>
        <v>1.23E-3</v>
      </c>
      <c r="DK23">
        <f>'Raw Data'!DE23</f>
        <v>43</v>
      </c>
      <c r="DL23" s="1" t="str">
        <f>VLOOKUP(DK23,'Curve Info'!$A$9:$P$76,16)</f>
        <v>High Crash Frequency</v>
      </c>
      <c r="DM23" s="1" t="str">
        <f>VLOOKUP(DK23,'Curve Info'!$A$9:$P$76,14)</f>
        <v>Low AADT</v>
      </c>
      <c r="DN23" s="1">
        <f t="shared" si="7"/>
        <v>1595</v>
      </c>
      <c r="DO23" s="1">
        <f t="shared" si="8"/>
        <v>1245</v>
      </c>
      <c r="DP23" s="1">
        <f t="shared" si="9"/>
        <v>350</v>
      </c>
      <c r="DQ23" s="1">
        <f t="shared" si="10"/>
        <v>0.28112449799196787</v>
      </c>
      <c r="DR23" s="1">
        <f t="shared" si="11"/>
        <v>1420</v>
      </c>
      <c r="DU23">
        <f>'Raw Data'!DH23</f>
        <v>1590</v>
      </c>
      <c r="DV23">
        <f>'Raw Data'!DI23</f>
        <v>13.9</v>
      </c>
      <c r="DW23">
        <f>'Raw Data'!DJ23</f>
        <v>1600</v>
      </c>
      <c r="DX23">
        <f>'Raw Data'!DK23</f>
        <v>0</v>
      </c>
      <c r="DY23">
        <f>'Raw Data'!DL23</f>
        <v>1590</v>
      </c>
      <c r="DZ23">
        <f>'Raw Data'!DM23</f>
        <v>0</v>
      </c>
      <c r="EA23">
        <f>'Raw Data'!DN23</f>
        <v>1540</v>
      </c>
      <c r="EB23">
        <f>'Raw Data'!DO23</f>
        <v>14.3</v>
      </c>
      <c r="EC23">
        <f>'Raw Data'!DP23</f>
        <v>1480</v>
      </c>
      <c r="ED23">
        <f>'Raw Data'!DQ23</f>
        <v>14.3</v>
      </c>
      <c r="EE23">
        <f>'Raw Data'!DR23</f>
        <v>980</v>
      </c>
      <c r="EF23">
        <f>'Raw Data'!DS23</f>
        <v>16.7</v>
      </c>
      <c r="EG23">
        <f>'Raw Data'!DT23</f>
        <v>980</v>
      </c>
      <c r="EH23">
        <f>'Raw Data'!DU23</f>
        <v>16.7</v>
      </c>
      <c r="EI23">
        <f>'Raw Data'!DV23</f>
        <v>1270</v>
      </c>
      <c r="EJ23">
        <f>'Raw Data'!DW23</f>
        <v>11.8</v>
      </c>
      <c r="EK23">
        <f>'Raw Data'!DX23</f>
        <v>1280</v>
      </c>
      <c r="EL23">
        <f>'Raw Data'!DY23</f>
        <v>11.8</v>
      </c>
      <c r="EM23">
        <f>'Raw Data'!DZ23</f>
        <v>1.6200000000000001E-4</v>
      </c>
    </row>
    <row r="24" spans="1:143" x14ac:dyDescent="0.3">
      <c r="A24">
        <f>'Raw Data'!A24</f>
        <v>23</v>
      </c>
      <c r="B24">
        <f>'Raw Data'!B24</f>
        <v>4909621</v>
      </c>
      <c r="C24" t="str">
        <f>'Raw Data'!C24</f>
        <v>Gsp Post 00</v>
      </c>
      <c r="D24">
        <f>'Raw Data'!D24</f>
        <v>41836.576388888891</v>
      </c>
      <c r="E24" s="1">
        <f t="shared" si="2"/>
        <v>2014</v>
      </c>
      <c r="F24" s="1" t="str" cm="1">
        <f t="array" ref="F24">_xlfn.IFS(E24&lt;=2016,"before treatment",E24=2017,"unknown",E24&gt;2017,"after treatment")</f>
        <v>before treatment</v>
      </c>
      <c r="G24" s="1">
        <f t="shared" si="3"/>
        <v>1</v>
      </c>
      <c r="H24" s="1">
        <f t="shared" si="4"/>
        <v>0</v>
      </c>
      <c r="I24" t="str">
        <f>'Raw Data'!E24</f>
        <v>Rabun</v>
      </c>
      <c r="J24" t="str">
        <f>'Raw Data'!F24</f>
        <v>["Lookout Mountain Scenic Hwy","Lookout Mountain Scenic Hwy","State Route 197"]</v>
      </c>
      <c r="K24" t="str">
        <f>'Raw Data'!G24</f>
        <v>(none)</v>
      </c>
      <c r="L24" t="str">
        <f>'Raw Data'!H24</f>
        <v>(B) Suspected Minor/Visible Injury</v>
      </c>
      <c r="M24">
        <f>'Raw Data'!I24</f>
        <v>0</v>
      </c>
      <c r="N24">
        <f>'Raw Data'!J24</f>
        <v>0</v>
      </c>
      <c r="O24">
        <f>'Raw Data'!K24</f>
        <v>1</v>
      </c>
      <c r="P24" t="str">
        <f>'Raw Data'!L24</f>
        <v>Rear End</v>
      </c>
      <c r="Q24" t="str">
        <f>'Raw Data'!M24</f>
        <v>On Shoulder</v>
      </c>
      <c r="R24" t="str">
        <f>'Raw Data'!N24</f>
        <v>Other-Fixed Object</v>
      </c>
      <c r="S24" t="str">
        <f>'Raw Data'!O24</f>
        <v>Over Turn</v>
      </c>
      <c r="T24" t="str">
        <f>'Raw Data'!P24</f>
        <v>(None)</v>
      </c>
      <c r="U24">
        <f>'Raw Data'!Q24</f>
        <v>1</v>
      </c>
      <c r="V24" s="1" t="str">
        <f t="shared" si="5"/>
        <v>Yes</v>
      </c>
      <c r="W24" t="str">
        <f>'Raw Data'!R24</f>
        <v>Negotiating a Curve</v>
      </c>
      <c r="X24" t="str">
        <f>'Raw Data'!S24</f>
        <v>East</v>
      </c>
      <c r="Y24" t="str">
        <f>'Raw Data'!T24</f>
        <v>Daylight</v>
      </c>
      <c r="Z24" t="str">
        <f>'Raw Data'!U24</f>
        <v>Dry</v>
      </c>
      <c r="AA24">
        <f>'Raw Data'!V24</f>
        <v>38</v>
      </c>
      <c r="AB24" t="str">
        <f>'Raw Data'!W24</f>
        <v>Lap and Shoulder Belt Used</v>
      </c>
      <c r="AC24" s="1">
        <f t="shared" si="6"/>
        <v>0</v>
      </c>
      <c r="AD24" t="str">
        <f>'Raw Data'!X24</f>
        <v>Passenger Car</v>
      </c>
      <c r="AE24" t="str">
        <f>'Raw Data'!Y24</f>
        <v>2411000200I</v>
      </c>
      <c r="AF24">
        <f>'Raw Data'!Z24</f>
        <v>4.97</v>
      </c>
      <c r="AG24">
        <f>'Raw Data'!AA24</f>
        <v>34.873162000000001</v>
      </c>
      <c r="AH24">
        <f>'Raw Data'!AB24</f>
        <v>-83.565758000000002</v>
      </c>
      <c r="AI24">
        <f>'Raw Data'!AC24</f>
        <v>43</v>
      </c>
      <c r="AJ24">
        <f>'Raw Data'!AD24</f>
        <v>28</v>
      </c>
      <c r="AK24">
        <f>'Raw Data'!AE24</f>
        <v>73</v>
      </c>
      <c r="AL24" t="str">
        <f>'Raw Data'!AF24</f>
        <v>D1_0002_00_I</v>
      </c>
      <c r="AM24">
        <f>'Raw Data'!AG24</f>
        <v>62</v>
      </c>
      <c r="AN24">
        <f>'Raw Data'!AH24</f>
        <v>72</v>
      </c>
      <c r="AO24" t="str">
        <f>'Raw Data'!AI24</f>
        <v>simple</v>
      </c>
      <c r="AP24">
        <f>'Raw Data'!AJ24</f>
        <v>246.5</v>
      </c>
      <c r="AQ24">
        <f>'Raw Data'!AK24</f>
        <v>90.7</v>
      </c>
      <c r="AR24">
        <f>'Raw Data'!AL24</f>
        <v>390.1</v>
      </c>
      <c r="AS24">
        <f>'Raw Data'!AM24</f>
        <v>-83.565779000000006</v>
      </c>
      <c r="AT24">
        <f>'Raw Data'!AN24</f>
        <v>34.873196999999998</v>
      </c>
      <c r="AU24">
        <f>'Raw Data'!AO24</f>
        <v>-83.564750000000004</v>
      </c>
      <c r="AV24">
        <f>'Raw Data'!AP24</f>
        <v>34.872722000000003</v>
      </c>
      <c r="AW24" t="str">
        <f>'Raw Data'!AQ24</f>
        <v>2411000200I</v>
      </c>
      <c r="AX24">
        <f>'Raw Data'!AR24</f>
        <v>1</v>
      </c>
      <c r="AY24">
        <f>'Raw Data'!AS24</f>
        <v>241</v>
      </c>
      <c r="AZ24">
        <f>'Raw Data'!AT24</f>
        <v>2</v>
      </c>
      <c r="BA24">
        <f>'Raw Data'!AU24</f>
        <v>0</v>
      </c>
      <c r="BB24">
        <f>'Raw Data'!AV24</f>
        <v>45</v>
      </c>
      <c r="BC24">
        <f>'Raw Data'!AW24</f>
        <v>7.87</v>
      </c>
      <c r="BD24">
        <f>'Raw Data'!AX24</f>
        <v>7.56</v>
      </c>
      <c r="BE24">
        <f>'Raw Data'!AY24</f>
        <v>2145.6999999999998</v>
      </c>
      <c r="BF24">
        <f>'Raw Data'!AZ24</f>
        <v>2149.3000000000002</v>
      </c>
      <c r="BG24">
        <f>'Raw Data'!BA24</f>
        <v>2159.4</v>
      </c>
      <c r="BH24">
        <f>'Raw Data'!BB24</f>
        <v>45</v>
      </c>
      <c r="BI24">
        <f>'Raw Data'!BC24</f>
        <v>35.799999999999997</v>
      </c>
      <c r="BJ24">
        <f>'Raw Data'!BD24</f>
        <v>9.1999999999999993</v>
      </c>
      <c r="BK24">
        <f>'Raw Data'!BE24</f>
        <v>43091</v>
      </c>
      <c r="BL24" t="str">
        <f>'Raw Data'!BF24</f>
        <v>NONE</v>
      </c>
      <c r="BM24">
        <f>'Raw Data'!BG24</f>
        <v>1.23E-3</v>
      </c>
      <c r="BN24">
        <f>'Raw Data'!BH24</f>
        <v>43284</v>
      </c>
      <c r="BO24">
        <f>'Raw Data'!BI24</f>
        <v>42909</v>
      </c>
      <c r="BP24" t="str">
        <f>'Raw Data'!BJ24</f>
        <v>2411000200I</v>
      </c>
      <c r="BQ24" t="str">
        <f>'Raw Data'!BK24</f>
        <v>RABUN</v>
      </c>
      <c r="BR24">
        <f>'Raw Data'!BL24</f>
        <v>1</v>
      </c>
      <c r="BS24">
        <f>'Raw Data'!BM24</f>
        <v>200</v>
      </c>
      <c r="BT24">
        <f>'Raw Data'!BN24</f>
        <v>1</v>
      </c>
      <c r="BU24">
        <f>'Raw Data'!BO24</f>
        <v>1</v>
      </c>
      <c r="BV24">
        <f>'Raw Data'!BP24</f>
        <v>2</v>
      </c>
      <c r="BW24">
        <f>'Raw Data'!BQ24</f>
        <v>1</v>
      </c>
      <c r="BX24">
        <f>'Raw Data'!BR24</f>
        <v>1</v>
      </c>
      <c r="BY24">
        <f>'Raw Data'!BS24</f>
        <v>2</v>
      </c>
      <c r="BZ24">
        <f>'Raw Data'!BT24</f>
        <v>3</v>
      </c>
      <c r="CA24">
        <f>'Raw Data'!BU24</f>
        <v>3</v>
      </c>
      <c r="CB24" t="str">
        <f>'Raw Data'!BV24</f>
        <v>N</v>
      </c>
      <c r="CC24">
        <f>'Raw Data'!BW24</f>
        <v>241</v>
      </c>
      <c r="CD24">
        <f>'Raw Data'!BX24</f>
        <v>2</v>
      </c>
      <c r="CE24">
        <f>'Raw Data'!BY24</f>
        <v>0</v>
      </c>
      <c r="CF24" t="str">
        <f>'Raw Data'!BZ24</f>
        <v>Not Urban</v>
      </c>
      <c r="CG24" t="str">
        <f>'Raw Data'!CA24</f>
        <v>Not Urban</v>
      </c>
      <c r="CH24">
        <f>'Raw Data'!CB24</f>
        <v>0</v>
      </c>
      <c r="CI24">
        <f>'Raw Data'!CC24</f>
        <v>45</v>
      </c>
      <c r="CJ24">
        <f>'Raw Data'!CD24</f>
        <v>1540</v>
      </c>
      <c r="CK24" t="str">
        <f>'Raw Data'!CE24</f>
        <v xml:space="preserve"> </v>
      </c>
      <c r="CL24">
        <f>'Raw Data'!CF24</f>
        <v>0</v>
      </c>
      <c r="CM24">
        <f>'Raw Data'!CG24</f>
        <v>4.9612619999999996</v>
      </c>
      <c r="CN24">
        <f>'Raw Data'!CH24</f>
        <v>9</v>
      </c>
      <c r="CO24" t="str">
        <f>'Raw Data'!CI24</f>
        <v>State Mainline</v>
      </c>
      <c r="CP24">
        <f>'Raw Data'!CJ24</f>
        <v>1540</v>
      </c>
      <c r="CQ24">
        <f>'Raw Data'!CK24</f>
        <v>452474</v>
      </c>
      <c r="CR24">
        <f>'Raw Data'!CL24</f>
        <v>0</v>
      </c>
      <c r="CS24">
        <f>'Raw Data'!CM24</f>
        <v>4.9580000000000002</v>
      </c>
      <c r="CT24">
        <f>'Raw Data'!CN24</f>
        <v>452474</v>
      </c>
      <c r="CU24">
        <f>'Raw Data'!CO24</f>
        <v>0</v>
      </c>
      <c r="CV24">
        <f>'Raw Data'!CP24</f>
        <v>26195.464072999999</v>
      </c>
      <c r="CW24">
        <f>'Raw Data'!CQ24</f>
        <v>100</v>
      </c>
      <c r="CX24">
        <f>'Raw Data'!CR24</f>
        <v>42933</v>
      </c>
      <c r="CY24">
        <f>'Raw Data'!CS24</f>
        <v>0.16330600000000001</v>
      </c>
      <c r="CZ24">
        <f>'Raw Data'!CT24</f>
        <v>0</v>
      </c>
      <c r="DA24">
        <f>'Raw Data'!CU24</f>
        <v>1.23E-3</v>
      </c>
      <c r="DB24">
        <f>'Raw Data'!CV24</f>
        <v>612</v>
      </c>
      <c r="DC24" t="str">
        <f>'Raw Data'!CW24</f>
        <v>241-0001</v>
      </c>
      <c r="DD24" t="str">
        <f>'Raw Data'!CX24</f>
        <v>3R : Rural Principal Arterial - Other</v>
      </c>
      <c r="DE24" t="str">
        <f>'Raw Data'!CY24</f>
        <v>34.880540, -83.576120</v>
      </c>
      <c r="DF24">
        <f>'Raw Data'!CZ24</f>
        <v>-83.576120000000003</v>
      </c>
      <c r="DG24">
        <f>'Raw Data'!DA24</f>
        <v>34.880540000000003</v>
      </c>
      <c r="DH24">
        <f>'Raw Data'!DB24</f>
        <v>34.880540000000003</v>
      </c>
      <c r="DI24">
        <f>'Raw Data'!DC24</f>
        <v>-83.576120000000003</v>
      </c>
      <c r="DJ24">
        <f>'Raw Data'!DD24</f>
        <v>1.23E-3</v>
      </c>
      <c r="DK24">
        <f>'Raw Data'!DE24</f>
        <v>43</v>
      </c>
      <c r="DL24" s="1" t="str">
        <f>VLOOKUP(DK24,'Curve Info'!$A$9:$P$76,16)</f>
        <v>High Crash Frequency</v>
      </c>
      <c r="DM24" s="1" t="str">
        <f>VLOOKUP(DK24,'Curve Info'!$A$9:$P$76,14)</f>
        <v>Low AADT</v>
      </c>
      <c r="DN24" s="1">
        <f t="shared" si="7"/>
        <v>1595</v>
      </c>
      <c r="DO24" s="1">
        <f t="shared" si="8"/>
        <v>1245</v>
      </c>
      <c r="DP24" s="1">
        <f t="shared" si="9"/>
        <v>350</v>
      </c>
      <c r="DQ24" s="1">
        <f t="shared" si="10"/>
        <v>0.28112449799196787</v>
      </c>
      <c r="DR24" s="1">
        <f t="shared" si="11"/>
        <v>1420</v>
      </c>
      <c r="DU24">
        <f>'Raw Data'!DH24</f>
        <v>1590</v>
      </c>
      <c r="DV24">
        <f>'Raw Data'!DI24</f>
        <v>13.9</v>
      </c>
      <c r="DW24">
        <f>'Raw Data'!DJ24</f>
        <v>1600</v>
      </c>
      <c r="DX24">
        <f>'Raw Data'!DK24</f>
        <v>0</v>
      </c>
      <c r="DY24">
        <f>'Raw Data'!DL24</f>
        <v>1590</v>
      </c>
      <c r="DZ24">
        <f>'Raw Data'!DM24</f>
        <v>0</v>
      </c>
      <c r="EA24">
        <f>'Raw Data'!DN24</f>
        <v>1540</v>
      </c>
      <c r="EB24">
        <f>'Raw Data'!DO24</f>
        <v>14.3</v>
      </c>
      <c r="EC24">
        <f>'Raw Data'!DP24</f>
        <v>1480</v>
      </c>
      <c r="ED24">
        <f>'Raw Data'!DQ24</f>
        <v>14.3</v>
      </c>
      <c r="EE24">
        <f>'Raw Data'!DR24</f>
        <v>980</v>
      </c>
      <c r="EF24">
        <f>'Raw Data'!DS24</f>
        <v>16.7</v>
      </c>
      <c r="EG24">
        <f>'Raw Data'!DT24</f>
        <v>980</v>
      </c>
      <c r="EH24">
        <f>'Raw Data'!DU24</f>
        <v>16.7</v>
      </c>
      <c r="EI24">
        <f>'Raw Data'!DV24</f>
        <v>1270</v>
      </c>
      <c r="EJ24">
        <f>'Raw Data'!DW24</f>
        <v>11.8</v>
      </c>
      <c r="EK24">
        <f>'Raw Data'!DX24</f>
        <v>1280</v>
      </c>
      <c r="EL24">
        <f>'Raw Data'!DY24</f>
        <v>11.8</v>
      </c>
      <c r="EM24">
        <f>'Raw Data'!DZ24</f>
        <v>0</v>
      </c>
    </row>
    <row r="25" spans="1:143" x14ac:dyDescent="0.3">
      <c r="A25">
        <f>'Raw Data'!A25</f>
        <v>24</v>
      </c>
      <c r="B25">
        <f>'Raw Data'!B25</f>
        <v>5527586</v>
      </c>
      <c r="C25" t="str">
        <f>'Raw Data'!C25</f>
        <v>Rabun Co Sheriff's Office</v>
      </c>
      <c r="D25">
        <f>'Raw Data'!D25</f>
        <v>42308.679166666669</v>
      </c>
      <c r="E25" s="1">
        <f t="shared" si="2"/>
        <v>2015</v>
      </c>
      <c r="F25" s="1" t="str" cm="1">
        <f t="array" ref="F25">_xlfn.IFS(E25&lt;=2016,"before treatment",E25=2017,"unknown",E25&gt;2017,"after treatment")</f>
        <v>before treatment</v>
      </c>
      <c r="G25" s="1">
        <f t="shared" si="3"/>
        <v>1</v>
      </c>
      <c r="H25" s="1">
        <f t="shared" si="4"/>
        <v>0</v>
      </c>
      <c r="I25" t="str">
        <f>'Raw Data'!E25</f>
        <v>Rabun</v>
      </c>
      <c r="J25" t="str">
        <f>'Raw Data'!F25</f>
        <v>Lookout Mountain Scenic Hwy</v>
      </c>
      <c r="K25" t="str">
        <f>'Raw Data'!G25</f>
        <v>Hwy 197</v>
      </c>
      <c r="L25" t="str">
        <f>'Raw Data'!H25</f>
        <v>(O) No Injury</v>
      </c>
      <c r="M25">
        <f>'Raw Data'!I25</f>
        <v>0</v>
      </c>
      <c r="N25">
        <f>'Raw Data'!J25</f>
        <v>0</v>
      </c>
      <c r="O25">
        <f>'Raw Data'!K25</f>
        <v>0</v>
      </c>
      <c r="P25" t="str">
        <f>'Raw Data'!L25</f>
        <v>Rear End</v>
      </c>
      <c r="Q25" t="str">
        <f>'Raw Data'!M25</f>
        <v>On Roadway - Roadway Intersection</v>
      </c>
      <c r="R25" t="str">
        <f>'Raw Data'!N25</f>
        <v>["Motor Vehicle in Motion","Motor Vehicle in Motion"]</v>
      </c>
      <c r="S25" t="str">
        <f>'Raw Data'!O25</f>
        <v>["Motor Vehicle in Motion","Motor Vehicle in Motion"]</v>
      </c>
      <c r="T25" t="str">
        <f>'Raw Data'!P25</f>
        <v>["Following Too Close","Other"]</v>
      </c>
      <c r="U25">
        <f>'Raw Data'!Q25</f>
        <v>2</v>
      </c>
      <c r="V25" s="1" t="str">
        <f t="shared" si="5"/>
        <v>No</v>
      </c>
      <c r="W25" t="str">
        <f>'Raw Data'!R25</f>
        <v>["Negotiating a Curve","Negotiating a Curve"]</v>
      </c>
      <c r="X25" t="str">
        <f>'Raw Data'!S25</f>
        <v>["East","East"]</v>
      </c>
      <c r="Y25" t="str">
        <f>'Raw Data'!T25</f>
        <v>Daylight</v>
      </c>
      <c r="Z25" t="str">
        <f>'Raw Data'!U25</f>
        <v>Dry</v>
      </c>
      <c r="AA25" t="str">
        <f>'Raw Data'!V25</f>
        <v>[67,77]</v>
      </c>
      <c r="AB25" t="str">
        <f>'Raw Data'!W25</f>
        <v>["Lap and Shoulder Belt Used","Lap and Shoulder Belt Used"]</v>
      </c>
      <c r="AC25" s="1">
        <f t="shared" si="6"/>
        <v>0</v>
      </c>
      <c r="AD25" t="str">
        <f>'Raw Data'!X25</f>
        <v>["Passenger Car","Passenger Car"]</v>
      </c>
      <c r="AE25" t="str">
        <f>'Raw Data'!Y25</f>
        <v>2411000200I</v>
      </c>
      <c r="AF25">
        <f>'Raw Data'!Z25</f>
        <v>4.9764330000000001</v>
      </c>
      <c r="AG25">
        <f>'Raw Data'!AA25</f>
        <v>34.873089</v>
      </c>
      <c r="AH25">
        <f>'Raw Data'!AB25</f>
        <v>-83.565719999999999</v>
      </c>
      <c r="AI25">
        <f>'Raw Data'!AC25</f>
        <v>43</v>
      </c>
      <c r="AJ25">
        <f>'Raw Data'!AD25</f>
        <v>28</v>
      </c>
      <c r="AK25">
        <f>'Raw Data'!AE25</f>
        <v>73</v>
      </c>
      <c r="AL25" t="str">
        <f>'Raw Data'!AF25</f>
        <v>D1_0002_00_I</v>
      </c>
      <c r="AM25">
        <f>'Raw Data'!AG25</f>
        <v>62</v>
      </c>
      <c r="AN25">
        <f>'Raw Data'!AH25</f>
        <v>72</v>
      </c>
      <c r="AO25" t="str">
        <f>'Raw Data'!AI25</f>
        <v>simple</v>
      </c>
      <c r="AP25">
        <f>'Raw Data'!AJ25</f>
        <v>246.5</v>
      </c>
      <c r="AQ25">
        <f>'Raw Data'!AK25</f>
        <v>90.7</v>
      </c>
      <c r="AR25">
        <f>'Raw Data'!AL25</f>
        <v>390.1</v>
      </c>
      <c r="AS25">
        <f>'Raw Data'!AM25</f>
        <v>-83.565779000000006</v>
      </c>
      <c r="AT25">
        <f>'Raw Data'!AN25</f>
        <v>34.873196999999998</v>
      </c>
      <c r="AU25">
        <f>'Raw Data'!AO25</f>
        <v>-83.564750000000004</v>
      </c>
      <c r="AV25">
        <f>'Raw Data'!AP25</f>
        <v>34.872722000000003</v>
      </c>
      <c r="AW25" t="str">
        <f>'Raw Data'!AQ25</f>
        <v>2411000200I</v>
      </c>
      <c r="AX25">
        <f>'Raw Data'!AR25</f>
        <v>1</v>
      </c>
      <c r="AY25">
        <f>'Raw Data'!AS25</f>
        <v>241</v>
      </c>
      <c r="AZ25">
        <f>'Raw Data'!AT25</f>
        <v>2</v>
      </c>
      <c r="BA25">
        <f>'Raw Data'!AU25</f>
        <v>0</v>
      </c>
      <c r="BB25">
        <f>'Raw Data'!AV25</f>
        <v>45</v>
      </c>
      <c r="BC25">
        <f>'Raw Data'!AW25</f>
        <v>7.87</v>
      </c>
      <c r="BD25">
        <f>'Raw Data'!AX25</f>
        <v>7.56</v>
      </c>
      <c r="BE25">
        <f>'Raw Data'!AY25</f>
        <v>2145.6999999999998</v>
      </c>
      <c r="BF25">
        <f>'Raw Data'!AZ25</f>
        <v>2149.3000000000002</v>
      </c>
      <c r="BG25">
        <f>'Raw Data'!BA25</f>
        <v>2159.4</v>
      </c>
      <c r="BH25">
        <f>'Raw Data'!BB25</f>
        <v>45</v>
      </c>
      <c r="BI25">
        <f>'Raw Data'!BC25</f>
        <v>35.799999999999997</v>
      </c>
      <c r="BJ25">
        <f>'Raw Data'!BD25</f>
        <v>9.1999999999999993</v>
      </c>
      <c r="BK25">
        <f>'Raw Data'!BE25</f>
        <v>43091</v>
      </c>
      <c r="BL25" t="str">
        <f>'Raw Data'!BF25</f>
        <v>NONE</v>
      </c>
      <c r="BM25">
        <f>'Raw Data'!BG25</f>
        <v>1.23E-3</v>
      </c>
      <c r="BN25">
        <f>'Raw Data'!BH25</f>
        <v>43284</v>
      </c>
      <c r="BO25">
        <f>'Raw Data'!BI25</f>
        <v>42909</v>
      </c>
      <c r="BP25" t="str">
        <f>'Raw Data'!BJ25</f>
        <v>2411000200I</v>
      </c>
      <c r="BQ25" t="str">
        <f>'Raw Data'!BK25</f>
        <v>RABUN</v>
      </c>
      <c r="BR25">
        <f>'Raw Data'!BL25</f>
        <v>1</v>
      </c>
      <c r="BS25">
        <f>'Raw Data'!BM25</f>
        <v>200</v>
      </c>
      <c r="BT25">
        <f>'Raw Data'!BN25</f>
        <v>1</v>
      </c>
      <c r="BU25">
        <f>'Raw Data'!BO25</f>
        <v>1</v>
      </c>
      <c r="BV25">
        <f>'Raw Data'!BP25</f>
        <v>2</v>
      </c>
      <c r="BW25">
        <f>'Raw Data'!BQ25</f>
        <v>1</v>
      </c>
      <c r="BX25">
        <f>'Raw Data'!BR25</f>
        <v>1</v>
      </c>
      <c r="BY25">
        <f>'Raw Data'!BS25</f>
        <v>2</v>
      </c>
      <c r="BZ25">
        <f>'Raw Data'!BT25</f>
        <v>3</v>
      </c>
      <c r="CA25">
        <f>'Raw Data'!BU25</f>
        <v>3</v>
      </c>
      <c r="CB25" t="str">
        <f>'Raw Data'!BV25</f>
        <v>N</v>
      </c>
      <c r="CC25">
        <f>'Raw Data'!BW25</f>
        <v>241</v>
      </c>
      <c r="CD25">
        <f>'Raw Data'!BX25</f>
        <v>2</v>
      </c>
      <c r="CE25">
        <f>'Raw Data'!BY25</f>
        <v>0</v>
      </c>
      <c r="CF25" t="str">
        <f>'Raw Data'!BZ25</f>
        <v>Not Urban</v>
      </c>
      <c r="CG25" t="str">
        <f>'Raw Data'!CA25</f>
        <v>Not Urban</v>
      </c>
      <c r="CH25">
        <f>'Raw Data'!CB25</f>
        <v>0</v>
      </c>
      <c r="CI25">
        <f>'Raw Data'!CC25</f>
        <v>45</v>
      </c>
      <c r="CJ25">
        <f>'Raw Data'!CD25</f>
        <v>1540</v>
      </c>
      <c r="CK25" t="str">
        <f>'Raw Data'!CE25</f>
        <v xml:space="preserve"> </v>
      </c>
      <c r="CL25">
        <f>'Raw Data'!CF25</f>
        <v>0</v>
      </c>
      <c r="CM25">
        <f>'Raw Data'!CG25</f>
        <v>4.9612619999999996</v>
      </c>
      <c r="CN25">
        <f>'Raw Data'!CH25</f>
        <v>9</v>
      </c>
      <c r="CO25" t="str">
        <f>'Raw Data'!CI25</f>
        <v>State Mainline</v>
      </c>
      <c r="CP25">
        <f>'Raw Data'!CJ25</f>
        <v>1540</v>
      </c>
      <c r="CQ25">
        <f>'Raw Data'!CK25</f>
        <v>452474</v>
      </c>
      <c r="CR25">
        <f>'Raw Data'!CL25</f>
        <v>0</v>
      </c>
      <c r="CS25">
        <f>'Raw Data'!CM25</f>
        <v>4.9580000000000002</v>
      </c>
      <c r="CT25">
        <f>'Raw Data'!CN25</f>
        <v>452474</v>
      </c>
      <c r="CU25">
        <f>'Raw Data'!CO25</f>
        <v>0</v>
      </c>
      <c r="CV25">
        <f>'Raw Data'!CP25</f>
        <v>26195.464072999999</v>
      </c>
      <c r="CW25">
        <f>'Raw Data'!CQ25</f>
        <v>100</v>
      </c>
      <c r="CX25">
        <f>'Raw Data'!CR25</f>
        <v>42933</v>
      </c>
      <c r="CY25">
        <f>'Raw Data'!CS25</f>
        <v>0.16330600000000001</v>
      </c>
      <c r="CZ25">
        <f>'Raw Data'!CT25</f>
        <v>0</v>
      </c>
      <c r="DA25">
        <f>'Raw Data'!CU25</f>
        <v>1.23E-3</v>
      </c>
      <c r="DB25">
        <f>'Raw Data'!CV25</f>
        <v>612</v>
      </c>
      <c r="DC25" t="str">
        <f>'Raw Data'!CW25</f>
        <v>241-0001</v>
      </c>
      <c r="DD25" t="str">
        <f>'Raw Data'!CX25</f>
        <v>3R : Rural Principal Arterial - Other</v>
      </c>
      <c r="DE25" t="str">
        <f>'Raw Data'!CY25</f>
        <v>34.880540, -83.576120</v>
      </c>
      <c r="DF25">
        <f>'Raw Data'!CZ25</f>
        <v>-83.576120000000003</v>
      </c>
      <c r="DG25">
        <f>'Raw Data'!DA25</f>
        <v>34.880540000000003</v>
      </c>
      <c r="DH25">
        <f>'Raw Data'!DB25</f>
        <v>34.880540000000003</v>
      </c>
      <c r="DI25">
        <f>'Raw Data'!DC25</f>
        <v>-83.576120000000003</v>
      </c>
      <c r="DJ25">
        <f>'Raw Data'!DD25</f>
        <v>1.23E-3</v>
      </c>
      <c r="DK25">
        <f>'Raw Data'!DE25</f>
        <v>43</v>
      </c>
      <c r="DL25" s="1" t="str">
        <f>VLOOKUP(DK25,'Curve Info'!$A$9:$P$76,16)</f>
        <v>High Crash Frequency</v>
      </c>
      <c r="DM25" s="1" t="str">
        <f>VLOOKUP(DK25,'Curve Info'!$A$9:$P$76,14)</f>
        <v>Low AADT</v>
      </c>
      <c r="DN25" s="1">
        <f t="shared" si="7"/>
        <v>1595</v>
      </c>
      <c r="DO25" s="1">
        <f t="shared" si="8"/>
        <v>1245</v>
      </c>
      <c r="DP25" s="1">
        <f t="shared" si="9"/>
        <v>350</v>
      </c>
      <c r="DQ25" s="1">
        <f t="shared" si="10"/>
        <v>0.28112449799196787</v>
      </c>
      <c r="DR25" s="1">
        <f t="shared" si="11"/>
        <v>1420</v>
      </c>
      <c r="DU25">
        <f>'Raw Data'!DH25</f>
        <v>1590</v>
      </c>
      <c r="DV25">
        <f>'Raw Data'!DI25</f>
        <v>13.9</v>
      </c>
      <c r="DW25">
        <f>'Raw Data'!DJ25</f>
        <v>1600</v>
      </c>
      <c r="DX25">
        <f>'Raw Data'!DK25</f>
        <v>0</v>
      </c>
      <c r="DY25">
        <f>'Raw Data'!DL25</f>
        <v>1590</v>
      </c>
      <c r="DZ25">
        <f>'Raw Data'!DM25</f>
        <v>0</v>
      </c>
      <c r="EA25">
        <f>'Raw Data'!DN25</f>
        <v>1540</v>
      </c>
      <c r="EB25">
        <f>'Raw Data'!DO25</f>
        <v>14.3</v>
      </c>
      <c r="EC25">
        <f>'Raw Data'!DP25</f>
        <v>1480</v>
      </c>
      <c r="ED25">
        <f>'Raw Data'!DQ25</f>
        <v>14.3</v>
      </c>
      <c r="EE25">
        <f>'Raw Data'!DR25</f>
        <v>980</v>
      </c>
      <c r="EF25">
        <f>'Raw Data'!DS25</f>
        <v>16.7</v>
      </c>
      <c r="EG25">
        <f>'Raw Data'!DT25</f>
        <v>980</v>
      </c>
      <c r="EH25">
        <f>'Raw Data'!DU25</f>
        <v>16.7</v>
      </c>
      <c r="EI25">
        <f>'Raw Data'!DV25</f>
        <v>1270</v>
      </c>
      <c r="EJ25">
        <f>'Raw Data'!DW25</f>
        <v>11.8</v>
      </c>
      <c r="EK25">
        <f>'Raw Data'!DX25</f>
        <v>1280</v>
      </c>
      <c r="EL25">
        <f>'Raw Data'!DY25</f>
        <v>11.8</v>
      </c>
      <c r="EM25">
        <f>'Raw Data'!DZ25</f>
        <v>0</v>
      </c>
    </row>
    <row r="26" spans="1:143" x14ac:dyDescent="0.3">
      <c r="A26">
        <f>'Raw Data'!A26</f>
        <v>25</v>
      </c>
      <c r="B26">
        <f>'Raw Data'!B26</f>
        <v>6981111</v>
      </c>
      <c r="C26" t="str">
        <f>'Raw Data'!C26</f>
        <v>Gsp Post 00</v>
      </c>
      <c r="D26">
        <f>'Raw Data'!D26</f>
        <v>43432.390277777777</v>
      </c>
      <c r="E26" s="1">
        <f t="shared" si="2"/>
        <v>2018</v>
      </c>
      <c r="F26" s="1" t="str" cm="1">
        <f t="array" ref="F26">_xlfn.IFS(E26&lt;=2016,"before treatment",E26=2017,"unknown",E26&gt;2017,"after treatment")</f>
        <v>after treatment</v>
      </c>
      <c r="G26" s="1">
        <f t="shared" si="3"/>
        <v>0</v>
      </c>
      <c r="H26" s="1">
        <f t="shared" si="4"/>
        <v>1</v>
      </c>
      <c r="I26" t="str">
        <f>'Raw Data'!E26</f>
        <v>Rabun</v>
      </c>
      <c r="J26" t="str">
        <f>'Raw Data'!F26</f>
        <v>Lookout Mountain Scenic Hwy</v>
      </c>
      <c r="K26" t="str">
        <f>'Raw Data'!G26</f>
        <v>Vickers Rd</v>
      </c>
      <c r="L26" t="str">
        <f>'Raw Data'!H26</f>
        <v>(O) No Injury</v>
      </c>
      <c r="M26">
        <f>'Raw Data'!I26</f>
        <v>0</v>
      </c>
      <c r="N26">
        <f>'Raw Data'!J26</f>
        <v>0</v>
      </c>
      <c r="O26">
        <f>'Raw Data'!K26</f>
        <v>0</v>
      </c>
      <c r="P26" t="str">
        <f>'Raw Data'!L26</f>
        <v>Not a Collision with Motor Vehicle</v>
      </c>
      <c r="Q26" t="str">
        <f>'Raw Data'!M26</f>
        <v>Off Roadway</v>
      </c>
      <c r="R26" t="str">
        <f>'Raw Data'!N26</f>
        <v>Other Non-Collision</v>
      </c>
      <c r="S26" t="str">
        <f>'Raw Data'!O26</f>
        <v>Other Non-Collision</v>
      </c>
      <c r="T26" t="str">
        <f>'Raw Data'!P26</f>
        <v>No Contributing Factors</v>
      </c>
      <c r="U26">
        <f>'Raw Data'!Q26</f>
        <v>1</v>
      </c>
      <c r="V26" s="1" t="str">
        <f t="shared" si="5"/>
        <v>Yes</v>
      </c>
      <c r="W26" t="str">
        <f>'Raw Data'!R26</f>
        <v>Negotiating a Curve</v>
      </c>
      <c r="X26" t="str">
        <f>'Raw Data'!S26</f>
        <v>West</v>
      </c>
      <c r="Y26" t="str">
        <f>'Raw Data'!T26</f>
        <v>Daylight</v>
      </c>
      <c r="Z26" t="str">
        <f>'Raw Data'!U26</f>
        <v>Dry</v>
      </c>
      <c r="AA26">
        <f>'Raw Data'!V26</f>
        <v>57</v>
      </c>
      <c r="AB26" t="str">
        <f>'Raw Data'!W26</f>
        <v>Lap and Shoulder Belt Used</v>
      </c>
      <c r="AC26" s="1">
        <f t="shared" si="6"/>
        <v>0</v>
      </c>
      <c r="AD26" t="str">
        <f>'Raw Data'!X26</f>
        <v>Vehicle with Trailer</v>
      </c>
      <c r="AE26" t="str">
        <f>'Raw Data'!Y26</f>
        <v>2411000200I</v>
      </c>
      <c r="AF26">
        <f>'Raw Data'!Z26</f>
        <v>6.6401659999999998</v>
      </c>
      <c r="AG26">
        <f>'Raw Data'!AA26</f>
        <v>34.868603999999998</v>
      </c>
      <c r="AH26">
        <f>'Raw Data'!AB26</f>
        <v>-83.541597999999993</v>
      </c>
      <c r="AI26">
        <f>'Raw Data'!AC26</f>
        <v>45</v>
      </c>
      <c r="AJ26">
        <f>'Raw Data'!AD26</f>
        <v>42</v>
      </c>
      <c r="AK26">
        <f>'Raw Data'!AE26</f>
        <v>86</v>
      </c>
      <c r="AL26" t="str">
        <f>'Raw Data'!AF26</f>
        <v>D1_0002_00_I</v>
      </c>
      <c r="AM26">
        <f>'Raw Data'!AG26</f>
        <v>72</v>
      </c>
      <c r="AN26">
        <f>'Raw Data'!AH26</f>
        <v>85</v>
      </c>
      <c r="AO26" t="str">
        <f>'Raw Data'!AI26</f>
        <v>simple</v>
      </c>
      <c r="AP26">
        <f>'Raw Data'!AJ26</f>
        <v>593.5</v>
      </c>
      <c r="AQ26">
        <f>'Raw Data'!AK26</f>
        <v>60.8</v>
      </c>
      <c r="AR26">
        <f>'Raw Data'!AL26</f>
        <v>630.20000000000005</v>
      </c>
      <c r="AS26">
        <f>'Raw Data'!AM26</f>
        <v>-83.541762000000006</v>
      </c>
      <c r="AT26">
        <f>'Raw Data'!AN26</f>
        <v>34.868566999999999</v>
      </c>
      <c r="AU26">
        <f>'Raw Data'!AO26</f>
        <v>-83.539771999999999</v>
      </c>
      <c r="AV26">
        <f>'Raw Data'!AP26</f>
        <v>34.868357000000003</v>
      </c>
      <c r="AW26" t="str">
        <f>'Raw Data'!AQ26</f>
        <v>2411000200I</v>
      </c>
      <c r="AX26">
        <f>'Raw Data'!AR26</f>
        <v>1</v>
      </c>
      <c r="AY26">
        <f>'Raw Data'!AS26</f>
        <v>241</v>
      </c>
      <c r="AZ26">
        <f>'Raw Data'!AT26</f>
        <v>2</v>
      </c>
      <c r="BA26">
        <f>'Raw Data'!AU26</f>
        <v>0</v>
      </c>
      <c r="BB26">
        <f>'Raw Data'!AV26</f>
        <v>45</v>
      </c>
      <c r="BC26">
        <f>'Raw Data'!AW26</f>
        <v>7.86</v>
      </c>
      <c r="BD26">
        <f>'Raw Data'!AX26</f>
        <v>7.59</v>
      </c>
      <c r="BE26">
        <f>'Raw Data'!AY26</f>
        <v>1890.4</v>
      </c>
      <c r="BF26">
        <f>'Raw Data'!AZ26</f>
        <v>1911.7</v>
      </c>
      <c r="BG26">
        <f>'Raw Data'!BA26</f>
        <v>1932.1</v>
      </c>
      <c r="BH26">
        <f>'Raw Data'!BB26</f>
        <v>55</v>
      </c>
      <c r="BI26">
        <f>'Raw Data'!BC26</f>
        <v>43</v>
      </c>
      <c r="BJ26">
        <f>'Raw Data'!BD26</f>
        <v>12</v>
      </c>
      <c r="BK26">
        <f>'Raw Data'!BE26</f>
        <v>43091</v>
      </c>
      <c r="BL26" t="str">
        <f>'Raw Data'!BF26</f>
        <v>NONE</v>
      </c>
      <c r="BM26">
        <f>'Raw Data'!BG26</f>
        <v>2.0669999999999998E-3</v>
      </c>
      <c r="BN26">
        <f>'Raw Data'!BH26</f>
        <v>43314</v>
      </c>
      <c r="BO26">
        <f>'Raw Data'!BI26</f>
        <v>42939</v>
      </c>
      <c r="BP26" t="str">
        <f>'Raw Data'!BJ26</f>
        <v>2411000200I</v>
      </c>
      <c r="BQ26" t="str">
        <f>'Raw Data'!BK26</f>
        <v>RABUN</v>
      </c>
      <c r="BR26">
        <f>'Raw Data'!BL26</f>
        <v>1</v>
      </c>
      <c r="BS26">
        <f>'Raw Data'!BM26</f>
        <v>200</v>
      </c>
      <c r="BT26">
        <f>'Raw Data'!BN26</f>
        <v>1</v>
      </c>
      <c r="BU26">
        <f>'Raw Data'!BO26</f>
        <v>1</v>
      </c>
      <c r="BV26">
        <f>'Raw Data'!BP26</f>
        <v>2</v>
      </c>
      <c r="BW26">
        <f>'Raw Data'!BQ26</f>
        <v>2</v>
      </c>
      <c r="BX26">
        <f>'Raw Data'!BR26</f>
        <v>1</v>
      </c>
      <c r="BY26">
        <f>'Raw Data'!BS26</f>
        <v>3</v>
      </c>
      <c r="BZ26">
        <f>'Raw Data'!BT26</f>
        <v>3</v>
      </c>
      <c r="CA26">
        <f>'Raw Data'!BU26</f>
        <v>3</v>
      </c>
      <c r="CB26" t="str">
        <f>'Raw Data'!BV26</f>
        <v>N</v>
      </c>
      <c r="CC26">
        <f>'Raw Data'!BW26</f>
        <v>241</v>
      </c>
      <c r="CD26">
        <f>'Raw Data'!BX26</f>
        <v>2</v>
      </c>
      <c r="CE26">
        <f>'Raw Data'!BY26</f>
        <v>0</v>
      </c>
      <c r="CF26" t="str">
        <f>'Raw Data'!BZ26</f>
        <v>Not Urban</v>
      </c>
      <c r="CG26" t="str">
        <f>'Raw Data'!CA26</f>
        <v>Not Urban</v>
      </c>
      <c r="CH26">
        <f>'Raw Data'!CB26</f>
        <v>0</v>
      </c>
      <c r="CI26">
        <f>'Raw Data'!CC26</f>
        <v>45</v>
      </c>
      <c r="CJ26">
        <f>'Raw Data'!CD26</f>
        <v>2220</v>
      </c>
      <c r="CK26" t="str">
        <f>'Raw Data'!CE26</f>
        <v xml:space="preserve"> </v>
      </c>
      <c r="CL26">
        <f>'Raw Data'!CF26</f>
        <v>0</v>
      </c>
      <c r="CM26">
        <f>'Raw Data'!CG26</f>
        <v>0.56831600000000004</v>
      </c>
      <c r="CN26">
        <f>'Raw Data'!CH26</f>
        <v>9</v>
      </c>
      <c r="CO26" t="str">
        <f>'Raw Data'!CI26</f>
        <v>State Mainline</v>
      </c>
      <c r="CP26">
        <f>'Raw Data'!CJ26</f>
        <v>2220</v>
      </c>
      <c r="CQ26">
        <f>'Raw Data'!CK26</f>
        <v>452504</v>
      </c>
      <c r="CR26">
        <f>'Raw Data'!CL26</f>
        <v>6.17</v>
      </c>
      <c r="CS26">
        <f>'Raw Data'!CM26</f>
        <v>6.73</v>
      </c>
      <c r="CT26">
        <f>'Raw Data'!CN26</f>
        <v>452504</v>
      </c>
      <c r="CU26">
        <f>'Raw Data'!CO26</f>
        <v>0</v>
      </c>
      <c r="CV26">
        <f>'Raw Data'!CP26</f>
        <v>3000.7064700000001</v>
      </c>
      <c r="CW26">
        <f>'Raw Data'!CQ26</f>
        <v>100</v>
      </c>
      <c r="CX26">
        <f>'Raw Data'!CR26</f>
        <v>42963</v>
      </c>
      <c r="CY26">
        <f>'Raw Data'!CS26</f>
        <v>2.1514999999999999E-2</v>
      </c>
      <c r="CZ26">
        <f>'Raw Data'!CT26</f>
        <v>0</v>
      </c>
      <c r="DA26">
        <f>'Raw Data'!CU26</f>
        <v>2.0669999999999998E-3</v>
      </c>
      <c r="DB26">
        <f>'Raw Data'!CV26</f>
        <v>613</v>
      </c>
      <c r="DC26" t="str">
        <f>'Raw Data'!CW26</f>
        <v>241-0003</v>
      </c>
      <c r="DD26" t="str">
        <f>'Raw Data'!CX26</f>
        <v>3R : Rural Principal Arterial - Other</v>
      </c>
      <c r="DE26" t="str">
        <f>'Raw Data'!CY26</f>
        <v>34.868434, -83.542141</v>
      </c>
      <c r="DF26">
        <f>'Raw Data'!CZ26</f>
        <v>-83.542141000000001</v>
      </c>
      <c r="DG26">
        <f>'Raw Data'!DA26</f>
        <v>34.868434000000001</v>
      </c>
      <c r="DH26">
        <f>'Raw Data'!DB26</f>
        <v>34.868434000000001</v>
      </c>
      <c r="DI26">
        <f>'Raw Data'!DC26</f>
        <v>-83.542141000000001</v>
      </c>
      <c r="DJ26">
        <f>'Raw Data'!DD26</f>
        <v>2.0669999999999998E-3</v>
      </c>
      <c r="DK26">
        <f>'Raw Data'!DE26</f>
        <v>45</v>
      </c>
      <c r="DL26" s="1" t="str">
        <f>VLOOKUP(DK26,'Curve Info'!$A$9:$P$76,16)</f>
        <v>Low Crash Frequency</v>
      </c>
      <c r="DM26" s="1" t="str">
        <f>VLOOKUP(DK26,'Curve Info'!$A$9:$P$76,14)</f>
        <v>Medium AADT</v>
      </c>
      <c r="DN26" s="1">
        <f t="shared" si="7"/>
        <v>2246.6666666666665</v>
      </c>
      <c r="DO26" s="1">
        <f t="shared" si="8"/>
        <v>2102.5</v>
      </c>
      <c r="DP26" s="1">
        <f t="shared" si="9"/>
        <v>144.16666666666652</v>
      </c>
      <c r="DQ26" s="1">
        <f t="shared" si="10"/>
        <v>6.8569163694014987E-2</v>
      </c>
      <c r="DR26" s="1">
        <f t="shared" si="11"/>
        <v>2174.583333333333</v>
      </c>
      <c r="DS26">
        <f>'Raw Data'!DF26</f>
        <v>1610</v>
      </c>
      <c r="DT26">
        <f>'Raw Data'!DG26</f>
        <v>15.8</v>
      </c>
      <c r="DU26">
        <f>'Raw Data'!DH26</f>
        <v>2600</v>
      </c>
      <c r="DV26">
        <f>'Raw Data'!DI26</f>
        <v>9</v>
      </c>
      <c r="DW26">
        <f>'Raw Data'!DJ26</f>
        <v>2530</v>
      </c>
      <c r="DX26">
        <f>'Raw Data'!DK26</f>
        <v>9</v>
      </c>
      <c r="DY26">
        <f>'Raw Data'!DL26</f>
        <v>1800</v>
      </c>
      <c r="DZ26">
        <f>'Raw Data'!DM26</f>
        <v>10</v>
      </c>
      <c r="EA26">
        <f>'Raw Data'!DN26</f>
        <v>2220</v>
      </c>
      <c r="EB26">
        <f>'Raw Data'!DO26</f>
        <v>12</v>
      </c>
      <c r="EC26">
        <f>'Raw Data'!DP26</f>
        <v>2130</v>
      </c>
      <c r="ED26">
        <f>'Raw Data'!DQ26</f>
        <v>12</v>
      </c>
      <c r="EE26">
        <f>'Raw Data'!DR26</f>
        <v>2030</v>
      </c>
      <c r="EF26">
        <f>'Raw Data'!DS26</f>
        <v>12</v>
      </c>
      <c r="EG26">
        <f>'Raw Data'!DT26</f>
        <v>2030</v>
      </c>
      <c r="EH26">
        <f>'Raw Data'!DU26</f>
        <v>12</v>
      </c>
      <c r="EI26">
        <f>'Raw Data'!DV26</f>
        <v>2030</v>
      </c>
      <c r="EJ26">
        <f>'Raw Data'!DW26</f>
        <v>0</v>
      </c>
      <c r="EK26">
        <f>'Raw Data'!DX26</f>
        <v>2020</v>
      </c>
      <c r="EL26">
        <f>'Raw Data'!DY26</f>
        <v>0</v>
      </c>
      <c r="EM26">
        <f>'Raw Data'!DZ26</f>
        <v>9.9999999999999995E-7</v>
      </c>
    </row>
    <row r="27" spans="1:143" x14ac:dyDescent="0.3">
      <c r="A27">
        <f>'Raw Data'!A27</f>
        <v>26</v>
      </c>
      <c r="B27">
        <f>'Raw Data'!B27</f>
        <v>7391348</v>
      </c>
      <c r="C27" t="str">
        <f>'Raw Data'!C27</f>
        <v>Rabun Co Sheriff's Office</v>
      </c>
      <c r="D27">
        <f>'Raw Data'!D27</f>
        <v>43753.34375</v>
      </c>
      <c r="E27" s="1">
        <f t="shared" si="2"/>
        <v>2019</v>
      </c>
      <c r="F27" s="1" t="str" cm="1">
        <f t="array" ref="F27">_xlfn.IFS(E27&lt;=2016,"before treatment",E27=2017,"unknown",E27&gt;2017,"after treatment")</f>
        <v>after treatment</v>
      </c>
      <c r="G27" s="1">
        <f t="shared" si="3"/>
        <v>0</v>
      </c>
      <c r="H27" s="1">
        <f t="shared" si="4"/>
        <v>1</v>
      </c>
      <c r="I27" t="str">
        <f>'Raw Data'!E27</f>
        <v>Rabun</v>
      </c>
      <c r="J27" t="str">
        <f>'Raw Data'!F27</f>
        <v>Lookout Mountain Scenic Hwy</v>
      </c>
      <c r="K27" t="str">
        <f>'Raw Data'!G27</f>
        <v>Hwy 197</v>
      </c>
      <c r="L27" t="str">
        <f>'Raw Data'!H27</f>
        <v>(C) Possible Injury / Complaint</v>
      </c>
      <c r="M27">
        <f>'Raw Data'!I27</f>
        <v>0</v>
      </c>
      <c r="N27">
        <f>'Raw Data'!J27</f>
        <v>0</v>
      </c>
      <c r="O27">
        <f>'Raw Data'!K27</f>
        <v>0</v>
      </c>
      <c r="P27" t="str">
        <f>'Raw Data'!L27</f>
        <v>Head On</v>
      </c>
      <c r="Q27" t="str">
        <f>'Raw Data'!M27</f>
        <v>On Roadway - Non-Intersection</v>
      </c>
      <c r="R27" t="str">
        <f>'Raw Data'!N27</f>
        <v>["Motor Vehicle in Motion","Motor Vehicle in Motion"]</v>
      </c>
      <c r="S27" t="str">
        <f>'Raw Data'!O27</f>
        <v>["Motor Vehicle in Motion","Motor Vehicle in Motion"]</v>
      </c>
      <c r="T27" t="str">
        <f>'Raw Data'!P27</f>
        <v>(None)</v>
      </c>
      <c r="U27">
        <f>'Raw Data'!Q27</f>
        <v>2</v>
      </c>
      <c r="V27" s="1" t="str">
        <f t="shared" si="5"/>
        <v>No</v>
      </c>
      <c r="W27" t="str">
        <f>'Raw Data'!R27</f>
        <v>["Straight","Straight"]</v>
      </c>
      <c r="X27" t="str">
        <f>'Raw Data'!S27</f>
        <v>["East","West"]</v>
      </c>
      <c r="Y27" t="str">
        <f>'Raw Data'!T27</f>
        <v>Daylight</v>
      </c>
      <c r="Z27" t="str">
        <f>'Raw Data'!U27</f>
        <v>Dry</v>
      </c>
      <c r="AA27" t="str">
        <f>'Raw Data'!V27</f>
        <v>[19,38]</v>
      </c>
      <c r="AB27" t="str">
        <f>'Raw Data'!W27</f>
        <v>["Lap and Shoulder Belt Used","Lap and Shoulder Belt Used"]</v>
      </c>
      <c r="AC27" s="1">
        <f t="shared" si="6"/>
        <v>0</v>
      </c>
      <c r="AD27" t="str">
        <f>'Raw Data'!X27</f>
        <v>["Pickup Truck","Sports Utility Vehicle (SUV)"]</v>
      </c>
      <c r="AE27" t="str">
        <f>'Raw Data'!Y27</f>
        <v>2411000200I</v>
      </c>
      <c r="AF27">
        <f>'Raw Data'!Z27</f>
        <v>5.4770349999999999</v>
      </c>
      <c r="AG27">
        <f>'Raw Data'!AA27</f>
        <v>34.873052999999999</v>
      </c>
      <c r="AH27">
        <f>'Raw Data'!AB27</f>
        <v>-83.557513</v>
      </c>
      <c r="AI27">
        <f>'Raw Data'!AC27</f>
        <v>46</v>
      </c>
      <c r="AJ27">
        <f>'Raw Data'!AD27</f>
        <v>52</v>
      </c>
      <c r="AK27">
        <f>'Raw Data'!AE27</f>
        <v>77</v>
      </c>
      <c r="AL27" t="str">
        <f>'Raw Data'!AF27</f>
        <v>D1_0002_00_I</v>
      </c>
      <c r="AM27">
        <f>'Raw Data'!AG27</f>
        <v>65</v>
      </c>
      <c r="AN27">
        <f>'Raw Data'!AH27</f>
        <v>76</v>
      </c>
      <c r="AO27" t="str">
        <f>'Raw Data'!AI27</f>
        <v>simple</v>
      </c>
      <c r="AP27">
        <f>'Raw Data'!AJ27</f>
        <v>212.5</v>
      </c>
      <c r="AQ27">
        <f>'Raw Data'!AK27</f>
        <v>60.7</v>
      </c>
      <c r="AR27">
        <f>'Raw Data'!AL27</f>
        <v>225.4</v>
      </c>
      <c r="AS27">
        <f>'Raw Data'!AM27</f>
        <v>-83.558001000000004</v>
      </c>
      <c r="AT27">
        <f>'Raw Data'!AN27</f>
        <v>34.872675000000001</v>
      </c>
      <c r="AU27">
        <f>'Raw Data'!AO27</f>
        <v>-83.557489000000004</v>
      </c>
      <c r="AV27">
        <f>'Raw Data'!AP27</f>
        <v>34.873094999999999</v>
      </c>
      <c r="AW27" t="str">
        <f>'Raw Data'!AQ27</f>
        <v>2411000200I</v>
      </c>
      <c r="AX27">
        <f>'Raw Data'!AR27</f>
        <v>1</v>
      </c>
      <c r="AY27">
        <f>'Raw Data'!AS27</f>
        <v>241</v>
      </c>
      <c r="AZ27">
        <f>'Raw Data'!AT27</f>
        <v>2</v>
      </c>
      <c r="BA27">
        <f>'Raw Data'!AU27</f>
        <v>0</v>
      </c>
      <c r="BB27">
        <f>'Raw Data'!AV27</f>
        <v>45</v>
      </c>
      <c r="BC27">
        <f>'Raw Data'!AW27</f>
        <v>7.78</v>
      </c>
      <c r="BD27">
        <f>'Raw Data'!AX27</f>
        <v>7.57</v>
      </c>
      <c r="BE27">
        <f>'Raw Data'!AY27</f>
        <v>2284.1</v>
      </c>
      <c r="BF27">
        <f>'Raw Data'!AZ27</f>
        <v>2289.6999999999998</v>
      </c>
      <c r="BG27">
        <f>'Raw Data'!BA27</f>
        <v>2294.9</v>
      </c>
      <c r="BH27">
        <f>'Raw Data'!BB27</f>
        <v>45</v>
      </c>
      <c r="BI27">
        <f>'Raw Data'!BC27</f>
        <v>33.4</v>
      </c>
      <c r="BJ27">
        <f>'Raw Data'!BD27</f>
        <v>11.6</v>
      </c>
      <c r="BK27">
        <f>'Raw Data'!BE27</f>
        <v>43091</v>
      </c>
      <c r="BL27" t="str">
        <f>'Raw Data'!BF27</f>
        <v>ASV_5+</v>
      </c>
      <c r="BM27">
        <f>'Raw Data'!BG27</f>
        <v>6.8900000000000005E-4</v>
      </c>
      <c r="BN27">
        <f>'Raw Data'!BH27</f>
        <v>43322</v>
      </c>
      <c r="BO27">
        <f>'Raw Data'!BI27</f>
        <v>42947</v>
      </c>
      <c r="BP27" t="str">
        <f>'Raw Data'!BJ27</f>
        <v>2411000200I</v>
      </c>
      <c r="BQ27" t="str">
        <f>'Raw Data'!BK27</f>
        <v>RABUN</v>
      </c>
      <c r="BR27">
        <f>'Raw Data'!BL27</f>
        <v>1</v>
      </c>
      <c r="BS27">
        <f>'Raw Data'!BM27</f>
        <v>200</v>
      </c>
      <c r="BT27">
        <f>'Raw Data'!BN27</f>
        <v>1</v>
      </c>
      <c r="BU27">
        <f>'Raw Data'!BO27</f>
        <v>1</v>
      </c>
      <c r="BV27">
        <f>'Raw Data'!BP27</f>
        <v>2</v>
      </c>
      <c r="BW27">
        <f>'Raw Data'!BQ27</f>
        <v>1</v>
      </c>
      <c r="BX27">
        <f>'Raw Data'!BR27</f>
        <v>1</v>
      </c>
      <c r="BY27">
        <f>'Raw Data'!BS27</f>
        <v>2</v>
      </c>
      <c r="BZ27">
        <f>'Raw Data'!BT27</f>
        <v>3</v>
      </c>
      <c r="CA27">
        <f>'Raw Data'!BU27</f>
        <v>3</v>
      </c>
      <c r="CB27" t="str">
        <f>'Raw Data'!BV27</f>
        <v>N</v>
      </c>
      <c r="CC27">
        <f>'Raw Data'!BW27</f>
        <v>241</v>
      </c>
      <c r="CD27">
        <f>'Raw Data'!BX27</f>
        <v>2</v>
      </c>
      <c r="CE27">
        <f>'Raw Data'!BY27</f>
        <v>0</v>
      </c>
      <c r="CF27" t="str">
        <f>'Raw Data'!BZ27</f>
        <v>Not Urban</v>
      </c>
      <c r="CG27" t="str">
        <f>'Raw Data'!CA27</f>
        <v>Not Urban</v>
      </c>
      <c r="CH27">
        <f>'Raw Data'!CB27</f>
        <v>0</v>
      </c>
      <c r="CI27">
        <f>'Raw Data'!CC27</f>
        <v>45</v>
      </c>
      <c r="CJ27">
        <f>'Raw Data'!CD27</f>
        <v>2220</v>
      </c>
      <c r="CK27" t="str">
        <f>'Raw Data'!CE27</f>
        <v xml:space="preserve"> </v>
      </c>
      <c r="CL27">
        <f>'Raw Data'!CF27</f>
        <v>0</v>
      </c>
      <c r="CM27">
        <f>'Raw Data'!CG27</f>
        <v>1.1987620000000001</v>
      </c>
      <c r="CN27">
        <f>'Raw Data'!CH27</f>
        <v>9</v>
      </c>
      <c r="CO27" t="str">
        <f>'Raw Data'!CI27</f>
        <v>State Mainline</v>
      </c>
      <c r="CP27">
        <f>'Raw Data'!CJ27</f>
        <v>2220</v>
      </c>
      <c r="CQ27">
        <f>'Raw Data'!CK27</f>
        <v>452512</v>
      </c>
      <c r="CR27">
        <f>'Raw Data'!CL27</f>
        <v>4.97</v>
      </c>
      <c r="CS27">
        <f>'Raw Data'!CM27</f>
        <v>6.17</v>
      </c>
      <c r="CT27">
        <f>'Raw Data'!CN27</f>
        <v>452512</v>
      </c>
      <c r="CU27">
        <f>'Raw Data'!CO27</f>
        <v>0</v>
      </c>
      <c r="CV27">
        <f>'Raw Data'!CP27</f>
        <v>6329.4624229999999</v>
      </c>
      <c r="CW27">
        <f>'Raw Data'!CQ27</f>
        <v>100</v>
      </c>
      <c r="CX27">
        <f>'Raw Data'!CR27</f>
        <v>42971</v>
      </c>
      <c r="CY27">
        <f>'Raw Data'!CS27</f>
        <v>4.1832000000000001E-2</v>
      </c>
      <c r="CZ27">
        <f>'Raw Data'!CT27</f>
        <v>0</v>
      </c>
      <c r="DA27">
        <f>'Raw Data'!CU27</f>
        <v>6.8900000000000005E-4</v>
      </c>
      <c r="DB27">
        <f>'Raw Data'!CV27</f>
        <v>613</v>
      </c>
      <c r="DC27" t="str">
        <f>'Raw Data'!CW27</f>
        <v>241-0003</v>
      </c>
      <c r="DD27" t="str">
        <f>'Raw Data'!CX27</f>
        <v>3R : Rural Principal Arterial - Other</v>
      </c>
      <c r="DE27" t="str">
        <f>'Raw Data'!CY27</f>
        <v>34.868434, -83.542141</v>
      </c>
      <c r="DF27">
        <f>'Raw Data'!CZ27</f>
        <v>-83.542141000000001</v>
      </c>
      <c r="DG27">
        <f>'Raw Data'!DA27</f>
        <v>34.868434000000001</v>
      </c>
      <c r="DH27">
        <f>'Raw Data'!DB27</f>
        <v>34.868434000000001</v>
      </c>
      <c r="DI27">
        <f>'Raw Data'!DC27</f>
        <v>-83.542141000000001</v>
      </c>
      <c r="DJ27">
        <f>'Raw Data'!DD27</f>
        <v>6.8900000000000005E-4</v>
      </c>
      <c r="DK27">
        <f>'Raw Data'!DE27</f>
        <v>46</v>
      </c>
      <c r="DL27" s="1" t="str">
        <f>VLOOKUP(DK27,'Curve Info'!$A$9:$P$76,16)</f>
        <v>High Crash Frequency</v>
      </c>
      <c r="DM27" s="1" t="str">
        <f>VLOOKUP(DK27,'Curve Info'!$A$9:$P$76,14)</f>
        <v>Medium AADT</v>
      </c>
      <c r="DN27" s="1">
        <f t="shared" si="7"/>
        <v>2246.6666666666665</v>
      </c>
      <c r="DO27" s="1">
        <f t="shared" si="8"/>
        <v>2102.5</v>
      </c>
      <c r="DP27" s="1">
        <f t="shared" si="9"/>
        <v>144.16666666666652</v>
      </c>
      <c r="DQ27" s="1">
        <f t="shared" si="10"/>
        <v>6.8569163694014987E-2</v>
      </c>
      <c r="DR27" s="1">
        <f t="shared" si="11"/>
        <v>2174.583333333333</v>
      </c>
      <c r="DS27">
        <f>'Raw Data'!DF27</f>
        <v>1610</v>
      </c>
      <c r="DT27">
        <f>'Raw Data'!DG27</f>
        <v>15.8</v>
      </c>
      <c r="DU27">
        <f>'Raw Data'!DH27</f>
        <v>2600</v>
      </c>
      <c r="DV27">
        <f>'Raw Data'!DI27</f>
        <v>9</v>
      </c>
      <c r="DW27">
        <f>'Raw Data'!DJ27</f>
        <v>2530</v>
      </c>
      <c r="DX27">
        <f>'Raw Data'!DK27</f>
        <v>9</v>
      </c>
      <c r="DY27">
        <f>'Raw Data'!DL27</f>
        <v>1800</v>
      </c>
      <c r="DZ27">
        <f>'Raw Data'!DM27</f>
        <v>10</v>
      </c>
      <c r="EA27">
        <f>'Raw Data'!DN27</f>
        <v>2220</v>
      </c>
      <c r="EB27">
        <f>'Raw Data'!DO27</f>
        <v>12</v>
      </c>
      <c r="EC27">
        <f>'Raw Data'!DP27</f>
        <v>2130</v>
      </c>
      <c r="ED27">
        <f>'Raw Data'!DQ27</f>
        <v>12</v>
      </c>
      <c r="EE27">
        <f>'Raw Data'!DR27</f>
        <v>2030</v>
      </c>
      <c r="EF27">
        <f>'Raw Data'!DS27</f>
        <v>12</v>
      </c>
      <c r="EG27">
        <f>'Raw Data'!DT27</f>
        <v>2030</v>
      </c>
      <c r="EH27">
        <f>'Raw Data'!DU27</f>
        <v>12</v>
      </c>
      <c r="EI27">
        <f>'Raw Data'!DV27</f>
        <v>2030</v>
      </c>
      <c r="EJ27">
        <f>'Raw Data'!DW27</f>
        <v>0</v>
      </c>
      <c r="EK27">
        <f>'Raw Data'!DX27</f>
        <v>2020</v>
      </c>
      <c r="EL27">
        <f>'Raw Data'!DY27</f>
        <v>0</v>
      </c>
      <c r="EM27">
        <f>'Raw Data'!DZ27</f>
        <v>0</v>
      </c>
    </row>
    <row r="28" spans="1:143" x14ac:dyDescent="0.3">
      <c r="A28">
        <f>'Raw Data'!A28</f>
        <v>27</v>
      </c>
      <c r="B28">
        <f>'Raw Data'!B28</f>
        <v>5766406</v>
      </c>
      <c r="C28" t="str">
        <f>'Raw Data'!C28</f>
        <v>Rabun Co Sheriff's Office</v>
      </c>
      <c r="D28">
        <f>'Raw Data'!D28</f>
        <v>42462.524305555555</v>
      </c>
      <c r="E28" s="1">
        <f t="shared" si="2"/>
        <v>2016</v>
      </c>
      <c r="F28" s="1" t="str" cm="1">
        <f t="array" ref="F28">_xlfn.IFS(E28&lt;=2016,"before treatment",E28=2017,"unknown",E28&gt;2017,"after treatment")</f>
        <v>before treatment</v>
      </c>
      <c r="G28" s="1">
        <f t="shared" si="3"/>
        <v>1</v>
      </c>
      <c r="H28" s="1">
        <f t="shared" si="4"/>
        <v>0</v>
      </c>
      <c r="I28" t="str">
        <f>'Raw Data'!E28</f>
        <v>Rabun</v>
      </c>
      <c r="J28" t="str">
        <f>'Raw Data'!F28</f>
        <v>Lookout Mountain Scenic Hwy</v>
      </c>
      <c r="K28" t="str">
        <f>'Raw Data'!G28</f>
        <v>Chinkapin Ln</v>
      </c>
      <c r="L28" t="str">
        <f>'Raw Data'!H28</f>
        <v>(B) Suspected Minor/Visible Injury</v>
      </c>
      <c r="M28">
        <f>'Raw Data'!I28</f>
        <v>0</v>
      </c>
      <c r="N28">
        <f>'Raw Data'!J28</f>
        <v>0</v>
      </c>
      <c r="O28">
        <f>'Raw Data'!K28</f>
        <v>1</v>
      </c>
      <c r="P28" t="str">
        <f>'Raw Data'!L28</f>
        <v>Sideswipe-Same Direction</v>
      </c>
      <c r="Q28" t="str">
        <f>'Raw Data'!M28</f>
        <v>On Roadway - Non-Intersection</v>
      </c>
      <c r="R28" t="str">
        <f>'Raw Data'!N28</f>
        <v>["Motor Vehicle in Motion","Motor Vehicle in Motion","Motor Vehicle in Motion"]</v>
      </c>
      <c r="S28" t="str">
        <f>'Raw Data'!O28</f>
        <v>["Motor Vehicle in Motion","Motor Vehicle in Motion","Motor Vehicle in Motion"]</v>
      </c>
      <c r="T28" t="str">
        <f>'Raw Data'!P28</f>
        <v>["Driver Lost Control","Following Too Close","Following Too Close"]</v>
      </c>
      <c r="U28">
        <f>'Raw Data'!Q28</f>
        <v>3</v>
      </c>
      <c r="V28" s="1" t="str">
        <f t="shared" si="5"/>
        <v>No</v>
      </c>
      <c r="W28" t="str">
        <f>'Raw Data'!R28</f>
        <v>["Negotiating a Curve","Negotiating a Curve","Negotiating a Curve"]</v>
      </c>
      <c r="X28" t="str">
        <f>'Raw Data'!S28</f>
        <v>["West","West","West"]</v>
      </c>
      <c r="Y28" t="str">
        <f>'Raw Data'!T28</f>
        <v>Daylight</v>
      </c>
      <c r="Z28" t="str">
        <f>'Raw Data'!U28</f>
        <v>Dry</v>
      </c>
      <c r="AA28" t="str">
        <f>'Raw Data'!V28</f>
        <v>[48,49,52]</v>
      </c>
      <c r="AB28" t="str">
        <f>'Raw Data'!W28</f>
        <v>["Motorcycle Helmet","Motorcycle Helmet","Motorcycle Helmet","Motorcycle Helmet"]</v>
      </c>
      <c r="AC28" s="1">
        <f t="shared" si="6"/>
        <v>1</v>
      </c>
      <c r="AD28" t="str">
        <f>'Raw Data'!X28</f>
        <v>["Motorcycle","Motorcycle","Motorcycle"]</v>
      </c>
      <c r="AE28" t="str">
        <f>'Raw Data'!Y28</f>
        <v>2411000200I</v>
      </c>
      <c r="AF28">
        <f>'Raw Data'!Z28</f>
        <v>5.4619999999999997</v>
      </c>
      <c r="AG28">
        <f>'Raw Data'!AA28</f>
        <v>34.872861999999998</v>
      </c>
      <c r="AH28">
        <f>'Raw Data'!AB28</f>
        <v>-83.557635000000005</v>
      </c>
      <c r="AI28">
        <f>'Raw Data'!AC28</f>
        <v>46</v>
      </c>
      <c r="AJ28">
        <f>'Raw Data'!AD28</f>
        <v>52</v>
      </c>
      <c r="AK28">
        <f>'Raw Data'!AE28</f>
        <v>77</v>
      </c>
      <c r="AL28" t="str">
        <f>'Raw Data'!AF28</f>
        <v>D1_0002_00_I</v>
      </c>
      <c r="AM28">
        <f>'Raw Data'!AG28</f>
        <v>65</v>
      </c>
      <c r="AN28">
        <f>'Raw Data'!AH28</f>
        <v>76</v>
      </c>
      <c r="AO28" t="str">
        <f>'Raw Data'!AI28</f>
        <v>simple</v>
      </c>
      <c r="AP28">
        <f>'Raw Data'!AJ28</f>
        <v>212.5</v>
      </c>
      <c r="AQ28">
        <f>'Raw Data'!AK28</f>
        <v>60.7</v>
      </c>
      <c r="AR28">
        <f>'Raw Data'!AL28</f>
        <v>225.4</v>
      </c>
      <c r="AS28">
        <f>'Raw Data'!AM28</f>
        <v>-83.558001000000004</v>
      </c>
      <c r="AT28">
        <f>'Raw Data'!AN28</f>
        <v>34.872675000000001</v>
      </c>
      <c r="AU28">
        <f>'Raw Data'!AO28</f>
        <v>-83.557489000000004</v>
      </c>
      <c r="AV28">
        <f>'Raw Data'!AP28</f>
        <v>34.873094999999999</v>
      </c>
      <c r="AW28" t="str">
        <f>'Raw Data'!AQ28</f>
        <v>2411000200I</v>
      </c>
      <c r="AX28">
        <f>'Raw Data'!AR28</f>
        <v>1</v>
      </c>
      <c r="AY28">
        <f>'Raw Data'!AS28</f>
        <v>241</v>
      </c>
      <c r="AZ28">
        <f>'Raw Data'!AT28</f>
        <v>2</v>
      </c>
      <c r="BA28">
        <f>'Raw Data'!AU28</f>
        <v>0</v>
      </c>
      <c r="BB28">
        <f>'Raw Data'!AV28</f>
        <v>45</v>
      </c>
      <c r="BC28">
        <f>'Raw Data'!AW28</f>
        <v>7.78</v>
      </c>
      <c r="BD28">
        <f>'Raw Data'!AX28</f>
        <v>7.57</v>
      </c>
      <c r="BE28">
        <f>'Raw Data'!AY28</f>
        <v>2284.1</v>
      </c>
      <c r="BF28">
        <f>'Raw Data'!AZ28</f>
        <v>2289.6999999999998</v>
      </c>
      <c r="BG28">
        <f>'Raw Data'!BA28</f>
        <v>2294.9</v>
      </c>
      <c r="BH28">
        <f>'Raw Data'!BB28</f>
        <v>45</v>
      </c>
      <c r="BI28">
        <f>'Raw Data'!BC28</f>
        <v>33.4</v>
      </c>
      <c r="BJ28">
        <f>'Raw Data'!BD28</f>
        <v>11.6</v>
      </c>
      <c r="BK28">
        <f>'Raw Data'!BE28</f>
        <v>43091</v>
      </c>
      <c r="BL28" t="str">
        <f>'Raw Data'!BF28</f>
        <v>ASV_5+</v>
      </c>
      <c r="BM28">
        <f>'Raw Data'!BG28</f>
        <v>6.8900000000000005E-4</v>
      </c>
      <c r="BN28">
        <f>'Raw Data'!BH28</f>
        <v>43322</v>
      </c>
      <c r="BO28">
        <f>'Raw Data'!BI28</f>
        <v>42947</v>
      </c>
      <c r="BP28" t="str">
        <f>'Raw Data'!BJ28</f>
        <v>2411000200I</v>
      </c>
      <c r="BQ28" t="str">
        <f>'Raw Data'!BK28</f>
        <v>RABUN</v>
      </c>
      <c r="BR28">
        <f>'Raw Data'!BL28</f>
        <v>1</v>
      </c>
      <c r="BS28">
        <f>'Raw Data'!BM28</f>
        <v>200</v>
      </c>
      <c r="BT28">
        <f>'Raw Data'!BN28</f>
        <v>1</v>
      </c>
      <c r="BU28">
        <f>'Raw Data'!BO28</f>
        <v>1</v>
      </c>
      <c r="BV28">
        <f>'Raw Data'!BP28</f>
        <v>2</v>
      </c>
      <c r="BW28">
        <f>'Raw Data'!BQ28</f>
        <v>1</v>
      </c>
      <c r="BX28">
        <f>'Raw Data'!BR28</f>
        <v>1</v>
      </c>
      <c r="BY28">
        <f>'Raw Data'!BS28</f>
        <v>2</v>
      </c>
      <c r="BZ28">
        <f>'Raw Data'!BT28</f>
        <v>3</v>
      </c>
      <c r="CA28">
        <f>'Raw Data'!BU28</f>
        <v>3</v>
      </c>
      <c r="CB28" t="str">
        <f>'Raw Data'!BV28</f>
        <v>N</v>
      </c>
      <c r="CC28">
        <f>'Raw Data'!BW28</f>
        <v>241</v>
      </c>
      <c r="CD28">
        <f>'Raw Data'!BX28</f>
        <v>2</v>
      </c>
      <c r="CE28">
        <f>'Raw Data'!BY28</f>
        <v>0</v>
      </c>
      <c r="CF28" t="str">
        <f>'Raw Data'!BZ28</f>
        <v>Not Urban</v>
      </c>
      <c r="CG28" t="str">
        <f>'Raw Data'!CA28</f>
        <v>Not Urban</v>
      </c>
      <c r="CH28">
        <f>'Raw Data'!CB28</f>
        <v>0</v>
      </c>
      <c r="CI28">
        <f>'Raw Data'!CC28</f>
        <v>45</v>
      </c>
      <c r="CJ28">
        <f>'Raw Data'!CD28</f>
        <v>2220</v>
      </c>
      <c r="CK28" t="str">
        <f>'Raw Data'!CE28</f>
        <v xml:space="preserve"> </v>
      </c>
      <c r="CL28">
        <f>'Raw Data'!CF28</f>
        <v>0</v>
      </c>
      <c r="CM28">
        <f>'Raw Data'!CG28</f>
        <v>1.1987620000000001</v>
      </c>
      <c r="CN28">
        <f>'Raw Data'!CH28</f>
        <v>9</v>
      </c>
      <c r="CO28" t="str">
        <f>'Raw Data'!CI28</f>
        <v>State Mainline</v>
      </c>
      <c r="CP28">
        <f>'Raw Data'!CJ28</f>
        <v>2220</v>
      </c>
      <c r="CQ28">
        <f>'Raw Data'!CK28</f>
        <v>452512</v>
      </c>
      <c r="CR28">
        <f>'Raw Data'!CL28</f>
        <v>4.97</v>
      </c>
      <c r="CS28">
        <f>'Raw Data'!CM28</f>
        <v>6.17</v>
      </c>
      <c r="CT28">
        <f>'Raw Data'!CN28</f>
        <v>452512</v>
      </c>
      <c r="CU28">
        <f>'Raw Data'!CO28</f>
        <v>0</v>
      </c>
      <c r="CV28">
        <f>'Raw Data'!CP28</f>
        <v>6329.4624229999999</v>
      </c>
      <c r="CW28">
        <f>'Raw Data'!CQ28</f>
        <v>100</v>
      </c>
      <c r="CX28">
        <f>'Raw Data'!CR28</f>
        <v>42971</v>
      </c>
      <c r="CY28">
        <f>'Raw Data'!CS28</f>
        <v>4.1832000000000001E-2</v>
      </c>
      <c r="CZ28">
        <f>'Raw Data'!CT28</f>
        <v>0</v>
      </c>
      <c r="DA28">
        <f>'Raw Data'!CU28</f>
        <v>6.8900000000000005E-4</v>
      </c>
      <c r="DB28">
        <f>'Raw Data'!CV28</f>
        <v>613</v>
      </c>
      <c r="DC28" t="str">
        <f>'Raw Data'!CW28</f>
        <v>241-0003</v>
      </c>
      <c r="DD28" t="str">
        <f>'Raw Data'!CX28</f>
        <v>3R : Rural Principal Arterial - Other</v>
      </c>
      <c r="DE28" t="str">
        <f>'Raw Data'!CY28</f>
        <v>34.868434, -83.542141</v>
      </c>
      <c r="DF28">
        <f>'Raw Data'!CZ28</f>
        <v>-83.542141000000001</v>
      </c>
      <c r="DG28">
        <f>'Raw Data'!DA28</f>
        <v>34.868434000000001</v>
      </c>
      <c r="DH28">
        <f>'Raw Data'!DB28</f>
        <v>34.868434000000001</v>
      </c>
      <c r="DI28">
        <f>'Raw Data'!DC28</f>
        <v>-83.542141000000001</v>
      </c>
      <c r="DJ28">
        <f>'Raw Data'!DD28</f>
        <v>6.8900000000000005E-4</v>
      </c>
      <c r="DK28">
        <f>'Raw Data'!DE28</f>
        <v>46</v>
      </c>
      <c r="DL28" s="1" t="str">
        <f>VLOOKUP(DK28,'Curve Info'!$A$9:$P$76,16)</f>
        <v>High Crash Frequency</v>
      </c>
      <c r="DM28" s="1" t="str">
        <f>VLOOKUP(DK28,'Curve Info'!$A$9:$P$76,14)</f>
        <v>Medium AADT</v>
      </c>
      <c r="DN28" s="1">
        <f t="shared" si="7"/>
        <v>2246.6666666666665</v>
      </c>
      <c r="DO28" s="1">
        <f t="shared" si="8"/>
        <v>2102.5</v>
      </c>
      <c r="DP28" s="1">
        <f t="shared" si="9"/>
        <v>144.16666666666652</v>
      </c>
      <c r="DQ28" s="1">
        <f t="shared" si="10"/>
        <v>6.8569163694014987E-2</v>
      </c>
      <c r="DR28" s="1">
        <f t="shared" si="11"/>
        <v>2174.583333333333</v>
      </c>
      <c r="DS28">
        <f>'Raw Data'!DF28</f>
        <v>1610</v>
      </c>
      <c r="DT28">
        <f>'Raw Data'!DG28</f>
        <v>15.8</v>
      </c>
      <c r="DU28">
        <f>'Raw Data'!DH28</f>
        <v>2600</v>
      </c>
      <c r="DV28">
        <f>'Raw Data'!DI28</f>
        <v>9</v>
      </c>
      <c r="DW28">
        <f>'Raw Data'!DJ28</f>
        <v>2530</v>
      </c>
      <c r="DX28">
        <f>'Raw Data'!DK28</f>
        <v>9</v>
      </c>
      <c r="DY28">
        <f>'Raw Data'!DL28</f>
        <v>1800</v>
      </c>
      <c r="DZ28">
        <f>'Raw Data'!DM28</f>
        <v>10</v>
      </c>
      <c r="EA28">
        <f>'Raw Data'!DN28</f>
        <v>2220</v>
      </c>
      <c r="EB28">
        <f>'Raw Data'!DO28</f>
        <v>12</v>
      </c>
      <c r="EC28">
        <f>'Raw Data'!DP28</f>
        <v>2130</v>
      </c>
      <c r="ED28">
        <f>'Raw Data'!DQ28</f>
        <v>12</v>
      </c>
      <c r="EE28">
        <f>'Raw Data'!DR28</f>
        <v>2030</v>
      </c>
      <c r="EF28">
        <f>'Raw Data'!DS28</f>
        <v>12</v>
      </c>
      <c r="EG28">
        <f>'Raw Data'!DT28</f>
        <v>2030</v>
      </c>
      <c r="EH28">
        <f>'Raw Data'!DU28</f>
        <v>12</v>
      </c>
      <c r="EI28">
        <f>'Raw Data'!DV28</f>
        <v>2030</v>
      </c>
      <c r="EJ28">
        <f>'Raw Data'!DW28</f>
        <v>0</v>
      </c>
      <c r="EK28">
        <f>'Raw Data'!DX28</f>
        <v>2020</v>
      </c>
      <c r="EL28">
        <f>'Raw Data'!DY28</f>
        <v>0</v>
      </c>
      <c r="EM28">
        <f>'Raw Data'!DZ28</f>
        <v>0</v>
      </c>
    </row>
    <row r="29" spans="1:143" x14ac:dyDescent="0.3">
      <c r="A29">
        <f>'Raw Data'!A29</f>
        <v>28</v>
      </c>
      <c r="B29">
        <f>'Raw Data'!B29</f>
        <v>4980486</v>
      </c>
      <c r="C29" t="str">
        <f>'Raw Data'!C29</f>
        <v>Rabun Co Sheriff's Office</v>
      </c>
      <c r="D29">
        <f>'Raw Data'!D29</f>
        <v>41863.286111111112</v>
      </c>
      <c r="E29" s="1">
        <f t="shared" si="2"/>
        <v>2014</v>
      </c>
      <c r="F29" s="1" t="str" cm="1">
        <f t="array" ref="F29">_xlfn.IFS(E29&lt;=2016,"before treatment",E29=2017,"unknown",E29&gt;2017,"after treatment")</f>
        <v>before treatment</v>
      </c>
      <c r="G29" s="1">
        <f t="shared" si="3"/>
        <v>1</v>
      </c>
      <c r="H29" s="1">
        <f t="shared" si="4"/>
        <v>0</v>
      </c>
      <c r="I29" t="str">
        <f>'Raw Data'!E29</f>
        <v>Rabun</v>
      </c>
      <c r="J29" t="str">
        <f>'Raw Data'!F29</f>
        <v>Lookout Mountain Scenic Hwy</v>
      </c>
      <c r="K29" t="str">
        <f>'Raw Data'!G29</f>
        <v>Highway 197</v>
      </c>
      <c r="L29" t="str">
        <f>'Raw Data'!H29</f>
        <v>(C) Possible Injury / Complaint</v>
      </c>
      <c r="M29">
        <f>'Raw Data'!I29</f>
        <v>0</v>
      </c>
      <c r="N29">
        <f>'Raw Data'!J29</f>
        <v>0</v>
      </c>
      <c r="O29">
        <f>'Raw Data'!K29</f>
        <v>0</v>
      </c>
      <c r="P29" t="str">
        <f>'Raw Data'!L29</f>
        <v>Not a Collision with Motor Vehicle</v>
      </c>
      <c r="Q29" t="str">
        <f>'Raw Data'!M29</f>
        <v>Off Roadway</v>
      </c>
      <c r="R29" t="str">
        <f>'Raw Data'!N29</f>
        <v>Embankment</v>
      </c>
      <c r="S29" t="str">
        <f>'Raw Data'!O29</f>
        <v>Embankment</v>
      </c>
      <c r="T29" t="str">
        <f>'Raw Data'!P29</f>
        <v>(None)</v>
      </c>
      <c r="U29">
        <f>'Raw Data'!Q29</f>
        <v>1</v>
      </c>
      <c r="V29" s="1" t="str">
        <f t="shared" si="5"/>
        <v>Yes</v>
      </c>
      <c r="W29" t="str">
        <f>'Raw Data'!R29</f>
        <v>Negotiating a Curve</v>
      </c>
      <c r="X29" t="str">
        <f>'Raw Data'!S29</f>
        <v>East</v>
      </c>
      <c r="Y29" t="str">
        <f>'Raw Data'!T29</f>
        <v>Daylight</v>
      </c>
      <c r="Z29" t="str">
        <f>'Raw Data'!U29</f>
        <v>Wet</v>
      </c>
      <c r="AA29">
        <f>'Raw Data'!V29</f>
        <v>41</v>
      </c>
      <c r="AB29" t="str">
        <f>'Raw Data'!W29</f>
        <v>Lap and Shoulder Belt Used</v>
      </c>
      <c r="AC29" s="1">
        <f t="shared" si="6"/>
        <v>0</v>
      </c>
      <c r="AD29" t="str">
        <f>'Raw Data'!X29</f>
        <v>Passenger Car</v>
      </c>
      <c r="AE29" t="str">
        <f>'Raw Data'!Y29</f>
        <v>2411000200I</v>
      </c>
      <c r="AF29">
        <f>'Raw Data'!Z29</f>
        <v>5.3691909999999998</v>
      </c>
      <c r="AG29">
        <f>'Raw Data'!AA29</f>
        <v>34.872286000000003</v>
      </c>
      <c r="AH29">
        <f>'Raw Data'!AB29</f>
        <v>-83.559100000000001</v>
      </c>
      <c r="AI29">
        <f>'Raw Data'!AC29</f>
        <v>46</v>
      </c>
      <c r="AJ29">
        <f>'Raw Data'!AD29</f>
        <v>52</v>
      </c>
      <c r="AK29">
        <f>'Raw Data'!AE29</f>
        <v>77</v>
      </c>
      <c r="AL29" t="str">
        <f>'Raw Data'!AF29</f>
        <v>D1_0002_00_I</v>
      </c>
      <c r="AM29">
        <f>'Raw Data'!AG29</f>
        <v>65</v>
      </c>
      <c r="AN29">
        <f>'Raw Data'!AH29</f>
        <v>76</v>
      </c>
      <c r="AO29" t="str">
        <f>'Raw Data'!AI29</f>
        <v>simple</v>
      </c>
      <c r="AP29">
        <f>'Raw Data'!AJ29</f>
        <v>212.5</v>
      </c>
      <c r="AQ29">
        <f>'Raw Data'!AK29</f>
        <v>60.7</v>
      </c>
      <c r="AR29">
        <f>'Raw Data'!AL29</f>
        <v>225.4</v>
      </c>
      <c r="AS29">
        <f>'Raw Data'!AM29</f>
        <v>-83.558001000000004</v>
      </c>
      <c r="AT29">
        <f>'Raw Data'!AN29</f>
        <v>34.872675000000001</v>
      </c>
      <c r="AU29">
        <f>'Raw Data'!AO29</f>
        <v>-83.557489000000004</v>
      </c>
      <c r="AV29">
        <f>'Raw Data'!AP29</f>
        <v>34.873094999999999</v>
      </c>
      <c r="AW29" t="str">
        <f>'Raw Data'!AQ29</f>
        <v>2411000200I</v>
      </c>
      <c r="AX29">
        <f>'Raw Data'!AR29</f>
        <v>1</v>
      </c>
      <c r="AY29">
        <f>'Raw Data'!AS29</f>
        <v>241</v>
      </c>
      <c r="AZ29">
        <f>'Raw Data'!AT29</f>
        <v>2</v>
      </c>
      <c r="BA29">
        <f>'Raw Data'!AU29</f>
        <v>0</v>
      </c>
      <c r="BB29">
        <f>'Raw Data'!AV29</f>
        <v>45</v>
      </c>
      <c r="BC29">
        <f>'Raw Data'!AW29</f>
        <v>7.78</v>
      </c>
      <c r="BD29">
        <f>'Raw Data'!AX29</f>
        <v>7.57</v>
      </c>
      <c r="BE29">
        <f>'Raw Data'!AY29</f>
        <v>2284.1</v>
      </c>
      <c r="BF29">
        <f>'Raw Data'!AZ29</f>
        <v>2289.6999999999998</v>
      </c>
      <c r="BG29">
        <f>'Raw Data'!BA29</f>
        <v>2294.9</v>
      </c>
      <c r="BH29">
        <f>'Raw Data'!BB29</f>
        <v>45</v>
      </c>
      <c r="BI29">
        <f>'Raw Data'!BC29</f>
        <v>33.4</v>
      </c>
      <c r="BJ29">
        <f>'Raw Data'!BD29</f>
        <v>11.6</v>
      </c>
      <c r="BK29">
        <f>'Raw Data'!BE29</f>
        <v>43091</v>
      </c>
      <c r="BL29" t="str">
        <f>'Raw Data'!BF29</f>
        <v>ASV_5+</v>
      </c>
      <c r="BM29">
        <f>'Raw Data'!BG29</f>
        <v>6.8900000000000005E-4</v>
      </c>
      <c r="BN29">
        <f>'Raw Data'!BH29</f>
        <v>43322</v>
      </c>
      <c r="BO29">
        <f>'Raw Data'!BI29</f>
        <v>42947</v>
      </c>
      <c r="BP29" t="str">
        <f>'Raw Data'!BJ29</f>
        <v>2411000200I</v>
      </c>
      <c r="BQ29" t="str">
        <f>'Raw Data'!BK29</f>
        <v>RABUN</v>
      </c>
      <c r="BR29">
        <f>'Raw Data'!BL29</f>
        <v>1</v>
      </c>
      <c r="BS29">
        <f>'Raw Data'!BM29</f>
        <v>200</v>
      </c>
      <c r="BT29">
        <f>'Raw Data'!BN29</f>
        <v>1</v>
      </c>
      <c r="BU29">
        <f>'Raw Data'!BO29</f>
        <v>1</v>
      </c>
      <c r="BV29">
        <f>'Raw Data'!BP29</f>
        <v>2</v>
      </c>
      <c r="BW29">
        <f>'Raw Data'!BQ29</f>
        <v>1</v>
      </c>
      <c r="BX29">
        <f>'Raw Data'!BR29</f>
        <v>1</v>
      </c>
      <c r="BY29">
        <f>'Raw Data'!BS29</f>
        <v>2</v>
      </c>
      <c r="BZ29">
        <f>'Raw Data'!BT29</f>
        <v>3</v>
      </c>
      <c r="CA29">
        <f>'Raw Data'!BU29</f>
        <v>3</v>
      </c>
      <c r="CB29" t="str">
        <f>'Raw Data'!BV29</f>
        <v>N</v>
      </c>
      <c r="CC29">
        <f>'Raw Data'!BW29</f>
        <v>241</v>
      </c>
      <c r="CD29">
        <f>'Raw Data'!BX29</f>
        <v>2</v>
      </c>
      <c r="CE29">
        <f>'Raw Data'!BY29</f>
        <v>0</v>
      </c>
      <c r="CF29" t="str">
        <f>'Raw Data'!BZ29</f>
        <v>Not Urban</v>
      </c>
      <c r="CG29" t="str">
        <f>'Raw Data'!CA29</f>
        <v>Not Urban</v>
      </c>
      <c r="CH29">
        <f>'Raw Data'!CB29</f>
        <v>0</v>
      </c>
      <c r="CI29">
        <f>'Raw Data'!CC29</f>
        <v>45</v>
      </c>
      <c r="CJ29">
        <f>'Raw Data'!CD29</f>
        <v>2220</v>
      </c>
      <c r="CK29" t="str">
        <f>'Raw Data'!CE29</f>
        <v xml:space="preserve"> </v>
      </c>
      <c r="CL29">
        <f>'Raw Data'!CF29</f>
        <v>0</v>
      </c>
      <c r="CM29">
        <f>'Raw Data'!CG29</f>
        <v>1.1987620000000001</v>
      </c>
      <c r="CN29">
        <f>'Raw Data'!CH29</f>
        <v>9</v>
      </c>
      <c r="CO29" t="str">
        <f>'Raw Data'!CI29</f>
        <v>State Mainline</v>
      </c>
      <c r="CP29">
        <f>'Raw Data'!CJ29</f>
        <v>2220</v>
      </c>
      <c r="CQ29">
        <f>'Raw Data'!CK29</f>
        <v>452512</v>
      </c>
      <c r="CR29">
        <f>'Raw Data'!CL29</f>
        <v>4.97</v>
      </c>
      <c r="CS29">
        <f>'Raw Data'!CM29</f>
        <v>6.17</v>
      </c>
      <c r="CT29">
        <f>'Raw Data'!CN29</f>
        <v>452512</v>
      </c>
      <c r="CU29">
        <f>'Raw Data'!CO29</f>
        <v>0</v>
      </c>
      <c r="CV29">
        <f>'Raw Data'!CP29</f>
        <v>6329.4624229999999</v>
      </c>
      <c r="CW29">
        <f>'Raw Data'!CQ29</f>
        <v>100</v>
      </c>
      <c r="CX29">
        <f>'Raw Data'!CR29</f>
        <v>42971</v>
      </c>
      <c r="CY29">
        <f>'Raw Data'!CS29</f>
        <v>4.1832000000000001E-2</v>
      </c>
      <c r="CZ29">
        <f>'Raw Data'!CT29</f>
        <v>0</v>
      </c>
      <c r="DA29">
        <f>'Raw Data'!CU29</f>
        <v>6.8900000000000005E-4</v>
      </c>
      <c r="DB29">
        <f>'Raw Data'!CV29</f>
        <v>613</v>
      </c>
      <c r="DC29" t="str">
        <f>'Raw Data'!CW29</f>
        <v>241-0003</v>
      </c>
      <c r="DD29" t="str">
        <f>'Raw Data'!CX29</f>
        <v>3R : Rural Principal Arterial - Other</v>
      </c>
      <c r="DE29" t="str">
        <f>'Raw Data'!CY29</f>
        <v>34.868434, -83.542141</v>
      </c>
      <c r="DF29">
        <f>'Raw Data'!CZ29</f>
        <v>-83.542141000000001</v>
      </c>
      <c r="DG29">
        <f>'Raw Data'!DA29</f>
        <v>34.868434000000001</v>
      </c>
      <c r="DH29">
        <f>'Raw Data'!DB29</f>
        <v>34.868434000000001</v>
      </c>
      <c r="DI29">
        <f>'Raw Data'!DC29</f>
        <v>-83.542141000000001</v>
      </c>
      <c r="DJ29">
        <f>'Raw Data'!DD29</f>
        <v>6.8900000000000005E-4</v>
      </c>
      <c r="DK29">
        <f>'Raw Data'!DE29</f>
        <v>46</v>
      </c>
      <c r="DL29" s="1" t="str">
        <f>VLOOKUP(DK29,'Curve Info'!$A$9:$P$76,16)</f>
        <v>High Crash Frequency</v>
      </c>
      <c r="DM29" s="1" t="str">
        <f>VLOOKUP(DK29,'Curve Info'!$A$9:$P$76,14)</f>
        <v>Medium AADT</v>
      </c>
      <c r="DN29" s="1">
        <f t="shared" si="7"/>
        <v>2246.6666666666665</v>
      </c>
      <c r="DO29" s="1">
        <f t="shared" si="8"/>
        <v>2102.5</v>
      </c>
      <c r="DP29" s="1">
        <f t="shared" si="9"/>
        <v>144.16666666666652</v>
      </c>
      <c r="DQ29" s="1">
        <f t="shared" si="10"/>
        <v>6.8569163694014987E-2</v>
      </c>
      <c r="DR29" s="1">
        <f t="shared" si="11"/>
        <v>2174.583333333333</v>
      </c>
      <c r="DS29">
        <f>'Raw Data'!DF29</f>
        <v>1610</v>
      </c>
      <c r="DT29">
        <f>'Raw Data'!DG29</f>
        <v>15.8</v>
      </c>
      <c r="DU29">
        <f>'Raw Data'!DH29</f>
        <v>2600</v>
      </c>
      <c r="DV29">
        <f>'Raw Data'!DI29</f>
        <v>9</v>
      </c>
      <c r="DW29">
        <f>'Raw Data'!DJ29</f>
        <v>2530</v>
      </c>
      <c r="DX29">
        <f>'Raw Data'!DK29</f>
        <v>9</v>
      </c>
      <c r="DY29">
        <f>'Raw Data'!DL29</f>
        <v>1800</v>
      </c>
      <c r="DZ29">
        <f>'Raw Data'!DM29</f>
        <v>10</v>
      </c>
      <c r="EA29">
        <f>'Raw Data'!DN29</f>
        <v>2220</v>
      </c>
      <c r="EB29">
        <f>'Raw Data'!DO29</f>
        <v>12</v>
      </c>
      <c r="EC29">
        <f>'Raw Data'!DP29</f>
        <v>2130</v>
      </c>
      <c r="ED29">
        <f>'Raw Data'!DQ29</f>
        <v>12</v>
      </c>
      <c r="EE29">
        <f>'Raw Data'!DR29</f>
        <v>2030</v>
      </c>
      <c r="EF29">
        <f>'Raw Data'!DS29</f>
        <v>12</v>
      </c>
      <c r="EG29">
        <f>'Raw Data'!DT29</f>
        <v>2030</v>
      </c>
      <c r="EH29">
        <f>'Raw Data'!DU29</f>
        <v>12</v>
      </c>
      <c r="EI29">
        <f>'Raw Data'!DV29</f>
        <v>2030</v>
      </c>
      <c r="EJ29">
        <f>'Raw Data'!DW29</f>
        <v>0</v>
      </c>
      <c r="EK29">
        <f>'Raw Data'!DX29</f>
        <v>2020</v>
      </c>
      <c r="EL29">
        <f>'Raw Data'!DY29</f>
        <v>0</v>
      </c>
      <c r="EM29">
        <f>'Raw Data'!DZ29</f>
        <v>1.1640000000000001E-3</v>
      </c>
    </row>
    <row r="30" spans="1:143" x14ac:dyDescent="0.3">
      <c r="A30">
        <f>'Raw Data'!A30</f>
        <v>29</v>
      </c>
      <c r="B30">
        <f>'Raw Data'!B30</f>
        <v>5458562</v>
      </c>
      <c r="C30" t="str">
        <f>'Raw Data'!C30</f>
        <v>Gsp Post 00</v>
      </c>
      <c r="D30">
        <f>'Raw Data'!D30</f>
        <v>42279.759027777778</v>
      </c>
      <c r="E30" s="1">
        <f t="shared" si="2"/>
        <v>2015</v>
      </c>
      <c r="F30" s="1" t="str" cm="1">
        <f t="array" ref="F30">_xlfn.IFS(E30&lt;=2016,"before treatment",E30=2017,"unknown",E30&gt;2017,"after treatment")</f>
        <v>before treatment</v>
      </c>
      <c r="G30" s="1">
        <f t="shared" si="3"/>
        <v>1</v>
      </c>
      <c r="H30" s="1">
        <f t="shared" si="4"/>
        <v>0</v>
      </c>
      <c r="I30" t="str">
        <f>'Raw Data'!E30</f>
        <v>Rabun</v>
      </c>
      <c r="J30" t="str">
        <f>'Raw Data'!F30</f>
        <v>Lookout Mountain Scenic Hwy</v>
      </c>
      <c r="K30" t="str">
        <f>'Raw Data'!G30</f>
        <v>2 Miles E Of Waterfall Far</v>
      </c>
      <c r="L30" t="str">
        <f>'Raw Data'!H30</f>
        <v>(O) No Injury</v>
      </c>
      <c r="M30">
        <f>'Raw Data'!I30</f>
        <v>0</v>
      </c>
      <c r="N30">
        <f>'Raw Data'!J30</f>
        <v>0</v>
      </c>
      <c r="O30">
        <f>'Raw Data'!K30</f>
        <v>0</v>
      </c>
      <c r="P30" t="str">
        <f>'Raw Data'!L30</f>
        <v>Not a Collision with Motor Vehicle</v>
      </c>
      <c r="Q30" t="str">
        <f>'Raw Data'!M30</f>
        <v>On Shoulder</v>
      </c>
      <c r="R30" t="str">
        <f>'Raw Data'!N30</f>
        <v>Tree</v>
      </c>
      <c r="S30" t="str">
        <f>'Raw Data'!O30</f>
        <v>Tree</v>
      </c>
      <c r="T30" t="str">
        <f>'Raw Data'!P30</f>
        <v>(None)</v>
      </c>
      <c r="U30">
        <f>'Raw Data'!Q30</f>
        <v>1</v>
      </c>
      <c r="V30" s="1" t="str">
        <f t="shared" si="5"/>
        <v>Yes</v>
      </c>
      <c r="W30" t="str">
        <f>'Raw Data'!R30</f>
        <v>Negotiating a Curve</v>
      </c>
      <c r="X30" t="str">
        <f>'Raw Data'!S30</f>
        <v>West</v>
      </c>
      <c r="Y30" t="str">
        <f>'Raw Data'!T30</f>
        <v>Daylight</v>
      </c>
      <c r="Z30" t="str">
        <f>'Raw Data'!U30</f>
        <v>Wet</v>
      </c>
      <c r="AA30">
        <f>'Raw Data'!V30</f>
        <v>35</v>
      </c>
      <c r="AB30" t="str">
        <f>'Raw Data'!W30</f>
        <v>Unknown</v>
      </c>
      <c r="AC30" s="1">
        <f t="shared" si="6"/>
        <v>0</v>
      </c>
      <c r="AD30" t="str">
        <f>'Raw Data'!X30</f>
        <v>Passenger Car</v>
      </c>
      <c r="AE30" t="str">
        <f>'Raw Data'!Y30</f>
        <v>2411000200I</v>
      </c>
      <c r="AF30">
        <f>'Raw Data'!Z30</f>
        <v>5.4509999999999996</v>
      </c>
      <c r="AG30">
        <f>'Raw Data'!AA30</f>
        <v>34.872790000000002</v>
      </c>
      <c r="AH30">
        <f>'Raw Data'!AB30</f>
        <v>-83.557773999999995</v>
      </c>
      <c r="AI30">
        <f>'Raw Data'!AC30</f>
        <v>46</v>
      </c>
      <c r="AJ30">
        <f>'Raw Data'!AD30</f>
        <v>52</v>
      </c>
      <c r="AK30">
        <f>'Raw Data'!AE30</f>
        <v>77</v>
      </c>
      <c r="AL30" t="str">
        <f>'Raw Data'!AF30</f>
        <v>D1_0002_00_I</v>
      </c>
      <c r="AM30">
        <f>'Raw Data'!AG30</f>
        <v>65</v>
      </c>
      <c r="AN30">
        <f>'Raw Data'!AH30</f>
        <v>76</v>
      </c>
      <c r="AO30" t="str">
        <f>'Raw Data'!AI30</f>
        <v>simple</v>
      </c>
      <c r="AP30">
        <f>'Raw Data'!AJ30</f>
        <v>212.5</v>
      </c>
      <c r="AQ30">
        <f>'Raw Data'!AK30</f>
        <v>60.7</v>
      </c>
      <c r="AR30">
        <f>'Raw Data'!AL30</f>
        <v>225.4</v>
      </c>
      <c r="AS30">
        <f>'Raw Data'!AM30</f>
        <v>-83.558001000000004</v>
      </c>
      <c r="AT30">
        <f>'Raw Data'!AN30</f>
        <v>34.872675000000001</v>
      </c>
      <c r="AU30">
        <f>'Raw Data'!AO30</f>
        <v>-83.557489000000004</v>
      </c>
      <c r="AV30">
        <f>'Raw Data'!AP30</f>
        <v>34.873094999999999</v>
      </c>
      <c r="AW30" t="str">
        <f>'Raw Data'!AQ30</f>
        <v>2411000200I</v>
      </c>
      <c r="AX30">
        <f>'Raw Data'!AR30</f>
        <v>1</v>
      </c>
      <c r="AY30">
        <f>'Raw Data'!AS30</f>
        <v>241</v>
      </c>
      <c r="AZ30">
        <f>'Raw Data'!AT30</f>
        <v>2</v>
      </c>
      <c r="BA30">
        <f>'Raw Data'!AU30</f>
        <v>0</v>
      </c>
      <c r="BB30">
        <f>'Raw Data'!AV30</f>
        <v>45</v>
      </c>
      <c r="BC30">
        <f>'Raw Data'!AW30</f>
        <v>7.78</v>
      </c>
      <c r="BD30">
        <f>'Raw Data'!AX30</f>
        <v>7.57</v>
      </c>
      <c r="BE30">
        <f>'Raw Data'!AY30</f>
        <v>2284.1</v>
      </c>
      <c r="BF30">
        <f>'Raw Data'!AZ30</f>
        <v>2289.6999999999998</v>
      </c>
      <c r="BG30">
        <f>'Raw Data'!BA30</f>
        <v>2294.9</v>
      </c>
      <c r="BH30">
        <f>'Raw Data'!BB30</f>
        <v>45</v>
      </c>
      <c r="BI30">
        <f>'Raw Data'!BC30</f>
        <v>33.4</v>
      </c>
      <c r="BJ30">
        <f>'Raw Data'!BD30</f>
        <v>11.6</v>
      </c>
      <c r="BK30">
        <f>'Raw Data'!BE30</f>
        <v>43091</v>
      </c>
      <c r="BL30" t="str">
        <f>'Raw Data'!BF30</f>
        <v>ASV_5+</v>
      </c>
      <c r="BM30">
        <f>'Raw Data'!BG30</f>
        <v>6.8900000000000005E-4</v>
      </c>
      <c r="BN30">
        <f>'Raw Data'!BH30</f>
        <v>43322</v>
      </c>
      <c r="BO30">
        <f>'Raw Data'!BI30</f>
        <v>42947</v>
      </c>
      <c r="BP30" t="str">
        <f>'Raw Data'!BJ30</f>
        <v>2411000200I</v>
      </c>
      <c r="BQ30" t="str">
        <f>'Raw Data'!BK30</f>
        <v>RABUN</v>
      </c>
      <c r="BR30">
        <f>'Raw Data'!BL30</f>
        <v>1</v>
      </c>
      <c r="BS30">
        <f>'Raw Data'!BM30</f>
        <v>200</v>
      </c>
      <c r="BT30">
        <f>'Raw Data'!BN30</f>
        <v>1</v>
      </c>
      <c r="BU30">
        <f>'Raw Data'!BO30</f>
        <v>1</v>
      </c>
      <c r="BV30">
        <f>'Raw Data'!BP30</f>
        <v>2</v>
      </c>
      <c r="BW30">
        <f>'Raw Data'!BQ30</f>
        <v>1</v>
      </c>
      <c r="BX30">
        <f>'Raw Data'!BR30</f>
        <v>1</v>
      </c>
      <c r="BY30">
        <f>'Raw Data'!BS30</f>
        <v>2</v>
      </c>
      <c r="BZ30">
        <f>'Raw Data'!BT30</f>
        <v>3</v>
      </c>
      <c r="CA30">
        <f>'Raw Data'!BU30</f>
        <v>3</v>
      </c>
      <c r="CB30" t="str">
        <f>'Raw Data'!BV30</f>
        <v>N</v>
      </c>
      <c r="CC30">
        <f>'Raw Data'!BW30</f>
        <v>241</v>
      </c>
      <c r="CD30">
        <f>'Raw Data'!BX30</f>
        <v>2</v>
      </c>
      <c r="CE30">
        <f>'Raw Data'!BY30</f>
        <v>0</v>
      </c>
      <c r="CF30" t="str">
        <f>'Raw Data'!BZ30</f>
        <v>Not Urban</v>
      </c>
      <c r="CG30" t="str">
        <f>'Raw Data'!CA30</f>
        <v>Not Urban</v>
      </c>
      <c r="CH30">
        <f>'Raw Data'!CB30</f>
        <v>0</v>
      </c>
      <c r="CI30">
        <f>'Raw Data'!CC30</f>
        <v>45</v>
      </c>
      <c r="CJ30">
        <f>'Raw Data'!CD30</f>
        <v>2220</v>
      </c>
      <c r="CK30" t="str">
        <f>'Raw Data'!CE30</f>
        <v xml:space="preserve"> </v>
      </c>
      <c r="CL30">
        <f>'Raw Data'!CF30</f>
        <v>0</v>
      </c>
      <c r="CM30">
        <f>'Raw Data'!CG30</f>
        <v>1.1987620000000001</v>
      </c>
      <c r="CN30">
        <f>'Raw Data'!CH30</f>
        <v>9</v>
      </c>
      <c r="CO30" t="str">
        <f>'Raw Data'!CI30</f>
        <v>State Mainline</v>
      </c>
      <c r="CP30">
        <f>'Raw Data'!CJ30</f>
        <v>2220</v>
      </c>
      <c r="CQ30">
        <f>'Raw Data'!CK30</f>
        <v>452512</v>
      </c>
      <c r="CR30">
        <f>'Raw Data'!CL30</f>
        <v>4.97</v>
      </c>
      <c r="CS30">
        <f>'Raw Data'!CM30</f>
        <v>6.17</v>
      </c>
      <c r="CT30">
        <f>'Raw Data'!CN30</f>
        <v>452512</v>
      </c>
      <c r="CU30">
        <f>'Raw Data'!CO30</f>
        <v>0</v>
      </c>
      <c r="CV30">
        <f>'Raw Data'!CP30</f>
        <v>6329.4624229999999</v>
      </c>
      <c r="CW30">
        <f>'Raw Data'!CQ30</f>
        <v>100</v>
      </c>
      <c r="CX30">
        <f>'Raw Data'!CR30</f>
        <v>42971</v>
      </c>
      <c r="CY30">
        <f>'Raw Data'!CS30</f>
        <v>4.1832000000000001E-2</v>
      </c>
      <c r="CZ30">
        <f>'Raw Data'!CT30</f>
        <v>0</v>
      </c>
      <c r="DA30">
        <f>'Raw Data'!CU30</f>
        <v>6.8900000000000005E-4</v>
      </c>
      <c r="DB30">
        <f>'Raw Data'!CV30</f>
        <v>613</v>
      </c>
      <c r="DC30" t="str">
        <f>'Raw Data'!CW30</f>
        <v>241-0003</v>
      </c>
      <c r="DD30" t="str">
        <f>'Raw Data'!CX30</f>
        <v>3R : Rural Principal Arterial - Other</v>
      </c>
      <c r="DE30" t="str">
        <f>'Raw Data'!CY30</f>
        <v>34.868434, -83.542141</v>
      </c>
      <c r="DF30">
        <f>'Raw Data'!CZ30</f>
        <v>-83.542141000000001</v>
      </c>
      <c r="DG30">
        <f>'Raw Data'!DA30</f>
        <v>34.868434000000001</v>
      </c>
      <c r="DH30">
        <f>'Raw Data'!DB30</f>
        <v>34.868434000000001</v>
      </c>
      <c r="DI30">
        <f>'Raw Data'!DC30</f>
        <v>-83.542141000000001</v>
      </c>
      <c r="DJ30">
        <f>'Raw Data'!DD30</f>
        <v>6.8900000000000005E-4</v>
      </c>
      <c r="DK30">
        <f>'Raw Data'!DE30</f>
        <v>46</v>
      </c>
      <c r="DL30" s="1" t="str">
        <f>VLOOKUP(DK30,'Curve Info'!$A$9:$P$76,16)</f>
        <v>High Crash Frequency</v>
      </c>
      <c r="DM30" s="1" t="str">
        <f>VLOOKUP(DK30,'Curve Info'!$A$9:$P$76,14)</f>
        <v>Medium AADT</v>
      </c>
      <c r="DN30" s="1">
        <f t="shared" si="7"/>
        <v>2246.6666666666665</v>
      </c>
      <c r="DO30" s="1">
        <f t="shared" si="8"/>
        <v>2102.5</v>
      </c>
      <c r="DP30" s="1">
        <f t="shared" si="9"/>
        <v>144.16666666666652</v>
      </c>
      <c r="DQ30" s="1">
        <f t="shared" si="10"/>
        <v>6.8569163694014987E-2</v>
      </c>
      <c r="DR30" s="1">
        <f t="shared" si="11"/>
        <v>2174.583333333333</v>
      </c>
      <c r="DS30">
        <f>'Raw Data'!DF30</f>
        <v>1610</v>
      </c>
      <c r="DT30">
        <f>'Raw Data'!DG30</f>
        <v>15.8</v>
      </c>
      <c r="DU30">
        <f>'Raw Data'!DH30</f>
        <v>2600</v>
      </c>
      <c r="DV30">
        <f>'Raw Data'!DI30</f>
        <v>9</v>
      </c>
      <c r="DW30">
        <f>'Raw Data'!DJ30</f>
        <v>2530</v>
      </c>
      <c r="DX30">
        <f>'Raw Data'!DK30</f>
        <v>9</v>
      </c>
      <c r="DY30">
        <f>'Raw Data'!DL30</f>
        <v>1800</v>
      </c>
      <c r="DZ30">
        <f>'Raw Data'!DM30</f>
        <v>10</v>
      </c>
      <c r="EA30">
        <f>'Raw Data'!DN30</f>
        <v>2220</v>
      </c>
      <c r="EB30">
        <f>'Raw Data'!DO30</f>
        <v>12</v>
      </c>
      <c r="EC30">
        <f>'Raw Data'!DP30</f>
        <v>2130</v>
      </c>
      <c r="ED30">
        <f>'Raw Data'!DQ30</f>
        <v>12</v>
      </c>
      <c r="EE30">
        <f>'Raw Data'!DR30</f>
        <v>2030</v>
      </c>
      <c r="EF30">
        <f>'Raw Data'!DS30</f>
        <v>12</v>
      </c>
      <c r="EG30">
        <f>'Raw Data'!DT30</f>
        <v>2030</v>
      </c>
      <c r="EH30">
        <f>'Raw Data'!DU30</f>
        <v>12</v>
      </c>
      <c r="EI30">
        <f>'Raw Data'!DV30</f>
        <v>2030</v>
      </c>
      <c r="EJ30">
        <f>'Raw Data'!DW30</f>
        <v>0</v>
      </c>
      <c r="EK30">
        <f>'Raw Data'!DX30</f>
        <v>2020</v>
      </c>
      <c r="EL30">
        <f>'Raw Data'!DY30</f>
        <v>0</v>
      </c>
      <c r="EM30">
        <f>'Raw Data'!DZ30</f>
        <v>0</v>
      </c>
    </row>
    <row r="31" spans="1:143" x14ac:dyDescent="0.3">
      <c r="A31">
        <f>'Raw Data'!A31</f>
        <v>30</v>
      </c>
      <c r="B31">
        <f>'Raw Data'!B31</f>
        <v>7466128</v>
      </c>
      <c r="C31" t="str">
        <f>'Raw Data'!C31</f>
        <v>Rabun Co Sheriff's Office</v>
      </c>
      <c r="D31">
        <f>'Raw Data'!D31</f>
        <v>43805.506944444445</v>
      </c>
      <c r="E31" s="1">
        <f t="shared" si="2"/>
        <v>2019</v>
      </c>
      <c r="F31" s="1" t="str" cm="1">
        <f t="array" ref="F31">_xlfn.IFS(E31&lt;=2016,"before treatment",E31=2017,"unknown",E31&gt;2017,"after treatment")</f>
        <v>after treatment</v>
      </c>
      <c r="G31" s="1">
        <f t="shared" si="3"/>
        <v>0</v>
      </c>
      <c r="H31" s="1">
        <f t="shared" si="4"/>
        <v>1</v>
      </c>
      <c r="I31" t="str">
        <f>'Raw Data'!E31</f>
        <v>Rabun</v>
      </c>
      <c r="J31" t="str">
        <f>'Raw Data'!F31</f>
        <v>Lookout Mountain Scenic Hwy</v>
      </c>
      <c r="K31" t="str">
        <f>'Raw Data'!G31</f>
        <v>Chinkapin Dr</v>
      </c>
      <c r="L31" t="str">
        <f>'Raw Data'!H31</f>
        <v>(O) No Injury</v>
      </c>
      <c r="M31">
        <f>'Raw Data'!I31</f>
        <v>0</v>
      </c>
      <c r="N31">
        <f>'Raw Data'!J31</f>
        <v>0</v>
      </c>
      <c r="O31">
        <f>'Raw Data'!K31</f>
        <v>0</v>
      </c>
      <c r="P31" t="str">
        <f>'Raw Data'!L31</f>
        <v>Not a Collision with Motor Vehicle</v>
      </c>
      <c r="Q31" t="str">
        <f>'Raw Data'!M31</f>
        <v>Off Roadway</v>
      </c>
      <c r="R31" t="str">
        <f>'Raw Data'!N31</f>
        <v>Tree</v>
      </c>
      <c r="S31" t="str">
        <f>'Raw Data'!O31</f>
        <v>Tree</v>
      </c>
      <c r="T31" t="str">
        <f>'Raw Data'!P31</f>
        <v>(None)</v>
      </c>
      <c r="U31">
        <f>'Raw Data'!Q31</f>
        <v>1</v>
      </c>
      <c r="V31" s="1" t="str">
        <f t="shared" si="5"/>
        <v>Yes</v>
      </c>
      <c r="W31" t="str">
        <f>'Raw Data'!R31</f>
        <v>Negotiating a Curve</v>
      </c>
      <c r="X31" t="str">
        <f>'Raw Data'!S31</f>
        <v>West</v>
      </c>
      <c r="Y31" t="str">
        <f>'Raw Data'!T31</f>
        <v>Daylight</v>
      </c>
      <c r="Z31" t="str">
        <f>'Raw Data'!U31</f>
        <v>Dry</v>
      </c>
      <c r="AA31">
        <f>'Raw Data'!V31</f>
        <v>30</v>
      </c>
      <c r="AB31" t="str">
        <f>'Raw Data'!W31</f>
        <v>Lap and Shoulder Belt Used</v>
      </c>
      <c r="AC31" s="1">
        <f t="shared" si="6"/>
        <v>0</v>
      </c>
      <c r="AD31" t="str">
        <f>'Raw Data'!X31</f>
        <v>Pickup Truck</v>
      </c>
      <c r="AE31" t="str">
        <f>'Raw Data'!Y31</f>
        <v>2411000200I</v>
      </c>
      <c r="AF31">
        <f>'Raw Data'!Z31</f>
        <v>5.69353</v>
      </c>
      <c r="AG31">
        <f>'Raw Data'!AA31</f>
        <v>34.874294999999996</v>
      </c>
      <c r="AH31">
        <f>'Raw Data'!AB31</f>
        <v>-83.554280000000006</v>
      </c>
      <c r="AI31">
        <f>'Raw Data'!AC31</f>
        <v>48</v>
      </c>
      <c r="AJ31">
        <f>'Raw Data'!AD31</f>
        <v>54</v>
      </c>
      <c r="AK31">
        <f>'Raw Data'!AE31</f>
        <v>80</v>
      </c>
      <c r="AL31" t="str">
        <f>'Raw Data'!AF31</f>
        <v>D1_0002_00_I</v>
      </c>
      <c r="AM31">
        <f>'Raw Data'!AG31</f>
        <v>67</v>
      </c>
      <c r="AN31">
        <f>'Raw Data'!AH31</f>
        <v>79</v>
      </c>
      <c r="AO31" t="str">
        <f>'Raw Data'!AI31</f>
        <v>simple</v>
      </c>
      <c r="AP31">
        <f>'Raw Data'!AJ31</f>
        <v>213.2</v>
      </c>
      <c r="AQ31">
        <f>'Raw Data'!AK31</f>
        <v>88.7</v>
      </c>
      <c r="AR31">
        <f>'Raw Data'!AL31</f>
        <v>329.3</v>
      </c>
      <c r="AS31">
        <f>'Raw Data'!AM31</f>
        <v>-83.553279000000003</v>
      </c>
      <c r="AT31">
        <f>'Raw Data'!AN31</f>
        <v>34.874350999999997</v>
      </c>
      <c r="AU31">
        <f>'Raw Data'!AO31</f>
        <v>-83.552426999999994</v>
      </c>
      <c r="AV31">
        <f>'Raw Data'!AP31</f>
        <v>34.873935000000003</v>
      </c>
      <c r="AW31" t="str">
        <f>'Raw Data'!AQ31</f>
        <v>2411000200I</v>
      </c>
      <c r="AX31">
        <f>'Raw Data'!AR31</f>
        <v>1</v>
      </c>
      <c r="AY31">
        <f>'Raw Data'!AS31</f>
        <v>241</v>
      </c>
      <c r="AZ31">
        <f>'Raw Data'!AT31</f>
        <v>2</v>
      </c>
      <c r="BA31">
        <f>'Raw Data'!AU31</f>
        <v>0</v>
      </c>
      <c r="BB31">
        <f>'Raw Data'!AV31</f>
        <v>45</v>
      </c>
      <c r="BC31">
        <f>'Raw Data'!AW31</f>
        <v>11.45</v>
      </c>
      <c r="BD31">
        <f>'Raw Data'!AX31</f>
        <v>11.2</v>
      </c>
      <c r="BE31">
        <f>'Raw Data'!AY31</f>
        <v>2240.1999999999998</v>
      </c>
      <c r="BF31">
        <f>'Raw Data'!AZ31</f>
        <v>2249.3000000000002</v>
      </c>
      <c r="BG31">
        <f>'Raw Data'!BA31</f>
        <v>2255.6</v>
      </c>
      <c r="BH31">
        <f>'Raw Data'!BB31</f>
        <v>45</v>
      </c>
      <c r="BI31">
        <f>'Raw Data'!BC31</f>
        <v>28.9</v>
      </c>
      <c r="BJ31">
        <f>'Raw Data'!BD31</f>
        <v>16.100000000000001</v>
      </c>
      <c r="BK31">
        <f>'Raw Data'!BE31</f>
        <v>43091</v>
      </c>
      <c r="BL31" t="str">
        <f>'Raw Data'!BF31</f>
        <v>ASV_10+</v>
      </c>
      <c r="BM31">
        <f>'Raw Data'!BG31</f>
        <v>1.0330000000000001E-3</v>
      </c>
      <c r="BN31">
        <f>'Raw Data'!BH31</f>
        <v>43322</v>
      </c>
      <c r="BO31">
        <f>'Raw Data'!BI31</f>
        <v>42947</v>
      </c>
      <c r="BP31" t="str">
        <f>'Raw Data'!BJ31</f>
        <v>2411000200I</v>
      </c>
      <c r="BQ31" t="str">
        <f>'Raw Data'!BK31</f>
        <v>RABUN</v>
      </c>
      <c r="BR31">
        <f>'Raw Data'!BL31</f>
        <v>1</v>
      </c>
      <c r="BS31">
        <f>'Raw Data'!BM31</f>
        <v>200</v>
      </c>
      <c r="BT31">
        <f>'Raw Data'!BN31</f>
        <v>1</v>
      </c>
      <c r="BU31">
        <f>'Raw Data'!BO31</f>
        <v>1</v>
      </c>
      <c r="BV31">
        <f>'Raw Data'!BP31</f>
        <v>2</v>
      </c>
      <c r="BW31">
        <f>'Raw Data'!BQ31</f>
        <v>1</v>
      </c>
      <c r="BX31">
        <f>'Raw Data'!BR31</f>
        <v>1</v>
      </c>
      <c r="BY31">
        <f>'Raw Data'!BS31</f>
        <v>2</v>
      </c>
      <c r="BZ31">
        <f>'Raw Data'!BT31</f>
        <v>3</v>
      </c>
      <c r="CA31">
        <f>'Raw Data'!BU31</f>
        <v>3</v>
      </c>
      <c r="CB31" t="str">
        <f>'Raw Data'!BV31</f>
        <v>N</v>
      </c>
      <c r="CC31">
        <f>'Raw Data'!BW31</f>
        <v>241</v>
      </c>
      <c r="CD31">
        <f>'Raw Data'!BX31</f>
        <v>2</v>
      </c>
      <c r="CE31">
        <f>'Raw Data'!BY31</f>
        <v>0</v>
      </c>
      <c r="CF31" t="str">
        <f>'Raw Data'!BZ31</f>
        <v>Not Urban</v>
      </c>
      <c r="CG31" t="str">
        <f>'Raw Data'!CA31</f>
        <v>Not Urban</v>
      </c>
      <c r="CH31">
        <f>'Raw Data'!CB31</f>
        <v>0</v>
      </c>
      <c r="CI31">
        <f>'Raw Data'!CC31</f>
        <v>45</v>
      </c>
      <c r="CJ31">
        <f>'Raw Data'!CD31</f>
        <v>2220</v>
      </c>
      <c r="CK31" t="str">
        <f>'Raw Data'!CE31</f>
        <v xml:space="preserve"> </v>
      </c>
      <c r="CL31">
        <f>'Raw Data'!CF31</f>
        <v>0</v>
      </c>
      <c r="CM31">
        <f>'Raw Data'!CG31</f>
        <v>1.1987620000000001</v>
      </c>
      <c r="CN31">
        <f>'Raw Data'!CH31</f>
        <v>9</v>
      </c>
      <c r="CO31" t="str">
        <f>'Raw Data'!CI31</f>
        <v>State Mainline</v>
      </c>
      <c r="CP31">
        <f>'Raw Data'!CJ31</f>
        <v>2220</v>
      </c>
      <c r="CQ31">
        <f>'Raw Data'!CK31</f>
        <v>452512</v>
      </c>
      <c r="CR31">
        <f>'Raw Data'!CL31</f>
        <v>4.97</v>
      </c>
      <c r="CS31">
        <f>'Raw Data'!CM31</f>
        <v>6.17</v>
      </c>
      <c r="CT31">
        <f>'Raw Data'!CN31</f>
        <v>452512</v>
      </c>
      <c r="CU31">
        <f>'Raw Data'!CO31</f>
        <v>0</v>
      </c>
      <c r="CV31">
        <f>'Raw Data'!CP31</f>
        <v>6329.4624229999999</v>
      </c>
      <c r="CW31">
        <f>'Raw Data'!CQ31</f>
        <v>100</v>
      </c>
      <c r="CX31">
        <f>'Raw Data'!CR31</f>
        <v>42971</v>
      </c>
      <c r="CY31">
        <f>'Raw Data'!CS31</f>
        <v>4.1832000000000001E-2</v>
      </c>
      <c r="CZ31">
        <f>'Raw Data'!CT31</f>
        <v>0</v>
      </c>
      <c r="DA31">
        <f>'Raw Data'!CU31</f>
        <v>1.0330000000000001E-3</v>
      </c>
      <c r="DB31">
        <f>'Raw Data'!CV31</f>
        <v>613</v>
      </c>
      <c r="DC31" t="str">
        <f>'Raw Data'!CW31</f>
        <v>241-0003</v>
      </c>
      <c r="DD31" t="str">
        <f>'Raw Data'!CX31</f>
        <v>3R : Rural Principal Arterial - Other</v>
      </c>
      <c r="DE31" t="str">
        <f>'Raw Data'!CY31</f>
        <v>34.868434, -83.542141</v>
      </c>
      <c r="DF31">
        <f>'Raw Data'!CZ31</f>
        <v>-83.542141000000001</v>
      </c>
      <c r="DG31">
        <f>'Raw Data'!DA31</f>
        <v>34.868434000000001</v>
      </c>
      <c r="DH31">
        <f>'Raw Data'!DB31</f>
        <v>34.868434000000001</v>
      </c>
      <c r="DI31">
        <f>'Raw Data'!DC31</f>
        <v>-83.542141000000001</v>
      </c>
      <c r="DJ31">
        <f>'Raw Data'!DD31</f>
        <v>1.0330000000000001E-3</v>
      </c>
      <c r="DK31">
        <f>'Raw Data'!DE31</f>
        <v>48</v>
      </c>
      <c r="DL31" s="1" t="str">
        <f>VLOOKUP(DK31,'Curve Info'!$A$9:$P$76,16)</f>
        <v>High Crash Frequency</v>
      </c>
      <c r="DM31" s="1" t="str">
        <f>VLOOKUP(DK31,'Curve Info'!$A$9:$P$76,14)</f>
        <v>Medium AADT</v>
      </c>
      <c r="DN31" s="1">
        <f t="shared" si="7"/>
        <v>2246.6666666666665</v>
      </c>
      <c r="DO31" s="1">
        <f t="shared" si="8"/>
        <v>2102.5</v>
      </c>
      <c r="DP31" s="1">
        <f t="shared" si="9"/>
        <v>144.16666666666652</v>
      </c>
      <c r="DQ31" s="1">
        <f t="shared" si="10"/>
        <v>6.8569163694014987E-2</v>
      </c>
      <c r="DR31" s="1">
        <f t="shared" si="11"/>
        <v>2174.583333333333</v>
      </c>
      <c r="DS31">
        <f>'Raw Data'!DF31</f>
        <v>1610</v>
      </c>
      <c r="DT31">
        <f>'Raw Data'!DG31</f>
        <v>15.8</v>
      </c>
      <c r="DU31">
        <f>'Raw Data'!DH31</f>
        <v>2600</v>
      </c>
      <c r="DV31">
        <f>'Raw Data'!DI31</f>
        <v>9</v>
      </c>
      <c r="DW31">
        <f>'Raw Data'!DJ31</f>
        <v>2530</v>
      </c>
      <c r="DX31">
        <f>'Raw Data'!DK31</f>
        <v>9</v>
      </c>
      <c r="DY31">
        <f>'Raw Data'!DL31</f>
        <v>1800</v>
      </c>
      <c r="DZ31">
        <f>'Raw Data'!DM31</f>
        <v>10</v>
      </c>
      <c r="EA31">
        <f>'Raw Data'!DN31</f>
        <v>2220</v>
      </c>
      <c r="EB31">
        <f>'Raw Data'!DO31</f>
        <v>12</v>
      </c>
      <c r="EC31">
        <f>'Raw Data'!DP31</f>
        <v>2130</v>
      </c>
      <c r="ED31">
        <f>'Raw Data'!DQ31</f>
        <v>12</v>
      </c>
      <c r="EE31">
        <f>'Raw Data'!DR31</f>
        <v>2030</v>
      </c>
      <c r="EF31">
        <f>'Raw Data'!DS31</f>
        <v>12</v>
      </c>
      <c r="EG31">
        <f>'Raw Data'!DT31</f>
        <v>2030</v>
      </c>
      <c r="EH31">
        <f>'Raw Data'!DU31</f>
        <v>12</v>
      </c>
      <c r="EI31">
        <f>'Raw Data'!DV31</f>
        <v>2030</v>
      </c>
      <c r="EJ31">
        <f>'Raw Data'!DW31</f>
        <v>0</v>
      </c>
      <c r="EK31">
        <f>'Raw Data'!DX31</f>
        <v>2020</v>
      </c>
      <c r="EL31">
        <f>'Raw Data'!DY31</f>
        <v>0</v>
      </c>
      <c r="EM31">
        <f>'Raw Data'!DZ31</f>
        <v>9.990000000000001E-4</v>
      </c>
    </row>
    <row r="32" spans="1:143" x14ac:dyDescent="0.3">
      <c r="A32">
        <f>'Raw Data'!A32</f>
        <v>31</v>
      </c>
      <c r="B32">
        <f>'Raw Data'!B32</f>
        <v>7428182</v>
      </c>
      <c r="C32" t="str">
        <f>'Raw Data'!C32</f>
        <v>Rabun Co Sheriff's Office</v>
      </c>
      <c r="D32">
        <f>'Raw Data'!D32</f>
        <v>43778.475694444445</v>
      </c>
      <c r="E32" s="1">
        <f t="shared" si="2"/>
        <v>2019</v>
      </c>
      <c r="F32" s="1" t="str" cm="1">
        <f t="array" ref="F32">_xlfn.IFS(E32&lt;=2016,"before treatment",E32=2017,"unknown",E32&gt;2017,"after treatment")</f>
        <v>after treatment</v>
      </c>
      <c r="G32" s="1">
        <f t="shared" si="3"/>
        <v>0</v>
      </c>
      <c r="H32" s="1">
        <f t="shared" si="4"/>
        <v>1</v>
      </c>
      <c r="I32" t="str">
        <f>'Raw Data'!E32</f>
        <v>Rabun</v>
      </c>
      <c r="J32" t="str">
        <f>'Raw Data'!F32</f>
        <v>Lookout Mountain Scenic Hwy</v>
      </c>
      <c r="K32" t="str">
        <f>'Raw Data'!G32</f>
        <v>Hwy 197</v>
      </c>
      <c r="L32" t="str">
        <f>'Raw Data'!H32</f>
        <v>(O) No Injury</v>
      </c>
      <c r="M32">
        <f>'Raw Data'!I32</f>
        <v>0</v>
      </c>
      <c r="N32">
        <f>'Raw Data'!J32</f>
        <v>0</v>
      </c>
      <c r="O32">
        <f>'Raw Data'!K32</f>
        <v>0</v>
      </c>
      <c r="P32" t="str">
        <f>'Raw Data'!L32</f>
        <v>Sideswipe-Opposite Direction</v>
      </c>
      <c r="Q32" t="str">
        <f>'Raw Data'!M32</f>
        <v>On Roadway - Non-Intersection</v>
      </c>
      <c r="R32" t="str">
        <f>'Raw Data'!N32</f>
        <v>["Motor Vehicle in Motion","Motor Vehicle in Motion"]</v>
      </c>
      <c r="S32" t="str">
        <f>'Raw Data'!O32</f>
        <v>["Motor Vehicle in Motion","Motor Vehicle in Motion"]</v>
      </c>
      <c r="T32" t="str">
        <f>'Raw Data'!P32</f>
        <v>(None)</v>
      </c>
      <c r="U32">
        <f>'Raw Data'!Q32</f>
        <v>2</v>
      </c>
      <c r="V32" s="1" t="str">
        <f t="shared" si="5"/>
        <v>No</v>
      </c>
      <c r="W32" t="str">
        <f>'Raw Data'!R32</f>
        <v>["Straight","Straight"]</v>
      </c>
      <c r="X32" t="str">
        <f>'Raw Data'!S32</f>
        <v>["East","West"]</v>
      </c>
      <c r="Y32" t="str">
        <f>'Raw Data'!T32</f>
        <v>Daylight</v>
      </c>
      <c r="Z32" t="str">
        <f>'Raw Data'!U32</f>
        <v>Dry</v>
      </c>
      <c r="AA32" t="str">
        <f>'Raw Data'!V32</f>
        <v>[46,57]</v>
      </c>
      <c r="AB32" t="str">
        <f>'Raw Data'!W32</f>
        <v>["Lap and Shoulder Belt Used","None Used"]</v>
      </c>
      <c r="AC32" s="1">
        <f t="shared" si="6"/>
        <v>0</v>
      </c>
      <c r="AD32" t="str">
        <f>'Raw Data'!X32</f>
        <v>["Passenger Car","Passenger Car"]</v>
      </c>
      <c r="AE32" t="str">
        <f>'Raw Data'!Y32</f>
        <v>2411000200I</v>
      </c>
      <c r="AF32">
        <f>'Raw Data'!Z32</f>
        <v>5.7075209999999998</v>
      </c>
      <c r="AG32">
        <f>'Raw Data'!AA32</f>
        <v>34.874308999999997</v>
      </c>
      <c r="AH32">
        <f>'Raw Data'!AB32</f>
        <v>-83.554034000000001</v>
      </c>
      <c r="AI32">
        <f>'Raw Data'!AC32</f>
        <v>48</v>
      </c>
      <c r="AJ32">
        <f>'Raw Data'!AD32</f>
        <v>54</v>
      </c>
      <c r="AK32">
        <f>'Raw Data'!AE32</f>
        <v>80</v>
      </c>
      <c r="AL32" t="str">
        <f>'Raw Data'!AF32</f>
        <v>D1_0002_00_I</v>
      </c>
      <c r="AM32">
        <f>'Raw Data'!AG32</f>
        <v>67</v>
      </c>
      <c r="AN32">
        <f>'Raw Data'!AH32</f>
        <v>79</v>
      </c>
      <c r="AO32" t="str">
        <f>'Raw Data'!AI32</f>
        <v>simple</v>
      </c>
      <c r="AP32">
        <f>'Raw Data'!AJ32</f>
        <v>213.2</v>
      </c>
      <c r="AQ32">
        <f>'Raw Data'!AK32</f>
        <v>88.7</v>
      </c>
      <c r="AR32">
        <f>'Raw Data'!AL32</f>
        <v>329.3</v>
      </c>
      <c r="AS32">
        <f>'Raw Data'!AM32</f>
        <v>-83.553279000000003</v>
      </c>
      <c r="AT32">
        <f>'Raw Data'!AN32</f>
        <v>34.874350999999997</v>
      </c>
      <c r="AU32">
        <f>'Raw Data'!AO32</f>
        <v>-83.552426999999994</v>
      </c>
      <c r="AV32">
        <f>'Raw Data'!AP32</f>
        <v>34.873935000000003</v>
      </c>
      <c r="AW32" t="str">
        <f>'Raw Data'!AQ32</f>
        <v>2411000200I</v>
      </c>
      <c r="AX32">
        <f>'Raw Data'!AR32</f>
        <v>1</v>
      </c>
      <c r="AY32">
        <f>'Raw Data'!AS32</f>
        <v>241</v>
      </c>
      <c r="AZ32">
        <f>'Raw Data'!AT32</f>
        <v>2</v>
      </c>
      <c r="BA32">
        <f>'Raw Data'!AU32</f>
        <v>0</v>
      </c>
      <c r="BB32">
        <f>'Raw Data'!AV32</f>
        <v>45</v>
      </c>
      <c r="BC32">
        <f>'Raw Data'!AW32</f>
        <v>11.45</v>
      </c>
      <c r="BD32">
        <f>'Raw Data'!AX32</f>
        <v>11.2</v>
      </c>
      <c r="BE32">
        <f>'Raw Data'!AY32</f>
        <v>2240.1999999999998</v>
      </c>
      <c r="BF32">
        <f>'Raw Data'!AZ32</f>
        <v>2249.3000000000002</v>
      </c>
      <c r="BG32">
        <f>'Raw Data'!BA32</f>
        <v>2255.6</v>
      </c>
      <c r="BH32">
        <f>'Raw Data'!BB32</f>
        <v>45</v>
      </c>
      <c r="BI32">
        <f>'Raw Data'!BC32</f>
        <v>28.9</v>
      </c>
      <c r="BJ32">
        <f>'Raw Data'!BD32</f>
        <v>16.100000000000001</v>
      </c>
      <c r="BK32">
        <f>'Raw Data'!BE32</f>
        <v>43091</v>
      </c>
      <c r="BL32" t="str">
        <f>'Raw Data'!BF32</f>
        <v>ASV_10+</v>
      </c>
      <c r="BM32">
        <f>'Raw Data'!BG32</f>
        <v>1.0330000000000001E-3</v>
      </c>
      <c r="BN32">
        <f>'Raw Data'!BH32</f>
        <v>43322</v>
      </c>
      <c r="BO32">
        <f>'Raw Data'!BI32</f>
        <v>42947</v>
      </c>
      <c r="BP32" t="str">
        <f>'Raw Data'!BJ32</f>
        <v>2411000200I</v>
      </c>
      <c r="BQ32" t="str">
        <f>'Raw Data'!BK32</f>
        <v>RABUN</v>
      </c>
      <c r="BR32">
        <f>'Raw Data'!BL32</f>
        <v>1</v>
      </c>
      <c r="BS32">
        <f>'Raw Data'!BM32</f>
        <v>200</v>
      </c>
      <c r="BT32">
        <f>'Raw Data'!BN32</f>
        <v>1</v>
      </c>
      <c r="BU32">
        <f>'Raw Data'!BO32</f>
        <v>1</v>
      </c>
      <c r="BV32">
        <f>'Raw Data'!BP32</f>
        <v>2</v>
      </c>
      <c r="BW32">
        <f>'Raw Data'!BQ32</f>
        <v>1</v>
      </c>
      <c r="BX32">
        <f>'Raw Data'!BR32</f>
        <v>1</v>
      </c>
      <c r="BY32">
        <f>'Raw Data'!BS32</f>
        <v>2</v>
      </c>
      <c r="BZ32">
        <f>'Raw Data'!BT32</f>
        <v>3</v>
      </c>
      <c r="CA32">
        <f>'Raw Data'!BU32</f>
        <v>3</v>
      </c>
      <c r="CB32" t="str">
        <f>'Raw Data'!BV32</f>
        <v>N</v>
      </c>
      <c r="CC32">
        <f>'Raw Data'!BW32</f>
        <v>241</v>
      </c>
      <c r="CD32">
        <f>'Raw Data'!BX32</f>
        <v>2</v>
      </c>
      <c r="CE32">
        <f>'Raw Data'!BY32</f>
        <v>0</v>
      </c>
      <c r="CF32" t="str">
        <f>'Raw Data'!BZ32</f>
        <v>Not Urban</v>
      </c>
      <c r="CG32" t="str">
        <f>'Raw Data'!CA32</f>
        <v>Not Urban</v>
      </c>
      <c r="CH32">
        <f>'Raw Data'!CB32</f>
        <v>0</v>
      </c>
      <c r="CI32">
        <f>'Raw Data'!CC32</f>
        <v>45</v>
      </c>
      <c r="CJ32">
        <f>'Raw Data'!CD32</f>
        <v>2220</v>
      </c>
      <c r="CK32" t="str">
        <f>'Raw Data'!CE32</f>
        <v xml:space="preserve"> </v>
      </c>
      <c r="CL32">
        <f>'Raw Data'!CF32</f>
        <v>0</v>
      </c>
      <c r="CM32">
        <f>'Raw Data'!CG32</f>
        <v>1.1987620000000001</v>
      </c>
      <c r="CN32">
        <f>'Raw Data'!CH32</f>
        <v>9</v>
      </c>
      <c r="CO32" t="str">
        <f>'Raw Data'!CI32</f>
        <v>State Mainline</v>
      </c>
      <c r="CP32">
        <f>'Raw Data'!CJ32</f>
        <v>2220</v>
      </c>
      <c r="CQ32">
        <f>'Raw Data'!CK32</f>
        <v>452512</v>
      </c>
      <c r="CR32">
        <f>'Raw Data'!CL32</f>
        <v>4.97</v>
      </c>
      <c r="CS32">
        <f>'Raw Data'!CM32</f>
        <v>6.17</v>
      </c>
      <c r="CT32">
        <f>'Raw Data'!CN32</f>
        <v>452512</v>
      </c>
      <c r="CU32">
        <f>'Raw Data'!CO32</f>
        <v>0</v>
      </c>
      <c r="CV32">
        <f>'Raw Data'!CP32</f>
        <v>6329.4624229999999</v>
      </c>
      <c r="CW32">
        <f>'Raw Data'!CQ32</f>
        <v>100</v>
      </c>
      <c r="CX32">
        <f>'Raw Data'!CR32</f>
        <v>42971</v>
      </c>
      <c r="CY32">
        <f>'Raw Data'!CS32</f>
        <v>4.1832000000000001E-2</v>
      </c>
      <c r="CZ32">
        <f>'Raw Data'!CT32</f>
        <v>0</v>
      </c>
      <c r="DA32">
        <f>'Raw Data'!CU32</f>
        <v>1.0330000000000001E-3</v>
      </c>
      <c r="DB32">
        <f>'Raw Data'!CV32</f>
        <v>613</v>
      </c>
      <c r="DC32" t="str">
        <f>'Raw Data'!CW32</f>
        <v>241-0003</v>
      </c>
      <c r="DD32" t="str">
        <f>'Raw Data'!CX32</f>
        <v>3R : Rural Principal Arterial - Other</v>
      </c>
      <c r="DE32" t="str">
        <f>'Raw Data'!CY32</f>
        <v>34.868434, -83.542141</v>
      </c>
      <c r="DF32">
        <f>'Raw Data'!CZ32</f>
        <v>-83.542141000000001</v>
      </c>
      <c r="DG32">
        <f>'Raw Data'!DA32</f>
        <v>34.868434000000001</v>
      </c>
      <c r="DH32">
        <f>'Raw Data'!DB32</f>
        <v>34.868434000000001</v>
      </c>
      <c r="DI32">
        <f>'Raw Data'!DC32</f>
        <v>-83.542141000000001</v>
      </c>
      <c r="DJ32">
        <f>'Raw Data'!DD32</f>
        <v>1.0330000000000001E-3</v>
      </c>
      <c r="DK32">
        <f>'Raw Data'!DE32</f>
        <v>48</v>
      </c>
      <c r="DL32" s="1" t="str">
        <f>VLOOKUP(DK32,'Curve Info'!$A$9:$P$76,16)</f>
        <v>High Crash Frequency</v>
      </c>
      <c r="DM32" s="1" t="str">
        <f>VLOOKUP(DK32,'Curve Info'!$A$9:$P$76,14)</f>
        <v>Medium AADT</v>
      </c>
      <c r="DN32" s="1">
        <f t="shared" si="7"/>
        <v>2246.6666666666665</v>
      </c>
      <c r="DO32" s="1">
        <f t="shared" si="8"/>
        <v>2102.5</v>
      </c>
      <c r="DP32" s="1">
        <f t="shared" si="9"/>
        <v>144.16666666666652</v>
      </c>
      <c r="DQ32" s="1">
        <f t="shared" si="10"/>
        <v>6.8569163694014987E-2</v>
      </c>
      <c r="DR32" s="1">
        <f t="shared" si="11"/>
        <v>2174.583333333333</v>
      </c>
      <c r="DS32">
        <f>'Raw Data'!DF32</f>
        <v>1610</v>
      </c>
      <c r="DT32">
        <f>'Raw Data'!DG32</f>
        <v>15.8</v>
      </c>
      <c r="DU32">
        <f>'Raw Data'!DH32</f>
        <v>2600</v>
      </c>
      <c r="DV32">
        <f>'Raw Data'!DI32</f>
        <v>9</v>
      </c>
      <c r="DW32">
        <f>'Raw Data'!DJ32</f>
        <v>2530</v>
      </c>
      <c r="DX32">
        <f>'Raw Data'!DK32</f>
        <v>9</v>
      </c>
      <c r="DY32">
        <f>'Raw Data'!DL32</f>
        <v>1800</v>
      </c>
      <c r="DZ32">
        <f>'Raw Data'!DM32</f>
        <v>10</v>
      </c>
      <c r="EA32">
        <f>'Raw Data'!DN32</f>
        <v>2220</v>
      </c>
      <c r="EB32">
        <f>'Raw Data'!DO32</f>
        <v>12</v>
      </c>
      <c r="EC32">
        <f>'Raw Data'!DP32</f>
        <v>2130</v>
      </c>
      <c r="ED32">
        <f>'Raw Data'!DQ32</f>
        <v>12</v>
      </c>
      <c r="EE32">
        <f>'Raw Data'!DR32</f>
        <v>2030</v>
      </c>
      <c r="EF32">
        <f>'Raw Data'!DS32</f>
        <v>12</v>
      </c>
      <c r="EG32">
        <f>'Raw Data'!DT32</f>
        <v>2030</v>
      </c>
      <c r="EH32">
        <f>'Raw Data'!DU32</f>
        <v>12</v>
      </c>
      <c r="EI32">
        <f>'Raw Data'!DV32</f>
        <v>2030</v>
      </c>
      <c r="EJ32">
        <f>'Raw Data'!DW32</f>
        <v>0</v>
      </c>
      <c r="EK32">
        <f>'Raw Data'!DX32</f>
        <v>2020</v>
      </c>
      <c r="EL32">
        <f>'Raw Data'!DY32</f>
        <v>0</v>
      </c>
      <c r="EM32">
        <f>'Raw Data'!DZ32</f>
        <v>7.5299999999999998E-4</v>
      </c>
    </row>
    <row r="33" spans="1:143" x14ac:dyDescent="0.3">
      <c r="A33">
        <f>'Raw Data'!A33</f>
        <v>32</v>
      </c>
      <c r="B33">
        <f>'Raw Data'!B33</f>
        <v>6012577</v>
      </c>
      <c r="C33" t="str">
        <f>'Raw Data'!C33</f>
        <v>Gsp Post 00</v>
      </c>
      <c r="D33">
        <f>'Raw Data'!D33</f>
        <v>42694.559027777781</v>
      </c>
      <c r="E33" s="1">
        <f t="shared" si="2"/>
        <v>2016</v>
      </c>
      <c r="F33" s="1" t="str" cm="1">
        <f t="array" ref="F33">_xlfn.IFS(E33&lt;=2016,"before treatment",E33=2017,"unknown",E33&gt;2017,"after treatment")</f>
        <v>before treatment</v>
      </c>
      <c r="G33" s="1">
        <f t="shared" si="3"/>
        <v>1</v>
      </c>
      <c r="H33" s="1">
        <f t="shared" si="4"/>
        <v>0</v>
      </c>
      <c r="I33" t="str">
        <f>'Raw Data'!E33</f>
        <v>Rabun</v>
      </c>
      <c r="J33" t="str">
        <f>'Raw Data'!F33</f>
        <v>Lookout Mountain Scenic Hwy</v>
      </c>
      <c r="K33" t="str">
        <f>'Raw Data'!G33</f>
        <v>(none)</v>
      </c>
      <c r="L33" t="str">
        <f>'Raw Data'!H33</f>
        <v>(C) Possible Injury / Complaint</v>
      </c>
      <c r="M33">
        <f>'Raw Data'!I33</f>
        <v>0</v>
      </c>
      <c r="N33">
        <f>'Raw Data'!J33</f>
        <v>0</v>
      </c>
      <c r="O33">
        <f>'Raw Data'!K33</f>
        <v>0</v>
      </c>
      <c r="P33" t="str">
        <f>'Raw Data'!L33</f>
        <v>Not a Collision with Motor Vehicle</v>
      </c>
      <c r="Q33" t="str">
        <f>'Raw Data'!M33</f>
        <v>On Roadway - Non-Intersection</v>
      </c>
      <c r="R33" t="str">
        <f>'Raw Data'!N33</f>
        <v>Over Turn</v>
      </c>
      <c r="S33" t="str">
        <f>'Raw Data'!O33</f>
        <v>Over Turn</v>
      </c>
      <c r="T33" t="str">
        <f>'Raw Data'!P33</f>
        <v>(None)</v>
      </c>
      <c r="U33">
        <f>'Raw Data'!Q33</f>
        <v>1</v>
      </c>
      <c r="V33" s="1" t="str">
        <f t="shared" si="5"/>
        <v>Yes</v>
      </c>
      <c r="W33" t="str">
        <f>'Raw Data'!R33</f>
        <v>Negotiating a Curve</v>
      </c>
      <c r="X33" t="str">
        <f>'Raw Data'!S33</f>
        <v>West</v>
      </c>
      <c r="Y33" t="str">
        <f>'Raw Data'!T33</f>
        <v>Daylight</v>
      </c>
      <c r="Z33" t="str">
        <f>'Raw Data'!U33</f>
        <v>Dry</v>
      </c>
      <c r="AA33">
        <f>'Raw Data'!V33</f>
        <v>46</v>
      </c>
      <c r="AB33" t="str">
        <f>'Raw Data'!W33</f>
        <v>["None Used","None Used"]</v>
      </c>
      <c r="AC33" s="1">
        <f t="shared" si="6"/>
        <v>1</v>
      </c>
      <c r="AD33" t="str">
        <f>'Raw Data'!X33</f>
        <v>Motorcycle</v>
      </c>
      <c r="AE33" t="str">
        <f>'Raw Data'!Y33</f>
        <v>2411000200I</v>
      </c>
      <c r="AF33">
        <f>'Raw Data'!Z33</f>
        <v>5.7880000000000003</v>
      </c>
      <c r="AG33">
        <f>'Raw Data'!AA33</f>
        <v>34.874254000000001</v>
      </c>
      <c r="AH33">
        <f>'Raw Data'!AB33</f>
        <v>-83.552679999999995</v>
      </c>
      <c r="AI33">
        <f>'Raw Data'!AC33</f>
        <v>48</v>
      </c>
      <c r="AJ33">
        <f>'Raw Data'!AD33</f>
        <v>54</v>
      </c>
      <c r="AK33">
        <f>'Raw Data'!AE33</f>
        <v>80</v>
      </c>
      <c r="AL33" t="str">
        <f>'Raw Data'!AF33</f>
        <v>D1_0002_00_I</v>
      </c>
      <c r="AM33">
        <f>'Raw Data'!AG33</f>
        <v>67</v>
      </c>
      <c r="AN33">
        <f>'Raw Data'!AH33</f>
        <v>79</v>
      </c>
      <c r="AO33" t="str">
        <f>'Raw Data'!AI33</f>
        <v>simple</v>
      </c>
      <c r="AP33">
        <f>'Raw Data'!AJ33</f>
        <v>213.2</v>
      </c>
      <c r="AQ33">
        <f>'Raw Data'!AK33</f>
        <v>88.7</v>
      </c>
      <c r="AR33">
        <f>'Raw Data'!AL33</f>
        <v>329.3</v>
      </c>
      <c r="AS33">
        <f>'Raw Data'!AM33</f>
        <v>-83.553279000000003</v>
      </c>
      <c r="AT33">
        <f>'Raw Data'!AN33</f>
        <v>34.874350999999997</v>
      </c>
      <c r="AU33">
        <f>'Raw Data'!AO33</f>
        <v>-83.552426999999994</v>
      </c>
      <c r="AV33">
        <f>'Raw Data'!AP33</f>
        <v>34.873935000000003</v>
      </c>
      <c r="AW33" t="str">
        <f>'Raw Data'!AQ33</f>
        <v>2411000200I</v>
      </c>
      <c r="AX33">
        <f>'Raw Data'!AR33</f>
        <v>1</v>
      </c>
      <c r="AY33">
        <f>'Raw Data'!AS33</f>
        <v>241</v>
      </c>
      <c r="AZ33">
        <f>'Raw Data'!AT33</f>
        <v>2</v>
      </c>
      <c r="BA33">
        <f>'Raw Data'!AU33</f>
        <v>0</v>
      </c>
      <c r="BB33">
        <f>'Raw Data'!AV33</f>
        <v>45</v>
      </c>
      <c r="BC33">
        <f>'Raw Data'!AW33</f>
        <v>11.45</v>
      </c>
      <c r="BD33">
        <f>'Raw Data'!AX33</f>
        <v>11.2</v>
      </c>
      <c r="BE33">
        <f>'Raw Data'!AY33</f>
        <v>2240.1999999999998</v>
      </c>
      <c r="BF33">
        <f>'Raw Data'!AZ33</f>
        <v>2249.3000000000002</v>
      </c>
      <c r="BG33">
        <f>'Raw Data'!BA33</f>
        <v>2255.6</v>
      </c>
      <c r="BH33">
        <f>'Raw Data'!BB33</f>
        <v>45</v>
      </c>
      <c r="BI33">
        <f>'Raw Data'!BC33</f>
        <v>28.9</v>
      </c>
      <c r="BJ33">
        <f>'Raw Data'!BD33</f>
        <v>16.100000000000001</v>
      </c>
      <c r="BK33">
        <f>'Raw Data'!BE33</f>
        <v>43091</v>
      </c>
      <c r="BL33" t="str">
        <f>'Raw Data'!BF33</f>
        <v>ASV_10+</v>
      </c>
      <c r="BM33">
        <f>'Raw Data'!BG33</f>
        <v>1.0330000000000001E-3</v>
      </c>
      <c r="BN33">
        <f>'Raw Data'!BH33</f>
        <v>43322</v>
      </c>
      <c r="BO33">
        <f>'Raw Data'!BI33</f>
        <v>42947</v>
      </c>
      <c r="BP33" t="str">
        <f>'Raw Data'!BJ33</f>
        <v>2411000200I</v>
      </c>
      <c r="BQ33" t="str">
        <f>'Raw Data'!BK33</f>
        <v>RABUN</v>
      </c>
      <c r="BR33">
        <f>'Raw Data'!BL33</f>
        <v>1</v>
      </c>
      <c r="BS33">
        <f>'Raw Data'!BM33</f>
        <v>200</v>
      </c>
      <c r="BT33">
        <f>'Raw Data'!BN33</f>
        <v>1</v>
      </c>
      <c r="BU33">
        <f>'Raw Data'!BO33</f>
        <v>1</v>
      </c>
      <c r="BV33">
        <f>'Raw Data'!BP33</f>
        <v>2</v>
      </c>
      <c r="BW33">
        <f>'Raw Data'!BQ33</f>
        <v>1</v>
      </c>
      <c r="BX33">
        <f>'Raw Data'!BR33</f>
        <v>1</v>
      </c>
      <c r="BY33">
        <f>'Raw Data'!BS33</f>
        <v>2</v>
      </c>
      <c r="BZ33">
        <f>'Raw Data'!BT33</f>
        <v>3</v>
      </c>
      <c r="CA33">
        <f>'Raw Data'!BU33</f>
        <v>3</v>
      </c>
      <c r="CB33" t="str">
        <f>'Raw Data'!BV33</f>
        <v>N</v>
      </c>
      <c r="CC33">
        <f>'Raw Data'!BW33</f>
        <v>241</v>
      </c>
      <c r="CD33">
        <f>'Raw Data'!BX33</f>
        <v>2</v>
      </c>
      <c r="CE33">
        <f>'Raw Data'!BY33</f>
        <v>0</v>
      </c>
      <c r="CF33" t="str">
        <f>'Raw Data'!BZ33</f>
        <v>Not Urban</v>
      </c>
      <c r="CG33" t="str">
        <f>'Raw Data'!CA33</f>
        <v>Not Urban</v>
      </c>
      <c r="CH33">
        <f>'Raw Data'!CB33</f>
        <v>0</v>
      </c>
      <c r="CI33">
        <f>'Raw Data'!CC33</f>
        <v>45</v>
      </c>
      <c r="CJ33">
        <f>'Raw Data'!CD33</f>
        <v>2220</v>
      </c>
      <c r="CK33" t="str">
        <f>'Raw Data'!CE33</f>
        <v xml:space="preserve"> </v>
      </c>
      <c r="CL33">
        <f>'Raw Data'!CF33</f>
        <v>0</v>
      </c>
      <c r="CM33">
        <f>'Raw Data'!CG33</f>
        <v>1.1987620000000001</v>
      </c>
      <c r="CN33">
        <f>'Raw Data'!CH33</f>
        <v>9</v>
      </c>
      <c r="CO33" t="str">
        <f>'Raw Data'!CI33</f>
        <v>State Mainline</v>
      </c>
      <c r="CP33">
        <f>'Raw Data'!CJ33</f>
        <v>2220</v>
      </c>
      <c r="CQ33">
        <f>'Raw Data'!CK33</f>
        <v>452512</v>
      </c>
      <c r="CR33">
        <f>'Raw Data'!CL33</f>
        <v>4.97</v>
      </c>
      <c r="CS33">
        <f>'Raw Data'!CM33</f>
        <v>6.17</v>
      </c>
      <c r="CT33">
        <f>'Raw Data'!CN33</f>
        <v>452512</v>
      </c>
      <c r="CU33">
        <f>'Raw Data'!CO33</f>
        <v>0</v>
      </c>
      <c r="CV33">
        <f>'Raw Data'!CP33</f>
        <v>6329.4624229999999</v>
      </c>
      <c r="CW33">
        <f>'Raw Data'!CQ33</f>
        <v>100</v>
      </c>
      <c r="CX33">
        <f>'Raw Data'!CR33</f>
        <v>42971</v>
      </c>
      <c r="CY33">
        <f>'Raw Data'!CS33</f>
        <v>4.1832000000000001E-2</v>
      </c>
      <c r="CZ33">
        <f>'Raw Data'!CT33</f>
        <v>0</v>
      </c>
      <c r="DA33">
        <f>'Raw Data'!CU33</f>
        <v>1.0330000000000001E-3</v>
      </c>
      <c r="DB33">
        <f>'Raw Data'!CV33</f>
        <v>613</v>
      </c>
      <c r="DC33" t="str">
        <f>'Raw Data'!CW33</f>
        <v>241-0003</v>
      </c>
      <c r="DD33" t="str">
        <f>'Raw Data'!CX33</f>
        <v>3R : Rural Principal Arterial - Other</v>
      </c>
      <c r="DE33" t="str">
        <f>'Raw Data'!CY33</f>
        <v>34.868434, -83.542141</v>
      </c>
      <c r="DF33">
        <f>'Raw Data'!CZ33</f>
        <v>-83.542141000000001</v>
      </c>
      <c r="DG33">
        <f>'Raw Data'!DA33</f>
        <v>34.868434000000001</v>
      </c>
      <c r="DH33">
        <f>'Raw Data'!DB33</f>
        <v>34.868434000000001</v>
      </c>
      <c r="DI33">
        <f>'Raw Data'!DC33</f>
        <v>-83.542141000000001</v>
      </c>
      <c r="DJ33">
        <f>'Raw Data'!DD33</f>
        <v>1.0330000000000001E-3</v>
      </c>
      <c r="DK33">
        <f>'Raw Data'!DE33</f>
        <v>48</v>
      </c>
      <c r="DL33" s="1" t="str">
        <f>VLOOKUP(DK33,'Curve Info'!$A$9:$P$76,16)</f>
        <v>High Crash Frequency</v>
      </c>
      <c r="DM33" s="1" t="str">
        <f>VLOOKUP(DK33,'Curve Info'!$A$9:$P$76,14)</f>
        <v>Medium AADT</v>
      </c>
      <c r="DN33" s="1">
        <f t="shared" si="7"/>
        <v>2246.6666666666665</v>
      </c>
      <c r="DO33" s="1">
        <f t="shared" si="8"/>
        <v>2102.5</v>
      </c>
      <c r="DP33" s="1">
        <f t="shared" si="9"/>
        <v>144.16666666666652</v>
      </c>
      <c r="DQ33" s="1">
        <f t="shared" si="10"/>
        <v>6.8569163694014987E-2</v>
      </c>
      <c r="DR33" s="1">
        <f t="shared" si="11"/>
        <v>2174.583333333333</v>
      </c>
      <c r="DS33">
        <f>'Raw Data'!DF33</f>
        <v>1610</v>
      </c>
      <c r="DT33">
        <f>'Raw Data'!DG33</f>
        <v>15.8</v>
      </c>
      <c r="DU33">
        <f>'Raw Data'!DH33</f>
        <v>2600</v>
      </c>
      <c r="DV33">
        <f>'Raw Data'!DI33</f>
        <v>9</v>
      </c>
      <c r="DW33">
        <f>'Raw Data'!DJ33</f>
        <v>2530</v>
      </c>
      <c r="DX33">
        <f>'Raw Data'!DK33</f>
        <v>9</v>
      </c>
      <c r="DY33">
        <f>'Raw Data'!DL33</f>
        <v>1800</v>
      </c>
      <c r="DZ33">
        <f>'Raw Data'!DM33</f>
        <v>10</v>
      </c>
      <c r="EA33">
        <f>'Raw Data'!DN33</f>
        <v>2220</v>
      </c>
      <c r="EB33">
        <f>'Raw Data'!DO33</f>
        <v>12</v>
      </c>
      <c r="EC33">
        <f>'Raw Data'!DP33</f>
        <v>2130</v>
      </c>
      <c r="ED33">
        <f>'Raw Data'!DQ33</f>
        <v>12</v>
      </c>
      <c r="EE33">
        <f>'Raw Data'!DR33</f>
        <v>2030</v>
      </c>
      <c r="EF33">
        <f>'Raw Data'!DS33</f>
        <v>12</v>
      </c>
      <c r="EG33">
        <f>'Raw Data'!DT33</f>
        <v>2030</v>
      </c>
      <c r="EH33">
        <f>'Raw Data'!DU33</f>
        <v>12</v>
      </c>
      <c r="EI33">
        <f>'Raw Data'!DV33</f>
        <v>2030</v>
      </c>
      <c r="EJ33">
        <f>'Raw Data'!DW33</f>
        <v>0</v>
      </c>
      <c r="EK33">
        <f>'Raw Data'!DX33</f>
        <v>2020</v>
      </c>
      <c r="EL33">
        <f>'Raw Data'!DY33</f>
        <v>0</v>
      </c>
      <c r="EM33">
        <f>'Raw Data'!DZ33</f>
        <v>0</v>
      </c>
    </row>
    <row r="34" spans="1:143" x14ac:dyDescent="0.3">
      <c r="A34">
        <f>'Raw Data'!A34</f>
        <v>33</v>
      </c>
      <c r="B34">
        <f>'Raw Data'!B34</f>
        <v>7693816</v>
      </c>
      <c r="C34" t="str">
        <f>'Raw Data'!C34</f>
        <v>Gsp Post 00</v>
      </c>
      <c r="D34">
        <f>'Raw Data'!D34</f>
        <v>44022.958333333336</v>
      </c>
      <c r="E34" s="1">
        <f t="shared" si="2"/>
        <v>2020</v>
      </c>
      <c r="F34" s="1" t="str" cm="1">
        <f t="array" ref="F34">_xlfn.IFS(E34&lt;=2016,"before treatment",E34=2017,"unknown",E34&gt;2017,"after treatment")</f>
        <v>after treatment</v>
      </c>
      <c r="G34" s="1">
        <f t="shared" si="3"/>
        <v>0</v>
      </c>
      <c r="H34" s="1">
        <f t="shared" si="4"/>
        <v>1</v>
      </c>
      <c r="I34" t="str">
        <f>'Raw Data'!E34</f>
        <v>Rabun</v>
      </c>
      <c r="J34" t="str">
        <f>'Raw Data'!F34</f>
        <v>Lookout Mountain Scenic Hwy</v>
      </c>
      <c r="K34" t="str">
        <f>'Raw Data'!G34</f>
        <v>Waterfall Rd</v>
      </c>
      <c r="L34" t="str">
        <f>'Raw Data'!H34</f>
        <v>(B) Suspected Minor/Visible Injury</v>
      </c>
      <c r="M34">
        <f>'Raw Data'!I34</f>
        <v>0</v>
      </c>
      <c r="N34">
        <f>'Raw Data'!J34</f>
        <v>0</v>
      </c>
      <c r="O34">
        <f>'Raw Data'!K34</f>
        <v>1</v>
      </c>
      <c r="P34" t="str">
        <f>'Raw Data'!L34</f>
        <v>Not a Collision with Motor Vehicle</v>
      </c>
      <c r="Q34" t="str">
        <f>'Raw Data'!M34</f>
        <v>Off Roadway</v>
      </c>
      <c r="R34" t="str">
        <f>'Raw Data'!N34</f>
        <v>Tree</v>
      </c>
      <c r="S34" t="str">
        <f>'Raw Data'!O34</f>
        <v>Tree</v>
      </c>
      <c r="T34" t="str">
        <f>'Raw Data'!P34</f>
        <v>(None)</v>
      </c>
      <c r="U34">
        <f>'Raw Data'!Q34</f>
        <v>1</v>
      </c>
      <c r="V34" s="1" t="str">
        <f t="shared" si="5"/>
        <v>Yes</v>
      </c>
      <c r="W34" t="str">
        <f>'Raw Data'!R34</f>
        <v xml:space="preserve"> </v>
      </c>
      <c r="X34" t="str">
        <f>'Raw Data'!S34</f>
        <v>North</v>
      </c>
      <c r="Y34" t="str">
        <f>'Raw Data'!T34</f>
        <v>Dark-Not Lighted</v>
      </c>
      <c r="Z34" t="str">
        <f>'Raw Data'!U34</f>
        <v>Wet</v>
      </c>
      <c r="AA34">
        <f>'Raw Data'!V34</f>
        <v>61</v>
      </c>
      <c r="AB34" t="str">
        <f>'Raw Data'!W34</f>
        <v>Lap and Shoulder Belt Used</v>
      </c>
      <c r="AC34" s="1">
        <f t="shared" si="6"/>
        <v>0</v>
      </c>
      <c r="AD34" t="str">
        <f>'Raw Data'!X34</f>
        <v>Sports Utility Vehicle (SUV)</v>
      </c>
      <c r="AE34" t="str">
        <f>'Raw Data'!Y34</f>
        <v>2411000200I</v>
      </c>
      <c r="AF34">
        <f>'Raw Data'!Z34</f>
        <v>5.896382</v>
      </c>
      <c r="AG34">
        <f>'Raw Data'!AA34</f>
        <v>34.873237000000003</v>
      </c>
      <c r="AH34">
        <f>'Raw Data'!AB34</f>
        <v>-83.551322999999996</v>
      </c>
      <c r="AI34">
        <f>'Raw Data'!AC34</f>
        <v>50</v>
      </c>
      <c r="AJ34">
        <f>'Raw Data'!AD34</f>
        <v>56</v>
      </c>
      <c r="AK34">
        <f>'Raw Data'!AE34</f>
        <v>82</v>
      </c>
      <c r="AL34" t="str">
        <f>'Raw Data'!AF34</f>
        <v>D1_0002_00_I</v>
      </c>
      <c r="AM34">
        <f>'Raw Data'!AG34</f>
        <v>69</v>
      </c>
      <c r="AN34">
        <f>'Raw Data'!AH34</f>
        <v>81</v>
      </c>
      <c r="AO34" t="str">
        <f>'Raw Data'!AI34</f>
        <v>split</v>
      </c>
      <c r="AP34">
        <f>'Raw Data'!AJ34</f>
        <v>599.1</v>
      </c>
      <c r="AQ34">
        <f>'Raw Data'!AK34</f>
        <v>47.4</v>
      </c>
      <c r="AR34">
        <f>'Raw Data'!AL34</f>
        <v>495.3</v>
      </c>
      <c r="AS34">
        <f>'Raw Data'!AM34</f>
        <v>-83.551025999999993</v>
      </c>
      <c r="AT34">
        <f>'Raw Data'!AN34</f>
        <v>34.873108000000002</v>
      </c>
      <c r="AU34">
        <f>'Raw Data'!AO34</f>
        <v>-83.549899999999994</v>
      </c>
      <c r="AV34">
        <f>'Raw Data'!AP34</f>
        <v>34.872169999999997</v>
      </c>
      <c r="AW34" t="str">
        <f>'Raw Data'!AQ34</f>
        <v>2411000200I</v>
      </c>
      <c r="AX34">
        <f>'Raw Data'!AR34</f>
        <v>1</v>
      </c>
      <c r="AY34">
        <f>'Raw Data'!AS34</f>
        <v>241</v>
      </c>
      <c r="AZ34">
        <f>'Raw Data'!AT34</f>
        <v>2</v>
      </c>
      <c r="BA34">
        <f>'Raw Data'!AU34</f>
        <v>0</v>
      </c>
      <c r="BB34">
        <f>'Raw Data'!AV34</f>
        <v>45</v>
      </c>
      <c r="BC34">
        <f>'Raw Data'!AW34</f>
        <v>5.76</v>
      </c>
      <c r="BD34">
        <f>'Raw Data'!AX34</f>
        <v>4.9800000000000004</v>
      </c>
      <c r="BE34">
        <f>'Raw Data'!AY34</f>
        <v>2195.9</v>
      </c>
      <c r="BF34">
        <f>'Raw Data'!AZ34</f>
        <v>2203.6999999999998</v>
      </c>
      <c r="BG34">
        <f>'Raw Data'!BA34</f>
        <v>2218.8000000000002</v>
      </c>
      <c r="BH34">
        <f>'Raw Data'!BB34</f>
        <v>45</v>
      </c>
      <c r="BI34">
        <f>'Raw Data'!BC34</f>
        <v>39.9</v>
      </c>
      <c r="BJ34">
        <f>'Raw Data'!BD34</f>
        <v>5.0999999999999996</v>
      </c>
      <c r="BK34">
        <f>'Raw Data'!BE34</f>
        <v>43091</v>
      </c>
      <c r="BL34" t="str">
        <f>'Raw Data'!BF34</f>
        <v>ASV_10+</v>
      </c>
      <c r="BM34">
        <f>'Raw Data'!BG34</f>
        <v>1.5100000000000001E-3</v>
      </c>
      <c r="BN34">
        <f>'Raw Data'!BH34</f>
        <v>43322</v>
      </c>
      <c r="BO34">
        <f>'Raw Data'!BI34</f>
        <v>42947</v>
      </c>
      <c r="BP34" t="str">
        <f>'Raw Data'!BJ34</f>
        <v>2411000200I</v>
      </c>
      <c r="BQ34" t="str">
        <f>'Raw Data'!BK34</f>
        <v>RABUN</v>
      </c>
      <c r="BR34">
        <f>'Raw Data'!BL34</f>
        <v>1</v>
      </c>
      <c r="BS34">
        <f>'Raw Data'!BM34</f>
        <v>200</v>
      </c>
      <c r="BT34">
        <f>'Raw Data'!BN34</f>
        <v>1</v>
      </c>
      <c r="BU34">
        <f>'Raw Data'!BO34</f>
        <v>1</v>
      </c>
      <c r="BV34">
        <f>'Raw Data'!BP34</f>
        <v>2</v>
      </c>
      <c r="BW34">
        <f>'Raw Data'!BQ34</f>
        <v>1</v>
      </c>
      <c r="BX34">
        <f>'Raw Data'!BR34</f>
        <v>1</v>
      </c>
      <c r="BY34">
        <f>'Raw Data'!BS34</f>
        <v>2</v>
      </c>
      <c r="BZ34">
        <f>'Raw Data'!BT34</f>
        <v>3</v>
      </c>
      <c r="CA34">
        <f>'Raw Data'!BU34</f>
        <v>3</v>
      </c>
      <c r="CB34" t="str">
        <f>'Raw Data'!BV34</f>
        <v>N</v>
      </c>
      <c r="CC34">
        <f>'Raw Data'!BW34</f>
        <v>241</v>
      </c>
      <c r="CD34">
        <f>'Raw Data'!BX34</f>
        <v>2</v>
      </c>
      <c r="CE34">
        <f>'Raw Data'!BY34</f>
        <v>0</v>
      </c>
      <c r="CF34" t="str">
        <f>'Raw Data'!BZ34</f>
        <v>Not Urban</v>
      </c>
      <c r="CG34" t="str">
        <f>'Raw Data'!CA34</f>
        <v>Not Urban</v>
      </c>
      <c r="CH34">
        <f>'Raw Data'!CB34</f>
        <v>0</v>
      </c>
      <c r="CI34">
        <f>'Raw Data'!CC34</f>
        <v>45</v>
      </c>
      <c r="CJ34">
        <f>'Raw Data'!CD34</f>
        <v>2220</v>
      </c>
      <c r="CK34" t="str">
        <f>'Raw Data'!CE34</f>
        <v xml:space="preserve"> </v>
      </c>
      <c r="CL34">
        <f>'Raw Data'!CF34</f>
        <v>0</v>
      </c>
      <c r="CM34">
        <f>'Raw Data'!CG34</f>
        <v>1.1987620000000001</v>
      </c>
      <c r="CN34">
        <f>'Raw Data'!CH34</f>
        <v>9</v>
      </c>
      <c r="CO34" t="str">
        <f>'Raw Data'!CI34</f>
        <v>State Mainline</v>
      </c>
      <c r="CP34">
        <f>'Raw Data'!CJ34</f>
        <v>2220</v>
      </c>
      <c r="CQ34">
        <f>'Raw Data'!CK34</f>
        <v>452512</v>
      </c>
      <c r="CR34">
        <f>'Raw Data'!CL34</f>
        <v>4.97</v>
      </c>
      <c r="CS34">
        <f>'Raw Data'!CM34</f>
        <v>6.17</v>
      </c>
      <c r="CT34">
        <f>'Raw Data'!CN34</f>
        <v>452512</v>
      </c>
      <c r="CU34">
        <f>'Raw Data'!CO34</f>
        <v>0</v>
      </c>
      <c r="CV34">
        <f>'Raw Data'!CP34</f>
        <v>6329.4624229999999</v>
      </c>
      <c r="CW34">
        <f>'Raw Data'!CQ34</f>
        <v>100</v>
      </c>
      <c r="CX34">
        <f>'Raw Data'!CR34</f>
        <v>42971</v>
      </c>
      <c r="CY34">
        <f>'Raw Data'!CS34</f>
        <v>4.1832000000000001E-2</v>
      </c>
      <c r="CZ34">
        <f>'Raw Data'!CT34</f>
        <v>0</v>
      </c>
      <c r="DA34">
        <f>'Raw Data'!CU34</f>
        <v>1.5100000000000001E-3</v>
      </c>
      <c r="DB34">
        <f>'Raw Data'!CV34</f>
        <v>613</v>
      </c>
      <c r="DC34" t="str">
        <f>'Raw Data'!CW34</f>
        <v>241-0003</v>
      </c>
      <c r="DD34" t="str">
        <f>'Raw Data'!CX34</f>
        <v>3R : Rural Principal Arterial - Other</v>
      </c>
      <c r="DE34" t="str">
        <f>'Raw Data'!CY34</f>
        <v>34.868434, -83.542141</v>
      </c>
      <c r="DF34">
        <f>'Raw Data'!CZ34</f>
        <v>-83.542141000000001</v>
      </c>
      <c r="DG34">
        <f>'Raw Data'!DA34</f>
        <v>34.868434000000001</v>
      </c>
      <c r="DH34">
        <f>'Raw Data'!DB34</f>
        <v>34.868434000000001</v>
      </c>
      <c r="DI34">
        <f>'Raw Data'!DC34</f>
        <v>-83.542141000000001</v>
      </c>
      <c r="DJ34">
        <f>'Raw Data'!DD34</f>
        <v>1.5100000000000001E-3</v>
      </c>
      <c r="DK34">
        <f>'Raw Data'!DE34</f>
        <v>50</v>
      </c>
      <c r="DL34" s="1" t="str">
        <f>VLOOKUP(DK34,'Curve Info'!$A$9:$P$76,16)</f>
        <v>High Crash Frequency</v>
      </c>
      <c r="DM34" s="1" t="str">
        <f>VLOOKUP(DK34,'Curve Info'!$A$9:$P$76,14)</f>
        <v>Medium AADT</v>
      </c>
      <c r="DN34" s="1">
        <f t="shared" si="7"/>
        <v>2246.6666666666665</v>
      </c>
      <c r="DO34" s="1">
        <f t="shared" si="8"/>
        <v>2102.5</v>
      </c>
      <c r="DP34" s="1">
        <f t="shared" si="9"/>
        <v>144.16666666666652</v>
      </c>
      <c r="DQ34" s="1">
        <f t="shared" si="10"/>
        <v>6.8569163694014987E-2</v>
      </c>
      <c r="DR34" s="1">
        <f t="shared" si="11"/>
        <v>2174.583333333333</v>
      </c>
      <c r="DS34">
        <f>'Raw Data'!DF34</f>
        <v>1610</v>
      </c>
      <c r="DT34">
        <f>'Raw Data'!DG34</f>
        <v>15.8</v>
      </c>
      <c r="DU34">
        <f>'Raw Data'!DH34</f>
        <v>2600</v>
      </c>
      <c r="DV34">
        <f>'Raw Data'!DI34</f>
        <v>9</v>
      </c>
      <c r="DW34">
        <f>'Raw Data'!DJ34</f>
        <v>2530</v>
      </c>
      <c r="DX34">
        <f>'Raw Data'!DK34</f>
        <v>9</v>
      </c>
      <c r="DY34">
        <f>'Raw Data'!DL34</f>
        <v>1800</v>
      </c>
      <c r="DZ34">
        <f>'Raw Data'!DM34</f>
        <v>10</v>
      </c>
      <c r="EA34">
        <f>'Raw Data'!DN34</f>
        <v>2220</v>
      </c>
      <c r="EB34">
        <f>'Raw Data'!DO34</f>
        <v>12</v>
      </c>
      <c r="EC34">
        <f>'Raw Data'!DP34</f>
        <v>2130</v>
      </c>
      <c r="ED34">
        <f>'Raw Data'!DQ34</f>
        <v>12</v>
      </c>
      <c r="EE34">
        <f>'Raw Data'!DR34</f>
        <v>2030</v>
      </c>
      <c r="EF34">
        <f>'Raw Data'!DS34</f>
        <v>12</v>
      </c>
      <c r="EG34">
        <f>'Raw Data'!DT34</f>
        <v>2030</v>
      </c>
      <c r="EH34">
        <f>'Raw Data'!DU34</f>
        <v>12</v>
      </c>
      <c r="EI34">
        <f>'Raw Data'!DV34</f>
        <v>2030</v>
      </c>
      <c r="EJ34">
        <f>'Raw Data'!DW34</f>
        <v>0</v>
      </c>
      <c r="EK34">
        <f>'Raw Data'!DX34</f>
        <v>2020</v>
      </c>
      <c r="EL34">
        <f>'Raw Data'!DY34</f>
        <v>0</v>
      </c>
      <c r="EM34">
        <f>'Raw Data'!DZ34</f>
        <v>3.2000000000000003E-4</v>
      </c>
    </row>
    <row r="35" spans="1:143" x14ac:dyDescent="0.3">
      <c r="A35">
        <f>'Raw Data'!A35</f>
        <v>34</v>
      </c>
      <c r="B35">
        <f>'Raw Data'!B35</f>
        <v>4991858</v>
      </c>
      <c r="C35" t="str">
        <f>'Raw Data'!C35</f>
        <v>Gsp Post 00</v>
      </c>
      <c r="D35">
        <f>'Raw Data'!D35</f>
        <v>41902.895833333336</v>
      </c>
      <c r="E35" s="1">
        <f t="shared" si="2"/>
        <v>2014</v>
      </c>
      <c r="F35" s="1" t="str" cm="1">
        <f t="array" ref="F35">_xlfn.IFS(E35&lt;=2016,"before treatment",E35=2017,"unknown",E35&gt;2017,"after treatment")</f>
        <v>before treatment</v>
      </c>
      <c r="G35" s="1">
        <f t="shared" si="3"/>
        <v>1</v>
      </c>
      <c r="H35" s="1">
        <f t="shared" si="4"/>
        <v>0</v>
      </c>
      <c r="I35" t="str">
        <f>'Raw Data'!E35</f>
        <v>Rabun</v>
      </c>
      <c r="J35" t="str">
        <f>'Raw Data'!F35</f>
        <v>Lookout Mountain Scenic Hwy</v>
      </c>
      <c r="K35" t="str">
        <f>'Raw Data'!G35</f>
        <v>100 Feet E Of Waterfall Far</v>
      </c>
      <c r="L35" t="str">
        <f>'Raw Data'!H35</f>
        <v>(C) Possible Injury / Complaint</v>
      </c>
      <c r="M35">
        <f>'Raw Data'!I35</f>
        <v>0</v>
      </c>
      <c r="N35">
        <f>'Raw Data'!J35</f>
        <v>0</v>
      </c>
      <c r="O35">
        <f>'Raw Data'!K35</f>
        <v>0</v>
      </c>
      <c r="P35" t="str">
        <f>'Raw Data'!L35</f>
        <v>Not a Collision with Motor Vehicle</v>
      </c>
      <c r="Q35" t="str">
        <f>'Raw Data'!M35</f>
        <v>On Roadway - Roadway Intersection</v>
      </c>
      <c r="R35" t="str">
        <f>'Raw Data'!N35</f>
        <v>Over Turn</v>
      </c>
      <c r="S35" t="str">
        <f>'Raw Data'!O35</f>
        <v>Over Turn</v>
      </c>
      <c r="T35" t="str">
        <f>'Raw Data'!P35</f>
        <v>Changed Lanes Improperly</v>
      </c>
      <c r="U35">
        <f>'Raw Data'!Q35</f>
        <v>1</v>
      </c>
      <c r="V35" s="1" t="str">
        <f t="shared" si="5"/>
        <v>Yes</v>
      </c>
      <c r="W35" t="str">
        <f>'Raw Data'!R35</f>
        <v>Negotiating a Curve</v>
      </c>
      <c r="X35" t="str">
        <f>'Raw Data'!S35</f>
        <v>West</v>
      </c>
      <c r="Y35" t="str">
        <f>'Raw Data'!T35</f>
        <v>Dark-Not Lighted</v>
      </c>
      <c r="Z35" t="str">
        <f>'Raw Data'!U35</f>
        <v>Dry</v>
      </c>
      <c r="AA35">
        <f>'Raw Data'!V35</f>
        <v>34</v>
      </c>
      <c r="AB35" t="str">
        <f>'Raw Data'!W35</f>
        <v>None Used</v>
      </c>
      <c r="AC35" s="1">
        <f t="shared" si="6"/>
        <v>1</v>
      </c>
      <c r="AD35" t="str">
        <f>'Raw Data'!X35</f>
        <v>Motorcycle</v>
      </c>
      <c r="AE35" t="str">
        <f>'Raw Data'!Y35</f>
        <v>2411000200I</v>
      </c>
      <c r="AF35">
        <f>'Raw Data'!Z35</f>
        <v>5.9050019999999996</v>
      </c>
      <c r="AG35">
        <f>'Raw Data'!AA35</f>
        <v>34.873178000000003</v>
      </c>
      <c r="AH35">
        <f>'Raw Data'!AB35</f>
        <v>-83.551190000000005</v>
      </c>
      <c r="AI35">
        <f>'Raw Data'!AC35</f>
        <v>50</v>
      </c>
      <c r="AJ35">
        <f>'Raw Data'!AD35</f>
        <v>56</v>
      </c>
      <c r="AK35">
        <f>'Raw Data'!AE35</f>
        <v>82</v>
      </c>
      <c r="AL35" t="str">
        <f>'Raw Data'!AF35</f>
        <v>D1_0002_00_I</v>
      </c>
      <c r="AM35">
        <f>'Raw Data'!AG35</f>
        <v>69</v>
      </c>
      <c r="AN35">
        <f>'Raw Data'!AH35</f>
        <v>81</v>
      </c>
      <c r="AO35" t="str">
        <f>'Raw Data'!AI35</f>
        <v>split</v>
      </c>
      <c r="AP35">
        <f>'Raw Data'!AJ35</f>
        <v>599.1</v>
      </c>
      <c r="AQ35">
        <f>'Raw Data'!AK35</f>
        <v>47.4</v>
      </c>
      <c r="AR35">
        <f>'Raw Data'!AL35</f>
        <v>495.3</v>
      </c>
      <c r="AS35">
        <f>'Raw Data'!AM35</f>
        <v>-83.551025999999993</v>
      </c>
      <c r="AT35">
        <f>'Raw Data'!AN35</f>
        <v>34.873108000000002</v>
      </c>
      <c r="AU35">
        <f>'Raw Data'!AO35</f>
        <v>-83.549899999999994</v>
      </c>
      <c r="AV35">
        <f>'Raw Data'!AP35</f>
        <v>34.872169999999997</v>
      </c>
      <c r="AW35" t="str">
        <f>'Raw Data'!AQ35</f>
        <v>2411000200I</v>
      </c>
      <c r="AX35">
        <f>'Raw Data'!AR35</f>
        <v>1</v>
      </c>
      <c r="AY35">
        <f>'Raw Data'!AS35</f>
        <v>241</v>
      </c>
      <c r="AZ35">
        <f>'Raw Data'!AT35</f>
        <v>2</v>
      </c>
      <c r="BA35">
        <f>'Raw Data'!AU35</f>
        <v>0</v>
      </c>
      <c r="BB35">
        <f>'Raw Data'!AV35</f>
        <v>45</v>
      </c>
      <c r="BC35">
        <f>'Raw Data'!AW35</f>
        <v>5.76</v>
      </c>
      <c r="BD35">
        <f>'Raw Data'!AX35</f>
        <v>4.9800000000000004</v>
      </c>
      <c r="BE35">
        <f>'Raw Data'!AY35</f>
        <v>2195.9</v>
      </c>
      <c r="BF35">
        <f>'Raw Data'!AZ35</f>
        <v>2203.6999999999998</v>
      </c>
      <c r="BG35">
        <f>'Raw Data'!BA35</f>
        <v>2218.8000000000002</v>
      </c>
      <c r="BH35">
        <f>'Raw Data'!BB35</f>
        <v>45</v>
      </c>
      <c r="BI35">
        <f>'Raw Data'!BC35</f>
        <v>39.9</v>
      </c>
      <c r="BJ35">
        <f>'Raw Data'!BD35</f>
        <v>5.0999999999999996</v>
      </c>
      <c r="BK35">
        <f>'Raw Data'!BE35</f>
        <v>43091</v>
      </c>
      <c r="BL35" t="str">
        <f>'Raw Data'!BF35</f>
        <v>ASV_10+</v>
      </c>
      <c r="BM35">
        <f>'Raw Data'!BG35</f>
        <v>1.5100000000000001E-3</v>
      </c>
      <c r="BN35">
        <f>'Raw Data'!BH35</f>
        <v>43322</v>
      </c>
      <c r="BO35">
        <f>'Raw Data'!BI35</f>
        <v>42947</v>
      </c>
      <c r="BP35" t="str">
        <f>'Raw Data'!BJ35</f>
        <v>2411000200I</v>
      </c>
      <c r="BQ35" t="str">
        <f>'Raw Data'!BK35</f>
        <v>RABUN</v>
      </c>
      <c r="BR35">
        <f>'Raw Data'!BL35</f>
        <v>1</v>
      </c>
      <c r="BS35">
        <f>'Raw Data'!BM35</f>
        <v>200</v>
      </c>
      <c r="BT35">
        <f>'Raw Data'!BN35</f>
        <v>1</v>
      </c>
      <c r="BU35">
        <f>'Raw Data'!BO35</f>
        <v>1</v>
      </c>
      <c r="BV35">
        <f>'Raw Data'!BP35</f>
        <v>2</v>
      </c>
      <c r="BW35">
        <f>'Raw Data'!BQ35</f>
        <v>1</v>
      </c>
      <c r="BX35">
        <f>'Raw Data'!BR35</f>
        <v>1</v>
      </c>
      <c r="BY35">
        <f>'Raw Data'!BS35</f>
        <v>2</v>
      </c>
      <c r="BZ35">
        <f>'Raw Data'!BT35</f>
        <v>3</v>
      </c>
      <c r="CA35">
        <f>'Raw Data'!BU35</f>
        <v>3</v>
      </c>
      <c r="CB35" t="str">
        <f>'Raw Data'!BV35</f>
        <v>N</v>
      </c>
      <c r="CC35">
        <f>'Raw Data'!BW35</f>
        <v>241</v>
      </c>
      <c r="CD35">
        <f>'Raw Data'!BX35</f>
        <v>2</v>
      </c>
      <c r="CE35">
        <f>'Raw Data'!BY35</f>
        <v>0</v>
      </c>
      <c r="CF35" t="str">
        <f>'Raw Data'!BZ35</f>
        <v>Not Urban</v>
      </c>
      <c r="CG35" t="str">
        <f>'Raw Data'!CA35</f>
        <v>Not Urban</v>
      </c>
      <c r="CH35">
        <f>'Raw Data'!CB35</f>
        <v>0</v>
      </c>
      <c r="CI35">
        <f>'Raw Data'!CC35</f>
        <v>45</v>
      </c>
      <c r="CJ35">
        <f>'Raw Data'!CD35</f>
        <v>2220</v>
      </c>
      <c r="CK35" t="str">
        <f>'Raw Data'!CE35</f>
        <v xml:space="preserve"> </v>
      </c>
      <c r="CL35">
        <f>'Raw Data'!CF35</f>
        <v>0</v>
      </c>
      <c r="CM35">
        <f>'Raw Data'!CG35</f>
        <v>1.1987620000000001</v>
      </c>
      <c r="CN35">
        <f>'Raw Data'!CH35</f>
        <v>9</v>
      </c>
      <c r="CO35" t="str">
        <f>'Raw Data'!CI35</f>
        <v>State Mainline</v>
      </c>
      <c r="CP35">
        <f>'Raw Data'!CJ35</f>
        <v>2220</v>
      </c>
      <c r="CQ35">
        <f>'Raw Data'!CK35</f>
        <v>452512</v>
      </c>
      <c r="CR35">
        <f>'Raw Data'!CL35</f>
        <v>4.97</v>
      </c>
      <c r="CS35">
        <f>'Raw Data'!CM35</f>
        <v>6.17</v>
      </c>
      <c r="CT35">
        <f>'Raw Data'!CN35</f>
        <v>452512</v>
      </c>
      <c r="CU35">
        <f>'Raw Data'!CO35</f>
        <v>0</v>
      </c>
      <c r="CV35">
        <f>'Raw Data'!CP35</f>
        <v>6329.4624229999999</v>
      </c>
      <c r="CW35">
        <f>'Raw Data'!CQ35</f>
        <v>100</v>
      </c>
      <c r="CX35">
        <f>'Raw Data'!CR35</f>
        <v>42971</v>
      </c>
      <c r="CY35">
        <f>'Raw Data'!CS35</f>
        <v>4.1832000000000001E-2</v>
      </c>
      <c r="CZ35">
        <f>'Raw Data'!CT35</f>
        <v>0</v>
      </c>
      <c r="DA35">
        <f>'Raw Data'!CU35</f>
        <v>1.5100000000000001E-3</v>
      </c>
      <c r="DB35">
        <f>'Raw Data'!CV35</f>
        <v>613</v>
      </c>
      <c r="DC35" t="str">
        <f>'Raw Data'!CW35</f>
        <v>241-0003</v>
      </c>
      <c r="DD35" t="str">
        <f>'Raw Data'!CX35</f>
        <v>3R : Rural Principal Arterial - Other</v>
      </c>
      <c r="DE35" t="str">
        <f>'Raw Data'!CY35</f>
        <v>34.868434, -83.542141</v>
      </c>
      <c r="DF35">
        <f>'Raw Data'!CZ35</f>
        <v>-83.542141000000001</v>
      </c>
      <c r="DG35">
        <f>'Raw Data'!DA35</f>
        <v>34.868434000000001</v>
      </c>
      <c r="DH35">
        <f>'Raw Data'!DB35</f>
        <v>34.868434000000001</v>
      </c>
      <c r="DI35">
        <f>'Raw Data'!DC35</f>
        <v>-83.542141000000001</v>
      </c>
      <c r="DJ35">
        <f>'Raw Data'!DD35</f>
        <v>1.5100000000000001E-3</v>
      </c>
      <c r="DK35">
        <f>'Raw Data'!DE35</f>
        <v>50</v>
      </c>
      <c r="DL35" s="1" t="str">
        <f>VLOOKUP(DK35,'Curve Info'!$A$9:$P$76,16)</f>
        <v>High Crash Frequency</v>
      </c>
      <c r="DM35" s="1" t="str">
        <f>VLOOKUP(DK35,'Curve Info'!$A$9:$P$76,14)</f>
        <v>Medium AADT</v>
      </c>
      <c r="DN35" s="1">
        <f t="shared" si="7"/>
        <v>2246.6666666666665</v>
      </c>
      <c r="DO35" s="1">
        <f t="shared" si="8"/>
        <v>2102.5</v>
      </c>
      <c r="DP35" s="1">
        <f t="shared" si="9"/>
        <v>144.16666666666652</v>
      </c>
      <c r="DQ35" s="1">
        <f t="shared" si="10"/>
        <v>6.8569163694014987E-2</v>
      </c>
      <c r="DR35" s="1">
        <f t="shared" si="11"/>
        <v>2174.583333333333</v>
      </c>
      <c r="DS35">
        <f>'Raw Data'!DF35</f>
        <v>1610</v>
      </c>
      <c r="DT35">
        <f>'Raw Data'!DG35</f>
        <v>15.8</v>
      </c>
      <c r="DU35">
        <f>'Raw Data'!DH35</f>
        <v>2600</v>
      </c>
      <c r="DV35">
        <f>'Raw Data'!DI35</f>
        <v>9</v>
      </c>
      <c r="DW35">
        <f>'Raw Data'!DJ35</f>
        <v>2530</v>
      </c>
      <c r="DX35">
        <f>'Raw Data'!DK35</f>
        <v>9</v>
      </c>
      <c r="DY35">
        <f>'Raw Data'!DL35</f>
        <v>1800</v>
      </c>
      <c r="DZ35">
        <f>'Raw Data'!DM35</f>
        <v>10</v>
      </c>
      <c r="EA35">
        <f>'Raw Data'!DN35</f>
        <v>2220</v>
      </c>
      <c r="EB35">
        <f>'Raw Data'!DO35</f>
        <v>12</v>
      </c>
      <c r="EC35">
        <f>'Raw Data'!DP35</f>
        <v>2130</v>
      </c>
      <c r="ED35">
        <f>'Raw Data'!DQ35</f>
        <v>12</v>
      </c>
      <c r="EE35">
        <f>'Raw Data'!DR35</f>
        <v>2030</v>
      </c>
      <c r="EF35">
        <f>'Raw Data'!DS35</f>
        <v>12</v>
      </c>
      <c r="EG35">
        <f>'Raw Data'!DT35</f>
        <v>2030</v>
      </c>
      <c r="EH35">
        <f>'Raw Data'!DU35</f>
        <v>12</v>
      </c>
      <c r="EI35">
        <f>'Raw Data'!DV35</f>
        <v>2030</v>
      </c>
      <c r="EJ35">
        <f>'Raw Data'!DW35</f>
        <v>0</v>
      </c>
      <c r="EK35">
        <f>'Raw Data'!DX35</f>
        <v>2020</v>
      </c>
      <c r="EL35">
        <f>'Raw Data'!DY35</f>
        <v>0</v>
      </c>
      <c r="EM35">
        <f>'Raw Data'!DZ35</f>
        <v>1.75E-4</v>
      </c>
    </row>
    <row r="36" spans="1:143" x14ac:dyDescent="0.3">
      <c r="A36">
        <f>'Raw Data'!A36</f>
        <v>35</v>
      </c>
      <c r="B36">
        <f>'Raw Data'!B36</f>
        <v>5298854</v>
      </c>
      <c r="C36" t="str">
        <f>'Raw Data'!C36</f>
        <v>Rabun Co Sheriff's Office</v>
      </c>
      <c r="D36">
        <f>'Raw Data'!D36</f>
        <v>42124.136111111111</v>
      </c>
      <c r="E36" s="1">
        <f t="shared" si="2"/>
        <v>2015</v>
      </c>
      <c r="F36" s="1" t="str" cm="1">
        <f t="array" ref="F36">_xlfn.IFS(E36&lt;=2016,"before treatment",E36=2017,"unknown",E36&gt;2017,"after treatment")</f>
        <v>before treatment</v>
      </c>
      <c r="G36" s="1">
        <f t="shared" si="3"/>
        <v>1</v>
      </c>
      <c r="H36" s="1">
        <f t="shared" si="4"/>
        <v>0</v>
      </c>
      <c r="I36" t="str">
        <f>'Raw Data'!E36</f>
        <v>Rabun</v>
      </c>
      <c r="J36" t="str">
        <f>'Raw Data'!F36</f>
        <v>Lookout Mountain Scenic Hwy</v>
      </c>
      <c r="K36" t="str">
        <f>'Raw Data'!G36</f>
        <v>Waterfall Dr</v>
      </c>
      <c r="L36" t="str">
        <f>'Raw Data'!H36</f>
        <v>(O) No Injury</v>
      </c>
      <c r="M36">
        <f>'Raw Data'!I36</f>
        <v>0</v>
      </c>
      <c r="N36">
        <f>'Raw Data'!J36</f>
        <v>0</v>
      </c>
      <c r="O36">
        <f>'Raw Data'!K36</f>
        <v>0</v>
      </c>
      <c r="P36" t="str">
        <f>'Raw Data'!L36</f>
        <v>Not a Collision with Motor Vehicle</v>
      </c>
      <c r="Q36" t="str">
        <f>'Raw Data'!M36</f>
        <v>Off Roadway</v>
      </c>
      <c r="R36" t="str">
        <f>'Raw Data'!N36</f>
        <v>Motor Vehicle in Motion</v>
      </c>
      <c r="S36" t="str">
        <f>'Raw Data'!O36</f>
        <v>Motor Vehicle in Motion</v>
      </c>
      <c r="T36" t="str">
        <f>'Raw Data'!P36</f>
        <v>Driver Lost Control</v>
      </c>
      <c r="U36">
        <f>'Raw Data'!Q36</f>
        <v>1</v>
      </c>
      <c r="V36" s="1" t="str">
        <f t="shared" si="5"/>
        <v>Yes</v>
      </c>
      <c r="W36" t="str">
        <f>'Raw Data'!R36</f>
        <v>Negotiating a Curve</v>
      </c>
      <c r="X36" t="str">
        <f>'Raw Data'!S36</f>
        <v>East</v>
      </c>
      <c r="Y36" t="str">
        <f>'Raw Data'!T36</f>
        <v>Dark-Not Lighted</v>
      </c>
      <c r="Z36" t="str">
        <f>'Raw Data'!U36</f>
        <v>Dry</v>
      </c>
      <c r="AA36">
        <f>'Raw Data'!V36</f>
        <v>28</v>
      </c>
      <c r="AB36" t="str">
        <f>'Raw Data'!W36</f>
        <v>Lap and Shoulder Belt Used</v>
      </c>
      <c r="AC36" s="1">
        <f t="shared" si="6"/>
        <v>0</v>
      </c>
      <c r="AD36" t="str">
        <f>'Raw Data'!X36</f>
        <v>Pickup Truck</v>
      </c>
      <c r="AE36" t="str">
        <f>'Raw Data'!Y36</f>
        <v>2411000200I</v>
      </c>
      <c r="AF36">
        <f>'Raw Data'!Z36</f>
        <v>5.9654600000000002</v>
      </c>
      <c r="AG36">
        <f>'Raw Data'!AA36</f>
        <v>34.872714000000002</v>
      </c>
      <c r="AH36">
        <f>'Raw Data'!AB36</f>
        <v>-83.550314999999998</v>
      </c>
      <c r="AI36">
        <f>'Raw Data'!AC36</f>
        <v>50</v>
      </c>
      <c r="AJ36">
        <f>'Raw Data'!AD36</f>
        <v>56</v>
      </c>
      <c r="AK36">
        <f>'Raw Data'!AE36</f>
        <v>82</v>
      </c>
      <c r="AL36" t="str">
        <f>'Raw Data'!AF36</f>
        <v>D1_0002_00_I</v>
      </c>
      <c r="AM36">
        <f>'Raw Data'!AG36</f>
        <v>69</v>
      </c>
      <c r="AN36">
        <f>'Raw Data'!AH36</f>
        <v>81</v>
      </c>
      <c r="AO36" t="str">
        <f>'Raw Data'!AI36</f>
        <v>split</v>
      </c>
      <c r="AP36">
        <f>'Raw Data'!AJ36</f>
        <v>599.1</v>
      </c>
      <c r="AQ36">
        <f>'Raw Data'!AK36</f>
        <v>47.4</v>
      </c>
      <c r="AR36">
        <f>'Raw Data'!AL36</f>
        <v>495.3</v>
      </c>
      <c r="AS36">
        <f>'Raw Data'!AM36</f>
        <v>-83.551025999999993</v>
      </c>
      <c r="AT36">
        <f>'Raw Data'!AN36</f>
        <v>34.873108000000002</v>
      </c>
      <c r="AU36">
        <f>'Raw Data'!AO36</f>
        <v>-83.549899999999994</v>
      </c>
      <c r="AV36">
        <f>'Raw Data'!AP36</f>
        <v>34.872169999999997</v>
      </c>
      <c r="AW36" t="str">
        <f>'Raw Data'!AQ36</f>
        <v>2411000200I</v>
      </c>
      <c r="AX36">
        <f>'Raw Data'!AR36</f>
        <v>1</v>
      </c>
      <c r="AY36">
        <f>'Raw Data'!AS36</f>
        <v>241</v>
      </c>
      <c r="AZ36">
        <f>'Raw Data'!AT36</f>
        <v>2</v>
      </c>
      <c r="BA36">
        <f>'Raw Data'!AU36</f>
        <v>0</v>
      </c>
      <c r="BB36">
        <f>'Raw Data'!AV36</f>
        <v>45</v>
      </c>
      <c r="BC36">
        <f>'Raw Data'!AW36</f>
        <v>5.76</v>
      </c>
      <c r="BD36">
        <f>'Raw Data'!AX36</f>
        <v>4.9800000000000004</v>
      </c>
      <c r="BE36">
        <f>'Raw Data'!AY36</f>
        <v>2195.9</v>
      </c>
      <c r="BF36">
        <f>'Raw Data'!AZ36</f>
        <v>2203.6999999999998</v>
      </c>
      <c r="BG36">
        <f>'Raw Data'!BA36</f>
        <v>2218.8000000000002</v>
      </c>
      <c r="BH36">
        <f>'Raw Data'!BB36</f>
        <v>45</v>
      </c>
      <c r="BI36">
        <f>'Raw Data'!BC36</f>
        <v>39.9</v>
      </c>
      <c r="BJ36">
        <f>'Raw Data'!BD36</f>
        <v>5.0999999999999996</v>
      </c>
      <c r="BK36">
        <f>'Raw Data'!BE36</f>
        <v>43091</v>
      </c>
      <c r="BL36" t="str">
        <f>'Raw Data'!BF36</f>
        <v>ASV_10+</v>
      </c>
      <c r="BM36">
        <f>'Raw Data'!BG36</f>
        <v>1.5100000000000001E-3</v>
      </c>
      <c r="BN36">
        <f>'Raw Data'!BH36</f>
        <v>43322</v>
      </c>
      <c r="BO36">
        <f>'Raw Data'!BI36</f>
        <v>42947</v>
      </c>
      <c r="BP36" t="str">
        <f>'Raw Data'!BJ36</f>
        <v>2411000200I</v>
      </c>
      <c r="BQ36" t="str">
        <f>'Raw Data'!BK36</f>
        <v>RABUN</v>
      </c>
      <c r="BR36">
        <f>'Raw Data'!BL36</f>
        <v>1</v>
      </c>
      <c r="BS36">
        <f>'Raw Data'!BM36</f>
        <v>200</v>
      </c>
      <c r="BT36">
        <f>'Raw Data'!BN36</f>
        <v>1</v>
      </c>
      <c r="BU36">
        <f>'Raw Data'!BO36</f>
        <v>1</v>
      </c>
      <c r="BV36">
        <f>'Raw Data'!BP36</f>
        <v>2</v>
      </c>
      <c r="BW36">
        <f>'Raw Data'!BQ36</f>
        <v>1</v>
      </c>
      <c r="BX36">
        <f>'Raw Data'!BR36</f>
        <v>1</v>
      </c>
      <c r="BY36">
        <f>'Raw Data'!BS36</f>
        <v>2</v>
      </c>
      <c r="BZ36">
        <f>'Raw Data'!BT36</f>
        <v>3</v>
      </c>
      <c r="CA36">
        <f>'Raw Data'!BU36</f>
        <v>3</v>
      </c>
      <c r="CB36" t="str">
        <f>'Raw Data'!BV36</f>
        <v>N</v>
      </c>
      <c r="CC36">
        <f>'Raw Data'!BW36</f>
        <v>241</v>
      </c>
      <c r="CD36">
        <f>'Raw Data'!BX36</f>
        <v>2</v>
      </c>
      <c r="CE36">
        <f>'Raw Data'!BY36</f>
        <v>0</v>
      </c>
      <c r="CF36" t="str">
        <f>'Raw Data'!BZ36</f>
        <v>Not Urban</v>
      </c>
      <c r="CG36" t="str">
        <f>'Raw Data'!CA36</f>
        <v>Not Urban</v>
      </c>
      <c r="CH36">
        <f>'Raw Data'!CB36</f>
        <v>0</v>
      </c>
      <c r="CI36">
        <f>'Raw Data'!CC36</f>
        <v>45</v>
      </c>
      <c r="CJ36">
        <f>'Raw Data'!CD36</f>
        <v>2220</v>
      </c>
      <c r="CK36" t="str">
        <f>'Raw Data'!CE36</f>
        <v xml:space="preserve"> </v>
      </c>
      <c r="CL36">
        <f>'Raw Data'!CF36</f>
        <v>0</v>
      </c>
      <c r="CM36">
        <f>'Raw Data'!CG36</f>
        <v>1.1987620000000001</v>
      </c>
      <c r="CN36">
        <f>'Raw Data'!CH36</f>
        <v>9</v>
      </c>
      <c r="CO36" t="str">
        <f>'Raw Data'!CI36</f>
        <v>State Mainline</v>
      </c>
      <c r="CP36">
        <f>'Raw Data'!CJ36</f>
        <v>2220</v>
      </c>
      <c r="CQ36">
        <f>'Raw Data'!CK36</f>
        <v>452512</v>
      </c>
      <c r="CR36">
        <f>'Raw Data'!CL36</f>
        <v>4.97</v>
      </c>
      <c r="CS36">
        <f>'Raw Data'!CM36</f>
        <v>6.17</v>
      </c>
      <c r="CT36">
        <f>'Raw Data'!CN36</f>
        <v>452512</v>
      </c>
      <c r="CU36">
        <f>'Raw Data'!CO36</f>
        <v>0</v>
      </c>
      <c r="CV36">
        <f>'Raw Data'!CP36</f>
        <v>6329.4624229999999</v>
      </c>
      <c r="CW36">
        <f>'Raw Data'!CQ36</f>
        <v>100</v>
      </c>
      <c r="CX36">
        <f>'Raw Data'!CR36</f>
        <v>42971</v>
      </c>
      <c r="CY36">
        <f>'Raw Data'!CS36</f>
        <v>4.1832000000000001E-2</v>
      </c>
      <c r="CZ36">
        <f>'Raw Data'!CT36</f>
        <v>0</v>
      </c>
      <c r="DA36">
        <f>'Raw Data'!CU36</f>
        <v>1.5100000000000001E-3</v>
      </c>
      <c r="DB36">
        <f>'Raw Data'!CV36</f>
        <v>613</v>
      </c>
      <c r="DC36" t="str">
        <f>'Raw Data'!CW36</f>
        <v>241-0003</v>
      </c>
      <c r="DD36" t="str">
        <f>'Raw Data'!CX36</f>
        <v>3R : Rural Principal Arterial - Other</v>
      </c>
      <c r="DE36" t="str">
        <f>'Raw Data'!CY36</f>
        <v>34.868434, -83.542141</v>
      </c>
      <c r="DF36">
        <f>'Raw Data'!CZ36</f>
        <v>-83.542141000000001</v>
      </c>
      <c r="DG36">
        <f>'Raw Data'!DA36</f>
        <v>34.868434000000001</v>
      </c>
      <c r="DH36">
        <f>'Raw Data'!DB36</f>
        <v>34.868434000000001</v>
      </c>
      <c r="DI36">
        <f>'Raw Data'!DC36</f>
        <v>-83.542141000000001</v>
      </c>
      <c r="DJ36">
        <f>'Raw Data'!DD36</f>
        <v>1.5100000000000001E-3</v>
      </c>
      <c r="DK36">
        <f>'Raw Data'!DE36</f>
        <v>50</v>
      </c>
      <c r="DL36" s="1" t="str">
        <f>VLOOKUP(DK36,'Curve Info'!$A$9:$P$76,16)</f>
        <v>High Crash Frequency</v>
      </c>
      <c r="DM36" s="1" t="str">
        <f>VLOOKUP(DK36,'Curve Info'!$A$9:$P$76,14)</f>
        <v>Medium AADT</v>
      </c>
      <c r="DN36" s="1">
        <f t="shared" si="7"/>
        <v>2246.6666666666665</v>
      </c>
      <c r="DO36" s="1">
        <f t="shared" si="8"/>
        <v>2102.5</v>
      </c>
      <c r="DP36" s="1">
        <f t="shared" si="9"/>
        <v>144.16666666666652</v>
      </c>
      <c r="DQ36" s="1">
        <f t="shared" si="10"/>
        <v>6.8569163694014987E-2</v>
      </c>
      <c r="DR36" s="1">
        <f t="shared" si="11"/>
        <v>2174.583333333333</v>
      </c>
      <c r="DS36">
        <f>'Raw Data'!DF36</f>
        <v>1610</v>
      </c>
      <c r="DT36">
        <f>'Raw Data'!DG36</f>
        <v>15.8</v>
      </c>
      <c r="DU36">
        <f>'Raw Data'!DH36</f>
        <v>2600</v>
      </c>
      <c r="DV36">
        <f>'Raw Data'!DI36</f>
        <v>9</v>
      </c>
      <c r="DW36">
        <f>'Raw Data'!DJ36</f>
        <v>2530</v>
      </c>
      <c r="DX36">
        <f>'Raw Data'!DK36</f>
        <v>9</v>
      </c>
      <c r="DY36">
        <f>'Raw Data'!DL36</f>
        <v>1800</v>
      </c>
      <c r="DZ36">
        <f>'Raw Data'!DM36</f>
        <v>10</v>
      </c>
      <c r="EA36">
        <f>'Raw Data'!DN36</f>
        <v>2220</v>
      </c>
      <c r="EB36">
        <f>'Raw Data'!DO36</f>
        <v>12</v>
      </c>
      <c r="EC36">
        <f>'Raw Data'!DP36</f>
        <v>2130</v>
      </c>
      <c r="ED36">
        <f>'Raw Data'!DQ36</f>
        <v>12</v>
      </c>
      <c r="EE36">
        <f>'Raw Data'!DR36</f>
        <v>2030</v>
      </c>
      <c r="EF36">
        <f>'Raw Data'!DS36</f>
        <v>12</v>
      </c>
      <c r="EG36">
        <f>'Raw Data'!DT36</f>
        <v>2030</v>
      </c>
      <c r="EH36">
        <f>'Raw Data'!DU36</f>
        <v>12</v>
      </c>
      <c r="EI36">
        <f>'Raw Data'!DV36</f>
        <v>2030</v>
      </c>
      <c r="EJ36">
        <f>'Raw Data'!DW36</f>
        <v>0</v>
      </c>
      <c r="EK36">
        <f>'Raw Data'!DX36</f>
        <v>2020</v>
      </c>
      <c r="EL36">
        <f>'Raw Data'!DY36</f>
        <v>0</v>
      </c>
      <c r="EM36">
        <f>'Raw Data'!DZ36</f>
        <v>0</v>
      </c>
    </row>
    <row r="37" spans="1:143" x14ac:dyDescent="0.3">
      <c r="A37">
        <f>'Raw Data'!A37</f>
        <v>36</v>
      </c>
      <c r="B37">
        <f>'Raw Data'!B37</f>
        <v>7743432</v>
      </c>
      <c r="C37" t="str">
        <f>'Raw Data'!C37</f>
        <v>Gsp Post 00</v>
      </c>
      <c r="D37">
        <f>'Raw Data'!D37</f>
        <v>44061.311805555553</v>
      </c>
      <c r="E37" s="1">
        <f t="shared" si="2"/>
        <v>2020</v>
      </c>
      <c r="F37" s="1" t="str" cm="1">
        <f t="array" ref="F37">_xlfn.IFS(E37&lt;=2016,"before treatment",E37=2017,"unknown",E37&gt;2017,"after treatment")</f>
        <v>after treatment</v>
      </c>
      <c r="G37" s="1">
        <f t="shared" si="3"/>
        <v>0</v>
      </c>
      <c r="H37" s="1">
        <f t="shared" si="4"/>
        <v>1</v>
      </c>
      <c r="I37" t="str">
        <f>'Raw Data'!E37</f>
        <v>Rabun</v>
      </c>
      <c r="J37" t="str">
        <f>'Raw Data'!F37</f>
        <v>["Lookout Mountain Scenic Hwy","Lookout Mountain Scenic Hwy","Timpson Cove Rd"]</v>
      </c>
      <c r="K37" t="str">
        <f>'Raw Data'!G37</f>
        <v>Old Highway 76</v>
      </c>
      <c r="L37" t="str">
        <f>'Raw Data'!H37</f>
        <v>(A) Suspected Serious Injury</v>
      </c>
      <c r="M37">
        <f>'Raw Data'!I37</f>
        <v>0</v>
      </c>
      <c r="N37">
        <f>'Raw Data'!J37</f>
        <v>3</v>
      </c>
      <c r="O37">
        <f>'Raw Data'!K37</f>
        <v>1</v>
      </c>
      <c r="P37" t="str">
        <f>'Raw Data'!L37</f>
        <v>Left Angle Crash</v>
      </c>
      <c r="Q37" t="str">
        <f>'Raw Data'!M37</f>
        <v>On Roadway - Roadway Intersection</v>
      </c>
      <c r="R37" t="str">
        <f>'Raw Data'!N37</f>
        <v>["Motor Vehicle in Motion","Motor Vehicle in Motion"]</v>
      </c>
      <c r="S37" t="str">
        <f>'Raw Data'!O37</f>
        <v>["Motor Vehicle in Motion","Motor Vehicle in Motion"]</v>
      </c>
      <c r="T37" t="str">
        <f>'Raw Data'!P37</f>
        <v>(None)</v>
      </c>
      <c r="U37">
        <f>'Raw Data'!Q37</f>
        <v>2</v>
      </c>
      <c r="V37" s="1" t="str">
        <f t="shared" si="5"/>
        <v>No</v>
      </c>
      <c r="W37" t="str">
        <f>'Raw Data'!R37</f>
        <v>["Straight","Turning Left"]</v>
      </c>
      <c r="X37" t="str">
        <f>'Raw Data'!S37</f>
        <v>["East","West"]</v>
      </c>
      <c r="Y37" t="str">
        <f>'Raw Data'!T37</f>
        <v>Daylight</v>
      </c>
      <c r="Z37" t="str">
        <f>'Raw Data'!U37</f>
        <v>Dry</v>
      </c>
      <c r="AA37" t="str">
        <f>'Raw Data'!V37</f>
        <v>[16,57]</v>
      </c>
      <c r="AB37" t="str">
        <f>'Raw Data'!W37</f>
        <v>["Lap Belt Only Used","Lap and Shoulder Belt Used","Lap and Shoulder Belt Used","Lap and Shoulder Belt Used","Lap and Shoulder Belt Used","Lap and Shoulder Belt Used"]</v>
      </c>
      <c r="AC37" s="1">
        <f t="shared" si="6"/>
        <v>0</v>
      </c>
      <c r="AD37" t="str">
        <f>'Raw Data'!X37</f>
        <v>["Pickup Truck","Sports Utility Vehicle (SUV)"]</v>
      </c>
      <c r="AE37" t="str">
        <f>'Raw Data'!Y37</f>
        <v>2411000200I</v>
      </c>
      <c r="AF37">
        <f>'Raw Data'!Z37</f>
        <v>8.6300000000000008</v>
      </c>
      <c r="AG37">
        <f>'Raw Data'!AA37</f>
        <v>34.860272999999999</v>
      </c>
      <c r="AH37">
        <f>'Raw Data'!AB37</f>
        <v>-83.514328000000006</v>
      </c>
      <c r="AI37">
        <f>'Raw Data'!AC37</f>
        <v>52</v>
      </c>
      <c r="AJ37">
        <f>'Raw Data'!AD37</f>
        <v>29</v>
      </c>
      <c r="AK37">
        <f>'Raw Data'!AE37</f>
        <v>91</v>
      </c>
      <c r="AL37" t="str">
        <f>'Raw Data'!AF37</f>
        <v>D1_0002_00_I</v>
      </c>
      <c r="AM37">
        <f>'Raw Data'!AG37</f>
        <v>76</v>
      </c>
      <c r="AN37">
        <f>'Raw Data'!AH37</f>
        <v>90</v>
      </c>
      <c r="AO37" t="str">
        <f>'Raw Data'!AI37</f>
        <v>split</v>
      </c>
      <c r="AP37">
        <f>'Raw Data'!AJ37</f>
        <v>1042.0999999999999</v>
      </c>
      <c r="AQ37">
        <f>'Raw Data'!AK37</f>
        <v>40.4</v>
      </c>
      <c r="AR37">
        <f>'Raw Data'!AL37</f>
        <v>733.6</v>
      </c>
      <c r="AS37">
        <f>'Raw Data'!AM37</f>
        <v>-83.516452999999998</v>
      </c>
      <c r="AT37">
        <f>'Raw Data'!AN37</f>
        <v>34.860557</v>
      </c>
      <c r="AU37">
        <f>'Raw Data'!AO37</f>
        <v>-83.514073999999994</v>
      </c>
      <c r="AV37">
        <f>'Raw Data'!AP37</f>
        <v>34.860298</v>
      </c>
      <c r="AW37" t="str">
        <f>'Raw Data'!AQ37</f>
        <v>2411000200I</v>
      </c>
      <c r="AX37">
        <f>'Raw Data'!AR37</f>
        <v>1</v>
      </c>
      <c r="AY37">
        <f>'Raw Data'!AS37</f>
        <v>241</v>
      </c>
      <c r="AZ37">
        <f>'Raw Data'!AT37</f>
        <v>2</v>
      </c>
      <c r="BA37">
        <f>'Raw Data'!AU37</f>
        <v>0</v>
      </c>
      <c r="BB37">
        <f>'Raw Data'!AV37</f>
        <v>55</v>
      </c>
      <c r="BC37">
        <f>'Raw Data'!AW37</f>
        <v>4.09</v>
      </c>
      <c r="BD37">
        <f>'Raw Data'!AX37</f>
        <v>3.98</v>
      </c>
      <c r="BE37">
        <f>'Raw Data'!AY37</f>
        <v>2003.9</v>
      </c>
      <c r="BF37">
        <f>'Raw Data'!AZ37</f>
        <v>1984.3</v>
      </c>
      <c r="BG37">
        <f>'Raw Data'!BA37</f>
        <v>1962.3</v>
      </c>
      <c r="BH37">
        <f>'Raw Data'!BB37</f>
        <v>55</v>
      </c>
      <c r="BI37">
        <f>'Raw Data'!BC37</f>
        <v>62.8</v>
      </c>
      <c r="BJ37">
        <f>'Raw Data'!BD37</f>
        <v>0</v>
      </c>
      <c r="BK37">
        <f>'Raw Data'!BE37</f>
        <v>43091</v>
      </c>
      <c r="BL37" t="str">
        <f>'Raw Data'!BF37</f>
        <v>NONE</v>
      </c>
      <c r="BM37">
        <f>'Raw Data'!BG37</f>
        <v>2.4239999999999999E-3</v>
      </c>
      <c r="BN37">
        <f>'Raw Data'!BH37</f>
        <v>43294</v>
      </c>
      <c r="BO37">
        <f>'Raw Data'!BI37</f>
        <v>42919</v>
      </c>
      <c r="BP37" t="str">
        <f>'Raw Data'!BJ37</f>
        <v>2411000200I</v>
      </c>
      <c r="BQ37" t="str">
        <f>'Raw Data'!BK37</f>
        <v>RABUN</v>
      </c>
      <c r="BR37">
        <f>'Raw Data'!BL37</f>
        <v>1</v>
      </c>
      <c r="BS37">
        <f>'Raw Data'!BM37</f>
        <v>200</v>
      </c>
      <c r="BT37">
        <f>'Raw Data'!BN37</f>
        <v>1</v>
      </c>
      <c r="BU37">
        <f>'Raw Data'!BO37</f>
        <v>1</v>
      </c>
      <c r="BV37">
        <f>'Raw Data'!BP37</f>
        <v>2</v>
      </c>
      <c r="BW37">
        <f>'Raw Data'!BQ37</f>
        <v>1</v>
      </c>
      <c r="BX37">
        <f>'Raw Data'!BR37</f>
        <v>1</v>
      </c>
      <c r="BY37">
        <f>'Raw Data'!BS37</f>
        <v>2</v>
      </c>
      <c r="BZ37">
        <f>'Raw Data'!BT37</f>
        <v>3</v>
      </c>
      <c r="CA37">
        <f>'Raw Data'!BU37</f>
        <v>3</v>
      </c>
      <c r="CB37" t="str">
        <f>'Raw Data'!BV37</f>
        <v>N</v>
      </c>
      <c r="CC37">
        <f>'Raw Data'!BW37</f>
        <v>241</v>
      </c>
      <c r="CD37">
        <f>'Raw Data'!BX37</f>
        <v>2</v>
      </c>
      <c r="CE37">
        <f>'Raw Data'!BY37</f>
        <v>0</v>
      </c>
      <c r="CF37" t="str">
        <f>'Raw Data'!BZ37</f>
        <v>Not Urban</v>
      </c>
      <c r="CG37" t="str">
        <f>'Raw Data'!CA37</f>
        <v>Not Urban</v>
      </c>
      <c r="CH37">
        <f>'Raw Data'!CB37</f>
        <v>0</v>
      </c>
      <c r="CI37">
        <f>'Raw Data'!CC37</f>
        <v>55</v>
      </c>
      <c r="CJ37">
        <f>'Raw Data'!CD37</f>
        <v>4060</v>
      </c>
      <c r="CK37" t="str">
        <f>'Raw Data'!CE37</f>
        <v xml:space="preserve"> </v>
      </c>
      <c r="CL37">
        <f>'Raw Data'!CF37</f>
        <v>0</v>
      </c>
      <c r="CM37">
        <f>'Raw Data'!CG37</f>
        <v>0.25380999999999998</v>
      </c>
      <c r="CN37">
        <f>'Raw Data'!CH37</f>
        <v>9</v>
      </c>
      <c r="CO37" t="str">
        <f>'Raw Data'!CI37</f>
        <v>State Mainline</v>
      </c>
      <c r="CP37">
        <f>'Raw Data'!CJ37</f>
        <v>4060</v>
      </c>
      <c r="CQ37">
        <f>'Raw Data'!CK37</f>
        <v>452484</v>
      </c>
      <c r="CR37">
        <f>'Raw Data'!CL37</f>
        <v>8.3699999999999992</v>
      </c>
      <c r="CS37">
        <f>'Raw Data'!CM37</f>
        <v>8.6300000000000008</v>
      </c>
      <c r="CT37">
        <f>'Raw Data'!CN37</f>
        <v>452484</v>
      </c>
      <c r="CU37">
        <f>'Raw Data'!CO37</f>
        <v>0</v>
      </c>
      <c r="CV37">
        <f>'Raw Data'!CP37</f>
        <v>1340.118166</v>
      </c>
      <c r="CW37">
        <f>'Raw Data'!CQ37</f>
        <v>100</v>
      </c>
      <c r="CX37">
        <f>'Raw Data'!CR37</f>
        <v>42943</v>
      </c>
      <c r="CY37">
        <f>'Raw Data'!CS37</f>
        <v>1.0462000000000001E-2</v>
      </c>
      <c r="CZ37">
        <f>'Raw Data'!CT37</f>
        <v>0</v>
      </c>
      <c r="DA37">
        <f>'Raw Data'!CU37</f>
        <v>2.4239999999999999E-3</v>
      </c>
      <c r="DB37">
        <f>'Raw Data'!CV37</f>
        <v>614</v>
      </c>
      <c r="DC37" t="str">
        <f>'Raw Data'!CW37</f>
        <v>241-0005</v>
      </c>
      <c r="DD37" t="str">
        <f>'Raw Data'!CX37</f>
        <v>3R : Rural Principal Arterial - Other</v>
      </c>
      <c r="DE37" t="str">
        <f>'Raw Data'!CY37</f>
        <v>34.864523, -83.518681</v>
      </c>
      <c r="DF37">
        <f>'Raw Data'!CZ37</f>
        <v>-83.518681000000001</v>
      </c>
      <c r="DG37">
        <f>'Raw Data'!DA37</f>
        <v>34.864522999999998</v>
      </c>
      <c r="DH37">
        <f>'Raw Data'!DB37</f>
        <v>34.864522999999998</v>
      </c>
      <c r="DI37">
        <f>'Raw Data'!DC37</f>
        <v>-83.518681000000001</v>
      </c>
      <c r="DJ37">
        <f>'Raw Data'!DD37</f>
        <v>2.4239999999999999E-3</v>
      </c>
      <c r="DK37">
        <f>'Raw Data'!DE37</f>
        <v>52</v>
      </c>
      <c r="DL37" s="1" t="str">
        <f>VLOOKUP(DK37,'Curve Info'!$A$9:$P$76,16)</f>
        <v>High Crash Frequency</v>
      </c>
      <c r="DM37" s="1" t="str">
        <f>VLOOKUP(DK37,'Curve Info'!$A$9:$P$76,14)</f>
        <v>Medium AADT</v>
      </c>
      <c r="DN37" s="1">
        <f t="shared" si="7"/>
        <v>4090</v>
      </c>
      <c r="DO37" s="1">
        <f t="shared" si="8"/>
        <v>3350</v>
      </c>
      <c r="DP37" s="1">
        <f t="shared" si="9"/>
        <v>740</v>
      </c>
      <c r="DQ37" s="1">
        <f t="shared" si="10"/>
        <v>0.22089552238805971</v>
      </c>
      <c r="DR37" s="1">
        <f t="shared" si="11"/>
        <v>3720</v>
      </c>
      <c r="DS37">
        <f>'Raw Data'!DF37</f>
        <v>3920</v>
      </c>
      <c r="DT37">
        <f>'Raw Data'!DG37</f>
        <v>14.5</v>
      </c>
      <c r="DU37">
        <f>'Raw Data'!DH37</f>
        <v>4140</v>
      </c>
      <c r="DV37">
        <f>'Raw Data'!DI37</f>
        <v>14.5</v>
      </c>
      <c r="DW37">
        <f>'Raw Data'!DJ37</f>
        <v>4210</v>
      </c>
      <c r="DX37">
        <f>'Raw Data'!DK37</f>
        <v>0</v>
      </c>
      <c r="DY37">
        <f>'Raw Data'!DL37</f>
        <v>4190</v>
      </c>
      <c r="DZ37">
        <f>'Raw Data'!DM37</f>
        <v>0</v>
      </c>
      <c r="EA37">
        <f>'Raw Data'!DN37</f>
        <v>4060</v>
      </c>
      <c r="EB37">
        <f>'Raw Data'!DO37</f>
        <v>9.6</v>
      </c>
      <c r="EC37">
        <f>'Raw Data'!DP37</f>
        <v>3900</v>
      </c>
      <c r="ED37">
        <f>'Raw Data'!DQ37</f>
        <v>9.6</v>
      </c>
      <c r="EE37">
        <f>'Raw Data'!DR37</f>
        <v>2720</v>
      </c>
      <c r="EF37">
        <f>'Raw Data'!DS37</f>
        <v>12.8</v>
      </c>
      <c r="EG37">
        <f>'Raw Data'!DT37</f>
        <v>2720</v>
      </c>
      <c r="EH37">
        <f>'Raw Data'!DU37</f>
        <v>12.8</v>
      </c>
      <c r="EI37">
        <f>'Raw Data'!DV37</f>
        <v>3870</v>
      </c>
      <c r="EJ37">
        <f>'Raw Data'!DW37</f>
        <v>14.8</v>
      </c>
      <c r="EK37">
        <f>'Raw Data'!DX37</f>
        <v>3910</v>
      </c>
      <c r="EL37">
        <f>'Raw Data'!DY37</f>
        <v>14.8</v>
      </c>
      <c r="EM37">
        <f>'Raw Data'!DZ37</f>
        <v>0</v>
      </c>
    </row>
    <row r="38" spans="1:143" x14ac:dyDescent="0.3">
      <c r="A38">
        <f>'Raw Data'!A38</f>
        <v>37</v>
      </c>
      <c r="B38">
        <f>'Raw Data'!B38</f>
        <v>7729457</v>
      </c>
      <c r="C38" t="str">
        <f>'Raw Data'!C38</f>
        <v>Gsp Post 00</v>
      </c>
      <c r="D38">
        <f>'Raw Data'!D38</f>
        <v>43736.616666666669</v>
      </c>
      <c r="E38" s="1">
        <f t="shared" si="2"/>
        <v>2019</v>
      </c>
      <c r="F38" s="1" t="str" cm="1">
        <f t="array" ref="F38">_xlfn.IFS(E38&lt;=2016,"before treatment",E38=2017,"unknown",E38&gt;2017,"after treatment")</f>
        <v>after treatment</v>
      </c>
      <c r="G38" s="1">
        <f t="shared" si="3"/>
        <v>0</v>
      </c>
      <c r="H38" s="1">
        <f t="shared" si="4"/>
        <v>1</v>
      </c>
      <c r="I38" t="str">
        <f>'Raw Data'!E38</f>
        <v>Rabun</v>
      </c>
      <c r="J38" t="str">
        <f>'Raw Data'!F38</f>
        <v>["Lookout Mountain Scenic Hwy","Lookout Mountain Scenic Hwy","Timpson Cove Rd"]</v>
      </c>
      <c r="K38" t="str">
        <f>'Raw Data'!G38</f>
        <v>Old Hwy 76</v>
      </c>
      <c r="L38" t="str">
        <f>'Raw Data'!H38</f>
        <v>(O) No Injury</v>
      </c>
      <c r="M38">
        <f>'Raw Data'!I38</f>
        <v>0</v>
      </c>
      <c r="N38">
        <f>'Raw Data'!J38</f>
        <v>0</v>
      </c>
      <c r="O38">
        <f>'Raw Data'!K38</f>
        <v>0</v>
      </c>
      <c r="P38" t="str">
        <f>'Raw Data'!L38</f>
        <v>Left Angle Crash</v>
      </c>
      <c r="Q38" t="str">
        <f>'Raw Data'!M38</f>
        <v>On Roadway - Roadway Intersection</v>
      </c>
      <c r="R38" t="str">
        <f>'Raw Data'!N38</f>
        <v>["Motor Vehicle in Motion","Motor Vehicle in Motion"]</v>
      </c>
      <c r="S38" t="str">
        <f>'Raw Data'!O38</f>
        <v>["Motor Vehicle in Motion","Motor Vehicle in Motion"]</v>
      </c>
      <c r="T38" t="str">
        <f>'Raw Data'!P38</f>
        <v>(None)</v>
      </c>
      <c r="U38">
        <f>'Raw Data'!Q38</f>
        <v>2</v>
      </c>
      <c r="V38" s="1" t="str">
        <f t="shared" si="5"/>
        <v>No</v>
      </c>
      <c r="W38" t="str">
        <f>'Raw Data'!R38</f>
        <v>["Straight","Turning Left"]</v>
      </c>
      <c r="X38" t="str">
        <f>'Raw Data'!S38</f>
        <v>["East","South"]</v>
      </c>
      <c r="Y38" t="str">
        <f>'Raw Data'!T38</f>
        <v>Dark-Not Lighted</v>
      </c>
      <c r="Z38" t="str">
        <f>'Raw Data'!U38</f>
        <v>Wet</v>
      </c>
      <c r="AA38" t="str">
        <f>'Raw Data'!V38</f>
        <v>[16,18]</v>
      </c>
      <c r="AB38" t="str">
        <f>'Raw Data'!W38</f>
        <v>["Child Restraint System (Properly Used)","Child Restraint System (Properly Used)","Child Restraint System (Properly Used)","Lap and Shoulder Belt Used","Lap and Shoulder Belt Used","Lap and Shoulder Belt Used","Lap and Shoulder Belt Used"]</v>
      </c>
      <c r="AC38" s="1">
        <f t="shared" si="6"/>
        <v>0</v>
      </c>
      <c r="AD38" t="str">
        <f>'Raw Data'!X38</f>
        <v>["Pickup Truck","Sports Utility Vehicle (SUV)"]</v>
      </c>
      <c r="AE38" t="str">
        <f>'Raw Data'!Y38</f>
        <v>2411000200I</v>
      </c>
      <c r="AF38">
        <f>'Raw Data'!Z38</f>
        <v>8.6300000000000008</v>
      </c>
      <c r="AG38">
        <f>'Raw Data'!AA38</f>
        <v>34.860272999999999</v>
      </c>
      <c r="AH38">
        <f>'Raw Data'!AB38</f>
        <v>-83.514328000000006</v>
      </c>
      <c r="AI38">
        <f>'Raw Data'!AC38</f>
        <v>52</v>
      </c>
      <c r="AJ38">
        <f>'Raw Data'!AD38</f>
        <v>29</v>
      </c>
      <c r="AK38">
        <f>'Raw Data'!AE38</f>
        <v>91</v>
      </c>
      <c r="AL38" t="str">
        <f>'Raw Data'!AF38</f>
        <v>D1_0002_00_I</v>
      </c>
      <c r="AM38">
        <f>'Raw Data'!AG38</f>
        <v>76</v>
      </c>
      <c r="AN38">
        <f>'Raw Data'!AH38</f>
        <v>90</v>
      </c>
      <c r="AO38" t="str">
        <f>'Raw Data'!AI38</f>
        <v>split</v>
      </c>
      <c r="AP38">
        <f>'Raw Data'!AJ38</f>
        <v>1042.0999999999999</v>
      </c>
      <c r="AQ38">
        <f>'Raw Data'!AK38</f>
        <v>40.4</v>
      </c>
      <c r="AR38">
        <f>'Raw Data'!AL38</f>
        <v>733.6</v>
      </c>
      <c r="AS38">
        <f>'Raw Data'!AM38</f>
        <v>-83.516452999999998</v>
      </c>
      <c r="AT38">
        <f>'Raw Data'!AN38</f>
        <v>34.860557</v>
      </c>
      <c r="AU38">
        <f>'Raw Data'!AO38</f>
        <v>-83.514073999999994</v>
      </c>
      <c r="AV38">
        <f>'Raw Data'!AP38</f>
        <v>34.860298</v>
      </c>
      <c r="AW38" t="str">
        <f>'Raw Data'!AQ38</f>
        <v>2411000200I</v>
      </c>
      <c r="AX38">
        <f>'Raw Data'!AR38</f>
        <v>1</v>
      </c>
      <c r="AY38">
        <f>'Raw Data'!AS38</f>
        <v>241</v>
      </c>
      <c r="AZ38">
        <f>'Raw Data'!AT38</f>
        <v>2</v>
      </c>
      <c r="BA38">
        <f>'Raw Data'!AU38</f>
        <v>0</v>
      </c>
      <c r="BB38">
        <f>'Raw Data'!AV38</f>
        <v>55</v>
      </c>
      <c r="BC38">
        <f>'Raw Data'!AW38</f>
        <v>4.09</v>
      </c>
      <c r="BD38">
        <f>'Raw Data'!AX38</f>
        <v>3.98</v>
      </c>
      <c r="BE38">
        <f>'Raw Data'!AY38</f>
        <v>2003.9</v>
      </c>
      <c r="BF38">
        <f>'Raw Data'!AZ38</f>
        <v>1984.3</v>
      </c>
      <c r="BG38">
        <f>'Raw Data'!BA38</f>
        <v>1962.3</v>
      </c>
      <c r="BH38">
        <f>'Raw Data'!BB38</f>
        <v>55</v>
      </c>
      <c r="BI38">
        <f>'Raw Data'!BC38</f>
        <v>62.8</v>
      </c>
      <c r="BJ38">
        <f>'Raw Data'!BD38</f>
        <v>0</v>
      </c>
      <c r="BK38">
        <f>'Raw Data'!BE38</f>
        <v>43091</v>
      </c>
      <c r="BL38" t="str">
        <f>'Raw Data'!BF38</f>
        <v>NONE</v>
      </c>
      <c r="BM38">
        <f>'Raw Data'!BG38</f>
        <v>2.4239999999999999E-3</v>
      </c>
      <c r="BN38">
        <f>'Raw Data'!BH38</f>
        <v>43294</v>
      </c>
      <c r="BO38">
        <f>'Raw Data'!BI38</f>
        <v>42919</v>
      </c>
      <c r="BP38" t="str">
        <f>'Raw Data'!BJ38</f>
        <v>2411000200I</v>
      </c>
      <c r="BQ38" t="str">
        <f>'Raw Data'!BK38</f>
        <v>RABUN</v>
      </c>
      <c r="BR38">
        <f>'Raw Data'!BL38</f>
        <v>1</v>
      </c>
      <c r="BS38">
        <f>'Raw Data'!BM38</f>
        <v>200</v>
      </c>
      <c r="BT38">
        <f>'Raw Data'!BN38</f>
        <v>1</v>
      </c>
      <c r="BU38">
        <f>'Raw Data'!BO38</f>
        <v>1</v>
      </c>
      <c r="BV38">
        <f>'Raw Data'!BP38</f>
        <v>2</v>
      </c>
      <c r="BW38">
        <f>'Raw Data'!BQ38</f>
        <v>1</v>
      </c>
      <c r="BX38">
        <f>'Raw Data'!BR38</f>
        <v>1</v>
      </c>
      <c r="BY38">
        <f>'Raw Data'!BS38</f>
        <v>2</v>
      </c>
      <c r="BZ38">
        <f>'Raw Data'!BT38</f>
        <v>3</v>
      </c>
      <c r="CA38">
        <f>'Raw Data'!BU38</f>
        <v>3</v>
      </c>
      <c r="CB38" t="str">
        <f>'Raw Data'!BV38</f>
        <v>N</v>
      </c>
      <c r="CC38">
        <f>'Raw Data'!BW38</f>
        <v>241</v>
      </c>
      <c r="CD38">
        <f>'Raw Data'!BX38</f>
        <v>2</v>
      </c>
      <c r="CE38">
        <f>'Raw Data'!BY38</f>
        <v>0</v>
      </c>
      <c r="CF38" t="str">
        <f>'Raw Data'!BZ38</f>
        <v>Not Urban</v>
      </c>
      <c r="CG38" t="str">
        <f>'Raw Data'!CA38</f>
        <v>Not Urban</v>
      </c>
      <c r="CH38">
        <f>'Raw Data'!CB38</f>
        <v>0</v>
      </c>
      <c r="CI38">
        <f>'Raw Data'!CC38</f>
        <v>55</v>
      </c>
      <c r="CJ38">
        <f>'Raw Data'!CD38</f>
        <v>4060</v>
      </c>
      <c r="CK38" t="str">
        <f>'Raw Data'!CE38</f>
        <v xml:space="preserve"> </v>
      </c>
      <c r="CL38">
        <f>'Raw Data'!CF38</f>
        <v>0</v>
      </c>
      <c r="CM38">
        <f>'Raw Data'!CG38</f>
        <v>0.25380999999999998</v>
      </c>
      <c r="CN38">
        <f>'Raw Data'!CH38</f>
        <v>9</v>
      </c>
      <c r="CO38" t="str">
        <f>'Raw Data'!CI38</f>
        <v>State Mainline</v>
      </c>
      <c r="CP38">
        <f>'Raw Data'!CJ38</f>
        <v>4060</v>
      </c>
      <c r="CQ38">
        <f>'Raw Data'!CK38</f>
        <v>452484</v>
      </c>
      <c r="CR38">
        <f>'Raw Data'!CL38</f>
        <v>8.3699999999999992</v>
      </c>
      <c r="CS38">
        <f>'Raw Data'!CM38</f>
        <v>8.6300000000000008</v>
      </c>
      <c r="CT38">
        <f>'Raw Data'!CN38</f>
        <v>452484</v>
      </c>
      <c r="CU38">
        <f>'Raw Data'!CO38</f>
        <v>0</v>
      </c>
      <c r="CV38">
        <f>'Raw Data'!CP38</f>
        <v>1340.118166</v>
      </c>
      <c r="CW38">
        <f>'Raw Data'!CQ38</f>
        <v>100</v>
      </c>
      <c r="CX38">
        <f>'Raw Data'!CR38</f>
        <v>42943</v>
      </c>
      <c r="CY38">
        <f>'Raw Data'!CS38</f>
        <v>1.0462000000000001E-2</v>
      </c>
      <c r="CZ38">
        <f>'Raw Data'!CT38</f>
        <v>0</v>
      </c>
      <c r="DA38">
        <f>'Raw Data'!CU38</f>
        <v>2.4239999999999999E-3</v>
      </c>
      <c r="DB38">
        <f>'Raw Data'!CV38</f>
        <v>614</v>
      </c>
      <c r="DC38" t="str">
        <f>'Raw Data'!CW38</f>
        <v>241-0005</v>
      </c>
      <c r="DD38" t="str">
        <f>'Raw Data'!CX38</f>
        <v>3R : Rural Principal Arterial - Other</v>
      </c>
      <c r="DE38" t="str">
        <f>'Raw Data'!CY38</f>
        <v>34.864523, -83.518681</v>
      </c>
      <c r="DF38">
        <f>'Raw Data'!CZ38</f>
        <v>-83.518681000000001</v>
      </c>
      <c r="DG38">
        <f>'Raw Data'!DA38</f>
        <v>34.864522999999998</v>
      </c>
      <c r="DH38">
        <f>'Raw Data'!DB38</f>
        <v>34.864522999999998</v>
      </c>
      <c r="DI38">
        <f>'Raw Data'!DC38</f>
        <v>-83.518681000000001</v>
      </c>
      <c r="DJ38">
        <f>'Raw Data'!DD38</f>
        <v>2.4239999999999999E-3</v>
      </c>
      <c r="DK38">
        <f>'Raw Data'!DE38</f>
        <v>52</v>
      </c>
      <c r="DL38" s="1" t="str">
        <f>VLOOKUP(DK38,'Curve Info'!$A$9:$P$76,16)</f>
        <v>High Crash Frequency</v>
      </c>
      <c r="DM38" s="1" t="str">
        <f>VLOOKUP(DK38,'Curve Info'!$A$9:$P$76,14)</f>
        <v>Medium AADT</v>
      </c>
      <c r="DN38" s="1">
        <f t="shared" si="7"/>
        <v>4090</v>
      </c>
      <c r="DO38" s="1">
        <f t="shared" si="8"/>
        <v>3350</v>
      </c>
      <c r="DP38" s="1">
        <f t="shared" si="9"/>
        <v>740</v>
      </c>
      <c r="DQ38" s="1">
        <f t="shared" si="10"/>
        <v>0.22089552238805971</v>
      </c>
      <c r="DR38" s="1">
        <f t="shared" si="11"/>
        <v>3720</v>
      </c>
      <c r="DS38">
        <f>'Raw Data'!DF38</f>
        <v>3920</v>
      </c>
      <c r="DT38">
        <f>'Raw Data'!DG38</f>
        <v>14.5</v>
      </c>
      <c r="DU38">
        <f>'Raw Data'!DH38</f>
        <v>4140</v>
      </c>
      <c r="DV38">
        <f>'Raw Data'!DI38</f>
        <v>14.5</v>
      </c>
      <c r="DW38">
        <f>'Raw Data'!DJ38</f>
        <v>4210</v>
      </c>
      <c r="DX38">
        <f>'Raw Data'!DK38</f>
        <v>0</v>
      </c>
      <c r="DY38">
        <f>'Raw Data'!DL38</f>
        <v>4190</v>
      </c>
      <c r="DZ38">
        <f>'Raw Data'!DM38</f>
        <v>0</v>
      </c>
      <c r="EA38">
        <f>'Raw Data'!DN38</f>
        <v>4060</v>
      </c>
      <c r="EB38">
        <f>'Raw Data'!DO38</f>
        <v>9.6</v>
      </c>
      <c r="EC38">
        <f>'Raw Data'!DP38</f>
        <v>3900</v>
      </c>
      <c r="ED38">
        <f>'Raw Data'!DQ38</f>
        <v>9.6</v>
      </c>
      <c r="EE38">
        <f>'Raw Data'!DR38</f>
        <v>2720</v>
      </c>
      <c r="EF38">
        <f>'Raw Data'!DS38</f>
        <v>12.8</v>
      </c>
      <c r="EG38">
        <f>'Raw Data'!DT38</f>
        <v>2720</v>
      </c>
      <c r="EH38">
        <f>'Raw Data'!DU38</f>
        <v>12.8</v>
      </c>
      <c r="EI38">
        <f>'Raw Data'!DV38</f>
        <v>3870</v>
      </c>
      <c r="EJ38">
        <f>'Raw Data'!DW38</f>
        <v>14.8</v>
      </c>
      <c r="EK38">
        <f>'Raw Data'!DX38</f>
        <v>3910</v>
      </c>
      <c r="EL38">
        <f>'Raw Data'!DY38</f>
        <v>14.8</v>
      </c>
      <c r="EM38">
        <f>'Raw Data'!DZ38</f>
        <v>0</v>
      </c>
    </row>
    <row r="39" spans="1:143" x14ac:dyDescent="0.3">
      <c r="A39">
        <f>'Raw Data'!A39</f>
        <v>38</v>
      </c>
      <c r="B39">
        <f>'Raw Data'!B39</f>
        <v>7294375</v>
      </c>
      <c r="C39" t="str">
        <f>'Raw Data'!C39</f>
        <v>Rabun Co Sheriff's Office</v>
      </c>
      <c r="D39">
        <f>'Raw Data'!D39</f>
        <v>43668.666666666664</v>
      </c>
      <c r="E39" s="1">
        <f t="shared" si="2"/>
        <v>2019</v>
      </c>
      <c r="F39" s="1" t="str" cm="1">
        <f t="array" ref="F39">_xlfn.IFS(E39&lt;=2016,"before treatment",E39=2017,"unknown",E39&gt;2017,"after treatment")</f>
        <v>after treatment</v>
      </c>
      <c r="G39" s="1">
        <f t="shared" si="3"/>
        <v>0</v>
      </c>
      <c r="H39" s="1">
        <f t="shared" si="4"/>
        <v>1</v>
      </c>
      <c r="I39" t="str">
        <f>'Raw Data'!E39</f>
        <v>Rabun</v>
      </c>
      <c r="J39" t="str">
        <f>'Raw Data'!F39</f>
        <v>["Lookout Mountain Scenic Hwy","Lookout Mountain Scenic Hwy","Timpson Cove Rd"]</v>
      </c>
      <c r="K39" t="str">
        <f>'Raw Data'!G39</f>
        <v>Jones Branch Rd</v>
      </c>
      <c r="L39" t="str">
        <f>'Raw Data'!H39</f>
        <v>(B) Suspected Minor/Visible Injury</v>
      </c>
      <c r="M39">
        <f>'Raw Data'!I39</f>
        <v>0</v>
      </c>
      <c r="N39">
        <f>'Raw Data'!J39</f>
        <v>0</v>
      </c>
      <c r="O39">
        <f>'Raw Data'!K39</f>
        <v>1</v>
      </c>
      <c r="P39" t="str">
        <f>'Raw Data'!L39</f>
        <v>Head On</v>
      </c>
      <c r="Q39" t="str">
        <f>'Raw Data'!M39</f>
        <v>On Roadway - Roadway Intersection</v>
      </c>
      <c r="R39" t="str">
        <f>'Raw Data'!N39</f>
        <v>Motor Vehicle in Motion</v>
      </c>
      <c r="S39" t="str">
        <f>'Raw Data'!O39</f>
        <v>Motor Vehicle in Motion</v>
      </c>
      <c r="T39" t="str">
        <f>'Raw Data'!P39</f>
        <v>(None)</v>
      </c>
      <c r="U39">
        <f>'Raw Data'!Q39</f>
        <v>1</v>
      </c>
      <c r="V39" s="1" t="str">
        <f t="shared" si="5"/>
        <v>Yes</v>
      </c>
      <c r="W39" t="str">
        <f>'Raw Data'!R39</f>
        <v>Straight</v>
      </c>
      <c r="X39" t="str">
        <f>'Raw Data'!S39</f>
        <v>East</v>
      </c>
      <c r="Y39" t="str">
        <f>'Raw Data'!T39</f>
        <v>Daylight</v>
      </c>
      <c r="Z39" t="str">
        <f>'Raw Data'!U39</f>
        <v>Wet</v>
      </c>
      <c r="AA39">
        <f>'Raw Data'!V39</f>
        <v>21</v>
      </c>
      <c r="AB39" t="str">
        <f>'Raw Data'!W39</f>
        <v>Motorcycle Helmet</v>
      </c>
      <c r="AC39" s="1">
        <f t="shared" si="6"/>
        <v>1</v>
      </c>
      <c r="AD39" t="str">
        <f>'Raw Data'!X39</f>
        <v>Motorcycle</v>
      </c>
      <c r="AE39" t="str">
        <f>'Raw Data'!Y39</f>
        <v>2411000200I</v>
      </c>
      <c r="AF39">
        <f>'Raw Data'!Z39</f>
        <v>8.6300000000000008</v>
      </c>
      <c r="AG39">
        <f>'Raw Data'!AA39</f>
        <v>34.860272000000002</v>
      </c>
      <c r="AH39">
        <f>'Raw Data'!AB39</f>
        <v>-83.514329000000004</v>
      </c>
      <c r="AI39">
        <f>'Raw Data'!AC39</f>
        <v>52</v>
      </c>
      <c r="AJ39">
        <f>'Raw Data'!AD39</f>
        <v>29</v>
      </c>
      <c r="AK39">
        <f>'Raw Data'!AE39</f>
        <v>91</v>
      </c>
      <c r="AL39" t="str">
        <f>'Raw Data'!AF39</f>
        <v>D1_0002_00_I</v>
      </c>
      <c r="AM39">
        <f>'Raw Data'!AG39</f>
        <v>76</v>
      </c>
      <c r="AN39">
        <f>'Raw Data'!AH39</f>
        <v>90</v>
      </c>
      <c r="AO39" t="str">
        <f>'Raw Data'!AI39</f>
        <v>split</v>
      </c>
      <c r="AP39">
        <f>'Raw Data'!AJ39</f>
        <v>1042.0999999999999</v>
      </c>
      <c r="AQ39">
        <f>'Raw Data'!AK39</f>
        <v>40.4</v>
      </c>
      <c r="AR39">
        <f>'Raw Data'!AL39</f>
        <v>733.6</v>
      </c>
      <c r="AS39">
        <f>'Raw Data'!AM39</f>
        <v>-83.516452999999998</v>
      </c>
      <c r="AT39">
        <f>'Raw Data'!AN39</f>
        <v>34.860557</v>
      </c>
      <c r="AU39">
        <f>'Raw Data'!AO39</f>
        <v>-83.514073999999994</v>
      </c>
      <c r="AV39">
        <f>'Raw Data'!AP39</f>
        <v>34.860298</v>
      </c>
      <c r="AW39" t="str">
        <f>'Raw Data'!AQ39</f>
        <v>2411000200I</v>
      </c>
      <c r="AX39">
        <f>'Raw Data'!AR39</f>
        <v>1</v>
      </c>
      <c r="AY39">
        <f>'Raw Data'!AS39</f>
        <v>241</v>
      </c>
      <c r="AZ39">
        <f>'Raw Data'!AT39</f>
        <v>2</v>
      </c>
      <c r="BA39">
        <f>'Raw Data'!AU39</f>
        <v>0</v>
      </c>
      <c r="BB39">
        <f>'Raw Data'!AV39</f>
        <v>55</v>
      </c>
      <c r="BC39">
        <f>'Raw Data'!AW39</f>
        <v>4.09</v>
      </c>
      <c r="BD39">
        <f>'Raw Data'!AX39</f>
        <v>3.98</v>
      </c>
      <c r="BE39">
        <f>'Raw Data'!AY39</f>
        <v>2003.9</v>
      </c>
      <c r="BF39">
        <f>'Raw Data'!AZ39</f>
        <v>1984.3</v>
      </c>
      <c r="BG39">
        <f>'Raw Data'!BA39</f>
        <v>1962.3</v>
      </c>
      <c r="BH39">
        <f>'Raw Data'!BB39</f>
        <v>55</v>
      </c>
      <c r="BI39">
        <f>'Raw Data'!BC39</f>
        <v>62.8</v>
      </c>
      <c r="BJ39">
        <f>'Raw Data'!BD39</f>
        <v>0</v>
      </c>
      <c r="BK39">
        <f>'Raw Data'!BE39</f>
        <v>43091</v>
      </c>
      <c r="BL39" t="str">
        <f>'Raw Data'!BF39</f>
        <v>NONE</v>
      </c>
      <c r="BM39">
        <f>'Raw Data'!BG39</f>
        <v>2.4239999999999999E-3</v>
      </c>
      <c r="BN39">
        <f>'Raw Data'!BH39</f>
        <v>43294</v>
      </c>
      <c r="BO39">
        <f>'Raw Data'!BI39</f>
        <v>42919</v>
      </c>
      <c r="BP39" t="str">
        <f>'Raw Data'!BJ39</f>
        <v>2411000200I</v>
      </c>
      <c r="BQ39" t="str">
        <f>'Raw Data'!BK39</f>
        <v>RABUN</v>
      </c>
      <c r="BR39">
        <f>'Raw Data'!BL39</f>
        <v>1</v>
      </c>
      <c r="BS39">
        <f>'Raw Data'!BM39</f>
        <v>200</v>
      </c>
      <c r="BT39">
        <f>'Raw Data'!BN39</f>
        <v>1</v>
      </c>
      <c r="BU39">
        <f>'Raw Data'!BO39</f>
        <v>1</v>
      </c>
      <c r="BV39">
        <f>'Raw Data'!BP39</f>
        <v>2</v>
      </c>
      <c r="BW39">
        <f>'Raw Data'!BQ39</f>
        <v>1</v>
      </c>
      <c r="BX39">
        <f>'Raw Data'!BR39</f>
        <v>1</v>
      </c>
      <c r="BY39">
        <f>'Raw Data'!BS39</f>
        <v>2</v>
      </c>
      <c r="BZ39">
        <f>'Raw Data'!BT39</f>
        <v>3</v>
      </c>
      <c r="CA39">
        <f>'Raw Data'!BU39</f>
        <v>3</v>
      </c>
      <c r="CB39" t="str">
        <f>'Raw Data'!BV39</f>
        <v>N</v>
      </c>
      <c r="CC39">
        <f>'Raw Data'!BW39</f>
        <v>241</v>
      </c>
      <c r="CD39">
        <f>'Raw Data'!BX39</f>
        <v>2</v>
      </c>
      <c r="CE39">
        <f>'Raw Data'!BY39</f>
        <v>0</v>
      </c>
      <c r="CF39" t="str">
        <f>'Raw Data'!BZ39</f>
        <v>Not Urban</v>
      </c>
      <c r="CG39" t="str">
        <f>'Raw Data'!CA39</f>
        <v>Not Urban</v>
      </c>
      <c r="CH39">
        <f>'Raw Data'!CB39</f>
        <v>0</v>
      </c>
      <c r="CI39">
        <f>'Raw Data'!CC39</f>
        <v>55</v>
      </c>
      <c r="CJ39">
        <f>'Raw Data'!CD39</f>
        <v>4060</v>
      </c>
      <c r="CK39" t="str">
        <f>'Raw Data'!CE39</f>
        <v xml:space="preserve"> </v>
      </c>
      <c r="CL39">
        <f>'Raw Data'!CF39</f>
        <v>0</v>
      </c>
      <c r="CM39">
        <f>'Raw Data'!CG39</f>
        <v>0.25380999999999998</v>
      </c>
      <c r="CN39">
        <f>'Raw Data'!CH39</f>
        <v>9</v>
      </c>
      <c r="CO39" t="str">
        <f>'Raw Data'!CI39</f>
        <v>State Mainline</v>
      </c>
      <c r="CP39">
        <f>'Raw Data'!CJ39</f>
        <v>4060</v>
      </c>
      <c r="CQ39">
        <f>'Raw Data'!CK39</f>
        <v>452484</v>
      </c>
      <c r="CR39">
        <f>'Raw Data'!CL39</f>
        <v>8.3699999999999992</v>
      </c>
      <c r="CS39">
        <f>'Raw Data'!CM39</f>
        <v>8.6300000000000008</v>
      </c>
      <c r="CT39">
        <f>'Raw Data'!CN39</f>
        <v>452484</v>
      </c>
      <c r="CU39">
        <f>'Raw Data'!CO39</f>
        <v>0</v>
      </c>
      <c r="CV39">
        <f>'Raw Data'!CP39</f>
        <v>1340.118166</v>
      </c>
      <c r="CW39">
        <f>'Raw Data'!CQ39</f>
        <v>100</v>
      </c>
      <c r="CX39">
        <f>'Raw Data'!CR39</f>
        <v>42943</v>
      </c>
      <c r="CY39">
        <f>'Raw Data'!CS39</f>
        <v>1.0462000000000001E-2</v>
      </c>
      <c r="CZ39">
        <f>'Raw Data'!CT39</f>
        <v>0</v>
      </c>
      <c r="DA39">
        <f>'Raw Data'!CU39</f>
        <v>2.4239999999999999E-3</v>
      </c>
      <c r="DB39">
        <f>'Raw Data'!CV39</f>
        <v>614</v>
      </c>
      <c r="DC39" t="str">
        <f>'Raw Data'!CW39</f>
        <v>241-0005</v>
      </c>
      <c r="DD39" t="str">
        <f>'Raw Data'!CX39</f>
        <v>3R : Rural Principal Arterial - Other</v>
      </c>
      <c r="DE39" t="str">
        <f>'Raw Data'!CY39</f>
        <v>34.864523, -83.518681</v>
      </c>
      <c r="DF39">
        <f>'Raw Data'!CZ39</f>
        <v>-83.518681000000001</v>
      </c>
      <c r="DG39">
        <f>'Raw Data'!DA39</f>
        <v>34.864522999999998</v>
      </c>
      <c r="DH39">
        <f>'Raw Data'!DB39</f>
        <v>34.864522999999998</v>
      </c>
      <c r="DI39">
        <f>'Raw Data'!DC39</f>
        <v>-83.518681000000001</v>
      </c>
      <c r="DJ39">
        <f>'Raw Data'!DD39</f>
        <v>2.4239999999999999E-3</v>
      </c>
      <c r="DK39">
        <f>'Raw Data'!DE39</f>
        <v>52</v>
      </c>
      <c r="DL39" s="1" t="str">
        <f>VLOOKUP(DK39,'Curve Info'!$A$9:$P$76,16)</f>
        <v>High Crash Frequency</v>
      </c>
      <c r="DM39" s="1" t="str">
        <f>VLOOKUP(DK39,'Curve Info'!$A$9:$P$76,14)</f>
        <v>Medium AADT</v>
      </c>
      <c r="DN39" s="1">
        <f t="shared" si="7"/>
        <v>4090</v>
      </c>
      <c r="DO39" s="1">
        <f t="shared" si="8"/>
        <v>3350</v>
      </c>
      <c r="DP39" s="1">
        <f t="shared" si="9"/>
        <v>740</v>
      </c>
      <c r="DQ39" s="1">
        <f t="shared" si="10"/>
        <v>0.22089552238805971</v>
      </c>
      <c r="DR39" s="1">
        <f t="shared" si="11"/>
        <v>3720</v>
      </c>
      <c r="DS39">
        <f>'Raw Data'!DF39</f>
        <v>3920</v>
      </c>
      <c r="DT39">
        <f>'Raw Data'!DG39</f>
        <v>14.5</v>
      </c>
      <c r="DU39">
        <f>'Raw Data'!DH39</f>
        <v>4140</v>
      </c>
      <c r="DV39">
        <f>'Raw Data'!DI39</f>
        <v>14.5</v>
      </c>
      <c r="DW39">
        <f>'Raw Data'!DJ39</f>
        <v>4210</v>
      </c>
      <c r="DX39">
        <f>'Raw Data'!DK39</f>
        <v>0</v>
      </c>
      <c r="DY39">
        <f>'Raw Data'!DL39</f>
        <v>4190</v>
      </c>
      <c r="DZ39">
        <f>'Raw Data'!DM39</f>
        <v>0</v>
      </c>
      <c r="EA39">
        <f>'Raw Data'!DN39</f>
        <v>4060</v>
      </c>
      <c r="EB39">
        <f>'Raw Data'!DO39</f>
        <v>9.6</v>
      </c>
      <c r="EC39">
        <f>'Raw Data'!DP39</f>
        <v>3900</v>
      </c>
      <c r="ED39">
        <f>'Raw Data'!DQ39</f>
        <v>9.6</v>
      </c>
      <c r="EE39">
        <f>'Raw Data'!DR39</f>
        <v>2720</v>
      </c>
      <c r="EF39">
        <f>'Raw Data'!DS39</f>
        <v>12.8</v>
      </c>
      <c r="EG39">
        <f>'Raw Data'!DT39</f>
        <v>2720</v>
      </c>
      <c r="EH39">
        <f>'Raw Data'!DU39</f>
        <v>12.8</v>
      </c>
      <c r="EI39">
        <f>'Raw Data'!DV39</f>
        <v>3870</v>
      </c>
      <c r="EJ39">
        <f>'Raw Data'!DW39</f>
        <v>14.8</v>
      </c>
      <c r="EK39">
        <f>'Raw Data'!DX39</f>
        <v>3910</v>
      </c>
      <c r="EL39">
        <f>'Raw Data'!DY39</f>
        <v>14.8</v>
      </c>
      <c r="EM39">
        <f>'Raw Data'!DZ39</f>
        <v>0</v>
      </c>
    </row>
    <row r="40" spans="1:143" x14ac:dyDescent="0.3">
      <c r="A40">
        <f>'Raw Data'!A40</f>
        <v>39</v>
      </c>
      <c r="B40">
        <f>'Raw Data'!B40</f>
        <v>5190309</v>
      </c>
      <c r="C40" t="str">
        <f>'Raw Data'!C40</f>
        <v>Rabun Co Sheriff's Office</v>
      </c>
      <c r="D40">
        <f>'Raw Data'!D40</f>
        <v>41972.79791666667</v>
      </c>
      <c r="E40" s="1">
        <f t="shared" si="2"/>
        <v>2014</v>
      </c>
      <c r="F40" s="1" t="str" cm="1">
        <f t="array" ref="F40">_xlfn.IFS(E40&lt;=2016,"before treatment",E40=2017,"unknown",E40&gt;2017,"after treatment")</f>
        <v>before treatment</v>
      </c>
      <c r="G40" s="1">
        <f t="shared" si="3"/>
        <v>1</v>
      </c>
      <c r="H40" s="1">
        <f t="shared" si="4"/>
        <v>0</v>
      </c>
      <c r="I40" t="str">
        <f>'Raw Data'!E40</f>
        <v>Rabun</v>
      </c>
      <c r="J40" t="str">
        <f>'Raw Data'!F40</f>
        <v>["Lookout Mountain Scenic Hwy","Lookout Mountain Scenic Hwy","Timpson Cove Rd"]</v>
      </c>
      <c r="K40" t="str">
        <f>'Raw Data'!G40</f>
        <v>Sr 2</v>
      </c>
      <c r="L40" t="str">
        <f>'Raw Data'!H40</f>
        <v>(O) No Injury</v>
      </c>
      <c r="M40">
        <f>'Raw Data'!I40</f>
        <v>0</v>
      </c>
      <c r="N40">
        <f>'Raw Data'!J40</f>
        <v>0</v>
      </c>
      <c r="O40">
        <f>'Raw Data'!K40</f>
        <v>0</v>
      </c>
      <c r="P40" t="str">
        <f>'Raw Data'!L40</f>
        <v>Not a Collision with Motor Vehicle</v>
      </c>
      <c r="Q40" t="str">
        <f>'Raw Data'!M40</f>
        <v>Off Roadway</v>
      </c>
      <c r="R40" t="str">
        <f>'Raw Data'!N40</f>
        <v>Embankment</v>
      </c>
      <c r="S40" t="str">
        <f>'Raw Data'!O40</f>
        <v>Embankment</v>
      </c>
      <c r="T40" t="str">
        <f>'Raw Data'!P40</f>
        <v>Misjudged Clearance</v>
      </c>
      <c r="U40">
        <f>'Raw Data'!Q40</f>
        <v>1</v>
      </c>
      <c r="V40" s="1" t="str">
        <f t="shared" si="5"/>
        <v>Yes</v>
      </c>
      <c r="W40" t="str">
        <f>'Raw Data'!R40</f>
        <v>Negotiating a Curve</v>
      </c>
      <c r="X40" t="str">
        <f>'Raw Data'!S40</f>
        <v>East</v>
      </c>
      <c r="Y40" t="str">
        <f>'Raw Data'!T40</f>
        <v>Dark-Not Lighted</v>
      </c>
      <c r="Z40" t="str">
        <f>'Raw Data'!U40</f>
        <v>Dry</v>
      </c>
      <c r="AA40">
        <f>'Raw Data'!V40</f>
        <v>20</v>
      </c>
      <c r="AB40" t="str">
        <f>'Raw Data'!W40</f>
        <v>["Unknown","Unknown"]</v>
      </c>
      <c r="AC40" s="1">
        <f t="shared" si="6"/>
        <v>0</v>
      </c>
      <c r="AD40" t="str">
        <f>'Raw Data'!X40</f>
        <v>Sports Utility Vehicle (SUV)</v>
      </c>
      <c r="AE40" t="str">
        <f>'Raw Data'!Y40</f>
        <v>2411000200I</v>
      </c>
      <c r="AF40">
        <f>'Raw Data'!Z40</f>
        <v>8.6300000000000008</v>
      </c>
      <c r="AG40">
        <f>'Raw Data'!AA40</f>
        <v>34.860272000000002</v>
      </c>
      <c r="AH40">
        <f>'Raw Data'!AB40</f>
        <v>-83.514330000000001</v>
      </c>
      <c r="AI40">
        <f>'Raw Data'!AC40</f>
        <v>52</v>
      </c>
      <c r="AJ40">
        <f>'Raw Data'!AD40</f>
        <v>29</v>
      </c>
      <c r="AK40">
        <f>'Raw Data'!AE40</f>
        <v>91</v>
      </c>
      <c r="AL40" t="str">
        <f>'Raw Data'!AF40</f>
        <v>D1_0002_00_I</v>
      </c>
      <c r="AM40">
        <f>'Raw Data'!AG40</f>
        <v>76</v>
      </c>
      <c r="AN40">
        <f>'Raw Data'!AH40</f>
        <v>90</v>
      </c>
      <c r="AO40" t="str">
        <f>'Raw Data'!AI40</f>
        <v>split</v>
      </c>
      <c r="AP40">
        <f>'Raw Data'!AJ40</f>
        <v>1042.0999999999999</v>
      </c>
      <c r="AQ40">
        <f>'Raw Data'!AK40</f>
        <v>40.4</v>
      </c>
      <c r="AR40">
        <f>'Raw Data'!AL40</f>
        <v>733.6</v>
      </c>
      <c r="AS40">
        <f>'Raw Data'!AM40</f>
        <v>-83.516452999999998</v>
      </c>
      <c r="AT40">
        <f>'Raw Data'!AN40</f>
        <v>34.860557</v>
      </c>
      <c r="AU40">
        <f>'Raw Data'!AO40</f>
        <v>-83.514073999999994</v>
      </c>
      <c r="AV40">
        <f>'Raw Data'!AP40</f>
        <v>34.860298</v>
      </c>
      <c r="AW40" t="str">
        <f>'Raw Data'!AQ40</f>
        <v>2411000200I</v>
      </c>
      <c r="AX40">
        <f>'Raw Data'!AR40</f>
        <v>1</v>
      </c>
      <c r="AY40">
        <f>'Raw Data'!AS40</f>
        <v>241</v>
      </c>
      <c r="AZ40">
        <f>'Raw Data'!AT40</f>
        <v>2</v>
      </c>
      <c r="BA40">
        <f>'Raw Data'!AU40</f>
        <v>0</v>
      </c>
      <c r="BB40">
        <f>'Raw Data'!AV40</f>
        <v>55</v>
      </c>
      <c r="BC40">
        <f>'Raw Data'!AW40</f>
        <v>4.09</v>
      </c>
      <c r="BD40">
        <f>'Raw Data'!AX40</f>
        <v>3.98</v>
      </c>
      <c r="BE40">
        <f>'Raw Data'!AY40</f>
        <v>2003.9</v>
      </c>
      <c r="BF40">
        <f>'Raw Data'!AZ40</f>
        <v>1984.3</v>
      </c>
      <c r="BG40">
        <f>'Raw Data'!BA40</f>
        <v>1962.3</v>
      </c>
      <c r="BH40">
        <f>'Raw Data'!BB40</f>
        <v>55</v>
      </c>
      <c r="BI40">
        <f>'Raw Data'!BC40</f>
        <v>62.8</v>
      </c>
      <c r="BJ40">
        <f>'Raw Data'!BD40</f>
        <v>0</v>
      </c>
      <c r="BK40">
        <f>'Raw Data'!BE40</f>
        <v>43091</v>
      </c>
      <c r="BL40" t="str">
        <f>'Raw Data'!BF40</f>
        <v>NONE</v>
      </c>
      <c r="BM40">
        <f>'Raw Data'!BG40</f>
        <v>2.4239999999999999E-3</v>
      </c>
      <c r="BN40">
        <f>'Raw Data'!BH40</f>
        <v>43294</v>
      </c>
      <c r="BO40">
        <f>'Raw Data'!BI40</f>
        <v>42919</v>
      </c>
      <c r="BP40" t="str">
        <f>'Raw Data'!BJ40</f>
        <v>2411000200I</v>
      </c>
      <c r="BQ40" t="str">
        <f>'Raw Data'!BK40</f>
        <v>RABUN</v>
      </c>
      <c r="BR40">
        <f>'Raw Data'!BL40</f>
        <v>1</v>
      </c>
      <c r="BS40">
        <f>'Raw Data'!BM40</f>
        <v>200</v>
      </c>
      <c r="BT40">
        <f>'Raw Data'!BN40</f>
        <v>1</v>
      </c>
      <c r="BU40">
        <f>'Raw Data'!BO40</f>
        <v>1</v>
      </c>
      <c r="BV40">
        <f>'Raw Data'!BP40</f>
        <v>2</v>
      </c>
      <c r="BW40">
        <f>'Raw Data'!BQ40</f>
        <v>1</v>
      </c>
      <c r="BX40">
        <f>'Raw Data'!BR40</f>
        <v>1</v>
      </c>
      <c r="BY40">
        <f>'Raw Data'!BS40</f>
        <v>2</v>
      </c>
      <c r="BZ40">
        <f>'Raw Data'!BT40</f>
        <v>3</v>
      </c>
      <c r="CA40">
        <f>'Raw Data'!BU40</f>
        <v>3</v>
      </c>
      <c r="CB40" t="str">
        <f>'Raw Data'!BV40</f>
        <v>N</v>
      </c>
      <c r="CC40">
        <f>'Raw Data'!BW40</f>
        <v>241</v>
      </c>
      <c r="CD40">
        <f>'Raw Data'!BX40</f>
        <v>2</v>
      </c>
      <c r="CE40">
        <f>'Raw Data'!BY40</f>
        <v>0</v>
      </c>
      <c r="CF40" t="str">
        <f>'Raw Data'!BZ40</f>
        <v>Not Urban</v>
      </c>
      <c r="CG40" t="str">
        <f>'Raw Data'!CA40</f>
        <v>Not Urban</v>
      </c>
      <c r="CH40">
        <f>'Raw Data'!CB40</f>
        <v>0</v>
      </c>
      <c r="CI40">
        <f>'Raw Data'!CC40</f>
        <v>55</v>
      </c>
      <c r="CJ40">
        <f>'Raw Data'!CD40</f>
        <v>4060</v>
      </c>
      <c r="CK40" t="str">
        <f>'Raw Data'!CE40</f>
        <v xml:space="preserve"> </v>
      </c>
      <c r="CL40">
        <f>'Raw Data'!CF40</f>
        <v>0</v>
      </c>
      <c r="CM40">
        <f>'Raw Data'!CG40</f>
        <v>0.25380999999999998</v>
      </c>
      <c r="CN40">
        <f>'Raw Data'!CH40</f>
        <v>9</v>
      </c>
      <c r="CO40" t="str">
        <f>'Raw Data'!CI40</f>
        <v>State Mainline</v>
      </c>
      <c r="CP40">
        <f>'Raw Data'!CJ40</f>
        <v>4060</v>
      </c>
      <c r="CQ40">
        <f>'Raw Data'!CK40</f>
        <v>452484</v>
      </c>
      <c r="CR40">
        <f>'Raw Data'!CL40</f>
        <v>8.3699999999999992</v>
      </c>
      <c r="CS40">
        <f>'Raw Data'!CM40</f>
        <v>8.6300000000000008</v>
      </c>
      <c r="CT40">
        <f>'Raw Data'!CN40</f>
        <v>452484</v>
      </c>
      <c r="CU40">
        <f>'Raw Data'!CO40</f>
        <v>0</v>
      </c>
      <c r="CV40">
        <f>'Raw Data'!CP40</f>
        <v>1340.118166</v>
      </c>
      <c r="CW40">
        <f>'Raw Data'!CQ40</f>
        <v>100</v>
      </c>
      <c r="CX40">
        <f>'Raw Data'!CR40</f>
        <v>42943</v>
      </c>
      <c r="CY40">
        <f>'Raw Data'!CS40</f>
        <v>1.0462000000000001E-2</v>
      </c>
      <c r="CZ40">
        <f>'Raw Data'!CT40</f>
        <v>0</v>
      </c>
      <c r="DA40">
        <f>'Raw Data'!CU40</f>
        <v>2.4239999999999999E-3</v>
      </c>
      <c r="DB40">
        <f>'Raw Data'!CV40</f>
        <v>614</v>
      </c>
      <c r="DC40" t="str">
        <f>'Raw Data'!CW40</f>
        <v>241-0005</v>
      </c>
      <c r="DD40" t="str">
        <f>'Raw Data'!CX40</f>
        <v>3R : Rural Principal Arterial - Other</v>
      </c>
      <c r="DE40" t="str">
        <f>'Raw Data'!CY40</f>
        <v>34.864523, -83.518681</v>
      </c>
      <c r="DF40">
        <f>'Raw Data'!CZ40</f>
        <v>-83.518681000000001</v>
      </c>
      <c r="DG40">
        <f>'Raw Data'!DA40</f>
        <v>34.864522999999998</v>
      </c>
      <c r="DH40">
        <f>'Raw Data'!DB40</f>
        <v>34.864522999999998</v>
      </c>
      <c r="DI40">
        <f>'Raw Data'!DC40</f>
        <v>-83.518681000000001</v>
      </c>
      <c r="DJ40">
        <f>'Raw Data'!DD40</f>
        <v>2.4239999999999999E-3</v>
      </c>
      <c r="DK40">
        <f>'Raw Data'!DE40</f>
        <v>52</v>
      </c>
      <c r="DL40" s="1" t="str">
        <f>VLOOKUP(DK40,'Curve Info'!$A$9:$P$76,16)</f>
        <v>High Crash Frequency</v>
      </c>
      <c r="DM40" s="1" t="str">
        <f>VLOOKUP(DK40,'Curve Info'!$A$9:$P$76,14)</f>
        <v>Medium AADT</v>
      </c>
      <c r="DN40" s="1">
        <f t="shared" si="7"/>
        <v>4090</v>
      </c>
      <c r="DO40" s="1">
        <f t="shared" si="8"/>
        <v>3350</v>
      </c>
      <c r="DP40" s="1">
        <f t="shared" si="9"/>
        <v>740</v>
      </c>
      <c r="DQ40" s="1">
        <f t="shared" si="10"/>
        <v>0.22089552238805971</v>
      </c>
      <c r="DR40" s="1">
        <f t="shared" si="11"/>
        <v>3720</v>
      </c>
      <c r="DS40">
        <f>'Raw Data'!DF40</f>
        <v>3920</v>
      </c>
      <c r="DT40">
        <f>'Raw Data'!DG40</f>
        <v>14.5</v>
      </c>
      <c r="DU40">
        <f>'Raw Data'!DH40</f>
        <v>4140</v>
      </c>
      <c r="DV40">
        <f>'Raw Data'!DI40</f>
        <v>14.5</v>
      </c>
      <c r="DW40">
        <f>'Raw Data'!DJ40</f>
        <v>4210</v>
      </c>
      <c r="DX40">
        <f>'Raw Data'!DK40</f>
        <v>0</v>
      </c>
      <c r="DY40">
        <f>'Raw Data'!DL40</f>
        <v>4190</v>
      </c>
      <c r="DZ40">
        <f>'Raw Data'!DM40</f>
        <v>0</v>
      </c>
      <c r="EA40">
        <f>'Raw Data'!DN40</f>
        <v>4060</v>
      </c>
      <c r="EB40">
        <f>'Raw Data'!DO40</f>
        <v>9.6</v>
      </c>
      <c r="EC40">
        <f>'Raw Data'!DP40</f>
        <v>3900</v>
      </c>
      <c r="ED40">
        <f>'Raw Data'!DQ40</f>
        <v>9.6</v>
      </c>
      <c r="EE40">
        <f>'Raw Data'!DR40</f>
        <v>2720</v>
      </c>
      <c r="EF40">
        <f>'Raw Data'!DS40</f>
        <v>12.8</v>
      </c>
      <c r="EG40">
        <f>'Raw Data'!DT40</f>
        <v>2720</v>
      </c>
      <c r="EH40">
        <f>'Raw Data'!DU40</f>
        <v>12.8</v>
      </c>
      <c r="EI40">
        <f>'Raw Data'!DV40</f>
        <v>3870</v>
      </c>
      <c r="EJ40">
        <f>'Raw Data'!DW40</f>
        <v>14.8</v>
      </c>
      <c r="EK40">
        <f>'Raw Data'!DX40</f>
        <v>3910</v>
      </c>
      <c r="EL40">
        <f>'Raw Data'!DY40</f>
        <v>14.8</v>
      </c>
      <c r="EM40">
        <f>'Raw Data'!DZ40</f>
        <v>0</v>
      </c>
    </row>
    <row r="41" spans="1:143" x14ac:dyDescent="0.3">
      <c r="A41">
        <f>'Raw Data'!A41</f>
        <v>40</v>
      </c>
      <c r="B41">
        <f>'Raw Data'!B41</f>
        <v>7748916</v>
      </c>
      <c r="C41" t="str">
        <f>'Raw Data'!C41</f>
        <v>Rabun Co Sheriff's Office</v>
      </c>
      <c r="D41">
        <f>'Raw Data'!D41</f>
        <v>44065.219444444447</v>
      </c>
      <c r="E41" s="1">
        <f t="shared" si="2"/>
        <v>2020</v>
      </c>
      <c r="F41" s="1" t="str" cm="1">
        <f t="array" ref="F41">_xlfn.IFS(E41&lt;=2016,"before treatment",E41=2017,"unknown",E41&gt;2017,"after treatment")</f>
        <v>after treatment</v>
      </c>
      <c r="G41" s="1">
        <f t="shared" si="3"/>
        <v>0</v>
      </c>
      <c r="H41" s="1">
        <f t="shared" si="4"/>
        <v>1</v>
      </c>
      <c r="I41" t="str">
        <f>'Raw Data'!E41</f>
        <v>Rabun</v>
      </c>
      <c r="J41" t="str">
        <f>'Raw Data'!F41</f>
        <v>Lookout Mountain Scenic Hwy</v>
      </c>
      <c r="K41" t="str">
        <f>'Raw Data'!G41</f>
        <v>Moore Cir</v>
      </c>
      <c r="L41" t="str">
        <f>'Raw Data'!H41</f>
        <v>(B) Suspected Minor/Visible Injury</v>
      </c>
      <c r="M41">
        <f>'Raw Data'!I41</f>
        <v>0</v>
      </c>
      <c r="N41">
        <f>'Raw Data'!J41</f>
        <v>0</v>
      </c>
      <c r="O41">
        <f>'Raw Data'!K41</f>
        <v>1</v>
      </c>
      <c r="P41" t="str">
        <f>'Raw Data'!L41</f>
        <v>Not a Collision with Motor Vehicle</v>
      </c>
      <c r="Q41" t="str">
        <f>'Raw Data'!M41</f>
        <v>On Shoulder</v>
      </c>
      <c r="R41" t="str">
        <f>'Raw Data'!N41</f>
        <v>Embankment</v>
      </c>
      <c r="S41" t="str">
        <f>'Raw Data'!O41</f>
        <v>Embankment</v>
      </c>
      <c r="T41" t="str">
        <f>'Raw Data'!P41</f>
        <v>(None)</v>
      </c>
      <c r="U41">
        <f>'Raw Data'!Q41</f>
        <v>1</v>
      </c>
      <c r="V41" s="1" t="str">
        <f t="shared" si="5"/>
        <v>Yes</v>
      </c>
      <c r="W41" t="str">
        <f>'Raw Data'!R41</f>
        <v>Negotiating a Curve</v>
      </c>
      <c r="X41" t="str">
        <f>'Raw Data'!S41</f>
        <v>East</v>
      </c>
      <c r="Y41" t="str">
        <f>'Raw Data'!T41</f>
        <v>Dark-Not Lighted</v>
      </c>
      <c r="Z41" t="str">
        <f>'Raw Data'!U41</f>
        <v>Wet</v>
      </c>
      <c r="AA41">
        <f>'Raw Data'!V41</f>
        <v>86</v>
      </c>
      <c r="AB41" t="str">
        <f>'Raw Data'!W41</f>
        <v>Lap and Shoulder Belt Used</v>
      </c>
      <c r="AC41" s="1">
        <f t="shared" si="6"/>
        <v>0</v>
      </c>
      <c r="AD41" t="str">
        <f>'Raw Data'!X41</f>
        <v>Passenger Car</v>
      </c>
      <c r="AE41" t="str">
        <f>'Raw Data'!Y41</f>
        <v>2411000200I</v>
      </c>
      <c r="AF41">
        <f>'Raw Data'!Z41</f>
        <v>8.7765909999999998</v>
      </c>
      <c r="AG41">
        <f>'Raw Data'!AA41</f>
        <v>34.859864999999999</v>
      </c>
      <c r="AH41">
        <f>'Raw Data'!AB41</f>
        <v>-83.511803999999998</v>
      </c>
      <c r="AI41">
        <f>'Raw Data'!AC41</f>
        <v>53</v>
      </c>
      <c r="AJ41">
        <f>'Raw Data'!AD41</f>
        <v>43</v>
      </c>
      <c r="AK41">
        <f>'Raw Data'!AE41</f>
        <v>92</v>
      </c>
      <c r="AL41" t="str">
        <f>'Raw Data'!AF41</f>
        <v>D1_0002_00_I</v>
      </c>
      <c r="AM41">
        <f>'Raw Data'!AG41</f>
        <v>77</v>
      </c>
      <c r="AN41">
        <f>'Raw Data'!AH41</f>
        <v>91</v>
      </c>
      <c r="AO41" t="str">
        <f>'Raw Data'!AI41</f>
        <v>simple</v>
      </c>
      <c r="AP41">
        <f>'Raw Data'!AJ41</f>
        <v>624.20000000000005</v>
      </c>
      <c r="AQ41">
        <f>'Raw Data'!AK41</f>
        <v>60.6</v>
      </c>
      <c r="AR41">
        <f>'Raw Data'!AL41</f>
        <v>658.7</v>
      </c>
      <c r="AS41">
        <f>'Raw Data'!AM41</f>
        <v>-83.513820999999993</v>
      </c>
      <c r="AT41">
        <f>'Raw Data'!AN41</f>
        <v>34.860326999999998</v>
      </c>
      <c r="AU41">
        <f>'Raw Data'!AO41</f>
        <v>-83.511792</v>
      </c>
      <c r="AV41">
        <f>'Raw Data'!AP41</f>
        <v>34.859856999999998</v>
      </c>
      <c r="AW41" t="str">
        <f>'Raw Data'!AQ41</f>
        <v>2411000200I</v>
      </c>
      <c r="AX41">
        <f>'Raw Data'!AR41</f>
        <v>1</v>
      </c>
      <c r="AY41">
        <f>'Raw Data'!AS41</f>
        <v>241</v>
      </c>
      <c r="AZ41">
        <f>'Raw Data'!AT41</f>
        <v>2</v>
      </c>
      <c r="BA41">
        <f>'Raw Data'!AU41</f>
        <v>0</v>
      </c>
      <c r="BB41">
        <f>'Raw Data'!AV41</f>
        <v>55</v>
      </c>
      <c r="BC41">
        <f>'Raw Data'!AW41</f>
        <v>6.74</v>
      </c>
      <c r="BD41">
        <f>'Raw Data'!AX41</f>
        <v>6.37</v>
      </c>
      <c r="BE41">
        <f>'Raw Data'!AY41</f>
        <v>1901.6</v>
      </c>
      <c r="BF41">
        <f>'Raw Data'!AZ41</f>
        <v>1928.8</v>
      </c>
      <c r="BG41">
        <f>'Raw Data'!BA41</f>
        <v>1953.1</v>
      </c>
      <c r="BH41">
        <f>'Raw Data'!BB41</f>
        <v>55</v>
      </c>
      <c r="BI41">
        <f>'Raw Data'!BC41</f>
        <v>50.1</v>
      </c>
      <c r="BJ41">
        <f>'Raw Data'!BD41</f>
        <v>4.9000000000000004</v>
      </c>
      <c r="BK41">
        <f>'Raw Data'!BE41</f>
        <v>43091</v>
      </c>
      <c r="BL41" t="str">
        <f>'Raw Data'!BF41</f>
        <v>NONE</v>
      </c>
      <c r="BM41">
        <f>'Raw Data'!BG41</f>
        <v>2.1450000000000002E-3</v>
      </c>
      <c r="BN41">
        <f>'Raw Data'!BH41</f>
        <v>43318</v>
      </c>
      <c r="BO41">
        <f>'Raw Data'!BI41</f>
        <v>42943</v>
      </c>
      <c r="BP41" t="str">
        <f>'Raw Data'!BJ41</f>
        <v>2411000200I</v>
      </c>
      <c r="BQ41" t="str">
        <f>'Raw Data'!BK41</f>
        <v>RABUN</v>
      </c>
      <c r="BR41">
        <f>'Raw Data'!BL41</f>
        <v>1</v>
      </c>
      <c r="BS41">
        <f>'Raw Data'!BM41</f>
        <v>200</v>
      </c>
      <c r="BT41">
        <f>'Raw Data'!BN41</f>
        <v>1</v>
      </c>
      <c r="BU41">
        <f>'Raw Data'!BO41</f>
        <v>1</v>
      </c>
      <c r="BV41">
        <f>'Raw Data'!BP41</f>
        <v>2</v>
      </c>
      <c r="BW41">
        <f>'Raw Data'!BQ41</f>
        <v>1</v>
      </c>
      <c r="BX41">
        <f>'Raw Data'!BR41</f>
        <v>1</v>
      </c>
      <c r="BY41">
        <f>'Raw Data'!BS41</f>
        <v>2</v>
      </c>
      <c r="BZ41">
        <f>'Raw Data'!BT41</f>
        <v>3</v>
      </c>
      <c r="CA41">
        <f>'Raw Data'!BU41</f>
        <v>3</v>
      </c>
      <c r="CB41" t="str">
        <f>'Raw Data'!BV41</f>
        <v>N</v>
      </c>
      <c r="CC41">
        <f>'Raw Data'!BW41</f>
        <v>241</v>
      </c>
      <c r="CD41">
        <f>'Raw Data'!BX41</f>
        <v>2</v>
      </c>
      <c r="CE41">
        <f>'Raw Data'!BY41</f>
        <v>0</v>
      </c>
      <c r="CF41" t="str">
        <f>'Raw Data'!BZ41</f>
        <v>Not Urban</v>
      </c>
      <c r="CG41" t="str">
        <f>'Raw Data'!CA41</f>
        <v>Not Urban</v>
      </c>
      <c r="CH41">
        <f>'Raw Data'!CB41</f>
        <v>0</v>
      </c>
      <c r="CI41">
        <f>'Raw Data'!CC41</f>
        <v>55</v>
      </c>
      <c r="CJ41">
        <f>'Raw Data'!CD41</f>
        <v>4060</v>
      </c>
      <c r="CK41" t="str">
        <f>'Raw Data'!CE41</f>
        <v xml:space="preserve"> </v>
      </c>
      <c r="CL41">
        <f>'Raw Data'!CF41</f>
        <v>0</v>
      </c>
      <c r="CM41">
        <f>'Raw Data'!CG41</f>
        <v>0.185808</v>
      </c>
      <c r="CN41">
        <f>'Raw Data'!CH41</f>
        <v>9</v>
      </c>
      <c r="CO41" t="str">
        <f>'Raw Data'!CI41</f>
        <v>State Mainline</v>
      </c>
      <c r="CP41">
        <f>'Raw Data'!CJ41</f>
        <v>4060</v>
      </c>
      <c r="CQ41">
        <f>'Raw Data'!CK41</f>
        <v>452508</v>
      </c>
      <c r="CR41">
        <f>'Raw Data'!CL41</f>
        <v>8.6300000000000008</v>
      </c>
      <c r="CS41">
        <f>'Raw Data'!CM41</f>
        <v>8.81</v>
      </c>
      <c r="CT41">
        <f>'Raw Data'!CN41</f>
        <v>452508</v>
      </c>
      <c r="CU41">
        <f>'Raw Data'!CO41</f>
        <v>0</v>
      </c>
      <c r="CV41">
        <f>'Raw Data'!CP41</f>
        <v>981.06654000000003</v>
      </c>
      <c r="CW41">
        <f>'Raw Data'!CQ41</f>
        <v>100</v>
      </c>
      <c r="CX41">
        <f>'Raw Data'!CR41</f>
        <v>42967</v>
      </c>
      <c r="CY41">
        <f>'Raw Data'!CS41</f>
        <v>8.2730000000000008E-3</v>
      </c>
      <c r="CZ41">
        <f>'Raw Data'!CT41</f>
        <v>0</v>
      </c>
      <c r="DA41">
        <f>'Raw Data'!CU41</f>
        <v>2.1450000000000002E-3</v>
      </c>
      <c r="DB41">
        <f>'Raw Data'!CV41</f>
        <v>614</v>
      </c>
      <c r="DC41" t="str">
        <f>'Raw Data'!CW41</f>
        <v>241-0005</v>
      </c>
      <c r="DD41" t="str">
        <f>'Raw Data'!CX41</f>
        <v>3R : Rural Principal Arterial - Other</v>
      </c>
      <c r="DE41" t="str">
        <f>'Raw Data'!CY41</f>
        <v>34.864523, -83.518681</v>
      </c>
      <c r="DF41">
        <f>'Raw Data'!CZ41</f>
        <v>-83.518681000000001</v>
      </c>
      <c r="DG41">
        <f>'Raw Data'!DA41</f>
        <v>34.864522999999998</v>
      </c>
      <c r="DH41">
        <f>'Raw Data'!DB41</f>
        <v>34.864522999999998</v>
      </c>
      <c r="DI41">
        <f>'Raw Data'!DC41</f>
        <v>-83.518681000000001</v>
      </c>
      <c r="DJ41">
        <f>'Raw Data'!DD41</f>
        <v>2.1450000000000002E-3</v>
      </c>
      <c r="DK41">
        <f>'Raw Data'!DE41</f>
        <v>53</v>
      </c>
      <c r="DL41" s="1" t="str">
        <f>VLOOKUP(DK41,'Curve Info'!$A$9:$P$76,16)</f>
        <v>Low Crash Frequency</v>
      </c>
      <c r="DM41" s="1" t="str">
        <f>VLOOKUP(DK41,'Curve Info'!$A$9:$P$76,14)</f>
        <v>Medium AADT</v>
      </c>
      <c r="DN41" s="1">
        <f t="shared" si="7"/>
        <v>4090</v>
      </c>
      <c r="DO41" s="1">
        <f t="shared" si="8"/>
        <v>3350</v>
      </c>
      <c r="DP41" s="1">
        <f t="shared" si="9"/>
        <v>740</v>
      </c>
      <c r="DQ41" s="1">
        <f t="shared" si="10"/>
        <v>0.22089552238805971</v>
      </c>
      <c r="DR41" s="1">
        <f t="shared" si="11"/>
        <v>3720</v>
      </c>
      <c r="DS41">
        <f>'Raw Data'!DF41</f>
        <v>3920</v>
      </c>
      <c r="DT41">
        <f>'Raw Data'!DG41</f>
        <v>14.5</v>
      </c>
      <c r="DU41">
        <f>'Raw Data'!DH41</f>
        <v>4140</v>
      </c>
      <c r="DV41">
        <f>'Raw Data'!DI41</f>
        <v>14.5</v>
      </c>
      <c r="DW41">
        <f>'Raw Data'!DJ41</f>
        <v>4210</v>
      </c>
      <c r="DX41">
        <f>'Raw Data'!DK41</f>
        <v>0</v>
      </c>
      <c r="DY41">
        <f>'Raw Data'!DL41</f>
        <v>4190</v>
      </c>
      <c r="DZ41">
        <f>'Raw Data'!DM41</f>
        <v>0</v>
      </c>
      <c r="EA41">
        <f>'Raw Data'!DN41</f>
        <v>4060</v>
      </c>
      <c r="EB41">
        <f>'Raw Data'!DO41</f>
        <v>9.6</v>
      </c>
      <c r="EC41">
        <f>'Raw Data'!DP41</f>
        <v>3900</v>
      </c>
      <c r="ED41">
        <f>'Raw Data'!DQ41</f>
        <v>9.6</v>
      </c>
      <c r="EE41">
        <f>'Raw Data'!DR41</f>
        <v>2720</v>
      </c>
      <c r="EF41">
        <f>'Raw Data'!DS41</f>
        <v>12.8</v>
      </c>
      <c r="EG41">
        <f>'Raw Data'!DT41</f>
        <v>2720</v>
      </c>
      <c r="EH41">
        <f>'Raw Data'!DU41</f>
        <v>12.8</v>
      </c>
      <c r="EI41">
        <f>'Raw Data'!DV41</f>
        <v>3870</v>
      </c>
      <c r="EJ41">
        <f>'Raw Data'!DW41</f>
        <v>14.8</v>
      </c>
      <c r="EK41">
        <f>'Raw Data'!DX41</f>
        <v>3910</v>
      </c>
      <c r="EL41">
        <f>'Raw Data'!DY41</f>
        <v>14.8</v>
      </c>
      <c r="EM41">
        <f>'Raw Data'!DZ41</f>
        <v>0</v>
      </c>
    </row>
    <row r="42" spans="1:143" x14ac:dyDescent="0.3">
      <c r="A42">
        <f>'Raw Data'!A42</f>
        <v>41</v>
      </c>
      <c r="B42">
        <f>'Raw Data'!B42</f>
        <v>7690216</v>
      </c>
      <c r="C42" t="str">
        <f>'Raw Data'!C42</f>
        <v>Rabun Co Sheriff's Office</v>
      </c>
      <c r="D42">
        <f>'Raw Data'!D42</f>
        <v>44020.261111111111</v>
      </c>
      <c r="E42" s="1">
        <f t="shared" si="2"/>
        <v>2020</v>
      </c>
      <c r="F42" s="1" t="str" cm="1">
        <f t="array" ref="F42">_xlfn.IFS(E42&lt;=2016,"before treatment",E42=2017,"unknown",E42&gt;2017,"after treatment")</f>
        <v>after treatment</v>
      </c>
      <c r="G42" s="1">
        <f t="shared" si="3"/>
        <v>0</v>
      </c>
      <c r="H42" s="1">
        <f t="shared" si="4"/>
        <v>1</v>
      </c>
      <c r="I42" t="str">
        <f>'Raw Data'!E42</f>
        <v>Rabun</v>
      </c>
      <c r="J42" t="str">
        <f>'Raw Data'!F42</f>
        <v>Lookout Mountain Scenic Hwy</v>
      </c>
      <c r="K42" t="str">
        <f>'Raw Data'!G42</f>
        <v>Charlie Mtn Rd</v>
      </c>
      <c r="L42" t="str">
        <f>'Raw Data'!H42</f>
        <v>(C) Possible Injury / Complaint</v>
      </c>
      <c r="M42">
        <f>'Raw Data'!I42</f>
        <v>0</v>
      </c>
      <c r="N42">
        <f>'Raw Data'!J42</f>
        <v>0</v>
      </c>
      <c r="O42">
        <f>'Raw Data'!K42</f>
        <v>0</v>
      </c>
      <c r="P42" t="str">
        <f>'Raw Data'!L42</f>
        <v>Not a Collision with Motor Vehicle</v>
      </c>
      <c r="Q42" t="str">
        <f>'Raw Data'!M42</f>
        <v>Off Roadway</v>
      </c>
      <c r="R42" t="str">
        <f>'Raw Data'!N42</f>
        <v>Ditch</v>
      </c>
      <c r="S42" t="str">
        <f>'Raw Data'!O42</f>
        <v>Over Turn</v>
      </c>
      <c r="T42" t="str">
        <f>'Raw Data'!P42</f>
        <v>(None)</v>
      </c>
      <c r="U42">
        <f>'Raw Data'!Q42</f>
        <v>1</v>
      </c>
      <c r="V42" s="1" t="str">
        <f t="shared" si="5"/>
        <v>Yes</v>
      </c>
      <c r="W42" t="str">
        <f>'Raw Data'!R42</f>
        <v>Negotiating a Curve</v>
      </c>
      <c r="X42" t="str">
        <f>'Raw Data'!S42</f>
        <v>West</v>
      </c>
      <c r="Y42" t="str">
        <f>'Raw Data'!T42</f>
        <v>Dawn</v>
      </c>
      <c r="Z42" t="str">
        <f>'Raw Data'!U42</f>
        <v>Wet</v>
      </c>
      <c r="AA42">
        <f>'Raw Data'!V42</f>
        <v>52</v>
      </c>
      <c r="AB42" t="str">
        <f>'Raw Data'!W42</f>
        <v>Lap and Shoulder Belt Used</v>
      </c>
      <c r="AC42" s="1">
        <f t="shared" si="6"/>
        <v>0</v>
      </c>
      <c r="AD42" t="str">
        <f>'Raw Data'!X42</f>
        <v>Pickup Truck</v>
      </c>
      <c r="AE42" t="str">
        <f>'Raw Data'!Y42</f>
        <v>2411000200I</v>
      </c>
      <c r="AF42">
        <f>'Raw Data'!Z42</f>
        <v>8.8315579999999994</v>
      </c>
      <c r="AG42">
        <f>'Raw Data'!AA42</f>
        <v>34.859394999999999</v>
      </c>
      <c r="AH42">
        <f>'Raw Data'!AB42</f>
        <v>-83.511003000000002</v>
      </c>
      <c r="AI42">
        <f>'Raw Data'!AC42</f>
        <v>54</v>
      </c>
      <c r="AJ42">
        <f>'Raw Data'!AD42</f>
        <v>44</v>
      </c>
      <c r="AK42">
        <f>'Raw Data'!AE42</f>
        <v>94</v>
      </c>
      <c r="AL42" t="str">
        <f>'Raw Data'!AF42</f>
        <v>D1_0002_00_I</v>
      </c>
      <c r="AM42">
        <f>'Raw Data'!AG42</f>
        <v>78</v>
      </c>
      <c r="AN42">
        <f>'Raw Data'!AH42</f>
        <v>93</v>
      </c>
      <c r="AO42" t="str">
        <f>'Raw Data'!AI42</f>
        <v>split</v>
      </c>
      <c r="AP42">
        <f>'Raw Data'!AJ42</f>
        <v>1434</v>
      </c>
      <c r="AQ42">
        <f>'Raw Data'!AK42</f>
        <v>17.399999999999999</v>
      </c>
      <c r="AR42">
        <f>'Raw Data'!AL42</f>
        <v>434.1</v>
      </c>
      <c r="AS42">
        <f>'Raw Data'!AM42</f>
        <v>-83.511751000000004</v>
      </c>
      <c r="AT42">
        <f>'Raw Data'!AN42</f>
        <v>34.859831</v>
      </c>
      <c r="AU42">
        <f>'Raw Data'!AO42</f>
        <v>-83.510530000000003</v>
      </c>
      <c r="AV42">
        <f>'Raw Data'!AP42</f>
        <v>34.859202000000003</v>
      </c>
      <c r="AW42" t="str">
        <f>'Raw Data'!AQ42</f>
        <v>2411000200I</v>
      </c>
      <c r="AX42">
        <f>'Raw Data'!AR42</f>
        <v>1</v>
      </c>
      <c r="AY42">
        <f>'Raw Data'!AS42</f>
        <v>241</v>
      </c>
      <c r="AZ42">
        <f>'Raw Data'!AT42</f>
        <v>2</v>
      </c>
      <c r="BA42">
        <f>'Raw Data'!AU42</f>
        <v>0</v>
      </c>
      <c r="BB42">
        <f>'Raw Data'!AV42</f>
        <v>55</v>
      </c>
      <c r="BC42">
        <f>'Raw Data'!AW42</f>
        <v>6.75</v>
      </c>
      <c r="BD42">
        <f>'Raw Data'!AX42</f>
        <v>6.66</v>
      </c>
      <c r="BE42">
        <f>'Raw Data'!AY42</f>
        <v>1859.6</v>
      </c>
      <c r="BF42">
        <f>'Raw Data'!AZ42</f>
        <v>1877</v>
      </c>
      <c r="BG42">
        <f>'Raw Data'!BA42</f>
        <v>1898.3</v>
      </c>
      <c r="BH42">
        <f>'Raw Data'!BB42</f>
        <v>55</v>
      </c>
      <c r="BI42">
        <f>'Raw Data'!BC42</f>
        <v>57.5</v>
      </c>
      <c r="BJ42">
        <f>'Raw Data'!BD42</f>
        <v>0</v>
      </c>
      <c r="BK42">
        <f>'Raw Data'!BE42</f>
        <v>43091</v>
      </c>
      <c r="BL42" t="str">
        <f>'Raw Data'!BF42</f>
        <v>NONE</v>
      </c>
      <c r="BM42">
        <f>'Raw Data'!BG42</f>
        <v>1.379E-3</v>
      </c>
      <c r="BN42">
        <f>'Raw Data'!BH42</f>
        <v>43318</v>
      </c>
      <c r="BO42">
        <f>'Raw Data'!BI42</f>
        <v>42943</v>
      </c>
      <c r="BP42" t="str">
        <f>'Raw Data'!BJ42</f>
        <v>2411000200I</v>
      </c>
      <c r="BQ42" t="str">
        <f>'Raw Data'!BK42</f>
        <v>RABUN</v>
      </c>
      <c r="BR42">
        <f>'Raw Data'!BL42</f>
        <v>1</v>
      </c>
      <c r="BS42">
        <f>'Raw Data'!BM42</f>
        <v>200</v>
      </c>
      <c r="BT42">
        <f>'Raw Data'!BN42</f>
        <v>1</v>
      </c>
      <c r="BU42">
        <f>'Raw Data'!BO42</f>
        <v>1</v>
      </c>
      <c r="BV42">
        <f>'Raw Data'!BP42</f>
        <v>2</v>
      </c>
      <c r="BW42">
        <f>'Raw Data'!BQ42</f>
        <v>1</v>
      </c>
      <c r="BX42">
        <f>'Raw Data'!BR42</f>
        <v>1</v>
      </c>
      <c r="BY42">
        <f>'Raw Data'!BS42</f>
        <v>2</v>
      </c>
      <c r="BZ42">
        <f>'Raw Data'!BT42</f>
        <v>3</v>
      </c>
      <c r="CA42">
        <f>'Raw Data'!BU42</f>
        <v>3</v>
      </c>
      <c r="CB42" t="str">
        <f>'Raw Data'!BV42</f>
        <v>N</v>
      </c>
      <c r="CC42">
        <f>'Raw Data'!BW42</f>
        <v>241</v>
      </c>
      <c r="CD42">
        <f>'Raw Data'!BX42</f>
        <v>2</v>
      </c>
      <c r="CE42">
        <f>'Raw Data'!BY42</f>
        <v>0</v>
      </c>
      <c r="CF42" t="str">
        <f>'Raw Data'!BZ42</f>
        <v>Not Urban</v>
      </c>
      <c r="CG42" t="str">
        <f>'Raw Data'!CA42</f>
        <v>Not Urban</v>
      </c>
      <c r="CH42">
        <f>'Raw Data'!CB42</f>
        <v>0</v>
      </c>
      <c r="CI42">
        <f>'Raw Data'!CC42</f>
        <v>55</v>
      </c>
      <c r="CJ42">
        <f>'Raw Data'!CD42</f>
        <v>4060</v>
      </c>
      <c r="CK42" t="str">
        <f>'Raw Data'!CE42</f>
        <v xml:space="preserve"> </v>
      </c>
      <c r="CL42">
        <f>'Raw Data'!CF42</f>
        <v>0</v>
      </c>
      <c r="CM42">
        <f>'Raw Data'!CG42</f>
        <v>0.185808</v>
      </c>
      <c r="CN42">
        <f>'Raw Data'!CH42</f>
        <v>9</v>
      </c>
      <c r="CO42" t="str">
        <f>'Raw Data'!CI42</f>
        <v>State Mainline</v>
      </c>
      <c r="CP42">
        <f>'Raw Data'!CJ42</f>
        <v>4060</v>
      </c>
      <c r="CQ42">
        <f>'Raw Data'!CK42</f>
        <v>452508</v>
      </c>
      <c r="CR42">
        <f>'Raw Data'!CL42</f>
        <v>8.6300000000000008</v>
      </c>
      <c r="CS42">
        <f>'Raw Data'!CM42</f>
        <v>8.81</v>
      </c>
      <c r="CT42">
        <f>'Raw Data'!CN42</f>
        <v>452508</v>
      </c>
      <c r="CU42">
        <f>'Raw Data'!CO42</f>
        <v>0</v>
      </c>
      <c r="CV42">
        <f>'Raw Data'!CP42</f>
        <v>981.06654000000003</v>
      </c>
      <c r="CW42">
        <f>'Raw Data'!CQ42</f>
        <v>100</v>
      </c>
      <c r="CX42">
        <f>'Raw Data'!CR42</f>
        <v>42967</v>
      </c>
      <c r="CY42">
        <f>'Raw Data'!CS42</f>
        <v>8.2730000000000008E-3</v>
      </c>
      <c r="CZ42">
        <f>'Raw Data'!CT42</f>
        <v>0</v>
      </c>
      <c r="DA42">
        <f>'Raw Data'!CU42</f>
        <v>1.379E-3</v>
      </c>
      <c r="DB42">
        <f>'Raw Data'!CV42</f>
        <v>614</v>
      </c>
      <c r="DC42" t="str">
        <f>'Raw Data'!CW42</f>
        <v>241-0005</v>
      </c>
      <c r="DD42" t="str">
        <f>'Raw Data'!CX42</f>
        <v>3R : Rural Principal Arterial - Other</v>
      </c>
      <c r="DE42" t="str">
        <f>'Raw Data'!CY42</f>
        <v>34.864523, -83.518681</v>
      </c>
      <c r="DF42">
        <f>'Raw Data'!CZ42</f>
        <v>-83.518681000000001</v>
      </c>
      <c r="DG42">
        <f>'Raw Data'!DA42</f>
        <v>34.864522999999998</v>
      </c>
      <c r="DH42">
        <f>'Raw Data'!DB42</f>
        <v>34.864522999999998</v>
      </c>
      <c r="DI42">
        <f>'Raw Data'!DC42</f>
        <v>-83.518681000000001</v>
      </c>
      <c r="DJ42">
        <f>'Raw Data'!DD42</f>
        <v>1.379E-3</v>
      </c>
      <c r="DK42">
        <f>'Raw Data'!DE42</f>
        <v>54</v>
      </c>
      <c r="DL42" s="1" t="str">
        <f>VLOOKUP(DK42,'Curve Info'!$A$9:$P$76,16)</f>
        <v>High Crash Frequency</v>
      </c>
      <c r="DM42" s="1" t="str">
        <f>VLOOKUP(DK42,'Curve Info'!$A$9:$P$76,14)</f>
        <v>Medium AADT</v>
      </c>
      <c r="DN42" s="1">
        <f t="shared" si="7"/>
        <v>4090</v>
      </c>
      <c r="DO42" s="1">
        <f t="shared" si="8"/>
        <v>3350</v>
      </c>
      <c r="DP42" s="1">
        <f t="shared" si="9"/>
        <v>740</v>
      </c>
      <c r="DQ42" s="1">
        <f t="shared" si="10"/>
        <v>0.22089552238805971</v>
      </c>
      <c r="DR42" s="1">
        <f t="shared" si="11"/>
        <v>3720</v>
      </c>
      <c r="DS42">
        <f>'Raw Data'!DF42</f>
        <v>3920</v>
      </c>
      <c r="DT42">
        <f>'Raw Data'!DG42</f>
        <v>14.5</v>
      </c>
      <c r="DU42">
        <f>'Raw Data'!DH42</f>
        <v>4140</v>
      </c>
      <c r="DV42">
        <f>'Raw Data'!DI42</f>
        <v>14.5</v>
      </c>
      <c r="DW42">
        <f>'Raw Data'!DJ42</f>
        <v>4210</v>
      </c>
      <c r="DX42">
        <f>'Raw Data'!DK42</f>
        <v>0</v>
      </c>
      <c r="DY42">
        <f>'Raw Data'!DL42</f>
        <v>4190</v>
      </c>
      <c r="DZ42">
        <f>'Raw Data'!DM42</f>
        <v>0</v>
      </c>
      <c r="EA42">
        <f>'Raw Data'!DN42</f>
        <v>4060</v>
      </c>
      <c r="EB42">
        <f>'Raw Data'!DO42</f>
        <v>9.6</v>
      </c>
      <c r="EC42">
        <f>'Raw Data'!DP42</f>
        <v>3900</v>
      </c>
      <c r="ED42">
        <f>'Raw Data'!DQ42</f>
        <v>9.6</v>
      </c>
      <c r="EE42">
        <f>'Raw Data'!DR42</f>
        <v>2720</v>
      </c>
      <c r="EF42">
        <f>'Raw Data'!DS42</f>
        <v>12.8</v>
      </c>
      <c r="EG42">
        <f>'Raw Data'!DT42</f>
        <v>2720</v>
      </c>
      <c r="EH42">
        <f>'Raw Data'!DU42</f>
        <v>12.8</v>
      </c>
      <c r="EI42">
        <f>'Raw Data'!DV42</f>
        <v>3870</v>
      </c>
      <c r="EJ42">
        <f>'Raw Data'!DW42</f>
        <v>14.8</v>
      </c>
      <c r="EK42">
        <f>'Raw Data'!DX42</f>
        <v>3910</v>
      </c>
      <c r="EL42">
        <f>'Raw Data'!DY42</f>
        <v>14.8</v>
      </c>
      <c r="EM42">
        <f>'Raw Data'!DZ42</f>
        <v>9.9999999999999995E-7</v>
      </c>
    </row>
    <row r="43" spans="1:143" x14ac:dyDescent="0.3">
      <c r="A43">
        <f>'Raw Data'!A43</f>
        <v>42</v>
      </c>
      <c r="B43">
        <f>'Raw Data'!B43</f>
        <v>7297602</v>
      </c>
      <c r="C43" t="str">
        <f>'Raw Data'!C43</f>
        <v>Rabun Co Sheriff's Office</v>
      </c>
      <c r="D43">
        <f>'Raw Data'!D43</f>
        <v>43671.784722222219</v>
      </c>
      <c r="E43" s="1">
        <f t="shared" si="2"/>
        <v>2019</v>
      </c>
      <c r="F43" s="1" t="str" cm="1">
        <f t="array" ref="F43">_xlfn.IFS(E43&lt;=2016,"before treatment",E43=2017,"unknown",E43&gt;2017,"after treatment")</f>
        <v>after treatment</v>
      </c>
      <c r="G43" s="1">
        <f t="shared" si="3"/>
        <v>0</v>
      </c>
      <c r="H43" s="1">
        <f t="shared" si="4"/>
        <v>1</v>
      </c>
      <c r="I43" t="str">
        <f>'Raw Data'!E43</f>
        <v>Rabun</v>
      </c>
      <c r="J43" t="str">
        <f>'Raw Data'!F43</f>
        <v>Lookout Mountain Scenic Hwy</v>
      </c>
      <c r="K43" t="str">
        <f>'Raw Data'!G43</f>
        <v>Charlie Mtn Roiad</v>
      </c>
      <c r="L43" t="str">
        <f>'Raw Data'!H43</f>
        <v>(O) No Injury</v>
      </c>
      <c r="M43">
        <f>'Raw Data'!I43</f>
        <v>0</v>
      </c>
      <c r="N43">
        <f>'Raw Data'!J43</f>
        <v>0</v>
      </c>
      <c r="O43">
        <f>'Raw Data'!K43</f>
        <v>0</v>
      </c>
      <c r="P43" t="str">
        <f>'Raw Data'!L43</f>
        <v>Rear End</v>
      </c>
      <c r="Q43" t="str">
        <f>'Raw Data'!M43</f>
        <v>On Roadway - Roadway Intersection</v>
      </c>
      <c r="R43" t="str">
        <f>'Raw Data'!N43</f>
        <v>["Motor Vehicle in Motion","Motor Vehicle in Motion"]</v>
      </c>
      <c r="S43" t="str">
        <f>'Raw Data'!O43</f>
        <v>["Motor Vehicle in Motion","Motor Vehicle in Motion"]</v>
      </c>
      <c r="T43" t="str">
        <f>'Raw Data'!P43</f>
        <v>(None)</v>
      </c>
      <c r="U43">
        <f>'Raw Data'!Q43</f>
        <v>2</v>
      </c>
      <c r="V43" s="1" t="str">
        <f t="shared" si="5"/>
        <v>No</v>
      </c>
      <c r="W43" t="str">
        <f>'Raw Data'!R43</f>
        <v>["Straight","Straight"]</v>
      </c>
      <c r="X43" t="str">
        <f>'Raw Data'!S43</f>
        <v>["West","West"]</v>
      </c>
      <c r="Y43" t="str">
        <f>'Raw Data'!T43</f>
        <v>Daylight</v>
      </c>
      <c r="Z43" t="str">
        <f>'Raw Data'!U43</f>
        <v>Dry</v>
      </c>
      <c r="AA43" t="str">
        <f>'Raw Data'!V43</f>
        <v>[59,65]</v>
      </c>
      <c r="AB43" t="str">
        <f>'Raw Data'!W43</f>
        <v>["Lap and Shoulder Belt Used","Lap and Shoulder Belt Used"]</v>
      </c>
      <c r="AC43" s="1">
        <f t="shared" si="6"/>
        <v>0</v>
      </c>
      <c r="AD43" t="str">
        <f>'Raw Data'!X43</f>
        <v>["Passenger Car","Pickup Truck"]</v>
      </c>
      <c r="AE43" t="str">
        <f>'Raw Data'!Y43</f>
        <v>2411000200I</v>
      </c>
      <c r="AF43">
        <f>'Raw Data'!Z43</f>
        <v>8.8170029999999997</v>
      </c>
      <c r="AG43">
        <f>'Raw Data'!AA43</f>
        <v>34.859504000000001</v>
      </c>
      <c r="AH43">
        <f>'Raw Data'!AB43</f>
        <v>-83.511222000000004</v>
      </c>
      <c r="AI43">
        <f>'Raw Data'!AC43</f>
        <v>54</v>
      </c>
      <c r="AJ43">
        <f>'Raw Data'!AD43</f>
        <v>44</v>
      </c>
      <c r="AK43">
        <f>'Raw Data'!AE43</f>
        <v>94</v>
      </c>
      <c r="AL43" t="str">
        <f>'Raw Data'!AF43</f>
        <v>D1_0002_00_I</v>
      </c>
      <c r="AM43">
        <f>'Raw Data'!AG43</f>
        <v>78</v>
      </c>
      <c r="AN43">
        <f>'Raw Data'!AH43</f>
        <v>93</v>
      </c>
      <c r="AO43" t="str">
        <f>'Raw Data'!AI43</f>
        <v>split</v>
      </c>
      <c r="AP43">
        <f>'Raw Data'!AJ43</f>
        <v>1434</v>
      </c>
      <c r="AQ43">
        <f>'Raw Data'!AK43</f>
        <v>17.399999999999999</v>
      </c>
      <c r="AR43">
        <f>'Raw Data'!AL43</f>
        <v>434.1</v>
      </c>
      <c r="AS43">
        <f>'Raw Data'!AM43</f>
        <v>-83.511751000000004</v>
      </c>
      <c r="AT43">
        <f>'Raw Data'!AN43</f>
        <v>34.859831</v>
      </c>
      <c r="AU43">
        <f>'Raw Data'!AO43</f>
        <v>-83.510530000000003</v>
      </c>
      <c r="AV43">
        <f>'Raw Data'!AP43</f>
        <v>34.859202000000003</v>
      </c>
      <c r="AW43" t="str">
        <f>'Raw Data'!AQ43</f>
        <v>2411000200I</v>
      </c>
      <c r="AX43">
        <f>'Raw Data'!AR43</f>
        <v>1</v>
      </c>
      <c r="AY43">
        <f>'Raw Data'!AS43</f>
        <v>241</v>
      </c>
      <c r="AZ43">
        <f>'Raw Data'!AT43</f>
        <v>2</v>
      </c>
      <c r="BA43">
        <f>'Raw Data'!AU43</f>
        <v>0</v>
      </c>
      <c r="BB43">
        <f>'Raw Data'!AV43</f>
        <v>55</v>
      </c>
      <c r="BC43">
        <f>'Raw Data'!AW43</f>
        <v>6.75</v>
      </c>
      <c r="BD43">
        <f>'Raw Data'!AX43</f>
        <v>6.66</v>
      </c>
      <c r="BE43">
        <f>'Raw Data'!AY43</f>
        <v>1859.6</v>
      </c>
      <c r="BF43">
        <f>'Raw Data'!AZ43</f>
        <v>1877</v>
      </c>
      <c r="BG43">
        <f>'Raw Data'!BA43</f>
        <v>1898.3</v>
      </c>
      <c r="BH43">
        <f>'Raw Data'!BB43</f>
        <v>55</v>
      </c>
      <c r="BI43">
        <f>'Raw Data'!BC43</f>
        <v>57.5</v>
      </c>
      <c r="BJ43">
        <f>'Raw Data'!BD43</f>
        <v>0</v>
      </c>
      <c r="BK43">
        <f>'Raw Data'!BE43</f>
        <v>43091</v>
      </c>
      <c r="BL43" t="str">
        <f>'Raw Data'!BF43</f>
        <v>NONE</v>
      </c>
      <c r="BM43">
        <f>'Raw Data'!BG43</f>
        <v>1.379E-3</v>
      </c>
      <c r="BN43">
        <f>'Raw Data'!BH43</f>
        <v>43318</v>
      </c>
      <c r="BO43">
        <f>'Raw Data'!BI43</f>
        <v>42943</v>
      </c>
      <c r="BP43" t="str">
        <f>'Raw Data'!BJ43</f>
        <v>2411000200I</v>
      </c>
      <c r="BQ43" t="str">
        <f>'Raw Data'!BK43</f>
        <v>RABUN</v>
      </c>
      <c r="BR43">
        <f>'Raw Data'!BL43</f>
        <v>1</v>
      </c>
      <c r="BS43">
        <f>'Raw Data'!BM43</f>
        <v>200</v>
      </c>
      <c r="BT43">
        <f>'Raw Data'!BN43</f>
        <v>1</v>
      </c>
      <c r="BU43">
        <f>'Raw Data'!BO43</f>
        <v>1</v>
      </c>
      <c r="BV43">
        <f>'Raw Data'!BP43</f>
        <v>2</v>
      </c>
      <c r="BW43">
        <f>'Raw Data'!BQ43</f>
        <v>1</v>
      </c>
      <c r="BX43">
        <f>'Raw Data'!BR43</f>
        <v>1</v>
      </c>
      <c r="BY43">
        <f>'Raw Data'!BS43</f>
        <v>2</v>
      </c>
      <c r="BZ43">
        <f>'Raw Data'!BT43</f>
        <v>3</v>
      </c>
      <c r="CA43">
        <f>'Raw Data'!BU43</f>
        <v>3</v>
      </c>
      <c r="CB43" t="str">
        <f>'Raw Data'!BV43</f>
        <v>N</v>
      </c>
      <c r="CC43">
        <f>'Raw Data'!BW43</f>
        <v>241</v>
      </c>
      <c r="CD43">
        <f>'Raw Data'!BX43</f>
        <v>2</v>
      </c>
      <c r="CE43">
        <f>'Raw Data'!BY43</f>
        <v>0</v>
      </c>
      <c r="CF43" t="str">
        <f>'Raw Data'!BZ43</f>
        <v>Not Urban</v>
      </c>
      <c r="CG43" t="str">
        <f>'Raw Data'!CA43</f>
        <v>Not Urban</v>
      </c>
      <c r="CH43">
        <f>'Raw Data'!CB43</f>
        <v>0</v>
      </c>
      <c r="CI43">
        <f>'Raw Data'!CC43</f>
        <v>55</v>
      </c>
      <c r="CJ43">
        <f>'Raw Data'!CD43</f>
        <v>4060</v>
      </c>
      <c r="CK43" t="str">
        <f>'Raw Data'!CE43</f>
        <v xml:space="preserve"> </v>
      </c>
      <c r="CL43">
        <f>'Raw Data'!CF43</f>
        <v>0</v>
      </c>
      <c r="CM43">
        <f>'Raw Data'!CG43</f>
        <v>0.185808</v>
      </c>
      <c r="CN43">
        <f>'Raw Data'!CH43</f>
        <v>9</v>
      </c>
      <c r="CO43" t="str">
        <f>'Raw Data'!CI43</f>
        <v>State Mainline</v>
      </c>
      <c r="CP43">
        <f>'Raw Data'!CJ43</f>
        <v>4060</v>
      </c>
      <c r="CQ43">
        <f>'Raw Data'!CK43</f>
        <v>452508</v>
      </c>
      <c r="CR43">
        <f>'Raw Data'!CL43</f>
        <v>8.6300000000000008</v>
      </c>
      <c r="CS43">
        <f>'Raw Data'!CM43</f>
        <v>8.81</v>
      </c>
      <c r="CT43">
        <f>'Raw Data'!CN43</f>
        <v>452508</v>
      </c>
      <c r="CU43">
        <f>'Raw Data'!CO43</f>
        <v>0</v>
      </c>
      <c r="CV43">
        <f>'Raw Data'!CP43</f>
        <v>981.06654000000003</v>
      </c>
      <c r="CW43">
        <f>'Raw Data'!CQ43</f>
        <v>100</v>
      </c>
      <c r="CX43">
        <f>'Raw Data'!CR43</f>
        <v>42967</v>
      </c>
      <c r="CY43">
        <f>'Raw Data'!CS43</f>
        <v>8.2730000000000008E-3</v>
      </c>
      <c r="CZ43">
        <f>'Raw Data'!CT43</f>
        <v>0</v>
      </c>
      <c r="DA43">
        <f>'Raw Data'!CU43</f>
        <v>1.379E-3</v>
      </c>
      <c r="DB43">
        <f>'Raw Data'!CV43</f>
        <v>614</v>
      </c>
      <c r="DC43" t="str">
        <f>'Raw Data'!CW43</f>
        <v>241-0005</v>
      </c>
      <c r="DD43" t="str">
        <f>'Raw Data'!CX43</f>
        <v>3R : Rural Principal Arterial - Other</v>
      </c>
      <c r="DE43" t="str">
        <f>'Raw Data'!CY43</f>
        <v>34.864523, -83.518681</v>
      </c>
      <c r="DF43">
        <f>'Raw Data'!CZ43</f>
        <v>-83.518681000000001</v>
      </c>
      <c r="DG43">
        <f>'Raw Data'!DA43</f>
        <v>34.864522999999998</v>
      </c>
      <c r="DH43">
        <f>'Raw Data'!DB43</f>
        <v>34.864522999999998</v>
      </c>
      <c r="DI43">
        <f>'Raw Data'!DC43</f>
        <v>-83.518681000000001</v>
      </c>
      <c r="DJ43">
        <f>'Raw Data'!DD43</f>
        <v>1.379E-3</v>
      </c>
      <c r="DK43">
        <f>'Raw Data'!DE43</f>
        <v>54</v>
      </c>
      <c r="DL43" s="1" t="str">
        <f>VLOOKUP(DK43,'Curve Info'!$A$9:$P$76,16)</f>
        <v>High Crash Frequency</v>
      </c>
      <c r="DM43" s="1" t="str">
        <f>VLOOKUP(DK43,'Curve Info'!$A$9:$P$76,14)</f>
        <v>Medium AADT</v>
      </c>
      <c r="DN43" s="1">
        <f t="shared" si="7"/>
        <v>4090</v>
      </c>
      <c r="DO43" s="1">
        <f t="shared" si="8"/>
        <v>3350</v>
      </c>
      <c r="DP43" s="1">
        <f t="shared" si="9"/>
        <v>740</v>
      </c>
      <c r="DQ43" s="1">
        <f t="shared" si="10"/>
        <v>0.22089552238805971</v>
      </c>
      <c r="DR43" s="1">
        <f t="shared" si="11"/>
        <v>3720</v>
      </c>
      <c r="DS43">
        <f>'Raw Data'!DF43</f>
        <v>3920</v>
      </c>
      <c r="DT43">
        <f>'Raw Data'!DG43</f>
        <v>14.5</v>
      </c>
      <c r="DU43">
        <f>'Raw Data'!DH43</f>
        <v>4140</v>
      </c>
      <c r="DV43">
        <f>'Raw Data'!DI43</f>
        <v>14.5</v>
      </c>
      <c r="DW43">
        <f>'Raw Data'!DJ43</f>
        <v>4210</v>
      </c>
      <c r="DX43">
        <f>'Raw Data'!DK43</f>
        <v>0</v>
      </c>
      <c r="DY43">
        <f>'Raw Data'!DL43</f>
        <v>4190</v>
      </c>
      <c r="DZ43">
        <f>'Raw Data'!DM43</f>
        <v>0</v>
      </c>
      <c r="EA43">
        <f>'Raw Data'!DN43</f>
        <v>4060</v>
      </c>
      <c r="EB43">
        <f>'Raw Data'!DO43</f>
        <v>9.6</v>
      </c>
      <c r="EC43">
        <f>'Raw Data'!DP43</f>
        <v>3900</v>
      </c>
      <c r="ED43">
        <f>'Raw Data'!DQ43</f>
        <v>9.6</v>
      </c>
      <c r="EE43">
        <f>'Raw Data'!DR43</f>
        <v>2720</v>
      </c>
      <c r="EF43">
        <f>'Raw Data'!DS43</f>
        <v>12.8</v>
      </c>
      <c r="EG43">
        <f>'Raw Data'!DT43</f>
        <v>2720</v>
      </c>
      <c r="EH43">
        <f>'Raw Data'!DU43</f>
        <v>12.8</v>
      </c>
      <c r="EI43">
        <f>'Raw Data'!DV43</f>
        <v>3870</v>
      </c>
      <c r="EJ43">
        <f>'Raw Data'!DW43</f>
        <v>14.8</v>
      </c>
      <c r="EK43">
        <f>'Raw Data'!DX43</f>
        <v>3910</v>
      </c>
      <c r="EL43">
        <f>'Raw Data'!DY43</f>
        <v>14.8</v>
      </c>
      <c r="EM43">
        <f>'Raw Data'!DZ43</f>
        <v>0</v>
      </c>
    </row>
    <row r="44" spans="1:143" x14ac:dyDescent="0.3">
      <c r="A44">
        <f>'Raw Data'!A44</f>
        <v>43</v>
      </c>
      <c r="B44">
        <f>'Raw Data'!B44</f>
        <v>7017887</v>
      </c>
      <c r="C44" t="str">
        <f>'Raw Data'!C44</f>
        <v>Gsp Post 00</v>
      </c>
      <c r="D44">
        <f>'Raw Data'!D44</f>
        <v>43457.589583333334</v>
      </c>
      <c r="E44" s="1">
        <f t="shared" si="2"/>
        <v>2018</v>
      </c>
      <c r="F44" s="1" t="str" cm="1">
        <f t="array" ref="F44">_xlfn.IFS(E44&lt;=2016,"before treatment",E44=2017,"unknown",E44&gt;2017,"after treatment")</f>
        <v>after treatment</v>
      </c>
      <c r="G44" s="1">
        <f t="shared" si="3"/>
        <v>0</v>
      </c>
      <c r="H44" s="1">
        <f t="shared" si="4"/>
        <v>1</v>
      </c>
      <c r="I44" t="str">
        <f>'Raw Data'!E44</f>
        <v>Rabun</v>
      </c>
      <c r="J44" t="str">
        <f>'Raw Data'!F44</f>
        <v>Lookout Mountain Scenic Hwy</v>
      </c>
      <c r="K44" t="str">
        <f>'Raw Data'!G44</f>
        <v>Sycamore Cir</v>
      </c>
      <c r="L44" t="str">
        <f>'Raw Data'!H44</f>
        <v>(C) Possible Injury / Complaint</v>
      </c>
      <c r="M44">
        <f>'Raw Data'!I44</f>
        <v>0</v>
      </c>
      <c r="N44">
        <f>'Raw Data'!J44</f>
        <v>0</v>
      </c>
      <c r="O44">
        <f>'Raw Data'!K44</f>
        <v>0</v>
      </c>
      <c r="P44" t="str">
        <f>'Raw Data'!L44</f>
        <v>Not a Collision with Motor Vehicle</v>
      </c>
      <c r="Q44" t="str">
        <f>'Raw Data'!M44</f>
        <v>Off Roadway</v>
      </c>
      <c r="R44" t="str">
        <f>'Raw Data'!N44</f>
        <v>Embankment</v>
      </c>
      <c r="S44" t="str">
        <f>'Raw Data'!O44</f>
        <v>Over Turn</v>
      </c>
      <c r="T44" t="str">
        <f>'Raw Data'!P44</f>
        <v>Too Fast for Conditions</v>
      </c>
      <c r="U44">
        <f>'Raw Data'!Q44</f>
        <v>1</v>
      </c>
      <c r="V44" s="1" t="str">
        <f t="shared" si="5"/>
        <v>Yes</v>
      </c>
      <c r="W44" t="str">
        <f>'Raw Data'!R44</f>
        <v>Negotiating a Curve</v>
      </c>
      <c r="X44" t="str">
        <f>'Raw Data'!S44</f>
        <v>West</v>
      </c>
      <c r="Y44" t="str">
        <f>'Raw Data'!T44</f>
        <v>Daylight</v>
      </c>
      <c r="Z44" t="str">
        <f>'Raw Data'!U44</f>
        <v>Wet</v>
      </c>
      <c r="AA44">
        <f>'Raw Data'!V44</f>
        <v>19</v>
      </c>
      <c r="AB44" t="str">
        <f>'Raw Data'!W44</f>
        <v>Lap and Shoulder Belt Used</v>
      </c>
      <c r="AC44" s="1">
        <f t="shared" si="6"/>
        <v>0</v>
      </c>
      <c r="AD44" t="str">
        <f>'Raw Data'!X44</f>
        <v>Pickup Truck</v>
      </c>
      <c r="AE44" t="str">
        <f>'Raw Data'!Y44</f>
        <v>2411000200I</v>
      </c>
      <c r="AF44">
        <f>'Raw Data'!Z44</f>
        <v>8.8587530000000001</v>
      </c>
      <c r="AG44">
        <f>'Raw Data'!AA44</f>
        <v>34.859217999999998</v>
      </c>
      <c r="AH44">
        <f>'Raw Data'!AB44</f>
        <v>-83.510572999999994</v>
      </c>
      <c r="AI44">
        <f>'Raw Data'!AC44</f>
        <v>54</v>
      </c>
      <c r="AJ44">
        <f>'Raw Data'!AD44</f>
        <v>44</v>
      </c>
      <c r="AK44">
        <f>'Raw Data'!AE44</f>
        <v>94</v>
      </c>
      <c r="AL44" t="str">
        <f>'Raw Data'!AF44</f>
        <v>D1_0002_00_I</v>
      </c>
      <c r="AM44">
        <f>'Raw Data'!AG44</f>
        <v>78</v>
      </c>
      <c r="AN44">
        <f>'Raw Data'!AH44</f>
        <v>93</v>
      </c>
      <c r="AO44" t="str">
        <f>'Raw Data'!AI44</f>
        <v>split</v>
      </c>
      <c r="AP44">
        <f>'Raw Data'!AJ44</f>
        <v>1434</v>
      </c>
      <c r="AQ44">
        <f>'Raw Data'!AK44</f>
        <v>17.399999999999999</v>
      </c>
      <c r="AR44">
        <f>'Raw Data'!AL44</f>
        <v>434.1</v>
      </c>
      <c r="AS44">
        <f>'Raw Data'!AM44</f>
        <v>-83.511751000000004</v>
      </c>
      <c r="AT44">
        <f>'Raw Data'!AN44</f>
        <v>34.859831</v>
      </c>
      <c r="AU44">
        <f>'Raw Data'!AO44</f>
        <v>-83.510530000000003</v>
      </c>
      <c r="AV44">
        <f>'Raw Data'!AP44</f>
        <v>34.859202000000003</v>
      </c>
      <c r="AW44" t="str">
        <f>'Raw Data'!AQ44</f>
        <v>2411000200I</v>
      </c>
      <c r="AX44">
        <f>'Raw Data'!AR44</f>
        <v>1</v>
      </c>
      <c r="AY44">
        <f>'Raw Data'!AS44</f>
        <v>241</v>
      </c>
      <c r="AZ44">
        <f>'Raw Data'!AT44</f>
        <v>2</v>
      </c>
      <c r="BA44">
        <f>'Raw Data'!AU44</f>
        <v>0</v>
      </c>
      <c r="BB44">
        <f>'Raw Data'!AV44</f>
        <v>55</v>
      </c>
      <c r="BC44">
        <f>'Raw Data'!AW44</f>
        <v>6.75</v>
      </c>
      <c r="BD44">
        <f>'Raw Data'!AX44</f>
        <v>6.66</v>
      </c>
      <c r="BE44">
        <f>'Raw Data'!AY44</f>
        <v>1859.6</v>
      </c>
      <c r="BF44">
        <f>'Raw Data'!AZ44</f>
        <v>1877</v>
      </c>
      <c r="BG44">
        <f>'Raw Data'!BA44</f>
        <v>1898.3</v>
      </c>
      <c r="BH44">
        <f>'Raw Data'!BB44</f>
        <v>55</v>
      </c>
      <c r="BI44">
        <f>'Raw Data'!BC44</f>
        <v>57.5</v>
      </c>
      <c r="BJ44">
        <f>'Raw Data'!BD44</f>
        <v>0</v>
      </c>
      <c r="BK44">
        <f>'Raw Data'!BE44</f>
        <v>43091</v>
      </c>
      <c r="BL44" t="str">
        <f>'Raw Data'!BF44</f>
        <v>NONE</v>
      </c>
      <c r="BM44">
        <f>'Raw Data'!BG44</f>
        <v>1.379E-3</v>
      </c>
      <c r="BN44">
        <f>'Raw Data'!BH44</f>
        <v>43318</v>
      </c>
      <c r="BO44">
        <f>'Raw Data'!BI44</f>
        <v>42943</v>
      </c>
      <c r="BP44" t="str">
        <f>'Raw Data'!BJ44</f>
        <v>2411000200I</v>
      </c>
      <c r="BQ44" t="str">
        <f>'Raw Data'!BK44</f>
        <v>RABUN</v>
      </c>
      <c r="BR44">
        <f>'Raw Data'!BL44</f>
        <v>1</v>
      </c>
      <c r="BS44">
        <f>'Raw Data'!BM44</f>
        <v>200</v>
      </c>
      <c r="BT44">
        <f>'Raw Data'!BN44</f>
        <v>1</v>
      </c>
      <c r="BU44">
        <f>'Raw Data'!BO44</f>
        <v>1</v>
      </c>
      <c r="BV44">
        <f>'Raw Data'!BP44</f>
        <v>2</v>
      </c>
      <c r="BW44">
        <f>'Raw Data'!BQ44</f>
        <v>1</v>
      </c>
      <c r="BX44">
        <f>'Raw Data'!BR44</f>
        <v>1</v>
      </c>
      <c r="BY44">
        <f>'Raw Data'!BS44</f>
        <v>2</v>
      </c>
      <c r="BZ44">
        <f>'Raw Data'!BT44</f>
        <v>3</v>
      </c>
      <c r="CA44">
        <f>'Raw Data'!BU44</f>
        <v>3</v>
      </c>
      <c r="CB44" t="str">
        <f>'Raw Data'!BV44</f>
        <v>N</v>
      </c>
      <c r="CC44">
        <f>'Raw Data'!BW44</f>
        <v>241</v>
      </c>
      <c r="CD44">
        <f>'Raw Data'!BX44</f>
        <v>2</v>
      </c>
      <c r="CE44">
        <f>'Raw Data'!BY44</f>
        <v>0</v>
      </c>
      <c r="CF44" t="str">
        <f>'Raw Data'!BZ44</f>
        <v>Not Urban</v>
      </c>
      <c r="CG44" t="str">
        <f>'Raw Data'!CA44</f>
        <v>Not Urban</v>
      </c>
      <c r="CH44">
        <f>'Raw Data'!CB44</f>
        <v>0</v>
      </c>
      <c r="CI44">
        <f>'Raw Data'!CC44</f>
        <v>55</v>
      </c>
      <c r="CJ44">
        <f>'Raw Data'!CD44</f>
        <v>4060</v>
      </c>
      <c r="CK44" t="str">
        <f>'Raw Data'!CE44</f>
        <v xml:space="preserve"> </v>
      </c>
      <c r="CL44">
        <f>'Raw Data'!CF44</f>
        <v>0</v>
      </c>
      <c r="CM44">
        <f>'Raw Data'!CG44</f>
        <v>0.185808</v>
      </c>
      <c r="CN44">
        <f>'Raw Data'!CH44</f>
        <v>9</v>
      </c>
      <c r="CO44" t="str">
        <f>'Raw Data'!CI44</f>
        <v>State Mainline</v>
      </c>
      <c r="CP44">
        <f>'Raw Data'!CJ44</f>
        <v>4060</v>
      </c>
      <c r="CQ44">
        <f>'Raw Data'!CK44</f>
        <v>452508</v>
      </c>
      <c r="CR44">
        <f>'Raw Data'!CL44</f>
        <v>8.6300000000000008</v>
      </c>
      <c r="CS44">
        <f>'Raw Data'!CM44</f>
        <v>8.81</v>
      </c>
      <c r="CT44">
        <f>'Raw Data'!CN44</f>
        <v>452508</v>
      </c>
      <c r="CU44">
        <f>'Raw Data'!CO44</f>
        <v>0</v>
      </c>
      <c r="CV44">
        <f>'Raw Data'!CP44</f>
        <v>981.06654000000003</v>
      </c>
      <c r="CW44">
        <f>'Raw Data'!CQ44</f>
        <v>100</v>
      </c>
      <c r="CX44">
        <f>'Raw Data'!CR44</f>
        <v>42967</v>
      </c>
      <c r="CY44">
        <f>'Raw Data'!CS44</f>
        <v>8.2730000000000008E-3</v>
      </c>
      <c r="CZ44">
        <f>'Raw Data'!CT44</f>
        <v>0</v>
      </c>
      <c r="DA44">
        <f>'Raw Data'!CU44</f>
        <v>1.379E-3</v>
      </c>
      <c r="DB44">
        <f>'Raw Data'!CV44</f>
        <v>614</v>
      </c>
      <c r="DC44" t="str">
        <f>'Raw Data'!CW44</f>
        <v>241-0005</v>
      </c>
      <c r="DD44" t="str">
        <f>'Raw Data'!CX44</f>
        <v>3R : Rural Principal Arterial - Other</v>
      </c>
      <c r="DE44" t="str">
        <f>'Raw Data'!CY44</f>
        <v>34.864523, -83.518681</v>
      </c>
      <c r="DF44">
        <f>'Raw Data'!CZ44</f>
        <v>-83.518681000000001</v>
      </c>
      <c r="DG44">
        <f>'Raw Data'!DA44</f>
        <v>34.864522999999998</v>
      </c>
      <c r="DH44">
        <f>'Raw Data'!DB44</f>
        <v>34.864522999999998</v>
      </c>
      <c r="DI44">
        <f>'Raw Data'!DC44</f>
        <v>-83.518681000000001</v>
      </c>
      <c r="DJ44">
        <f>'Raw Data'!DD44</f>
        <v>1.379E-3</v>
      </c>
      <c r="DK44">
        <f>'Raw Data'!DE44</f>
        <v>54</v>
      </c>
      <c r="DL44" s="1" t="str">
        <f>VLOOKUP(DK44,'Curve Info'!$A$9:$P$76,16)</f>
        <v>High Crash Frequency</v>
      </c>
      <c r="DM44" s="1" t="str">
        <f>VLOOKUP(DK44,'Curve Info'!$A$9:$P$76,14)</f>
        <v>Medium AADT</v>
      </c>
      <c r="DN44" s="1">
        <f t="shared" si="7"/>
        <v>4090</v>
      </c>
      <c r="DO44" s="1">
        <f t="shared" si="8"/>
        <v>3350</v>
      </c>
      <c r="DP44" s="1">
        <f t="shared" si="9"/>
        <v>740</v>
      </c>
      <c r="DQ44" s="1">
        <f t="shared" si="10"/>
        <v>0.22089552238805971</v>
      </c>
      <c r="DR44" s="1">
        <f t="shared" si="11"/>
        <v>3720</v>
      </c>
      <c r="DS44">
        <f>'Raw Data'!DF44</f>
        <v>3920</v>
      </c>
      <c r="DT44">
        <f>'Raw Data'!DG44</f>
        <v>14.5</v>
      </c>
      <c r="DU44">
        <f>'Raw Data'!DH44</f>
        <v>4140</v>
      </c>
      <c r="DV44">
        <f>'Raw Data'!DI44</f>
        <v>14.5</v>
      </c>
      <c r="DW44">
        <f>'Raw Data'!DJ44</f>
        <v>4210</v>
      </c>
      <c r="DX44">
        <f>'Raw Data'!DK44</f>
        <v>0</v>
      </c>
      <c r="DY44">
        <f>'Raw Data'!DL44</f>
        <v>4190</v>
      </c>
      <c r="DZ44">
        <f>'Raw Data'!DM44</f>
        <v>0</v>
      </c>
      <c r="EA44">
        <f>'Raw Data'!DN44</f>
        <v>4060</v>
      </c>
      <c r="EB44">
        <f>'Raw Data'!DO44</f>
        <v>9.6</v>
      </c>
      <c r="EC44">
        <f>'Raw Data'!DP44</f>
        <v>3900</v>
      </c>
      <c r="ED44">
        <f>'Raw Data'!DQ44</f>
        <v>9.6</v>
      </c>
      <c r="EE44">
        <f>'Raw Data'!DR44</f>
        <v>2720</v>
      </c>
      <c r="EF44">
        <f>'Raw Data'!DS44</f>
        <v>12.8</v>
      </c>
      <c r="EG44">
        <f>'Raw Data'!DT44</f>
        <v>2720</v>
      </c>
      <c r="EH44">
        <f>'Raw Data'!DU44</f>
        <v>12.8</v>
      </c>
      <c r="EI44">
        <f>'Raw Data'!DV44</f>
        <v>3870</v>
      </c>
      <c r="EJ44">
        <f>'Raw Data'!DW44</f>
        <v>14.8</v>
      </c>
      <c r="EK44">
        <f>'Raw Data'!DX44</f>
        <v>3910</v>
      </c>
      <c r="EL44">
        <f>'Raw Data'!DY44</f>
        <v>14.8</v>
      </c>
      <c r="EM44">
        <f>'Raw Data'!DZ44</f>
        <v>0</v>
      </c>
    </row>
    <row r="45" spans="1:143" x14ac:dyDescent="0.3">
      <c r="A45">
        <f>'Raw Data'!A45</f>
        <v>44</v>
      </c>
      <c r="B45">
        <f>'Raw Data'!B45</f>
        <v>6976438</v>
      </c>
      <c r="C45" t="str">
        <f>'Raw Data'!C45</f>
        <v>Gsp Post 00</v>
      </c>
      <c r="D45">
        <f>'Raw Data'!D45</f>
        <v>43425.607638888891</v>
      </c>
      <c r="E45" s="1">
        <f t="shared" si="2"/>
        <v>2018</v>
      </c>
      <c r="F45" s="1" t="str" cm="1">
        <f t="array" ref="F45">_xlfn.IFS(E45&lt;=2016,"before treatment",E45=2017,"unknown",E45&gt;2017,"after treatment")</f>
        <v>after treatment</v>
      </c>
      <c r="G45" s="1">
        <f t="shared" si="3"/>
        <v>0</v>
      </c>
      <c r="H45" s="1">
        <f t="shared" si="4"/>
        <v>1</v>
      </c>
      <c r="I45" t="str">
        <f>'Raw Data'!E45</f>
        <v>Rabun</v>
      </c>
      <c r="J45" t="str">
        <f>'Raw Data'!F45</f>
        <v>Lookout Mountain Scenic Hwy</v>
      </c>
      <c r="K45" t="str">
        <f>'Raw Data'!G45</f>
        <v>Sr 2</v>
      </c>
      <c r="L45" t="str">
        <f>'Raw Data'!H45</f>
        <v>(O) No Injury</v>
      </c>
      <c r="M45">
        <f>'Raw Data'!I45</f>
        <v>0</v>
      </c>
      <c r="N45">
        <f>'Raw Data'!J45</f>
        <v>0</v>
      </c>
      <c r="O45">
        <f>'Raw Data'!K45</f>
        <v>0</v>
      </c>
      <c r="P45" t="str">
        <f>'Raw Data'!L45</f>
        <v>Left Angle Crash</v>
      </c>
      <c r="Q45" t="str">
        <f>'Raw Data'!M45</f>
        <v>On Roadway - Roadway Intersection</v>
      </c>
      <c r="R45" t="str">
        <f>'Raw Data'!N45</f>
        <v>["Motor Vehicle in Motion","Motor Vehicle in Motion"]</v>
      </c>
      <c r="S45" t="str">
        <f>'Raw Data'!O45</f>
        <v>["Motor Vehicle in Motion","Motor Vehicle in Motion"]</v>
      </c>
      <c r="T45" t="str">
        <f>'Raw Data'!P45</f>
        <v>["Improper Turn","No Contributing Factors"]</v>
      </c>
      <c r="U45">
        <f>'Raw Data'!Q45</f>
        <v>2</v>
      </c>
      <c r="V45" s="1" t="str">
        <f t="shared" si="5"/>
        <v>No</v>
      </c>
      <c r="W45" t="str">
        <f>'Raw Data'!R45</f>
        <v>["Straight","Turning Left"]</v>
      </c>
      <c r="X45" t="str">
        <f>'Raw Data'!S45</f>
        <v>["North","South"]</v>
      </c>
      <c r="Y45" t="str">
        <f>'Raw Data'!T45</f>
        <v>Daylight</v>
      </c>
      <c r="Z45" t="str">
        <f>'Raw Data'!U45</f>
        <v>Dry</v>
      </c>
      <c r="AA45" t="str">
        <f>'Raw Data'!V45</f>
        <v>[33,47]</v>
      </c>
      <c r="AB45" t="str">
        <f>'Raw Data'!W45</f>
        <v>["Lap and Shoulder Belt Used","Lap and Shoulder Belt Used","Lap and Shoulder Belt Used","Lap and Shoulder Belt Used"]</v>
      </c>
      <c r="AC45" s="1">
        <f t="shared" si="6"/>
        <v>0</v>
      </c>
      <c r="AD45" t="str">
        <f>'Raw Data'!X45</f>
        <v>["Pickup Truck","Sports Utility Vehicle (SUV)"]</v>
      </c>
      <c r="AE45" t="str">
        <f>'Raw Data'!Y45</f>
        <v>2411000200I</v>
      </c>
      <c r="AF45">
        <f>'Raw Data'!Z45</f>
        <v>8.7955220000000001</v>
      </c>
      <c r="AG45">
        <f>'Raw Data'!AA45</f>
        <v>34.859690000000001</v>
      </c>
      <c r="AH45">
        <f>'Raw Data'!AB45</f>
        <v>-83.511533999999997</v>
      </c>
      <c r="AI45">
        <f>'Raw Data'!AC45</f>
        <v>54</v>
      </c>
      <c r="AJ45">
        <f>'Raw Data'!AD45</f>
        <v>44</v>
      </c>
      <c r="AK45">
        <f>'Raw Data'!AE45</f>
        <v>94</v>
      </c>
      <c r="AL45" t="str">
        <f>'Raw Data'!AF45</f>
        <v>D1_0002_00_I</v>
      </c>
      <c r="AM45">
        <f>'Raw Data'!AG45</f>
        <v>78</v>
      </c>
      <c r="AN45">
        <f>'Raw Data'!AH45</f>
        <v>93</v>
      </c>
      <c r="AO45" t="str">
        <f>'Raw Data'!AI45</f>
        <v>split</v>
      </c>
      <c r="AP45">
        <f>'Raw Data'!AJ45</f>
        <v>1434</v>
      </c>
      <c r="AQ45">
        <f>'Raw Data'!AK45</f>
        <v>17.399999999999999</v>
      </c>
      <c r="AR45">
        <f>'Raw Data'!AL45</f>
        <v>434.1</v>
      </c>
      <c r="AS45">
        <f>'Raw Data'!AM45</f>
        <v>-83.511751000000004</v>
      </c>
      <c r="AT45">
        <f>'Raw Data'!AN45</f>
        <v>34.859831</v>
      </c>
      <c r="AU45">
        <f>'Raw Data'!AO45</f>
        <v>-83.510530000000003</v>
      </c>
      <c r="AV45">
        <f>'Raw Data'!AP45</f>
        <v>34.859202000000003</v>
      </c>
      <c r="AW45" t="str">
        <f>'Raw Data'!AQ45</f>
        <v>2411000200I</v>
      </c>
      <c r="AX45">
        <f>'Raw Data'!AR45</f>
        <v>1</v>
      </c>
      <c r="AY45">
        <f>'Raw Data'!AS45</f>
        <v>241</v>
      </c>
      <c r="AZ45">
        <f>'Raw Data'!AT45</f>
        <v>2</v>
      </c>
      <c r="BA45">
        <f>'Raw Data'!AU45</f>
        <v>0</v>
      </c>
      <c r="BB45">
        <f>'Raw Data'!AV45</f>
        <v>55</v>
      </c>
      <c r="BC45">
        <f>'Raw Data'!AW45</f>
        <v>6.75</v>
      </c>
      <c r="BD45">
        <f>'Raw Data'!AX45</f>
        <v>6.66</v>
      </c>
      <c r="BE45">
        <f>'Raw Data'!AY45</f>
        <v>1859.6</v>
      </c>
      <c r="BF45">
        <f>'Raw Data'!AZ45</f>
        <v>1877</v>
      </c>
      <c r="BG45">
        <f>'Raw Data'!BA45</f>
        <v>1898.3</v>
      </c>
      <c r="BH45">
        <f>'Raw Data'!BB45</f>
        <v>55</v>
      </c>
      <c r="BI45">
        <f>'Raw Data'!BC45</f>
        <v>57.5</v>
      </c>
      <c r="BJ45">
        <f>'Raw Data'!BD45</f>
        <v>0</v>
      </c>
      <c r="BK45">
        <f>'Raw Data'!BE45</f>
        <v>43091</v>
      </c>
      <c r="BL45" t="str">
        <f>'Raw Data'!BF45</f>
        <v>NONE</v>
      </c>
      <c r="BM45">
        <f>'Raw Data'!BG45</f>
        <v>1.379E-3</v>
      </c>
      <c r="BN45">
        <f>'Raw Data'!BH45</f>
        <v>43318</v>
      </c>
      <c r="BO45">
        <f>'Raw Data'!BI45</f>
        <v>42943</v>
      </c>
      <c r="BP45" t="str">
        <f>'Raw Data'!BJ45</f>
        <v>2411000200I</v>
      </c>
      <c r="BQ45" t="str">
        <f>'Raw Data'!BK45</f>
        <v>RABUN</v>
      </c>
      <c r="BR45">
        <f>'Raw Data'!BL45</f>
        <v>1</v>
      </c>
      <c r="BS45">
        <f>'Raw Data'!BM45</f>
        <v>200</v>
      </c>
      <c r="BT45">
        <f>'Raw Data'!BN45</f>
        <v>1</v>
      </c>
      <c r="BU45">
        <f>'Raw Data'!BO45</f>
        <v>1</v>
      </c>
      <c r="BV45">
        <f>'Raw Data'!BP45</f>
        <v>2</v>
      </c>
      <c r="BW45">
        <f>'Raw Data'!BQ45</f>
        <v>1</v>
      </c>
      <c r="BX45">
        <f>'Raw Data'!BR45</f>
        <v>1</v>
      </c>
      <c r="BY45">
        <f>'Raw Data'!BS45</f>
        <v>2</v>
      </c>
      <c r="BZ45">
        <f>'Raw Data'!BT45</f>
        <v>3</v>
      </c>
      <c r="CA45">
        <f>'Raw Data'!BU45</f>
        <v>3</v>
      </c>
      <c r="CB45" t="str">
        <f>'Raw Data'!BV45</f>
        <v>N</v>
      </c>
      <c r="CC45">
        <f>'Raw Data'!BW45</f>
        <v>241</v>
      </c>
      <c r="CD45">
        <f>'Raw Data'!BX45</f>
        <v>2</v>
      </c>
      <c r="CE45">
        <f>'Raw Data'!BY45</f>
        <v>0</v>
      </c>
      <c r="CF45" t="str">
        <f>'Raw Data'!BZ45</f>
        <v>Not Urban</v>
      </c>
      <c r="CG45" t="str">
        <f>'Raw Data'!CA45</f>
        <v>Not Urban</v>
      </c>
      <c r="CH45">
        <f>'Raw Data'!CB45</f>
        <v>0</v>
      </c>
      <c r="CI45">
        <f>'Raw Data'!CC45</f>
        <v>55</v>
      </c>
      <c r="CJ45">
        <f>'Raw Data'!CD45</f>
        <v>4060</v>
      </c>
      <c r="CK45" t="str">
        <f>'Raw Data'!CE45</f>
        <v xml:space="preserve"> </v>
      </c>
      <c r="CL45">
        <f>'Raw Data'!CF45</f>
        <v>0</v>
      </c>
      <c r="CM45">
        <f>'Raw Data'!CG45</f>
        <v>0.185808</v>
      </c>
      <c r="CN45">
        <f>'Raw Data'!CH45</f>
        <v>9</v>
      </c>
      <c r="CO45" t="str">
        <f>'Raw Data'!CI45</f>
        <v>State Mainline</v>
      </c>
      <c r="CP45">
        <f>'Raw Data'!CJ45</f>
        <v>4060</v>
      </c>
      <c r="CQ45">
        <f>'Raw Data'!CK45</f>
        <v>452508</v>
      </c>
      <c r="CR45">
        <f>'Raw Data'!CL45</f>
        <v>8.6300000000000008</v>
      </c>
      <c r="CS45">
        <f>'Raw Data'!CM45</f>
        <v>8.81</v>
      </c>
      <c r="CT45">
        <f>'Raw Data'!CN45</f>
        <v>452508</v>
      </c>
      <c r="CU45">
        <f>'Raw Data'!CO45</f>
        <v>0</v>
      </c>
      <c r="CV45">
        <f>'Raw Data'!CP45</f>
        <v>981.06654000000003</v>
      </c>
      <c r="CW45">
        <f>'Raw Data'!CQ45</f>
        <v>100</v>
      </c>
      <c r="CX45">
        <f>'Raw Data'!CR45</f>
        <v>42967</v>
      </c>
      <c r="CY45">
        <f>'Raw Data'!CS45</f>
        <v>8.2730000000000008E-3</v>
      </c>
      <c r="CZ45">
        <f>'Raw Data'!CT45</f>
        <v>0</v>
      </c>
      <c r="DA45">
        <f>'Raw Data'!CU45</f>
        <v>1.379E-3</v>
      </c>
      <c r="DB45">
        <f>'Raw Data'!CV45</f>
        <v>614</v>
      </c>
      <c r="DC45" t="str">
        <f>'Raw Data'!CW45</f>
        <v>241-0005</v>
      </c>
      <c r="DD45" t="str">
        <f>'Raw Data'!CX45</f>
        <v>3R : Rural Principal Arterial - Other</v>
      </c>
      <c r="DE45" t="str">
        <f>'Raw Data'!CY45</f>
        <v>34.864523, -83.518681</v>
      </c>
      <c r="DF45">
        <f>'Raw Data'!CZ45</f>
        <v>-83.518681000000001</v>
      </c>
      <c r="DG45">
        <f>'Raw Data'!DA45</f>
        <v>34.864522999999998</v>
      </c>
      <c r="DH45">
        <f>'Raw Data'!DB45</f>
        <v>34.864522999999998</v>
      </c>
      <c r="DI45">
        <f>'Raw Data'!DC45</f>
        <v>-83.518681000000001</v>
      </c>
      <c r="DJ45">
        <f>'Raw Data'!DD45</f>
        <v>1.379E-3</v>
      </c>
      <c r="DK45">
        <f>'Raw Data'!DE45</f>
        <v>54</v>
      </c>
      <c r="DL45" s="1" t="str">
        <f>VLOOKUP(DK45,'Curve Info'!$A$9:$P$76,16)</f>
        <v>High Crash Frequency</v>
      </c>
      <c r="DM45" s="1" t="str">
        <f>VLOOKUP(DK45,'Curve Info'!$A$9:$P$76,14)</f>
        <v>Medium AADT</v>
      </c>
      <c r="DN45" s="1">
        <f t="shared" si="7"/>
        <v>4090</v>
      </c>
      <c r="DO45" s="1">
        <f t="shared" si="8"/>
        <v>3350</v>
      </c>
      <c r="DP45" s="1">
        <f t="shared" si="9"/>
        <v>740</v>
      </c>
      <c r="DQ45" s="1">
        <f t="shared" si="10"/>
        <v>0.22089552238805971</v>
      </c>
      <c r="DR45" s="1">
        <f t="shared" si="11"/>
        <v>3720</v>
      </c>
      <c r="DS45">
        <f>'Raw Data'!DF45</f>
        <v>3920</v>
      </c>
      <c r="DT45">
        <f>'Raw Data'!DG45</f>
        <v>14.5</v>
      </c>
      <c r="DU45">
        <f>'Raw Data'!DH45</f>
        <v>4140</v>
      </c>
      <c r="DV45">
        <f>'Raw Data'!DI45</f>
        <v>14.5</v>
      </c>
      <c r="DW45">
        <f>'Raw Data'!DJ45</f>
        <v>4210</v>
      </c>
      <c r="DX45">
        <f>'Raw Data'!DK45</f>
        <v>0</v>
      </c>
      <c r="DY45">
        <f>'Raw Data'!DL45</f>
        <v>4190</v>
      </c>
      <c r="DZ45">
        <f>'Raw Data'!DM45</f>
        <v>0</v>
      </c>
      <c r="EA45">
        <f>'Raw Data'!DN45</f>
        <v>4060</v>
      </c>
      <c r="EB45">
        <f>'Raw Data'!DO45</f>
        <v>9.6</v>
      </c>
      <c r="EC45">
        <f>'Raw Data'!DP45</f>
        <v>3900</v>
      </c>
      <c r="ED45">
        <f>'Raw Data'!DQ45</f>
        <v>9.6</v>
      </c>
      <c r="EE45">
        <f>'Raw Data'!DR45</f>
        <v>2720</v>
      </c>
      <c r="EF45">
        <f>'Raw Data'!DS45</f>
        <v>12.8</v>
      </c>
      <c r="EG45">
        <f>'Raw Data'!DT45</f>
        <v>2720</v>
      </c>
      <c r="EH45">
        <f>'Raw Data'!DU45</f>
        <v>12.8</v>
      </c>
      <c r="EI45">
        <f>'Raw Data'!DV45</f>
        <v>3870</v>
      </c>
      <c r="EJ45">
        <f>'Raw Data'!DW45</f>
        <v>14.8</v>
      </c>
      <c r="EK45">
        <f>'Raw Data'!DX45</f>
        <v>3910</v>
      </c>
      <c r="EL45">
        <f>'Raw Data'!DY45</f>
        <v>14.8</v>
      </c>
      <c r="EM45">
        <f>'Raw Data'!DZ45</f>
        <v>0</v>
      </c>
    </row>
    <row r="46" spans="1:143" x14ac:dyDescent="0.3">
      <c r="A46">
        <f>'Raw Data'!A46</f>
        <v>45</v>
      </c>
      <c r="B46">
        <f>'Raw Data'!B46</f>
        <v>6865458</v>
      </c>
      <c r="C46" t="str">
        <f>'Raw Data'!C46</f>
        <v>Gsp Post 00</v>
      </c>
      <c r="D46">
        <f>'Raw Data'!D46</f>
        <v>43351.509027777778</v>
      </c>
      <c r="E46" s="1">
        <f t="shared" si="2"/>
        <v>2018</v>
      </c>
      <c r="F46" s="1" t="str" cm="1">
        <f t="array" ref="F46">_xlfn.IFS(E46&lt;=2016,"before treatment",E46=2017,"unknown",E46&gt;2017,"after treatment")</f>
        <v>after treatment</v>
      </c>
      <c r="G46" s="1">
        <f t="shared" si="3"/>
        <v>0</v>
      </c>
      <c r="H46" s="1">
        <f t="shared" si="4"/>
        <v>1</v>
      </c>
      <c r="I46" t="str">
        <f>'Raw Data'!E46</f>
        <v>Rabun</v>
      </c>
      <c r="J46" t="str">
        <f>'Raw Data'!F46</f>
        <v>["Charlie Mountain Rd","Lookout Mountain Scenic Hwy","Lookout Mountain Scenic Hwy"]</v>
      </c>
      <c r="K46" t="str">
        <f>'Raw Data'!G46</f>
        <v>Charlie Mountain Rd</v>
      </c>
      <c r="L46" t="str">
        <f>'Raw Data'!H46</f>
        <v>(B) Suspected Minor/Visible Injury</v>
      </c>
      <c r="M46">
        <f>'Raw Data'!I46</f>
        <v>0</v>
      </c>
      <c r="N46">
        <f>'Raw Data'!J46</f>
        <v>0</v>
      </c>
      <c r="O46">
        <f>'Raw Data'!K46</f>
        <v>1</v>
      </c>
      <c r="P46" t="str">
        <f>'Raw Data'!L46</f>
        <v>Not a Collision with Motor Vehicle</v>
      </c>
      <c r="Q46" t="str">
        <f>'Raw Data'!M46</f>
        <v>On Roadway - Non-Intersection</v>
      </c>
      <c r="R46" t="str">
        <f>'Raw Data'!N46</f>
        <v>Over Turn</v>
      </c>
      <c r="S46" t="str">
        <f>'Raw Data'!O46</f>
        <v>Over Turn</v>
      </c>
      <c r="T46" t="str">
        <f>'Raw Data'!P46</f>
        <v>Driver Lost Control</v>
      </c>
      <c r="U46">
        <f>'Raw Data'!Q46</f>
        <v>1</v>
      </c>
      <c r="V46" s="1" t="str">
        <f t="shared" si="5"/>
        <v>Yes</v>
      </c>
      <c r="W46" t="str">
        <f>'Raw Data'!R46</f>
        <v>Negotiating a Curve</v>
      </c>
      <c r="X46" t="str">
        <f>'Raw Data'!S46</f>
        <v>West</v>
      </c>
      <c r="Y46" t="str">
        <f>'Raw Data'!T46</f>
        <v>Daylight</v>
      </c>
      <c r="Z46" t="str">
        <f>'Raw Data'!U46</f>
        <v>Wet</v>
      </c>
      <c r="AA46">
        <f>'Raw Data'!V46</f>
        <v>72</v>
      </c>
      <c r="AB46" t="str">
        <f>'Raw Data'!W46</f>
        <v>Unknown</v>
      </c>
      <c r="AC46" s="1">
        <f t="shared" si="6"/>
        <v>0</v>
      </c>
      <c r="AD46" t="str">
        <f>'Raw Data'!X46</f>
        <v>Pickup Truck</v>
      </c>
      <c r="AE46" t="str">
        <f>'Raw Data'!Y46</f>
        <v>2411000200I</v>
      </c>
      <c r="AF46">
        <f>'Raw Data'!Z46</f>
        <v>8.81</v>
      </c>
      <c r="AG46">
        <f>'Raw Data'!AA46</f>
        <v>34.859549999999999</v>
      </c>
      <c r="AH46">
        <f>'Raw Data'!AB46</f>
        <v>-83.511315999999994</v>
      </c>
      <c r="AI46">
        <f>'Raw Data'!AC46</f>
        <v>54</v>
      </c>
      <c r="AJ46">
        <f>'Raw Data'!AD46</f>
        <v>44</v>
      </c>
      <c r="AK46">
        <f>'Raw Data'!AE46</f>
        <v>94</v>
      </c>
      <c r="AL46" t="str">
        <f>'Raw Data'!AF46</f>
        <v>D1_0002_00_I</v>
      </c>
      <c r="AM46">
        <f>'Raw Data'!AG46</f>
        <v>78</v>
      </c>
      <c r="AN46">
        <f>'Raw Data'!AH46</f>
        <v>93</v>
      </c>
      <c r="AO46" t="str">
        <f>'Raw Data'!AI46</f>
        <v>split</v>
      </c>
      <c r="AP46">
        <f>'Raw Data'!AJ46</f>
        <v>1434</v>
      </c>
      <c r="AQ46">
        <f>'Raw Data'!AK46</f>
        <v>17.399999999999999</v>
      </c>
      <c r="AR46">
        <f>'Raw Data'!AL46</f>
        <v>434.1</v>
      </c>
      <c r="AS46">
        <f>'Raw Data'!AM46</f>
        <v>-83.511751000000004</v>
      </c>
      <c r="AT46">
        <f>'Raw Data'!AN46</f>
        <v>34.859831</v>
      </c>
      <c r="AU46">
        <f>'Raw Data'!AO46</f>
        <v>-83.510530000000003</v>
      </c>
      <c r="AV46">
        <f>'Raw Data'!AP46</f>
        <v>34.859202000000003</v>
      </c>
      <c r="AW46" t="str">
        <f>'Raw Data'!AQ46</f>
        <v>2411000200I</v>
      </c>
      <c r="AX46">
        <f>'Raw Data'!AR46</f>
        <v>1</v>
      </c>
      <c r="AY46">
        <f>'Raw Data'!AS46</f>
        <v>241</v>
      </c>
      <c r="AZ46">
        <f>'Raw Data'!AT46</f>
        <v>2</v>
      </c>
      <c r="BA46">
        <f>'Raw Data'!AU46</f>
        <v>0</v>
      </c>
      <c r="BB46">
        <f>'Raw Data'!AV46</f>
        <v>55</v>
      </c>
      <c r="BC46">
        <f>'Raw Data'!AW46</f>
        <v>6.75</v>
      </c>
      <c r="BD46">
        <f>'Raw Data'!AX46</f>
        <v>6.66</v>
      </c>
      <c r="BE46">
        <f>'Raw Data'!AY46</f>
        <v>1859.6</v>
      </c>
      <c r="BF46">
        <f>'Raw Data'!AZ46</f>
        <v>1877</v>
      </c>
      <c r="BG46">
        <f>'Raw Data'!BA46</f>
        <v>1898.3</v>
      </c>
      <c r="BH46">
        <f>'Raw Data'!BB46</f>
        <v>55</v>
      </c>
      <c r="BI46">
        <f>'Raw Data'!BC46</f>
        <v>57.5</v>
      </c>
      <c r="BJ46">
        <f>'Raw Data'!BD46</f>
        <v>0</v>
      </c>
      <c r="BK46">
        <f>'Raw Data'!BE46</f>
        <v>43091</v>
      </c>
      <c r="BL46" t="str">
        <f>'Raw Data'!BF46</f>
        <v>NONE</v>
      </c>
      <c r="BM46">
        <f>'Raw Data'!BG46</f>
        <v>1.379E-3</v>
      </c>
      <c r="BN46">
        <f>'Raw Data'!BH46</f>
        <v>43318</v>
      </c>
      <c r="BO46">
        <f>'Raw Data'!BI46</f>
        <v>42943</v>
      </c>
      <c r="BP46" t="str">
        <f>'Raw Data'!BJ46</f>
        <v>2411000200I</v>
      </c>
      <c r="BQ46" t="str">
        <f>'Raw Data'!BK46</f>
        <v>RABUN</v>
      </c>
      <c r="BR46">
        <f>'Raw Data'!BL46</f>
        <v>1</v>
      </c>
      <c r="BS46">
        <f>'Raw Data'!BM46</f>
        <v>200</v>
      </c>
      <c r="BT46">
        <f>'Raw Data'!BN46</f>
        <v>1</v>
      </c>
      <c r="BU46">
        <f>'Raw Data'!BO46</f>
        <v>1</v>
      </c>
      <c r="BV46">
        <f>'Raw Data'!BP46</f>
        <v>2</v>
      </c>
      <c r="BW46">
        <f>'Raw Data'!BQ46</f>
        <v>1</v>
      </c>
      <c r="BX46">
        <f>'Raw Data'!BR46</f>
        <v>1</v>
      </c>
      <c r="BY46">
        <f>'Raw Data'!BS46</f>
        <v>2</v>
      </c>
      <c r="BZ46">
        <f>'Raw Data'!BT46</f>
        <v>3</v>
      </c>
      <c r="CA46">
        <f>'Raw Data'!BU46</f>
        <v>3</v>
      </c>
      <c r="CB46" t="str">
        <f>'Raw Data'!BV46</f>
        <v>N</v>
      </c>
      <c r="CC46">
        <f>'Raw Data'!BW46</f>
        <v>241</v>
      </c>
      <c r="CD46">
        <f>'Raw Data'!BX46</f>
        <v>2</v>
      </c>
      <c r="CE46">
        <f>'Raw Data'!BY46</f>
        <v>0</v>
      </c>
      <c r="CF46" t="str">
        <f>'Raw Data'!BZ46</f>
        <v>Not Urban</v>
      </c>
      <c r="CG46" t="str">
        <f>'Raw Data'!CA46</f>
        <v>Not Urban</v>
      </c>
      <c r="CH46">
        <f>'Raw Data'!CB46</f>
        <v>0</v>
      </c>
      <c r="CI46">
        <f>'Raw Data'!CC46</f>
        <v>55</v>
      </c>
      <c r="CJ46">
        <f>'Raw Data'!CD46</f>
        <v>4060</v>
      </c>
      <c r="CK46" t="str">
        <f>'Raw Data'!CE46</f>
        <v xml:space="preserve"> </v>
      </c>
      <c r="CL46">
        <f>'Raw Data'!CF46</f>
        <v>0</v>
      </c>
      <c r="CM46">
        <f>'Raw Data'!CG46</f>
        <v>0.185808</v>
      </c>
      <c r="CN46">
        <f>'Raw Data'!CH46</f>
        <v>9</v>
      </c>
      <c r="CO46" t="str">
        <f>'Raw Data'!CI46</f>
        <v>State Mainline</v>
      </c>
      <c r="CP46">
        <f>'Raw Data'!CJ46</f>
        <v>4060</v>
      </c>
      <c r="CQ46">
        <f>'Raw Data'!CK46</f>
        <v>452508</v>
      </c>
      <c r="CR46">
        <f>'Raw Data'!CL46</f>
        <v>8.6300000000000008</v>
      </c>
      <c r="CS46">
        <f>'Raw Data'!CM46</f>
        <v>8.81</v>
      </c>
      <c r="CT46">
        <f>'Raw Data'!CN46</f>
        <v>452508</v>
      </c>
      <c r="CU46">
        <f>'Raw Data'!CO46</f>
        <v>0</v>
      </c>
      <c r="CV46">
        <f>'Raw Data'!CP46</f>
        <v>981.06654000000003</v>
      </c>
      <c r="CW46">
        <f>'Raw Data'!CQ46</f>
        <v>100</v>
      </c>
      <c r="CX46">
        <f>'Raw Data'!CR46</f>
        <v>42967</v>
      </c>
      <c r="CY46">
        <f>'Raw Data'!CS46</f>
        <v>8.2730000000000008E-3</v>
      </c>
      <c r="CZ46">
        <f>'Raw Data'!CT46</f>
        <v>0</v>
      </c>
      <c r="DA46">
        <f>'Raw Data'!CU46</f>
        <v>1.379E-3</v>
      </c>
      <c r="DB46">
        <f>'Raw Data'!CV46</f>
        <v>614</v>
      </c>
      <c r="DC46" t="str">
        <f>'Raw Data'!CW46</f>
        <v>241-0005</v>
      </c>
      <c r="DD46" t="str">
        <f>'Raw Data'!CX46</f>
        <v>3R : Rural Principal Arterial - Other</v>
      </c>
      <c r="DE46" t="str">
        <f>'Raw Data'!CY46</f>
        <v>34.864523, -83.518681</v>
      </c>
      <c r="DF46">
        <f>'Raw Data'!CZ46</f>
        <v>-83.518681000000001</v>
      </c>
      <c r="DG46">
        <f>'Raw Data'!DA46</f>
        <v>34.864522999999998</v>
      </c>
      <c r="DH46">
        <f>'Raw Data'!DB46</f>
        <v>34.864522999999998</v>
      </c>
      <c r="DI46">
        <f>'Raw Data'!DC46</f>
        <v>-83.518681000000001</v>
      </c>
      <c r="DJ46">
        <f>'Raw Data'!DD46</f>
        <v>1.379E-3</v>
      </c>
      <c r="DK46">
        <f>'Raw Data'!DE46</f>
        <v>54</v>
      </c>
      <c r="DL46" s="1" t="str">
        <f>VLOOKUP(DK46,'Curve Info'!$A$9:$P$76,16)</f>
        <v>High Crash Frequency</v>
      </c>
      <c r="DM46" s="1" t="str">
        <f>VLOOKUP(DK46,'Curve Info'!$A$9:$P$76,14)</f>
        <v>Medium AADT</v>
      </c>
      <c r="DN46" s="1">
        <f t="shared" si="7"/>
        <v>4090</v>
      </c>
      <c r="DO46" s="1">
        <f t="shared" si="8"/>
        <v>3350</v>
      </c>
      <c r="DP46" s="1">
        <f t="shared" si="9"/>
        <v>740</v>
      </c>
      <c r="DQ46" s="1">
        <f t="shared" si="10"/>
        <v>0.22089552238805971</v>
      </c>
      <c r="DR46" s="1">
        <f t="shared" si="11"/>
        <v>3720</v>
      </c>
      <c r="DS46">
        <f>'Raw Data'!DF46</f>
        <v>3920</v>
      </c>
      <c r="DT46">
        <f>'Raw Data'!DG46</f>
        <v>14.5</v>
      </c>
      <c r="DU46">
        <f>'Raw Data'!DH46</f>
        <v>4140</v>
      </c>
      <c r="DV46">
        <f>'Raw Data'!DI46</f>
        <v>14.5</v>
      </c>
      <c r="DW46">
        <f>'Raw Data'!DJ46</f>
        <v>4210</v>
      </c>
      <c r="DX46">
        <f>'Raw Data'!DK46</f>
        <v>0</v>
      </c>
      <c r="DY46">
        <f>'Raw Data'!DL46</f>
        <v>4190</v>
      </c>
      <c r="DZ46">
        <f>'Raw Data'!DM46</f>
        <v>0</v>
      </c>
      <c r="EA46">
        <f>'Raw Data'!DN46</f>
        <v>4060</v>
      </c>
      <c r="EB46">
        <f>'Raw Data'!DO46</f>
        <v>9.6</v>
      </c>
      <c r="EC46">
        <f>'Raw Data'!DP46</f>
        <v>3900</v>
      </c>
      <c r="ED46">
        <f>'Raw Data'!DQ46</f>
        <v>9.6</v>
      </c>
      <c r="EE46">
        <f>'Raw Data'!DR46</f>
        <v>2720</v>
      </c>
      <c r="EF46">
        <f>'Raw Data'!DS46</f>
        <v>12.8</v>
      </c>
      <c r="EG46">
        <f>'Raw Data'!DT46</f>
        <v>2720</v>
      </c>
      <c r="EH46">
        <f>'Raw Data'!DU46</f>
        <v>12.8</v>
      </c>
      <c r="EI46">
        <f>'Raw Data'!DV46</f>
        <v>3870</v>
      </c>
      <c r="EJ46">
        <f>'Raw Data'!DW46</f>
        <v>14.8</v>
      </c>
      <c r="EK46">
        <f>'Raw Data'!DX46</f>
        <v>3910</v>
      </c>
      <c r="EL46">
        <f>'Raw Data'!DY46</f>
        <v>14.8</v>
      </c>
      <c r="EM46">
        <f>'Raw Data'!DZ46</f>
        <v>0</v>
      </c>
    </row>
    <row r="47" spans="1:143" x14ac:dyDescent="0.3">
      <c r="A47">
        <f>'Raw Data'!A47</f>
        <v>46</v>
      </c>
      <c r="B47">
        <f>'Raw Data'!B47</f>
        <v>6857121</v>
      </c>
      <c r="C47" t="str">
        <f>'Raw Data'!C47</f>
        <v>Rabun Co Sheriff's Office</v>
      </c>
      <c r="D47">
        <f>'Raw Data'!D47</f>
        <v>43342.975694444445</v>
      </c>
      <c r="E47" s="1">
        <f t="shared" si="2"/>
        <v>2018</v>
      </c>
      <c r="F47" s="1" t="str" cm="1">
        <f t="array" ref="F47">_xlfn.IFS(E47&lt;=2016,"before treatment",E47=2017,"unknown",E47&gt;2017,"after treatment")</f>
        <v>after treatment</v>
      </c>
      <c r="G47" s="1">
        <f t="shared" si="3"/>
        <v>0</v>
      </c>
      <c r="H47" s="1">
        <f t="shared" si="4"/>
        <v>1</v>
      </c>
      <c r="I47" t="str">
        <f>'Raw Data'!E47</f>
        <v>Rabun</v>
      </c>
      <c r="J47" t="str">
        <f>'Raw Data'!F47</f>
        <v>Lookout Mountain Scenic Hwy</v>
      </c>
      <c r="K47" t="str">
        <f>'Raw Data'!G47</f>
        <v>Hill Camp Ln</v>
      </c>
      <c r="L47" t="str">
        <f>'Raw Data'!H47</f>
        <v>(O) No Injury</v>
      </c>
      <c r="M47">
        <f>'Raw Data'!I47</f>
        <v>0</v>
      </c>
      <c r="N47">
        <f>'Raw Data'!J47</f>
        <v>0</v>
      </c>
      <c r="O47">
        <f>'Raw Data'!K47</f>
        <v>0</v>
      </c>
      <c r="P47" t="str">
        <f>'Raw Data'!L47</f>
        <v>Not a Collision with Motor Vehicle</v>
      </c>
      <c r="Q47" t="str">
        <f>'Raw Data'!M47</f>
        <v>Off Roadway</v>
      </c>
      <c r="R47" t="str">
        <f>'Raw Data'!N47</f>
        <v>Other Non-Collision</v>
      </c>
      <c r="S47" t="str">
        <f>'Raw Data'!O47</f>
        <v>Other Non-Collision</v>
      </c>
      <c r="T47" t="str">
        <f>'Raw Data'!P47</f>
        <v>Driver Condition</v>
      </c>
      <c r="U47">
        <f>'Raw Data'!Q47</f>
        <v>1</v>
      </c>
      <c r="V47" s="1" t="str">
        <f t="shared" si="5"/>
        <v>Yes</v>
      </c>
      <c r="W47" t="str">
        <f>'Raw Data'!R47</f>
        <v>Negotiating a Curve</v>
      </c>
      <c r="X47" t="str">
        <f>'Raw Data'!S47</f>
        <v>West</v>
      </c>
      <c r="Y47" t="str">
        <f>'Raw Data'!T47</f>
        <v>Dark-Not Lighted</v>
      </c>
      <c r="Z47" t="str">
        <f>'Raw Data'!U47</f>
        <v>Dry</v>
      </c>
      <c r="AA47">
        <f>'Raw Data'!V47</f>
        <v>71</v>
      </c>
      <c r="AB47" t="str">
        <f>'Raw Data'!W47</f>
        <v>Lap and Shoulder Belt Used</v>
      </c>
      <c r="AC47" s="1">
        <f t="shared" si="6"/>
        <v>0</v>
      </c>
      <c r="AD47" t="str">
        <f>'Raw Data'!X47</f>
        <v>Passenger Car</v>
      </c>
      <c r="AE47" t="str">
        <f>'Raw Data'!Y47</f>
        <v>2411000200I</v>
      </c>
      <c r="AF47">
        <f>'Raw Data'!Z47</f>
        <v>8.7904820000000008</v>
      </c>
      <c r="AG47">
        <f>'Raw Data'!AA47</f>
        <v>34.859737000000003</v>
      </c>
      <c r="AH47">
        <f>'Raw Data'!AB47</f>
        <v>-83.511606</v>
      </c>
      <c r="AI47">
        <f>'Raw Data'!AC47</f>
        <v>54</v>
      </c>
      <c r="AJ47">
        <f>'Raw Data'!AD47</f>
        <v>44</v>
      </c>
      <c r="AK47">
        <f>'Raw Data'!AE47</f>
        <v>94</v>
      </c>
      <c r="AL47" t="str">
        <f>'Raw Data'!AF47</f>
        <v>D1_0002_00_I</v>
      </c>
      <c r="AM47">
        <f>'Raw Data'!AG47</f>
        <v>78</v>
      </c>
      <c r="AN47">
        <f>'Raw Data'!AH47</f>
        <v>93</v>
      </c>
      <c r="AO47" t="str">
        <f>'Raw Data'!AI47</f>
        <v>split</v>
      </c>
      <c r="AP47">
        <f>'Raw Data'!AJ47</f>
        <v>1434</v>
      </c>
      <c r="AQ47">
        <f>'Raw Data'!AK47</f>
        <v>17.399999999999999</v>
      </c>
      <c r="AR47">
        <f>'Raw Data'!AL47</f>
        <v>434.1</v>
      </c>
      <c r="AS47">
        <f>'Raw Data'!AM47</f>
        <v>-83.511751000000004</v>
      </c>
      <c r="AT47">
        <f>'Raw Data'!AN47</f>
        <v>34.859831</v>
      </c>
      <c r="AU47">
        <f>'Raw Data'!AO47</f>
        <v>-83.510530000000003</v>
      </c>
      <c r="AV47">
        <f>'Raw Data'!AP47</f>
        <v>34.859202000000003</v>
      </c>
      <c r="AW47" t="str">
        <f>'Raw Data'!AQ47</f>
        <v>2411000200I</v>
      </c>
      <c r="AX47">
        <f>'Raw Data'!AR47</f>
        <v>1</v>
      </c>
      <c r="AY47">
        <f>'Raw Data'!AS47</f>
        <v>241</v>
      </c>
      <c r="AZ47">
        <f>'Raw Data'!AT47</f>
        <v>2</v>
      </c>
      <c r="BA47">
        <f>'Raw Data'!AU47</f>
        <v>0</v>
      </c>
      <c r="BB47">
        <f>'Raw Data'!AV47</f>
        <v>55</v>
      </c>
      <c r="BC47">
        <f>'Raw Data'!AW47</f>
        <v>6.75</v>
      </c>
      <c r="BD47">
        <f>'Raw Data'!AX47</f>
        <v>6.66</v>
      </c>
      <c r="BE47">
        <f>'Raw Data'!AY47</f>
        <v>1859.6</v>
      </c>
      <c r="BF47">
        <f>'Raw Data'!AZ47</f>
        <v>1877</v>
      </c>
      <c r="BG47">
        <f>'Raw Data'!BA47</f>
        <v>1898.3</v>
      </c>
      <c r="BH47">
        <f>'Raw Data'!BB47</f>
        <v>55</v>
      </c>
      <c r="BI47">
        <f>'Raw Data'!BC47</f>
        <v>57.5</v>
      </c>
      <c r="BJ47">
        <f>'Raw Data'!BD47</f>
        <v>0</v>
      </c>
      <c r="BK47">
        <f>'Raw Data'!BE47</f>
        <v>43091</v>
      </c>
      <c r="BL47" t="str">
        <f>'Raw Data'!BF47</f>
        <v>NONE</v>
      </c>
      <c r="BM47">
        <f>'Raw Data'!BG47</f>
        <v>1.379E-3</v>
      </c>
      <c r="BN47">
        <f>'Raw Data'!BH47</f>
        <v>43318</v>
      </c>
      <c r="BO47">
        <f>'Raw Data'!BI47</f>
        <v>42943</v>
      </c>
      <c r="BP47" t="str">
        <f>'Raw Data'!BJ47</f>
        <v>2411000200I</v>
      </c>
      <c r="BQ47" t="str">
        <f>'Raw Data'!BK47</f>
        <v>RABUN</v>
      </c>
      <c r="BR47">
        <f>'Raw Data'!BL47</f>
        <v>1</v>
      </c>
      <c r="BS47">
        <f>'Raw Data'!BM47</f>
        <v>200</v>
      </c>
      <c r="BT47">
        <f>'Raw Data'!BN47</f>
        <v>1</v>
      </c>
      <c r="BU47">
        <f>'Raw Data'!BO47</f>
        <v>1</v>
      </c>
      <c r="BV47">
        <f>'Raw Data'!BP47</f>
        <v>2</v>
      </c>
      <c r="BW47">
        <f>'Raw Data'!BQ47</f>
        <v>1</v>
      </c>
      <c r="BX47">
        <f>'Raw Data'!BR47</f>
        <v>1</v>
      </c>
      <c r="BY47">
        <f>'Raw Data'!BS47</f>
        <v>2</v>
      </c>
      <c r="BZ47">
        <f>'Raw Data'!BT47</f>
        <v>3</v>
      </c>
      <c r="CA47">
        <f>'Raw Data'!BU47</f>
        <v>3</v>
      </c>
      <c r="CB47" t="str">
        <f>'Raw Data'!BV47</f>
        <v>N</v>
      </c>
      <c r="CC47">
        <f>'Raw Data'!BW47</f>
        <v>241</v>
      </c>
      <c r="CD47">
        <f>'Raw Data'!BX47</f>
        <v>2</v>
      </c>
      <c r="CE47">
        <f>'Raw Data'!BY47</f>
        <v>0</v>
      </c>
      <c r="CF47" t="str">
        <f>'Raw Data'!BZ47</f>
        <v>Not Urban</v>
      </c>
      <c r="CG47" t="str">
        <f>'Raw Data'!CA47</f>
        <v>Not Urban</v>
      </c>
      <c r="CH47">
        <f>'Raw Data'!CB47</f>
        <v>0</v>
      </c>
      <c r="CI47">
        <f>'Raw Data'!CC47</f>
        <v>55</v>
      </c>
      <c r="CJ47">
        <f>'Raw Data'!CD47</f>
        <v>4060</v>
      </c>
      <c r="CK47" t="str">
        <f>'Raw Data'!CE47</f>
        <v xml:space="preserve"> </v>
      </c>
      <c r="CL47">
        <f>'Raw Data'!CF47</f>
        <v>0</v>
      </c>
      <c r="CM47">
        <f>'Raw Data'!CG47</f>
        <v>0.185808</v>
      </c>
      <c r="CN47">
        <f>'Raw Data'!CH47</f>
        <v>9</v>
      </c>
      <c r="CO47" t="str">
        <f>'Raw Data'!CI47</f>
        <v>State Mainline</v>
      </c>
      <c r="CP47">
        <f>'Raw Data'!CJ47</f>
        <v>4060</v>
      </c>
      <c r="CQ47">
        <f>'Raw Data'!CK47</f>
        <v>452508</v>
      </c>
      <c r="CR47">
        <f>'Raw Data'!CL47</f>
        <v>8.6300000000000008</v>
      </c>
      <c r="CS47">
        <f>'Raw Data'!CM47</f>
        <v>8.81</v>
      </c>
      <c r="CT47">
        <f>'Raw Data'!CN47</f>
        <v>452508</v>
      </c>
      <c r="CU47">
        <f>'Raw Data'!CO47</f>
        <v>0</v>
      </c>
      <c r="CV47">
        <f>'Raw Data'!CP47</f>
        <v>981.06654000000003</v>
      </c>
      <c r="CW47">
        <f>'Raw Data'!CQ47</f>
        <v>100</v>
      </c>
      <c r="CX47">
        <f>'Raw Data'!CR47</f>
        <v>42967</v>
      </c>
      <c r="CY47">
        <f>'Raw Data'!CS47</f>
        <v>8.2730000000000008E-3</v>
      </c>
      <c r="CZ47">
        <f>'Raw Data'!CT47</f>
        <v>0</v>
      </c>
      <c r="DA47">
        <f>'Raw Data'!CU47</f>
        <v>1.379E-3</v>
      </c>
      <c r="DB47">
        <f>'Raw Data'!CV47</f>
        <v>614</v>
      </c>
      <c r="DC47" t="str">
        <f>'Raw Data'!CW47</f>
        <v>241-0005</v>
      </c>
      <c r="DD47" t="str">
        <f>'Raw Data'!CX47</f>
        <v>3R : Rural Principal Arterial - Other</v>
      </c>
      <c r="DE47" t="str">
        <f>'Raw Data'!CY47</f>
        <v>34.864523, -83.518681</v>
      </c>
      <c r="DF47">
        <f>'Raw Data'!CZ47</f>
        <v>-83.518681000000001</v>
      </c>
      <c r="DG47">
        <f>'Raw Data'!DA47</f>
        <v>34.864522999999998</v>
      </c>
      <c r="DH47">
        <f>'Raw Data'!DB47</f>
        <v>34.864522999999998</v>
      </c>
      <c r="DI47">
        <f>'Raw Data'!DC47</f>
        <v>-83.518681000000001</v>
      </c>
      <c r="DJ47">
        <f>'Raw Data'!DD47</f>
        <v>1.379E-3</v>
      </c>
      <c r="DK47">
        <f>'Raw Data'!DE47</f>
        <v>54</v>
      </c>
      <c r="DL47" s="1" t="str">
        <f>VLOOKUP(DK47,'Curve Info'!$A$9:$P$76,16)</f>
        <v>High Crash Frequency</v>
      </c>
      <c r="DM47" s="1" t="str">
        <f>VLOOKUP(DK47,'Curve Info'!$A$9:$P$76,14)</f>
        <v>Medium AADT</v>
      </c>
      <c r="DN47" s="1">
        <f t="shared" si="7"/>
        <v>4090</v>
      </c>
      <c r="DO47" s="1">
        <f t="shared" si="8"/>
        <v>3350</v>
      </c>
      <c r="DP47" s="1">
        <f t="shared" si="9"/>
        <v>740</v>
      </c>
      <c r="DQ47" s="1">
        <f t="shared" si="10"/>
        <v>0.22089552238805971</v>
      </c>
      <c r="DR47" s="1">
        <f t="shared" si="11"/>
        <v>3720</v>
      </c>
      <c r="DS47">
        <f>'Raw Data'!DF47</f>
        <v>3920</v>
      </c>
      <c r="DT47">
        <f>'Raw Data'!DG47</f>
        <v>14.5</v>
      </c>
      <c r="DU47">
        <f>'Raw Data'!DH47</f>
        <v>4140</v>
      </c>
      <c r="DV47">
        <f>'Raw Data'!DI47</f>
        <v>14.5</v>
      </c>
      <c r="DW47">
        <f>'Raw Data'!DJ47</f>
        <v>4210</v>
      </c>
      <c r="DX47">
        <f>'Raw Data'!DK47</f>
        <v>0</v>
      </c>
      <c r="DY47">
        <f>'Raw Data'!DL47</f>
        <v>4190</v>
      </c>
      <c r="DZ47">
        <f>'Raw Data'!DM47</f>
        <v>0</v>
      </c>
      <c r="EA47">
        <f>'Raw Data'!DN47</f>
        <v>4060</v>
      </c>
      <c r="EB47">
        <f>'Raw Data'!DO47</f>
        <v>9.6</v>
      </c>
      <c r="EC47">
        <f>'Raw Data'!DP47</f>
        <v>3900</v>
      </c>
      <c r="ED47">
        <f>'Raw Data'!DQ47</f>
        <v>9.6</v>
      </c>
      <c r="EE47">
        <f>'Raw Data'!DR47</f>
        <v>2720</v>
      </c>
      <c r="EF47">
        <f>'Raw Data'!DS47</f>
        <v>12.8</v>
      </c>
      <c r="EG47">
        <f>'Raw Data'!DT47</f>
        <v>2720</v>
      </c>
      <c r="EH47">
        <f>'Raw Data'!DU47</f>
        <v>12.8</v>
      </c>
      <c r="EI47">
        <f>'Raw Data'!DV47</f>
        <v>3870</v>
      </c>
      <c r="EJ47">
        <f>'Raw Data'!DW47</f>
        <v>14.8</v>
      </c>
      <c r="EK47">
        <f>'Raw Data'!DX47</f>
        <v>3910</v>
      </c>
      <c r="EL47">
        <f>'Raw Data'!DY47</f>
        <v>14.8</v>
      </c>
      <c r="EM47">
        <f>'Raw Data'!DZ47</f>
        <v>0</v>
      </c>
    </row>
    <row r="48" spans="1:143" x14ac:dyDescent="0.3">
      <c r="A48">
        <f>'Raw Data'!A48</f>
        <v>47</v>
      </c>
      <c r="B48">
        <f>'Raw Data'!B48</f>
        <v>6770496</v>
      </c>
      <c r="C48" t="str">
        <f>'Raw Data'!C48</f>
        <v>Rabun Co Sheriff's Office</v>
      </c>
      <c r="D48">
        <f>'Raw Data'!D48</f>
        <v>43277.65625</v>
      </c>
      <c r="E48" s="1">
        <f t="shared" si="2"/>
        <v>2018</v>
      </c>
      <c r="F48" s="1" t="str" cm="1">
        <f t="array" ref="F48">_xlfn.IFS(E48&lt;=2016,"before treatment",E48=2017,"unknown",E48&gt;2017,"after treatment")</f>
        <v>after treatment</v>
      </c>
      <c r="G48" s="1">
        <f t="shared" si="3"/>
        <v>0</v>
      </c>
      <c r="H48" s="1">
        <f t="shared" si="4"/>
        <v>1</v>
      </c>
      <c r="I48" t="str">
        <f>'Raw Data'!E48</f>
        <v>Rabun</v>
      </c>
      <c r="J48" t="str">
        <f>'Raw Data'!F48</f>
        <v>["Charlie Mountain Rd","Lookout Mountain Scenic Hwy","Lookout Mountain Scenic Hwy"]</v>
      </c>
      <c r="K48" t="str">
        <f>'Raw Data'!G48</f>
        <v>Charlie Mountain Rd</v>
      </c>
      <c r="L48" t="str">
        <f>'Raw Data'!H48</f>
        <v>(O) No Injury</v>
      </c>
      <c r="M48">
        <f>'Raw Data'!I48</f>
        <v>0</v>
      </c>
      <c r="N48">
        <f>'Raw Data'!J48</f>
        <v>0</v>
      </c>
      <c r="O48">
        <f>'Raw Data'!K48</f>
        <v>0</v>
      </c>
      <c r="P48" t="str">
        <f>'Raw Data'!L48</f>
        <v>Angle (Other)</v>
      </c>
      <c r="Q48" t="str">
        <f>'Raw Data'!M48</f>
        <v>On Roadway - Roadway Intersection</v>
      </c>
      <c r="R48" t="str">
        <f>'Raw Data'!N48</f>
        <v>["Motor Vehicle in Motion - In Other Roadway","Motor Vehicle in Motion - In Other Roadway"]</v>
      </c>
      <c r="S48" t="str">
        <f>'Raw Data'!O48</f>
        <v>["Motor Vehicle in Motion","Motor Vehicle in Motion"]</v>
      </c>
      <c r="T48" t="str">
        <f>'Raw Data'!P48</f>
        <v>["No Contributing Factors","Under the Influence (U.I.)"]</v>
      </c>
      <c r="U48">
        <f>'Raw Data'!Q48</f>
        <v>2</v>
      </c>
      <c r="V48" s="1" t="str">
        <f t="shared" si="5"/>
        <v>No</v>
      </c>
      <c r="W48" t="str">
        <f>'Raw Data'!R48</f>
        <v>["Turning Right","Turning Right"]</v>
      </c>
      <c r="X48" t="str">
        <f>'Raw Data'!S48</f>
        <v>["East","North"]</v>
      </c>
      <c r="Y48" t="str">
        <f>'Raw Data'!T48</f>
        <v>Daylight</v>
      </c>
      <c r="Z48" t="str">
        <f>'Raw Data'!U48</f>
        <v>Dry</v>
      </c>
      <c r="AA48" t="str">
        <f>'Raw Data'!V48</f>
        <v>[29,48]</v>
      </c>
      <c r="AB48" t="str">
        <f>'Raw Data'!W48</f>
        <v>["Lap and Shoulder Belt Used","Lap and Shoulder Belt Used"]</v>
      </c>
      <c r="AC48" s="1">
        <f t="shared" si="6"/>
        <v>0</v>
      </c>
      <c r="AD48" t="str">
        <f>'Raw Data'!X48</f>
        <v>["Passenger Car","Passenger Car"]</v>
      </c>
      <c r="AE48" t="str">
        <f>'Raw Data'!Y48</f>
        <v>2411000200I</v>
      </c>
      <c r="AF48">
        <f>'Raw Data'!Z48</f>
        <v>8.8079649999999994</v>
      </c>
      <c r="AG48">
        <f>'Raw Data'!AA48</f>
        <v>34.859575</v>
      </c>
      <c r="AH48">
        <f>'Raw Data'!AB48</f>
        <v>-83.511357000000004</v>
      </c>
      <c r="AI48">
        <f>'Raw Data'!AC48</f>
        <v>54</v>
      </c>
      <c r="AJ48">
        <f>'Raw Data'!AD48</f>
        <v>44</v>
      </c>
      <c r="AK48">
        <f>'Raw Data'!AE48</f>
        <v>94</v>
      </c>
      <c r="AL48" t="str">
        <f>'Raw Data'!AF48</f>
        <v>D1_0002_00_I</v>
      </c>
      <c r="AM48">
        <f>'Raw Data'!AG48</f>
        <v>78</v>
      </c>
      <c r="AN48">
        <f>'Raw Data'!AH48</f>
        <v>93</v>
      </c>
      <c r="AO48" t="str">
        <f>'Raw Data'!AI48</f>
        <v>split</v>
      </c>
      <c r="AP48">
        <f>'Raw Data'!AJ48</f>
        <v>1434</v>
      </c>
      <c r="AQ48">
        <f>'Raw Data'!AK48</f>
        <v>17.399999999999999</v>
      </c>
      <c r="AR48">
        <f>'Raw Data'!AL48</f>
        <v>434.1</v>
      </c>
      <c r="AS48">
        <f>'Raw Data'!AM48</f>
        <v>-83.511751000000004</v>
      </c>
      <c r="AT48">
        <f>'Raw Data'!AN48</f>
        <v>34.859831</v>
      </c>
      <c r="AU48">
        <f>'Raw Data'!AO48</f>
        <v>-83.510530000000003</v>
      </c>
      <c r="AV48">
        <f>'Raw Data'!AP48</f>
        <v>34.859202000000003</v>
      </c>
      <c r="AW48" t="str">
        <f>'Raw Data'!AQ48</f>
        <v>2411000200I</v>
      </c>
      <c r="AX48">
        <f>'Raw Data'!AR48</f>
        <v>1</v>
      </c>
      <c r="AY48">
        <f>'Raw Data'!AS48</f>
        <v>241</v>
      </c>
      <c r="AZ48">
        <f>'Raw Data'!AT48</f>
        <v>2</v>
      </c>
      <c r="BA48">
        <f>'Raw Data'!AU48</f>
        <v>0</v>
      </c>
      <c r="BB48">
        <f>'Raw Data'!AV48</f>
        <v>55</v>
      </c>
      <c r="BC48">
        <f>'Raw Data'!AW48</f>
        <v>6.75</v>
      </c>
      <c r="BD48">
        <f>'Raw Data'!AX48</f>
        <v>6.66</v>
      </c>
      <c r="BE48">
        <f>'Raw Data'!AY48</f>
        <v>1859.6</v>
      </c>
      <c r="BF48">
        <f>'Raw Data'!AZ48</f>
        <v>1877</v>
      </c>
      <c r="BG48">
        <f>'Raw Data'!BA48</f>
        <v>1898.3</v>
      </c>
      <c r="BH48">
        <f>'Raw Data'!BB48</f>
        <v>55</v>
      </c>
      <c r="BI48">
        <f>'Raw Data'!BC48</f>
        <v>57.5</v>
      </c>
      <c r="BJ48">
        <f>'Raw Data'!BD48</f>
        <v>0</v>
      </c>
      <c r="BK48">
        <f>'Raw Data'!BE48</f>
        <v>43091</v>
      </c>
      <c r="BL48" t="str">
        <f>'Raw Data'!BF48</f>
        <v>NONE</v>
      </c>
      <c r="BM48">
        <f>'Raw Data'!BG48</f>
        <v>1.379E-3</v>
      </c>
      <c r="BN48">
        <f>'Raw Data'!BH48</f>
        <v>43318</v>
      </c>
      <c r="BO48">
        <f>'Raw Data'!BI48</f>
        <v>42943</v>
      </c>
      <c r="BP48" t="str">
        <f>'Raw Data'!BJ48</f>
        <v>2411000200I</v>
      </c>
      <c r="BQ48" t="str">
        <f>'Raw Data'!BK48</f>
        <v>RABUN</v>
      </c>
      <c r="BR48">
        <f>'Raw Data'!BL48</f>
        <v>1</v>
      </c>
      <c r="BS48">
        <f>'Raw Data'!BM48</f>
        <v>200</v>
      </c>
      <c r="BT48">
        <f>'Raw Data'!BN48</f>
        <v>1</v>
      </c>
      <c r="BU48">
        <f>'Raw Data'!BO48</f>
        <v>1</v>
      </c>
      <c r="BV48">
        <f>'Raw Data'!BP48</f>
        <v>2</v>
      </c>
      <c r="BW48">
        <f>'Raw Data'!BQ48</f>
        <v>1</v>
      </c>
      <c r="BX48">
        <f>'Raw Data'!BR48</f>
        <v>1</v>
      </c>
      <c r="BY48">
        <f>'Raw Data'!BS48</f>
        <v>2</v>
      </c>
      <c r="BZ48">
        <f>'Raw Data'!BT48</f>
        <v>3</v>
      </c>
      <c r="CA48">
        <f>'Raw Data'!BU48</f>
        <v>3</v>
      </c>
      <c r="CB48" t="str">
        <f>'Raw Data'!BV48</f>
        <v>N</v>
      </c>
      <c r="CC48">
        <f>'Raw Data'!BW48</f>
        <v>241</v>
      </c>
      <c r="CD48">
        <f>'Raw Data'!BX48</f>
        <v>2</v>
      </c>
      <c r="CE48">
        <f>'Raw Data'!BY48</f>
        <v>0</v>
      </c>
      <c r="CF48" t="str">
        <f>'Raw Data'!BZ48</f>
        <v>Not Urban</v>
      </c>
      <c r="CG48" t="str">
        <f>'Raw Data'!CA48</f>
        <v>Not Urban</v>
      </c>
      <c r="CH48">
        <f>'Raw Data'!CB48</f>
        <v>0</v>
      </c>
      <c r="CI48">
        <f>'Raw Data'!CC48</f>
        <v>55</v>
      </c>
      <c r="CJ48">
        <f>'Raw Data'!CD48</f>
        <v>4060</v>
      </c>
      <c r="CK48" t="str">
        <f>'Raw Data'!CE48</f>
        <v xml:space="preserve"> </v>
      </c>
      <c r="CL48">
        <f>'Raw Data'!CF48</f>
        <v>0</v>
      </c>
      <c r="CM48">
        <f>'Raw Data'!CG48</f>
        <v>0.185808</v>
      </c>
      <c r="CN48">
        <f>'Raw Data'!CH48</f>
        <v>9</v>
      </c>
      <c r="CO48" t="str">
        <f>'Raw Data'!CI48</f>
        <v>State Mainline</v>
      </c>
      <c r="CP48">
        <f>'Raw Data'!CJ48</f>
        <v>4060</v>
      </c>
      <c r="CQ48">
        <f>'Raw Data'!CK48</f>
        <v>452508</v>
      </c>
      <c r="CR48">
        <f>'Raw Data'!CL48</f>
        <v>8.6300000000000008</v>
      </c>
      <c r="CS48">
        <f>'Raw Data'!CM48</f>
        <v>8.81</v>
      </c>
      <c r="CT48">
        <f>'Raw Data'!CN48</f>
        <v>452508</v>
      </c>
      <c r="CU48">
        <f>'Raw Data'!CO48</f>
        <v>0</v>
      </c>
      <c r="CV48">
        <f>'Raw Data'!CP48</f>
        <v>981.06654000000003</v>
      </c>
      <c r="CW48">
        <f>'Raw Data'!CQ48</f>
        <v>100</v>
      </c>
      <c r="CX48">
        <f>'Raw Data'!CR48</f>
        <v>42967</v>
      </c>
      <c r="CY48">
        <f>'Raw Data'!CS48</f>
        <v>8.2730000000000008E-3</v>
      </c>
      <c r="CZ48">
        <f>'Raw Data'!CT48</f>
        <v>0</v>
      </c>
      <c r="DA48">
        <f>'Raw Data'!CU48</f>
        <v>1.379E-3</v>
      </c>
      <c r="DB48">
        <f>'Raw Data'!CV48</f>
        <v>614</v>
      </c>
      <c r="DC48" t="str">
        <f>'Raw Data'!CW48</f>
        <v>241-0005</v>
      </c>
      <c r="DD48" t="str">
        <f>'Raw Data'!CX48</f>
        <v>3R : Rural Principal Arterial - Other</v>
      </c>
      <c r="DE48" t="str">
        <f>'Raw Data'!CY48</f>
        <v>34.864523, -83.518681</v>
      </c>
      <c r="DF48">
        <f>'Raw Data'!CZ48</f>
        <v>-83.518681000000001</v>
      </c>
      <c r="DG48">
        <f>'Raw Data'!DA48</f>
        <v>34.864522999999998</v>
      </c>
      <c r="DH48">
        <f>'Raw Data'!DB48</f>
        <v>34.864522999999998</v>
      </c>
      <c r="DI48">
        <f>'Raw Data'!DC48</f>
        <v>-83.518681000000001</v>
      </c>
      <c r="DJ48">
        <f>'Raw Data'!DD48</f>
        <v>1.379E-3</v>
      </c>
      <c r="DK48">
        <f>'Raw Data'!DE48</f>
        <v>54</v>
      </c>
      <c r="DL48" s="1" t="str">
        <f>VLOOKUP(DK48,'Curve Info'!$A$9:$P$76,16)</f>
        <v>High Crash Frequency</v>
      </c>
      <c r="DM48" s="1" t="str">
        <f>VLOOKUP(DK48,'Curve Info'!$A$9:$P$76,14)</f>
        <v>Medium AADT</v>
      </c>
      <c r="DN48" s="1">
        <f t="shared" si="7"/>
        <v>4090</v>
      </c>
      <c r="DO48" s="1">
        <f t="shared" si="8"/>
        <v>3350</v>
      </c>
      <c r="DP48" s="1">
        <f t="shared" si="9"/>
        <v>740</v>
      </c>
      <c r="DQ48" s="1">
        <f t="shared" si="10"/>
        <v>0.22089552238805971</v>
      </c>
      <c r="DR48" s="1">
        <f t="shared" si="11"/>
        <v>3720</v>
      </c>
      <c r="DS48">
        <f>'Raw Data'!DF48</f>
        <v>3920</v>
      </c>
      <c r="DT48">
        <f>'Raw Data'!DG48</f>
        <v>14.5</v>
      </c>
      <c r="DU48">
        <f>'Raw Data'!DH48</f>
        <v>4140</v>
      </c>
      <c r="DV48">
        <f>'Raw Data'!DI48</f>
        <v>14.5</v>
      </c>
      <c r="DW48">
        <f>'Raw Data'!DJ48</f>
        <v>4210</v>
      </c>
      <c r="DX48">
        <f>'Raw Data'!DK48</f>
        <v>0</v>
      </c>
      <c r="DY48">
        <f>'Raw Data'!DL48</f>
        <v>4190</v>
      </c>
      <c r="DZ48">
        <f>'Raw Data'!DM48</f>
        <v>0</v>
      </c>
      <c r="EA48">
        <f>'Raw Data'!DN48</f>
        <v>4060</v>
      </c>
      <c r="EB48">
        <f>'Raw Data'!DO48</f>
        <v>9.6</v>
      </c>
      <c r="EC48">
        <f>'Raw Data'!DP48</f>
        <v>3900</v>
      </c>
      <c r="ED48">
        <f>'Raw Data'!DQ48</f>
        <v>9.6</v>
      </c>
      <c r="EE48">
        <f>'Raw Data'!DR48</f>
        <v>2720</v>
      </c>
      <c r="EF48">
        <f>'Raw Data'!DS48</f>
        <v>12.8</v>
      </c>
      <c r="EG48">
        <f>'Raw Data'!DT48</f>
        <v>2720</v>
      </c>
      <c r="EH48">
        <f>'Raw Data'!DU48</f>
        <v>12.8</v>
      </c>
      <c r="EI48">
        <f>'Raw Data'!DV48</f>
        <v>3870</v>
      </c>
      <c r="EJ48">
        <f>'Raw Data'!DW48</f>
        <v>14.8</v>
      </c>
      <c r="EK48">
        <f>'Raw Data'!DX48</f>
        <v>3910</v>
      </c>
      <c r="EL48">
        <f>'Raw Data'!DY48</f>
        <v>14.8</v>
      </c>
      <c r="EM48">
        <f>'Raw Data'!DZ48</f>
        <v>0</v>
      </c>
    </row>
    <row r="49" spans="1:143" x14ac:dyDescent="0.3">
      <c r="A49">
        <f>'Raw Data'!A49</f>
        <v>48</v>
      </c>
      <c r="B49">
        <f>'Raw Data'!B49</f>
        <v>6608194</v>
      </c>
      <c r="C49" t="str">
        <f>'Raw Data'!C49</f>
        <v>Rabun Co Sheriff's Office</v>
      </c>
      <c r="D49">
        <f>'Raw Data'!D49</f>
        <v>43152.356944444444</v>
      </c>
      <c r="E49" s="1">
        <f t="shared" si="2"/>
        <v>2018</v>
      </c>
      <c r="F49" s="1" t="str" cm="1">
        <f t="array" ref="F49">_xlfn.IFS(E49&lt;=2016,"before treatment",E49=2017,"unknown",E49&gt;2017,"after treatment")</f>
        <v>after treatment</v>
      </c>
      <c r="G49" s="1">
        <f t="shared" si="3"/>
        <v>0</v>
      </c>
      <c r="H49" s="1">
        <f t="shared" si="4"/>
        <v>1</v>
      </c>
      <c r="I49" t="str">
        <f>'Raw Data'!E49</f>
        <v>Rabun</v>
      </c>
      <c r="J49" t="str">
        <f>'Raw Data'!F49</f>
        <v>["Charlie Mountain Rd","Lookout Mountain Scenic Hwy","Lookout Mountain Scenic Hwy"]</v>
      </c>
      <c r="K49" t="str">
        <f>'Raw Data'!G49</f>
        <v>Sr 2</v>
      </c>
      <c r="L49" t="str">
        <f>'Raw Data'!H49</f>
        <v>(O) No Injury</v>
      </c>
      <c r="M49">
        <f>'Raw Data'!I49</f>
        <v>0</v>
      </c>
      <c r="N49">
        <f>'Raw Data'!J49</f>
        <v>0</v>
      </c>
      <c r="O49">
        <f>'Raw Data'!K49</f>
        <v>0</v>
      </c>
      <c r="P49" t="str">
        <f>'Raw Data'!L49</f>
        <v>Sideswipe-Opposite Direction</v>
      </c>
      <c r="Q49" t="str">
        <f>'Raw Data'!M49</f>
        <v>On Roadway - Roadway Intersection</v>
      </c>
      <c r="R49" t="str">
        <f>'Raw Data'!N49</f>
        <v>["Motor Vehicle in Motion","Motor Vehicle in Motion - In Other Roadway"]</v>
      </c>
      <c r="S49" t="str">
        <f>'Raw Data'!O49</f>
        <v>["Motor Vehicle in Motion","Motor Vehicle in Motion"]</v>
      </c>
      <c r="T49" t="str">
        <f>'Raw Data'!P49</f>
        <v>["Misjudged Clearance","No Contributing Factors"]</v>
      </c>
      <c r="U49">
        <f>'Raw Data'!Q49</f>
        <v>2</v>
      </c>
      <c r="V49" s="1" t="str">
        <f t="shared" si="5"/>
        <v>No</v>
      </c>
      <c r="W49" t="str">
        <f>'Raw Data'!R49</f>
        <v>["Stopped","Turning Left"]</v>
      </c>
      <c r="X49" t="str">
        <f>'Raw Data'!S49</f>
        <v>["North","South"]</v>
      </c>
      <c r="Y49" t="str">
        <f>'Raw Data'!T49</f>
        <v>Daylight</v>
      </c>
      <c r="Z49" t="str">
        <f>'Raw Data'!U49</f>
        <v>Wet</v>
      </c>
      <c r="AA49" t="str">
        <f>'Raw Data'!V49</f>
        <v>[37,59]</v>
      </c>
      <c r="AB49" t="str">
        <f>'Raw Data'!W49</f>
        <v>["Lap and Shoulder Belt Used","Lap and Shoulder Belt Used"]</v>
      </c>
      <c r="AC49" s="1">
        <f t="shared" si="6"/>
        <v>0</v>
      </c>
      <c r="AD49" t="str">
        <f>'Raw Data'!X49</f>
        <v>["Pickup Truck","Pickup Truck"]</v>
      </c>
      <c r="AE49" t="str">
        <f>'Raw Data'!Y49</f>
        <v>2411000200I</v>
      </c>
      <c r="AF49">
        <f>'Raw Data'!Z49</f>
        <v>8.81</v>
      </c>
      <c r="AG49">
        <f>'Raw Data'!AA49</f>
        <v>34.859558999999997</v>
      </c>
      <c r="AH49">
        <f>'Raw Data'!AB49</f>
        <v>-83.511331999999996</v>
      </c>
      <c r="AI49">
        <f>'Raw Data'!AC49</f>
        <v>54</v>
      </c>
      <c r="AJ49">
        <f>'Raw Data'!AD49</f>
        <v>44</v>
      </c>
      <c r="AK49">
        <f>'Raw Data'!AE49</f>
        <v>94</v>
      </c>
      <c r="AL49" t="str">
        <f>'Raw Data'!AF49</f>
        <v>D1_0002_00_I</v>
      </c>
      <c r="AM49">
        <f>'Raw Data'!AG49</f>
        <v>78</v>
      </c>
      <c r="AN49">
        <f>'Raw Data'!AH49</f>
        <v>93</v>
      </c>
      <c r="AO49" t="str">
        <f>'Raw Data'!AI49</f>
        <v>split</v>
      </c>
      <c r="AP49">
        <f>'Raw Data'!AJ49</f>
        <v>1434</v>
      </c>
      <c r="AQ49">
        <f>'Raw Data'!AK49</f>
        <v>17.399999999999999</v>
      </c>
      <c r="AR49">
        <f>'Raw Data'!AL49</f>
        <v>434.1</v>
      </c>
      <c r="AS49">
        <f>'Raw Data'!AM49</f>
        <v>-83.511751000000004</v>
      </c>
      <c r="AT49">
        <f>'Raw Data'!AN49</f>
        <v>34.859831</v>
      </c>
      <c r="AU49">
        <f>'Raw Data'!AO49</f>
        <v>-83.510530000000003</v>
      </c>
      <c r="AV49">
        <f>'Raw Data'!AP49</f>
        <v>34.859202000000003</v>
      </c>
      <c r="AW49" t="str">
        <f>'Raw Data'!AQ49</f>
        <v>2411000200I</v>
      </c>
      <c r="AX49">
        <f>'Raw Data'!AR49</f>
        <v>1</v>
      </c>
      <c r="AY49">
        <f>'Raw Data'!AS49</f>
        <v>241</v>
      </c>
      <c r="AZ49">
        <f>'Raw Data'!AT49</f>
        <v>2</v>
      </c>
      <c r="BA49">
        <f>'Raw Data'!AU49</f>
        <v>0</v>
      </c>
      <c r="BB49">
        <f>'Raw Data'!AV49</f>
        <v>55</v>
      </c>
      <c r="BC49">
        <f>'Raw Data'!AW49</f>
        <v>6.75</v>
      </c>
      <c r="BD49">
        <f>'Raw Data'!AX49</f>
        <v>6.66</v>
      </c>
      <c r="BE49">
        <f>'Raw Data'!AY49</f>
        <v>1859.6</v>
      </c>
      <c r="BF49">
        <f>'Raw Data'!AZ49</f>
        <v>1877</v>
      </c>
      <c r="BG49">
        <f>'Raw Data'!BA49</f>
        <v>1898.3</v>
      </c>
      <c r="BH49">
        <f>'Raw Data'!BB49</f>
        <v>55</v>
      </c>
      <c r="BI49">
        <f>'Raw Data'!BC49</f>
        <v>57.5</v>
      </c>
      <c r="BJ49">
        <f>'Raw Data'!BD49</f>
        <v>0</v>
      </c>
      <c r="BK49">
        <f>'Raw Data'!BE49</f>
        <v>43091</v>
      </c>
      <c r="BL49" t="str">
        <f>'Raw Data'!BF49</f>
        <v>NONE</v>
      </c>
      <c r="BM49">
        <f>'Raw Data'!BG49</f>
        <v>1.379E-3</v>
      </c>
      <c r="BN49">
        <f>'Raw Data'!BH49</f>
        <v>43318</v>
      </c>
      <c r="BO49">
        <f>'Raw Data'!BI49</f>
        <v>42943</v>
      </c>
      <c r="BP49" t="str">
        <f>'Raw Data'!BJ49</f>
        <v>2411000200I</v>
      </c>
      <c r="BQ49" t="str">
        <f>'Raw Data'!BK49</f>
        <v>RABUN</v>
      </c>
      <c r="BR49">
        <f>'Raw Data'!BL49</f>
        <v>1</v>
      </c>
      <c r="BS49">
        <f>'Raw Data'!BM49</f>
        <v>200</v>
      </c>
      <c r="BT49">
        <f>'Raw Data'!BN49</f>
        <v>1</v>
      </c>
      <c r="BU49">
        <f>'Raw Data'!BO49</f>
        <v>1</v>
      </c>
      <c r="BV49">
        <f>'Raw Data'!BP49</f>
        <v>2</v>
      </c>
      <c r="BW49">
        <f>'Raw Data'!BQ49</f>
        <v>1</v>
      </c>
      <c r="BX49">
        <f>'Raw Data'!BR49</f>
        <v>1</v>
      </c>
      <c r="BY49">
        <f>'Raw Data'!BS49</f>
        <v>2</v>
      </c>
      <c r="BZ49">
        <f>'Raw Data'!BT49</f>
        <v>3</v>
      </c>
      <c r="CA49">
        <f>'Raw Data'!BU49</f>
        <v>3</v>
      </c>
      <c r="CB49" t="str">
        <f>'Raw Data'!BV49</f>
        <v>N</v>
      </c>
      <c r="CC49">
        <f>'Raw Data'!BW49</f>
        <v>241</v>
      </c>
      <c r="CD49">
        <f>'Raw Data'!BX49</f>
        <v>2</v>
      </c>
      <c r="CE49">
        <f>'Raw Data'!BY49</f>
        <v>0</v>
      </c>
      <c r="CF49" t="str">
        <f>'Raw Data'!BZ49</f>
        <v>Not Urban</v>
      </c>
      <c r="CG49" t="str">
        <f>'Raw Data'!CA49</f>
        <v>Not Urban</v>
      </c>
      <c r="CH49">
        <f>'Raw Data'!CB49</f>
        <v>0</v>
      </c>
      <c r="CI49">
        <f>'Raw Data'!CC49</f>
        <v>55</v>
      </c>
      <c r="CJ49">
        <f>'Raw Data'!CD49</f>
        <v>4060</v>
      </c>
      <c r="CK49" t="str">
        <f>'Raw Data'!CE49</f>
        <v xml:space="preserve"> </v>
      </c>
      <c r="CL49">
        <f>'Raw Data'!CF49</f>
        <v>0</v>
      </c>
      <c r="CM49">
        <f>'Raw Data'!CG49</f>
        <v>0.185808</v>
      </c>
      <c r="CN49">
        <f>'Raw Data'!CH49</f>
        <v>9</v>
      </c>
      <c r="CO49" t="str">
        <f>'Raw Data'!CI49</f>
        <v>State Mainline</v>
      </c>
      <c r="CP49">
        <f>'Raw Data'!CJ49</f>
        <v>4060</v>
      </c>
      <c r="CQ49">
        <f>'Raw Data'!CK49</f>
        <v>452508</v>
      </c>
      <c r="CR49">
        <f>'Raw Data'!CL49</f>
        <v>8.6300000000000008</v>
      </c>
      <c r="CS49">
        <f>'Raw Data'!CM49</f>
        <v>8.81</v>
      </c>
      <c r="CT49">
        <f>'Raw Data'!CN49</f>
        <v>452508</v>
      </c>
      <c r="CU49">
        <f>'Raw Data'!CO49</f>
        <v>0</v>
      </c>
      <c r="CV49">
        <f>'Raw Data'!CP49</f>
        <v>981.06654000000003</v>
      </c>
      <c r="CW49">
        <f>'Raw Data'!CQ49</f>
        <v>100</v>
      </c>
      <c r="CX49">
        <f>'Raw Data'!CR49</f>
        <v>42967</v>
      </c>
      <c r="CY49">
        <f>'Raw Data'!CS49</f>
        <v>8.2730000000000008E-3</v>
      </c>
      <c r="CZ49">
        <f>'Raw Data'!CT49</f>
        <v>0</v>
      </c>
      <c r="DA49">
        <f>'Raw Data'!CU49</f>
        <v>1.379E-3</v>
      </c>
      <c r="DB49">
        <f>'Raw Data'!CV49</f>
        <v>614</v>
      </c>
      <c r="DC49" t="str">
        <f>'Raw Data'!CW49</f>
        <v>241-0005</v>
      </c>
      <c r="DD49" t="str">
        <f>'Raw Data'!CX49</f>
        <v>3R : Rural Principal Arterial - Other</v>
      </c>
      <c r="DE49" t="str">
        <f>'Raw Data'!CY49</f>
        <v>34.864523, -83.518681</v>
      </c>
      <c r="DF49">
        <f>'Raw Data'!CZ49</f>
        <v>-83.518681000000001</v>
      </c>
      <c r="DG49">
        <f>'Raw Data'!DA49</f>
        <v>34.864522999999998</v>
      </c>
      <c r="DH49">
        <f>'Raw Data'!DB49</f>
        <v>34.864522999999998</v>
      </c>
      <c r="DI49">
        <f>'Raw Data'!DC49</f>
        <v>-83.518681000000001</v>
      </c>
      <c r="DJ49">
        <f>'Raw Data'!DD49</f>
        <v>1.379E-3</v>
      </c>
      <c r="DK49">
        <f>'Raw Data'!DE49</f>
        <v>54</v>
      </c>
      <c r="DL49" s="1" t="str">
        <f>VLOOKUP(DK49,'Curve Info'!$A$9:$P$76,16)</f>
        <v>High Crash Frequency</v>
      </c>
      <c r="DM49" s="1" t="str">
        <f>VLOOKUP(DK49,'Curve Info'!$A$9:$P$76,14)</f>
        <v>Medium AADT</v>
      </c>
      <c r="DN49" s="1">
        <f t="shared" si="7"/>
        <v>4090</v>
      </c>
      <c r="DO49" s="1">
        <f t="shared" si="8"/>
        <v>3350</v>
      </c>
      <c r="DP49" s="1">
        <f t="shared" si="9"/>
        <v>740</v>
      </c>
      <c r="DQ49" s="1">
        <f t="shared" si="10"/>
        <v>0.22089552238805971</v>
      </c>
      <c r="DR49" s="1">
        <f t="shared" si="11"/>
        <v>3720</v>
      </c>
      <c r="DS49">
        <f>'Raw Data'!DF49</f>
        <v>3920</v>
      </c>
      <c r="DT49">
        <f>'Raw Data'!DG49</f>
        <v>14.5</v>
      </c>
      <c r="DU49">
        <f>'Raw Data'!DH49</f>
        <v>4140</v>
      </c>
      <c r="DV49">
        <f>'Raw Data'!DI49</f>
        <v>14.5</v>
      </c>
      <c r="DW49">
        <f>'Raw Data'!DJ49</f>
        <v>4210</v>
      </c>
      <c r="DX49">
        <f>'Raw Data'!DK49</f>
        <v>0</v>
      </c>
      <c r="DY49">
        <f>'Raw Data'!DL49</f>
        <v>4190</v>
      </c>
      <c r="DZ49">
        <f>'Raw Data'!DM49</f>
        <v>0</v>
      </c>
      <c r="EA49">
        <f>'Raw Data'!DN49</f>
        <v>4060</v>
      </c>
      <c r="EB49">
        <f>'Raw Data'!DO49</f>
        <v>9.6</v>
      </c>
      <c r="EC49">
        <f>'Raw Data'!DP49</f>
        <v>3900</v>
      </c>
      <c r="ED49">
        <f>'Raw Data'!DQ49</f>
        <v>9.6</v>
      </c>
      <c r="EE49">
        <f>'Raw Data'!DR49</f>
        <v>2720</v>
      </c>
      <c r="EF49">
        <f>'Raw Data'!DS49</f>
        <v>12.8</v>
      </c>
      <c r="EG49">
        <f>'Raw Data'!DT49</f>
        <v>2720</v>
      </c>
      <c r="EH49">
        <f>'Raw Data'!DU49</f>
        <v>12.8</v>
      </c>
      <c r="EI49">
        <f>'Raw Data'!DV49</f>
        <v>3870</v>
      </c>
      <c r="EJ49">
        <f>'Raw Data'!DW49</f>
        <v>14.8</v>
      </c>
      <c r="EK49">
        <f>'Raw Data'!DX49</f>
        <v>3910</v>
      </c>
      <c r="EL49">
        <f>'Raw Data'!DY49</f>
        <v>14.8</v>
      </c>
      <c r="EM49">
        <f>'Raw Data'!DZ49</f>
        <v>0</v>
      </c>
    </row>
    <row r="50" spans="1:143" x14ac:dyDescent="0.3">
      <c r="A50">
        <f>'Raw Data'!A50</f>
        <v>49</v>
      </c>
      <c r="B50">
        <f>'Raw Data'!B50</f>
        <v>5757489</v>
      </c>
      <c r="C50" t="str">
        <f>'Raw Data'!C50</f>
        <v>Gsp Post 00</v>
      </c>
      <c r="D50">
        <f>'Raw Data'!D50</f>
        <v>42504.676388888889</v>
      </c>
      <c r="E50" s="1">
        <f t="shared" si="2"/>
        <v>2016</v>
      </c>
      <c r="F50" s="1" t="str" cm="1">
        <f t="array" ref="F50">_xlfn.IFS(E50&lt;=2016,"before treatment",E50=2017,"unknown",E50&gt;2017,"after treatment")</f>
        <v>before treatment</v>
      </c>
      <c r="G50" s="1">
        <f t="shared" si="3"/>
        <v>1</v>
      </c>
      <c r="H50" s="1">
        <f t="shared" si="4"/>
        <v>0</v>
      </c>
      <c r="I50" t="str">
        <f>'Raw Data'!E50</f>
        <v>Rabun</v>
      </c>
      <c r="J50" t="str">
        <f>'Raw Data'!F50</f>
        <v>["Charlie Mountain Rd","Lookout Mountain Scenic Hwy","Lookout Mountain Scenic Hwy"]</v>
      </c>
      <c r="K50" t="str">
        <f>'Raw Data'!G50</f>
        <v>(none)</v>
      </c>
      <c r="L50" t="str">
        <f>'Raw Data'!H50</f>
        <v>(O) No Injury</v>
      </c>
      <c r="M50">
        <f>'Raw Data'!I50</f>
        <v>0</v>
      </c>
      <c r="N50">
        <f>'Raw Data'!J50</f>
        <v>0</v>
      </c>
      <c r="O50">
        <f>'Raw Data'!K50</f>
        <v>0</v>
      </c>
      <c r="P50" t="str">
        <f>'Raw Data'!L50</f>
        <v>Rear End</v>
      </c>
      <c r="Q50" t="str">
        <f>'Raw Data'!M50</f>
        <v>On Roadway - Non-Intersection</v>
      </c>
      <c r="R50" t="str">
        <f>'Raw Data'!N50</f>
        <v>["Motor Vehicle in Motion","Motor Vehicle in Motion"]</v>
      </c>
      <c r="S50" t="str">
        <f>'Raw Data'!O50</f>
        <v>["Motor Vehicle in Motion","Motor Vehicle in Motion"]</v>
      </c>
      <c r="T50" t="str">
        <f>'Raw Data'!P50</f>
        <v>(None)</v>
      </c>
      <c r="U50">
        <f>'Raw Data'!Q50</f>
        <v>2</v>
      </c>
      <c r="V50" s="1" t="str">
        <f t="shared" si="5"/>
        <v>No</v>
      </c>
      <c r="W50" t="str">
        <f>'Raw Data'!R50</f>
        <v>["Stopped","Straight"]</v>
      </c>
      <c r="X50" t="str">
        <f>'Raw Data'!S50</f>
        <v>["West","West"]</v>
      </c>
      <c r="Y50" t="str">
        <f>'Raw Data'!T50</f>
        <v>Daylight</v>
      </c>
      <c r="Z50" t="str">
        <f>'Raw Data'!U50</f>
        <v>Dry</v>
      </c>
      <c r="AA50" t="str">
        <f>'Raw Data'!V50</f>
        <v>[49,61]</v>
      </c>
      <c r="AB50" t="str">
        <f>'Raw Data'!W50</f>
        <v>["Lap and Shoulder Belt Used","Lap and Shoulder Belt Used"]</v>
      </c>
      <c r="AC50" s="1">
        <f t="shared" si="6"/>
        <v>0</v>
      </c>
      <c r="AD50" t="str">
        <f>'Raw Data'!X50</f>
        <v>["Passenger Car","Pickup Truck"]</v>
      </c>
      <c r="AE50" t="str">
        <f>'Raw Data'!Y50</f>
        <v>2411000200I</v>
      </c>
      <c r="AF50">
        <f>'Raw Data'!Z50</f>
        <v>8.81</v>
      </c>
      <c r="AG50">
        <f>'Raw Data'!AA50</f>
        <v>34.859552999999998</v>
      </c>
      <c r="AH50">
        <f>'Raw Data'!AB50</f>
        <v>-83.511320999999995</v>
      </c>
      <c r="AI50">
        <f>'Raw Data'!AC50</f>
        <v>54</v>
      </c>
      <c r="AJ50">
        <f>'Raw Data'!AD50</f>
        <v>44</v>
      </c>
      <c r="AK50">
        <f>'Raw Data'!AE50</f>
        <v>94</v>
      </c>
      <c r="AL50" t="str">
        <f>'Raw Data'!AF50</f>
        <v>D1_0002_00_I</v>
      </c>
      <c r="AM50">
        <f>'Raw Data'!AG50</f>
        <v>78</v>
      </c>
      <c r="AN50">
        <f>'Raw Data'!AH50</f>
        <v>93</v>
      </c>
      <c r="AO50" t="str">
        <f>'Raw Data'!AI50</f>
        <v>split</v>
      </c>
      <c r="AP50">
        <f>'Raw Data'!AJ50</f>
        <v>1434</v>
      </c>
      <c r="AQ50">
        <f>'Raw Data'!AK50</f>
        <v>17.399999999999999</v>
      </c>
      <c r="AR50">
        <f>'Raw Data'!AL50</f>
        <v>434.1</v>
      </c>
      <c r="AS50">
        <f>'Raw Data'!AM50</f>
        <v>-83.511751000000004</v>
      </c>
      <c r="AT50">
        <f>'Raw Data'!AN50</f>
        <v>34.859831</v>
      </c>
      <c r="AU50">
        <f>'Raw Data'!AO50</f>
        <v>-83.510530000000003</v>
      </c>
      <c r="AV50">
        <f>'Raw Data'!AP50</f>
        <v>34.859202000000003</v>
      </c>
      <c r="AW50" t="str">
        <f>'Raw Data'!AQ50</f>
        <v>2411000200I</v>
      </c>
      <c r="AX50">
        <f>'Raw Data'!AR50</f>
        <v>1</v>
      </c>
      <c r="AY50">
        <f>'Raw Data'!AS50</f>
        <v>241</v>
      </c>
      <c r="AZ50">
        <f>'Raw Data'!AT50</f>
        <v>2</v>
      </c>
      <c r="BA50">
        <f>'Raw Data'!AU50</f>
        <v>0</v>
      </c>
      <c r="BB50">
        <f>'Raw Data'!AV50</f>
        <v>55</v>
      </c>
      <c r="BC50">
        <f>'Raw Data'!AW50</f>
        <v>6.75</v>
      </c>
      <c r="BD50">
        <f>'Raw Data'!AX50</f>
        <v>6.66</v>
      </c>
      <c r="BE50">
        <f>'Raw Data'!AY50</f>
        <v>1859.6</v>
      </c>
      <c r="BF50">
        <f>'Raw Data'!AZ50</f>
        <v>1877</v>
      </c>
      <c r="BG50">
        <f>'Raw Data'!BA50</f>
        <v>1898.3</v>
      </c>
      <c r="BH50">
        <f>'Raw Data'!BB50</f>
        <v>55</v>
      </c>
      <c r="BI50">
        <f>'Raw Data'!BC50</f>
        <v>57.5</v>
      </c>
      <c r="BJ50">
        <f>'Raw Data'!BD50</f>
        <v>0</v>
      </c>
      <c r="BK50">
        <f>'Raw Data'!BE50</f>
        <v>43091</v>
      </c>
      <c r="BL50" t="str">
        <f>'Raw Data'!BF50</f>
        <v>NONE</v>
      </c>
      <c r="BM50">
        <f>'Raw Data'!BG50</f>
        <v>1.379E-3</v>
      </c>
      <c r="BN50">
        <f>'Raw Data'!BH50</f>
        <v>43318</v>
      </c>
      <c r="BO50">
        <f>'Raw Data'!BI50</f>
        <v>42943</v>
      </c>
      <c r="BP50" t="str">
        <f>'Raw Data'!BJ50</f>
        <v>2411000200I</v>
      </c>
      <c r="BQ50" t="str">
        <f>'Raw Data'!BK50</f>
        <v>RABUN</v>
      </c>
      <c r="BR50">
        <f>'Raw Data'!BL50</f>
        <v>1</v>
      </c>
      <c r="BS50">
        <f>'Raw Data'!BM50</f>
        <v>200</v>
      </c>
      <c r="BT50">
        <f>'Raw Data'!BN50</f>
        <v>1</v>
      </c>
      <c r="BU50">
        <f>'Raw Data'!BO50</f>
        <v>1</v>
      </c>
      <c r="BV50">
        <f>'Raw Data'!BP50</f>
        <v>2</v>
      </c>
      <c r="BW50">
        <f>'Raw Data'!BQ50</f>
        <v>1</v>
      </c>
      <c r="BX50">
        <f>'Raw Data'!BR50</f>
        <v>1</v>
      </c>
      <c r="BY50">
        <f>'Raw Data'!BS50</f>
        <v>2</v>
      </c>
      <c r="BZ50">
        <f>'Raw Data'!BT50</f>
        <v>3</v>
      </c>
      <c r="CA50">
        <f>'Raw Data'!BU50</f>
        <v>3</v>
      </c>
      <c r="CB50" t="str">
        <f>'Raw Data'!BV50</f>
        <v>N</v>
      </c>
      <c r="CC50">
        <f>'Raw Data'!BW50</f>
        <v>241</v>
      </c>
      <c r="CD50">
        <f>'Raw Data'!BX50</f>
        <v>2</v>
      </c>
      <c r="CE50">
        <f>'Raw Data'!BY50</f>
        <v>0</v>
      </c>
      <c r="CF50" t="str">
        <f>'Raw Data'!BZ50</f>
        <v>Not Urban</v>
      </c>
      <c r="CG50" t="str">
        <f>'Raw Data'!CA50</f>
        <v>Not Urban</v>
      </c>
      <c r="CH50">
        <f>'Raw Data'!CB50</f>
        <v>0</v>
      </c>
      <c r="CI50">
        <f>'Raw Data'!CC50</f>
        <v>55</v>
      </c>
      <c r="CJ50">
        <f>'Raw Data'!CD50</f>
        <v>4060</v>
      </c>
      <c r="CK50" t="str">
        <f>'Raw Data'!CE50</f>
        <v xml:space="preserve"> </v>
      </c>
      <c r="CL50">
        <f>'Raw Data'!CF50</f>
        <v>0</v>
      </c>
      <c r="CM50">
        <f>'Raw Data'!CG50</f>
        <v>0.185808</v>
      </c>
      <c r="CN50">
        <f>'Raw Data'!CH50</f>
        <v>9</v>
      </c>
      <c r="CO50" t="str">
        <f>'Raw Data'!CI50</f>
        <v>State Mainline</v>
      </c>
      <c r="CP50">
        <f>'Raw Data'!CJ50</f>
        <v>4060</v>
      </c>
      <c r="CQ50">
        <f>'Raw Data'!CK50</f>
        <v>452508</v>
      </c>
      <c r="CR50">
        <f>'Raw Data'!CL50</f>
        <v>8.6300000000000008</v>
      </c>
      <c r="CS50">
        <f>'Raw Data'!CM50</f>
        <v>8.81</v>
      </c>
      <c r="CT50">
        <f>'Raw Data'!CN50</f>
        <v>452508</v>
      </c>
      <c r="CU50">
        <f>'Raw Data'!CO50</f>
        <v>0</v>
      </c>
      <c r="CV50">
        <f>'Raw Data'!CP50</f>
        <v>981.06654000000003</v>
      </c>
      <c r="CW50">
        <f>'Raw Data'!CQ50</f>
        <v>100</v>
      </c>
      <c r="CX50">
        <f>'Raw Data'!CR50</f>
        <v>42967</v>
      </c>
      <c r="CY50">
        <f>'Raw Data'!CS50</f>
        <v>8.2730000000000008E-3</v>
      </c>
      <c r="CZ50">
        <f>'Raw Data'!CT50</f>
        <v>0</v>
      </c>
      <c r="DA50">
        <f>'Raw Data'!CU50</f>
        <v>1.379E-3</v>
      </c>
      <c r="DB50">
        <f>'Raw Data'!CV50</f>
        <v>614</v>
      </c>
      <c r="DC50" t="str">
        <f>'Raw Data'!CW50</f>
        <v>241-0005</v>
      </c>
      <c r="DD50" t="str">
        <f>'Raw Data'!CX50</f>
        <v>3R : Rural Principal Arterial - Other</v>
      </c>
      <c r="DE50" t="str">
        <f>'Raw Data'!CY50</f>
        <v>34.864523, -83.518681</v>
      </c>
      <c r="DF50">
        <f>'Raw Data'!CZ50</f>
        <v>-83.518681000000001</v>
      </c>
      <c r="DG50">
        <f>'Raw Data'!DA50</f>
        <v>34.864522999999998</v>
      </c>
      <c r="DH50">
        <f>'Raw Data'!DB50</f>
        <v>34.864522999999998</v>
      </c>
      <c r="DI50">
        <f>'Raw Data'!DC50</f>
        <v>-83.518681000000001</v>
      </c>
      <c r="DJ50">
        <f>'Raw Data'!DD50</f>
        <v>1.379E-3</v>
      </c>
      <c r="DK50">
        <f>'Raw Data'!DE50</f>
        <v>54</v>
      </c>
      <c r="DL50" s="1" t="str">
        <f>VLOOKUP(DK50,'Curve Info'!$A$9:$P$76,16)</f>
        <v>High Crash Frequency</v>
      </c>
      <c r="DM50" s="1" t="str">
        <f>VLOOKUP(DK50,'Curve Info'!$A$9:$P$76,14)</f>
        <v>Medium AADT</v>
      </c>
      <c r="DN50" s="1">
        <f t="shared" si="7"/>
        <v>4090</v>
      </c>
      <c r="DO50" s="1">
        <f t="shared" si="8"/>
        <v>3350</v>
      </c>
      <c r="DP50" s="1">
        <f t="shared" si="9"/>
        <v>740</v>
      </c>
      <c r="DQ50" s="1">
        <f t="shared" si="10"/>
        <v>0.22089552238805971</v>
      </c>
      <c r="DR50" s="1">
        <f t="shared" si="11"/>
        <v>3720</v>
      </c>
      <c r="DS50">
        <f>'Raw Data'!DF50</f>
        <v>3920</v>
      </c>
      <c r="DT50">
        <f>'Raw Data'!DG50</f>
        <v>14.5</v>
      </c>
      <c r="DU50">
        <f>'Raw Data'!DH50</f>
        <v>4140</v>
      </c>
      <c r="DV50">
        <f>'Raw Data'!DI50</f>
        <v>14.5</v>
      </c>
      <c r="DW50">
        <f>'Raw Data'!DJ50</f>
        <v>4210</v>
      </c>
      <c r="DX50">
        <f>'Raw Data'!DK50</f>
        <v>0</v>
      </c>
      <c r="DY50">
        <f>'Raw Data'!DL50</f>
        <v>4190</v>
      </c>
      <c r="DZ50">
        <f>'Raw Data'!DM50</f>
        <v>0</v>
      </c>
      <c r="EA50">
        <f>'Raw Data'!DN50</f>
        <v>4060</v>
      </c>
      <c r="EB50">
        <f>'Raw Data'!DO50</f>
        <v>9.6</v>
      </c>
      <c r="EC50">
        <f>'Raw Data'!DP50</f>
        <v>3900</v>
      </c>
      <c r="ED50">
        <f>'Raw Data'!DQ50</f>
        <v>9.6</v>
      </c>
      <c r="EE50">
        <f>'Raw Data'!DR50</f>
        <v>2720</v>
      </c>
      <c r="EF50">
        <f>'Raw Data'!DS50</f>
        <v>12.8</v>
      </c>
      <c r="EG50">
        <f>'Raw Data'!DT50</f>
        <v>2720</v>
      </c>
      <c r="EH50">
        <f>'Raw Data'!DU50</f>
        <v>12.8</v>
      </c>
      <c r="EI50">
        <f>'Raw Data'!DV50</f>
        <v>3870</v>
      </c>
      <c r="EJ50">
        <f>'Raw Data'!DW50</f>
        <v>14.8</v>
      </c>
      <c r="EK50">
        <f>'Raw Data'!DX50</f>
        <v>3910</v>
      </c>
      <c r="EL50">
        <f>'Raw Data'!DY50</f>
        <v>14.8</v>
      </c>
      <c r="EM50">
        <f>'Raw Data'!DZ50</f>
        <v>0</v>
      </c>
    </row>
    <row r="51" spans="1:143" x14ac:dyDescent="0.3">
      <c r="A51">
        <f>'Raw Data'!A51</f>
        <v>50</v>
      </c>
      <c r="B51">
        <f>'Raw Data'!B51</f>
        <v>5568862</v>
      </c>
      <c r="C51" t="str">
        <f>'Raw Data'!C51</f>
        <v>Rabun Co Sheriff's Office</v>
      </c>
      <c r="D51">
        <f>'Raw Data'!D51</f>
        <v>42313.606249999997</v>
      </c>
      <c r="E51" s="1">
        <f t="shared" si="2"/>
        <v>2015</v>
      </c>
      <c r="F51" s="1" t="str" cm="1">
        <f t="array" ref="F51">_xlfn.IFS(E51&lt;=2016,"before treatment",E51=2017,"unknown",E51&gt;2017,"after treatment")</f>
        <v>before treatment</v>
      </c>
      <c r="G51" s="1">
        <f t="shared" si="3"/>
        <v>1</v>
      </c>
      <c r="H51" s="1">
        <f t="shared" si="4"/>
        <v>0</v>
      </c>
      <c r="I51" t="str">
        <f>'Raw Data'!E51</f>
        <v>Rabun</v>
      </c>
      <c r="J51" t="str">
        <f>'Raw Data'!F51</f>
        <v>["Charlie Mountain Rd","Lookout Mountain Scenic Hwy","Lookout Mountain Scenic Hwy"]</v>
      </c>
      <c r="K51" t="str">
        <f>'Raw Data'!G51</f>
        <v>Charlie Montain Rd</v>
      </c>
      <c r="L51" t="str">
        <f>'Raw Data'!H51</f>
        <v>(B) Suspected Minor/Visible Injury</v>
      </c>
      <c r="M51">
        <f>'Raw Data'!I51</f>
        <v>0</v>
      </c>
      <c r="N51">
        <f>'Raw Data'!J51</f>
        <v>0</v>
      </c>
      <c r="O51">
        <f>'Raw Data'!K51</f>
        <v>1</v>
      </c>
      <c r="P51" t="str">
        <f>'Raw Data'!L51</f>
        <v>Rear End</v>
      </c>
      <c r="Q51" t="str">
        <f>'Raw Data'!M51</f>
        <v>On Roadway - Roadway Intersection</v>
      </c>
      <c r="R51" t="str">
        <f>'Raw Data'!N51</f>
        <v>["Motor Vehicle in Motion","Motor Vehicle in Motion"]</v>
      </c>
      <c r="S51" t="str">
        <f>'Raw Data'!O51</f>
        <v>["Motor Vehicle in Motion","Motor Vehicle in Motion"]</v>
      </c>
      <c r="T51" t="str">
        <f>'Raw Data'!P51</f>
        <v>["No Contributing Factors","Too Fast for Conditions"]</v>
      </c>
      <c r="U51">
        <f>'Raw Data'!Q51</f>
        <v>2</v>
      </c>
      <c r="V51" s="1" t="str">
        <f t="shared" si="5"/>
        <v>No</v>
      </c>
      <c r="W51" t="str">
        <f>'Raw Data'!R51</f>
        <v>["Negotiating a Curve","Negotiating a Curve"]</v>
      </c>
      <c r="X51" t="str">
        <f>'Raw Data'!S51</f>
        <v>["West","West"]</v>
      </c>
      <c r="Y51" t="str">
        <f>'Raw Data'!T51</f>
        <v>Daylight</v>
      </c>
      <c r="Z51" t="str">
        <f>'Raw Data'!U51</f>
        <v>Wet</v>
      </c>
      <c r="AA51" t="str">
        <f>'Raw Data'!V51</f>
        <v>[28,52]</v>
      </c>
      <c r="AB51" t="str">
        <f>'Raw Data'!W51</f>
        <v>["Lap and Shoulder Belt Used","Lap and Shoulder Belt Used"]</v>
      </c>
      <c r="AC51" s="1">
        <f t="shared" si="6"/>
        <v>0</v>
      </c>
      <c r="AD51" t="str">
        <f>'Raw Data'!X51</f>
        <v>["Passenger Car","Pickup Truck"]</v>
      </c>
      <c r="AE51" t="str">
        <f>'Raw Data'!Y51</f>
        <v>2411000200I</v>
      </c>
      <c r="AF51">
        <f>'Raw Data'!Z51</f>
        <v>8.81</v>
      </c>
      <c r="AG51">
        <f>'Raw Data'!AA51</f>
        <v>34.859552999999998</v>
      </c>
      <c r="AH51">
        <f>'Raw Data'!AB51</f>
        <v>-83.511320999999995</v>
      </c>
      <c r="AI51">
        <f>'Raw Data'!AC51</f>
        <v>54</v>
      </c>
      <c r="AJ51">
        <f>'Raw Data'!AD51</f>
        <v>44</v>
      </c>
      <c r="AK51">
        <f>'Raw Data'!AE51</f>
        <v>94</v>
      </c>
      <c r="AL51" t="str">
        <f>'Raw Data'!AF51</f>
        <v>D1_0002_00_I</v>
      </c>
      <c r="AM51">
        <f>'Raw Data'!AG51</f>
        <v>78</v>
      </c>
      <c r="AN51">
        <f>'Raw Data'!AH51</f>
        <v>93</v>
      </c>
      <c r="AO51" t="str">
        <f>'Raw Data'!AI51</f>
        <v>split</v>
      </c>
      <c r="AP51">
        <f>'Raw Data'!AJ51</f>
        <v>1434</v>
      </c>
      <c r="AQ51">
        <f>'Raw Data'!AK51</f>
        <v>17.399999999999999</v>
      </c>
      <c r="AR51">
        <f>'Raw Data'!AL51</f>
        <v>434.1</v>
      </c>
      <c r="AS51">
        <f>'Raw Data'!AM51</f>
        <v>-83.511751000000004</v>
      </c>
      <c r="AT51">
        <f>'Raw Data'!AN51</f>
        <v>34.859831</v>
      </c>
      <c r="AU51">
        <f>'Raw Data'!AO51</f>
        <v>-83.510530000000003</v>
      </c>
      <c r="AV51">
        <f>'Raw Data'!AP51</f>
        <v>34.859202000000003</v>
      </c>
      <c r="AW51" t="str">
        <f>'Raw Data'!AQ51</f>
        <v>2411000200I</v>
      </c>
      <c r="AX51">
        <f>'Raw Data'!AR51</f>
        <v>1</v>
      </c>
      <c r="AY51">
        <f>'Raw Data'!AS51</f>
        <v>241</v>
      </c>
      <c r="AZ51">
        <f>'Raw Data'!AT51</f>
        <v>2</v>
      </c>
      <c r="BA51">
        <f>'Raw Data'!AU51</f>
        <v>0</v>
      </c>
      <c r="BB51">
        <f>'Raw Data'!AV51</f>
        <v>55</v>
      </c>
      <c r="BC51">
        <f>'Raw Data'!AW51</f>
        <v>6.75</v>
      </c>
      <c r="BD51">
        <f>'Raw Data'!AX51</f>
        <v>6.66</v>
      </c>
      <c r="BE51">
        <f>'Raw Data'!AY51</f>
        <v>1859.6</v>
      </c>
      <c r="BF51">
        <f>'Raw Data'!AZ51</f>
        <v>1877</v>
      </c>
      <c r="BG51">
        <f>'Raw Data'!BA51</f>
        <v>1898.3</v>
      </c>
      <c r="BH51">
        <f>'Raw Data'!BB51</f>
        <v>55</v>
      </c>
      <c r="BI51">
        <f>'Raw Data'!BC51</f>
        <v>57.5</v>
      </c>
      <c r="BJ51">
        <f>'Raw Data'!BD51</f>
        <v>0</v>
      </c>
      <c r="BK51">
        <f>'Raw Data'!BE51</f>
        <v>43091</v>
      </c>
      <c r="BL51" t="str">
        <f>'Raw Data'!BF51</f>
        <v>NONE</v>
      </c>
      <c r="BM51">
        <f>'Raw Data'!BG51</f>
        <v>1.379E-3</v>
      </c>
      <c r="BN51">
        <f>'Raw Data'!BH51</f>
        <v>43318</v>
      </c>
      <c r="BO51">
        <f>'Raw Data'!BI51</f>
        <v>42943</v>
      </c>
      <c r="BP51" t="str">
        <f>'Raw Data'!BJ51</f>
        <v>2411000200I</v>
      </c>
      <c r="BQ51" t="str">
        <f>'Raw Data'!BK51</f>
        <v>RABUN</v>
      </c>
      <c r="BR51">
        <f>'Raw Data'!BL51</f>
        <v>1</v>
      </c>
      <c r="BS51">
        <f>'Raw Data'!BM51</f>
        <v>200</v>
      </c>
      <c r="BT51">
        <f>'Raw Data'!BN51</f>
        <v>1</v>
      </c>
      <c r="BU51">
        <f>'Raw Data'!BO51</f>
        <v>1</v>
      </c>
      <c r="BV51">
        <f>'Raw Data'!BP51</f>
        <v>2</v>
      </c>
      <c r="BW51">
        <f>'Raw Data'!BQ51</f>
        <v>1</v>
      </c>
      <c r="BX51">
        <f>'Raw Data'!BR51</f>
        <v>1</v>
      </c>
      <c r="BY51">
        <f>'Raw Data'!BS51</f>
        <v>2</v>
      </c>
      <c r="BZ51">
        <f>'Raw Data'!BT51</f>
        <v>3</v>
      </c>
      <c r="CA51">
        <f>'Raw Data'!BU51</f>
        <v>3</v>
      </c>
      <c r="CB51" t="str">
        <f>'Raw Data'!BV51</f>
        <v>N</v>
      </c>
      <c r="CC51">
        <f>'Raw Data'!BW51</f>
        <v>241</v>
      </c>
      <c r="CD51">
        <f>'Raw Data'!BX51</f>
        <v>2</v>
      </c>
      <c r="CE51">
        <f>'Raw Data'!BY51</f>
        <v>0</v>
      </c>
      <c r="CF51" t="str">
        <f>'Raw Data'!BZ51</f>
        <v>Not Urban</v>
      </c>
      <c r="CG51" t="str">
        <f>'Raw Data'!CA51</f>
        <v>Not Urban</v>
      </c>
      <c r="CH51">
        <f>'Raw Data'!CB51</f>
        <v>0</v>
      </c>
      <c r="CI51">
        <f>'Raw Data'!CC51</f>
        <v>55</v>
      </c>
      <c r="CJ51">
        <f>'Raw Data'!CD51</f>
        <v>4060</v>
      </c>
      <c r="CK51" t="str">
        <f>'Raw Data'!CE51</f>
        <v xml:space="preserve"> </v>
      </c>
      <c r="CL51">
        <f>'Raw Data'!CF51</f>
        <v>0</v>
      </c>
      <c r="CM51">
        <f>'Raw Data'!CG51</f>
        <v>0.185808</v>
      </c>
      <c r="CN51">
        <f>'Raw Data'!CH51</f>
        <v>9</v>
      </c>
      <c r="CO51" t="str">
        <f>'Raw Data'!CI51</f>
        <v>State Mainline</v>
      </c>
      <c r="CP51">
        <f>'Raw Data'!CJ51</f>
        <v>4060</v>
      </c>
      <c r="CQ51">
        <f>'Raw Data'!CK51</f>
        <v>452508</v>
      </c>
      <c r="CR51">
        <f>'Raw Data'!CL51</f>
        <v>8.6300000000000008</v>
      </c>
      <c r="CS51">
        <f>'Raw Data'!CM51</f>
        <v>8.81</v>
      </c>
      <c r="CT51">
        <f>'Raw Data'!CN51</f>
        <v>452508</v>
      </c>
      <c r="CU51">
        <f>'Raw Data'!CO51</f>
        <v>0</v>
      </c>
      <c r="CV51">
        <f>'Raw Data'!CP51</f>
        <v>981.06654000000003</v>
      </c>
      <c r="CW51">
        <f>'Raw Data'!CQ51</f>
        <v>100</v>
      </c>
      <c r="CX51">
        <f>'Raw Data'!CR51</f>
        <v>42967</v>
      </c>
      <c r="CY51">
        <f>'Raw Data'!CS51</f>
        <v>8.2730000000000008E-3</v>
      </c>
      <c r="CZ51">
        <f>'Raw Data'!CT51</f>
        <v>0</v>
      </c>
      <c r="DA51">
        <f>'Raw Data'!CU51</f>
        <v>1.379E-3</v>
      </c>
      <c r="DB51">
        <f>'Raw Data'!CV51</f>
        <v>614</v>
      </c>
      <c r="DC51" t="str">
        <f>'Raw Data'!CW51</f>
        <v>241-0005</v>
      </c>
      <c r="DD51" t="str">
        <f>'Raw Data'!CX51</f>
        <v>3R : Rural Principal Arterial - Other</v>
      </c>
      <c r="DE51" t="str">
        <f>'Raw Data'!CY51</f>
        <v>34.864523, -83.518681</v>
      </c>
      <c r="DF51">
        <f>'Raw Data'!CZ51</f>
        <v>-83.518681000000001</v>
      </c>
      <c r="DG51">
        <f>'Raw Data'!DA51</f>
        <v>34.864522999999998</v>
      </c>
      <c r="DH51">
        <f>'Raw Data'!DB51</f>
        <v>34.864522999999998</v>
      </c>
      <c r="DI51">
        <f>'Raw Data'!DC51</f>
        <v>-83.518681000000001</v>
      </c>
      <c r="DJ51">
        <f>'Raw Data'!DD51</f>
        <v>1.379E-3</v>
      </c>
      <c r="DK51">
        <f>'Raw Data'!DE51</f>
        <v>54</v>
      </c>
      <c r="DL51" s="1" t="str">
        <f>VLOOKUP(DK51,'Curve Info'!$A$9:$P$76,16)</f>
        <v>High Crash Frequency</v>
      </c>
      <c r="DM51" s="1" t="str">
        <f>VLOOKUP(DK51,'Curve Info'!$A$9:$P$76,14)</f>
        <v>Medium AADT</v>
      </c>
      <c r="DN51" s="1">
        <f t="shared" si="7"/>
        <v>4090</v>
      </c>
      <c r="DO51" s="1">
        <f t="shared" si="8"/>
        <v>3350</v>
      </c>
      <c r="DP51" s="1">
        <f t="shared" si="9"/>
        <v>740</v>
      </c>
      <c r="DQ51" s="1">
        <f t="shared" si="10"/>
        <v>0.22089552238805971</v>
      </c>
      <c r="DR51" s="1">
        <f t="shared" si="11"/>
        <v>3720</v>
      </c>
      <c r="DS51">
        <f>'Raw Data'!DF51</f>
        <v>3920</v>
      </c>
      <c r="DT51">
        <f>'Raw Data'!DG51</f>
        <v>14.5</v>
      </c>
      <c r="DU51">
        <f>'Raw Data'!DH51</f>
        <v>4140</v>
      </c>
      <c r="DV51">
        <f>'Raw Data'!DI51</f>
        <v>14.5</v>
      </c>
      <c r="DW51">
        <f>'Raw Data'!DJ51</f>
        <v>4210</v>
      </c>
      <c r="DX51">
        <f>'Raw Data'!DK51</f>
        <v>0</v>
      </c>
      <c r="DY51">
        <f>'Raw Data'!DL51</f>
        <v>4190</v>
      </c>
      <c r="DZ51">
        <f>'Raw Data'!DM51</f>
        <v>0</v>
      </c>
      <c r="EA51">
        <f>'Raw Data'!DN51</f>
        <v>4060</v>
      </c>
      <c r="EB51">
        <f>'Raw Data'!DO51</f>
        <v>9.6</v>
      </c>
      <c r="EC51">
        <f>'Raw Data'!DP51</f>
        <v>3900</v>
      </c>
      <c r="ED51">
        <f>'Raw Data'!DQ51</f>
        <v>9.6</v>
      </c>
      <c r="EE51">
        <f>'Raw Data'!DR51</f>
        <v>2720</v>
      </c>
      <c r="EF51">
        <f>'Raw Data'!DS51</f>
        <v>12.8</v>
      </c>
      <c r="EG51">
        <f>'Raw Data'!DT51</f>
        <v>2720</v>
      </c>
      <c r="EH51">
        <f>'Raw Data'!DU51</f>
        <v>12.8</v>
      </c>
      <c r="EI51">
        <f>'Raw Data'!DV51</f>
        <v>3870</v>
      </c>
      <c r="EJ51">
        <f>'Raw Data'!DW51</f>
        <v>14.8</v>
      </c>
      <c r="EK51">
        <f>'Raw Data'!DX51</f>
        <v>3910</v>
      </c>
      <c r="EL51">
        <f>'Raw Data'!DY51</f>
        <v>14.8</v>
      </c>
      <c r="EM51">
        <f>'Raw Data'!DZ51</f>
        <v>0</v>
      </c>
    </row>
    <row r="52" spans="1:143" x14ac:dyDescent="0.3">
      <c r="A52">
        <f>'Raw Data'!A52</f>
        <v>51</v>
      </c>
      <c r="B52">
        <f>'Raw Data'!B52</f>
        <v>4980489</v>
      </c>
      <c r="C52" t="str">
        <f>'Raw Data'!C52</f>
        <v>Rabun Co Sheriff's Office</v>
      </c>
      <c r="D52">
        <f>'Raw Data'!D52</f>
        <v>41858.890972222223</v>
      </c>
      <c r="E52" s="1">
        <f t="shared" si="2"/>
        <v>2014</v>
      </c>
      <c r="F52" s="1" t="str" cm="1">
        <f t="array" ref="F52">_xlfn.IFS(E52&lt;=2016,"before treatment",E52=2017,"unknown",E52&gt;2017,"after treatment")</f>
        <v>before treatment</v>
      </c>
      <c r="G52" s="1">
        <f t="shared" si="3"/>
        <v>1</v>
      </c>
      <c r="H52" s="1">
        <f t="shared" si="4"/>
        <v>0</v>
      </c>
      <c r="I52" t="str">
        <f>'Raw Data'!E52</f>
        <v>Rabun</v>
      </c>
      <c r="J52" t="str">
        <f>'Raw Data'!F52</f>
        <v>["Charlie Mountain Rd","Lookout Mountain Scenic Hwy","Lookout Mountain Scenic Hwy"]</v>
      </c>
      <c r="K52" t="str">
        <f>'Raw Data'!G52</f>
        <v>Charlie Montain Rd</v>
      </c>
      <c r="L52" t="str">
        <f>'Raw Data'!H52</f>
        <v>(O) No Injury</v>
      </c>
      <c r="M52">
        <f>'Raw Data'!I52</f>
        <v>0</v>
      </c>
      <c r="N52">
        <f>'Raw Data'!J52</f>
        <v>0</v>
      </c>
      <c r="O52">
        <f>'Raw Data'!K52</f>
        <v>0</v>
      </c>
      <c r="P52" t="str">
        <f>'Raw Data'!L52</f>
        <v>Not a Collision with Motor Vehicle</v>
      </c>
      <c r="Q52" t="str">
        <f>'Raw Data'!M52</f>
        <v>Off Roadway</v>
      </c>
      <c r="R52" t="str">
        <f>'Raw Data'!N52</f>
        <v>Embankment</v>
      </c>
      <c r="S52" t="str">
        <f>'Raw Data'!O52</f>
        <v>Embankment</v>
      </c>
      <c r="T52" t="str">
        <f>'Raw Data'!P52</f>
        <v>(None)</v>
      </c>
      <c r="U52">
        <f>'Raw Data'!Q52</f>
        <v>1</v>
      </c>
      <c r="V52" s="1" t="str">
        <f t="shared" si="5"/>
        <v>Yes</v>
      </c>
      <c r="W52" t="str">
        <f>'Raw Data'!R52</f>
        <v>Straight</v>
      </c>
      <c r="X52" t="str">
        <f>'Raw Data'!S52</f>
        <v>North</v>
      </c>
      <c r="Y52" t="str">
        <f>'Raw Data'!T52</f>
        <v>Dark-Lighted</v>
      </c>
      <c r="Z52" t="str">
        <f>'Raw Data'!U52</f>
        <v>Wet</v>
      </c>
      <c r="AA52">
        <f>'Raw Data'!V52</f>
        <v>43</v>
      </c>
      <c r="AB52" t="str">
        <f>'Raw Data'!W52</f>
        <v>["Shoulder Belt Only Used","Shoulder Belt Only Used"]</v>
      </c>
      <c r="AC52" s="1">
        <f t="shared" si="6"/>
        <v>0</v>
      </c>
      <c r="AD52" t="str">
        <f>'Raw Data'!X52</f>
        <v>Passenger Car</v>
      </c>
      <c r="AE52" t="str">
        <f>'Raw Data'!Y52</f>
        <v>2411000200I</v>
      </c>
      <c r="AF52">
        <f>'Raw Data'!Z52</f>
        <v>8.81</v>
      </c>
      <c r="AG52">
        <f>'Raw Data'!AA52</f>
        <v>34.859574000000002</v>
      </c>
      <c r="AH52">
        <f>'Raw Data'!AB52</f>
        <v>-83.511354999999995</v>
      </c>
      <c r="AI52">
        <f>'Raw Data'!AC52</f>
        <v>54</v>
      </c>
      <c r="AJ52">
        <f>'Raw Data'!AD52</f>
        <v>44</v>
      </c>
      <c r="AK52">
        <f>'Raw Data'!AE52</f>
        <v>94</v>
      </c>
      <c r="AL52" t="str">
        <f>'Raw Data'!AF52</f>
        <v>D1_0002_00_I</v>
      </c>
      <c r="AM52">
        <f>'Raw Data'!AG52</f>
        <v>78</v>
      </c>
      <c r="AN52">
        <f>'Raw Data'!AH52</f>
        <v>93</v>
      </c>
      <c r="AO52" t="str">
        <f>'Raw Data'!AI52</f>
        <v>split</v>
      </c>
      <c r="AP52">
        <f>'Raw Data'!AJ52</f>
        <v>1434</v>
      </c>
      <c r="AQ52">
        <f>'Raw Data'!AK52</f>
        <v>17.399999999999999</v>
      </c>
      <c r="AR52">
        <f>'Raw Data'!AL52</f>
        <v>434.1</v>
      </c>
      <c r="AS52">
        <f>'Raw Data'!AM52</f>
        <v>-83.511751000000004</v>
      </c>
      <c r="AT52">
        <f>'Raw Data'!AN52</f>
        <v>34.859831</v>
      </c>
      <c r="AU52">
        <f>'Raw Data'!AO52</f>
        <v>-83.510530000000003</v>
      </c>
      <c r="AV52">
        <f>'Raw Data'!AP52</f>
        <v>34.859202000000003</v>
      </c>
      <c r="AW52" t="str">
        <f>'Raw Data'!AQ52</f>
        <v>2411000200I</v>
      </c>
      <c r="AX52">
        <f>'Raw Data'!AR52</f>
        <v>1</v>
      </c>
      <c r="AY52">
        <f>'Raw Data'!AS52</f>
        <v>241</v>
      </c>
      <c r="AZ52">
        <f>'Raw Data'!AT52</f>
        <v>2</v>
      </c>
      <c r="BA52">
        <f>'Raw Data'!AU52</f>
        <v>0</v>
      </c>
      <c r="BB52">
        <f>'Raw Data'!AV52</f>
        <v>55</v>
      </c>
      <c r="BC52">
        <f>'Raw Data'!AW52</f>
        <v>6.75</v>
      </c>
      <c r="BD52">
        <f>'Raw Data'!AX52</f>
        <v>6.66</v>
      </c>
      <c r="BE52">
        <f>'Raw Data'!AY52</f>
        <v>1859.6</v>
      </c>
      <c r="BF52">
        <f>'Raw Data'!AZ52</f>
        <v>1877</v>
      </c>
      <c r="BG52">
        <f>'Raw Data'!BA52</f>
        <v>1898.3</v>
      </c>
      <c r="BH52">
        <f>'Raw Data'!BB52</f>
        <v>55</v>
      </c>
      <c r="BI52">
        <f>'Raw Data'!BC52</f>
        <v>57.5</v>
      </c>
      <c r="BJ52">
        <f>'Raw Data'!BD52</f>
        <v>0</v>
      </c>
      <c r="BK52">
        <f>'Raw Data'!BE52</f>
        <v>43091</v>
      </c>
      <c r="BL52" t="str">
        <f>'Raw Data'!BF52</f>
        <v>NONE</v>
      </c>
      <c r="BM52">
        <f>'Raw Data'!BG52</f>
        <v>1.379E-3</v>
      </c>
      <c r="BN52">
        <f>'Raw Data'!BH52</f>
        <v>43318</v>
      </c>
      <c r="BO52">
        <f>'Raw Data'!BI52</f>
        <v>42943</v>
      </c>
      <c r="BP52" t="str">
        <f>'Raw Data'!BJ52</f>
        <v>2411000200I</v>
      </c>
      <c r="BQ52" t="str">
        <f>'Raw Data'!BK52</f>
        <v>RABUN</v>
      </c>
      <c r="BR52">
        <f>'Raw Data'!BL52</f>
        <v>1</v>
      </c>
      <c r="BS52">
        <f>'Raw Data'!BM52</f>
        <v>200</v>
      </c>
      <c r="BT52">
        <f>'Raw Data'!BN52</f>
        <v>1</v>
      </c>
      <c r="BU52">
        <f>'Raw Data'!BO52</f>
        <v>1</v>
      </c>
      <c r="BV52">
        <f>'Raw Data'!BP52</f>
        <v>2</v>
      </c>
      <c r="BW52">
        <f>'Raw Data'!BQ52</f>
        <v>1</v>
      </c>
      <c r="BX52">
        <f>'Raw Data'!BR52</f>
        <v>1</v>
      </c>
      <c r="BY52">
        <f>'Raw Data'!BS52</f>
        <v>2</v>
      </c>
      <c r="BZ52">
        <f>'Raw Data'!BT52</f>
        <v>3</v>
      </c>
      <c r="CA52">
        <f>'Raw Data'!BU52</f>
        <v>3</v>
      </c>
      <c r="CB52" t="str">
        <f>'Raw Data'!BV52</f>
        <v>N</v>
      </c>
      <c r="CC52">
        <f>'Raw Data'!BW52</f>
        <v>241</v>
      </c>
      <c r="CD52">
        <f>'Raw Data'!BX52</f>
        <v>2</v>
      </c>
      <c r="CE52">
        <f>'Raw Data'!BY52</f>
        <v>0</v>
      </c>
      <c r="CF52" t="str">
        <f>'Raw Data'!BZ52</f>
        <v>Not Urban</v>
      </c>
      <c r="CG52" t="str">
        <f>'Raw Data'!CA52</f>
        <v>Not Urban</v>
      </c>
      <c r="CH52">
        <f>'Raw Data'!CB52</f>
        <v>0</v>
      </c>
      <c r="CI52">
        <f>'Raw Data'!CC52</f>
        <v>55</v>
      </c>
      <c r="CJ52">
        <f>'Raw Data'!CD52</f>
        <v>4060</v>
      </c>
      <c r="CK52" t="str">
        <f>'Raw Data'!CE52</f>
        <v xml:space="preserve"> </v>
      </c>
      <c r="CL52">
        <f>'Raw Data'!CF52</f>
        <v>0</v>
      </c>
      <c r="CM52">
        <f>'Raw Data'!CG52</f>
        <v>0.185808</v>
      </c>
      <c r="CN52">
        <f>'Raw Data'!CH52</f>
        <v>9</v>
      </c>
      <c r="CO52" t="str">
        <f>'Raw Data'!CI52</f>
        <v>State Mainline</v>
      </c>
      <c r="CP52">
        <f>'Raw Data'!CJ52</f>
        <v>4060</v>
      </c>
      <c r="CQ52">
        <f>'Raw Data'!CK52</f>
        <v>452508</v>
      </c>
      <c r="CR52">
        <f>'Raw Data'!CL52</f>
        <v>8.6300000000000008</v>
      </c>
      <c r="CS52">
        <f>'Raw Data'!CM52</f>
        <v>8.81</v>
      </c>
      <c r="CT52">
        <f>'Raw Data'!CN52</f>
        <v>452508</v>
      </c>
      <c r="CU52">
        <f>'Raw Data'!CO52</f>
        <v>0</v>
      </c>
      <c r="CV52">
        <f>'Raw Data'!CP52</f>
        <v>981.06654000000003</v>
      </c>
      <c r="CW52">
        <f>'Raw Data'!CQ52</f>
        <v>100</v>
      </c>
      <c r="CX52">
        <f>'Raw Data'!CR52</f>
        <v>42967</v>
      </c>
      <c r="CY52">
        <f>'Raw Data'!CS52</f>
        <v>8.2730000000000008E-3</v>
      </c>
      <c r="CZ52">
        <f>'Raw Data'!CT52</f>
        <v>0</v>
      </c>
      <c r="DA52">
        <f>'Raw Data'!CU52</f>
        <v>1.379E-3</v>
      </c>
      <c r="DB52">
        <f>'Raw Data'!CV52</f>
        <v>614</v>
      </c>
      <c r="DC52" t="str">
        <f>'Raw Data'!CW52</f>
        <v>241-0005</v>
      </c>
      <c r="DD52" t="str">
        <f>'Raw Data'!CX52</f>
        <v>3R : Rural Principal Arterial - Other</v>
      </c>
      <c r="DE52" t="str">
        <f>'Raw Data'!CY52</f>
        <v>34.864523, -83.518681</v>
      </c>
      <c r="DF52">
        <f>'Raw Data'!CZ52</f>
        <v>-83.518681000000001</v>
      </c>
      <c r="DG52">
        <f>'Raw Data'!DA52</f>
        <v>34.864522999999998</v>
      </c>
      <c r="DH52">
        <f>'Raw Data'!DB52</f>
        <v>34.864522999999998</v>
      </c>
      <c r="DI52">
        <f>'Raw Data'!DC52</f>
        <v>-83.518681000000001</v>
      </c>
      <c r="DJ52">
        <f>'Raw Data'!DD52</f>
        <v>1.379E-3</v>
      </c>
      <c r="DK52">
        <f>'Raw Data'!DE52</f>
        <v>54</v>
      </c>
      <c r="DL52" s="1" t="str">
        <f>VLOOKUP(DK52,'Curve Info'!$A$9:$P$76,16)</f>
        <v>High Crash Frequency</v>
      </c>
      <c r="DM52" s="1" t="str">
        <f>VLOOKUP(DK52,'Curve Info'!$A$9:$P$76,14)</f>
        <v>Medium AADT</v>
      </c>
      <c r="DN52" s="1">
        <f t="shared" si="7"/>
        <v>4090</v>
      </c>
      <c r="DO52" s="1">
        <f t="shared" si="8"/>
        <v>3350</v>
      </c>
      <c r="DP52" s="1">
        <f t="shared" si="9"/>
        <v>740</v>
      </c>
      <c r="DQ52" s="1">
        <f t="shared" si="10"/>
        <v>0.22089552238805971</v>
      </c>
      <c r="DR52" s="1">
        <f t="shared" si="11"/>
        <v>3720</v>
      </c>
      <c r="DS52">
        <f>'Raw Data'!DF52</f>
        <v>3920</v>
      </c>
      <c r="DT52">
        <f>'Raw Data'!DG52</f>
        <v>14.5</v>
      </c>
      <c r="DU52">
        <f>'Raw Data'!DH52</f>
        <v>4140</v>
      </c>
      <c r="DV52">
        <f>'Raw Data'!DI52</f>
        <v>14.5</v>
      </c>
      <c r="DW52">
        <f>'Raw Data'!DJ52</f>
        <v>4210</v>
      </c>
      <c r="DX52">
        <f>'Raw Data'!DK52</f>
        <v>0</v>
      </c>
      <c r="DY52">
        <f>'Raw Data'!DL52</f>
        <v>4190</v>
      </c>
      <c r="DZ52">
        <f>'Raw Data'!DM52</f>
        <v>0</v>
      </c>
      <c r="EA52">
        <f>'Raw Data'!DN52</f>
        <v>4060</v>
      </c>
      <c r="EB52">
        <f>'Raw Data'!DO52</f>
        <v>9.6</v>
      </c>
      <c r="EC52">
        <f>'Raw Data'!DP52</f>
        <v>3900</v>
      </c>
      <c r="ED52">
        <f>'Raw Data'!DQ52</f>
        <v>9.6</v>
      </c>
      <c r="EE52">
        <f>'Raw Data'!DR52</f>
        <v>2720</v>
      </c>
      <c r="EF52">
        <f>'Raw Data'!DS52</f>
        <v>12.8</v>
      </c>
      <c r="EG52">
        <f>'Raw Data'!DT52</f>
        <v>2720</v>
      </c>
      <c r="EH52">
        <f>'Raw Data'!DU52</f>
        <v>12.8</v>
      </c>
      <c r="EI52">
        <f>'Raw Data'!DV52</f>
        <v>3870</v>
      </c>
      <c r="EJ52">
        <f>'Raw Data'!DW52</f>
        <v>14.8</v>
      </c>
      <c r="EK52">
        <f>'Raw Data'!DX52</f>
        <v>3910</v>
      </c>
      <c r="EL52">
        <f>'Raw Data'!DY52</f>
        <v>14.8</v>
      </c>
      <c r="EM52">
        <f>'Raw Data'!DZ52</f>
        <v>0</v>
      </c>
    </row>
    <row r="53" spans="1:143" x14ac:dyDescent="0.3">
      <c r="A53">
        <f>'Raw Data'!A53</f>
        <v>52</v>
      </c>
      <c r="B53">
        <f>'Raw Data'!B53</f>
        <v>4675712</v>
      </c>
      <c r="C53" t="str">
        <f>'Raw Data'!C53</f>
        <v>Rabun Co Sheriff's Office</v>
      </c>
      <c r="D53">
        <f>'Raw Data'!D53</f>
        <v>41580.511111111111</v>
      </c>
      <c r="E53" s="1">
        <f t="shared" si="2"/>
        <v>2013</v>
      </c>
      <c r="F53" s="1" t="str" cm="1">
        <f t="array" ref="F53">_xlfn.IFS(E53&lt;=2016,"before treatment",E53=2017,"unknown",E53&gt;2017,"after treatment")</f>
        <v>before treatment</v>
      </c>
      <c r="G53" s="1">
        <f t="shared" si="3"/>
        <v>1</v>
      </c>
      <c r="H53" s="1">
        <f t="shared" si="4"/>
        <v>0</v>
      </c>
      <c r="I53" t="str">
        <f>'Raw Data'!E53</f>
        <v>Rabun</v>
      </c>
      <c r="J53" t="str">
        <f>'Raw Data'!F53</f>
        <v>["Charlie Mountain Rd","Lookout Mountain Scenic Hwy","Lookout Mountain Scenic Hwy"]</v>
      </c>
      <c r="K53" t="str">
        <f>'Raw Data'!G53</f>
        <v>Charlie Montain Rd</v>
      </c>
      <c r="L53" t="str">
        <f>'Raw Data'!H53</f>
        <v>(C) Possible Injury / Complaint</v>
      </c>
      <c r="M53">
        <f>'Raw Data'!I53</f>
        <v>0</v>
      </c>
      <c r="N53">
        <f>'Raw Data'!J53</f>
        <v>0</v>
      </c>
      <c r="O53">
        <f>'Raw Data'!K53</f>
        <v>0</v>
      </c>
      <c r="P53" t="str">
        <f>'Raw Data'!L53</f>
        <v>Rear End</v>
      </c>
      <c r="Q53" t="str">
        <f>'Raw Data'!M53</f>
        <v>On Roadway - Roadway Intersection</v>
      </c>
      <c r="R53" t="str">
        <f>'Raw Data'!N53</f>
        <v>["Motor Vehicle in Motion","Motor Vehicle in Motion","Motor Vehicle in Motion"]</v>
      </c>
      <c r="S53" t="str">
        <f>'Raw Data'!O53</f>
        <v>["Motor Vehicle in Motion","Motor Vehicle in Motion","Motor Vehicle in Motion"]</v>
      </c>
      <c r="T53" t="str">
        <f>'Raw Data'!P53</f>
        <v>(None)</v>
      </c>
      <c r="U53">
        <f>'Raw Data'!Q53</f>
        <v>3</v>
      </c>
      <c r="V53" s="1" t="str">
        <f t="shared" si="5"/>
        <v>No</v>
      </c>
      <c r="W53" t="str">
        <f>'Raw Data'!R53</f>
        <v>["Negotiating a Curve","Negotiating a Curve","Turning Left"]</v>
      </c>
      <c r="X53" t="str">
        <f>'Raw Data'!S53</f>
        <v>["West","West","West"]</v>
      </c>
      <c r="Y53" t="str">
        <f>'Raw Data'!T53</f>
        <v>Daylight</v>
      </c>
      <c r="Z53" t="str">
        <f>'Raw Data'!U53</f>
        <v>Dry</v>
      </c>
      <c r="AA53" t="str">
        <f>'Raw Data'!V53</f>
        <v>[18,43,43]</v>
      </c>
      <c r="AB53" t="str">
        <f>'Raw Data'!W53</f>
        <v>["Lap and Shoulder Belt Used","Lap and Shoulder Belt Used","Lap and Shoulder Belt Used","Lap and Shoulder Belt Used","Lap and Shoulder Belt Used","Lap and Shoulder Belt Used","Lap and Shoulder Belt Used","Lap and Shoulder Belt Used","Lap and Shoulder Bel</v>
      </c>
      <c r="AC53" s="1">
        <f t="shared" si="6"/>
        <v>0</v>
      </c>
      <c r="AD53" t="str">
        <f>'Raw Data'!X53</f>
        <v>["Passenger Car","Passenger Car","Van"]</v>
      </c>
      <c r="AE53" t="str">
        <f>'Raw Data'!Y53</f>
        <v>2411000200I</v>
      </c>
      <c r="AF53">
        <f>'Raw Data'!Z53</f>
        <v>8.81</v>
      </c>
      <c r="AG53">
        <f>'Raw Data'!AA53</f>
        <v>34.859555</v>
      </c>
      <c r="AH53">
        <f>'Raw Data'!AB53</f>
        <v>-83.511324999999999</v>
      </c>
      <c r="AI53">
        <f>'Raw Data'!AC53</f>
        <v>54</v>
      </c>
      <c r="AJ53">
        <f>'Raw Data'!AD53</f>
        <v>44</v>
      </c>
      <c r="AK53">
        <f>'Raw Data'!AE53</f>
        <v>94</v>
      </c>
      <c r="AL53" t="str">
        <f>'Raw Data'!AF53</f>
        <v>D1_0002_00_I</v>
      </c>
      <c r="AM53">
        <f>'Raw Data'!AG53</f>
        <v>78</v>
      </c>
      <c r="AN53">
        <f>'Raw Data'!AH53</f>
        <v>93</v>
      </c>
      <c r="AO53" t="str">
        <f>'Raw Data'!AI53</f>
        <v>split</v>
      </c>
      <c r="AP53">
        <f>'Raw Data'!AJ53</f>
        <v>1434</v>
      </c>
      <c r="AQ53">
        <f>'Raw Data'!AK53</f>
        <v>17.399999999999999</v>
      </c>
      <c r="AR53">
        <f>'Raw Data'!AL53</f>
        <v>434.1</v>
      </c>
      <c r="AS53">
        <f>'Raw Data'!AM53</f>
        <v>-83.511751000000004</v>
      </c>
      <c r="AT53">
        <f>'Raw Data'!AN53</f>
        <v>34.859831</v>
      </c>
      <c r="AU53">
        <f>'Raw Data'!AO53</f>
        <v>-83.510530000000003</v>
      </c>
      <c r="AV53">
        <f>'Raw Data'!AP53</f>
        <v>34.859202000000003</v>
      </c>
      <c r="AW53" t="str">
        <f>'Raw Data'!AQ53</f>
        <v>2411000200I</v>
      </c>
      <c r="AX53">
        <f>'Raw Data'!AR53</f>
        <v>1</v>
      </c>
      <c r="AY53">
        <f>'Raw Data'!AS53</f>
        <v>241</v>
      </c>
      <c r="AZ53">
        <f>'Raw Data'!AT53</f>
        <v>2</v>
      </c>
      <c r="BA53">
        <f>'Raw Data'!AU53</f>
        <v>0</v>
      </c>
      <c r="BB53">
        <f>'Raw Data'!AV53</f>
        <v>55</v>
      </c>
      <c r="BC53">
        <f>'Raw Data'!AW53</f>
        <v>6.75</v>
      </c>
      <c r="BD53">
        <f>'Raw Data'!AX53</f>
        <v>6.66</v>
      </c>
      <c r="BE53">
        <f>'Raw Data'!AY53</f>
        <v>1859.6</v>
      </c>
      <c r="BF53">
        <f>'Raw Data'!AZ53</f>
        <v>1877</v>
      </c>
      <c r="BG53">
        <f>'Raw Data'!BA53</f>
        <v>1898.3</v>
      </c>
      <c r="BH53">
        <f>'Raw Data'!BB53</f>
        <v>55</v>
      </c>
      <c r="BI53">
        <f>'Raw Data'!BC53</f>
        <v>57.5</v>
      </c>
      <c r="BJ53">
        <f>'Raw Data'!BD53</f>
        <v>0</v>
      </c>
      <c r="BK53">
        <f>'Raw Data'!BE53</f>
        <v>43091</v>
      </c>
      <c r="BL53" t="str">
        <f>'Raw Data'!BF53</f>
        <v>NONE</v>
      </c>
      <c r="BM53">
        <f>'Raw Data'!BG53</f>
        <v>1.379E-3</v>
      </c>
      <c r="BN53">
        <f>'Raw Data'!BH53</f>
        <v>43318</v>
      </c>
      <c r="BO53">
        <f>'Raw Data'!BI53</f>
        <v>42943</v>
      </c>
      <c r="BP53" t="str">
        <f>'Raw Data'!BJ53</f>
        <v>2411000200I</v>
      </c>
      <c r="BQ53" t="str">
        <f>'Raw Data'!BK53</f>
        <v>RABUN</v>
      </c>
      <c r="BR53">
        <f>'Raw Data'!BL53</f>
        <v>1</v>
      </c>
      <c r="BS53">
        <f>'Raw Data'!BM53</f>
        <v>200</v>
      </c>
      <c r="BT53">
        <f>'Raw Data'!BN53</f>
        <v>1</v>
      </c>
      <c r="BU53">
        <f>'Raw Data'!BO53</f>
        <v>1</v>
      </c>
      <c r="BV53">
        <f>'Raw Data'!BP53</f>
        <v>2</v>
      </c>
      <c r="BW53">
        <f>'Raw Data'!BQ53</f>
        <v>1</v>
      </c>
      <c r="BX53">
        <f>'Raw Data'!BR53</f>
        <v>1</v>
      </c>
      <c r="BY53">
        <f>'Raw Data'!BS53</f>
        <v>2</v>
      </c>
      <c r="BZ53">
        <f>'Raw Data'!BT53</f>
        <v>3</v>
      </c>
      <c r="CA53">
        <f>'Raw Data'!BU53</f>
        <v>3</v>
      </c>
      <c r="CB53" t="str">
        <f>'Raw Data'!BV53</f>
        <v>N</v>
      </c>
      <c r="CC53">
        <f>'Raw Data'!BW53</f>
        <v>241</v>
      </c>
      <c r="CD53">
        <f>'Raw Data'!BX53</f>
        <v>2</v>
      </c>
      <c r="CE53">
        <f>'Raw Data'!BY53</f>
        <v>0</v>
      </c>
      <c r="CF53" t="str">
        <f>'Raw Data'!BZ53</f>
        <v>Not Urban</v>
      </c>
      <c r="CG53" t="str">
        <f>'Raw Data'!CA53</f>
        <v>Not Urban</v>
      </c>
      <c r="CH53">
        <f>'Raw Data'!CB53</f>
        <v>0</v>
      </c>
      <c r="CI53">
        <f>'Raw Data'!CC53</f>
        <v>55</v>
      </c>
      <c r="CJ53">
        <f>'Raw Data'!CD53</f>
        <v>4060</v>
      </c>
      <c r="CK53" t="str">
        <f>'Raw Data'!CE53</f>
        <v xml:space="preserve"> </v>
      </c>
      <c r="CL53">
        <f>'Raw Data'!CF53</f>
        <v>0</v>
      </c>
      <c r="CM53">
        <f>'Raw Data'!CG53</f>
        <v>0.185808</v>
      </c>
      <c r="CN53">
        <f>'Raw Data'!CH53</f>
        <v>9</v>
      </c>
      <c r="CO53" t="str">
        <f>'Raw Data'!CI53</f>
        <v>State Mainline</v>
      </c>
      <c r="CP53">
        <f>'Raw Data'!CJ53</f>
        <v>4060</v>
      </c>
      <c r="CQ53">
        <f>'Raw Data'!CK53</f>
        <v>452508</v>
      </c>
      <c r="CR53">
        <f>'Raw Data'!CL53</f>
        <v>8.6300000000000008</v>
      </c>
      <c r="CS53">
        <f>'Raw Data'!CM53</f>
        <v>8.81</v>
      </c>
      <c r="CT53">
        <f>'Raw Data'!CN53</f>
        <v>452508</v>
      </c>
      <c r="CU53">
        <f>'Raw Data'!CO53</f>
        <v>0</v>
      </c>
      <c r="CV53">
        <f>'Raw Data'!CP53</f>
        <v>981.06654000000003</v>
      </c>
      <c r="CW53">
        <f>'Raw Data'!CQ53</f>
        <v>100</v>
      </c>
      <c r="CX53">
        <f>'Raw Data'!CR53</f>
        <v>42967</v>
      </c>
      <c r="CY53">
        <f>'Raw Data'!CS53</f>
        <v>8.2730000000000008E-3</v>
      </c>
      <c r="CZ53">
        <f>'Raw Data'!CT53</f>
        <v>0</v>
      </c>
      <c r="DA53">
        <f>'Raw Data'!CU53</f>
        <v>1.379E-3</v>
      </c>
      <c r="DB53">
        <f>'Raw Data'!CV53</f>
        <v>614</v>
      </c>
      <c r="DC53" t="str">
        <f>'Raw Data'!CW53</f>
        <v>241-0005</v>
      </c>
      <c r="DD53" t="str">
        <f>'Raw Data'!CX53</f>
        <v>3R : Rural Principal Arterial - Other</v>
      </c>
      <c r="DE53" t="str">
        <f>'Raw Data'!CY53</f>
        <v>34.864523, -83.518681</v>
      </c>
      <c r="DF53">
        <f>'Raw Data'!CZ53</f>
        <v>-83.518681000000001</v>
      </c>
      <c r="DG53">
        <f>'Raw Data'!DA53</f>
        <v>34.864522999999998</v>
      </c>
      <c r="DH53">
        <f>'Raw Data'!DB53</f>
        <v>34.864522999999998</v>
      </c>
      <c r="DI53">
        <f>'Raw Data'!DC53</f>
        <v>-83.518681000000001</v>
      </c>
      <c r="DJ53">
        <f>'Raw Data'!DD53</f>
        <v>1.379E-3</v>
      </c>
      <c r="DK53">
        <f>'Raw Data'!DE53</f>
        <v>54</v>
      </c>
      <c r="DL53" s="1" t="str">
        <f>VLOOKUP(DK53,'Curve Info'!$A$9:$P$76,16)</f>
        <v>High Crash Frequency</v>
      </c>
      <c r="DM53" s="1" t="str">
        <f>VLOOKUP(DK53,'Curve Info'!$A$9:$P$76,14)</f>
        <v>Medium AADT</v>
      </c>
      <c r="DN53" s="1">
        <f t="shared" si="7"/>
        <v>4090</v>
      </c>
      <c r="DO53" s="1">
        <f t="shared" si="8"/>
        <v>3350</v>
      </c>
      <c r="DP53" s="1">
        <f t="shared" si="9"/>
        <v>740</v>
      </c>
      <c r="DQ53" s="1">
        <f t="shared" si="10"/>
        <v>0.22089552238805971</v>
      </c>
      <c r="DR53" s="1">
        <f t="shared" si="11"/>
        <v>3720</v>
      </c>
      <c r="DS53">
        <f>'Raw Data'!DF53</f>
        <v>3920</v>
      </c>
      <c r="DT53">
        <f>'Raw Data'!DG53</f>
        <v>14.5</v>
      </c>
      <c r="DU53">
        <f>'Raw Data'!DH53</f>
        <v>4140</v>
      </c>
      <c r="DV53">
        <f>'Raw Data'!DI53</f>
        <v>14.5</v>
      </c>
      <c r="DW53">
        <f>'Raw Data'!DJ53</f>
        <v>4210</v>
      </c>
      <c r="DX53">
        <f>'Raw Data'!DK53</f>
        <v>0</v>
      </c>
      <c r="DY53">
        <f>'Raw Data'!DL53</f>
        <v>4190</v>
      </c>
      <c r="DZ53">
        <f>'Raw Data'!DM53</f>
        <v>0</v>
      </c>
      <c r="EA53">
        <f>'Raw Data'!DN53</f>
        <v>4060</v>
      </c>
      <c r="EB53">
        <f>'Raw Data'!DO53</f>
        <v>9.6</v>
      </c>
      <c r="EC53">
        <f>'Raw Data'!DP53</f>
        <v>3900</v>
      </c>
      <c r="ED53">
        <f>'Raw Data'!DQ53</f>
        <v>9.6</v>
      </c>
      <c r="EE53">
        <f>'Raw Data'!DR53</f>
        <v>2720</v>
      </c>
      <c r="EF53">
        <f>'Raw Data'!DS53</f>
        <v>12.8</v>
      </c>
      <c r="EG53">
        <f>'Raw Data'!DT53</f>
        <v>2720</v>
      </c>
      <c r="EH53">
        <f>'Raw Data'!DU53</f>
        <v>12.8</v>
      </c>
      <c r="EI53">
        <f>'Raw Data'!DV53</f>
        <v>3870</v>
      </c>
      <c r="EJ53">
        <f>'Raw Data'!DW53</f>
        <v>14.8</v>
      </c>
      <c r="EK53">
        <f>'Raw Data'!DX53</f>
        <v>3910</v>
      </c>
      <c r="EL53">
        <f>'Raw Data'!DY53</f>
        <v>14.8</v>
      </c>
      <c r="EM53">
        <f>'Raw Data'!DZ53</f>
        <v>0</v>
      </c>
    </row>
    <row r="54" spans="1:143" x14ac:dyDescent="0.3">
      <c r="A54">
        <f>'Raw Data'!A54</f>
        <v>53</v>
      </c>
      <c r="B54">
        <f>'Raw Data'!B54</f>
        <v>4411246</v>
      </c>
      <c r="C54" t="str">
        <f>'Raw Data'!C54</f>
        <v>Rabun Co Sheriff's Office</v>
      </c>
      <c r="D54">
        <f>'Raw Data'!D54</f>
        <v>41339.541666666664</v>
      </c>
      <c r="E54" s="1">
        <f t="shared" si="2"/>
        <v>2013</v>
      </c>
      <c r="F54" s="1" t="str" cm="1">
        <f t="array" ref="F54">_xlfn.IFS(E54&lt;=2016,"before treatment",E54=2017,"unknown",E54&gt;2017,"after treatment")</f>
        <v>before treatment</v>
      </c>
      <c r="G54" s="1">
        <f t="shared" si="3"/>
        <v>1</v>
      </c>
      <c r="H54" s="1">
        <f t="shared" si="4"/>
        <v>0</v>
      </c>
      <c r="I54" t="str">
        <f>'Raw Data'!E54</f>
        <v>Rabun</v>
      </c>
      <c r="J54" t="str">
        <f>'Raw Data'!F54</f>
        <v>["Charlie Mountain Rd","Lookout Mountain Scenic Hwy","Lookout Mountain Scenic Hwy"]</v>
      </c>
      <c r="K54" t="str">
        <f>'Raw Data'!G54</f>
        <v>Charlie Montain Rd</v>
      </c>
      <c r="L54" t="str">
        <f>'Raw Data'!H54</f>
        <v>(O) No Injury</v>
      </c>
      <c r="M54">
        <f>'Raw Data'!I54</f>
        <v>0</v>
      </c>
      <c r="N54">
        <f>'Raw Data'!J54</f>
        <v>0</v>
      </c>
      <c r="O54">
        <f>'Raw Data'!K54</f>
        <v>0</v>
      </c>
      <c r="P54" t="str">
        <f>'Raw Data'!L54</f>
        <v>Rear End</v>
      </c>
      <c r="Q54" t="str">
        <f>'Raw Data'!M54</f>
        <v>On Roadway - Roadway Intersection</v>
      </c>
      <c r="R54" t="str">
        <f>'Raw Data'!N54</f>
        <v>["Motor Vehicle in Motion","Motor Vehicle in Motion"]</v>
      </c>
      <c r="S54" t="str">
        <f>'Raw Data'!O54</f>
        <v>["Motor Vehicle in Motion","Motor Vehicle in Motion"]</v>
      </c>
      <c r="T54" t="str">
        <f>'Raw Data'!P54</f>
        <v>(None)</v>
      </c>
      <c r="U54">
        <f>'Raw Data'!Q54</f>
        <v>2</v>
      </c>
      <c r="V54" s="1" t="str">
        <f t="shared" si="5"/>
        <v>No</v>
      </c>
      <c r="W54" t="str">
        <f>'Raw Data'!R54</f>
        <v>["Straight","Turning Left"]</v>
      </c>
      <c r="X54" t="str">
        <f>'Raw Data'!S54</f>
        <v>["West","West"]</v>
      </c>
      <c r="Y54" t="str">
        <f>'Raw Data'!T54</f>
        <v>Daylight</v>
      </c>
      <c r="Z54" t="str">
        <f>'Raw Data'!U54</f>
        <v>Wet</v>
      </c>
      <c r="AA54" t="str">
        <f>'Raw Data'!V54</f>
        <v>[41,44]</v>
      </c>
      <c r="AB54" t="str">
        <f>'Raw Data'!W54</f>
        <v>["Lap Belt Only Used","Lap and Shoulder Belt Used"]</v>
      </c>
      <c r="AC54" s="1">
        <f t="shared" si="6"/>
        <v>0</v>
      </c>
      <c r="AD54" t="str">
        <f>'Raw Data'!X54</f>
        <v>["Sports Utility Vehicle (SUV)","Van"]</v>
      </c>
      <c r="AE54" t="str">
        <f>'Raw Data'!Y54</f>
        <v>2411000200I</v>
      </c>
      <c r="AF54">
        <f>'Raw Data'!Z54</f>
        <v>8.81</v>
      </c>
      <c r="AG54">
        <f>'Raw Data'!AA54</f>
        <v>34.859555</v>
      </c>
      <c r="AH54">
        <f>'Raw Data'!AB54</f>
        <v>-83.511324999999999</v>
      </c>
      <c r="AI54">
        <f>'Raw Data'!AC54</f>
        <v>54</v>
      </c>
      <c r="AJ54">
        <f>'Raw Data'!AD54</f>
        <v>44</v>
      </c>
      <c r="AK54">
        <f>'Raw Data'!AE54</f>
        <v>94</v>
      </c>
      <c r="AL54" t="str">
        <f>'Raw Data'!AF54</f>
        <v>D1_0002_00_I</v>
      </c>
      <c r="AM54">
        <f>'Raw Data'!AG54</f>
        <v>78</v>
      </c>
      <c r="AN54">
        <f>'Raw Data'!AH54</f>
        <v>93</v>
      </c>
      <c r="AO54" t="str">
        <f>'Raw Data'!AI54</f>
        <v>split</v>
      </c>
      <c r="AP54">
        <f>'Raw Data'!AJ54</f>
        <v>1434</v>
      </c>
      <c r="AQ54">
        <f>'Raw Data'!AK54</f>
        <v>17.399999999999999</v>
      </c>
      <c r="AR54">
        <f>'Raw Data'!AL54</f>
        <v>434.1</v>
      </c>
      <c r="AS54">
        <f>'Raw Data'!AM54</f>
        <v>-83.511751000000004</v>
      </c>
      <c r="AT54">
        <f>'Raw Data'!AN54</f>
        <v>34.859831</v>
      </c>
      <c r="AU54">
        <f>'Raw Data'!AO54</f>
        <v>-83.510530000000003</v>
      </c>
      <c r="AV54">
        <f>'Raw Data'!AP54</f>
        <v>34.859202000000003</v>
      </c>
      <c r="AW54" t="str">
        <f>'Raw Data'!AQ54</f>
        <v>2411000200I</v>
      </c>
      <c r="AX54">
        <f>'Raw Data'!AR54</f>
        <v>1</v>
      </c>
      <c r="AY54">
        <f>'Raw Data'!AS54</f>
        <v>241</v>
      </c>
      <c r="AZ54">
        <f>'Raw Data'!AT54</f>
        <v>2</v>
      </c>
      <c r="BA54">
        <f>'Raw Data'!AU54</f>
        <v>0</v>
      </c>
      <c r="BB54">
        <f>'Raw Data'!AV54</f>
        <v>55</v>
      </c>
      <c r="BC54">
        <f>'Raw Data'!AW54</f>
        <v>6.75</v>
      </c>
      <c r="BD54">
        <f>'Raw Data'!AX54</f>
        <v>6.66</v>
      </c>
      <c r="BE54">
        <f>'Raw Data'!AY54</f>
        <v>1859.6</v>
      </c>
      <c r="BF54">
        <f>'Raw Data'!AZ54</f>
        <v>1877</v>
      </c>
      <c r="BG54">
        <f>'Raw Data'!BA54</f>
        <v>1898.3</v>
      </c>
      <c r="BH54">
        <f>'Raw Data'!BB54</f>
        <v>55</v>
      </c>
      <c r="BI54">
        <f>'Raw Data'!BC54</f>
        <v>57.5</v>
      </c>
      <c r="BJ54">
        <f>'Raw Data'!BD54</f>
        <v>0</v>
      </c>
      <c r="BK54">
        <f>'Raw Data'!BE54</f>
        <v>43091</v>
      </c>
      <c r="BL54" t="str">
        <f>'Raw Data'!BF54</f>
        <v>NONE</v>
      </c>
      <c r="BM54">
        <f>'Raw Data'!BG54</f>
        <v>1.379E-3</v>
      </c>
      <c r="BN54">
        <f>'Raw Data'!BH54</f>
        <v>43318</v>
      </c>
      <c r="BO54">
        <f>'Raw Data'!BI54</f>
        <v>42943</v>
      </c>
      <c r="BP54" t="str">
        <f>'Raw Data'!BJ54</f>
        <v>2411000200I</v>
      </c>
      <c r="BQ54" t="str">
        <f>'Raw Data'!BK54</f>
        <v>RABUN</v>
      </c>
      <c r="BR54">
        <f>'Raw Data'!BL54</f>
        <v>1</v>
      </c>
      <c r="BS54">
        <f>'Raw Data'!BM54</f>
        <v>200</v>
      </c>
      <c r="BT54">
        <f>'Raw Data'!BN54</f>
        <v>1</v>
      </c>
      <c r="BU54">
        <f>'Raw Data'!BO54</f>
        <v>1</v>
      </c>
      <c r="BV54">
        <f>'Raw Data'!BP54</f>
        <v>2</v>
      </c>
      <c r="BW54">
        <f>'Raw Data'!BQ54</f>
        <v>1</v>
      </c>
      <c r="BX54">
        <f>'Raw Data'!BR54</f>
        <v>1</v>
      </c>
      <c r="BY54">
        <f>'Raw Data'!BS54</f>
        <v>2</v>
      </c>
      <c r="BZ54">
        <f>'Raw Data'!BT54</f>
        <v>3</v>
      </c>
      <c r="CA54">
        <f>'Raw Data'!BU54</f>
        <v>3</v>
      </c>
      <c r="CB54" t="str">
        <f>'Raw Data'!BV54</f>
        <v>N</v>
      </c>
      <c r="CC54">
        <f>'Raw Data'!BW54</f>
        <v>241</v>
      </c>
      <c r="CD54">
        <f>'Raw Data'!BX54</f>
        <v>2</v>
      </c>
      <c r="CE54">
        <f>'Raw Data'!BY54</f>
        <v>0</v>
      </c>
      <c r="CF54" t="str">
        <f>'Raw Data'!BZ54</f>
        <v>Not Urban</v>
      </c>
      <c r="CG54" t="str">
        <f>'Raw Data'!CA54</f>
        <v>Not Urban</v>
      </c>
      <c r="CH54">
        <f>'Raw Data'!CB54</f>
        <v>0</v>
      </c>
      <c r="CI54">
        <f>'Raw Data'!CC54</f>
        <v>55</v>
      </c>
      <c r="CJ54">
        <f>'Raw Data'!CD54</f>
        <v>4060</v>
      </c>
      <c r="CK54" t="str">
        <f>'Raw Data'!CE54</f>
        <v xml:space="preserve"> </v>
      </c>
      <c r="CL54">
        <f>'Raw Data'!CF54</f>
        <v>0</v>
      </c>
      <c r="CM54">
        <f>'Raw Data'!CG54</f>
        <v>0.185808</v>
      </c>
      <c r="CN54">
        <f>'Raw Data'!CH54</f>
        <v>9</v>
      </c>
      <c r="CO54" t="str">
        <f>'Raw Data'!CI54</f>
        <v>State Mainline</v>
      </c>
      <c r="CP54">
        <f>'Raw Data'!CJ54</f>
        <v>4060</v>
      </c>
      <c r="CQ54">
        <f>'Raw Data'!CK54</f>
        <v>452508</v>
      </c>
      <c r="CR54">
        <f>'Raw Data'!CL54</f>
        <v>8.6300000000000008</v>
      </c>
      <c r="CS54">
        <f>'Raw Data'!CM54</f>
        <v>8.81</v>
      </c>
      <c r="CT54">
        <f>'Raw Data'!CN54</f>
        <v>452508</v>
      </c>
      <c r="CU54">
        <f>'Raw Data'!CO54</f>
        <v>0</v>
      </c>
      <c r="CV54">
        <f>'Raw Data'!CP54</f>
        <v>981.06654000000003</v>
      </c>
      <c r="CW54">
        <f>'Raw Data'!CQ54</f>
        <v>100</v>
      </c>
      <c r="CX54">
        <f>'Raw Data'!CR54</f>
        <v>42967</v>
      </c>
      <c r="CY54">
        <f>'Raw Data'!CS54</f>
        <v>8.2730000000000008E-3</v>
      </c>
      <c r="CZ54">
        <f>'Raw Data'!CT54</f>
        <v>0</v>
      </c>
      <c r="DA54">
        <f>'Raw Data'!CU54</f>
        <v>1.379E-3</v>
      </c>
      <c r="DB54">
        <f>'Raw Data'!CV54</f>
        <v>614</v>
      </c>
      <c r="DC54" t="str">
        <f>'Raw Data'!CW54</f>
        <v>241-0005</v>
      </c>
      <c r="DD54" t="str">
        <f>'Raw Data'!CX54</f>
        <v>3R : Rural Principal Arterial - Other</v>
      </c>
      <c r="DE54" t="str">
        <f>'Raw Data'!CY54</f>
        <v>34.864523, -83.518681</v>
      </c>
      <c r="DF54">
        <f>'Raw Data'!CZ54</f>
        <v>-83.518681000000001</v>
      </c>
      <c r="DG54">
        <f>'Raw Data'!DA54</f>
        <v>34.864522999999998</v>
      </c>
      <c r="DH54">
        <f>'Raw Data'!DB54</f>
        <v>34.864522999999998</v>
      </c>
      <c r="DI54">
        <f>'Raw Data'!DC54</f>
        <v>-83.518681000000001</v>
      </c>
      <c r="DJ54">
        <f>'Raw Data'!DD54</f>
        <v>1.379E-3</v>
      </c>
      <c r="DK54">
        <f>'Raw Data'!DE54</f>
        <v>54</v>
      </c>
      <c r="DL54" s="1" t="str">
        <f>VLOOKUP(DK54,'Curve Info'!$A$9:$P$76,16)</f>
        <v>High Crash Frequency</v>
      </c>
      <c r="DM54" s="1" t="str">
        <f>VLOOKUP(DK54,'Curve Info'!$A$9:$P$76,14)</f>
        <v>Medium AADT</v>
      </c>
      <c r="DN54" s="1">
        <f t="shared" si="7"/>
        <v>4090</v>
      </c>
      <c r="DO54" s="1">
        <f t="shared" si="8"/>
        <v>3350</v>
      </c>
      <c r="DP54" s="1">
        <f t="shared" si="9"/>
        <v>740</v>
      </c>
      <c r="DQ54" s="1">
        <f t="shared" si="10"/>
        <v>0.22089552238805971</v>
      </c>
      <c r="DR54" s="1">
        <f t="shared" si="11"/>
        <v>3720</v>
      </c>
      <c r="DS54">
        <f>'Raw Data'!DF54</f>
        <v>3920</v>
      </c>
      <c r="DT54">
        <f>'Raw Data'!DG54</f>
        <v>14.5</v>
      </c>
      <c r="DU54">
        <f>'Raw Data'!DH54</f>
        <v>4140</v>
      </c>
      <c r="DV54">
        <f>'Raw Data'!DI54</f>
        <v>14.5</v>
      </c>
      <c r="DW54">
        <f>'Raw Data'!DJ54</f>
        <v>4210</v>
      </c>
      <c r="DX54">
        <f>'Raw Data'!DK54</f>
        <v>0</v>
      </c>
      <c r="DY54">
        <f>'Raw Data'!DL54</f>
        <v>4190</v>
      </c>
      <c r="DZ54">
        <f>'Raw Data'!DM54</f>
        <v>0</v>
      </c>
      <c r="EA54">
        <f>'Raw Data'!DN54</f>
        <v>4060</v>
      </c>
      <c r="EB54">
        <f>'Raw Data'!DO54</f>
        <v>9.6</v>
      </c>
      <c r="EC54">
        <f>'Raw Data'!DP54</f>
        <v>3900</v>
      </c>
      <c r="ED54">
        <f>'Raw Data'!DQ54</f>
        <v>9.6</v>
      </c>
      <c r="EE54">
        <f>'Raw Data'!DR54</f>
        <v>2720</v>
      </c>
      <c r="EF54">
        <f>'Raw Data'!DS54</f>
        <v>12.8</v>
      </c>
      <c r="EG54">
        <f>'Raw Data'!DT54</f>
        <v>2720</v>
      </c>
      <c r="EH54">
        <f>'Raw Data'!DU54</f>
        <v>12.8</v>
      </c>
      <c r="EI54">
        <f>'Raw Data'!DV54</f>
        <v>3870</v>
      </c>
      <c r="EJ54">
        <f>'Raw Data'!DW54</f>
        <v>14.8</v>
      </c>
      <c r="EK54">
        <f>'Raw Data'!DX54</f>
        <v>3910</v>
      </c>
      <c r="EL54">
        <f>'Raw Data'!DY54</f>
        <v>14.8</v>
      </c>
      <c r="EM54">
        <f>'Raw Data'!DZ54</f>
        <v>0</v>
      </c>
    </row>
    <row r="55" spans="1:143" x14ac:dyDescent="0.3">
      <c r="A55">
        <f>'Raw Data'!A55</f>
        <v>54</v>
      </c>
      <c r="B55">
        <f>'Raw Data'!B55</f>
        <v>6643292</v>
      </c>
      <c r="C55" t="str">
        <f>'Raw Data'!C55</f>
        <v>Gsp Post 00</v>
      </c>
      <c r="D55">
        <f>'Raw Data'!D55</f>
        <v>43179.657638888886</v>
      </c>
      <c r="E55" s="1">
        <f t="shared" si="2"/>
        <v>2018</v>
      </c>
      <c r="F55" s="1" t="str" cm="1">
        <f t="array" ref="F55">_xlfn.IFS(E55&lt;=2016,"before treatment",E55=2017,"unknown",E55&gt;2017,"after treatment")</f>
        <v>after treatment</v>
      </c>
      <c r="G55" s="1">
        <f t="shared" si="3"/>
        <v>0</v>
      </c>
      <c r="H55" s="1">
        <f t="shared" si="4"/>
        <v>1</v>
      </c>
      <c r="I55" t="str">
        <f>'Raw Data'!E55</f>
        <v>Rabun</v>
      </c>
      <c r="J55" t="str">
        <f>'Raw Data'!F55</f>
        <v>Lookout Mountain Scenic Hwy</v>
      </c>
      <c r="K55" t="str">
        <f>'Raw Data'!G55</f>
        <v>(none)</v>
      </c>
      <c r="L55" t="str">
        <f>'Raw Data'!H55</f>
        <v>(C) Possible Injury / Complaint</v>
      </c>
      <c r="M55">
        <f>'Raw Data'!I55</f>
        <v>0</v>
      </c>
      <c r="N55">
        <f>'Raw Data'!J55</f>
        <v>0</v>
      </c>
      <c r="O55">
        <f>'Raw Data'!K55</f>
        <v>0</v>
      </c>
      <c r="P55" t="str">
        <f>'Raw Data'!L55</f>
        <v>Not a Collision with Motor Vehicle</v>
      </c>
      <c r="Q55" t="str">
        <f>'Raw Data'!M55</f>
        <v>On Shoulder</v>
      </c>
      <c r="R55" t="str">
        <f>'Raw Data'!N55</f>
        <v>Tree</v>
      </c>
      <c r="S55" t="str">
        <f>'Raw Data'!O55</f>
        <v>Tree</v>
      </c>
      <c r="T55" t="str">
        <f>'Raw Data'!P55</f>
        <v>No Contributing Factors</v>
      </c>
      <c r="U55">
        <f>'Raw Data'!Q55</f>
        <v>1</v>
      </c>
      <c r="V55" s="1" t="str">
        <f t="shared" si="5"/>
        <v>Yes</v>
      </c>
      <c r="W55" t="str">
        <f>'Raw Data'!R55</f>
        <v>Negotiating a Curve</v>
      </c>
      <c r="X55" t="str">
        <f>'Raw Data'!S55</f>
        <v>West</v>
      </c>
      <c r="Y55" t="str">
        <f>'Raw Data'!T55</f>
        <v>Daylight</v>
      </c>
      <c r="Z55" t="str">
        <f>'Raw Data'!U55</f>
        <v>Wet</v>
      </c>
      <c r="AA55">
        <f>'Raw Data'!V55</f>
        <v>45</v>
      </c>
      <c r="AB55" t="str">
        <f>'Raw Data'!W55</f>
        <v>Lap and Shoulder Belt Used</v>
      </c>
      <c r="AC55" s="1">
        <f t="shared" si="6"/>
        <v>0</v>
      </c>
      <c r="AD55" t="str">
        <f>'Raw Data'!X55</f>
        <v>Sports Utility Vehicle (SUV)</v>
      </c>
      <c r="AE55" t="str">
        <f>'Raw Data'!Y55</f>
        <v>2411000200I</v>
      </c>
      <c r="AF55">
        <f>'Raw Data'!Z55</f>
        <v>8.9609749999999995</v>
      </c>
      <c r="AG55">
        <f>'Raw Data'!AA55</f>
        <v>34.859022000000003</v>
      </c>
      <c r="AH55">
        <f>'Raw Data'!AB55</f>
        <v>-83.508829000000006</v>
      </c>
      <c r="AI55">
        <f>'Raw Data'!AC55</f>
        <v>55</v>
      </c>
      <c r="AJ55">
        <f>'Raw Data'!AD55</f>
        <v>48</v>
      </c>
      <c r="AK55">
        <f>'Raw Data'!AE55</f>
        <v>93</v>
      </c>
      <c r="AL55" t="str">
        <f>'Raw Data'!AF55</f>
        <v>D1_0002_00_I</v>
      </c>
      <c r="AM55">
        <f>'Raw Data'!AG55</f>
        <v>78</v>
      </c>
      <c r="AN55">
        <f>'Raw Data'!AH55</f>
        <v>92</v>
      </c>
      <c r="AO55" t="str">
        <f>'Raw Data'!AI55</f>
        <v>split</v>
      </c>
      <c r="AP55">
        <f>'Raw Data'!AJ55</f>
        <v>726.9</v>
      </c>
      <c r="AQ55">
        <f>'Raw Data'!AK55</f>
        <v>56.8</v>
      </c>
      <c r="AR55">
        <f>'Raw Data'!AL55</f>
        <v>721.1</v>
      </c>
      <c r="AS55">
        <f>'Raw Data'!AM55</f>
        <v>-83.510530000000003</v>
      </c>
      <c r="AT55">
        <f>'Raw Data'!AN55</f>
        <v>34.859202000000003</v>
      </c>
      <c r="AU55">
        <f>'Raw Data'!AO55</f>
        <v>-83.508219999999994</v>
      </c>
      <c r="AV55">
        <f>'Raw Data'!AP55</f>
        <v>34.859217000000001</v>
      </c>
      <c r="AW55" t="str">
        <f>'Raw Data'!AQ55</f>
        <v>2411000200I</v>
      </c>
      <c r="AX55">
        <f>'Raw Data'!AR55</f>
        <v>1</v>
      </c>
      <c r="AY55">
        <f>'Raw Data'!AS55</f>
        <v>241</v>
      </c>
      <c r="AZ55">
        <f>'Raw Data'!AT55</f>
        <v>2</v>
      </c>
      <c r="BA55">
        <f>'Raw Data'!AU55</f>
        <v>0</v>
      </c>
      <c r="BB55">
        <f>'Raw Data'!AV55</f>
        <v>55</v>
      </c>
      <c r="BC55">
        <f>'Raw Data'!AW55</f>
        <v>7.5</v>
      </c>
      <c r="BD55">
        <f>'Raw Data'!AX55</f>
        <v>6.96</v>
      </c>
      <c r="BE55">
        <f>'Raw Data'!AY55</f>
        <v>1892.1</v>
      </c>
      <c r="BF55">
        <f>'Raw Data'!AZ55</f>
        <v>1884.8</v>
      </c>
      <c r="BG55">
        <f>'Raw Data'!BA55</f>
        <v>1889.4</v>
      </c>
      <c r="BH55">
        <f>'Raw Data'!BB55</f>
        <v>55</v>
      </c>
      <c r="BI55">
        <f>'Raw Data'!BC55</f>
        <v>46.5</v>
      </c>
      <c r="BJ55">
        <f>'Raw Data'!BD55</f>
        <v>8.5</v>
      </c>
      <c r="BK55">
        <f>'Raw Data'!BE55</f>
        <v>43091</v>
      </c>
      <c r="BL55" t="str">
        <f>'Raw Data'!BF55</f>
        <v>NONE</v>
      </c>
      <c r="BM55">
        <f>'Raw Data'!BG55</f>
        <v>2.3749999999999999E-3</v>
      </c>
      <c r="BN55">
        <f>'Raw Data'!BH55</f>
        <v>43321</v>
      </c>
      <c r="BO55">
        <f>'Raw Data'!BI55</f>
        <v>42946</v>
      </c>
      <c r="BP55" t="str">
        <f>'Raw Data'!BJ55</f>
        <v>2411000200I</v>
      </c>
      <c r="BQ55" t="str">
        <f>'Raw Data'!BK55</f>
        <v>RABUN</v>
      </c>
      <c r="BR55">
        <f>'Raw Data'!BL55</f>
        <v>1</v>
      </c>
      <c r="BS55">
        <f>'Raw Data'!BM55</f>
        <v>200</v>
      </c>
      <c r="BT55">
        <f>'Raw Data'!BN55</f>
        <v>1</v>
      </c>
      <c r="BU55">
        <f>'Raw Data'!BO55</f>
        <v>1</v>
      </c>
      <c r="BV55">
        <f>'Raw Data'!BP55</f>
        <v>2</v>
      </c>
      <c r="BW55">
        <f>'Raw Data'!BQ55</f>
        <v>1</v>
      </c>
      <c r="BX55">
        <f>'Raw Data'!BR55</f>
        <v>1</v>
      </c>
      <c r="BY55">
        <f>'Raw Data'!BS55</f>
        <v>2</v>
      </c>
      <c r="BZ55">
        <f>'Raw Data'!BT55</f>
        <v>3</v>
      </c>
      <c r="CA55">
        <f>'Raw Data'!BU55</f>
        <v>3</v>
      </c>
      <c r="CB55" t="str">
        <f>'Raw Data'!BV55</f>
        <v>N</v>
      </c>
      <c r="CC55">
        <f>'Raw Data'!BW55</f>
        <v>241</v>
      </c>
      <c r="CD55">
        <f>'Raw Data'!BX55</f>
        <v>2</v>
      </c>
      <c r="CE55">
        <f>'Raw Data'!BY55</f>
        <v>0</v>
      </c>
      <c r="CF55" t="str">
        <f>'Raw Data'!BZ55</f>
        <v>Not Urban</v>
      </c>
      <c r="CG55" t="str">
        <f>'Raw Data'!CA55</f>
        <v>Not Urban</v>
      </c>
      <c r="CH55">
        <f>'Raw Data'!CB55</f>
        <v>0</v>
      </c>
      <c r="CI55">
        <f>'Raw Data'!CC55</f>
        <v>55</v>
      </c>
      <c r="CJ55">
        <f>'Raw Data'!CD55</f>
        <v>4040</v>
      </c>
      <c r="CK55" t="str">
        <f>'Raw Data'!CE55</f>
        <v xml:space="preserve"> </v>
      </c>
      <c r="CL55">
        <f>'Raw Data'!CF55</f>
        <v>0</v>
      </c>
      <c r="CM55">
        <f>'Raw Data'!CG55</f>
        <v>1.979163</v>
      </c>
      <c r="CN55">
        <f>'Raw Data'!CH55</f>
        <v>9</v>
      </c>
      <c r="CO55" t="str">
        <f>'Raw Data'!CI55</f>
        <v>State Mainline</v>
      </c>
      <c r="CP55">
        <f>'Raw Data'!CJ55</f>
        <v>4040</v>
      </c>
      <c r="CQ55">
        <f>'Raw Data'!CK55</f>
        <v>452511</v>
      </c>
      <c r="CR55">
        <f>'Raw Data'!CL55</f>
        <v>8.81</v>
      </c>
      <c r="CS55">
        <f>'Raw Data'!CM55</f>
        <v>10.79</v>
      </c>
      <c r="CT55">
        <f>'Raw Data'!CN55</f>
        <v>452511</v>
      </c>
      <c r="CU55">
        <f>'Raw Data'!CO55</f>
        <v>0</v>
      </c>
      <c r="CV55">
        <f>'Raw Data'!CP55</f>
        <v>10449.979019</v>
      </c>
      <c r="CW55">
        <f>'Raw Data'!CQ55</f>
        <v>100</v>
      </c>
      <c r="CX55">
        <f>'Raw Data'!CR55</f>
        <v>42970</v>
      </c>
      <c r="CY55">
        <f>'Raw Data'!CS55</f>
        <v>7.0028999999999994E-2</v>
      </c>
      <c r="CZ55">
        <f>'Raw Data'!CT55</f>
        <v>0</v>
      </c>
      <c r="DA55">
        <f>'Raw Data'!CU55</f>
        <v>2.3749999999999999E-3</v>
      </c>
      <c r="DB55">
        <f>'Raw Data'!CV55</f>
        <v>614</v>
      </c>
      <c r="DC55" t="str">
        <f>'Raw Data'!CW55</f>
        <v>241-0005</v>
      </c>
      <c r="DD55" t="str">
        <f>'Raw Data'!CX55</f>
        <v>3R : Rural Principal Arterial - Other</v>
      </c>
      <c r="DE55" t="str">
        <f>'Raw Data'!CY55</f>
        <v>34.864523, -83.518681</v>
      </c>
      <c r="DF55">
        <f>'Raw Data'!CZ55</f>
        <v>-83.518681000000001</v>
      </c>
      <c r="DG55">
        <f>'Raw Data'!DA55</f>
        <v>34.864522999999998</v>
      </c>
      <c r="DH55">
        <f>'Raw Data'!DB55</f>
        <v>34.864522999999998</v>
      </c>
      <c r="DI55">
        <f>'Raw Data'!DC55</f>
        <v>-83.518681000000001</v>
      </c>
      <c r="DJ55">
        <f>'Raw Data'!DD55</f>
        <v>2.3749999999999999E-3</v>
      </c>
      <c r="DK55">
        <f>'Raw Data'!DE55</f>
        <v>55</v>
      </c>
      <c r="DL55" s="1" t="str">
        <f>VLOOKUP(DK55,'Curve Info'!$A$9:$P$76,16)</f>
        <v>Low Crash Frequency</v>
      </c>
      <c r="DM55" s="1" t="str">
        <f>VLOOKUP(DK55,'Curve Info'!$A$9:$P$76,14)</f>
        <v>High AADT</v>
      </c>
      <c r="DN55" s="1">
        <f t="shared" si="7"/>
        <v>4260</v>
      </c>
      <c r="DO55" s="1">
        <f t="shared" si="8"/>
        <v>3915</v>
      </c>
      <c r="DP55" s="1">
        <f t="shared" si="9"/>
        <v>345</v>
      </c>
      <c r="DQ55" s="1">
        <f t="shared" si="10"/>
        <v>8.8122605363984668E-2</v>
      </c>
      <c r="DR55" s="1">
        <f t="shared" si="11"/>
        <v>4087.5</v>
      </c>
      <c r="DS55">
        <f>'Raw Data'!DF55</f>
        <v>3220</v>
      </c>
      <c r="DT55">
        <f>'Raw Data'!DG55</f>
        <v>13.7</v>
      </c>
      <c r="DU55">
        <f>'Raw Data'!DH55</f>
        <v>4850</v>
      </c>
      <c r="DV55">
        <f>'Raw Data'!DI55</f>
        <v>9.8000000000000007</v>
      </c>
      <c r="DW55">
        <f>'Raw Data'!DJ55</f>
        <v>4710</v>
      </c>
      <c r="DX55">
        <f>'Raw Data'!DK55</f>
        <v>9.8000000000000007</v>
      </c>
      <c r="DY55">
        <f>'Raw Data'!DL55</f>
        <v>3720</v>
      </c>
      <c r="DZ55">
        <f>'Raw Data'!DM55</f>
        <v>9</v>
      </c>
      <c r="EA55">
        <f>'Raw Data'!DN55</f>
        <v>4040</v>
      </c>
      <c r="EB55">
        <f>'Raw Data'!DO55</f>
        <v>11.4</v>
      </c>
      <c r="EC55">
        <f>'Raw Data'!DP55</f>
        <v>3880</v>
      </c>
      <c r="ED55">
        <f>'Raw Data'!DQ55</f>
        <v>11.4</v>
      </c>
      <c r="EE55">
        <f>'Raw Data'!DR55</f>
        <v>3690</v>
      </c>
      <c r="EF55">
        <f>'Raw Data'!DS55</f>
        <v>12</v>
      </c>
      <c r="EG55">
        <f>'Raw Data'!DT55</f>
        <v>4050</v>
      </c>
      <c r="EH55">
        <f>'Raw Data'!DU55</f>
        <v>10</v>
      </c>
      <c r="EI55">
        <f>'Raw Data'!DV55</f>
        <v>4050</v>
      </c>
      <c r="EJ55">
        <f>'Raw Data'!DW55</f>
        <v>9.6999999999999993</v>
      </c>
      <c r="EK55">
        <f>'Raw Data'!DX55</f>
        <v>4590</v>
      </c>
      <c r="EL55">
        <f>'Raw Data'!DY55</f>
        <v>9.6999999999999993</v>
      </c>
      <c r="EM55">
        <f>'Raw Data'!DZ55</f>
        <v>0</v>
      </c>
    </row>
    <row r="56" spans="1:143" x14ac:dyDescent="0.3">
      <c r="A56">
        <f>'Raw Data'!A56</f>
        <v>55</v>
      </c>
      <c r="B56">
        <f>'Raw Data'!B56</f>
        <v>6167145</v>
      </c>
      <c r="C56" t="str">
        <f>'Raw Data'!C56</f>
        <v>Rabun Co Sheriff's Office</v>
      </c>
      <c r="D56">
        <f>'Raw Data'!D56</f>
        <v>42820.708333333336</v>
      </c>
      <c r="E56" s="1">
        <f t="shared" si="2"/>
        <v>2017</v>
      </c>
      <c r="F56" s="1" t="str" cm="1">
        <f t="array" ref="F56">_xlfn.IFS(E56&lt;=2016,"before treatment",E56=2017,"unknown",E56&gt;2017,"after treatment")</f>
        <v>unknown</v>
      </c>
      <c r="G56" s="1">
        <f t="shared" si="3"/>
        <v>0</v>
      </c>
      <c r="H56" s="1">
        <f t="shared" si="4"/>
        <v>0</v>
      </c>
      <c r="I56" t="str">
        <f>'Raw Data'!E56</f>
        <v>Rabun</v>
      </c>
      <c r="J56" t="str">
        <f>'Raw Data'!F56</f>
        <v>Lookout Mountain Scenic Hwy</v>
      </c>
      <c r="K56" t="str">
        <f>'Raw Data'!G56</f>
        <v>Hwy 76</v>
      </c>
      <c r="L56" t="str">
        <f>'Raw Data'!H56</f>
        <v>(O) No Injury</v>
      </c>
      <c r="M56">
        <f>'Raw Data'!I56</f>
        <v>0</v>
      </c>
      <c r="N56">
        <f>'Raw Data'!J56</f>
        <v>0</v>
      </c>
      <c r="O56">
        <f>'Raw Data'!K56</f>
        <v>0</v>
      </c>
      <c r="P56" t="str">
        <f>'Raw Data'!L56</f>
        <v>Not a Collision with Motor Vehicle</v>
      </c>
      <c r="Q56" t="str">
        <f>'Raw Data'!M56</f>
        <v>Off Roadway</v>
      </c>
      <c r="R56" t="str">
        <f>'Raw Data'!N56</f>
        <v>Ditch</v>
      </c>
      <c r="S56" t="str">
        <f>'Raw Data'!O56</f>
        <v>Ditch</v>
      </c>
      <c r="T56" t="str">
        <f>'Raw Data'!P56</f>
        <v>(None)</v>
      </c>
      <c r="U56">
        <f>'Raw Data'!Q56</f>
        <v>1</v>
      </c>
      <c r="V56" s="1" t="str">
        <f t="shared" si="5"/>
        <v>Yes</v>
      </c>
      <c r="W56" t="str">
        <f>'Raw Data'!R56</f>
        <v>Stopped</v>
      </c>
      <c r="X56" t="str">
        <f>'Raw Data'!S56</f>
        <v>South</v>
      </c>
      <c r="Y56" t="str">
        <f>'Raw Data'!T56</f>
        <v>Daylight</v>
      </c>
      <c r="Z56" t="str">
        <f>'Raw Data'!U56</f>
        <v>Wet</v>
      </c>
      <c r="AA56">
        <f>'Raw Data'!V56</f>
        <v>16</v>
      </c>
      <c r="AB56" t="str">
        <f>'Raw Data'!W56</f>
        <v>Lap and Shoulder Belt Used</v>
      </c>
      <c r="AC56" s="1">
        <f t="shared" si="6"/>
        <v>0</v>
      </c>
      <c r="AD56" t="str">
        <f>'Raw Data'!X56</f>
        <v>Van</v>
      </c>
      <c r="AE56" t="str">
        <f>'Raw Data'!Y56</f>
        <v>2411000200I</v>
      </c>
      <c r="AF56">
        <f>'Raw Data'!Z56</f>
        <v>11.078428000000001</v>
      </c>
      <c r="AG56">
        <f>'Raw Data'!AA56</f>
        <v>34.867725999999998</v>
      </c>
      <c r="AH56">
        <f>'Raw Data'!AB56</f>
        <v>-83.474017000000003</v>
      </c>
      <c r="AI56">
        <f>'Raw Data'!AC56</f>
        <v>56</v>
      </c>
      <c r="AJ56">
        <f>'Raw Data'!AD56</f>
        <v>40</v>
      </c>
      <c r="AK56">
        <f>'Raw Data'!AE56</f>
        <v>99</v>
      </c>
      <c r="AL56" t="str">
        <f>'Raw Data'!AF56</f>
        <v>D1_0002_00_I</v>
      </c>
      <c r="AM56">
        <f>'Raw Data'!AG56</f>
        <v>83</v>
      </c>
      <c r="AN56">
        <f>'Raw Data'!AH56</f>
        <v>98</v>
      </c>
      <c r="AO56" t="str">
        <f>'Raw Data'!AI56</f>
        <v>simple</v>
      </c>
      <c r="AP56">
        <f>'Raw Data'!AJ56</f>
        <v>783.5</v>
      </c>
      <c r="AQ56">
        <f>'Raw Data'!AK56</f>
        <v>36.200000000000003</v>
      </c>
      <c r="AR56">
        <f>'Raw Data'!AL56</f>
        <v>494.6</v>
      </c>
      <c r="AS56">
        <f>'Raw Data'!AM56</f>
        <v>-83.474234999999993</v>
      </c>
      <c r="AT56">
        <f>'Raw Data'!AN56</f>
        <v>34.867702000000001</v>
      </c>
      <c r="AU56">
        <f>'Raw Data'!AO56</f>
        <v>-83.472691999999995</v>
      </c>
      <c r="AV56">
        <f>'Raw Data'!AP56</f>
        <v>34.868096999999999</v>
      </c>
      <c r="AW56" t="str">
        <f>'Raw Data'!AQ56</f>
        <v>2411000200I</v>
      </c>
      <c r="AX56">
        <f>'Raw Data'!AR56</f>
        <v>1</v>
      </c>
      <c r="AY56">
        <f>'Raw Data'!AS56</f>
        <v>241</v>
      </c>
      <c r="AZ56">
        <f>'Raw Data'!AT56</f>
        <v>2</v>
      </c>
      <c r="BA56">
        <f>'Raw Data'!AU56</f>
        <v>0</v>
      </c>
      <c r="BB56">
        <f>'Raw Data'!AV56</f>
        <v>50</v>
      </c>
      <c r="BC56">
        <f>'Raw Data'!AW56</f>
        <v>8.33</v>
      </c>
      <c r="BD56">
        <f>'Raw Data'!AX56</f>
        <v>7.66</v>
      </c>
      <c r="BE56">
        <f>'Raw Data'!AY56</f>
        <v>2004.9</v>
      </c>
      <c r="BF56">
        <f>'Raw Data'!AZ56</f>
        <v>2011.2</v>
      </c>
      <c r="BG56">
        <f>'Raw Data'!BA56</f>
        <v>2021.7</v>
      </c>
      <c r="BH56">
        <f>'Raw Data'!BB56</f>
        <v>55</v>
      </c>
      <c r="BI56">
        <f>'Raw Data'!BC56</f>
        <v>48.1</v>
      </c>
      <c r="BJ56">
        <f>'Raw Data'!BD56</f>
        <v>6.9</v>
      </c>
      <c r="BK56">
        <f>'Raw Data'!BE56</f>
        <v>43091</v>
      </c>
      <c r="BL56" t="str">
        <f>'Raw Data'!BF56</f>
        <v>ASV_5+</v>
      </c>
      <c r="BM56">
        <f>'Raw Data'!BG56</f>
        <v>1.616E-3</v>
      </c>
      <c r="BN56">
        <f>'Raw Data'!BH56</f>
        <v>43311</v>
      </c>
      <c r="BO56">
        <f>'Raw Data'!BI56</f>
        <v>42936</v>
      </c>
      <c r="BP56" t="str">
        <f>'Raw Data'!BJ56</f>
        <v>2411000200I</v>
      </c>
      <c r="BQ56" t="str">
        <f>'Raw Data'!BK56</f>
        <v>RABUN</v>
      </c>
      <c r="BR56">
        <f>'Raw Data'!BL56</f>
        <v>1</v>
      </c>
      <c r="BS56">
        <f>'Raw Data'!BM56</f>
        <v>200</v>
      </c>
      <c r="BT56">
        <f>'Raw Data'!BN56</f>
        <v>1</v>
      </c>
      <c r="BU56">
        <f>'Raw Data'!BO56</f>
        <v>1</v>
      </c>
      <c r="BV56">
        <f>'Raw Data'!BP56</f>
        <v>2</v>
      </c>
      <c r="BW56">
        <f>'Raw Data'!BQ56</f>
        <v>1</v>
      </c>
      <c r="BX56">
        <f>'Raw Data'!BR56</f>
        <v>1</v>
      </c>
      <c r="BY56">
        <f>'Raw Data'!BS56</f>
        <v>2</v>
      </c>
      <c r="BZ56">
        <f>'Raw Data'!BT56</f>
        <v>3</v>
      </c>
      <c r="CA56">
        <f>'Raw Data'!BU56</f>
        <v>3</v>
      </c>
      <c r="CB56" t="str">
        <f>'Raw Data'!BV56</f>
        <v>N</v>
      </c>
      <c r="CC56">
        <f>'Raw Data'!BW56</f>
        <v>241</v>
      </c>
      <c r="CD56">
        <f>'Raw Data'!BX56</f>
        <v>2</v>
      </c>
      <c r="CE56">
        <f>'Raw Data'!BY56</f>
        <v>0</v>
      </c>
      <c r="CF56" t="str">
        <f>'Raw Data'!BZ56</f>
        <v>Not Urban</v>
      </c>
      <c r="CG56" t="str">
        <f>'Raw Data'!CA56</f>
        <v>Not Urban</v>
      </c>
      <c r="CH56">
        <f>'Raw Data'!CB56</f>
        <v>0</v>
      </c>
      <c r="CI56">
        <f>'Raw Data'!CC56</f>
        <v>50</v>
      </c>
      <c r="CJ56">
        <f>'Raw Data'!CD56</f>
        <v>4040</v>
      </c>
      <c r="CK56" t="str">
        <f>'Raw Data'!CE56</f>
        <v xml:space="preserve"> </v>
      </c>
      <c r="CL56">
        <f>'Raw Data'!CF56</f>
        <v>0</v>
      </c>
      <c r="CM56">
        <f>'Raw Data'!CG56</f>
        <v>0.29652299999999998</v>
      </c>
      <c r="CN56">
        <f>'Raw Data'!CH56</f>
        <v>9</v>
      </c>
      <c r="CO56" t="str">
        <f>'Raw Data'!CI56</f>
        <v>State Mainline</v>
      </c>
      <c r="CP56">
        <f>'Raw Data'!CJ56</f>
        <v>4040</v>
      </c>
      <c r="CQ56">
        <f>'Raw Data'!CK56</f>
        <v>452501</v>
      </c>
      <c r="CR56">
        <f>'Raw Data'!CL56</f>
        <v>10.79</v>
      </c>
      <c r="CS56">
        <f>'Raw Data'!CM56</f>
        <v>11.09</v>
      </c>
      <c r="CT56">
        <f>'Raw Data'!CN56</f>
        <v>452501</v>
      </c>
      <c r="CU56">
        <f>'Raw Data'!CO56</f>
        <v>0</v>
      </c>
      <c r="CV56">
        <f>'Raw Data'!CP56</f>
        <v>1565.640797</v>
      </c>
      <c r="CW56">
        <f>'Raw Data'!CQ56</f>
        <v>100</v>
      </c>
      <c r="CX56">
        <f>'Raw Data'!CR56</f>
        <v>42960</v>
      </c>
      <c r="CY56">
        <f>'Raw Data'!CS56</f>
        <v>1.2333999999999999E-2</v>
      </c>
      <c r="CZ56">
        <f>'Raw Data'!CT56</f>
        <v>0</v>
      </c>
      <c r="DA56">
        <f>'Raw Data'!CU56</f>
        <v>1.616E-3</v>
      </c>
      <c r="DB56">
        <f>'Raw Data'!CV56</f>
        <v>615</v>
      </c>
      <c r="DC56" t="str">
        <f>'Raw Data'!CW56</f>
        <v>241-0007</v>
      </c>
      <c r="DD56" t="str">
        <f>'Raw Data'!CX56</f>
        <v>3R : Rural Principal Arterial - Other</v>
      </c>
      <c r="DE56" t="str">
        <f>'Raw Data'!CY56</f>
        <v>34.863345, -83.495679</v>
      </c>
      <c r="DF56">
        <f>'Raw Data'!CZ56</f>
        <v>-83.495678999999996</v>
      </c>
      <c r="DG56">
        <f>'Raw Data'!DA56</f>
        <v>34.863345000000002</v>
      </c>
      <c r="DH56">
        <f>'Raw Data'!DB56</f>
        <v>34.863345000000002</v>
      </c>
      <c r="DI56">
        <f>'Raw Data'!DC56</f>
        <v>-83.495678999999996</v>
      </c>
      <c r="DJ56">
        <f>'Raw Data'!DD56</f>
        <v>1.616E-3</v>
      </c>
      <c r="DK56">
        <f>'Raw Data'!DE56</f>
        <v>56</v>
      </c>
      <c r="DL56" s="1" t="str">
        <f>VLOOKUP(DK56,'Curve Info'!$A$9:$P$76,16)</f>
        <v>Low Crash Frequency</v>
      </c>
      <c r="DM56" s="1" t="str">
        <f>VLOOKUP(DK56,'Curve Info'!$A$9:$P$76,14)</f>
        <v>High AADT</v>
      </c>
      <c r="DN56" s="1">
        <f t="shared" si="7"/>
        <v>4260</v>
      </c>
      <c r="DO56" s="1">
        <f t="shared" si="8"/>
        <v>3915</v>
      </c>
      <c r="DP56" s="1">
        <f t="shared" si="9"/>
        <v>345</v>
      </c>
      <c r="DQ56" s="1">
        <f t="shared" si="10"/>
        <v>8.8122605363984668E-2</v>
      </c>
      <c r="DR56" s="1">
        <f t="shared" si="11"/>
        <v>4087.5</v>
      </c>
      <c r="DS56">
        <f>'Raw Data'!DF56</f>
        <v>3220</v>
      </c>
      <c r="DT56">
        <f>'Raw Data'!DG56</f>
        <v>13.7</v>
      </c>
      <c r="DU56">
        <f>'Raw Data'!DH56</f>
        <v>4850</v>
      </c>
      <c r="DV56">
        <f>'Raw Data'!DI56</f>
        <v>9.8000000000000007</v>
      </c>
      <c r="DW56">
        <f>'Raw Data'!DJ56</f>
        <v>4710</v>
      </c>
      <c r="DX56">
        <f>'Raw Data'!DK56</f>
        <v>9.8000000000000007</v>
      </c>
      <c r="DY56">
        <f>'Raw Data'!DL56</f>
        <v>3720</v>
      </c>
      <c r="DZ56">
        <f>'Raw Data'!DM56</f>
        <v>9</v>
      </c>
      <c r="EA56">
        <f>'Raw Data'!DN56</f>
        <v>4040</v>
      </c>
      <c r="EB56">
        <f>'Raw Data'!DO56</f>
        <v>11.4</v>
      </c>
      <c r="EC56">
        <f>'Raw Data'!DP56</f>
        <v>3880</v>
      </c>
      <c r="ED56">
        <f>'Raw Data'!DQ56</f>
        <v>11.4</v>
      </c>
      <c r="EE56">
        <f>'Raw Data'!DR56</f>
        <v>3690</v>
      </c>
      <c r="EF56">
        <f>'Raw Data'!DS56</f>
        <v>12</v>
      </c>
      <c r="EG56">
        <f>'Raw Data'!DT56</f>
        <v>4050</v>
      </c>
      <c r="EH56">
        <f>'Raw Data'!DU56</f>
        <v>10</v>
      </c>
      <c r="EI56">
        <f>'Raw Data'!DV56</f>
        <v>4050</v>
      </c>
      <c r="EJ56">
        <f>'Raw Data'!DW56</f>
        <v>9.6999999999999993</v>
      </c>
      <c r="EK56">
        <f>'Raw Data'!DX56</f>
        <v>4590</v>
      </c>
      <c r="EL56">
        <f>'Raw Data'!DY56</f>
        <v>9.6999999999999993</v>
      </c>
      <c r="EM56">
        <f>'Raw Data'!DZ56</f>
        <v>0</v>
      </c>
    </row>
    <row r="57" spans="1:143" x14ac:dyDescent="0.3">
      <c r="A57">
        <f>'Raw Data'!A57</f>
        <v>56</v>
      </c>
      <c r="B57">
        <f>'Raw Data'!B57</f>
        <v>6612357</v>
      </c>
      <c r="C57" t="str">
        <f>'Raw Data'!C57</f>
        <v>Rabun Co Sheriff's Office</v>
      </c>
      <c r="D57">
        <f>'Raw Data'!D57</f>
        <v>43158.913194444445</v>
      </c>
      <c r="E57" s="1">
        <f t="shared" si="2"/>
        <v>2018</v>
      </c>
      <c r="F57" s="1" t="str" cm="1">
        <f t="array" ref="F57">_xlfn.IFS(E57&lt;=2016,"before treatment",E57=2017,"unknown",E57&gt;2017,"after treatment")</f>
        <v>after treatment</v>
      </c>
      <c r="G57" s="1">
        <f t="shared" si="3"/>
        <v>0</v>
      </c>
      <c r="H57" s="1">
        <f t="shared" si="4"/>
        <v>1</v>
      </c>
      <c r="I57" t="str">
        <f>'Raw Data'!E57</f>
        <v>Rabun</v>
      </c>
      <c r="J57" t="str">
        <f>'Raw Data'!F57</f>
        <v>["Davis Gap Rd","Lookout Mountain Scenic Hwy","State Route 2"]</v>
      </c>
      <c r="K57" t="str">
        <f>'Raw Data'!G57</f>
        <v>Bridge Creek Rd</v>
      </c>
      <c r="L57" t="str">
        <f>'Raw Data'!H57</f>
        <v>(O) No Injury</v>
      </c>
      <c r="M57">
        <f>'Raw Data'!I57</f>
        <v>0</v>
      </c>
      <c r="N57">
        <f>'Raw Data'!J57</f>
        <v>0</v>
      </c>
      <c r="O57">
        <f>'Raw Data'!K57</f>
        <v>0</v>
      </c>
      <c r="P57" t="str">
        <f>'Raw Data'!L57</f>
        <v>Not a Collision with Motor Vehicle</v>
      </c>
      <c r="Q57" t="str">
        <f>'Raw Data'!M57</f>
        <v>(None)</v>
      </c>
      <c r="R57" t="str">
        <f>'Raw Data'!N57</f>
        <v>Tree</v>
      </c>
      <c r="S57" t="str">
        <f>'Raw Data'!O57</f>
        <v>Tree</v>
      </c>
      <c r="T57" t="str">
        <f>'Raw Data'!P57</f>
        <v>Other</v>
      </c>
      <c r="U57">
        <f>'Raw Data'!Q57</f>
        <v>1</v>
      </c>
      <c r="V57" s="1" t="str">
        <f t="shared" si="5"/>
        <v>Yes</v>
      </c>
      <c r="W57" t="str">
        <f>'Raw Data'!R57</f>
        <v>Straight</v>
      </c>
      <c r="X57" t="str">
        <f>'Raw Data'!S57</f>
        <v>North</v>
      </c>
      <c r="Y57" t="str">
        <f>'Raw Data'!T57</f>
        <v>Dark-Not Lighted</v>
      </c>
      <c r="Z57" t="str">
        <f>'Raw Data'!U57</f>
        <v>(None)</v>
      </c>
      <c r="AA57">
        <f>'Raw Data'!V57</f>
        <v>64</v>
      </c>
      <c r="AB57" t="str">
        <f>'Raw Data'!W57</f>
        <v>Lap and Shoulder Belt Used</v>
      </c>
      <c r="AC57" s="1">
        <f t="shared" si="6"/>
        <v>0</v>
      </c>
      <c r="AD57" t="str">
        <f>'Raw Data'!X57</f>
        <v>Van</v>
      </c>
      <c r="AE57" t="str">
        <f>'Raw Data'!Y57</f>
        <v>2411000200I</v>
      </c>
      <c r="AF57">
        <f>'Raw Data'!Z57</f>
        <v>11.16</v>
      </c>
      <c r="AG57">
        <f>'Raw Data'!AA57</f>
        <v>34.868143000000003</v>
      </c>
      <c r="AH57">
        <f>'Raw Data'!AB57</f>
        <v>-83.472609000000006</v>
      </c>
      <c r="AI57">
        <f>'Raw Data'!AC57</f>
        <v>57</v>
      </c>
      <c r="AJ57">
        <f>'Raw Data'!AD57</f>
        <v>41</v>
      </c>
      <c r="AK57">
        <f>'Raw Data'!AE57</f>
        <v>100</v>
      </c>
      <c r="AL57" t="str">
        <f>'Raw Data'!AF57</f>
        <v>D1_0002_00_I</v>
      </c>
      <c r="AM57">
        <f>'Raw Data'!AG57</f>
        <v>84</v>
      </c>
      <c r="AN57">
        <f>'Raw Data'!AH57</f>
        <v>99</v>
      </c>
      <c r="AO57" t="str">
        <f>'Raw Data'!AI57</f>
        <v>simple</v>
      </c>
      <c r="AP57">
        <f>'Raw Data'!AJ57</f>
        <v>805.7</v>
      </c>
      <c r="AQ57">
        <f>'Raw Data'!AK57</f>
        <v>25.6</v>
      </c>
      <c r="AR57">
        <f>'Raw Data'!AL57</f>
        <v>359.6</v>
      </c>
      <c r="AS57">
        <f>'Raw Data'!AM57</f>
        <v>-83.472650000000002</v>
      </c>
      <c r="AT57">
        <f>'Raw Data'!AN57</f>
        <v>34.868118000000003</v>
      </c>
      <c r="AU57">
        <f>'Raw Data'!AO57</f>
        <v>-83.471556000000007</v>
      </c>
      <c r="AV57">
        <f>'Raw Data'!AP57</f>
        <v>34.868507999999999</v>
      </c>
      <c r="AW57" t="str">
        <f>'Raw Data'!AQ57</f>
        <v>2411000200I</v>
      </c>
      <c r="AX57">
        <f>'Raw Data'!AR57</f>
        <v>1</v>
      </c>
      <c r="AY57">
        <f>'Raw Data'!AS57</f>
        <v>241</v>
      </c>
      <c r="AZ57">
        <f>'Raw Data'!AT57</f>
        <v>2</v>
      </c>
      <c r="BA57">
        <f>'Raw Data'!AU57</f>
        <v>0</v>
      </c>
      <c r="BB57">
        <f>'Raw Data'!AV57</f>
        <v>55</v>
      </c>
      <c r="BC57">
        <f>'Raw Data'!AW57</f>
        <v>4.3499999999999996</v>
      </c>
      <c r="BD57">
        <f>'Raw Data'!AX57</f>
        <v>4.21</v>
      </c>
      <c r="BE57">
        <f>'Raw Data'!AY57</f>
        <v>2019</v>
      </c>
      <c r="BF57">
        <f>'Raw Data'!AZ57</f>
        <v>2010.5</v>
      </c>
      <c r="BG57">
        <f>'Raw Data'!BA57</f>
        <v>2002.3</v>
      </c>
      <c r="BH57">
        <f>'Raw Data'!BB57</f>
        <v>55</v>
      </c>
      <c r="BI57">
        <f>'Raw Data'!BC57</f>
        <v>53.3</v>
      </c>
      <c r="BJ57">
        <f>'Raw Data'!BD57</f>
        <v>1.7</v>
      </c>
      <c r="BK57">
        <f>'Raw Data'!BE57</f>
        <v>43091</v>
      </c>
      <c r="BL57" t="str">
        <f>'Raw Data'!BF57</f>
        <v>ASV_5+</v>
      </c>
      <c r="BM57">
        <f>'Raw Data'!BG57</f>
        <v>1.1659999999999999E-3</v>
      </c>
      <c r="BN57">
        <f>'Raw Data'!BH57</f>
        <v>43312</v>
      </c>
      <c r="BO57">
        <f>'Raw Data'!BI57</f>
        <v>42937</v>
      </c>
      <c r="BP57" t="str">
        <f>'Raw Data'!BJ57</f>
        <v>2411000200I</v>
      </c>
      <c r="BQ57" t="str">
        <f>'Raw Data'!BK57</f>
        <v>RABUN</v>
      </c>
      <c r="BR57">
        <f>'Raw Data'!BL57</f>
        <v>1</v>
      </c>
      <c r="BS57">
        <f>'Raw Data'!BM57</f>
        <v>200</v>
      </c>
      <c r="BT57">
        <f>'Raw Data'!BN57</f>
        <v>1</v>
      </c>
      <c r="BU57">
        <f>'Raw Data'!BO57</f>
        <v>1</v>
      </c>
      <c r="BV57">
        <f>'Raw Data'!BP57</f>
        <v>2</v>
      </c>
      <c r="BW57">
        <f>'Raw Data'!BQ57</f>
        <v>1</v>
      </c>
      <c r="BX57">
        <f>'Raw Data'!BR57</f>
        <v>1</v>
      </c>
      <c r="BY57">
        <f>'Raw Data'!BS57</f>
        <v>2</v>
      </c>
      <c r="BZ57">
        <f>'Raw Data'!BT57</f>
        <v>3</v>
      </c>
      <c r="CA57">
        <f>'Raw Data'!BU57</f>
        <v>3</v>
      </c>
      <c r="CB57" t="str">
        <f>'Raw Data'!BV57</f>
        <v>N</v>
      </c>
      <c r="CC57">
        <f>'Raw Data'!BW57</f>
        <v>241</v>
      </c>
      <c r="CD57">
        <f>'Raw Data'!BX57</f>
        <v>2</v>
      </c>
      <c r="CE57">
        <f>'Raw Data'!BY57</f>
        <v>0</v>
      </c>
      <c r="CF57" t="str">
        <f>'Raw Data'!BZ57</f>
        <v>Not Urban</v>
      </c>
      <c r="CG57" t="str">
        <f>'Raw Data'!CA57</f>
        <v>Not Urban</v>
      </c>
      <c r="CH57">
        <f>'Raw Data'!CB57</f>
        <v>0</v>
      </c>
      <c r="CI57">
        <f>'Raw Data'!CC57</f>
        <v>55</v>
      </c>
      <c r="CJ57">
        <f>'Raw Data'!CD57</f>
        <v>4040</v>
      </c>
      <c r="CK57" t="str">
        <f>'Raw Data'!CE57</f>
        <v xml:space="preserve"> </v>
      </c>
      <c r="CL57">
        <f>'Raw Data'!CF57</f>
        <v>0</v>
      </c>
      <c r="CM57">
        <f>'Raw Data'!CG57</f>
        <v>7.3228000000000001E-2</v>
      </c>
      <c r="CN57">
        <f>'Raw Data'!CH57</f>
        <v>9</v>
      </c>
      <c r="CO57" t="str">
        <f>'Raw Data'!CI57</f>
        <v>State Mainline</v>
      </c>
      <c r="CP57">
        <f>'Raw Data'!CJ57</f>
        <v>4040</v>
      </c>
      <c r="CQ57">
        <f>'Raw Data'!CK57</f>
        <v>452502</v>
      </c>
      <c r="CR57">
        <f>'Raw Data'!CL57</f>
        <v>11.09</v>
      </c>
      <c r="CS57">
        <f>'Raw Data'!CM57</f>
        <v>11.16</v>
      </c>
      <c r="CT57">
        <f>'Raw Data'!CN57</f>
        <v>452502</v>
      </c>
      <c r="CU57">
        <f>'Raw Data'!CO57</f>
        <v>0</v>
      </c>
      <c r="CV57">
        <f>'Raw Data'!CP57</f>
        <v>386.644474</v>
      </c>
      <c r="CW57">
        <f>'Raw Data'!CQ57</f>
        <v>100</v>
      </c>
      <c r="CX57">
        <f>'Raw Data'!CR57</f>
        <v>42961</v>
      </c>
      <c r="CY57">
        <f>'Raw Data'!CS57</f>
        <v>4.4219999999999997E-3</v>
      </c>
      <c r="CZ57">
        <f>'Raw Data'!CT57</f>
        <v>0</v>
      </c>
      <c r="DA57">
        <f>'Raw Data'!CU57</f>
        <v>1.1659999999999999E-3</v>
      </c>
      <c r="DB57">
        <f>'Raw Data'!CV57</f>
        <v>615</v>
      </c>
      <c r="DC57" t="str">
        <f>'Raw Data'!CW57</f>
        <v>241-0007</v>
      </c>
      <c r="DD57" t="str">
        <f>'Raw Data'!CX57</f>
        <v>3R : Rural Principal Arterial - Other</v>
      </c>
      <c r="DE57" t="str">
        <f>'Raw Data'!CY57</f>
        <v>34.863345, -83.495679</v>
      </c>
      <c r="DF57">
        <f>'Raw Data'!CZ57</f>
        <v>-83.495678999999996</v>
      </c>
      <c r="DG57">
        <f>'Raw Data'!DA57</f>
        <v>34.863345000000002</v>
      </c>
      <c r="DH57">
        <f>'Raw Data'!DB57</f>
        <v>34.863345000000002</v>
      </c>
      <c r="DI57">
        <f>'Raw Data'!DC57</f>
        <v>-83.495678999999996</v>
      </c>
      <c r="DJ57">
        <f>'Raw Data'!DD57</f>
        <v>1.1659999999999999E-3</v>
      </c>
      <c r="DK57">
        <f>'Raw Data'!DE57</f>
        <v>57</v>
      </c>
      <c r="DL57" s="1" t="str">
        <f>VLOOKUP(DK57,'Curve Info'!$A$9:$P$76,16)</f>
        <v>High Crash Frequency</v>
      </c>
      <c r="DM57" s="1" t="str">
        <f>VLOOKUP(DK57,'Curve Info'!$A$9:$P$76,14)</f>
        <v>High AADT</v>
      </c>
      <c r="DN57" s="1">
        <f t="shared" si="7"/>
        <v>4260</v>
      </c>
      <c r="DO57" s="1">
        <f t="shared" si="8"/>
        <v>3915</v>
      </c>
      <c r="DP57" s="1">
        <f t="shared" si="9"/>
        <v>345</v>
      </c>
      <c r="DQ57" s="1">
        <f t="shared" si="10"/>
        <v>8.8122605363984668E-2</v>
      </c>
      <c r="DR57" s="1">
        <f t="shared" si="11"/>
        <v>4087.5</v>
      </c>
      <c r="DS57">
        <f>'Raw Data'!DF57</f>
        <v>3220</v>
      </c>
      <c r="DT57">
        <f>'Raw Data'!DG57</f>
        <v>13.7</v>
      </c>
      <c r="DU57">
        <f>'Raw Data'!DH57</f>
        <v>4850</v>
      </c>
      <c r="DV57">
        <f>'Raw Data'!DI57</f>
        <v>9.8000000000000007</v>
      </c>
      <c r="DW57">
        <f>'Raw Data'!DJ57</f>
        <v>4710</v>
      </c>
      <c r="DX57">
        <f>'Raw Data'!DK57</f>
        <v>9.8000000000000007</v>
      </c>
      <c r="DY57">
        <f>'Raw Data'!DL57</f>
        <v>3720</v>
      </c>
      <c r="DZ57">
        <f>'Raw Data'!DM57</f>
        <v>9</v>
      </c>
      <c r="EA57">
        <f>'Raw Data'!DN57</f>
        <v>4040</v>
      </c>
      <c r="EB57">
        <f>'Raw Data'!DO57</f>
        <v>11.4</v>
      </c>
      <c r="EC57">
        <f>'Raw Data'!DP57</f>
        <v>3880</v>
      </c>
      <c r="ED57">
        <f>'Raw Data'!DQ57</f>
        <v>11.4</v>
      </c>
      <c r="EE57">
        <f>'Raw Data'!DR57</f>
        <v>3690</v>
      </c>
      <c r="EF57">
        <f>'Raw Data'!DS57</f>
        <v>12</v>
      </c>
      <c r="EG57">
        <f>'Raw Data'!DT57</f>
        <v>4050</v>
      </c>
      <c r="EH57">
        <f>'Raw Data'!DU57</f>
        <v>10</v>
      </c>
      <c r="EI57">
        <f>'Raw Data'!DV57</f>
        <v>4050</v>
      </c>
      <c r="EJ57">
        <f>'Raw Data'!DW57</f>
        <v>9.6999999999999993</v>
      </c>
      <c r="EK57">
        <f>'Raw Data'!DX57</f>
        <v>4590</v>
      </c>
      <c r="EL57">
        <f>'Raw Data'!DY57</f>
        <v>9.6999999999999993</v>
      </c>
      <c r="EM57">
        <f>'Raw Data'!DZ57</f>
        <v>0</v>
      </c>
    </row>
    <row r="58" spans="1:143" x14ac:dyDescent="0.3">
      <c r="A58">
        <f>'Raw Data'!A58</f>
        <v>57</v>
      </c>
      <c r="B58">
        <f>'Raw Data'!B58</f>
        <v>6443333</v>
      </c>
      <c r="C58" t="str">
        <f>'Raw Data'!C58</f>
        <v>Rabun Co Sheriff's Office</v>
      </c>
      <c r="D58">
        <f>'Raw Data'!D58</f>
        <v>43028.652083333334</v>
      </c>
      <c r="E58" s="1">
        <f t="shared" si="2"/>
        <v>2017</v>
      </c>
      <c r="F58" s="1" t="str" cm="1">
        <f t="array" ref="F58">_xlfn.IFS(E58&lt;=2016,"before treatment",E58=2017,"unknown",E58&gt;2017,"after treatment")</f>
        <v>unknown</v>
      </c>
      <c r="G58" s="1">
        <f t="shared" si="3"/>
        <v>0</v>
      </c>
      <c r="H58" s="1">
        <f t="shared" si="4"/>
        <v>0</v>
      </c>
      <c r="I58" t="str">
        <f>'Raw Data'!E58</f>
        <v>Rabun</v>
      </c>
      <c r="J58" t="str">
        <f>'Raw Data'!F58</f>
        <v>["Davis Gap Rd","Lookout Mountain Scenic Hwy","State Route 2"]</v>
      </c>
      <c r="K58" t="str">
        <f>'Raw Data'!G58</f>
        <v>Davis Gap Rd</v>
      </c>
      <c r="L58" t="str">
        <f>'Raw Data'!H58</f>
        <v>(O) No Injury</v>
      </c>
      <c r="M58">
        <f>'Raw Data'!I58</f>
        <v>0</v>
      </c>
      <c r="N58">
        <f>'Raw Data'!J58</f>
        <v>0</v>
      </c>
      <c r="O58">
        <f>'Raw Data'!K58</f>
        <v>0</v>
      </c>
      <c r="P58" t="str">
        <f>'Raw Data'!L58</f>
        <v>Left Angle Crash</v>
      </c>
      <c r="Q58" t="str">
        <f>'Raw Data'!M58</f>
        <v>On Roadway - Roadway Intersection</v>
      </c>
      <c r="R58" t="str">
        <f>'Raw Data'!N58</f>
        <v>["Motor Vehicle in Motion","Motor Vehicle in Motion"]</v>
      </c>
      <c r="S58" t="str">
        <f>'Raw Data'!O58</f>
        <v>["Motor Vehicle in Motion","Motor Vehicle in Motion"]</v>
      </c>
      <c r="T58" t="str">
        <f>'Raw Data'!P58</f>
        <v>["Failure to Yield","No Contributing Factors"]</v>
      </c>
      <c r="U58">
        <f>'Raw Data'!Q58</f>
        <v>2</v>
      </c>
      <c r="V58" s="1" t="str">
        <f t="shared" si="5"/>
        <v>No</v>
      </c>
      <c r="W58" t="str">
        <f>'Raw Data'!R58</f>
        <v>["Straight","Turning Left"]</v>
      </c>
      <c r="X58" t="str">
        <f>'Raw Data'!S58</f>
        <v>["West","West"]</v>
      </c>
      <c r="Y58" t="str">
        <f>'Raw Data'!T58</f>
        <v>Daylight</v>
      </c>
      <c r="Z58" t="str">
        <f>'Raw Data'!U58</f>
        <v>Dry</v>
      </c>
      <c r="AA58" t="str">
        <f>'Raw Data'!V58</f>
        <v>[16,47]</v>
      </c>
      <c r="AB58" t="str">
        <f>'Raw Data'!W58</f>
        <v>["Lap and Shoulder Belt Used","Lap and Shoulder Belt Used","Lap and Shoulder Belt Used","Lap and Shoulder Belt Used"]</v>
      </c>
      <c r="AC58" s="1">
        <f t="shared" si="6"/>
        <v>0</v>
      </c>
      <c r="AD58" t="str">
        <f>'Raw Data'!X58</f>
        <v>Passenger Car</v>
      </c>
      <c r="AE58" t="str">
        <f>'Raw Data'!Y58</f>
        <v>2411000200I</v>
      </c>
      <c r="AF58">
        <f>'Raw Data'!Z58</f>
        <v>11.16</v>
      </c>
      <c r="AG58">
        <f>'Raw Data'!AA58</f>
        <v>34.868143000000003</v>
      </c>
      <c r="AH58">
        <f>'Raw Data'!AB58</f>
        <v>-83.472610000000003</v>
      </c>
      <c r="AI58">
        <f>'Raw Data'!AC58</f>
        <v>57</v>
      </c>
      <c r="AJ58">
        <f>'Raw Data'!AD58</f>
        <v>41</v>
      </c>
      <c r="AK58">
        <f>'Raw Data'!AE58</f>
        <v>100</v>
      </c>
      <c r="AL58" t="str">
        <f>'Raw Data'!AF58</f>
        <v>D1_0002_00_I</v>
      </c>
      <c r="AM58">
        <f>'Raw Data'!AG58</f>
        <v>84</v>
      </c>
      <c r="AN58">
        <f>'Raw Data'!AH58</f>
        <v>99</v>
      </c>
      <c r="AO58" t="str">
        <f>'Raw Data'!AI58</f>
        <v>simple</v>
      </c>
      <c r="AP58">
        <f>'Raw Data'!AJ58</f>
        <v>805.7</v>
      </c>
      <c r="AQ58">
        <f>'Raw Data'!AK58</f>
        <v>25.6</v>
      </c>
      <c r="AR58">
        <f>'Raw Data'!AL58</f>
        <v>359.6</v>
      </c>
      <c r="AS58">
        <f>'Raw Data'!AM58</f>
        <v>-83.472650000000002</v>
      </c>
      <c r="AT58">
        <f>'Raw Data'!AN58</f>
        <v>34.868118000000003</v>
      </c>
      <c r="AU58">
        <f>'Raw Data'!AO58</f>
        <v>-83.471556000000007</v>
      </c>
      <c r="AV58">
        <f>'Raw Data'!AP58</f>
        <v>34.868507999999999</v>
      </c>
      <c r="AW58" t="str">
        <f>'Raw Data'!AQ58</f>
        <v>2411000200I</v>
      </c>
      <c r="AX58">
        <f>'Raw Data'!AR58</f>
        <v>1</v>
      </c>
      <c r="AY58">
        <f>'Raw Data'!AS58</f>
        <v>241</v>
      </c>
      <c r="AZ58">
        <f>'Raw Data'!AT58</f>
        <v>2</v>
      </c>
      <c r="BA58">
        <f>'Raw Data'!AU58</f>
        <v>0</v>
      </c>
      <c r="BB58">
        <f>'Raw Data'!AV58</f>
        <v>55</v>
      </c>
      <c r="BC58">
        <f>'Raw Data'!AW58</f>
        <v>4.3499999999999996</v>
      </c>
      <c r="BD58">
        <f>'Raw Data'!AX58</f>
        <v>4.21</v>
      </c>
      <c r="BE58">
        <f>'Raw Data'!AY58</f>
        <v>2019</v>
      </c>
      <c r="BF58">
        <f>'Raw Data'!AZ58</f>
        <v>2010.5</v>
      </c>
      <c r="BG58">
        <f>'Raw Data'!BA58</f>
        <v>2002.3</v>
      </c>
      <c r="BH58">
        <f>'Raw Data'!BB58</f>
        <v>55</v>
      </c>
      <c r="BI58">
        <f>'Raw Data'!BC58</f>
        <v>53.3</v>
      </c>
      <c r="BJ58">
        <f>'Raw Data'!BD58</f>
        <v>1.7</v>
      </c>
      <c r="BK58">
        <f>'Raw Data'!BE58</f>
        <v>43091</v>
      </c>
      <c r="BL58" t="str">
        <f>'Raw Data'!BF58</f>
        <v>ASV_5+</v>
      </c>
      <c r="BM58">
        <f>'Raw Data'!BG58</f>
        <v>1.1659999999999999E-3</v>
      </c>
      <c r="BN58">
        <f>'Raw Data'!BH58</f>
        <v>43312</v>
      </c>
      <c r="BO58">
        <f>'Raw Data'!BI58</f>
        <v>42937</v>
      </c>
      <c r="BP58" t="str">
        <f>'Raw Data'!BJ58</f>
        <v>2411000200I</v>
      </c>
      <c r="BQ58" t="str">
        <f>'Raw Data'!BK58</f>
        <v>RABUN</v>
      </c>
      <c r="BR58">
        <f>'Raw Data'!BL58</f>
        <v>1</v>
      </c>
      <c r="BS58">
        <f>'Raw Data'!BM58</f>
        <v>200</v>
      </c>
      <c r="BT58">
        <f>'Raw Data'!BN58</f>
        <v>1</v>
      </c>
      <c r="BU58">
        <f>'Raw Data'!BO58</f>
        <v>1</v>
      </c>
      <c r="BV58">
        <f>'Raw Data'!BP58</f>
        <v>2</v>
      </c>
      <c r="BW58">
        <f>'Raw Data'!BQ58</f>
        <v>1</v>
      </c>
      <c r="BX58">
        <f>'Raw Data'!BR58</f>
        <v>1</v>
      </c>
      <c r="BY58">
        <f>'Raw Data'!BS58</f>
        <v>2</v>
      </c>
      <c r="BZ58">
        <f>'Raw Data'!BT58</f>
        <v>3</v>
      </c>
      <c r="CA58">
        <f>'Raw Data'!BU58</f>
        <v>3</v>
      </c>
      <c r="CB58" t="str">
        <f>'Raw Data'!BV58</f>
        <v>N</v>
      </c>
      <c r="CC58">
        <f>'Raw Data'!BW58</f>
        <v>241</v>
      </c>
      <c r="CD58">
        <f>'Raw Data'!BX58</f>
        <v>2</v>
      </c>
      <c r="CE58">
        <f>'Raw Data'!BY58</f>
        <v>0</v>
      </c>
      <c r="CF58" t="str">
        <f>'Raw Data'!BZ58</f>
        <v>Not Urban</v>
      </c>
      <c r="CG58" t="str">
        <f>'Raw Data'!CA58</f>
        <v>Not Urban</v>
      </c>
      <c r="CH58">
        <f>'Raw Data'!CB58</f>
        <v>0</v>
      </c>
      <c r="CI58">
        <f>'Raw Data'!CC58</f>
        <v>55</v>
      </c>
      <c r="CJ58">
        <f>'Raw Data'!CD58</f>
        <v>4040</v>
      </c>
      <c r="CK58" t="str">
        <f>'Raw Data'!CE58</f>
        <v xml:space="preserve"> </v>
      </c>
      <c r="CL58">
        <f>'Raw Data'!CF58</f>
        <v>0</v>
      </c>
      <c r="CM58">
        <f>'Raw Data'!CG58</f>
        <v>7.3228000000000001E-2</v>
      </c>
      <c r="CN58">
        <f>'Raw Data'!CH58</f>
        <v>9</v>
      </c>
      <c r="CO58" t="str">
        <f>'Raw Data'!CI58</f>
        <v>State Mainline</v>
      </c>
      <c r="CP58">
        <f>'Raw Data'!CJ58</f>
        <v>4040</v>
      </c>
      <c r="CQ58">
        <f>'Raw Data'!CK58</f>
        <v>452502</v>
      </c>
      <c r="CR58">
        <f>'Raw Data'!CL58</f>
        <v>11.09</v>
      </c>
      <c r="CS58">
        <f>'Raw Data'!CM58</f>
        <v>11.16</v>
      </c>
      <c r="CT58">
        <f>'Raw Data'!CN58</f>
        <v>452502</v>
      </c>
      <c r="CU58">
        <f>'Raw Data'!CO58</f>
        <v>0</v>
      </c>
      <c r="CV58">
        <f>'Raw Data'!CP58</f>
        <v>386.644474</v>
      </c>
      <c r="CW58">
        <f>'Raw Data'!CQ58</f>
        <v>100</v>
      </c>
      <c r="CX58">
        <f>'Raw Data'!CR58</f>
        <v>42961</v>
      </c>
      <c r="CY58">
        <f>'Raw Data'!CS58</f>
        <v>4.4219999999999997E-3</v>
      </c>
      <c r="CZ58">
        <f>'Raw Data'!CT58</f>
        <v>0</v>
      </c>
      <c r="DA58">
        <f>'Raw Data'!CU58</f>
        <v>1.1659999999999999E-3</v>
      </c>
      <c r="DB58">
        <f>'Raw Data'!CV58</f>
        <v>615</v>
      </c>
      <c r="DC58" t="str">
        <f>'Raw Data'!CW58</f>
        <v>241-0007</v>
      </c>
      <c r="DD58" t="str">
        <f>'Raw Data'!CX58</f>
        <v>3R : Rural Principal Arterial - Other</v>
      </c>
      <c r="DE58" t="str">
        <f>'Raw Data'!CY58</f>
        <v>34.863345, -83.495679</v>
      </c>
      <c r="DF58">
        <f>'Raw Data'!CZ58</f>
        <v>-83.495678999999996</v>
      </c>
      <c r="DG58">
        <f>'Raw Data'!DA58</f>
        <v>34.863345000000002</v>
      </c>
      <c r="DH58">
        <f>'Raw Data'!DB58</f>
        <v>34.863345000000002</v>
      </c>
      <c r="DI58">
        <f>'Raw Data'!DC58</f>
        <v>-83.495678999999996</v>
      </c>
      <c r="DJ58">
        <f>'Raw Data'!DD58</f>
        <v>1.1659999999999999E-3</v>
      </c>
      <c r="DK58">
        <f>'Raw Data'!DE58</f>
        <v>57</v>
      </c>
      <c r="DL58" s="1" t="str">
        <f>VLOOKUP(DK58,'Curve Info'!$A$9:$P$76,16)</f>
        <v>High Crash Frequency</v>
      </c>
      <c r="DM58" s="1" t="str">
        <f>VLOOKUP(DK58,'Curve Info'!$A$9:$P$76,14)</f>
        <v>High AADT</v>
      </c>
      <c r="DN58" s="1">
        <f t="shared" si="7"/>
        <v>4260</v>
      </c>
      <c r="DO58" s="1">
        <f t="shared" si="8"/>
        <v>3915</v>
      </c>
      <c r="DP58" s="1">
        <f t="shared" si="9"/>
        <v>345</v>
      </c>
      <c r="DQ58" s="1">
        <f t="shared" si="10"/>
        <v>8.8122605363984668E-2</v>
      </c>
      <c r="DR58" s="1">
        <f t="shared" si="11"/>
        <v>4087.5</v>
      </c>
      <c r="DS58">
        <f>'Raw Data'!DF58</f>
        <v>3220</v>
      </c>
      <c r="DT58">
        <f>'Raw Data'!DG58</f>
        <v>13.7</v>
      </c>
      <c r="DU58">
        <f>'Raw Data'!DH58</f>
        <v>4850</v>
      </c>
      <c r="DV58">
        <f>'Raw Data'!DI58</f>
        <v>9.8000000000000007</v>
      </c>
      <c r="DW58">
        <f>'Raw Data'!DJ58</f>
        <v>4710</v>
      </c>
      <c r="DX58">
        <f>'Raw Data'!DK58</f>
        <v>9.8000000000000007</v>
      </c>
      <c r="DY58">
        <f>'Raw Data'!DL58</f>
        <v>3720</v>
      </c>
      <c r="DZ58">
        <f>'Raw Data'!DM58</f>
        <v>9</v>
      </c>
      <c r="EA58">
        <f>'Raw Data'!DN58</f>
        <v>4040</v>
      </c>
      <c r="EB58">
        <f>'Raw Data'!DO58</f>
        <v>11.4</v>
      </c>
      <c r="EC58">
        <f>'Raw Data'!DP58</f>
        <v>3880</v>
      </c>
      <c r="ED58">
        <f>'Raw Data'!DQ58</f>
        <v>11.4</v>
      </c>
      <c r="EE58">
        <f>'Raw Data'!DR58</f>
        <v>3690</v>
      </c>
      <c r="EF58">
        <f>'Raw Data'!DS58</f>
        <v>12</v>
      </c>
      <c r="EG58">
        <f>'Raw Data'!DT58</f>
        <v>4050</v>
      </c>
      <c r="EH58">
        <f>'Raw Data'!DU58</f>
        <v>10</v>
      </c>
      <c r="EI58">
        <f>'Raw Data'!DV58</f>
        <v>4050</v>
      </c>
      <c r="EJ58">
        <f>'Raw Data'!DW58</f>
        <v>9.6999999999999993</v>
      </c>
      <c r="EK58">
        <f>'Raw Data'!DX58</f>
        <v>4590</v>
      </c>
      <c r="EL58">
        <f>'Raw Data'!DY58</f>
        <v>9.6999999999999993</v>
      </c>
      <c r="EM58">
        <f>'Raw Data'!DZ58</f>
        <v>0</v>
      </c>
    </row>
    <row r="59" spans="1:143" x14ac:dyDescent="0.3">
      <c r="A59">
        <f>'Raw Data'!A59</f>
        <v>58</v>
      </c>
      <c r="B59">
        <f>'Raw Data'!B59</f>
        <v>6242522</v>
      </c>
      <c r="C59" t="str">
        <f>'Raw Data'!C59</f>
        <v>Rabun Co Sheriff's Office</v>
      </c>
      <c r="D59">
        <f>'Raw Data'!D59</f>
        <v>42876.509722222225</v>
      </c>
      <c r="E59" s="1">
        <f t="shared" si="2"/>
        <v>2017</v>
      </c>
      <c r="F59" s="1" t="str" cm="1">
        <f t="array" ref="F59">_xlfn.IFS(E59&lt;=2016,"before treatment",E59=2017,"unknown",E59&gt;2017,"after treatment")</f>
        <v>unknown</v>
      </c>
      <c r="G59" s="1">
        <f t="shared" si="3"/>
        <v>0</v>
      </c>
      <c r="H59" s="1">
        <f t="shared" si="4"/>
        <v>0</v>
      </c>
      <c r="I59" t="str">
        <f>'Raw Data'!E59</f>
        <v>Rabun</v>
      </c>
      <c r="J59" t="str">
        <f>'Raw Data'!F59</f>
        <v>State Route 2</v>
      </c>
      <c r="K59" t="str">
        <f>'Raw Data'!G59</f>
        <v>Davis Gap Rd</v>
      </c>
      <c r="L59" t="str">
        <f>'Raw Data'!H59</f>
        <v>(O) No Injury</v>
      </c>
      <c r="M59">
        <f>'Raw Data'!I59</f>
        <v>0</v>
      </c>
      <c r="N59">
        <f>'Raw Data'!J59</f>
        <v>0</v>
      </c>
      <c r="O59">
        <f>'Raw Data'!K59</f>
        <v>0</v>
      </c>
      <c r="P59" t="str">
        <f>'Raw Data'!L59</f>
        <v>Not a Collision with Motor Vehicle</v>
      </c>
      <c r="Q59" t="str">
        <f>'Raw Data'!M59</f>
        <v>Off Roadway</v>
      </c>
      <c r="R59" t="str">
        <f>'Raw Data'!N59</f>
        <v>Ditch</v>
      </c>
      <c r="S59" t="str">
        <f>'Raw Data'!O59</f>
        <v>Ditch</v>
      </c>
      <c r="T59" t="str">
        <f>'Raw Data'!P59</f>
        <v>Driver Lost Control</v>
      </c>
      <c r="U59">
        <f>'Raw Data'!Q59</f>
        <v>1</v>
      </c>
      <c r="V59" s="1" t="str">
        <f t="shared" si="5"/>
        <v>Yes</v>
      </c>
      <c r="W59" t="str">
        <f>'Raw Data'!R59</f>
        <v>Negotiating a Curve</v>
      </c>
      <c r="X59" t="str">
        <f>'Raw Data'!S59</f>
        <v>West</v>
      </c>
      <c r="Y59" t="str">
        <f>'Raw Data'!T59</f>
        <v>Daylight</v>
      </c>
      <c r="Z59" t="str">
        <f>'Raw Data'!U59</f>
        <v>Wet</v>
      </c>
      <c r="AA59">
        <f>'Raw Data'!V59</f>
        <v>80</v>
      </c>
      <c r="AB59" t="str">
        <f>'Raw Data'!W59</f>
        <v>["Lap and Shoulder Belt Used","Lap and Shoulder Belt Used"]</v>
      </c>
      <c r="AC59" s="1">
        <f t="shared" si="6"/>
        <v>0</v>
      </c>
      <c r="AD59" t="str">
        <f>'Raw Data'!X59</f>
        <v>Passenger Car</v>
      </c>
      <c r="AE59" t="str">
        <f>'Raw Data'!Y59</f>
        <v>2411000200I</v>
      </c>
      <c r="AF59">
        <f>'Raw Data'!Z59</f>
        <v>11.172898999999999</v>
      </c>
      <c r="AG59">
        <f>'Raw Data'!AA59</f>
        <v>34.868228999999999</v>
      </c>
      <c r="AH59">
        <f>'Raw Data'!AB59</f>
        <v>-83.472448999999997</v>
      </c>
      <c r="AI59">
        <f>'Raw Data'!AC59</f>
        <v>57</v>
      </c>
      <c r="AJ59">
        <f>'Raw Data'!AD59</f>
        <v>41</v>
      </c>
      <c r="AK59">
        <f>'Raw Data'!AE59</f>
        <v>100</v>
      </c>
      <c r="AL59" t="str">
        <f>'Raw Data'!AF59</f>
        <v>D1_0002_00_I</v>
      </c>
      <c r="AM59">
        <f>'Raw Data'!AG59</f>
        <v>84</v>
      </c>
      <c r="AN59">
        <f>'Raw Data'!AH59</f>
        <v>99</v>
      </c>
      <c r="AO59" t="str">
        <f>'Raw Data'!AI59</f>
        <v>simple</v>
      </c>
      <c r="AP59">
        <f>'Raw Data'!AJ59</f>
        <v>805.7</v>
      </c>
      <c r="AQ59">
        <f>'Raw Data'!AK59</f>
        <v>25.6</v>
      </c>
      <c r="AR59">
        <f>'Raw Data'!AL59</f>
        <v>359.6</v>
      </c>
      <c r="AS59">
        <f>'Raw Data'!AM59</f>
        <v>-83.472650000000002</v>
      </c>
      <c r="AT59">
        <f>'Raw Data'!AN59</f>
        <v>34.868118000000003</v>
      </c>
      <c r="AU59">
        <f>'Raw Data'!AO59</f>
        <v>-83.471556000000007</v>
      </c>
      <c r="AV59">
        <f>'Raw Data'!AP59</f>
        <v>34.868507999999999</v>
      </c>
      <c r="AW59" t="str">
        <f>'Raw Data'!AQ59</f>
        <v>2411000200I</v>
      </c>
      <c r="AX59">
        <f>'Raw Data'!AR59</f>
        <v>1</v>
      </c>
      <c r="AY59">
        <f>'Raw Data'!AS59</f>
        <v>241</v>
      </c>
      <c r="AZ59">
        <f>'Raw Data'!AT59</f>
        <v>2</v>
      </c>
      <c r="BA59">
        <f>'Raw Data'!AU59</f>
        <v>0</v>
      </c>
      <c r="BB59">
        <f>'Raw Data'!AV59</f>
        <v>55</v>
      </c>
      <c r="BC59">
        <f>'Raw Data'!AW59</f>
        <v>4.3499999999999996</v>
      </c>
      <c r="BD59">
        <f>'Raw Data'!AX59</f>
        <v>4.21</v>
      </c>
      <c r="BE59">
        <f>'Raw Data'!AY59</f>
        <v>2019</v>
      </c>
      <c r="BF59">
        <f>'Raw Data'!AZ59</f>
        <v>2010.5</v>
      </c>
      <c r="BG59">
        <f>'Raw Data'!BA59</f>
        <v>2002.3</v>
      </c>
      <c r="BH59">
        <f>'Raw Data'!BB59</f>
        <v>55</v>
      </c>
      <c r="BI59">
        <f>'Raw Data'!BC59</f>
        <v>53.3</v>
      </c>
      <c r="BJ59">
        <f>'Raw Data'!BD59</f>
        <v>1.7</v>
      </c>
      <c r="BK59">
        <f>'Raw Data'!BE59</f>
        <v>43091</v>
      </c>
      <c r="BL59" t="str">
        <f>'Raw Data'!BF59</f>
        <v>ASV_5+</v>
      </c>
      <c r="BM59">
        <f>'Raw Data'!BG59</f>
        <v>1.1659999999999999E-3</v>
      </c>
      <c r="BN59">
        <f>'Raw Data'!BH59</f>
        <v>43312</v>
      </c>
      <c r="BO59">
        <f>'Raw Data'!BI59</f>
        <v>42937</v>
      </c>
      <c r="BP59" t="str">
        <f>'Raw Data'!BJ59</f>
        <v>2411000200I</v>
      </c>
      <c r="BQ59" t="str">
        <f>'Raw Data'!BK59</f>
        <v>RABUN</v>
      </c>
      <c r="BR59">
        <f>'Raw Data'!BL59</f>
        <v>1</v>
      </c>
      <c r="BS59">
        <f>'Raw Data'!BM59</f>
        <v>200</v>
      </c>
      <c r="BT59">
        <f>'Raw Data'!BN59</f>
        <v>1</v>
      </c>
      <c r="BU59">
        <f>'Raw Data'!BO59</f>
        <v>1</v>
      </c>
      <c r="BV59">
        <f>'Raw Data'!BP59</f>
        <v>2</v>
      </c>
      <c r="BW59">
        <f>'Raw Data'!BQ59</f>
        <v>1</v>
      </c>
      <c r="BX59">
        <f>'Raw Data'!BR59</f>
        <v>1</v>
      </c>
      <c r="BY59">
        <f>'Raw Data'!BS59</f>
        <v>2</v>
      </c>
      <c r="BZ59">
        <f>'Raw Data'!BT59</f>
        <v>3</v>
      </c>
      <c r="CA59">
        <f>'Raw Data'!BU59</f>
        <v>3</v>
      </c>
      <c r="CB59" t="str">
        <f>'Raw Data'!BV59</f>
        <v>N</v>
      </c>
      <c r="CC59">
        <f>'Raw Data'!BW59</f>
        <v>241</v>
      </c>
      <c r="CD59">
        <f>'Raw Data'!BX59</f>
        <v>2</v>
      </c>
      <c r="CE59">
        <f>'Raw Data'!BY59</f>
        <v>0</v>
      </c>
      <c r="CF59" t="str">
        <f>'Raw Data'!BZ59</f>
        <v>Not Urban</v>
      </c>
      <c r="CG59" t="str">
        <f>'Raw Data'!CA59</f>
        <v>Not Urban</v>
      </c>
      <c r="CH59">
        <f>'Raw Data'!CB59</f>
        <v>0</v>
      </c>
      <c r="CI59">
        <f>'Raw Data'!CC59</f>
        <v>55</v>
      </c>
      <c r="CJ59">
        <f>'Raw Data'!CD59</f>
        <v>4040</v>
      </c>
      <c r="CK59" t="str">
        <f>'Raw Data'!CE59</f>
        <v xml:space="preserve"> </v>
      </c>
      <c r="CL59">
        <f>'Raw Data'!CF59</f>
        <v>0</v>
      </c>
      <c r="CM59">
        <f>'Raw Data'!CG59</f>
        <v>7.3228000000000001E-2</v>
      </c>
      <c r="CN59">
        <f>'Raw Data'!CH59</f>
        <v>9</v>
      </c>
      <c r="CO59" t="str">
        <f>'Raw Data'!CI59</f>
        <v>State Mainline</v>
      </c>
      <c r="CP59">
        <f>'Raw Data'!CJ59</f>
        <v>4040</v>
      </c>
      <c r="CQ59">
        <f>'Raw Data'!CK59</f>
        <v>452502</v>
      </c>
      <c r="CR59">
        <f>'Raw Data'!CL59</f>
        <v>11.09</v>
      </c>
      <c r="CS59">
        <f>'Raw Data'!CM59</f>
        <v>11.16</v>
      </c>
      <c r="CT59">
        <f>'Raw Data'!CN59</f>
        <v>452502</v>
      </c>
      <c r="CU59">
        <f>'Raw Data'!CO59</f>
        <v>0</v>
      </c>
      <c r="CV59">
        <f>'Raw Data'!CP59</f>
        <v>386.644474</v>
      </c>
      <c r="CW59">
        <f>'Raw Data'!CQ59</f>
        <v>100</v>
      </c>
      <c r="CX59">
        <f>'Raw Data'!CR59</f>
        <v>42961</v>
      </c>
      <c r="CY59">
        <f>'Raw Data'!CS59</f>
        <v>4.4219999999999997E-3</v>
      </c>
      <c r="CZ59">
        <f>'Raw Data'!CT59</f>
        <v>0</v>
      </c>
      <c r="DA59">
        <f>'Raw Data'!CU59</f>
        <v>1.1659999999999999E-3</v>
      </c>
      <c r="DB59">
        <f>'Raw Data'!CV59</f>
        <v>615</v>
      </c>
      <c r="DC59" t="str">
        <f>'Raw Data'!CW59</f>
        <v>241-0007</v>
      </c>
      <c r="DD59" t="str">
        <f>'Raw Data'!CX59</f>
        <v>3R : Rural Principal Arterial - Other</v>
      </c>
      <c r="DE59" t="str">
        <f>'Raw Data'!CY59</f>
        <v>34.863345, -83.495679</v>
      </c>
      <c r="DF59">
        <f>'Raw Data'!CZ59</f>
        <v>-83.495678999999996</v>
      </c>
      <c r="DG59">
        <f>'Raw Data'!DA59</f>
        <v>34.863345000000002</v>
      </c>
      <c r="DH59">
        <f>'Raw Data'!DB59</f>
        <v>34.863345000000002</v>
      </c>
      <c r="DI59">
        <f>'Raw Data'!DC59</f>
        <v>-83.495678999999996</v>
      </c>
      <c r="DJ59">
        <f>'Raw Data'!DD59</f>
        <v>1.1659999999999999E-3</v>
      </c>
      <c r="DK59">
        <f>'Raw Data'!DE59</f>
        <v>57</v>
      </c>
      <c r="DL59" s="1" t="str">
        <f>VLOOKUP(DK59,'Curve Info'!$A$9:$P$76,16)</f>
        <v>High Crash Frequency</v>
      </c>
      <c r="DM59" s="1" t="str">
        <f>VLOOKUP(DK59,'Curve Info'!$A$9:$P$76,14)</f>
        <v>High AADT</v>
      </c>
      <c r="DN59" s="1">
        <f t="shared" si="7"/>
        <v>4260</v>
      </c>
      <c r="DO59" s="1">
        <f t="shared" si="8"/>
        <v>3915</v>
      </c>
      <c r="DP59" s="1">
        <f t="shared" si="9"/>
        <v>345</v>
      </c>
      <c r="DQ59" s="1">
        <f t="shared" si="10"/>
        <v>8.8122605363984668E-2</v>
      </c>
      <c r="DR59" s="1">
        <f t="shared" si="11"/>
        <v>4087.5</v>
      </c>
      <c r="DS59">
        <f>'Raw Data'!DF59</f>
        <v>3220</v>
      </c>
      <c r="DT59">
        <f>'Raw Data'!DG59</f>
        <v>13.7</v>
      </c>
      <c r="DU59">
        <f>'Raw Data'!DH59</f>
        <v>4850</v>
      </c>
      <c r="DV59">
        <f>'Raw Data'!DI59</f>
        <v>9.8000000000000007</v>
      </c>
      <c r="DW59">
        <f>'Raw Data'!DJ59</f>
        <v>4710</v>
      </c>
      <c r="DX59">
        <f>'Raw Data'!DK59</f>
        <v>9.8000000000000007</v>
      </c>
      <c r="DY59">
        <f>'Raw Data'!DL59</f>
        <v>3720</v>
      </c>
      <c r="DZ59">
        <f>'Raw Data'!DM59</f>
        <v>9</v>
      </c>
      <c r="EA59">
        <f>'Raw Data'!DN59</f>
        <v>4040</v>
      </c>
      <c r="EB59">
        <f>'Raw Data'!DO59</f>
        <v>11.4</v>
      </c>
      <c r="EC59">
        <f>'Raw Data'!DP59</f>
        <v>3880</v>
      </c>
      <c r="ED59">
        <f>'Raw Data'!DQ59</f>
        <v>11.4</v>
      </c>
      <c r="EE59">
        <f>'Raw Data'!DR59</f>
        <v>3690</v>
      </c>
      <c r="EF59">
        <f>'Raw Data'!DS59</f>
        <v>12</v>
      </c>
      <c r="EG59">
        <f>'Raw Data'!DT59</f>
        <v>4050</v>
      </c>
      <c r="EH59">
        <f>'Raw Data'!DU59</f>
        <v>10</v>
      </c>
      <c r="EI59">
        <f>'Raw Data'!DV59</f>
        <v>4050</v>
      </c>
      <c r="EJ59">
        <f>'Raw Data'!DW59</f>
        <v>9.6999999999999993</v>
      </c>
      <c r="EK59">
        <f>'Raw Data'!DX59</f>
        <v>4590</v>
      </c>
      <c r="EL59">
        <f>'Raw Data'!DY59</f>
        <v>9.6999999999999993</v>
      </c>
      <c r="EM59">
        <f>'Raw Data'!DZ59</f>
        <v>0</v>
      </c>
    </row>
    <row r="60" spans="1:143" x14ac:dyDescent="0.3">
      <c r="A60">
        <f>'Raw Data'!A60</f>
        <v>59</v>
      </c>
      <c r="B60">
        <f>'Raw Data'!B60</f>
        <v>4934815</v>
      </c>
      <c r="C60" t="str">
        <f>'Raw Data'!C60</f>
        <v>Rabun Co Sheriff's Office</v>
      </c>
      <c r="D60">
        <f>'Raw Data'!D60</f>
        <v>41836.745138888888</v>
      </c>
      <c r="E60" s="1">
        <f t="shared" si="2"/>
        <v>2014</v>
      </c>
      <c r="F60" s="1" t="str" cm="1">
        <f t="array" ref="F60">_xlfn.IFS(E60&lt;=2016,"before treatment",E60=2017,"unknown",E60&gt;2017,"after treatment")</f>
        <v>before treatment</v>
      </c>
      <c r="G60" s="1">
        <f t="shared" si="3"/>
        <v>1</v>
      </c>
      <c r="H60" s="1">
        <f t="shared" si="4"/>
        <v>0</v>
      </c>
      <c r="I60" t="str">
        <f>'Raw Data'!E60</f>
        <v>Rabun</v>
      </c>
      <c r="J60" t="str">
        <f>'Raw Data'!F60</f>
        <v>["Davis Gap Rd","Lookout Mountain Scenic Hwy","State Route 2"]</v>
      </c>
      <c r="K60" t="str">
        <f>'Raw Data'!G60</f>
        <v>Davis Gap Rd</v>
      </c>
      <c r="L60" t="str">
        <f>'Raw Data'!H60</f>
        <v>(O) No Injury</v>
      </c>
      <c r="M60">
        <f>'Raw Data'!I60</f>
        <v>0</v>
      </c>
      <c r="N60">
        <f>'Raw Data'!J60</f>
        <v>0</v>
      </c>
      <c r="O60">
        <f>'Raw Data'!K60</f>
        <v>0</v>
      </c>
      <c r="P60" t="str">
        <f>'Raw Data'!L60</f>
        <v>Angle (Other)</v>
      </c>
      <c r="Q60" t="str">
        <f>'Raw Data'!M60</f>
        <v>On Roadway - Roadway Intersection</v>
      </c>
      <c r="R60" t="str">
        <f>'Raw Data'!N60</f>
        <v>["Motor Vehicle in Motion","Motor Vehicle in Motion"]</v>
      </c>
      <c r="S60" t="str">
        <f>'Raw Data'!O60</f>
        <v>Motor Vehicle in Motion</v>
      </c>
      <c r="T60" t="str">
        <f>'Raw Data'!P60</f>
        <v>["No Contributing Factors","Talking on Hand-Held Device (Distracted)"]</v>
      </c>
      <c r="U60">
        <f>'Raw Data'!Q60</f>
        <v>2</v>
      </c>
      <c r="V60" s="1" t="str">
        <f t="shared" si="5"/>
        <v>No</v>
      </c>
      <c r="W60" t="str">
        <f>'Raw Data'!R60</f>
        <v>["Negotiating a Curve","Negotiating a Curve"]</v>
      </c>
      <c r="X60" t="str">
        <f>'Raw Data'!S60</f>
        <v>["None","South"]</v>
      </c>
      <c r="Y60" t="str">
        <f>'Raw Data'!T60</f>
        <v>Daylight</v>
      </c>
      <c r="Z60" t="str">
        <f>'Raw Data'!U60</f>
        <v>Dry</v>
      </c>
      <c r="AA60" t="str">
        <f>'Raw Data'!V60</f>
        <v>[0,31]</v>
      </c>
      <c r="AB60" t="str">
        <f>'Raw Data'!W60</f>
        <v>["Child Restraint System (Properly Used)","Lap and Shoulder Belt Used"]</v>
      </c>
      <c r="AC60" s="1">
        <f t="shared" si="6"/>
        <v>0</v>
      </c>
      <c r="AD60" t="str">
        <f>'Raw Data'!X60</f>
        <v xml:space="preserve"> </v>
      </c>
      <c r="AE60" t="str">
        <f>'Raw Data'!Y60</f>
        <v>2411000200I</v>
      </c>
      <c r="AF60">
        <f>'Raw Data'!Z60</f>
        <v>11.16</v>
      </c>
      <c r="AG60">
        <f>'Raw Data'!AA60</f>
        <v>34.868144000000001</v>
      </c>
      <c r="AH60">
        <f>'Raw Data'!AB60</f>
        <v>-83.472606999999996</v>
      </c>
      <c r="AI60">
        <f>'Raw Data'!AC60</f>
        <v>57</v>
      </c>
      <c r="AJ60">
        <f>'Raw Data'!AD60</f>
        <v>41</v>
      </c>
      <c r="AK60">
        <f>'Raw Data'!AE60</f>
        <v>100</v>
      </c>
      <c r="AL60" t="str">
        <f>'Raw Data'!AF60</f>
        <v>D1_0002_00_I</v>
      </c>
      <c r="AM60">
        <f>'Raw Data'!AG60</f>
        <v>84</v>
      </c>
      <c r="AN60">
        <f>'Raw Data'!AH60</f>
        <v>99</v>
      </c>
      <c r="AO60" t="str">
        <f>'Raw Data'!AI60</f>
        <v>simple</v>
      </c>
      <c r="AP60">
        <f>'Raw Data'!AJ60</f>
        <v>805.7</v>
      </c>
      <c r="AQ60">
        <f>'Raw Data'!AK60</f>
        <v>25.6</v>
      </c>
      <c r="AR60">
        <f>'Raw Data'!AL60</f>
        <v>359.6</v>
      </c>
      <c r="AS60">
        <f>'Raw Data'!AM60</f>
        <v>-83.472650000000002</v>
      </c>
      <c r="AT60">
        <f>'Raw Data'!AN60</f>
        <v>34.868118000000003</v>
      </c>
      <c r="AU60">
        <f>'Raw Data'!AO60</f>
        <v>-83.471556000000007</v>
      </c>
      <c r="AV60">
        <f>'Raw Data'!AP60</f>
        <v>34.868507999999999</v>
      </c>
      <c r="AW60" t="str">
        <f>'Raw Data'!AQ60</f>
        <v>2411000200I</v>
      </c>
      <c r="AX60">
        <f>'Raw Data'!AR60</f>
        <v>1</v>
      </c>
      <c r="AY60">
        <f>'Raw Data'!AS60</f>
        <v>241</v>
      </c>
      <c r="AZ60">
        <f>'Raw Data'!AT60</f>
        <v>2</v>
      </c>
      <c r="BA60">
        <f>'Raw Data'!AU60</f>
        <v>0</v>
      </c>
      <c r="BB60">
        <f>'Raw Data'!AV60</f>
        <v>55</v>
      </c>
      <c r="BC60">
        <f>'Raw Data'!AW60</f>
        <v>4.3499999999999996</v>
      </c>
      <c r="BD60">
        <f>'Raw Data'!AX60</f>
        <v>4.21</v>
      </c>
      <c r="BE60">
        <f>'Raw Data'!AY60</f>
        <v>2019</v>
      </c>
      <c r="BF60">
        <f>'Raw Data'!AZ60</f>
        <v>2010.5</v>
      </c>
      <c r="BG60">
        <f>'Raw Data'!BA60</f>
        <v>2002.3</v>
      </c>
      <c r="BH60">
        <f>'Raw Data'!BB60</f>
        <v>55</v>
      </c>
      <c r="BI60">
        <f>'Raw Data'!BC60</f>
        <v>53.3</v>
      </c>
      <c r="BJ60">
        <f>'Raw Data'!BD60</f>
        <v>1.7</v>
      </c>
      <c r="BK60">
        <f>'Raw Data'!BE60</f>
        <v>43091</v>
      </c>
      <c r="BL60" t="str">
        <f>'Raw Data'!BF60</f>
        <v>ASV_5+</v>
      </c>
      <c r="BM60">
        <f>'Raw Data'!BG60</f>
        <v>1.1659999999999999E-3</v>
      </c>
      <c r="BN60">
        <f>'Raw Data'!BH60</f>
        <v>43312</v>
      </c>
      <c r="BO60">
        <f>'Raw Data'!BI60</f>
        <v>42937</v>
      </c>
      <c r="BP60" t="str">
        <f>'Raw Data'!BJ60</f>
        <v>2411000200I</v>
      </c>
      <c r="BQ60" t="str">
        <f>'Raw Data'!BK60</f>
        <v>RABUN</v>
      </c>
      <c r="BR60">
        <f>'Raw Data'!BL60</f>
        <v>1</v>
      </c>
      <c r="BS60">
        <f>'Raw Data'!BM60</f>
        <v>200</v>
      </c>
      <c r="BT60">
        <f>'Raw Data'!BN60</f>
        <v>1</v>
      </c>
      <c r="BU60">
        <f>'Raw Data'!BO60</f>
        <v>1</v>
      </c>
      <c r="BV60">
        <f>'Raw Data'!BP60</f>
        <v>2</v>
      </c>
      <c r="BW60">
        <f>'Raw Data'!BQ60</f>
        <v>1</v>
      </c>
      <c r="BX60">
        <f>'Raw Data'!BR60</f>
        <v>1</v>
      </c>
      <c r="BY60">
        <f>'Raw Data'!BS60</f>
        <v>2</v>
      </c>
      <c r="BZ60">
        <f>'Raw Data'!BT60</f>
        <v>3</v>
      </c>
      <c r="CA60">
        <f>'Raw Data'!BU60</f>
        <v>3</v>
      </c>
      <c r="CB60" t="str">
        <f>'Raw Data'!BV60</f>
        <v>N</v>
      </c>
      <c r="CC60">
        <f>'Raw Data'!BW60</f>
        <v>241</v>
      </c>
      <c r="CD60">
        <f>'Raw Data'!BX60</f>
        <v>2</v>
      </c>
      <c r="CE60">
        <f>'Raw Data'!BY60</f>
        <v>0</v>
      </c>
      <c r="CF60" t="str">
        <f>'Raw Data'!BZ60</f>
        <v>Not Urban</v>
      </c>
      <c r="CG60" t="str">
        <f>'Raw Data'!CA60</f>
        <v>Not Urban</v>
      </c>
      <c r="CH60">
        <f>'Raw Data'!CB60</f>
        <v>0</v>
      </c>
      <c r="CI60">
        <f>'Raw Data'!CC60</f>
        <v>55</v>
      </c>
      <c r="CJ60">
        <f>'Raw Data'!CD60</f>
        <v>4040</v>
      </c>
      <c r="CK60" t="str">
        <f>'Raw Data'!CE60</f>
        <v xml:space="preserve"> </v>
      </c>
      <c r="CL60">
        <f>'Raw Data'!CF60</f>
        <v>0</v>
      </c>
      <c r="CM60">
        <f>'Raw Data'!CG60</f>
        <v>7.3228000000000001E-2</v>
      </c>
      <c r="CN60">
        <f>'Raw Data'!CH60</f>
        <v>9</v>
      </c>
      <c r="CO60" t="str">
        <f>'Raw Data'!CI60</f>
        <v>State Mainline</v>
      </c>
      <c r="CP60">
        <f>'Raw Data'!CJ60</f>
        <v>4040</v>
      </c>
      <c r="CQ60">
        <f>'Raw Data'!CK60</f>
        <v>452502</v>
      </c>
      <c r="CR60">
        <f>'Raw Data'!CL60</f>
        <v>11.09</v>
      </c>
      <c r="CS60">
        <f>'Raw Data'!CM60</f>
        <v>11.16</v>
      </c>
      <c r="CT60">
        <f>'Raw Data'!CN60</f>
        <v>452502</v>
      </c>
      <c r="CU60">
        <f>'Raw Data'!CO60</f>
        <v>0</v>
      </c>
      <c r="CV60">
        <f>'Raw Data'!CP60</f>
        <v>386.644474</v>
      </c>
      <c r="CW60">
        <f>'Raw Data'!CQ60</f>
        <v>100</v>
      </c>
      <c r="CX60">
        <f>'Raw Data'!CR60</f>
        <v>42961</v>
      </c>
      <c r="CY60">
        <f>'Raw Data'!CS60</f>
        <v>4.4219999999999997E-3</v>
      </c>
      <c r="CZ60">
        <f>'Raw Data'!CT60</f>
        <v>0</v>
      </c>
      <c r="DA60">
        <f>'Raw Data'!CU60</f>
        <v>1.1659999999999999E-3</v>
      </c>
      <c r="DB60">
        <f>'Raw Data'!CV60</f>
        <v>615</v>
      </c>
      <c r="DC60" t="str">
        <f>'Raw Data'!CW60</f>
        <v>241-0007</v>
      </c>
      <c r="DD60" t="str">
        <f>'Raw Data'!CX60</f>
        <v>3R : Rural Principal Arterial - Other</v>
      </c>
      <c r="DE60" t="str">
        <f>'Raw Data'!CY60</f>
        <v>34.863345, -83.495679</v>
      </c>
      <c r="DF60">
        <f>'Raw Data'!CZ60</f>
        <v>-83.495678999999996</v>
      </c>
      <c r="DG60">
        <f>'Raw Data'!DA60</f>
        <v>34.863345000000002</v>
      </c>
      <c r="DH60">
        <f>'Raw Data'!DB60</f>
        <v>34.863345000000002</v>
      </c>
      <c r="DI60">
        <f>'Raw Data'!DC60</f>
        <v>-83.495678999999996</v>
      </c>
      <c r="DJ60">
        <f>'Raw Data'!DD60</f>
        <v>1.1659999999999999E-3</v>
      </c>
      <c r="DK60">
        <f>'Raw Data'!DE60</f>
        <v>57</v>
      </c>
      <c r="DL60" s="1" t="str">
        <f>VLOOKUP(DK60,'Curve Info'!$A$9:$P$76,16)</f>
        <v>High Crash Frequency</v>
      </c>
      <c r="DM60" s="1" t="str">
        <f>VLOOKUP(DK60,'Curve Info'!$A$9:$P$76,14)</f>
        <v>High AADT</v>
      </c>
      <c r="DN60" s="1">
        <f t="shared" si="7"/>
        <v>4260</v>
      </c>
      <c r="DO60" s="1">
        <f t="shared" si="8"/>
        <v>3915</v>
      </c>
      <c r="DP60" s="1">
        <f t="shared" si="9"/>
        <v>345</v>
      </c>
      <c r="DQ60" s="1">
        <f t="shared" si="10"/>
        <v>8.8122605363984668E-2</v>
      </c>
      <c r="DR60" s="1">
        <f t="shared" si="11"/>
        <v>4087.5</v>
      </c>
      <c r="DS60">
        <f>'Raw Data'!DF60</f>
        <v>3220</v>
      </c>
      <c r="DT60">
        <f>'Raw Data'!DG60</f>
        <v>13.7</v>
      </c>
      <c r="DU60">
        <f>'Raw Data'!DH60</f>
        <v>4850</v>
      </c>
      <c r="DV60">
        <f>'Raw Data'!DI60</f>
        <v>9.8000000000000007</v>
      </c>
      <c r="DW60">
        <f>'Raw Data'!DJ60</f>
        <v>4710</v>
      </c>
      <c r="DX60">
        <f>'Raw Data'!DK60</f>
        <v>9.8000000000000007</v>
      </c>
      <c r="DY60">
        <f>'Raw Data'!DL60</f>
        <v>3720</v>
      </c>
      <c r="DZ60">
        <f>'Raw Data'!DM60</f>
        <v>9</v>
      </c>
      <c r="EA60">
        <f>'Raw Data'!DN60</f>
        <v>4040</v>
      </c>
      <c r="EB60">
        <f>'Raw Data'!DO60</f>
        <v>11.4</v>
      </c>
      <c r="EC60">
        <f>'Raw Data'!DP60</f>
        <v>3880</v>
      </c>
      <c r="ED60">
        <f>'Raw Data'!DQ60</f>
        <v>11.4</v>
      </c>
      <c r="EE60">
        <f>'Raw Data'!DR60</f>
        <v>3690</v>
      </c>
      <c r="EF60">
        <f>'Raw Data'!DS60</f>
        <v>12</v>
      </c>
      <c r="EG60">
        <f>'Raw Data'!DT60</f>
        <v>4050</v>
      </c>
      <c r="EH60">
        <f>'Raw Data'!DU60</f>
        <v>10</v>
      </c>
      <c r="EI60">
        <f>'Raw Data'!DV60</f>
        <v>4050</v>
      </c>
      <c r="EJ60">
        <f>'Raw Data'!DW60</f>
        <v>9.6999999999999993</v>
      </c>
      <c r="EK60">
        <f>'Raw Data'!DX60</f>
        <v>4590</v>
      </c>
      <c r="EL60">
        <f>'Raw Data'!DY60</f>
        <v>9.6999999999999993</v>
      </c>
      <c r="EM60">
        <f>'Raw Data'!DZ60</f>
        <v>0</v>
      </c>
    </row>
    <row r="61" spans="1:143" x14ac:dyDescent="0.3">
      <c r="A61">
        <f>'Raw Data'!A61</f>
        <v>60</v>
      </c>
      <c r="B61">
        <f>'Raw Data'!B61</f>
        <v>4784364</v>
      </c>
      <c r="C61" t="str">
        <f>'Raw Data'!C61</f>
        <v>Gsp Post 00</v>
      </c>
      <c r="D61">
        <f>'Raw Data'!D61</f>
        <v>41734.999305555553</v>
      </c>
      <c r="E61" s="1">
        <f t="shared" si="2"/>
        <v>2014</v>
      </c>
      <c r="F61" s="1" t="str" cm="1">
        <f t="array" ref="F61">_xlfn.IFS(E61&lt;=2016,"before treatment",E61=2017,"unknown",E61&gt;2017,"after treatment")</f>
        <v>before treatment</v>
      </c>
      <c r="G61" s="1">
        <f t="shared" si="3"/>
        <v>1</v>
      </c>
      <c r="H61" s="1">
        <f t="shared" si="4"/>
        <v>0</v>
      </c>
      <c r="I61" t="str">
        <f>'Raw Data'!E61</f>
        <v>Rabun</v>
      </c>
      <c r="J61" t="str">
        <f>'Raw Data'!F61</f>
        <v>State Route 2</v>
      </c>
      <c r="K61" t="str">
        <f>'Raw Data'!G61</f>
        <v>(none)</v>
      </c>
      <c r="L61" t="str">
        <f>'Raw Data'!H61</f>
        <v>(O) No Injury</v>
      </c>
      <c r="M61">
        <f>'Raw Data'!I61</f>
        <v>0</v>
      </c>
      <c r="N61">
        <f>'Raw Data'!J61</f>
        <v>0</v>
      </c>
      <c r="O61">
        <f>'Raw Data'!K61</f>
        <v>0</v>
      </c>
      <c r="P61" t="str">
        <f>'Raw Data'!L61</f>
        <v>Not a Collision with Motor Vehicle</v>
      </c>
      <c r="Q61" t="str">
        <f>'Raw Data'!M61</f>
        <v>On Shoulder</v>
      </c>
      <c r="R61" t="str">
        <f>'Raw Data'!N61</f>
        <v>Other-Fixed Object</v>
      </c>
      <c r="S61" t="str">
        <f>'Raw Data'!O61</f>
        <v>Embankment</v>
      </c>
      <c r="T61" t="str">
        <f>'Raw Data'!P61</f>
        <v>No Contributing Factors</v>
      </c>
      <c r="U61">
        <f>'Raw Data'!Q61</f>
        <v>1</v>
      </c>
      <c r="V61" s="1" t="str">
        <f t="shared" si="5"/>
        <v>Yes</v>
      </c>
      <c r="W61" t="str">
        <f>'Raw Data'!R61</f>
        <v>Negotiating a Curve</v>
      </c>
      <c r="X61" t="str">
        <f>'Raw Data'!S61</f>
        <v>South</v>
      </c>
      <c r="Y61" t="str">
        <f>'Raw Data'!T61</f>
        <v>Dark-Not Lighted</v>
      </c>
      <c r="Z61" t="str">
        <f>'Raw Data'!U61</f>
        <v>Dry</v>
      </c>
      <c r="AA61">
        <f>'Raw Data'!V61</f>
        <v>28</v>
      </c>
      <c r="AB61" t="str">
        <f>'Raw Data'!W61</f>
        <v>Lap and Shoulder Belt Used</v>
      </c>
      <c r="AC61" s="1">
        <f t="shared" si="6"/>
        <v>0</v>
      </c>
      <c r="AD61" t="str">
        <f>'Raw Data'!X61</f>
        <v>Pickup Truck</v>
      </c>
      <c r="AE61" t="str">
        <f>'Raw Data'!Y61</f>
        <v>2411000200I</v>
      </c>
      <c r="AF61">
        <f>'Raw Data'!Z61</f>
        <v>11.190030999999999</v>
      </c>
      <c r="AG61">
        <f>'Raw Data'!AA61</f>
        <v>34.868335999999999</v>
      </c>
      <c r="AH61">
        <f>'Raw Data'!AB61</f>
        <v>-83.472181000000006</v>
      </c>
      <c r="AI61">
        <f>'Raw Data'!AC61</f>
        <v>57</v>
      </c>
      <c r="AJ61">
        <f>'Raw Data'!AD61</f>
        <v>41</v>
      </c>
      <c r="AK61">
        <f>'Raw Data'!AE61</f>
        <v>100</v>
      </c>
      <c r="AL61" t="str">
        <f>'Raw Data'!AF61</f>
        <v>D1_0002_00_I</v>
      </c>
      <c r="AM61">
        <f>'Raw Data'!AG61</f>
        <v>84</v>
      </c>
      <c r="AN61">
        <f>'Raw Data'!AH61</f>
        <v>99</v>
      </c>
      <c r="AO61" t="str">
        <f>'Raw Data'!AI61</f>
        <v>simple</v>
      </c>
      <c r="AP61">
        <f>'Raw Data'!AJ61</f>
        <v>805.7</v>
      </c>
      <c r="AQ61">
        <f>'Raw Data'!AK61</f>
        <v>25.6</v>
      </c>
      <c r="AR61">
        <f>'Raw Data'!AL61</f>
        <v>359.6</v>
      </c>
      <c r="AS61">
        <f>'Raw Data'!AM61</f>
        <v>-83.472650000000002</v>
      </c>
      <c r="AT61">
        <f>'Raw Data'!AN61</f>
        <v>34.868118000000003</v>
      </c>
      <c r="AU61">
        <f>'Raw Data'!AO61</f>
        <v>-83.471556000000007</v>
      </c>
      <c r="AV61">
        <f>'Raw Data'!AP61</f>
        <v>34.868507999999999</v>
      </c>
      <c r="AW61" t="str">
        <f>'Raw Data'!AQ61</f>
        <v>2411000200I</v>
      </c>
      <c r="AX61">
        <f>'Raw Data'!AR61</f>
        <v>1</v>
      </c>
      <c r="AY61">
        <f>'Raw Data'!AS61</f>
        <v>241</v>
      </c>
      <c r="AZ61">
        <f>'Raw Data'!AT61</f>
        <v>2</v>
      </c>
      <c r="BA61">
        <f>'Raw Data'!AU61</f>
        <v>0</v>
      </c>
      <c r="BB61">
        <f>'Raw Data'!AV61</f>
        <v>55</v>
      </c>
      <c r="BC61">
        <f>'Raw Data'!AW61</f>
        <v>4.3499999999999996</v>
      </c>
      <c r="BD61">
        <f>'Raw Data'!AX61</f>
        <v>4.21</v>
      </c>
      <c r="BE61">
        <f>'Raw Data'!AY61</f>
        <v>2019</v>
      </c>
      <c r="BF61">
        <f>'Raw Data'!AZ61</f>
        <v>2010.5</v>
      </c>
      <c r="BG61">
        <f>'Raw Data'!BA61</f>
        <v>2002.3</v>
      </c>
      <c r="BH61">
        <f>'Raw Data'!BB61</f>
        <v>55</v>
      </c>
      <c r="BI61">
        <f>'Raw Data'!BC61</f>
        <v>53.3</v>
      </c>
      <c r="BJ61">
        <f>'Raw Data'!BD61</f>
        <v>1.7</v>
      </c>
      <c r="BK61">
        <f>'Raw Data'!BE61</f>
        <v>43091</v>
      </c>
      <c r="BL61" t="str">
        <f>'Raw Data'!BF61</f>
        <v>ASV_5+</v>
      </c>
      <c r="BM61">
        <f>'Raw Data'!BG61</f>
        <v>1.1659999999999999E-3</v>
      </c>
      <c r="BN61">
        <f>'Raw Data'!BH61</f>
        <v>43312</v>
      </c>
      <c r="BO61">
        <f>'Raw Data'!BI61</f>
        <v>42937</v>
      </c>
      <c r="BP61" t="str">
        <f>'Raw Data'!BJ61</f>
        <v>2411000200I</v>
      </c>
      <c r="BQ61" t="str">
        <f>'Raw Data'!BK61</f>
        <v>RABUN</v>
      </c>
      <c r="BR61">
        <f>'Raw Data'!BL61</f>
        <v>1</v>
      </c>
      <c r="BS61">
        <f>'Raw Data'!BM61</f>
        <v>200</v>
      </c>
      <c r="BT61">
        <f>'Raw Data'!BN61</f>
        <v>1</v>
      </c>
      <c r="BU61">
        <f>'Raw Data'!BO61</f>
        <v>1</v>
      </c>
      <c r="BV61">
        <f>'Raw Data'!BP61</f>
        <v>2</v>
      </c>
      <c r="BW61">
        <f>'Raw Data'!BQ61</f>
        <v>1</v>
      </c>
      <c r="BX61">
        <f>'Raw Data'!BR61</f>
        <v>1</v>
      </c>
      <c r="BY61">
        <f>'Raw Data'!BS61</f>
        <v>2</v>
      </c>
      <c r="BZ61">
        <f>'Raw Data'!BT61</f>
        <v>3</v>
      </c>
      <c r="CA61">
        <f>'Raw Data'!BU61</f>
        <v>3</v>
      </c>
      <c r="CB61" t="str">
        <f>'Raw Data'!BV61</f>
        <v>N</v>
      </c>
      <c r="CC61">
        <f>'Raw Data'!BW61</f>
        <v>241</v>
      </c>
      <c r="CD61">
        <f>'Raw Data'!BX61</f>
        <v>2</v>
      </c>
      <c r="CE61">
        <f>'Raw Data'!BY61</f>
        <v>0</v>
      </c>
      <c r="CF61" t="str">
        <f>'Raw Data'!BZ61</f>
        <v>Not Urban</v>
      </c>
      <c r="CG61" t="str">
        <f>'Raw Data'!CA61</f>
        <v>Not Urban</v>
      </c>
      <c r="CH61">
        <f>'Raw Data'!CB61</f>
        <v>0</v>
      </c>
      <c r="CI61">
        <f>'Raw Data'!CC61</f>
        <v>55</v>
      </c>
      <c r="CJ61">
        <f>'Raw Data'!CD61</f>
        <v>4040</v>
      </c>
      <c r="CK61" t="str">
        <f>'Raw Data'!CE61</f>
        <v xml:space="preserve"> </v>
      </c>
      <c r="CL61">
        <f>'Raw Data'!CF61</f>
        <v>0</v>
      </c>
      <c r="CM61">
        <f>'Raw Data'!CG61</f>
        <v>7.3228000000000001E-2</v>
      </c>
      <c r="CN61">
        <f>'Raw Data'!CH61</f>
        <v>9</v>
      </c>
      <c r="CO61" t="str">
        <f>'Raw Data'!CI61</f>
        <v>State Mainline</v>
      </c>
      <c r="CP61">
        <f>'Raw Data'!CJ61</f>
        <v>4040</v>
      </c>
      <c r="CQ61">
        <f>'Raw Data'!CK61</f>
        <v>452502</v>
      </c>
      <c r="CR61">
        <f>'Raw Data'!CL61</f>
        <v>11.09</v>
      </c>
      <c r="CS61">
        <f>'Raw Data'!CM61</f>
        <v>11.16</v>
      </c>
      <c r="CT61">
        <f>'Raw Data'!CN61</f>
        <v>452502</v>
      </c>
      <c r="CU61">
        <f>'Raw Data'!CO61</f>
        <v>0</v>
      </c>
      <c r="CV61">
        <f>'Raw Data'!CP61</f>
        <v>386.644474</v>
      </c>
      <c r="CW61">
        <f>'Raw Data'!CQ61</f>
        <v>100</v>
      </c>
      <c r="CX61">
        <f>'Raw Data'!CR61</f>
        <v>42961</v>
      </c>
      <c r="CY61">
        <f>'Raw Data'!CS61</f>
        <v>4.4219999999999997E-3</v>
      </c>
      <c r="CZ61">
        <f>'Raw Data'!CT61</f>
        <v>0</v>
      </c>
      <c r="DA61">
        <f>'Raw Data'!CU61</f>
        <v>1.1659999999999999E-3</v>
      </c>
      <c r="DB61">
        <f>'Raw Data'!CV61</f>
        <v>615</v>
      </c>
      <c r="DC61" t="str">
        <f>'Raw Data'!CW61</f>
        <v>241-0007</v>
      </c>
      <c r="DD61" t="str">
        <f>'Raw Data'!CX61</f>
        <v>3R : Rural Principal Arterial - Other</v>
      </c>
      <c r="DE61" t="str">
        <f>'Raw Data'!CY61</f>
        <v>34.863345, -83.495679</v>
      </c>
      <c r="DF61">
        <f>'Raw Data'!CZ61</f>
        <v>-83.495678999999996</v>
      </c>
      <c r="DG61">
        <f>'Raw Data'!DA61</f>
        <v>34.863345000000002</v>
      </c>
      <c r="DH61">
        <f>'Raw Data'!DB61</f>
        <v>34.863345000000002</v>
      </c>
      <c r="DI61">
        <f>'Raw Data'!DC61</f>
        <v>-83.495678999999996</v>
      </c>
      <c r="DJ61">
        <f>'Raw Data'!DD61</f>
        <v>1.1659999999999999E-3</v>
      </c>
      <c r="DK61">
        <f>'Raw Data'!DE61</f>
        <v>57</v>
      </c>
      <c r="DL61" s="1" t="str">
        <f>VLOOKUP(DK61,'Curve Info'!$A$9:$P$76,16)</f>
        <v>High Crash Frequency</v>
      </c>
      <c r="DM61" s="1" t="str">
        <f>VLOOKUP(DK61,'Curve Info'!$A$9:$P$76,14)</f>
        <v>High AADT</v>
      </c>
      <c r="DN61" s="1">
        <f t="shared" si="7"/>
        <v>4260</v>
      </c>
      <c r="DO61" s="1">
        <f t="shared" si="8"/>
        <v>3915</v>
      </c>
      <c r="DP61" s="1">
        <f t="shared" si="9"/>
        <v>345</v>
      </c>
      <c r="DQ61" s="1">
        <f t="shared" si="10"/>
        <v>8.8122605363984668E-2</v>
      </c>
      <c r="DR61" s="1">
        <f t="shared" si="11"/>
        <v>4087.5</v>
      </c>
      <c r="DS61">
        <f>'Raw Data'!DF61</f>
        <v>3220</v>
      </c>
      <c r="DT61">
        <f>'Raw Data'!DG61</f>
        <v>13.7</v>
      </c>
      <c r="DU61">
        <f>'Raw Data'!DH61</f>
        <v>4850</v>
      </c>
      <c r="DV61">
        <f>'Raw Data'!DI61</f>
        <v>9.8000000000000007</v>
      </c>
      <c r="DW61">
        <f>'Raw Data'!DJ61</f>
        <v>4710</v>
      </c>
      <c r="DX61">
        <f>'Raw Data'!DK61</f>
        <v>9.8000000000000007</v>
      </c>
      <c r="DY61">
        <f>'Raw Data'!DL61</f>
        <v>3720</v>
      </c>
      <c r="DZ61">
        <f>'Raw Data'!DM61</f>
        <v>9</v>
      </c>
      <c r="EA61">
        <f>'Raw Data'!DN61</f>
        <v>4040</v>
      </c>
      <c r="EB61">
        <f>'Raw Data'!DO61</f>
        <v>11.4</v>
      </c>
      <c r="EC61">
        <f>'Raw Data'!DP61</f>
        <v>3880</v>
      </c>
      <c r="ED61">
        <f>'Raw Data'!DQ61</f>
        <v>11.4</v>
      </c>
      <c r="EE61">
        <f>'Raw Data'!DR61</f>
        <v>3690</v>
      </c>
      <c r="EF61">
        <f>'Raw Data'!DS61</f>
        <v>12</v>
      </c>
      <c r="EG61">
        <f>'Raw Data'!DT61</f>
        <v>4050</v>
      </c>
      <c r="EH61">
        <f>'Raw Data'!DU61</f>
        <v>10</v>
      </c>
      <c r="EI61">
        <f>'Raw Data'!DV61</f>
        <v>4050</v>
      </c>
      <c r="EJ61">
        <f>'Raw Data'!DW61</f>
        <v>9.6999999999999993</v>
      </c>
      <c r="EK61">
        <f>'Raw Data'!DX61</f>
        <v>4590</v>
      </c>
      <c r="EL61">
        <f>'Raw Data'!DY61</f>
        <v>9.6999999999999993</v>
      </c>
      <c r="EM61">
        <f>'Raw Data'!DZ61</f>
        <v>0</v>
      </c>
    </row>
    <row r="62" spans="1:143" x14ac:dyDescent="0.3">
      <c r="A62">
        <f>'Raw Data'!A62</f>
        <v>61</v>
      </c>
      <c r="B62">
        <f>'Raw Data'!B62</f>
        <v>4791583</v>
      </c>
      <c r="C62" t="str">
        <f>'Raw Data'!C62</f>
        <v>Rabun Co Sheriff's Office</v>
      </c>
      <c r="D62">
        <f>'Raw Data'!D62</f>
        <v>41727.019444444442</v>
      </c>
      <c r="E62" s="1">
        <f t="shared" si="2"/>
        <v>2014</v>
      </c>
      <c r="F62" s="1" t="str" cm="1">
        <f t="array" ref="F62">_xlfn.IFS(E62&lt;=2016,"before treatment",E62=2017,"unknown",E62&gt;2017,"after treatment")</f>
        <v>before treatment</v>
      </c>
      <c r="G62" s="1">
        <f t="shared" si="3"/>
        <v>1</v>
      </c>
      <c r="H62" s="1">
        <f t="shared" si="4"/>
        <v>0</v>
      </c>
      <c r="I62" t="str">
        <f>'Raw Data'!E62</f>
        <v>Rabun</v>
      </c>
      <c r="J62" t="str">
        <f>'Raw Data'!F62</f>
        <v>["Davis Gap Rd","Lookout Mountain Scenic Hwy","State Route 2"]</v>
      </c>
      <c r="K62" t="str">
        <f>'Raw Data'!G62</f>
        <v>Davis Gap Rd</v>
      </c>
      <c r="L62" t="str">
        <f>'Raw Data'!H62</f>
        <v>(O) No Injury</v>
      </c>
      <c r="M62">
        <f>'Raw Data'!I62</f>
        <v>0</v>
      </c>
      <c r="N62">
        <f>'Raw Data'!J62</f>
        <v>0</v>
      </c>
      <c r="O62">
        <f>'Raw Data'!K62</f>
        <v>0</v>
      </c>
      <c r="P62" t="str">
        <f>'Raw Data'!L62</f>
        <v>Not a Collision with Motor Vehicle</v>
      </c>
      <c r="Q62" t="str">
        <f>'Raw Data'!M62</f>
        <v>On Roadway - Roadway Intersection</v>
      </c>
      <c r="R62" t="str">
        <f>'Raw Data'!N62</f>
        <v>Motor Vehicle in Motion</v>
      </c>
      <c r="S62" t="str">
        <f>'Raw Data'!O62</f>
        <v>Motor Vehicle in Motion</v>
      </c>
      <c r="T62" t="str">
        <f>'Raw Data'!P62</f>
        <v>Driver Lost Control</v>
      </c>
      <c r="U62">
        <f>'Raw Data'!Q62</f>
        <v>1</v>
      </c>
      <c r="V62" s="1" t="str">
        <f t="shared" si="5"/>
        <v>Yes</v>
      </c>
      <c r="W62" t="str">
        <f>'Raw Data'!R62</f>
        <v>Straight</v>
      </c>
      <c r="X62" t="str">
        <f>'Raw Data'!S62</f>
        <v>West</v>
      </c>
      <c r="Y62" t="str">
        <f>'Raw Data'!T62</f>
        <v>Dark-Not Lighted</v>
      </c>
      <c r="Z62" t="str">
        <f>'Raw Data'!U62</f>
        <v>Wet</v>
      </c>
      <c r="AA62">
        <f>'Raw Data'!V62</f>
        <v>17</v>
      </c>
      <c r="AB62" t="str">
        <f>'Raw Data'!W62</f>
        <v>Lap and Shoulder Belt Used</v>
      </c>
      <c r="AC62" s="1">
        <f t="shared" si="6"/>
        <v>0</v>
      </c>
      <c r="AD62" t="str">
        <f>'Raw Data'!X62</f>
        <v>Passenger Car</v>
      </c>
      <c r="AE62" t="str">
        <f>'Raw Data'!Y62</f>
        <v>2411000200I</v>
      </c>
      <c r="AF62">
        <f>'Raw Data'!Z62</f>
        <v>11.162189</v>
      </c>
      <c r="AG62">
        <f>'Raw Data'!AA62</f>
        <v>34.868146000000003</v>
      </c>
      <c r="AH62">
        <f>'Raw Data'!AB62</f>
        <v>-83.472604000000004</v>
      </c>
      <c r="AI62">
        <f>'Raw Data'!AC62</f>
        <v>57</v>
      </c>
      <c r="AJ62">
        <f>'Raw Data'!AD62</f>
        <v>41</v>
      </c>
      <c r="AK62">
        <f>'Raw Data'!AE62</f>
        <v>100</v>
      </c>
      <c r="AL62" t="str">
        <f>'Raw Data'!AF62</f>
        <v>D1_0002_00_I</v>
      </c>
      <c r="AM62">
        <f>'Raw Data'!AG62</f>
        <v>84</v>
      </c>
      <c r="AN62">
        <f>'Raw Data'!AH62</f>
        <v>99</v>
      </c>
      <c r="AO62" t="str">
        <f>'Raw Data'!AI62</f>
        <v>simple</v>
      </c>
      <c r="AP62">
        <f>'Raw Data'!AJ62</f>
        <v>805.7</v>
      </c>
      <c r="AQ62">
        <f>'Raw Data'!AK62</f>
        <v>25.6</v>
      </c>
      <c r="AR62">
        <f>'Raw Data'!AL62</f>
        <v>359.6</v>
      </c>
      <c r="AS62">
        <f>'Raw Data'!AM62</f>
        <v>-83.472650000000002</v>
      </c>
      <c r="AT62">
        <f>'Raw Data'!AN62</f>
        <v>34.868118000000003</v>
      </c>
      <c r="AU62">
        <f>'Raw Data'!AO62</f>
        <v>-83.471556000000007</v>
      </c>
      <c r="AV62">
        <f>'Raw Data'!AP62</f>
        <v>34.868507999999999</v>
      </c>
      <c r="AW62" t="str">
        <f>'Raw Data'!AQ62</f>
        <v>2411000200I</v>
      </c>
      <c r="AX62">
        <f>'Raw Data'!AR62</f>
        <v>1</v>
      </c>
      <c r="AY62">
        <f>'Raw Data'!AS62</f>
        <v>241</v>
      </c>
      <c r="AZ62">
        <f>'Raw Data'!AT62</f>
        <v>2</v>
      </c>
      <c r="BA62">
        <f>'Raw Data'!AU62</f>
        <v>0</v>
      </c>
      <c r="BB62">
        <f>'Raw Data'!AV62</f>
        <v>55</v>
      </c>
      <c r="BC62">
        <f>'Raw Data'!AW62</f>
        <v>4.3499999999999996</v>
      </c>
      <c r="BD62">
        <f>'Raw Data'!AX62</f>
        <v>4.21</v>
      </c>
      <c r="BE62">
        <f>'Raw Data'!AY62</f>
        <v>2019</v>
      </c>
      <c r="BF62">
        <f>'Raw Data'!AZ62</f>
        <v>2010.5</v>
      </c>
      <c r="BG62">
        <f>'Raw Data'!BA62</f>
        <v>2002.3</v>
      </c>
      <c r="BH62">
        <f>'Raw Data'!BB62</f>
        <v>55</v>
      </c>
      <c r="BI62">
        <f>'Raw Data'!BC62</f>
        <v>53.3</v>
      </c>
      <c r="BJ62">
        <f>'Raw Data'!BD62</f>
        <v>1.7</v>
      </c>
      <c r="BK62">
        <f>'Raw Data'!BE62</f>
        <v>43091</v>
      </c>
      <c r="BL62" t="str">
        <f>'Raw Data'!BF62</f>
        <v>ASV_5+</v>
      </c>
      <c r="BM62">
        <f>'Raw Data'!BG62</f>
        <v>1.1659999999999999E-3</v>
      </c>
      <c r="BN62">
        <f>'Raw Data'!BH62</f>
        <v>43312</v>
      </c>
      <c r="BO62">
        <f>'Raw Data'!BI62</f>
        <v>42937</v>
      </c>
      <c r="BP62" t="str">
        <f>'Raw Data'!BJ62</f>
        <v>2411000200I</v>
      </c>
      <c r="BQ62" t="str">
        <f>'Raw Data'!BK62</f>
        <v>RABUN</v>
      </c>
      <c r="BR62">
        <f>'Raw Data'!BL62</f>
        <v>1</v>
      </c>
      <c r="BS62">
        <f>'Raw Data'!BM62</f>
        <v>200</v>
      </c>
      <c r="BT62">
        <f>'Raw Data'!BN62</f>
        <v>1</v>
      </c>
      <c r="BU62">
        <f>'Raw Data'!BO62</f>
        <v>1</v>
      </c>
      <c r="BV62">
        <f>'Raw Data'!BP62</f>
        <v>2</v>
      </c>
      <c r="BW62">
        <f>'Raw Data'!BQ62</f>
        <v>1</v>
      </c>
      <c r="BX62">
        <f>'Raw Data'!BR62</f>
        <v>1</v>
      </c>
      <c r="BY62">
        <f>'Raw Data'!BS62</f>
        <v>2</v>
      </c>
      <c r="BZ62">
        <f>'Raw Data'!BT62</f>
        <v>3</v>
      </c>
      <c r="CA62">
        <f>'Raw Data'!BU62</f>
        <v>3</v>
      </c>
      <c r="CB62" t="str">
        <f>'Raw Data'!BV62</f>
        <v>N</v>
      </c>
      <c r="CC62">
        <f>'Raw Data'!BW62</f>
        <v>241</v>
      </c>
      <c r="CD62">
        <f>'Raw Data'!BX62</f>
        <v>2</v>
      </c>
      <c r="CE62">
        <f>'Raw Data'!BY62</f>
        <v>0</v>
      </c>
      <c r="CF62" t="str">
        <f>'Raw Data'!BZ62</f>
        <v>Not Urban</v>
      </c>
      <c r="CG62" t="str">
        <f>'Raw Data'!CA62</f>
        <v>Not Urban</v>
      </c>
      <c r="CH62">
        <f>'Raw Data'!CB62</f>
        <v>0</v>
      </c>
      <c r="CI62">
        <f>'Raw Data'!CC62</f>
        <v>55</v>
      </c>
      <c r="CJ62">
        <f>'Raw Data'!CD62</f>
        <v>4040</v>
      </c>
      <c r="CK62" t="str">
        <f>'Raw Data'!CE62</f>
        <v xml:space="preserve"> </v>
      </c>
      <c r="CL62">
        <f>'Raw Data'!CF62</f>
        <v>0</v>
      </c>
      <c r="CM62">
        <f>'Raw Data'!CG62</f>
        <v>7.3228000000000001E-2</v>
      </c>
      <c r="CN62">
        <f>'Raw Data'!CH62</f>
        <v>9</v>
      </c>
      <c r="CO62" t="str">
        <f>'Raw Data'!CI62</f>
        <v>State Mainline</v>
      </c>
      <c r="CP62">
        <f>'Raw Data'!CJ62</f>
        <v>4040</v>
      </c>
      <c r="CQ62">
        <f>'Raw Data'!CK62</f>
        <v>452502</v>
      </c>
      <c r="CR62">
        <f>'Raw Data'!CL62</f>
        <v>11.09</v>
      </c>
      <c r="CS62">
        <f>'Raw Data'!CM62</f>
        <v>11.16</v>
      </c>
      <c r="CT62">
        <f>'Raw Data'!CN62</f>
        <v>452502</v>
      </c>
      <c r="CU62">
        <f>'Raw Data'!CO62</f>
        <v>0</v>
      </c>
      <c r="CV62">
        <f>'Raw Data'!CP62</f>
        <v>386.644474</v>
      </c>
      <c r="CW62">
        <f>'Raw Data'!CQ62</f>
        <v>100</v>
      </c>
      <c r="CX62">
        <f>'Raw Data'!CR62</f>
        <v>42961</v>
      </c>
      <c r="CY62">
        <f>'Raw Data'!CS62</f>
        <v>4.4219999999999997E-3</v>
      </c>
      <c r="CZ62">
        <f>'Raw Data'!CT62</f>
        <v>0</v>
      </c>
      <c r="DA62">
        <f>'Raw Data'!CU62</f>
        <v>1.1659999999999999E-3</v>
      </c>
      <c r="DB62">
        <f>'Raw Data'!CV62</f>
        <v>615</v>
      </c>
      <c r="DC62" t="str">
        <f>'Raw Data'!CW62</f>
        <v>241-0007</v>
      </c>
      <c r="DD62" t="str">
        <f>'Raw Data'!CX62</f>
        <v>3R : Rural Principal Arterial - Other</v>
      </c>
      <c r="DE62" t="str">
        <f>'Raw Data'!CY62</f>
        <v>34.863345, -83.495679</v>
      </c>
      <c r="DF62">
        <f>'Raw Data'!CZ62</f>
        <v>-83.495678999999996</v>
      </c>
      <c r="DG62">
        <f>'Raw Data'!DA62</f>
        <v>34.863345000000002</v>
      </c>
      <c r="DH62">
        <f>'Raw Data'!DB62</f>
        <v>34.863345000000002</v>
      </c>
      <c r="DI62">
        <f>'Raw Data'!DC62</f>
        <v>-83.495678999999996</v>
      </c>
      <c r="DJ62">
        <f>'Raw Data'!DD62</f>
        <v>1.1659999999999999E-3</v>
      </c>
      <c r="DK62">
        <f>'Raw Data'!DE62</f>
        <v>57</v>
      </c>
      <c r="DL62" s="1" t="str">
        <f>VLOOKUP(DK62,'Curve Info'!$A$9:$P$76,16)</f>
        <v>High Crash Frequency</v>
      </c>
      <c r="DM62" s="1" t="str">
        <f>VLOOKUP(DK62,'Curve Info'!$A$9:$P$76,14)</f>
        <v>High AADT</v>
      </c>
      <c r="DN62" s="1">
        <f t="shared" si="7"/>
        <v>4260</v>
      </c>
      <c r="DO62" s="1">
        <f t="shared" si="8"/>
        <v>3915</v>
      </c>
      <c r="DP62" s="1">
        <f t="shared" si="9"/>
        <v>345</v>
      </c>
      <c r="DQ62" s="1">
        <f t="shared" si="10"/>
        <v>8.8122605363984668E-2</v>
      </c>
      <c r="DR62" s="1">
        <f t="shared" si="11"/>
        <v>4087.5</v>
      </c>
      <c r="DS62">
        <f>'Raw Data'!DF62</f>
        <v>3220</v>
      </c>
      <c r="DT62">
        <f>'Raw Data'!DG62</f>
        <v>13.7</v>
      </c>
      <c r="DU62">
        <f>'Raw Data'!DH62</f>
        <v>4850</v>
      </c>
      <c r="DV62">
        <f>'Raw Data'!DI62</f>
        <v>9.8000000000000007</v>
      </c>
      <c r="DW62">
        <f>'Raw Data'!DJ62</f>
        <v>4710</v>
      </c>
      <c r="DX62">
        <f>'Raw Data'!DK62</f>
        <v>9.8000000000000007</v>
      </c>
      <c r="DY62">
        <f>'Raw Data'!DL62</f>
        <v>3720</v>
      </c>
      <c r="DZ62">
        <f>'Raw Data'!DM62</f>
        <v>9</v>
      </c>
      <c r="EA62">
        <f>'Raw Data'!DN62</f>
        <v>4040</v>
      </c>
      <c r="EB62">
        <f>'Raw Data'!DO62</f>
        <v>11.4</v>
      </c>
      <c r="EC62">
        <f>'Raw Data'!DP62</f>
        <v>3880</v>
      </c>
      <c r="ED62">
        <f>'Raw Data'!DQ62</f>
        <v>11.4</v>
      </c>
      <c r="EE62">
        <f>'Raw Data'!DR62</f>
        <v>3690</v>
      </c>
      <c r="EF62">
        <f>'Raw Data'!DS62</f>
        <v>12</v>
      </c>
      <c r="EG62">
        <f>'Raw Data'!DT62</f>
        <v>4050</v>
      </c>
      <c r="EH62">
        <f>'Raw Data'!DU62</f>
        <v>10</v>
      </c>
      <c r="EI62">
        <f>'Raw Data'!DV62</f>
        <v>4050</v>
      </c>
      <c r="EJ62">
        <f>'Raw Data'!DW62</f>
        <v>9.6999999999999993</v>
      </c>
      <c r="EK62">
        <f>'Raw Data'!DX62</f>
        <v>4590</v>
      </c>
      <c r="EL62">
        <f>'Raw Data'!DY62</f>
        <v>9.6999999999999993</v>
      </c>
      <c r="EM62">
        <f>'Raw Data'!DZ62</f>
        <v>0</v>
      </c>
    </row>
    <row r="63" spans="1:143" x14ac:dyDescent="0.3">
      <c r="A63">
        <f>'Raw Data'!A63</f>
        <v>62</v>
      </c>
      <c r="B63">
        <f>'Raw Data'!B63</f>
        <v>4732887</v>
      </c>
      <c r="C63" t="str">
        <f>'Raw Data'!C63</f>
        <v>Rabun Co Sheriff's Office</v>
      </c>
      <c r="D63">
        <f>'Raw Data'!D63</f>
        <v>41667.713888888888</v>
      </c>
      <c r="E63" s="1">
        <f t="shared" si="2"/>
        <v>2014</v>
      </c>
      <c r="F63" s="1" t="str" cm="1">
        <f t="array" ref="F63">_xlfn.IFS(E63&lt;=2016,"before treatment",E63=2017,"unknown",E63&gt;2017,"after treatment")</f>
        <v>before treatment</v>
      </c>
      <c r="G63" s="1">
        <f t="shared" si="3"/>
        <v>1</v>
      </c>
      <c r="H63" s="1">
        <f t="shared" si="4"/>
        <v>0</v>
      </c>
      <c r="I63" t="str">
        <f>'Raw Data'!E63</f>
        <v>Rabun</v>
      </c>
      <c r="J63" t="str">
        <f>'Raw Data'!F63</f>
        <v>Davis Gap Rd</v>
      </c>
      <c r="K63" t="str">
        <f>'Raw Data'!G63</f>
        <v>76 Loop</v>
      </c>
      <c r="L63" t="str">
        <f>'Raw Data'!H63</f>
        <v>(O) No Injury</v>
      </c>
      <c r="M63">
        <f>'Raw Data'!I63</f>
        <v>0</v>
      </c>
      <c r="N63">
        <f>'Raw Data'!J63</f>
        <v>0</v>
      </c>
      <c r="O63">
        <f>'Raw Data'!K63</f>
        <v>0</v>
      </c>
      <c r="P63" t="str">
        <f>'Raw Data'!L63</f>
        <v>Sideswipe-Same Direction</v>
      </c>
      <c r="Q63" t="str">
        <f>'Raw Data'!M63</f>
        <v>On Roadway - Roadway Intersection</v>
      </c>
      <c r="R63" t="str">
        <f>'Raw Data'!N63</f>
        <v>["Motor Vehicle in Motion","Motor Vehicle in Motion"]</v>
      </c>
      <c r="S63" t="str">
        <f>'Raw Data'!O63</f>
        <v>["Motor Vehicle in Motion","Motor Vehicle in Motion"]</v>
      </c>
      <c r="T63" t="str">
        <f>'Raw Data'!P63</f>
        <v>(None)</v>
      </c>
      <c r="U63">
        <f>'Raw Data'!Q63</f>
        <v>2</v>
      </c>
      <c r="V63" s="1" t="str">
        <f t="shared" si="5"/>
        <v>No</v>
      </c>
      <c r="W63" t="str">
        <f>'Raw Data'!R63</f>
        <v>["Straight","Turning Left"]</v>
      </c>
      <c r="X63" t="str">
        <f>'Raw Data'!S63</f>
        <v>["East","East"]</v>
      </c>
      <c r="Y63" t="str">
        <f>'Raw Data'!T63</f>
        <v>Daylight</v>
      </c>
      <c r="Z63" t="str">
        <f>'Raw Data'!U63</f>
        <v>Snow</v>
      </c>
      <c r="AA63" t="str">
        <f>'Raw Data'!V63</f>
        <v>[51,66]</v>
      </c>
      <c r="AB63" t="str">
        <f>'Raw Data'!W63</f>
        <v>["Lap and Shoulder Belt Used","Lap and Shoulder Belt Used"]</v>
      </c>
      <c r="AC63" s="1">
        <f t="shared" si="6"/>
        <v>0</v>
      </c>
      <c r="AD63" t="str">
        <f>'Raw Data'!X63</f>
        <v>["Pickup Truck","Pickup Truck"]</v>
      </c>
      <c r="AE63" t="str">
        <f>'Raw Data'!Y63</f>
        <v>2412002200I</v>
      </c>
      <c r="AF63">
        <f>'Raw Data'!Z63</f>
        <v>7.0000000000000001E-3</v>
      </c>
      <c r="AG63">
        <f>'Raw Data'!AA63</f>
        <v>34.868071999999998</v>
      </c>
      <c r="AH63">
        <f>'Raw Data'!AB63</f>
        <v>-83.472549000000001</v>
      </c>
      <c r="AI63">
        <f>'Raw Data'!AC63</f>
        <v>57</v>
      </c>
      <c r="AJ63">
        <f>'Raw Data'!AD63</f>
        <v>41</v>
      </c>
      <c r="AK63">
        <f>'Raw Data'!AE63</f>
        <v>100</v>
      </c>
      <c r="AL63" t="str">
        <f>'Raw Data'!AF63</f>
        <v>D1_0002_00_I</v>
      </c>
      <c r="AM63">
        <f>'Raw Data'!AG63</f>
        <v>84</v>
      </c>
      <c r="AN63">
        <f>'Raw Data'!AH63</f>
        <v>99</v>
      </c>
      <c r="AO63" t="str">
        <f>'Raw Data'!AI63</f>
        <v>simple</v>
      </c>
      <c r="AP63">
        <f>'Raw Data'!AJ63</f>
        <v>805.7</v>
      </c>
      <c r="AQ63">
        <f>'Raw Data'!AK63</f>
        <v>25.6</v>
      </c>
      <c r="AR63">
        <f>'Raw Data'!AL63</f>
        <v>359.6</v>
      </c>
      <c r="AS63">
        <f>'Raw Data'!AM63</f>
        <v>-83.472650000000002</v>
      </c>
      <c r="AT63">
        <f>'Raw Data'!AN63</f>
        <v>34.868118000000003</v>
      </c>
      <c r="AU63">
        <f>'Raw Data'!AO63</f>
        <v>-83.471556000000007</v>
      </c>
      <c r="AV63">
        <f>'Raw Data'!AP63</f>
        <v>34.868507999999999</v>
      </c>
      <c r="AW63" t="str">
        <f>'Raw Data'!AQ63</f>
        <v>2411000200I</v>
      </c>
      <c r="AX63">
        <f>'Raw Data'!AR63</f>
        <v>1</v>
      </c>
      <c r="AY63">
        <f>'Raw Data'!AS63</f>
        <v>241</v>
      </c>
      <c r="AZ63">
        <f>'Raw Data'!AT63</f>
        <v>2</v>
      </c>
      <c r="BA63">
        <f>'Raw Data'!AU63</f>
        <v>0</v>
      </c>
      <c r="BB63">
        <f>'Raw Data'!AV63</f>
        <v>55</v>
      </c>
      <c r="BC63">
        <f>'Raw Data'!AW63</f>
        <v>4.3499999999999996</v>
      </c>
      <c r="BD63">
        <f>'Raw Data'!AX63</f>
        <v>4.21</v>
      </c>
      <c r="BE63">
        <f>'Raw Data'!AY63</f>
        <v>2019</v>
      </c>
      <c r="BF63">
        <f>'Raw Data'!AZ63</f>
        <v>2010.5</v>
      </c>
      <c r="BG63">
        <f>'Raw Data'!BA63</f>
        <v>2002.3</v>
      </c>
      <c r="BH63">
        <f>'Raw Data'!BB63</f>
        <v>55</v>
      </c>
      <c r="BI63">
        <f>'Raw Data'!BC63</f>
        <v>53.3</v>
      </c>
      <c r="BJ63">
        <f>'Raw Data'!BD63</f>
        <v>1.7</v>
      </c>
      <c r="BK63">
        <f>'Raw Data'!BE63</f>
        <v>43091</v>
      </c>
      <c r="BL63" t="str">
        <f>'Raw Data'!BF63</f>
        <v>ASV_5+</v>
      </c>
      <c r="BM63">
        <f>'Raw Data'!BG63</f>
        <v>1.1659999999999999E-3</v>
      </c>
      <c r="BN63">
        <f>'Raw Data'!BH63</f>
        <v>43312</v>
      </c>
      <c r="BO63">
        <f>'Raw Data'!BI63</f>
        <v>42937</v>
      </c>
      <c r="BP63" t="str">
        <f>'Raw Data'!BJ63</f>
        <v>2411000200I</v>
      </c>
      <c r="BQ63" t="str">
        <f>'Raw Data'!BK63</f>
        <v>RABUN</v>
      </c>
      <c r="BR63">
        <f>'Raw Data'!BL63</f>
        <v>1</v>
      </c>
      <c r="BS63">
        <f>'Raw Data'!BM63</f>
        <v>200</v>
      </c>
      <c r="BT63">
        <f>'Raw Data'!BN63</f>
        <v>1</v>
      </c>
      <c r="BU63">
        <f>'Raw Data'!BO63</f>
        <v>1</v>
      </c>
      <c r="BV63">
        <f>'Raw Data'!BP63</f>
        <v>2</v>
      </c>
      <c r="BW63">
        <f>'Raw Data'!BQ63</f>
        <v>1</v>
      </c>
      <c r="BX63">
        <f>'Raw Data'!BR63</f>
        <v>1</v>
      </c>
      <c r="BY63">
        <f>'Raw Data'!BS63</f>
        <v>2</v>
      </c>
      <c r="BZ63">
        <f>'Raw Data'!BT63</f>
        <v>3</v>
      </c>
      <c r="CA63">
        <f>'Raw Data'!BU63</f>
        <v>3</v>
      </c>
      <c r="CB63" t="str">
        <f>'Raw Data'!BV63</f>
        <v>N</v>
      </c>
      <c r="CC63">
        <f>'Raw Data'!BW63</f>
        <v>241</v>
      </c>
      <c r="CD63">
        <f>'Raw Data'!BX63</f>
        <v>2</v>
      </c>
      <c r="CE63">
        <f>'Raw Data'!BY63</f>
        <v>0</v>
      </c>
      <c r="CF63" t="str">
        <f>'Raw Data'!BZ63</f>
        <v>Not Urban</v>
      </c>
      <c r="CG63" t="str">
        <f>'Raw Data'!CA63</f>
        <v>Not Urban</v>
      </c>
      <c r="CH63">
        <f>'Raw Data'!CB63</f>
        <v>0</v>
      </c>
      <c r="CI63">
        <f>'Raw Data'!CC63</f>
        <v>55</v>
      </c>
      <c r="CJ63">
        <f>'Raw Data'!CD63</f>
        <v>4040</v>
      </c>
      <c r="CK63" t="str">
        <f>'Raw Data'!CE63</f>
        <v xml:space="preserve"> </v>
      </c>
      <c r="CL63">
        <f>'Raw Data'!CF63</f>
        <v>0</v>
      </c>
      <c r="CM63">
        <f>'Raw Data'!CG63</f>
        <v>7.3228000000000001E-2</v>
      </c>
      <c r="CN63">
        <f>'Raw Data'!CH63</f>
        <v>9</v>
      </c>
      <c r="CO63" t="str">
        <f>'Raw Data'!CI63</f>
        <v>State Mainline</v>
      </c>
      <c r="CP63">
        <f>'Raw Data'!CJ63</f>
        <v>4040</v>
      </c>
      <c r="CQ63">
        <f>'Raw Data'!CK63</f>
        <v>452502</v>
      </c>
      <c r="CR63">
        <f>'Raw Data'!CL63</f>
        <v>11.09</v>
      </c>
      <c r="CS63">
        <f>'Raw Data'!CM63</f>
        <v>11.16</v>
      </c>
      <c r="CT63">
        <f>'Raw Data'!CN63</f>
        <v>452502</v>
      </c>
      <c r="CU63">
        <f>'Raw Data'!CO63</f>
        <v>0</v>
      </c>
      <c r="CV63">
        <f>'Raw Data'!CP63</f>
        <v>386.644474</v>
      </c>
      <c r="CW63">
        <f>'Raw Data'!CQ63</f>
        <v>100</v>
      </c>
      <c r="CX63">
        <f>'Raw Data'!CR63</f>
        <v>42961</v>
      </c>
      <c r="CY63">
        <f>'Raw Data'!CS63</f>
        <v>4.4219999999999997E-3</v>
      </c>
      <c r="CZ63">
        <f>'Raw Data'!CT63</f>
        <v>0</v>
      </c>
      <c r="DA63">
        <f>'Raw Data'!CU63</f>
        <v>1.1659999999999999E-3</v>
      </c>
      <c r="DB63">
        <f>'Raw Data'!CV63</f>
        <v>615</v>
      </c>
      <c r="DC63" t="str">
        <f>'Raw Data'!CW63</f>
        <v>241-0007</v>
      </c>
      <c r="DD63" t="str">
        <f>'Raw Data'!CX63</f>
        <v>3R : Rural Principal Arterial - Other</v>
      </c>
      <c r="DE63" t="str">
        <f>'Raw Data'!CY63</f>
        <v>34.863345, -83.495679</v>
      </c>
      <c r="DF63">
        <f>'Raw Data'!CZ63</f>
        <v>-83.495678999999996</v>
      </c>
      <c r="DG63">
        <f>'Raw Data'!DA63</f>
        <v>34.863345000000002</v>
      </c>
      <c r="DH63">
        <f>'Raw Data'!DB63</f>
        <v>34.863345000000002</v>
      </c>
      <c r="DI63">
        <f>'Raw Data'!DC63</f>
        <v>-83.495678999999996</v>
      </c>
      <c r="DJ63">
        <f>'Raw Data'!DD63</f>
        <v>1.1659999999999999E-3</v>
      </c>
      <c r="DK63">
        <f>'Raw Data'!DE63</f>
        <v>57</v>
      </c>
      <c r="DL63" s="1" t="str">
        <f>VLOOKUP(DK63,'Curve Info'!$A$9:$P$76,16)</f>
        <v>High Crash Frequency</v>
      </c>
      <c r="DM63" s="1" t="str">
        <f>VLOOKUP(DK63,'Curve Info'!$A$9:$P$76,14)</f>
        <v>High AADT</v>
      </c>
      <c r="DN63" s="1">
        <f t="shared" si="7"/>
        <v>4260</v>
      </c>
      <c r="DO63" s="1">
        <f t="shared" si="8"/>
        <v>3915</v>
      </c>
      <c r="DP63" s="1">
        <f t="shared" si="9"/>
        <v>345</v>
      </c>
      <c r="DQ63" s="1">
        <f t="shared" si="10"/>
        <v>8.8122605363984668E-2</v>
      </c>
      <c r="DR63" s="1">
        <f t="shared" si="11"/>
        <v>4087.5</v>
      </c>
      <c r="DS63">
        <f>'Raw Data'!DF63</f>
        <v>3220</v>
      </c>
      <c r="DT63">
        <f>'Raw Data'!DG63</f>
        <v>13.7</v>
      </c>
      <c r="DU63">
        <f>'Raw Data'!DH63</f>
        <v>4850</v>
      </c>
      <c r="DV63">
        <f>'Raw Data'!DI63</f>
        <v>9.8000000000000007</v>
      </c>
      <c r="DW63">
        <f>'Raw Data'!DJ63</f>
        <v>4710</v>
      </c>
      <c r="DX63">
        <f>'Raw Data'!DK63</f>
        <v>9.8000000000000007</v>
      </c>
      <c r="DY63">
        <f>'Raw Data'!DL63</f>
        <v>3720</v>
      </c>
      <c r="DZ63">
        <f>'Raw Data'!DM63</f>
        <v>9</v>
      </c>
      <c r="EA63">
        <f>'Raw Data'!DN63</f>
        <v>4040</v>
      </c>
      <c r="EB63">
        <f>'Raw Data'!DO63</f>
        <v>11.4</v>
      </c>
      <c r="EC63">
        <f>'Raw Data'!DP63</f>
        <v>3880</v>
      </c>
      <c r="ED63">
        <f>'Raw Data'!DQ63</f>
        <v>11.4</v>
      </c>
      <c r="EE63">
        <f>'Raw Data'!DR63</f>
        <v>3690</v>
      </c>
      <c r="EF63">
        <f>'Raw Data'!DS63</f>
        <v>12</v>
      </c>
      <c r="EG63">
        <f>'Raw Data'!DT63</f>
        <v>4050</v>
      </c>
      <c r="EH63">
        <f>'Raw Data'!DU63</f>
        <v>10</v>
      </c>
      <c r="EI63">
        <f>'Raw Data'!DV63</f>
        <v>4050</v>
      </c>
      <c r="EJ63">
        <f>'Raw Data'!DW63</f>
        <v>9.6999999999999993</v>
      </c>
      <c r="EK63">
        <f>'Raw Data'!DX63</f>
        <v>4590</v>
      </c>
      <c r="EL63">
        <f>'Raw Data'!DY63</f>
        <v>9.6999999999999993</v>
      </c>
      <c r="EM63">
        <f>'Raw Data'!DZ63</f>
        <v>9.1000000000000003E-5</v>
      </c>
    </row>
    <row r="64" spans="1:143" x14ac:dyDescent="0.3">
      <c r="A64">
        <f>'Raw Data'!A64</f>
        <v>63</v>
      </c>
      <c r="B64">
        <f>'Raw Data'!B64</f>
        <v>7847627</v>
      </c>
      <c r="C64" t="str">
        <f>'Raw Data'!C64</f>
        <v>Gsp Post 00</v>
      </c>
      <c r="D64">
        <f>'Raw Data'!D64</f>
        <v>44145.463194444441</v>
      </c>
      <c r="E64" s="1">
        <f t="shared" si="2"/>
        <v>2020</v>
      </c>
      <c r="F64" s="1" t="str" cm="1">
        <f t="array" ref="F64">_xlfn.IFS(E64&lt;=2016,"before treatment",E64=2017,"unknown",E64&gt;2017,"after treatment")</f>
        <v>after treatment</v>
      </c>
      <c r="G64" s="1">
        <f t="shared" si="3"/>
        <v>0</v>
      </c>
      <c r="H64" s="1">
        <f t="shared" si="4"/>
        <v>1</v>
      </c>
      <c r="I64" t="str">
        <f>'Raw Data'!E64</f>
        <v>Rabun</v>
      </c>
      <c r="J64" t="str">
        <f>'Raw Data'!F64</f>
        <v>State Route 2</v>
      </c>
      <c r="K64" t="str">
        <f>'Raw Data'!G64</f>
        <v>Davis Gap Rd</v>
      </c>
      <c r="L64" t="str">
        <f>'Raw Data'!H64</f>
        <v>(O) No Injury</v>
      </c>
      <c r="M64">
        <f>'Raw Data'!I64</f>
        <v>0</v>
      </c>
      <c r="N64">
        <f>'Raw Data'!J64</f>
        <v>0</v>
      </c>
      <c r="O64">
        <f>'Raw Data'!K64</f>
        <v>0</v>
      </c>
      <c r="P64" t="str">
        <f>'Raw Data'!L64</f>
        <v>Rear End</v>
      </c>
      <c r="Q64" t="str">
        <f>'Raw Data'!M64</f>
        <v>On Roadway - Non-Intersection</v>
      </c>
      <c r="R64" t="str">
        <f>'Raw Data'!N64</f>
        <v>["Motor Vehicle in Motion","Motor Vehicle in Motion","Motor Vehicle in Motion"]</v>
      </c>
      <c r="S64" t="str">
        <f>'Raw Data'!O64</f>
        <v>["Motor Vehicle in Motion","Motor Vehicle in Motion","Motor Vehicle in Motion"]</v>
      </c>
      <c r="T64" t="str">
        <f>'Raw Data'!P64</f>
        <v>["Following Too Close","No Contributing Factors","No Contributing Factors"]</v>
      </c>
      <c r="U64">
        <f>'Raw Data'!Q64</f>
        <v>3</v>
      </c>
      <c r="V64" s="1" t="str">
        <f t="shared" si="5"/>
        <v>No</v>
      </c>
      <c r="W64" t="str">
        <f>'Raw Data'!R64</f>
        <v>["Stopped","Stopped","Straight"]</v>
      </c>
      <c r="X64" t="str">
        <f>'Raw Data'!S64</f>
        <v>["East","East","East"]</v>
      </c>
      <c r="Y64" t="str">
        <f>'Raw Data'!T64</f>
        <v>Daylight</v>
      </c>
      <c r="Z64" t="str">
        <f>'Raw Data'!U64</f>
        <v>Wet</v>
      </c>
      <c r="AA64" t="str">
        <f>'Raw Data'!V64</f>
        <v>[62,65,77]</v>
      </c>
      <c r="AB64" t="str">
        <f>'Raw Data'!W64</f>
        <v>["Lap and Shoulder Belt Used","Lap and Shoulder Belt Used","Lap and Shoulder Belt Used","Lap and Shoulder Belt Used"]</v>
      </c>
      <c r="AC64" s="1">
        <f t="shared" si="6"/>
        <v>0</v>
      </c>
      <c r="AD64" t="str">
        <f>'Raw Data'!X64</f>
        <v>["Pickup Truck","Single Unit Truck","Single Unit Truck"]</v>
      </c>
      <c r="AE64" t="str">
        <f>'Raw Data'!Y64</f>
        <v>2411000200I</v>
      </c>
      <c r="AF64">
        <f>'Raw Data'!Z64</f>
        <v>11.340085999999999</v>
      </c>
      <c r="AG64">
        <f>'Raw Data'!AA64</f>
        <v>34.869225</v>
      </c>
      <c r="AH64">
        <f>'Raw Data'!AB64</f>
        <v>-83.469797999999997</v>
      </c>
      <c r="AI64">
        <f>'Raw Data'!AC64</f>
        <v>58</v>
      </c>
      <c r="AJ64">
        <f>'Raw Data'!AD64</f>
        <v>45</v>
      </c>
      <c r="AK64">
        <f>'Raw Data'!AE64</f>
        <v>101</v>
      </c>
      <c r="AL64" t="str">
        <f>'Raw Data'!AF64</f>
        <v>D1_0002_00_I</v>
      </c>
      <c r="AM64">
        <f>'Raw Data'!AG64</f>
        <v>85</v>
      </c>
      <c r="AN64">
        <f>'Raw Data'!AH64</f>
        <v>100</v>
      </c>
      <c r="AO64" t="str">
        <f>'Raw Data'!AI64</f>
        <v>simple</v>
      </c>
      <c r="AP64">
        <f>'Raw Data'!AJ64</f>
        <v>636.20000000000005</v>
      </c>
      <c r="AQ64">
        <f>'Raw Data'!AK64</f>
        <v>32.4</v>
      </c>
      <c r="AR64">
        <f>'Raw Data'!AL64</f>
        <v>360.8</v>
      </c>
      <c r="AS64">
        <f>'Raw Data'!AM64</f>
        <v>-83.471508999999998</v>
      </c>
      <c r="AT64">
        <f>'Raw Data'!AN64</f>
        <v>34.868519999999997</v>
      </c>
      <c r="AU64">
        <f>'Raw Data'!AO64</f>
        <v>-83.470420000000004</v>
      </c>
      <c r="AV64">
        <f>'Raw Data'!AP64</f>
        <v>34.86889</v>
      </c>
      <c r="AW64" t="str">
        <f>'Raw Data'!AQ64</f>
        <v>2411000200I</v>
      </c>
      <c r="AX64">
        <f>'Raw Data'!AR64</f>
        <v>1</v>
      </c>
      <c r="AY64">
        <f>'Raw Data'!AS64</f>
        <v>241</v>
      </c>
      <c r="AZ64">
        <f>'Raw Data'!AT64</f>
        <v>2</v>
      </c>
      <c r="BA64">
        <f>'Raw Data'!AU64</f>
        <v>0</v>
      </c>
      <c r="BB64">
        <f>'Raw Data'!AV64</f>
        <v>55</v>
      </c>
      <c r="BC64">
        <f>'Raw Data'!AW64</f>
        <v>7.57</v>
      </c>
      <c r="BD64">
        <f>'Raw Data'!AX64</f>
        <v>7.03</v>
      </c>
      <c r="BE64">
        <f>'Raw Data'!AY64</f>
        <v>2036.7</v>
      </c>
      <c r="BF64">
        <f>'Raw Data'!AZ64</f>
        <v>2028.5</v>
      </c>
      <c r="BG64">
        <f>'Raw Data'!BA64</f>
        <v>2021</v>
      </c>
      <c r="BH64">
        <f>'Raw Data'!BB64</f>
        <v>55</v>
      </c>
      <c r="BI64">
        <f>'Raw Data'!BC64</f>
        <v>54.3</v>
      </c>
      <c r="BJ64">
        <f>'Raw Data'!BD64</f>
        <v>0.7</v>
      </c>
      <c r="BK64">
        <f>'Raw Data'!BE64</f>
        <v>43091</v>
      </c>
      <c r="BL64" t="str">
        <f>'Raw Data'!BF64</f>
        <v>NONE</v>
      </c>
      <c r="BM64">
        <f>'Raw Data'!BG64</f>
        <v>1.168E-3</v>
      </c>
      <c r="BN64">
        <f>'Raw Data'!BH64</f>
        <v>43319</v>
      </c>
      <c r="BO64">
        <f>'Raw Data'!BI64</f>
        <v>42944</v>
      </c>
      <c r="BP64" t="str">
        <f>'Raw Data'!BJ64</f>
        <v>2411000200I</v>
      </c>
      <c r="BQ64" t="str">
        <f>'Raw Data'!BK64</f>
        <v>RABUN</v>
      </c>
      <c r="BR64">
        <f>'Raw Data'!BL64</f>
        <v>1</v>
      </c>
      <c r="BS64">
        <f>'Raw Data'!BM64</f>
        <v>200</v>
      </c>
      <c r="BT64">
        <f>'Raw Data'!BN64</f>
        <v>1</v>
      </c>
      <c r="BU64">
        <f>'Raw Data'!BO64</f>
        <v>1</v>
      </c>
      <c r="BV64">
        <f>'Raw Data'!BP64</f>
        <v>2</v>
      </c>
      <c r="BW64">
        <f>'Raw Data'!BQ64</f>
        <v>1</v>
      </c>
      <c r="BX64">
        <f>'Raw Data'!BR64</f>
        <v>1</v>
      </c>
      <c r="BY64">
        <f>'Raw Data'!BS64</f>
        <v>2</v>
      </c>
      <c r="BZ64">
        <f>'Raw Data'!BT64</f>
        <v>3</v>
      </c>
      <c r="CA64">
        <f>'Raw Data'!BU64</f>
        <v>3</v>
      </c>
      <c r="CB64" t="str">
        <f>'Raw Data'!BV64</f>
        <v>N</v>
      </c>
      <c r="CC64">
        <f>'Raw Data'!BW64</f>
        <v>241</v>
      </c>
      <c r="CD64">
        <f>'Raw Data'!BX64</f>
        <v>2</v>
      </c>
      <c r="CE64">
        <f>'Raw Data'!BY64</f>
        <v>0</v>
      </c>
      <c r="CF64" t="str">
        <f>'Raw Data'!BZ64</f>
        <v>Not Urban</v>
      </c>
      <c r="CG64" t="str">
        <f>'Raw Data'!CA64</f>
        <v>Not Urban</v>
      </c>
      <c r="CH64">
        <f>'Raw Data'!CB64</f>
        <v>0</v>
      </c>
      <c r="CI64">
        <f>'Raw Data'!CC64</f>
        <v>55</v>
      </c>
      <c r="CJ64">
        <f>'Raw Data'!CD64</f>
        <v>4390</v>
      </c>
      <c r="CK64" t="str">
        <f>'Raw Data'!CE64</f>
        <v xml:space="preserve"> </v>
      </c>
      <c r="CL64">
        <f>'Raw Data'!CF64</f>
        <v>0</v>
      </c>
      <c r="CM64">
        <f>'Raw Data'!CG64</f>
        <v>1.1212059999999999</v>
      </c>
      <c r="CN64">
        <f>'Raw Data'!CH64</f>
        <v>9</v>
      </c>
      <c r="CO64" t="str">
        <f>'Raw Data'!CI64</f>
        <v>State Mainline</v>
      </c>
      <c r="CP64">
        <f>'Raw Data'!CJ64</f>
        <v>4390</v>
      </c>
      <c r="CQ64">
        <f>'Raw Data'!CK64</f>
        <v>452509</v>
      </c>
      <c r="CR64">
        <f>'Raw Data'!CL64</f>
        <v>11.16</v>
      </c>
      <c r="CS64">
        <f>'Raw Data'!CM64</f>
        <v>12.28</v>
      </c>
      <c r="CT64">
        <f>'Raw Data'!CN64</f>
        <v>452509</v>
      </c>
      <c r="CU64">
        <f>'Raw Data'!CO64</f>
        <v>0</v>
      </c>
      <c r="CV64">
        <f>'Raw Data'!CP64</f>
        <v>5919.9688180000003</v>
      </c>
      <c r="CW64">
        <f>'Raw Data'!CQ64</f>
        <v>100</v>
      </c>
      <c r="CX64">
        <f>'Raw Data'!CR64</f>
        <v>42968</v>
      </c>
      <c r="CY64">
        <f>'Raw Data'!CS64</f>
        <v>4.0163999999999998E-2</v>
      </c>
      <c r="CZ64">
        <f>'Raw Data'!CT64</f>
        <v>0</v>
      </c>
      <c r="DA64">
        <f>'Raw Data'!CU64</f>
        <v>1.168E-3</v>
      </c>
      <c r="DB64">
        <f>'Raw Data'!CV64</f>
        <v>615</v>
      </c>
      <c r="DC64" t="str">
        <f>'Raw Data'!CW64</f>
        <v>241-0007</v>
      </c>
      <c r="DD64" t="str">
        <f>'Raw Data'!CX64</f>
        <v>3R : Rural Principal Arterial - Other</v>
      </c>
      <c r="DE64" t="str">
        <f>'Raw Data'!CY64</f>
        <v>34.863345, -83.495679</v>
      </c>
      <c r="DF64">
        <f>'Raw Data'!CZ64</f>
        <v>-83.495678999999996</v>
      </c>
      <c r="DG64">
        <f>'Raw Data'!DA64</f>
        <v>34.863345000000002</v>
      </c>
      <c r="DH64">
        <f>'Raw Data'!DB64</f>
        <v>34.863345000000002</v>
      </c>
      <c r="DI64">
        <f>'Raw Data'!DC64</f>
        <v>-83.495678999999996</v>
      </c>
      <c r="DJ64">
        <f>'Raw Data'!DD64</f>
        <v>1.168E-3</v>
      </c>
      <c r="DK64">
        <f>'Raw Data'!DE64</f>
        <v>58</v>
      </c>
      <c r="DL64" s="1" t="str">
        <f>VLOOKUP(DK64,'Curve Info'!$A$9:$P$76,16)</f>
        <v>Low Crash Frequency</v>
      </c>
      <c r="DM64" s="1" t="str">
        <f>VLOOKUP(DK64,'Curve Info'!$A$9:$P$76,14)</f>
        <v>High AADT</v>
      </c>
      <c r="DN64" s="1">
        <f t="shared" si="7"/>
        <v>4533.333333333333</v>
      </c>
      <c r="DO64" s="1">
        <f t="shared" si="8"/>
        <v>3762.5</v>
      </c>
      <c r="DP64" s="1">
        <f t="shared" si="9"/>
        <v>770.83333333333303</v>
      </c>
      <c r="DQ64" s="1">
        <f t="shared" si="10"/>
        <v>0.20487264673311176</v>
      </c>
      <c r="DR64" s="1">
        <f t="shared" si="11"/>
        <v>4147.9166666666661</v>
      </c>
      <c r="DS64">
        <f>'Raw Data'!DF64</f>
        <v>4400</v>
      </c>
      <c r="DT64">
        <f>'Raw Data'!DG64</f>
        <v>8.6999999999999993</v>
      </c>
      <c r="DU64">
        <f>'Raw Data'!DH64</f>
        <v>4650</v>
      </c>
      <c r="DV64">
        <f>'Raw Data'!DI64</f>
        <v>8.6999999999999993</v>
      </c>
      <c r="DW64">
        <f>'Raw Data'!DJ64</f>
        <v>4550</v>
      </c>
      <c r="DX64">
        <f>'Raw Data'!DK64</f>
        <v>0</v>
      </c>
      <c r="DY64">
        <f>'Raw Data'!DL64</f>
        <v>4530</v>
      </c>
      <c r="DZ64">
        <f>'Raw Data'!DM64</f>
        <v>0</v>
      </c>
      <c r="EA64">
        <f>'Raw Data'!DN64</f>
        <v>4390</v>
      </c>
      <c r="EB64">
        <f>'Raw Data'!DO64</f>
        <v>12.8</v>
      </c>
      <c r="EC64">
        <f>'Raw Data'!DP64</f>
        <v>4220</v>
      </c>
      <c r="ED64">
        <f>'Raw Data'!DQ64</f>
        <v>12.8</v>
      </c>
      <c r="EE64">
        <f>'Raw Data'!DR64</f>
        <v>3220</v>
      </c>
      <c r="EF64">
        <f>'Raw Data'!DS64</f>
        <v>9.1999999999999993</v>
      </c>
      <c r="EG64">
        <f>'Raw Data'!DT64</f>
        <v>3220</v>
      </c>
      <c r="EH64">
        <f>'Raw Data'!DU64</f>
        <v>9.1999999999999993</v>
      </c>
      <c r="EI64">
        <f>'Raw Data'!DV64</f>
        <v>4610</v>
      </c>
      <c r="EJ64">
        <f>'Raw Data'!DW64</f>
        <v>8.1</v>
      </c>
      <c r="EK64">
        <f>'Raw Data'!DX64</f>
        <v>4660</v>
      </c>
      <c r="EL64">
        <f>'Raw Data'!DY64</f>
        <v>8.1</v>
      </c>
      <c r="EM64">
        <f>'Raw Data'!DZ64</f>
        <v>7.0799999999999997E-4</v>
      </c>
    </row>
    <row r="65" spans="1:143" x14ac:dyDescent="0.3">
      <c r="A65">
        <f>'Raw Data'!A65</f>
        <v>64</v>
      </c>
      <c r="B65">
        <f>'Raw Data'!B65</f>
        <v>6396457</v>
      </c>
      <c r="C65" t="str">
        <f>'Raw Data'!C65</f>
        <v>Gsp Post 00</v>
      </c>
      <c r="D65">
        <f>'Raw Data'!D65</f>
        <v>42994.541666666664</v>
      </c>
      <c r="E65" s="1">
        <f t="shared" si="2"/>
        <v>2017</v>
      </c>
      <c r="F65" s="1" t="str" cm="1">
        <f t="array" ref="F65">_xlfn.IFS(E65&lt;=2016,"before treatment",E65=2017,"unknown",E65&gt;2017,"after treatment")</f>
        <v>unknown</v>
      </c>
      <c r="G65" s="1">
        <f t="shared" si="3"/>
        <v>0</v>
      </c>
      <c r="H65" s="1">
        <f t="shared" si="4"/>
        <v>0</v>
      </c>
      <c r="I65" t="str">
        <f>'Raw Data'!E65</f>
        <v>Rabun</v>
      </c>
      <c r="J65" t="str">
        <f>'Raw Data'!F65</f>
        <v>State Route 2</v>
      </c>
      <c r="K65" t="str">
        <f>'Raw Data'!G65</f>
        <v>Davis Gap Rd</v>
      </c>
      <c r="L65" t="str">
        <f>'Raw Data'!H65</f>
        <v>(O) No Injury</v>
      </c>
      <c r="M65">
        <f>'Raw Data'!I65</f>
        <v>0</v>
      </c>
      <c r="N65">
        <f>'Raw Data'!J65</f>
        <v>0</v>
      </c>
      <c r="O65">
        <f>'Raw Data'!K65</f>
        <v>0</v>
      </c>
      <c r="P65" t="str">
        <f>'Raw Data'!L65</f>
        <v>Angle (Other)</v>
      </c>
      <c r="Q65" t="str">
        <f>'Raw Data'!M65</f>
        <v>On Roadway - Non-Intersection</v>
      </c>
      <c r="R65" t="str">
        <f>'Raw Data'!N65</f>
        <v>["Motor Vehicle in Motion","Motor Vehicle in Motion"]</v>
      </c>
      <c r="S65" t="str">
        <f>'Raw Data'!O65</f>
        <v>["Motor Vehicle in Motion","Motor Vehicle in Motion"]</v>
      </c>
      <c r="T65" t="str">
        <f>'Raw Data'!P65</f>
        <v>(None)</v>
      </c>
      <c r="U65">
        <f>'Raw Data'!Q65</f>
        <v>2</v>
      </c>
      <c r="V65" s="1" t="str">
        <f t="shared" si="5"/>
        <v>No</v>
      </c>
      <c r="W65" t="str">
        <f>'Raw Data'!R65</f>
        <v>["Negotiating a Curve","Turning Left"]</v>
      </c>
      <c r="X65" t="str">
        <f>'Raw Data'!S65</f>
        <v>["East","North"]</v>
      </c>
      <c r="Y65" t="str">
        <f>'Raw Data'!T65</f>
        <v>Daylight</v>
      </c>
      <c r="Z65" t="str">
        <f>'Raw Data'!U65</f>
        <v>Dry</v>
      </c>
      <c r="AA65" t="str">
        <f>'Raw Data'!V65</f>
        <v>[27,29]</v>
      </c>
      <c r="AB65" t="str">
        <f>'Raw Data'!W65</f>
        <v>["Lap and Shoulder Belt Used","Lap and Shoulder Belt Used"]</v>
      </c>
      <c r="AC65" s="1">
        <f t="shared" si="6"/>
        <v>0</v>
      </c>
      <c r="AD65" t="str">
        <f>'Raw Data'!X65</f>
        <v>["Passenger Car","Van"]</v>
      </c>
      <c r="AE65" t="str">
        <f>'Raw Data'!Y65</f>
        <v>2411000200I</v>
      </c>
      <c r="AF65">
        <f>'Raw Data'!Z65</f>
        <v>11.243</v>
      </c>
      <c r="AG65">
        <f>'Raw Data'!AA65</f>
        <v>34.868530999999997</v>
      </c>
      <c r="AH65">
        <f>'Raw Data'!AB65</f>
        <v>-83.471271000000002</v>
      </c>
      <c r="AI65">
        <f>'Raw Data'!AC65</f>
        <v>58</v>
      </c>
      <c r="AJ65">
        <f>'Raw Data'!AD65</f>
        <v>45</v>
      </c>
      <c r="AK65">
        <f>'Raw Data'!AE65</f>
        <v>101</v>
      </c>
      <c r="AL65" t="str">
        <f>'Raw Data'!AF65</f>
        <v>D1_0002_00_I</v>
      </c>
      <c r="AM65">
        <f>'Raw Data'!AG65</f>
        <v>85</v>
      </c>
      <c r="AN65">
        <f>'Raw Data'!AH65</f>
        <v>100</v>
      </c>
      <c r="AO65" t="str">
        <f>'Raw Data'!AI65</f>
        <v>simple</v>
      </c>
      <c r="AP65">
        <f>'Raw Data'!AJ65</f>
        <v>636.20000000000005</v>
      </c>
      <c r="AQ65">
        <f>'Raw Data'!AK65</f>
        <v>32.4</v>
      </c>
      <c r="AR65">
        <f>'Raw Data'!AL65</f>
        <v>360.8</v>
      </c>
      <c r="AS65">
        <f>'Raw Data'!AM65</f>
        <v>-83.471508999999998</v>
      </c>
      <c r="AT65">
        <f>'Raw Data'!AN65</f>
        <v>34.868519999999997</v>
      </c>
      <c r="AU65">
        <f>'Raw Data'!AO65</f>
        <v>-83.470420000000004</v>
      </c>
      <c r="AV65">
        <f>'Raw Data'!AP65</f>
        <v>34.86889</v>
      </c>
      <c r="AW65" t="str">
        <f>'Raw Data'!AQ65</f>
        <v>2411000200I</v>
      </c>
      <c r="AX65">
        <f>'Raw Data'!AR65</f>
        <v>1</v>
      </c>
      <c r="AY65">
        <f>'Raw Data'!AS65</f>
        <v>241</v>
      </c>
      <c r="AZ65">
        <f>'Raw Data'!AT65</f>
        <v>2</v>
      </c>
      <c r="BA65">
        <f>'Raw Data'!AU65</f>
        <v>0</v>
      </c>
      <c r="BB65">
        <f>'Raw Data'!AV65</f>
        <v>55</v>
      </c>
      <c r="BC65">
        <f>'Raw Data'!AW65</f>
        <v>7.57</v>
      </c>
      <c r="BD65">
        <f>'Raw Data'!AX65</f>
        <v>7.03</v>
      </c>
      <c r="BE65">
        <f>'Raw Data'!AY65</f>
        <v>2036.7</v>
      </c>
      <c r="BF65">
        <f>'Raw Data'!AZ65</f>
        <v>2028.5</v>
      </c>
      <c r="BG65">
        <f>'Raw Data'!BA65</f>
        <v>2021</v>
      </c>
      <c r="BH65">
        <f>'Raw Data'!BB65</f>
        <v>55</v>
      </c>
      <c r="BI65">
        <f>'Raw Data'!BC65</f>
        <v>54.3</v>
      </c>
      <c r="BJ65">
        <f>'Raw Data'!BD65</f>
        <v>0.7</v>
      </c>
      <c r="BK65">
        <f>'Raw Data'!BE65</f>
        <v>43091</v>
      </c>
      <c r="BL65" t="str">
        <f>'Raw Data'!BF65</f>
        <v>NONE</v>
      </c>
      <c r="BM65">
        <f>'Raw Data'!BG65</f>
        <v>1.168E-3</v>
      </c>
      <c r="BN65">
        <f>'Raw Data'!BH65</f>
        <v>43319</v>
      </c>
      <c r="BO65">
        <f>'Raw Data'!BI65</f>
        <v>42944</v>
      </c>
      <c r="BP65" t="str">
        <f>'Raw Data'!BJ65</f>
        <v>2411000200I</v>
      </c>
      <c r="BQ65" t="str">
        <f>'Raw Data'!BK65</f>
        <v>RABUN</v>
      </c>
      <c r="BR65">
        <f>'Raw Data'!BL65</f>
        <v>1</v>
      </c>
      <c r="BS65">
        <f>'Raw Data'!BM65</f>
        <v>200</v>
      </c>
      <c r="BT65">
        <f>'Raw Data'!BN65</f>
        <v>1</v>
      </c>
      <c r="BU65">
        <f>'Raw Data'!BO65</f>
        <v>1</v>
      </c>
      <c r="BV65">
        <f>'Raw Data'!BP65</f>
        <v>2</v>
      </c>
      <c r="BW65">
        <f>'Raw Data'!BQ65</f>
        <v>1</v>
      </c>
      <c r="BX65">
        <f>'Raw Data'!BR65</f>
        <v>1</v>
      </c>
      <c r="BY65">
        <f>'Raw Data'!BS65</f>
        <v>2</v>
      </c>
      <c r="BZ65">
        <f>'Raw Data'!BT65</f>
        <v>3</v>
      </c>
      <c r="CA65">
        <f>'Raw Data'!BU65</f>
        <v>3</v>
      </c>
      <c r="CB65" t="str">
        <f>'Raw Data'!BV65</f>
        <v>N</v>
      </c>
      <c r="CC65">
        <f>'Raw Data'!BW65</f>
        <v>241</v>
      </c>
      <c r="CD65">
        <f>'Raw Data'!BX65</f>
        <v>2</v>
      </c>
      <c r="CE65">
        <f>'Raw Data'!BY65</f>
        <v>0</v>
      </c>
      <c r="CF65" t="str">
        <f>'Raw Data'!BZ65</f>
        <v>Not Urban</v>
      </c>
      <c r="CG65" t="str">
        <f>'Raw Data'!CA65</f>
        <v>Not Urban</v>
      </c>
      <c r="CH65">
        <f>'Raw Data'!CB65</f>
        <v>0</v>
      </c>
      <c r="CI65">
        <f>'Raw Data'!CC65</f>
        <v>55</v>
      </c>
      <c r="CJ65">
        <f>'Raw Data'!CD65</f>
        <v>4390</v>
      </c>
      <c r="CK65" t="str">
        <f>'Raw Data'!CE65</f>
        <v xml:space="preserve"> </v>
      </c>
      <c r="CL65">
        <f>'Raw Data'!CF65</f>
        <v>0</v>
      </c>
      <c r="CM65">
        <f>'Raw Data'!CG65</f>
        <v>1.1212059999999999</v>
      </c>
      <c r="CN65">
        <f>'Raw Data'!CH65</f>
        <v>9</v>
      </c>
      <c r="CO65" t="str">
        <f>'Raw Data'!CI65</f>
        <v>State Mainline</v>
      </c>
      <c r="CP65">
        <f>'Raw Data'!CJ65</f>
        <v>4390</v>
      </c>
      <c r="CQ65">
        <f>'Raw Data'!CK65</f>
        <v>452509</v>
      </c>
      <c r="CR65">
        <f>'Raw Data'!CL65</f>
        <v>11.16</v>
      </c>
      <c r="CS65">
        <f>'Raw Data'!CM65</f>
        <v>12.28</v>
      </c>
      <c r="CT65">
        <f>'Raw Data'!CN65</f>
        <v>452509</v>
      </c>
      <c r="CU65">
        <f>'Raw Data'!CO65</f>
        <v>0</v>
      </c>
      <c r="CV65">
        <f>'Raw Data'!CP65</f>
        <v>5919.9688180000003</v>
      </c>
      <c r="CW65">
        <f>'Raw Data'!CQ65</f>
        <v>100</v>
      </c>
      <c r="CX65">
        <f>'Raw Data'!CR65</f>
        <v>42968</v>
      </c>
      <c r="CY65">
        <f>'Raw Data'!CS65</f>
        <v>4.0163999999999998E-2</v>
      </c>
      <c r="CZ65">
        <f>'Raw Data'!CT65</f>
        <v>0</v>
      </c>
      <c r="DA65">
        <f>'Raw Data'!CU65</f>
        <v>1.168E-3</v>
      </c>
      <c r="DB65">
        <f>'Raw Data'!CV65</f>
        <v>615</v>
      </c>
      <c r="DC65" t="str">
        <f>'Raw Data'!CW65</f>
        <v>241-0007</v>
      </c>
      <c r="DD65" t="str">
        <f>'Raw Data'!CX65</f>
        <v>3R : Rural Principal Arterial - Other</v>
      </c>
      <c r="DE65" t="str">
        <f>'Raw Data'!CY65</f>
        <v>34.863345, -83.495679</v>
      </c>
      <c r="DF65">
        <f>'Raw Data'!CZ65</f>
        <v>-83.495678999999996</v>
      </c>
      <c r="DG65">
        <f>'Raw Data'!DA65</f>
        <v>34.863345000000002</v>
      </c>
      <c r="DH65">
        <f>'Raw Data'!DB65</f>
        <v>34.863345000000002</v>
      </c>
      <c r="DI65">
        <f>'Raw Data'!DC65</f>
        <v>-83.495678999999996</v>
      </c>
      <c r="DJ65">
        <f>'Raw Data'!DD65</f>
        <v>1.168E-3</v>
      </c>
      <c r="DK65">
        <f>'Raw Data'!DE65</f>
        <v>58</v>
      </c>
      <c r="DL65" s="1" t="str">
        <f>VLOOKUP(DK65,'Curve Info'!$A$9:$P$76,16)</f>
        <v>Low Crash Frequency</v>
      </c>
      <c r="DM65" s="1" t="str">
        <f>VLOOKUP(DK65,'Curve Info'!$A$9:$P$76,14)</f>
        <v>High AADT</v>
      </c>
      <c r="DN65" s="1">
        <f t="shared" si="7"/>
        <v>4533.333333333333</v>
      </c>
      <c r="DO65" s="1">
        <f t="shared" si="8"/>
        <v>3762.5</v>
      </c>
      <c r="DP65" s="1">
        <f t="shared" si="9"/>
        <v>770.83333333333303</v>
      </c>
      <c r="DQ65" s="1">
        <f t="shared" si="10"/>
        <v>0.20487264673311176</v>
      </c>
      <c r="DR65" s="1">
        <f t="shared" si="11"/>
        <v>4147.9166666666661</v>
      </c>
      <c r="DS65">
        <f>'Raw Data'!DF65</f>
        <v>4400</v>
      </c>
      <c r="DT65">
        <f>'Raw Data'!DG65</f>
        <v>8.6999999999999993</v>
      </c>
      <c r="DU65">
        <f>'Raw Data'!DH65</f>
        <v>4650</v>
      </c>
      <c r="DV65">
        <f>'Raw Data'!DI65</f>
        <v>8.6999999999999993</v>
      </c>
      <c r="DW65">
        <f>'Raw Data'!DJ65</f>
        <v>4550</v>
      </c>
      <c r="DX65">
        <f>'Raw Data'!DK65</f>
        <v>0</v>
      </c>
      <c r="DY65">
        <f>'Raw Data'!DL65</f>
        <v>4530</v>
      </c>
      <c r="DZ65">
        <f>'Raw Data'!DM65</f>
        <v>0</v>
      </c>
      <c r="EA65">
        <f>'Raw Data'!DN65</f>
        <v>4390</v>
      </c>
      <c r="EB65">
        <f>'Raw Data'!DO65</f>
        <v>12.8</v>
      </c>
      <c r="EC65">
        <f>'Raw Data'!DP65</f>
        <v>4220</v>
      </c>
      <c r="ED65">
        <f>'Raw Data'!DQ65</f>
        <v>12.8</v>
      </c>
      <c r="EE65">
        <f>'Raw Data'!DR65</f>
        <v>3220</v>
      </c>
      <c r="EF65">
        <f>'Raw Data'!DS65</f>
        <v>9.1999999999999993</v>
      </c>
      <c r="EG65">
        <f>'Raw Data'!DT65</f>
        <v>3220</v>
      </c>
      <c r="EH65">
        <f>'Raw Data'!DU65</f>
        <v>9.1999999999999993</v>
      </c>
      <c r="EI65">
        <f>'Raw Data'!DV65</f>
        <v>4610</v>
      </c>
      <c r="EJ65">
        <f>'Raw Data'!DW65</f>
        <v>8.1</v>
      </c>
      <c r="EK65">
        <f>'Raw Data'!DX65</f>
        <v>4660</v>
      </c>
      <c r="EL65">
        <f>'Raw Data'!DY65</f>
        <v>8.1</v>
      </c>
      <c r="EM65">
        <f>'Raw Data'!DZ65</f>
        <v>0</v>
      </c>
    </row>
    <row r="66" spans="1:143" x14ac:dyDescent="0.3">
      <c r="A66">
        <f>'Raw Data'!A66</f>
        <v>65</v>
      </c>
      <c r="B66">
        <f>'Raw Data'!B66</f>
        <v>7733300</v>
      </c>
      <c r="C66" t="str">
        <f>'Raw Data'!C66</f>
        <v>Rabun Co Sheriff's Office</v>
      </c>
      <c r="D66">
        <f>'Raw Data'!D66</f>
        <v>44053.434027777781</v>
      </c>
      <c r="E66" s="1">
        <f t="shared" si="2"/>
        <v>2020</v>
      </c>
      <c r="F66" s="1" t="str" cm="1">
        <f t="array" ref="F66">_xlfn.IFS(E66&lt;=2016,"before treatment",E66=2017,"unknown",E66&gt;2017,"after treatment")</f>
        <v>after treatment</v>
      </c>
      <c r="G66" s="1">
        <f t="shared" si="3"/>
        <v>0</v>
      </c>
      <c r="H66" s="1">
        <f t="shared" si="4"/>
        <v>1</v>
      </c>
      <c r="I66" t="str">
        <f>'Raw Data'!E66</f>
        <v>Rabun</v>
      </c>
      <c r="J66" t="str">
        <f>'Raw Data'!F66</f>
        <v>Lookout Mountain Scenic Hwy</v>
      </c>
      <c r="K66" t="str">
        <f>'Raw Data'!G66</f>
        <v>Olas Ln</v>
      </c>
      <c r="L66" t="str">
        <f>'Raw Data'!H66</f>
        <v>(O) No Injury</v>
      </c>
      <c r="M66">
        <f>'Raw Data'!I66</f>
        <v>0</v>
      </c>
      <c r="N66">
        <f>'Raw Data'!J66</f>
        <v>0</v>
      </c>
      <c r="O66">
        <f>'Raw Data'!K66</f>
        <v>0</v>
      </c>
      <c r="P66" t="str">
        <f>'Raw Data'!L66</f>
        <v>Not a Collision with Motor Vehicle</v>
      </c>
      <c r="Q66" t="str">
        <f>'Raw Data'!M66</f>
        <v>Off Roadway</v>
      </c>
      <c r="R66" t="str">
        <f>'Raw Data'!N66</f>
        <v>Culvert</v>
      </c>
      <c r="S66" t="str">
        <f>'Raw Data'!O66</f>
        <v>Culvert</v>
      </c>
      <c r="T66" t="str">
        <f>'Raw Data'!P66</f>
        <v>(None)</v>
      </c>
      <c r="U66">
        <f>'Raw Data'!Q66</f>
        <v>1</v>
      </c>
      <c r="V66" s="1" t="str">
        <f t="shared" si="5"/>
        <v>Yes</v>
      </c>
      <c r="W66" t="str">
        <f>'Raw Data'!R66</f>
        <v>Negotiating a Curve</v>
      </c>
      <c r="X66" t="str">
        <f>'Raw Data'!S66</f>
        <v>West</v>
      </c>
      <c r="Y66" t="str">
        <f>'Raw Data'!T66</f>
        <v>Daylight</v>
      </c>
      <c r="Z66" t="str">
        <f>'Raw Data'!U66</f>
        <v>Dry</v>
      </c>
      <c r="AA66">
        <f>'Raw Data'!V66</f>
        <v>32</v>
      </c>
      <c r="AB66" t="str">
        <f>'Raw Data'!W66</f>
        <v>Lap and Shoulder Belt Used</v>
      </c>
      <c r="AC66" s="1">
        <f t="shared" si="6"/>
        <v>0</v>
      </c>
      <c r="AD66" t="str">
        <f>'Raw Data'!X66</f>
        <v>Pickup Truck</v>
      </c>
      <c r="AE66" t="str">
        <f>'Raw Data'!Y66</f>
        <v>2411000200I</v>
      </c>
      <c r="AF66">
        <f>'Raw Data'!Z66</f>
        <v>10.441739999999999</v>
      </c>
      <c r="AG66">
        <f>'Raw Data'!AA66</f>
        <v>34.865783999999998</v>
      </c>
      <c r="AH66">
        <f>'Raw Data'!AB66</f>
        <v>-83.484651999999997</v>
      </c>
      <c r="AI66">
        <f>'Raw Data'!AC66</f>
        <v>59</v>
      </c>
      <c r="AJ66">
        <f>'Raw Data'!AD66</f>
        <v>49</v>
      </c>
      <c r="AK66">
        <f>'Raw Data'!AE66</f>
        <v>97</v>
      </c>
      <c r="AL66" t="str">
        <f>'Raw Data'!AF66</f>
        <v>D1_0002_00_I</v>
      </c>
      <c r="AM66">
        <f>'Raw Data'!AG66</f>
        <v>81</v>
      </c>
      <c r="AN66">
        <f>'Raw Data'!AH66</f>
        <v>96</v>
      </c>
      <c r="AO66" t="str">
        <f>'Raw Data'!AI66</f>
        <v>simple</v>
      </c>
      <c r="AP66">
        <f>'Raw Data'!AJ66</f>
        <v>1048.4000000000001</v>
      </c>
      <c r="AQ66">
        <f>'Raw Data'!AK66</f>
        <v>48.4</v>
      </c>
      <c r="AR66">
        <f>'Raw Data'!AL66</f>
        <v>883.9</v>
      </c>
      <c r="AS66">
        <f>'Raw Data'!AM66</f>
        <v>-83.484986000000006</v>
      </c>
      <c r="AT66">
        <f>'Raw Data'!AN66</f>
        <v>34.865769999999998</v>
      </c>
      <c r="AU66">
        <f>'Raw Data'!AO66</f>
        <v>-83.482270999999997</v>
      </c>
      <c r="AV66">
        <f>'Raw Data'!AP66</f>
        <v>34.866531000000002</v>
      </c>
      <c r="AW66" t="str">
        <f>'Raw Data'!AQ66</f>
        <v>2411000200I</v>
      </c>
      <c r="AX66">
        <f>'Raw Data'!AR66</f>
        <v>1</v>
      </c>
      <c r="AY66">
        <f>'Raw Data'!AS66</f>
        <v>241</v>
      </c>
      <c r="AZ66">
        <f>'Raw Data'!AT66</f>
        <v>2</v>
      </c>
      <c r="BA66">
        <f>'Raw Data'!AU66</f>
        <v>0</v>
      </c>
      <c r="BB66">
        <f>'Raw Data'!AV66</f>
        <v>55</v>
      </c>
      <c r="BC66">
        <f>'Raw Data'!AW66</f>
        <v>7.17</v>
      </c>
      <c r="BD66">
        <f>'Raw Data'!AX66</f>
        <v>6.18</v>
      </c>
      <c r="BE66">
        <f>'Raw Data'!AY66</f>
        <v>1966.5</v>
      </c>
      <c r="BF66">
        <f>'Raw Data'!AZ66</f>
        <v>1960.3</v>
      </c>
      <c r="BG66">
        <f>'Raw Data'!BA66</f>
        <v>1952.8</v>
      </c>
      <c r="BH66">
        <f>'Raw Data'!BB66</f>
        <v>55</v>
      </c>
      <c r="BI66">
        <f>'Raw Data'!BC66</f>
        <v>58.8</v>
      </c>
      <c r="BJ66">
        <f>'Raw Data'!BD66</f>
        <v>0</v>
      </c>
      <c r="BK66">
        <f>'Raw Data'!BE66</f>
        <v>43091</v>
      </c>
      <c r="BL66" t="str">
        <f>'Raw Data'!BF66</f>
        <v>NONE</v>
      </c>
      <c r="BM66">
        <f>'Raw Data'!BG66</f>
        <v>2.8770000000000002E-3</v>
      </c>
      <c r="BN66">
        <f>'Raw Data'!BH66</f>
        <v>43321</v>
      </c>
      <c r="BO66">
        <f>'Raw Data'!BI66</f>
        <v>42946</v>
      </c>
      <c r="BP66" t="str">
        <f>'Raw Data'!BJ66</f>
        <v>2411000200I</v>
      </c>
      <c r="BQ66" t="str">
        <f>'Raw Data'!BK66</f>
        <v>RABUN</v>
      </c>
      <c r="BR66">
        <f>'Raw Data'!BL66</f>
        <v>1</v>
      </c>
      <c r="BS66">
        <f>'Raw Data'!BM66</f>
        <v>200</v>
      </c>
      <c r="BT66">
        <f>'Raw Data'!BN66</f>
        <v>1</v>
      </c>
      <c r="BU66">
        <f>'Raw Data'!BO66</f>
        <v>1</v>
      </c>
      <c r="BV66">
        <f>'Raw Data'!BP66</f>
        <v>2</v>
      </c>
      <c r="BW66">
        <f>'Raw Data'!BQ66</f>
        <v>1</v>
      </c>
      <c r="BX66">
        <f>'Raw Data'!BR66</f>
        <v>1</v>
      </c>
      <c r="BY66">
        <f>'Raw Data'!BS66</f>
        <v>2</v>
      </c>
      <c r="BZ66">
        <f>'Raw Data'!BT66</f>
        <v>3</v>
      </c>
      <c r="CA66">
        <f>'Raw Data'!BU66</f>
        <v>3</v>
      </c>
      <c r="CB66" t="str">
        <f>'Raw Data'!BV66</f>
        <v>N</v>
      </c>
      <c r="CC66">
        <f>'Raw Data'!BW66</f>
        <v>241</v>
      </c>
      <c r="CD66">
        <f>'Raw Data'!BX66</f>
        <v>2</v>
      </c>
      <c r="CE66">
        <f>'Raw Data'!BY66</f>
        <v>0</v>
      </c>
      <c r="CF66" t="str">
        <f>'Raw Data'!BZ66</f>
        <v>Not Urban</v>
      </c>
      <c r="CG66" t="str">
        <f>'Raw Data'!CA66</f>
        <v>Not Urban</v>
      </c>
      <c r="CH66">
        <f>'Raw Data'!CB66</f>
        <v>0</v>
      </c>
      <c r="CI66">
        <f>'Raw Data'!CC66</f>
        <v>55</v>
      </c>
      <c r="CJ66">
        <f>'Raw Data'!CD66</f>
        <v>4040</v>
      </c>
      <c r="CK66" t="str">
        <f>'Raw Data'!CE66</f>
        <v xml:space="preserve"> </v>
      </c>
      <c r="CL66">
        <f>'Raw Data'!CF66</f>
        <v>0</v>
      </c>
      <c r="CM66">
        <f>'Raw Data'!CG66</f>
        <v>1.979163</v>
      </c>
      <c r="CN66">
        <f>'Raw Data'!CH66</f>
        <v>9</v>
      </c>
      <c r="CO66" t="str">
        <f>'Raw Data'!CI66</f>
        <v>State Mainline</v>
      </c>
      <c r="CP66">
        <f>'Raw Data'!CJ66</f>
        <v>4040</v>
      </c>
      <c r="CQ66">
        <f>'Raw Data'!CK66</f>
        <v>452511</v>
      </c>
      <c r="CR66">
        <f>'Raw Data'!CL66</f>
        <v>8.81</v>
      </c>
      <c r="CS66">
        <f>'Raw Data'!CM66</f>
        <v>10.79</v>
      </c>
      <c r="CT66">
        <f>'Raw Data'!CN66</f>
        <v>452511</v>
      </c>
      <c r="CU66">
        <f>'Raw Data'!CO66</f>
        <v>0</v>
      </c>
      <c r="CV66">
        <f>'Raw Data'!CP66</f>
        <v>10449.979019</v>
      </c>
      <c r="CW66">
        <f>'Raw Data'!CQ66</f>
        <v>100</v>
      </c>
      <c r="CX66">
        <f>'Raw Data'!CR66</f>
        <v>42970</v>
      </c>
      <c r="CY66">
        <f>'Raw Data'!CS66</f>
        <v>7.0028999999999994E-2</v>
      </c>
      <c r="CZ66">
        <f>'Raw Data'!CT66</f>
        <v>0</v>
      </c>
      <c r="DA66">
        <f>'Raw Data'!CU66</f>
        <v>2.8770000000000002E-3</v>
      </c>
      <c r="DB66">
        <f>'Raw Data'!CV66</f>
        <v>615</v>
      </c>
      <c r="DC66" t="str">
        <f>'Raw Data'!CW66</f>
        <v>241-0007</v>
      </c>
      <c r="DD66" t="str">
        <f>'Raw Data'!CX66</f>
        <v>3R : Rural Principal Arterial - Other</v>
      </c>
      <c r="DE66" t="str">
        <f>'Raw Data'!CY66</f>
        <v>34.863345, -83.495679</v>
      </c>
      <c r="DF66">
        <f>'Raw Data'!CZ66</f>
        <v>-83.495678999999996</v>
      </c>
      <c r="DG66">
        <f>'Raw Data'!DA66</f>
        <v>34.863345000000002</v>
      </c>
      <c r="DH66">
        <f>'Raw Data'!DB66</f>
        <v>34.863345000000002</v>
      </c>
      <c r="DI66">
        <f>'Raw Data'!DC66</f>
        <v>-83.495678999999996</v>
      </c>
      <c r="DJ66">
        <f>'Raw Data'!DD66</f>
        <v>2.8770000000000002E-3</v>
      </c>
      <c r="DK66">
        <f>'Raw Data'!DE66</f>
        <v>59</v>
      </c>
      <c r="DL66" s="1" t="str">
        <f>VLOOKUP(DK66,'Curve Info'!$A$9:$P$76,16)</f>
        <v>High Crash Frequency</v>
      </c>
      <c r="DM66" s="1" t="str">
        <f>VLOOKUP(DK66,'Curve Info'!$A$9:$P$76,14)</f>
        <v>High AADT</v>
      </c>
      <c r="DN66" s="1">
        <f t="shared" si="7"/>
        <v>4260</v>
      </c>
      <c r="DO66" s="1">
        <f t="shared" si="8"/>
        <v>3915</v>
      </c>
      <c r="DP66" s="1">
        <f t="shared" si="9"/>
        <v>345</v>
      </c>
      <c r="DQ66" s="1">
        <f t="shared" si="10"/>
        <v>8.8122605363984668E-2</v>
      </c>
      <c r="DR66" s="1">
        <f t="shared" si="11"/>
        <v>4087.5</v>
      </c>
      <c r="DS66">
        <f>'Raw Data'!DF66</f>
        <v>3220</v>
      </c>
      <c r="DT66">
        <f>'Raw Data'!DG66</f>
        <v>13.7</v>
      </c>
      <c r="DU66">
        <f>'Raw Data'!DH66</f>
        <v>4850</v>
      </c>
      <c r="DV66">
        <f>'Raw Data'!DI66</f>
        <v>9.8000000000000007</v>
      </c>
      <c r="DW66">
        <f>'Raw Data'!DJ66</f>
        <v>4710</v>
      </c>
      <c r="DX66">
        <f>'Raw Data'!DK66</f>
        <v>9.8000000000000007</v>
      </c>
      <c r="DY66">
        <f>'Raw Data'!DL66</f>
        <v>3720</v>
      </c>
      <c r="DZ66">
        <f>'Raw Data'!DM66</f>
        <v>9</v>
      </c>
      <c r="EA66">
        <f>'Raw Data'!DN66</f>
        <v>4040</v>
      </c>
      <c r="EB66">
        <f>'Raw Data'!DO66</f>
        <v>11.4</v>
      </c>
      <c r="EC66">
        <f>'Raw Data'!DP66</f>
        <v>3880</v>
      </c>
      <c r="ED66">
        <f>'Raw Data'!DQ66</f>
        <v>11.4</v>
      </c>
      <c r="EE66">
        <f>'Raw Data'!DR66</f>
        <v>3690</v>
      </c>
      <c r="EF66">
        <f>'Raw Data'!DS66</f>
        <v>12</v>
      </c>
      <c r="EG66">
        <f>'Raw Data'!DT66</f>
        <v>4050</v>
      </c>
      <c r="EH66">
        <f>'Raw Data'!DU66</f>
        <v>10</v>
      </c>
      <c r="EI66">
        <f>'Raw Data'!DV66</f>
        <v>4050</v>
      </c>
      <c r="EJ66">
        <f>'Raw Data'!DW66</f>
        <v>9.6999999999999993</v>
      </c>
      <c r="EK66">
        <f>'Raw Data'!DX66</f>
        <v>4590</v>
      </c>
      <c r="EL66">
        <f>'Raw Data'!DY66</f>
        <v>9.6999999999999993</v>
      </c>
      <c r="EM66">
        <f>'Raw Data'!DZ66</f>
        <v>0</v>
      </c>
    </row>
    <row r="67" spans="1:143" x14ac:dyDescent="0.3">
      <c r="A67">
        <f>'Raw Data'!A67</f>
        <v>66</v>
      </c>
      <c r="B67">
        <f>'Raw Data'!B67</f>
        <v>7628328</v>
      </c>
      <c r="C67" t="str">
        <f>'Raw Data'!C67</f>
        <v>Rabun Co Sheriff's Office</v>
      </c>
      <c r="D67">
        <f>'Raw Data'!D67</f>
        <v>43952.711805555555</v>
      </c>
      <c r="E67" s="1">
        <f t="shared" ref="E67:E130" si="12">YEAR(D67)</f>
        <v>2020</v>
      </c>
      <c r="F67" s="1" t="str" cm="1">
        <f t="array" ref="F67">_xlfn.IFS(E67&lt;=2016,"before treatment",E67=2017,"unknown",E67&gt;2017,"after treatment")</f>
        <v>after treatment</v>
      </c>
      <c r="G67" s="1">
        <f t="shared" ref="G67:G130" si="13">IF(F67="before treatment",1,0)</f>
        <v>0</v>
      </c>
      <c r="H67" s="1">
        <f t="shared" ref="H67:H130" si="14">IF(F67="after treatment",1,0)</f>
        <v>1</v>
      </c>
      <c r="I67" t="str">
        <f>'Raw Data'!E67</f>
        <v>Rabun</v>
      </c>
      <c r="J67" t="str">
        <f>'Raw Data'!F67</f>
        <v>Lookout Mountain Scenic Hwy</v>
      </c>
      <c r="K67" t="str">
        <f>'Raw Data'!G67</f>
        <v>Olas Ln</v>
      </c>
      <c r="L67" t="str">
        <f>'Raw Data'!H67</f>
        <v>(O) No Injury</v>
      </c>
      <c r="M67">
        <f>'Raw Data'!I67</f>
        <v>0</v>
      </c>
      <c r="N67">
        <f>'Raw Data'!J67</f>
        <v>0</v>
      </c>
      <c r="O67">
        <f>'Raw Data'!K67</f>
        <v>0</v>
      </c>
      <c r="P67" t="str">
        <f>'Raw Data'!L67</f>
        <v>Not a Collision with Motor Vehicle</v>
      </c>
      <c r="Q67" t="str">
        <f>'Raw Data'!M67</f>
        <v>Off Roadway</v>
      </c>
      <c r="R67" t="str">
        <f>'Raw Data'!N67</f>
        <v>Embankment</v>
      </c>
      <c r="S67" t="str">
        <f>'Raw Data'!O67</f>
        <v>Embankment</v>
      </c>
      <c r="T67" t="str">
        <f>'Raw Data'!P67</f>
        <v>(None)</v>
      </c>
      <c r="U67">
        <f>'Raw Data'!Q67</f>
        <v>1</v>
      </c>
      <c r="V67" s="1" t="str">
        <f t="shared" ref="V67:V130" si="15">IF(U67=1,"Yes","No")</f>
        <v>Yes</v>
      </c>
      <c r="W67" t="str">
        <f>'Raw Data'!R67</f>
        <v>Negotiating a Curve</v>
      </c>
      <c r="X67" t="str">
        <f>'Raw Data'!S67</f>
        <v>West</v>
      </c>
      <c r="Y67" t="str">
        <f>'Raw Data'!T67</f>
        <v>Daylight</v>
      </c>
      <c r="Z67" t="str">
        <f>'Raw Data'!U67</f>
        <v>Dry</v>
      </c>
      <c r="AA67">
        <f>'Raw Data'!V67</f>
        <v>75</v>
      </c>
      <c r="AB67" t="str">
        <f>'Raw Data'!W67</f>
        <v>Lap and Shoulder Belt Used</v>
      </c>
      <c r="AC67" s="1">
        <f t="shared" ref="AC67:AC130" si="16">IF(ISNUMBER(SEARCH("Motorcycle",AD67)),1,0)</f>
        <v>0</v>
      </c>
      <c r="AD67" t="str">
        <f>'Raw Data'!X67</f>
        <v>Pickup Truck</v>
      </c>
      <c r="AE67" t="str">
        <f>'Raw Data'!Y67</f>
        <v>2411000200I</v>
      </c>
      <c r="AF67">
        <f>'Raw Data'!Z67</f>
        <v>10.443773999999999</v>
      </c>
      <c r="AG67">
        <f>'Raw Data'!AA67</f>
        <v>34.865786</v>
      </c>
      <c r="AH67">
        <f>'Raw Data'!AB67</f>
        <v>-83.484616000000003</v>
      </c>
      <c r="AI67">
        <f>'Raw Data'!AC67</f>
        <v>59</v>
      </c>
      <c r="AJ67">
        <f>'Raw Data'!AD67</f>
        <v>49</v>
      </c>
      <c r="AK67">
        <f>'Raw Data'!AE67</f>
        <v>97</v>
      </c>
      <c r="AL67" t="str">
        <f>'Raw Data'!AF67</f>
        <v>D1_0002_00_I</v>
      </c>
      <c r="AM67">
        <f>'Raw Data'!AG67</f>
        <v>81</v>
      </c>
      <c r="AN67">
        <f>'Raw Data'!AH67</f>
        <v>96</v>
      </c>
      <c r="AO67" t="str">
        <f>'Raw Data'!AI67</f>
        <v>simple</v>
      </c>
      <c r="AP67">
        <f>'Raw Data'!AJ67</f>
        <v>1048.4000000000001</v>
      </c>
      <c r="AQ67">
        <f>'Raw Data'!AK67</f>
        <v>48.4</v>
      </c>
      <c r="AR67">
        <f>'Raw Data'!AL67</f>
        <v>883.9</v>
      </c>
      <c r="AS67">
        <f>'Raw Data'!AM67</f>
        <v>-83.484986000000006</v>
      </c>
      <c r="AT67">
        <f>'Raw Data'!AN67</f>
        <v>34.865769999999998</v>
      </c>
      <c r="AU67">
        <f>'Raw Data'!AO67</f>
        <v>-83.482270999999997</v>
      </c>
      <c r="AV67">
        <f>'Raw Data'!AP67</f>
        <v>34.866531000000002</v>
      </c>
      <c r="AW67" t="str">
        <f>'Raw Data'!AQ67</f>
        <v>2411000200I</v>
      </c>
      <c r="AX67">
        <f>'Raw Data'!AR67</f>
        <v>1</v>
      </c>
      <c r="AY67">
        <f>'Raw Data'!AS67</f>
        <v>241</v>
      </c>
      <c r="AZ67">
        <f>'Raw Data'!AT67</f>
        <v>2</v>
      </c>
      <c r="BA67">
        <f>'Raw Data'!AU67</f>
        <v>0</v>
      </c>
      <c r="BB67">
        <f>'Raw Data'!AV67</f>
        <v>55</v>
      </c>
      <c r="BC67">
        <f>'Raw Data'!AW67</f>
        <v>7.17</v>
      </c>
      <c r="BD67">
        <f>'Raw Data'!AX67</f>
        <v>6.18</v>
      </c>
      <c r="BE67">
        <f>'Raw Data'!AY67</f>
        <v>1966.5</v>
      </c>
      <c r="BF67">
        <f>'Raw Data'!AZ67</f>
        <v>1960.3</v>
      </c>
      <c r="BG67">
        <f>'Raw Data'!BA67</f>
        <v>1952.8</v>
      </c>
      <c r="BH67">
        <f>'Raw Data'!BB67</f>
        <v>55</v>
      </c>
      <c r="BI67">
        <f>'Raw Data'!BC67</f>
        <v>58.8</v>
      </c>
      <c r="BJ67">
        <f>'Raw Data'!BD67</f>
        <v>0</v>
      </c>
      <c r="BK67">
        <f>'Raw Data'!BE67</f>
        <v>43091</v>
      </c>
      <c r="BL67" t="str">
        <f>'Raw Data'!BF67</f>
        <v>NONE</v>
      </c>
      <c r="BM67">
        <f>'Raw Data'!BG67</f>
        <v>2.8770000000000002E-3</v>
      </c>
      <c r="BN67">
        <f>'Raw Data'!BH67</f>
        <v>43321</v>
      </c>
      <c r="BO67">
        <f>'Raw Data'!BI67</f>
        <v>42946</v>
      </c>
      <c r="BP67" t="str">
        <f>'Raw Data'!BJ67</f>
        <v>2411000200I</v>
      </c>
      <c r="BQ67" t="str">
        <f>'Raw Data'!BK67</f>
        <v>RABUN</v>
      </c>
      <c r="BR67">
        <f>'Raw Data'!BL67</f>
        <v>1</v>
      </c>
      <c r="BS67">
        <f>'Raw Data'!BM67</f>
        <v>200</v>
      </c>
      <c r="BT67">
        <f>'Raw Data'!BN67</f>
        <v>1</v>
      </c>
      <c r="BU67">
        <f>'Raw Data'!BO67</f>
        <v>1</v>
      </c>
      <c r="BV67">
        <f>'Raw Data'!BP67</f>
        <v>2</v>
      </c>
      <c r="BW67">
        <f>'Raw Data'!BQ67</f>
        <v>1</v>
      </c>
      <c r="BX67">
        <f>'Raw Data'!BR67</f>
        <v>1</v>
      </c>
      <c r="BY67">
        <f>'Raw Data'!BS67</f>
        <v>2</v>
      </c>
      <c r="BZ67">
        <f>'Raw Data'!BT67</f>
        <v>3</v>
      </c>
      <c r="CA67">
        <f>'Raw Data'!BU67</f>
        <v>3</v>
      </c>
      <c r="CB67" t="str">
        <f>'Raw Data'!BV67</f>
        <v>N</v>
      </c>
      <c r="CC67">
        <f>'Raw Data'!BW67</f>
        <v>241</v>
      </c>
      <c r="CD67">
        <f>'Raw Data'!BX67</f>
        <v>2</v>
      </c>
      <c r="CE67">
        <f>'Raw Data'!BY67</f>
        <v>0</v>
      </c>
      <c r="CF67" t="str">
        <f>'Raw Data'!BZ67</f>
        <v>Not Urban</v>
      </c>
      <c r="CG67" t="str">
        <f>'Raw Data'!CA67</f>
        <v>Not Urban</v>
      </c>
      <c r="CH67">
        <f>'Raw Data'!CB67</f>
        <v>0</v>
      </c>
      <c r="CI67">
        <f>'Raw Data'!CC67</f>
        <v>55</v>
      </c>
      <c r="CJ67">
        <f>'Raw Data'!CD67</f>
        <v>4040</v>
      </c>
      <c r="CK67" t="str">
        <f>'Raw Data'!CE67</f>
        <v xml:space="preserve"> </v>
      </c>
      <c r="CL67">
        <f>'Raw Data'!CF67</f>
        <v>0</v>
      </c>
      <c r="CM67">
        <f>'Raw Data'!CG67</f>
        <v>1.979163</v>
      </c>
      <c r="CN67">
        <f>'Raw Data'!CH67</f>
        <v>9</v>
      </c>
      <c r="CO67" t="str">
        <f>'Raw Data'!CI67</f>
        <v>State Mainline</v>
      </c>
      <c r="CP67">
        <f>'Raw Data'!CJ67</f>
        <v>4040</v>
      </c>
      <c r="CQ67">
        <f>'Raw Data'!CK67</f>
        <v>452511</v>
      </c>
      <c r="CR67">
        <f>'Raw Data'!CL67</f>
        <v>8.81</v>
      </c>
      <c r="CS67">
        <f>'Raw Data'!CM67</f>
        <v>10.79</v>
      </c>
      <c r="CT67">
        <f>'Raw Data'!CN67</f>
        <v>452511</v>
      </c>
      <c r="CU67">
        <f>'Raw Data'!CO67</f>
        <v>0</v>
      </c>
      <c r="CV67">
        <f>'Raw Data'!CP67</f>
        <v>10449.979019</v>
      </c>
      <c r="CW67">
        <f>'Raw Data'!CQ67</f>
        <v>100</v>
      </c>
      <c r="CX67">
        <f>'Raw Data'!CR67</f>
        <v>42970</v>
      </c>
      <c r="CY67">
        <f>'Raw Data'!CS67</f>
        <v>7.0028999999999994E-2</v>
      </c>
      <c r="CZ67">
        <f>'Raw Data'!CT67</f>
        <v>0</v>
      </c>
      <c r="DA67">
        <f>'Raw Data'!CU67</f>
        <v>2.8770000000000002E-3</v>
      </c>
      <c r="DB67">
        <f>'Raw Data'!CV67</f>
        <v>615</v>
      </c>
      <c r="DC67" t="str">
        <f>'Raw Data'!CW67</f>
        <v>241-0007</v>
      </c>
      <c r="DD67" t="str">
        <f>'Raw Data'!CX67</f>
        <v>3R : Rural Principal Arterial - Other</v>
      </c>
      <c r="DE67" t="str">
        <f>'Raw Data'!CY67</f>
        <v>34.863345, -83.495679</v>
      </c>
      <c r="DF67">
        <f>'Raw Data'!CZ67</f>
        <v>-83.495678999999996</v>
      </c>
      <c r="DG67">
        <f>'Raw Data'!DA67</f>
        <v>34.863345000000002</v>
      </c>
      <c r="DH67">
        <f>'Raw Data'!DB67</f>
        <v>34.863345000000002</v>
      </c>
      <c r="DI67">
        <f>'Raw Data'!DC67</f>
        <v>-83.495678999999996</v>
      </c>
      <c r="DJ67">
        <f>'Raw Data'!DD67</f>
        <v>2.8770000000000002E-3</v>
      </c>
      <c r="DK67">
        <f>'Raw Data'!DE67</f>
        <v>59</v>
      </c>
      <c r="DL67" s="1" t="str">
        <f>VLOOKUP(DK67,'Curve Info'!$A$9:$P$76,16)</f>
        <v>High Crash Frequency</v>
      </c>
      <c r="DM67" s="1" t="str">
        <f>VLOOKUP(DK67,'Curve Info'!$A$9:$P$76,14)</f>
        <v>High AADT</v>
      </c>
      <c r="DN67" s="1">
        <f t="shared" ref="DN67:DN130" si="17">AVERAGE(DU67,DW67,DS67)</f>
        <v>4260</v>
      </c>
      <c r="DO67" s="1">
        <f t="shared" ref="DO67:DO130" si="18">AVERAGE(EA67,EG67,EE67,EC67)</f>
        <v>3915</v>
      </c>
      <c r="DP67" s="1">
        <f t="shared" ref="DP67:DP130" si="19">DN67-DO67</f>
        <v>345</v>
      </c>
      <c r="DQ67" s="1">
        <f t="shared" ref="DQ67:DQ130" si="20">DP67/DO67</f>
        <v>8.8122605363984668E-2</v>
      </c>
      <c r="DR67" s="1">
        <f t="shared" ref="DR67:DR130" si="21">AVERAGE(DN67,DO67)</f>
        <v>4087.5</v>
      </c>
      <c r="DS67">
        <f>'Raw Data'!DF67</f>
        <v>3220</v>
      </c>
      <c r="DT67">
        <f>'Raw Data'!DG67</f>
        <v>13.7</v>
      </c>
      <c r="DU67">
        <f>'Raw Data'!DH67</f>
        <v>4850</v>
      </c>
      <c r="DV67">
        <f>'Raw Data'!DI67</f>
        <v>9.8000000000000007</v>
      </c>
      <c r="DW67">
        <f>'Raw Data'!DJ67</f>
        <v>4710</v>
      </c>
      <c r="DX67">
        <f>'Raw Data'!DK67</f>
        <v>9.8000000000000007</v>
      </c>
      <c r="DY67">
        <f>'Raw Data'!DL67</f>
        <v>3720</v>
      </c>
      <c r="DZ67">
        <f>'Raw Data'!DM67</f>
        <v>9</v>
      </c>
      <c r="EA67">
        <f>'Raw Data'!DN67</f>
        <v>4040</v>
      </c>
      <c r="EB67">
        <f>'Raw Data'!DO67</f>
        <v>11.4</v>
      </c>
      <c r="EC67">
        <f>'Raw Data'!DP67</f>
        <v>3880</v>
      </c>
      <c r="ED67">
        <f>'Raw Data'!DQ67</f>
        <v>11.4</v>
      </c>
      <c r="EE67">
        <f>'Raw Data'!DR67</f>
        <v>3690</v>
      </c>
      <c r="EF67">
        <f>'Raw Data'!DS67</f>
        <v>12</v>
      </c>
      <c r="EG67">
        <f>'Raw Data'!DT67</f>
        <v>4050</v>
      </c>
      <c r="EH67">
        <f>'Raw Data'!DU67</f>
        <v>10</v>
      </c>
      <c r="EI67">
        <f>'Raw Data'!DV67</f>
        <v>4050</v>
      </c>
      <c r="EJ67">
        <f>'Raw Data'!DW67</f>
        <v>9.6999999999999993</v>
      </c>
      <c r="EK67">
        <f>'Raw Data'!DX67</f>
        <v>4590</v>
      </c>
      <c r="EL67">
        <f>'Raw Data'!DY67</f>
        <v>9.6999999999999993</v>
      </c>
      <c r="EM67">
        <f>'Raw Data'!DZ67</f>
        <v>0</v>
      </c>
    </row>
    <row r="68" spans="1:143" x14ac:dyDescent="0.3">
      <c r="A68">
        <f>'Raw Data'!A68</f>
        <v>67</v>
      </c>
      <c r="B68">
        <f>'Raw Data'!B68</f>
        <v>7564038</v>
      </c>
      <c r="C68" t="str">
        <f>'Raw Data'!C68</f>
        <v>Rabun Co Sheriff's Office</v>
      </c>
      <c r="D68">
        <f>'Raw Data'!D68</f>
        <v>43887.201388888891</v>
      </c>
      <c r="E68" s="1">
        <f t="shared" si="12"/>
        <v>2020</v>
      </c>
      <c r="F68" s="1" t="str" cm="1">
        <f t="array" ref="F68">_xlfn.IFS(E68&lt;=2016,"before treatment",E68=2017,"unknown",E68&gt;2017,"after treatment")</f>
        <v>after treatment</v>
      </c>
      <c r="G68" s="1">
        <f t="shared" si="13"/>
        <v>0</v>
      </c>
      <c r="H68" s="1">
        <f t="shared" si="14"/>
        <v>1</v>
      </c>
      <c r="I68" t="str">
        <f>'Raw Data'!E68</f>
        <v>Rabun</v>
      </c>
      <c r="J68" t="str">
        <f>'Raw Data'!F68</f>
        <v>Lookout Mountain Scenic Hwy</v>
      </c>
      <c r="K68" t="str">
        <f>'Raw Data'!G68</f>
        <v>Olas Ln</v>
      </c>
      <c r="L68" t="str">
        <f>'Raw Data'!H68</f>
        <v>(O) No Injury</v>
      </c>
      <c r="M68">
        <f>'Raw Data'!I68</f>
        <v>0</v>
      </c>
      <c r="N68">
        <f>'Raw Data'!J68</f>
        <v>0</v>
      </c>
      <c r="O68">
        <f>'Raw Data'!K68</f>
        <v>0</v>
      </c>
      <c r="P68" t="str">
        <f>'Raw Data'!L68</f>
        <v>Not a Collision with Motor Vehicle</v>
      </c>
      <c r="Q68" t="str">
        <f>'Raw Data'!M68</f>
        <v>On Shoulder</v>
      </c>
      <c r="R68" t="str">
        <f>'Raw Data'!N68</f>
        <v>Ditch</v>
      </c>
      <c r="S68" t="str">
        <f>'Raw Data'!O68</f>
        <v>Culvert</v>
      </c>
      <c r="T68" t="str">
        <f>'Raw Data'!P68</f>
        <v>(None)</v>
      </c>
      <c r="U68">
        <f>'Raw Data'!Q68</f>
        <v>1</v>
      </c>
      <c r="V68" s="1" t="str">
        <f t="shared" si="15"/>
        <v>Yes</v>
      </c>
      <c r="W68" t="str">
        <f>'Raw Data'!R68</f>
        <v xml:space="preserve"> </v>
      </c>
      <c r="X68" t="str">
        <f>'Raw Data'!S68</f>
        <v>East</v>
      </c>
      <c r="Y68" t="str">
        <f>'Raw Data'!T68</f>
        <v>Dark-Not Lighted</v>
      </c>
      <c r="Z68" t="str">
        <f>'Raw Data'!U68</f>
        <v>Dry</v>
      </c>
      <c r="AA68">
        <f>'Raw Data'!V68</f>
        <v>30</v>
      </c>
      <c r="AB68" t="str">
        <f>'Raw Data'!W68</f>
        <v>Lap and Shoulder Belt Used</v>
      </c>
      <c r="AC68" s="1">
        <f t="shared" si="16"/>
        <v>0</v>
      </c>
      <c r="AD68" t="str">
        <f>'Raw Data'!X68</f>
        <v>Pickup Truck</v>
      </c>
      <c r="AE68" t="str">
        <f>'Raw Data'!Y68</f>
        <v>2411000200I</v>
      </c>
      <c r="AF68">
        <f>'Raw Data'!Z68</f>
        <v>10.443604000000001</v>
      </c>
      <c r="AG68">
        <f>'Raw Data'!AA68</f>
        <v>34.865786</v>
      </c>
      <c r="AH68">
        <f>'Raw Data'!AB68</f>
        <v>-83.484618999999995</v>
      </c>
      <c r="AI68">
        <f>'Raw Data'!AC68</f>
        <v>59</v>
      </c>
      <c r="AJ68">
        <f>'Raw Data'!AD68</f>
        <v>49</v>
      </c>
      <c r="AK68">
        <f>'Raw Data'!AE68</f>
        <v>97</v>
      </c>
      <c r="AL68" t="str">
        <f>'Raw Data'!AF68</f>
        <v>D1_0002_00_I</v>
      </c>
      <c r="AM68">
        <f>'Raw Data'!AG68</f>
        <v>81</v>
      </c>
      <c r="AN68">
        <f>'Raw Data'!AH68</f>
        <v>96</v>
      </c>
      <c r="AO68" t="str">
        <f>'Raw Data'!AI68</f>
        <v>simple</v>
      </c>
      <c r="AP68">
        <f>'Raw Data'!AJ68</f>
        <v>1048.4000000000001</v>
      </c>
      <c r="AQ68">
        <f>'Raw Data'!AK68</f>
        <v>48.4</v>
      </c>
      <c r="AR68">
        <f>'Raw Data'!AL68</f>
        <v>883.9</v>
      </c>
      <c r="AS68">
        <f>'Raw Data'!AM68</f>
        <v>-83.484986000000006</v>
      </c>
      <c r="AT68">
        <f>'Raw Data'!AN68</f>
        <v>34.865769999999998</v>
      </c>
      <c r="AU68">
        <f>'Raw Data'!AO68</f>
        <v>-83.482270999999997</v>
      </c>
      <c r="AV68">
        <f>'Raw Data'!AP68</f>
        <v>34.866531000000002</v>
      </c>
      <c r="AW68" t="str">
        <f>'Raw Data'!AQ68</f>
        <v>2411000200I</v>
      </c>
      <c r="AX68">
        <f>'Raw Data'!AR68</f>
        <v>1</v>
      </c>
      <c r="AY68">
        <f>'Raw Data'!AS68</f>
        <v>241</v>
      </c>
      <c r="AZ68">
        <f>'Raw Data'!AT68</f>
        <v>2</v>
      </c>
      <c r="BA68">
        <f>'Raw Data'!AU68</f>
        <v>0</v>
      </c>
      <c r="BB68">
        <f>'Raw Data'!AV68</f>
        <v>55</v>
      </c>
      <c r="BC68">
        <f>'Raw Data'!AW68</f>
        <v>7.17</v>
      </c>
      <c r="BD68">
        <f>'Raw Data'!AX68</f>
        <v>6.18</v>
      </c>
      <c r="BE68">
        <f>'Raw Data'!AY68</f>
        <v>1966.5</v>
      </c>
      <c r="BF68">
        <f>'Raw Data'!AZ68</f>
        <v>1960.3</v>
      </c>
      <c r="BG68">
        <f>'Raw Data'!BA68</f>
        <v>1952.8</v>
      </c>
      <c r="BH68">
        <f>'Raw Data'!BB68</f>
        <v>55</v>
      </c>
      <c r="BI68">
        <f>'Raw Data'!BC68</f>
        <v>58.8</v>
      </c>
      <c r="BJ68">
        <f>'Raw Data'!BD68</f>
        <v>0</v>
      </c>
      <c r="BK68">
        <f>'Raw Data'!BE68</f>
        <v>43091</v>
      </c>
      <c r="BL68" t="str">
        <f>'Raw Data'!BF68</f>
        <v>NONE</v>
      </c>
      <c r="BM68">
        <f>'Raw Data'!BG68</f>
        <v>2.8770000000000002E-3</v>
      </c>
      <c r="BN68">
        <f>'Raw Data'!BH68</f>
        <v>43321</v>
      </c>
      <c r="BO68">
        <f>'Raw Data'!BI68</f>
        <v>42946</v>
      </c>
      <c r="BP68" t="str">
        <f>'Raw Data'!BJ68</f>
        <v>2411000200I</v>
      </c>
      <c r="BQ68" t="str">
        <f>'Raw Data'!BK68</f>
        <v>RABUN</v>
      </c>
      <c r="BR68">
        <f>'Raw Data'!BL68</f>
        <v>1</v>
      </c>
      <c r="BS68">
        <f>'Raw Data'!BM68</f>
        <v>200</v>
      </c>
      <c r="BT68">
        <f>'Raw Data'!BN68</f>
        <v>1</v>
      </c>
      <c r="BU68">
        <f>'Raw Data'!BO68</f>
        <v>1</v>
      </c>
      <c r="BV68">
        <f>'Raw Data'!BP68</f>
        <v>2</v>
      </c>
      <c r="BW68">
        <f>'Raw Data'!BQ68</f>
        <v>1</v>
      </c>
      <c r="BX68">
        <f>'Raw Data'!BR68</f>
        <v>1</v>
      </c>
      <c r="BY68">
        <f>'Raw Data'!BS68</f>
        <v>2</v>
      </c>
      <c r="BZ68">
        <f>'Raw Data'!BT68</f>
        <v>3</v>
      </c>
      <c r="CA68">
        <f>'Raw Data'!BU68</f>
        <v>3</v>
      </c>
      <c r="CB68" t="str">
        <f>'Raw Data'!BV68</f>
        <v>N</v>
      </c>
      <c r="CC68">
        <f>'Raw Data'!BW68</f>
        <v>241</v>
      </c>
      <c r="CD68">
        <f>'Raw Data'!BX68</f>
        <v>2</v>
      </c>
      <c r="CE68">
        <f>'Raw Data'!BY68</f>
        <v>0</v>
      </c>
      <c r="CF68" t="str">
        <f>'Raw Data'!BZ68</f>
        <v>Not Urban</v>
      </c>
      <c r="CG68" t="str">
        <f>'Raw Data'!CA68</f>
        <v>Not Urban</v>
      </c>
      <c r="CH68">
        <f>'Raw Data'!CB68</f>
        <v>0</v>
      </c>
      <c r="CI68">
        <f>'Raw Data'!CC68</f>
        <v>55</v>
      </c>
      <c r="CJ68">
        <f>'Raw Data'!CD68</f>
        <v>4040</v>
      </c>
      <c r="CK68" t="str">
        <f>'Raw Data'!CE68</f>
        <v xml:space="preserve"> </v>
      </c>
      <c r="CL68">
        <f>'Raw Data'!CF68</f>
        <v>0</v>
      </c>
      <c r="CM68">
        <f>'Raw Data'!CG68</f>
        <v>1.979163</v>
      </c>
      <c r="CN68">
        <f>'Raw Data'!CH68</f>
        <v>9</v>
      </c>
      <c r="CO68" t="str">
        <f>'Raw Data'!CI68</f>
        <v>State Mainline</v>
      </c>
      <c r="CP68">
        <f>'Raw Data'!CJ68</f>
        <v>4040</v>
      </c>
      <c r="CQ68">
        <f>'Raw Data'!CK68</f>
        <v>452511</v>
      </c>
      <c r="CR68">
        <f>'Raw Data'!CL68</f>
        <v>8.81</v>
      </c>
      <c r="CS68">
        <f>'Raw Data'!CM68</f>
        <v>10.79</v>
      </c>
      <c r="CT68">
        <f>'Raw Data'!CN68</f>
        <v>452511</v>
      </c>
      <c r="CU68">
        <f>'Raw Data'!CO68</f>
        <v>0</v>
      </c>
      <c r="CV68">
        <f>'Raw Data'!CP68</f>
        <v>10449.979019</v>
      </c>
      <c r="CW68">
        <f>'Raw Data'!CQ68</f>
        <v>100</v>
      </c>
      <c r="CX68">
        <f>'Raw Data'!CR68</f>
        <v>42970</v>
      </c>
      <c r="CY68">
        <f>'Raw Data'!CS68</f>
        <v>7.0028999999999994E-2</v>
      </c>
      <c r="CZ68">
        <f>'Raw Data'!CT68</f>
        <v>0</v>
      </c>
      <c r="DA68">
        <f>'Raw Data'!CU68</f>
        <v>2.8770000000000002E-3</v>
      </c>
      <c r="DB68">
        <f>'Raw Data'!CV68</f>
        <v>615</v>
      </c>
      <c r="DC68" t="str">
        <f>'Raw Data'!CW68</f>
        <v>241-0007</v>
      </c>
      <c r="DD68" t="str">
        <f>'Raw Data'!CX68</f>
        <v>3R : Rural Principal Arterial - Other</v>
      </c>
      <c r="DE68" t="str">
        <f>'Raw Data'!CY68</f>
        <v>34.863345, -83.495679</v>
      </c>
      <c r="DF68">
        <f>'Raw Data'!CZ68</f>
        <v>-83.495678999999996</v>
      </c>
      <c r="DG68">
        <f>'Raw Data'!DA68</f>
        <v>34.863345000000002</v>
      </c>
      <c r="DH68">
        <f>'Raw Data'!DB68</f>
        <v>34.863345000000002</v>
      </c>
      <c r="DI68">
        <f>'Raw Data'!DC68</f>
        <v>-83.495678999999996</v>
      </c>
      <c r="DJ68">
        <f>'Raw Data'!DD68</f>
        <v>2.8770000000000002E-3</v>
      </c>
      <c r="DK68">
        <f>'Raw Data'!DE68</f>
        <v>59</v>
      </c>
      <c r="DL68" s="1" t="str">
        <f>VLOOKUP(DK68,'Curve Info'!$A$9:$P$76,16)</f>
        <v>High Crash Frequency</v>
      </c>
      <c r="DM68" s="1" t="str">
        <f>VLOOKUP(DK68,'Curve Info'!$A$9:$P$76,14)</f>
        <v>High AADT</v>
      </c>
      <c r="DN68" s="1">
        <f t="shared" si="17"/>
        <v>4260</v>
      </c>
      <c r="DO68" s="1">
        <f t="shared" si="18"/>
        <v>3915</v>
      </c>
      <c r="DP68" s="1">
        <f t="shared" si="19"/>
        <v>345</v>
      </c>
      <c r="DQ68" s="1">
        <f t="shared" si="20"/>
        <v>8.8122605363984668E-2</v>
      </c>
      <c r="DR68" s="1">
        <f t="shared" si="21"/>
        <v>4087.5</v>
      </c>
      <c r="DS68">
        <f>'Raw Data'!DF68</f>
        <v>3220</v>
      </c>
      <c r="DT68">
        <f>'Raw Data'!DG68</f>
        <v>13.7</v>
      </c>
      <c r="DU68">
        <f>'Raw Data'!DH68</f>
        <v>4850</v>
      </c>
      <c r="DV68">
        <f>'Raw Data'!DI68</f>
        <v>9.8000000000000007</v>
      </c>
      <c r="DW68">
        <f>'Raw Data'!DJ68</f>
        <v>4710</v>
      </c>
      <c r="DX68">
        <f>'Raw Data'!DK68</f>
        <v>9.8000000000000007</v>
      </c>
      <c r="DY68">
        <f>'Raw Data'!DL68</f>
        <v>3720</v>
      </c>
      <c r="DZ68">
        <f>'Raw Data'!DM68</f>
        <v>9</v>
      </c>
      <c r="EA68">
        <f>'Raw Data'!DN68</f>
        <v>4040</v>
      </c>
      <c r="EB68">
        <f>'Raw Data'!DO68</f>
        <v>11.4</v>
      </c>
      <c r="EC68">
        <f>'Raw Data'!DP68</f>
        <v>3880</v>
      </c>
      <c r="ED68">
        <f>'Raw Data'!DQ68</f>
        <v>11.4</v>
      </c>
      <c r="EE68">
        <f>'Raw Data'!DR68</f>
        <v>3690</v>
      </c>
      <c r="EF68">
        <f>'Raw Data'!DS68</f>
        <v>12</v>
      </c>
      <c r="EG68">
        <f>'Raw Data'!DT68</f>
        <v>4050</v>
      </c>
      <c r="EH68">
        <f>'Raw Data'!DU68</f>
        <v>10</v>
      </c>
      <c r="EI68">
        <f>'Raw Data'!DV68</f>
        <v>4050</v>
      </c>
      <c r="EJ68">
        <f>'Raw Data'!DW68</f>
        <v>9.6999999999999993</v>
      </c>
      <c r="EK68">
        <f>'Raw Data'!DX68</f>
        <v>4590</v>
      </c>
      <c r="EL68">
        <f>'Raw Data'!DY68</f>
        <v>9.6999999999999993</v>
      </c>
      <c r="EM68">
        <f>'Raw Data'!DZ68</f>
        <v>0</v>
      </c>
    </row>
    <row r="69" spans="1:143" x14ac:dyDescent="0.3">
      <c r="A69">
        <f>'Raw Data'!A69</f>
        <v>68</v>
      </c>
      <c r="B69">
        <f>'Raw Data'!B69</f>
        <v>6931358</v>
      </c>
      <c r="C69" t="str">
        <f>'Raw Data'!C69</f>
        <v>Rabun Co Sheriff's Office</v>
      </c>
      <c r="D69">
        <f>'Raw Data'!D69</f>
        <v>43399.281944444447</v>
      </c>
      <c r="E69" s="1">
        <f t="shared" si="12"/>
        <v>2018</v>
      </c>
      <c r="F69" s="1" t="str" cm="1">
        <f t="array" ref="F69">_xlfn.IFS(E69&lt;=2016,"before treatment",E69=2017,"unknown",E69&gt;2017,"after treatment")</f>
        <v>after treatment</v>
      </c>
      <c r="G69" s="1">
        <f t="shared" si="13"/>
        <v>0</v>
      </c>
      <c r="H69" s="1">
        <f t="shared" si="14"/>
        <v>1</v>
      </c>
      <c r="I69" t="str">
        <f>'Raw Data'!E69</f>
        <v>Rabun</v>
      </c>
      <c r="J69" t="str">
        <f>'Raw Data'!F69</f>
        <v>Lookout Mountain Scenic Hwy</v>
      </c>
      <c r="K69" t="str">
        <f>'Raw Data'!G69</f>
        <v>Olas Ln</v>
      </c>
      <c r="L69" t="str">
        <f>'Raw Data'!H69</f>
        <v>(O) No Injury</v>
      </c>
      <c r="M69">
        <f>'Raw Data'!I69</f>
        <v>0</v>
      </c>
      <c r="N69">
        <f>'Raw Data'!J69</f>
        <v>0</v>
      </c>
      <c r="O69">
        <f>'Raw Data'!K69</f>
        <v>0</v>
      </c>
      <c r="P69" t="str">
        <f>'Raw Data'!L69</f>
        <v>Not a Collision with Motor Vehicle</v>
      </c>
      <c r="Q69" t="str">
        <f>'Raw Data'!M69</f>
        <v>Off Roadway</v>
      </c>
      <c r="R69" t="str">
        <f>'Raw Data'!N69</f>
        <v>Utility Pole</v>
      </c>
      <c r="S69" t="str">
        <f>'Raw Data'!O69</f>
        <v>Utility Pole</v>
      </c>
      <c r="T69" t="str">
        <f>'Raw Data'!P69</f>
        <v>(None)</v>
      </c>
      <c r="U69">
        <f>'Raw Data'!Q69</f>
        <v>1</v>
      </c>
      <c r="V69" s="1" t="str">
        <f t="shared" si="15"/>
        <v>Yes</v>
      </c>
      <c r="W69" t="str">
        <f>'Raw Data'!R69</f>
        <v>Passing</v>
      </c>
      <c r="X69" t="str">
        <f>'Raw Data'!S69</f>
        <v>East</v>
      </c>
      <c r="Y69" t="str">
        <f>'Raw Data'!T69</f>
        <v>Dark-Not Lighted</v>
      </c>
      <c r="Z69" t="str">
        <f>'Raw Data'!U69</f>
        <v>Wet</v>
      </c>
      <c r="AA69">
        <f>'Raw Data'!V69</f>
        <v>18</v>
      </c>
      <c r="AB69" t="str">
        <f>'Raw Data'!W69</f>
        <v>Lap and Shoulder Belt Used</v>
      </c>
      <c r="AC69" s="1">
        <f t="shared" si="16"/>
        <v>0</v>
      </c>
      <c r="AD69" t="str">
        <f>'Raw Data'!X69</f>
        <v>Passenger Car</v>
      </c>
      <c r="AE69" t="str">
        <f>'Raw Data'!Y69</f>
        <v>2411000200I</v>
      </c>
      <c r="AF69">
        <f>'Raw Data'!Z69</f>
        <v>10.349508999999999</v>
      </c>
      <c r="AG69">
        <f>'Raw Data'!AA69</f>
        <v>34.865631999999998</v>
      </c>
      <c r="AH69">
        <f>'Raw Data'!AB69</f>
        <v>-83.486255999999997</v>
      </c>
      <c r="AI69">
        <f>'Raw Data'!AC69</f>
        <v>59</v>
      </c>
      <c r="AJ69">
        <f>'Raw Data'!AD69</f>
        <v>49</v>
      </c>
      <c r="AK69">
        <f>'Raw Data'!AE69</f>
        <v>97</v>
      </c>
      <c r="AL69" t="str">
        <f>'Raw Data'!AF69</f>
        <v>D1_0002_00_I</v>
      </c>
      <c r="AM69">
        <f>'Raw Data'!AG69</f>
        <v>81</v>
      </c>
      <c r="AN69">
        <f>'Raw Data'!AH69</f>
        <v>96</v>
      </c>
      <c r="AO69" t="str">
        <f>'Raw Data'!AI69</f>
        <v>simple</v>
      </c>
      <c r="AP69">
        <f>'Raw Data'!AJ69</f>
        <v>1048.4000000000001</v>
      </c>
      <c r="AQ69">
        <f>'Raw Data'!AK69</f>
        <v>48.4</v>
      </c>
      <c r="AR69">
        <f>'Raw Data'!AL69</f>
        <v>883.9</v>
      </c>
      <c r="AS69">
        <f>'Raw Data'!AM69</f>
        <v>-83.484986000000006</v>
      </c>
      <c r="AT69">
        <f>'Raw Data'!AN69</f>
        <v>34.865769999999998</v>
      </c>
      <c r="AU69">
        <f>'Raw Data'!AO69</f>
        <v>-83.482270999999997</v>
      </c>
      <c r="AV69">
        <f>'Raw Data'!AP69</f>
        <v>34.866531000000002</v>
      </c>
      <c r="AW69" t="str">
        <f>'Raw Data'!AQ69</f>
        <v>2411000200I</v>
      </c>
      <c r="AX69">
        <f>'Raw Data'!AR69</f>
        <v>1</v>
      </c>
      <c r="AY69">
        <f>'Raw Data'!AS69</f>
        <v>241</v>
      </c>
      <c r="AZ69">
        <f>'Raw Data'!AT69</f>
        <v>2</v>
      </c>
      <c r="BA69">
        <f>'Raw Data'!AU69</f>
        <v>0</v>
      </c>
      <c r="BB69">
        <f>'Raw Data'!AV69</f>
        <v>55</v>
      </c>
      <c r="BC69">
        <f>'Raw Data'!AW69</f>
        <v>7.17</v>
      </c>
      <c r="BD69">
        <f>'Raw Data'!AX69</f>
        <v>6.18</v>
      </c>
      <c r="BE69">
        <f>'Raw Data'!AY69</f>
        <v>1966.5</v>
      </c>
      <c r="BF69">
        <f>'Raw Data'!AZ69</f>
        <v>1960.3</v>
      </c>
      <c r="BG69">
        <f>'Raw Data'!BA69</f>
        <v>1952.8</v>
      </c>
      <c r="BH69">
        <f>'Raw Data'!BB69</f>
        <v>55</v>
      </c>
      <c r="BI69">
        <f>'Raw Data'!BC69</f>
        <v>58.8</v>
      </c>
      <c r="BJ69">
        <f>'Raw Data'!BD69</f>
        <v>0</v>
      </c>
      <c r="BK69">
        <f>'Raw Data'!BE69</f>
        <v>43091</v>
      </c>
      <c r="BL69" t="str">
        <f>'Raw Data'!BF69</f>
        <v>NONE</v>
      </c>
      <c r="BM69">
        <f>'Raw Data'!BG69</f>
        <v>2.8770000000000002E-3</v>
      </c>
      <c r="BN69">
        <f>'Raw Data'!BH69</f>
        <v>43321</v>
      </c>
      <c r="BO69">
        <f>'Raw Data'!BI69</f>
        <v>42946</v>
      </c>
      <c r="BP69" t="str">
        <f>'Raw Data'!BJ69</f>
        <v>2411000200I</v>
      </c>
      <c r="BQ69" t="str">
        <f>'Raw Data'!BK69</f>
        <v>RABUN</v>
      </c>
      <c r="BR69">
        <f>'Raw Data'!BL69</f>
        <v>1</v>
      </c>
      <c r="BS69">
        <f>'Raw Data'!BM69</f>
        <v>200</v>
      </c>
      <c r="BT69">
        <f>'Raw Data'!BN69</f>
        <v>1</v>
      </c>
      <c r="BU69">
        <f>'Raw Data'!BO69</f>
        <v>1</v>
      </c>
      <c r="BV69">
        <f>'Raw Data'!BP69</f>
        <v>2</v>
      </c>
      <c r="BW69">
        <f>'Raw Data'!BQ69</f>
        <v>1</v>
      </c>
      <c r="BX69">
        <f>'Raw Data'!BR69</f>
        <v>1</v>
      </c>
      <c r="BY69">
        <f>'Raw Data'!BS69</f>
        <v>2</v>
      </c>
      <c r="BZ69">
        <f>'Raw Data'!BT69</f>
        <v>3</v>
      </c>
      <c r="CA69">
        <f>'Raw Data'!BU69</f>
        <v>3</v>
      </c>
      <c r="CB69" t="str">
        <f>'Raw Data'!BV69</f>
        <v>N</v>
      </c>
      <c r="CC69">
        <f>'Raw Data'!BW69</f>
        <v>241</v>
      </c>
      <c r="CD69">
        <f>'Raw Data'!BX69</f>
        <v>2</v>
      </c>
      <c r="CE69">
        <f>'Raw Data'!BY69</f>
        <v>0</v>
      </c>
      <c r="CF69" t="str">
        <f>'Raw Data'!BZ69</f>
        <v>Not Urban</v>
      </c>
      <c r="CG69" t="str">
        <f>'Raw Data'!CA69</f>
        <v>Not Urban</v>
      </c>
      <c r="CH69">
        <f>'Raw Data'!CB69</f>
        <v>0</v>
      </c>
      <c r="CI69">
        <f>'Raw Data'!CC69</f>
        <v>55</v>
      </c>
      <c r="CJ69">
        <f>'Raw Data'!CD69</f>
        <v>4040</v>
      </c>
      <c r="CK69" t="str">
        <f>'Raw Data'!CE69</f>
        <v xml:space="preserve"> </v>
      </c>
      <c r="CL69">
        <f>'Raw Data'!CF69</f>
        <v>0</v>
      </c>
      <c r="CM69">
        <f>'Raw Data'!CG69</f>
        <v>1.979163</v>
      </c>
      <c r="CN69">
        <f>'Raw Data'!CH69</f>
        <v>9</v>
      </c>
      <c r="CO69" t="str">
        <f>'Raw Data'!CI69</f>
        <v>State Mainline</v>
      </c>
      <c r="CP69">
        <f>'Raw Data'!CJ69</f>
        <v>4040</v>
      </c>
      <c r="CQ69">
        <f>'Raw Data'!CK69</f>
        <v>452511</v>
      </c>
      <c r="CR69">
        <f>'Raw Data'!CL69</f>
        <v>8.81</v>
      </c>
      <c r="CS69">
        <f>'Raw Data'!CM69</f>
        <v>10.79</v>
      </c>
      <c r="CT69">
        <f>'Raw Data'!CN69</f>
        <v>452511</v>
      </c>
      <c r="CU69">
        <f>'Raw Data'!CO69</f>
        <v>0</v>
      </c>
      <c r="CV69">
        <f>'Raw Data'!CP69</f>
        <v>10449.979019</v>
      </c>
      <c r="CW69">
        <f>'Raw Data'!CQ69</f>
        <v>100</v>
      </c>
      <c r="CX69">
        <f>'Raw Data'!CR69</f>
        <v>42970</v>
      </c>
      <c r="CY69">
        <f>'Raw Data'!CS69</f>
        <v>7.0028999999999994E-2</v>
      </c>
      <c r="CZ69">
        <f>'Raw Data'!CT69</f>
        <v>0</v>
      </c>
      <c r="DA69">
        <f>'Raw Data'!CU69</f>
        <v>2.8770000000000002E-3</v>
      </c>
      <c r="DB69">
        <f>'Raw Data'!CV69</f>
        <v>615</v>
      </c>
      <c r="DC69" t="str">
        <f>'Raw Data'!CW69</f>
        <v>241-0007</v>
      </c>
      <c r="DD69" t="str">
        <f>'Raw Data'!CX69</f>
        <v>3R : Rural Principal Arterial - Other</v>
      </c>
      <c r="DE69" t="str">
        <f>'Raw Data'!CY69</f>
        <v>34.863345, -83.495679</v>
      </c>
      <c r="DF69">
        <f>'Raw Data'!CZ69</f>
        <v>-83.495678999999996</v>
      </c>
      <c r="DG69">
        <f>'Raw Data'!DA69</f>
        <v>34.863345000000002</v>
      </c>
      <c r="DH69">
        <f>'Raw Data'!DB69</f>
        <v>34.863345000000002</v>
      </c>
      <c r="DI69">
        <f>'Raw Data'!DC69</f>
        <v>-83.495678999999996</v>
      </c>
      <c r="DJ69">
        <f>'Raw Data'!DD69</f>
        <v>2.8770000000000002E-3</v>
      </c>
      <c r="DK69">
        <f>'Raw Data'!DE69</f>
        <v>59</v>
      </c>
      <c r="DL69" s="1" t="str">
        <f>VLOOKUP(DK69,'Curve Info'!$A$9:$P$76,16)</f>
        <v>High Crash Frequency</v>
      </c>
      <c r="DM69" s="1" t="str">
        <f>VLOOKUP(DK69,'Curve Info'!$A$9:$P$76,14)</f>
        <v>High AADT</v>
      </c>
      <c r="DN69" s="1">
        <f t="shared" si="17"/>
        <v>4260</v>
      </c>
      <c r="DO69" s="1">
        <f t="shared" si="18"/>
        <v>3915</v>
      </c>
      <c r="DP69" s="1">
        <f t="shared" si="19"/>
        <v>345</v>
      </c>
      <c r="DQ69" s="1">
        <f t="shared" si="20"/>
        <v>8.8122605363984668E-2</v>
      </c>
      <c r="DR69" s="1">
        <f t="shared" si="21"/>
        <v>4087.5</v>
      </c>
      <c r="DS69">
        <f>'Raw Data'!DF69</f>
        <v>3220</v>
      </c>
      <c r="DT69">
        <f>'Raw Data'!DG69</f>
        <v>13.7</v>
      </c>
      <c r="DU69">
        <f>'Raw Data'!DH69</f>
        <v>4850</v>
      </c>
      <c r="DV69">
        <f>'Raw Data'!DI69</f>
        <v>9.8000000000000007</v>
      </c>
      <c r="DW69">
        <f>'Raw Data'!DJ69</f>
        <v>4710</v>
      </c>
      <c r="DX69">
        <f>'Raw Data'!DK69</f>
        <v>9.8000000000000007</v>
      </c>
      <c r="DY69">
        <f>'Raw Data'!DL69</f>
        <v>3720</v>
      </c>
      <c r="DZ69">
        <f>'Raw Data'!DM69</f>
        <v>9</v>
      </c>
      <c r="EA69">
        <f>'Raw Data'!DN69</f>
        <v>4040</v>
      </c>
      <c r="EB69">
        <f>'Raw Data'!DO69</f>
        <v>11.4</v>
      </c>
      <c r="EC69">
        <f>'Raw Data'!DP69</f>
        <v>3880</v>
      </c>
      <c r="ED69">
        <f>'Raw Data'!DQ69</f>
        <v>11.4</v>
      </c>
      <c r="EE69">
        <f>'Raw Data'!DR69</f>
        <v>3690</v>
      </c>
      <c r="EF69">
        <f>'Raw Data'!DS69</f>
        <v>12</v>
      </c>
      <c r="EG69">
        <f>'Raw Data'!DT69</f>
        <v>4050</v>
      </c>
      <c r="EH69">
        <f>'Raw Data'!DU69</f>
        <v>10</v>
      </c>
      <c r="EI69">
        <f>'Raw Data'!DV69</f>
        <v>4050</v>
      </c>
      <c r="EJ69">
        <f>'Raw Data'!DW69</f>
        <v>9.6999999999999993</v>
      </c>
      <c r="EK69">
        <f>'Raw Data'!DX69</f>
        <v>4590</v>
      </c>
      <c r="EL69">
        <f>'Raw Data'!DY69</f>
        <v>9.6999999999999993</v>
      </c>
      <c r="EM69">
        <f>'Raw Data'!DZ69</f>
        <v>1.274E-3</v>
      </c>
    </row>
    <row r="70" spans="1:143" x14ac:dyDescent="0.3">
      <c r="A70">
        <f>'Raw Data'!A70</f>
        <v>69</v>
      </c>
      <c r="B70">
        <f>'Raw Data'!B70</f>
        <v>6866129</v>
      </c>
      <c r="C70" t="str">
        <f>'Raw Data'!C70</f>
        <v>Rabun Co Sheriff's Office</v>
      </c>
      <c r="D70">
        <f>'Raw Data'!D70</f>
        <v>43349.867361111108</v>
      </c>
      <c r="E70" s="1">
        <f t="shared" si="12"/>
        <v>2018</v>
      </c>
      <c r="F70" s="1" t="str" cm="1">
        <f t="array" ref="F70">_xlfn.IFS(E70&lt;=2016,"before treatment",E70=2017,"unknown",E70&gt;2017,"after treatment")</f>
        <v>after treatment</v>
      </c>
      <c r="G70" s="1">
        <f t="shared" si="13"/>
        <v>0</v>
      </c>
      <c r="H70" s="1">
        <f t="shared" si="14"/>
        <v>1</v>
      </c>
      <c r="I70" t="str">
        <f>'Raw Data'!E70</f>
        <v>Rabun</v>
      </c>
      <c r="J70" t="str">
        <f>'Raw Data'!F70</f>
        <v>Lookout Mountain Scenic Hwy</v>
      </c>
      <c r="K70" t="str">
        <f>'Raw Data'!G70</f>
        <v>Davis Gap Rd</v>
      </c>
      <c r="L70" t="str">
        <f>'Raw Data'!H70</f>
        <v>(O) No Injury</v>
      </c>
      <c r="M70">
        <f>'Raw Data'!I70</f>
        <v>0</v>
      </c>
      <c r="N70">
        <f>'Raw Data'!J70</f>
        <v>0</v>
      </c>
      <c r="O70">
        <f>'Raw Data'!K70</f>
        <v>0</v>
      </c>
      <c r="P70" t="str">
        <f>'Raw Data'!L70</f>
        <v>Rear End</v>
      </c>
      <c r="Q70" t="str">
        <f>'Raw Data'!M70</f>
        <v>On Roadway - Non-Intersection</v>
      </c>
      <c r="R70" t="str">
        <f>'Raw Data'!N70</f>
        <v>["Motor Vehicle in Motion","Motor Vehicle in Motion"]</v>
      </c>
      <c r="S70" t="str">
        <f>'Raw Data'!O70</f>
        <v xml:space="preserve"> </v>
      </c>
      <c r="T70" t="str">
        <f>'Raw Data'!P70</f>
        <v>["No Contributing Factors","Too Fast for Conditions"]</v>
      </c>
      <c r="U70">
        <f>'Raw Data'!Q70</f>
        <v>2</v>
      </c>
      <c r="V70" s="1" t="str">
        <f t="shared" si="15"/>
        <v>No</v>
      </c>
      <c r="W70" t="str">
        <f>'Raw Data'!R70</f>
        <v>["Stopped","Straight"]</v>
      </c>
      <c r="X70" t="str">
        <f>'Raw Data'!S70</f>
        <v>["West","West"]</v>
      </c>
      <c r="Y70" t="str">
        <f>'Raw Data'!T70</f>
        <v>Dark-Not Lighted</v>
      </c>
      <c r="Z70" t="str">
        <f>'Raw Data'!U70</f>
        <v>Dry</v>
      </c>
      <c r="AA70" t="str">
        <f>'Raw Data'!V70</f>
        <v>[18,46]</v>
      </c>
      <c r="AB70" t="str">
        <f>'Raw Data'!W70</f>
        <v>["Lap and Shoulder Belt Used","Lap and Shoulder Belt Used"]</v>
      </c>
      <c r="AC70" s="1">
        <f t="shared" si="16"/>
        <v>0</v>
      </c>
      <c r="AD70" t="str">
        <f>'Raw Data'!X70</f>
        <v>["Passenger Car","Pickup Truck"]</v>
      </c>
      <c r="AE70" t="str">
        <f>'Raw Data'!Y70</f>
        <v>2411000200I</v>
      </c>
      <c r="AF70">
        <f>'Raw Data'!Z70</f>
        <v>10.392427</v>
      </c>
      <c r="AG70">
        <f>'Raw Data'!AA70</f>
        <v>34.865771000000002</v>
      </c>
      <c r="AH70">
        <f>'Raw Data'!AB70</f>
        <v>-83.485513999999995</v>
      </c>
      <c r="AI70">
        <f>'Raw Data'!AC70</f>
        <v>59</v>
      </c>
      <c r="AJ70">
        <f>'Raw Data'!AD70</f>
        <v>49</v>
      </c>
      <c r="AK70">
        <f>'Raw Data'!AE70</f>
        <v>97</v>
      </c>
      <c r="AL70" t="str">
        <f>'Raw Data'!AF70</f>
        <v>D1_0002_00_I</v>
      </c>
      <c r="AM70">
        <f>'Raw Data'!AG70</f>
        <v>81</v>
      </c>
      <c r="AN70">
        <f>'Raw Data'!AH70</f>
        <v>96</v>
      </c>
      <c r="AO70" t="str">
        <f>'Raw Data'!AI70</f>
        <v>simple</v>
      </c>
      <c r="AP70">
        <f>'Raw Data'!AJ70</f>
        <v>1048.4000000000001</v>
      </c>
      <c r="AQ70">
        <f>'Raw Data'!AK70</f>
        <v>48.4</v>
      </c>
      <c r="AR70">
        <f>'Raw Data'!AL70</f>
        <v>883.9</v>
      </c>
      <c r="AS70">
        <f>'Raw Data'!AM70</f>
        <v>-83.484986000000006</v>
      </c>
      <c r="AT70">
        <f>'Raw Data'!AN70</f>
        <v>34.865769999999998</v>
      </c>
      <c r="AU70">
        <f>'Raw Data'!AO70</f>
        <v>-83.482270999999997</v>
      </c>
      <c r="AV70">
        <f>'Raw Data'!AP70</f>
        <v>34.866531000000002</v>
      </c>
      <c r="AW70" t="str">
        <f>'Raw Data'!AQ70</f>
        <v>2411000200I</v>
      </c>
      <c r="AX70">
        <f>'Raw Data'!AR70</f>
        <v>1</v>
      </c>
      <c r="AY70">
        <f>'Raw Data'!AS70</f>
        <v>241</v>
      </c>
      <c r="AZ70">
        <f>'Raw Data'!AT70</f>
        <v>2</v>
      </c>
      <c r="BA70">
        <f>'Raw Data'!AU70</f>
        <v>0</v>
      </c>
      <c r="BB70">
        <f>'Raw Data'!AV70</f>
        <v>55</v>
      </c>
      <c r="BC70">
        <f>'Raw Data'!AW70</f>
        <v>7.17</v>
      </c>
      <c r="BD70">
        <f>'Raw Data'!AX70</f>
        <v>6.18</v>
      </c>
      <c r="BE70">
        <f>'Raw Data'!AY70</f>
        <v>1966.5</v>
      </c>
      <c r="BF70">
        <f>'Raw Data'!AZ70</f>
        <v>1960.3</v>
      </c>
      <c r="BG70">
        <f>'Raw Data'!BA70</f>
        <v>1952.8</v>
      </c>
      <c r="BH70">
        <f>'Raw Data'!BB70</f>
        <v>55</v>
      </c>
      <c r="BI70">
        <f>'Raw Data'!BC70</f>
        <v>58.8</v>
      </c>
      <c r="BJ70">
        <f>'Raw Data'!BD70</f>
        <v>0</v>
      </c>
      <c r="BK70">
        <f>'Raw Data'!BE70</f>
        <v>43091</v>
      </c>
      <c r="BL70" t="str">
        <f>'Raw Data'!BF70</f>
        <v>NONE</v>
      </c>
      <c r="BM70">
        <f>'Raw Data'!BG70</f>
        <v>2.8770000000000002E-3</v>
      </c>
      <c r="BN70">
        <f>'Raw Data'!BH70</f>
        <v>43321</v>
      </c>
      <c r="BO70">
        <f>'Raw Data'!BI70</f>
        <v>42946</v>
      </c>
      <c r="BP70" t="str">
        <f>'Raw Data'!BJ70</f>
        <v>2411000200I</v>
      </c>
      <c r="BQ70" t="str">
        <f>'Raw Data'!BK70</f>
        <v>RABUN</v>
      </c>
      <c r="BR70">
        <f>'Raw Data'!BL70</f>
        <v>1</v>
      </c>
      <c r="BS70">
        <f>'Raw Data'!BM70</f>
        <v>200</v>
      </c>
      <c r="BT70">
        <f>'Raw Data'!BN70</f>
        <v>1</v>
      </c>
      <c r="BU70">
        <f>'Raw Data'!BO70</f>
        <v>1</v>
      </c>
      <c r="BV70">
        <f>'Raw Data'!BP70</f>
        <v>2</v>
      </c>
      <c r="BW70">
        <f>'Raw Data'!BQ70</f>
        <v>1</v>
      </c>
      <c r="BX70">
        <f>'Raw Data'!BR70</f>
        <v>1</v>
      </c>
      <c r="BY70">
        <f>'Raw Data'!BS70</f>
        <v>2</v>
      </c>
      <c r="BZ70">
        <f>'Raw Data'!BT70</f>
        <v>3</v>
      </c>
      <c r="CA70">
        <f>'Raw Data'!BU70</f>
        <v>3</v>
      </c>
      <c r="CB70" t="str">
        <f>'Raw Data'!BV70</f>
        <v>N</v>
      </c>
      <c r="CC70">
        <f>'Raw Data'!BW70</f>
        <v>241</v>
      </c>
      <c r="CD70">
        <f>'Raw Data'!BX70</f>
        <v>2</v>
      </c>
      <c r="CE70">
        <f>'Raw Data'!BY70</f>
        <v>0</v>
      </c>
      <c r="CF70" t="str">
        <f>'Raw Data'!BZ70</f>
        <v>Not Urban</v>
      </c>
      <c r="CG70" t="str">
        <f>'Raw Data'!CA70</f>
        <v>Not Urban</v>
      </c>
      <c r="CH70">
        <f>'Raw Data'!CB70</f>
        <v>0</v>
      </c>
      <c r="CI70">
        <f>'Raw Data'!CC70</f>
        <v>55</v>
      </c>
      <c r="CJ70">
        <f>'Raw Data'!CD70</f>
        <v>4040</v>
      </c>
      <c r="CK70" t="str">
        <f>'Raw Data'!CE70</f>
        <v xml:space="preserve"> </v>
      </c>
      <c r="CL70">
        <f>'Raw Data'!CF70</f>
        <v>0</v>
      </c>
      <c r="CM70">
        <f>'Raw Data'!CG70</f>
        <v>1.979163</v>
      </c>
      <c r="CN70">
        <f>'Raw Data'!CH70</f>
        <v>9</v>
      </c>
      <c r="CO70" t="str">
        <f>'Raw Data'!CI70</f>
        <v>State Mainline</v>
      </c>
      <c r="CP70">
        <f>'Raw Data'!CJ70</f>
        <v>4040</v>
      </c>
      <c r="CQ70">
        <f>'Raw Data'!CK70</f>
        <v>452511</v>
      </c>
      <c r="CR70">
        <f>'Raw Data'!CL70</f>
        <v>8.81</v>
      </c>
      <c r="CS70">
        <f>'Raw Data'!CM70</f>
        <v>10.79</v>
      </c>
      <c r="CT70">
        <f>'Raw Data'!CN70</f>
        <v>452511</v>
      </c>
      <c r="CU70">
        <f>'Raw Data'!CO70</f>
        <v>0</v>
      </c>
      <c r="CV70">
        <f>'Raw Data'!CP70</f>
        <v>10449.979019</v>
      </c>
      <c r="CW70">
        <f>'Raw Data'!CQ70</f>
        <v>100</v>
      </c>
      <c r="CX70">
        <f>'Raw Data'!CR70</f>
        <v>42970</v>
      </c>
      <c r="CY70">
        <f>'Raw Data'!CS70</f>
        <v>7.0028999999999994E-2</v>
      </c>
      <c r="CZ70">
        <f>'Raw Data'!CT70</f>
        <v>0</v>
      </c>
      <c r="DA70">
        <f>'Raw Data'!CU70</f>
        <v>2.8770000000000002E-3</v>
      </c>
      <c r="DB70">
        <f>'Raw Data'!CV70</f>
        <v>615</v>
      </c>
      <c r="DC70" t="str">
        <f>'Raw Data'!CW70</f>
        <v>241-0007</v>
      </c>
      <c r="DD70" t="str">
        <f>'Raw Data'!CX70</f>
        <v>3R : Rural Principal Arterial - Other</v>
      </c>
      <c r="DE70" t="str">
        <f>'Raw Data'!CY70</f>
        <v>34.863345, -83.495679</v>
      </c>
      <c r="DF70">
        <f>'Raw Data'!CZ70</f>
        <v>-83.495678999999996</v>
      </c>
      <c r="DG70">
        <f>'Raw Data'!DA70</f>
        <v>34.863345000000002</v>
      </c>
      <c r="DH70">
        <f>'Raw Data'!DB70</f>
        <v>34.863345000000002</v>
      </c>
      <c r="DI70">
        <f>'Raw Data'!DC70</f>
        <v>-83.495678999999996</v>
      </c>
      <c r="DJ70">
        <f>'Raw Data'!DD70</f>
        <v>2.8770000000000002E-3</v>
      </c>
      <c r="DK70">
        <f>'Raw Data'!DE70</f>
        <v>59</v>
      </c>
      <c r="DL70" s="1" t="str">
        <f>VLOOKUP(DK70,'Curve Info'!$A$9:$P$76,16)</f>
        <v>High Crash Frequency</v>
      </c>
      <c r="DM70" s="1" t="str">
        <f>VLOOKUP(DK70,'Curve Info'!$A$9:$P$76,14)</f>
        <v>High AADT</v>
      </c>
      <c r="DN70" s="1">
        <f t="shared" si="17"/>
        <v>4260</v>
      </c>
      <c r="DO70" s="1">
        <f t="shared" si="18"/>
        <v>3915</v>
      </c>
      <c r="DP70" s="1">
        <f t="shared" si="19"/>
        <v>345</v>
      </c>
      <c r="DQ70" s="1">
        <f t="shared" si="20"/>
        <v>8.8122605363984668E-2</v>
      </c>
      <c r="DR70" s="1">
        <f t="shared" si="21"/>
        <v>4087.5</v>
      </c>
      <c r="DS70">
        <f>'Raw Data'!DF70</f>
        <v>3220</v>
      </c>
      <c r="DT70">
        <f>'Raw Data'!DG70</f>
        <v>13.7</v>
      </c>
      <c r="DU70">
        <f>'Raw Data'!DH70</f>
        <v>4850</v>
      </c>
      <c r="DV70">
        <f>'Raw Data'!DI70</f>
        <v>9.8000000000000007</v>
      </c>
      <c r="DW70">
        <f>'Raw Data'!DJ70</f>
        <v>4710</v>
      </c>
      <c r="DX70">
        <f>'Raw Data'!DK70</f>
        <v>9.8000000000000007</v>
      </c>
      <c r="DY70">
        <f>'Raw Data'!DL70</f>
        <v>3720</v>
      </c>
      <c r="DZ70">
        <f>'Raw Data'!DM70</f>
        <v>9</v>
      </c>
      <c r="EA70">
        <f>'Raw Data'!DN70</f>
        <v>4040</v>
      </c>
      <c r="EB70">
        <f>'Raw Data'!DO70</f>
        <v>11.4</v>
      </c>
      <c r="EC70">
        <f>'Raw Data'!DP70</f>
        <v>3880</v>
      </c>
      <c r="ED70">
        <f>'Raw Data'!DQ70</f>
        <v>11.4</v>
      </c>
      <c r="EE70">
        <f>'Raw Data'!DR70</f>
        <v>3690</v>
      </c>
      <c r="EF70">
        <f>'Raw Data'!DS70</f>
        <v>12</v>
      </c>
      <c r="EG70">
        <f>'Raw Data'!DT70</f>
        <v>4050</v>
      </c>
      <c r="EH70">
        <f>'Raw Data'!DU70</f>
        <v>10</v>
      </c>
      <c r="EI70">
        <f>'Raw Data'!DV70</f>
        <v>4050</v>
      </c>
      <c r="EJ70">
        <f>'Raw Data'!DW70</f>
        <v>9.6999999999999993</v>
      </c>
      <c r="EK70">
        <f>'Raw Data'!DX70</f>
        <v>4590</v>
      </c>
      <c r="EL70">
        <f>'Raw Data'!DY70</f>
        <v>9.6999999999999993</v>
      </c>
      <c r="EM70">
        <f>'Raw Data'!DZ70</f>
        <v>5.2400000000000005E-4</v>
      </c>
    </row>
    <row r="71" spans="1:143" x14ac:dyDescent="0.3">
      <c r="A71">
        <f>'Raw Data'!A71</f>
        <v>70</v>
      </c>
      <c r="B71">
        <f>'Raw Data'!B71</f>
        <v>6686679</v>
      </c>
      <c r="C71" t="str">
        <f>'Raw Data'!C71</f>
        <v>Gsp Post 00</v>
      </c>
      <c r="D71">
        <f>'Raw Data'!D71</f>
        <v>43216.439583333333</v>
      </c>
      <c r="E71" s="1">
        <f t="shared" si="12"/>
        <v>2018</v>
      </c>
      <c r="F71" s="1" t="str" cm="1">
        <f t="array" ref="F71">_xlfn.IFS(E71&lt;=2016,"before treatment",E71=2017,"unknown",E71&gt;2017,"after treatment")</f>
        <v>after treatment</v>
      </c>
      <c r="G71" s="1">
        <f t="shared" si="13"/>
        <v>0</v>
      </c>
      <c r="H71" s="1">
        <f t="shared" si="14"/>
        <v>1</v>
      </c>
      <c r="I71" t="str">
        <f>'Raw Data'!E71</f>
        <v>Rabun</v>
      </c>
      <c r="J71" t="str">
        <f>'Raw Data'!F71</f>
        <v>Lookout Mountain Scenic Hwy</v>
      </c>
      <c r="K71" t="str">
        <f>'Raw Data'!G71</f>
        <v>(none)</v>
      </c>
      <c r="L71" t="str">
        <f>'Raw Data'!H71</f>
        <v>(O) No Injury</v>
      </c>
      <c r="M71">
        <f>'Raw Data'!I71</f>
        <v>0</v>
      </c>
      <c r="N71">
        <f>'Raw Data'!J71</f>
        <v>0</v>
      </c>
      <c r="O71">
        <f>'Raw Data'!K71</f>
        <v>0</v>
      </c>
      <c r="P71" t="str">
        <f>'Raw Data'!L71</f>
        <v>Not a Collision with Motor Vehicle</v>
      </c>
      <c r="Q71" t="str">
        <f>'Raw Data'!M71</f>
        <v>Off Roadway</v>
      </c>
      <c r="R71" t="str">
        <f>'Raw Data'!N71</f>
        <v>Culvert</v>
      </c>
      <c r="S71" t="str">
        <f>'Raw Data'!O71</f>
        <v>Culvert</v>
      </c>
      <c r="T71" t="str">
        <f>'Raw Data'!P71</f>
        <v>Driver Lost Control</v>
      </c>
      <c r="U71">
        <f>'Raw Data'!Q71</f>
        <v>1</v>
      </c>
      <c r="V71" s="1" t="str">
        <f t="shared" si="15"/>
        <v>Yes</v>
      </c>
      <c r="W71" t="str">
        <f>'Raw Data'!R71</f>
        <v>Straight</v>
      </c>
      <c r="X71" t="str">
        <f>'Raw Data'!S71</f>
        <v>West</v>
      </c>
      <c r="Y71" t="str">
        <f>'Raw Data'!T71</f>
        <v>Daylight</v>
      </c>
      <c r="Z71" t="str">
        <f>'Raw Data'!U71</f>
        <v>Dry</v>
      </c>
      <c r="AA71">
        <f>'Raw Data'!V71</f>
        <v>23</v>
      </c>
      <c r="AB71" t="str">
        <f>'Raw Data'!W71</f>
        <v>Lap and Shoulder Belt Used</v>
      </c>
      <c r="AC71" s="1">
        <f t="shared" si="16"/>
        <v>0</v>
      </c>
      <c r="AD71" t="str">
        <f>'Raw Data'!X71</f>
        <v>Passenger Car</v>
      </c>
      <c r="AE71" t="str">
        <f>'Raw Data'!Y71</f>
        <v>2411000200I</v>
      </c>
      <c r="AF71">
        <f>'Raw Data'!Z71</f>
        <v>10.345147000000001</v>
      </c>
      <c r="AG71">
        <f>'Raw Data'!AA71</f>
        <v>34.865614000000001</v>
      </c>
      <c r="AH71">
        <f>'Raw Data'!AB71</f>
        <v>-83.486328999999998</v>
      </c>
      <c r="AI71">
        <f>'Raw Data'!AC71</f>
        <v>59</v>
      </c>
      <c r="AJ71">
        <f>'Raw Data'!AD71</f>
        <v>49</v>
      </c>
      <c r="AK71">
        <f>'Raw Data'!AE71</f>
        <v>97</v>
      </c>
      <c r="AL71" t="str">
        <f>'Raw Data'!AF71</f>
        <v>D1_0002_00_I</v>
      </c>
      <c r="AM71">
        <f>'Raw Data'!AG71</f>
        <v>81</v>
      </c>
      <c r="AN71">
        <f>'Raw Data'!AH71</f>
        <v>96</v>
      </c>
      <c r="AO71" t="str">
        <f>'Raw Data'!AI71</f>
        <v>simple</v>
      </c>
      <c r="AP71">
        <f>'Raw Data'!AJ71</f>
        <v>1048.4000000000001</v>
      </c>
      <c r="AQ71">
        <f>'Raw Data'!AK71</f>
        <v>48.4</v>
      </c>
      <c r="AR71">
        <f>'Raw Data'!AL71</f>
        <v>883.9</v>
      </c>
      <c r="AS71">
        <f>'Raw Data'!AM71</f>
        <v>-83.484986000000006</v>
      </c>
      <c r="AT71">
        <f>'Raw Data'!AN71</f>
        <v>34.865769999999998</v>
      </c>
      <c r="AU71">
        <f>'Raw Data'!AO71</f>
        <v>-83.482270999999997</v>
      </c>
      <c r="AV71">
        <f>'Raw Data'!AP71</f>
        <v>34.866531000000002</v>
      </c>
      <c r="AW71" t="str">
        <f>'Raw Data'!AQ71</f>
        <v>2411000200I</v>
      </c>
      <c r="AX71">
        <f>'Raw Data'!AR71</f>
        <v>1</v>
      </c>
      <c r="AY71">
        <f>'Raw Data'!AS71</f>
        <v>241</v>
      </c>
      <c r="AZ71">
        <f>'Raw Data'!AT71</f>
        <v>2</v>
      </c>
      <c r="BA71">
        <f>'Raw Data'!AU71</f>
        <v>0</v>
      </c>
      <c r="BB71">
        <f>'Raw Data'!AV71</f>
        <v>55</v>
      </c>
      <c r="BC71">
        <f>'Raw Data'!AW71</f>
        <v>7.17</v>
      </c>
      <c r="BD71">
        <f>'Raw Data'!AX71</f>
        <v>6.18</v>
      </c>
      <c r="BE71">
        <f>'Raw Data'!AY71</f>
        <v>1966.5</v>
      </c>
      <c r="BF71">
        <f>'Raw Data'!AZ71</f>
        <v>1960.3</v>
      </c>
      <c r="BG71">
        <f>'Raw Data'!BA71</f>
        <v>1952.8</v>
      </c>
      <c r="BH71">
        <f>'Raw Data'!BB71</f>
        <v>55</v>
      </c>
      <c r="BI71">
        <f>'Raw Data'!BC71</f>
        <v>58.8</v>
      </c>
      <c r="BJ71">
        <f>'Raw Data'!BD71</f>
        <v>0</v>
      </c>
      <c r="BK71">
        <f>'Raw Data'!BE71</f>
        <v>43091</v>
      </c>
      <c r="BL71" t="str">
        <f>'Raw Data'!BF71</f>
        <v>NONE</v>
      </c>
      <c r="BM71">
        <f>'Raw Data'!BG71</f>
        <v>2.8770000000000002E-3</v>
      </c>
      <c r="BN71">
        <f>'Raw Data'!BH71</f>
        <v>43321</v>
      </c>
      <c r="BO71">
        <f>'Raw Data'!BI71</f>
        <v>42946</v>
      </c>
      <c r="BP71" t="str">
        <f>'Raw Data'!BJ71</f>
        <v>2411000200I</v>
      </c>
      <c r="BQ71" t="str">
        <f>'Raw Data'!BK71</f>
        <v>RABUN</v>
      </c>
      <c r="BR71">
        <f>'Raw Data'!BL71</f>
        <v>1</v>
      </c>
      <c r="BS71">
        <f>'Raw Data'!BM71</f>
        <v>200</v>
      </c>
      <c r="BT71">
        <f>'Raw Data'!BN71</f>
        <v>1</v>
      </c>
      <c r="BU71">
        <f>'Raw Data'!BO71</f>
        <v>1</v>
      </c>
      <c r="BV71">
        <f>'Raw Data'!BP71</f>
        <v>2</v>
      </c>
      <c r="BW71">
        <f>'Raw Data'!BQ71</f>
        <v>1</v>
      </c>
      <c r="BX71">
        <f>'Raw Data'!BR71</f>
        <v>1</v>
      </c>
      <c r="BY71">
        <f>'Raw Data'!BS71</f>
        <v>2</v>
      </c>
      <c r="BZ71">
        <f>'Raw Data'!BT71</f>
        <v>3</v>
      </c>
      <c r="CA71">
        <f>'Raw Data'!BU71</f>
        <v>3</v>
      </c>
      <c r="CB71" t="str">
        <f>'Raw Data'!BV71</f>
        <v>N</v>
      </c>
      <c r="CC71">
        <f>'Raw Data'!BW71</f>
        <v>241</v>
      </c>
      <c r="CD71">
        <f>'Raw Data'!BX71</f>
        <v>2</v>
      </c>
      <c r="CE71">
        <f>'Raw Data'!BY71</f>
        <v>0</v>
      </c>
      <c r="CF71" t="str">
        <f>'Raw Data'!BZ71</f>
        <v>Not Urban</v>
      </c>
      <c r="CG71" t="str">
        <f>'Raw Data'!CA71</f>
        <v>Not Urban</v>
      </c>
      <c r="CH71">
        <f>'Raw Data'!CB71</f>
        <v>0</v>
      </c>
      <c r="CI71">
        <f>'Raw Data'!CC71</f>
        <v>55</v>
      </c>
      <c r="CJ71">
        <f>'Raw Data'!CD71</f>
        <v>4040</v>
      </c>
      <c r="CK71" t="str">
        <f>'Raw Data'!CE71</f>
        <v xml:space="preserve"> </v>
      </c>
      <c r="CL71">
        <f>'Raw Data'!CF71</f>
        <v>0</v>
      </c>
      <c r="CM71">
        <f>'Raw Data'!CG71</f>
        <v>1.979163</v>
      </c>
      <c r="CN71">
        <f>'Raw Data'!CH71</f>
        <v>9</v>
      </c>
      <c r="CO71" t="str">
        <f>'Raw Data'!CI71</f>
        <v>State Mainline</v>
      </c>
      <c r="CP71">
        <f>'Raw Data'!CJ71</f>
        <v>4040</v>
      </c>
      <c r="CQ71">
        <f>'Raw Data'!CK71</f>
        <v>452511</v>
      </c>
      <c r="CR71">
        <f>'Raw Data'!CL71</f>
        <v>8.81</v>
      </c>
      <c r="CS71">
        <f>'Raw Data'!CM71</f>
        <v>10.79</v>
      </c>
      <c r="CT71">
        <f>'Raw Data'!CN71</f>
        <v>452511</v>
      </c>
      <c r="CU71">
        <f>'Raw Data'!CO71</f>
        <v>0</v>
      </c>
      <c r="CV71">
        <f>'Raw Data'!CP71</f>
        <v>10449.979019</v>
      </c>
      <c r="CW71">
        <f>'Raw Data'!CQ71</f>
        <v>100</v>
      </c>
      <c r="CX71">
        <f>'Raw Data'!CR71</f>
        <v>42970</v>
      </c>
      <c r="CY71">
        <f>'Raw Data'!CS71</f>
        <v>7.0028999999999994E-2</v>
      </c>
      <c r="CZ71">
        <f>'Raw Data'!CT71</f>
        <v>0</v>
      </c>
      <c r="DA71">
        <f>'Raw Data'!CU71</f>
        <v>2.8770000000000002E-3</v>
      </c>
      <c r="DB71">
        <f>'Raw Data'!CV71</f>
        <v>615</v>
      </c>
      <c r="DC71" t="str">
        <f>'Raw Data'!CW71</f>
        <v>241-0007</v>
      </c>
      <c r="DD71" t="str">
        <f>'Raw Data'!CX71</f>
        <v>3R : Rural Principal Arterial - Other</v>
      </c>
      <c r="DE71" t="str">
        <f>'Raw Data'!CY71</f>
        <v>34.863345, -83.495679</v>
      </c>
      <c r="DF71">
        <f>'Raw Data'!CZ71</f>
        <v>-83.495678999999996</v>
      </c>
      <c r="DG71">
        <f>'Raw Data'!DA71</f>
        <v>34.863345000000002</v>
      </c>
      <c r="DH71">
        <f>'Raw Data'!DB71</f>
        <v>34.863345000000002</v>
      </c>
      <c r="DI71">
        <f>'Raw Data'!DC71</f>
        <v>-83.495678999999996</v>
      </c>
      <c r="DJ71">
        <f>'Raw Data'!DD71</f>
        <v>2.8770000000000002E-3</v>
      </c>
      <c r="DK71">
        <f>'Raw Data'!DE71</f>
        <v>59</v>
      </c>
      <c r="DL71" s="1" t="str">
        <f>VLOOKUP(DK71,'Curve Info'!$A$9:$P$76,16)</f>
        <v>High Crash Frequency</v>
      </c>
      <c r="DM71" s="1" t="str">
        <f>VLOOKUP(DK71,'Curve Info'!$A$9:$P$76,14)</f>
        <v>High AADT</v>
      </c>
      <c r="DN71" s="1">
        <f t="shared" si="17"/>
        <v>4260</v>
      </c>
      <c r="DO71" s="1">
        <f t="shared" si="18"/>
        <v>3915</v>
      </c>
      <c r="DP71" s="1">
        <f t="shared" si="19"/>
        <v>345</v>
      </c>
      <c r="DQ71" s="1">
        <f t="shared" si="20"/>
        <v>8.8122605363984668E-2</v>
      </c>
      <c r="DR71" s="1">
        <f t="shared" si="21"/>
        <v>4087.5</v>
      </c>
      <c r="DS71">
        <f>'Raw Data'!DF71</f>
        <v>3220</v>
      </c>
      <c r="DT71">
        <f>'Raw Data'!DG71</f>
        <v>13.7</v>
      </c>
      <c r="DU71">
        <f>'Raw Data'!DH71</f>
        <v>4850</v>
      </c>
      <c r="DV71">
        <f>'Raw Data'!DI71</f>
        <v>9.8000000000000007</v>
      </c>
      <c r="DW71">
        <f>'Raw Data'!DJ71</f>
        <v>4710</v>
      </c>
      <c r="DX71">
        <f>'Raw Data'!DK71</f>
        <v>9.8000000000000007</v>
      </c>
      <c r="DY71">
        <f>'Raw Data'!DL71</f>
        <v>3720</v>
      </c>
      <c r="DZ71">
        <f>'Raw Data'!DM71</f>
        <v>9</v>
      </c>
      <c r="EA71">
        <f>'Raw Data'!DN71</f>
        <v>4040</v>
      </c>
      <c r="EB71">
        <f>'Raw Data'!DO71</f>
        <v>11.4</v>
      </c>
      <c r="EC71">
        <f>'Raw Data'!DP71</f>
        <v>3880</v>
      </c>
      <c r="ED71">
        <f>'Raw Data'!DQ71</f>
        <v>11.4</v>
      </c>
      <c r="EE71">
        <f>'Raw Data'!DR71</f>
        <v>3690</v>
      </c>
      <c r="EF71">
        <f>'Raw Data'!DS71</f>
        <v>12</v>
      </c>
      <c r="EG71">
        <f>'Raw Data'!DT71</f>
        <v>4050</v>
      </c>
      <c r="EH71">
        <f>'Raw Data'!DU71</f>
        <v>10</v>
      </c>
      <c r="EI71">
        <f>'Raw Data'!DV71</f>
        <v>4050</v>
      </c>
      <c r="EJ71">
        <f>'Raw Data'!DW71</f>
        <v>9.6999999999999993</v>
      </c>
      <c r="EK71">
        <f>'Raw Data'!DX71</f>
        <v>4590</v>
      </c>
      <c r="EL71">
        <f>'Raw Data'!DY71</f>
        <v>9.6999999999999993</v>
      </c>
      <c r="EM71">
        <f>'Raw Data'!DZ71</f>
        <v>1.348E-3</v>
      </c>
    </row>
    <row r="72" spans="1:143" x14ac:dyDescent="0.3">
      <c r="A72">
        <f>'Raw Data'!A72</f>
        <v>71</v>
      </c>
      <c r="B72">
        <f>'Raw Data'!B72</f>
        <v>6600941</v>
      </c>
      <c r="C72" t="str">
        <f>'Raw Data'!C72</f>
        <v>Gsp Post 00</v>
      </c>
      <c r="D72">
        <f>'Raw Data'!D72</f>
        <v>43151.335416666669</v>
      </c>
      <c r="E72" s="1">
        <f t="shared" si="12"/>
        <v>2018</v>
      </c>
      <c r="F72" s="1" t="str" cm="1">
        <f t="array" ref="F72">_xlfn.IFS(E72&lt;=2016,"before treatment",E72=2017,"unknown",E72&gt;2017,"after treatment")</f>
        <v>after treatment</v>
      </c>
      <c r="G72" s="1">
        <f t="shared" si="13"/>
        <v>0</v>
      </c>
      <c r="H72" s="1">
        <f t="shared" si="14"/>
        <v>1</v>
      </c>
      <c r="I72" t="str">
        <f>'Raw Data'!E72</f>
        <v>Rabun</v>
      </c>
      <c r="J72" t="str">
        <f>'Raw Data'!F72</f>
        <v>Lookout Mountain Scenic Hwy</v>
      </c>
      <c r="K72" t="str">
        <f>'Raw Data'!G72</f>
        <v>(none)</v>
      </c>
      <c r="L72" t="str">
        <f>'Raw Data'!H72</f>
        <v>(O) No Injury</v>
      </c>
      <c r="M72">
        <f>'Raw Data'!I72</f>
        <v>0</v>
      </c>
      <c r="N72">
        <f>'Raw Data'!J72</f>
        <v>0</v>
      </c>
      <c r="O72">
        <f>'Raw Data'!K72</f>
        <v>0</v>
      </c>
      <c r="P72" t="str">
        <f>'Raw Data'!L72</f>
        <v>Rear End</v>
      </c>
      <c r="Q72" t="str">
        <f>'Raw Data'!M72</f>
        <v>On Roadway - Non-Intersection</v>
      </c>
      <c r="R72" t="str">
        <f>'Raw Data'!N72</f>
        <v>["Motor Vehicle in Motion","Motor Vehicle in Motion"]</v>
      </c>
      <c r="S72" t="str">
        <f>'Raw Data'!O72</f>
        <v>["Motor Vehicle in Motion","Motor Vehicle in Motion"]</v>
      </c>
      <c r="T72" t="str">
        <f>'Raw Data'!P72</f>
        <v>["Following Too Close","No Contributing Factors"]</v>
      </c>
      <c r="U72">
        <f>'Raw Data'!Q72</f>
        <v>2</v>
      </c>
      <c r="V72" s="1" t="str">
        <f t="shared" si="15"/>
        <v>No</v>
      </c>
      <c r="W72" t="str">
        <f>'Raw Data'!R72</f>
        <v>["Stopped","Straight"]</v>
      </c>
      <c r="X72" t="str">
        <f>'Raw Data'!S72</f>
        <v>["East","East"]</v>
      </c>
      <c r="Y72" t="str">
        <f>'Raw Data'!T72</f>
        <v>Daylight</v>
      </c>
      <c r="Z72" t="str">
        <f>'Raw Data'!U72</f>
        <v>Wet</v>
      </c>
      <c r="AA72" t="str">
        <f>'Raw Data'!V72</f>
        <v>[18,42]</v>
      </c>
      <c r="AB72" t="str">
        <f>'Raw Data'!W72</f>
        <v>["Child Restraint System (Properly Used)","Lap and Shoulder Belt Used","Lap and Shoulder Belt Used","Lap and Shoulder Belt Used"]</v>
      </c>
      <c r="AC72" s="1">
        <f t="shared" si="16"/>
        <v>0</v>
      </c>
      <c r="AD72" t="str">
        <f>'Raw Data'!X72</f>
        <v>["Passenger Car","Sports Utility Vehicle (SUV)"]</v>
      </c>
      <c r="AE72" t="str">
        <f>'Raw Data'!Y72</f>
        <v>2411000200I</v>
      </c>
      <c r="AF72">
        <f>'Raw Data'!Z72</f>
        <v>10.302697999999999</v>
      </c>
      <c r="AG72">
        <f>'Raw Data'!AA72</f>
        <v>34.865470999999999</v>
      </c>
      <c r="AH72">
        <f>'Raw Data'!AB72</f>
        <v>-83.487049999999996</v>
      </c>
      <c r="AI72">
        <f>'Raw Data'!AC72</f>
        <v>59</v>
      </c>
      <c r="AJ72">
        <f>'Raw Data'!AD72</f>
        <v>49</v>
      </c>
      <c r="AK72">
        <f>'Raw Data'!AE72</f>
        <v>97</v>
      </c>
      <c r="AL72" t="str">
        <f>'Raw Data'!AF72</f>
        <v>D1_0002_00_I</v>
      </c>
      <c r="AM72">
        <f>'Raw Data'!AG72</f>
        <v>81</v>
      </c>
      <c r="AN72">
        <f>'Raw Data'!AH72</f>
        <v>96</v>
      </c>
      <c r="AO72" t="str">
        <f>'Raw Data'!AI72</f>
        <v>simple</v>
      </c>
      <c r="AP72">
        <f>'Raw Data'!AJ72</f>
        <v>1048.4000000000001</v>
      </c>
      <c r="AQ72">
        <f>'Raw Data'!AK72</f>
        <v>48.4</v>
      </c>
      <c r="AR72">
        <f>'Raw Data'!AL72</f>
        <v>883.9</v>
      </c>
      <c r="AS72">
        <f>'Raw Data'!AM72</f>
        <v>-83.484986000000006</v>
      </c>
      <c r="AT72">
        <f>'Raw Data'!AN72</f>
        <v>34.865769999999998</v>
      </c>
      <c r="AU72">
        <f>'Raw Data'!AO72</f>
        <v>-83.482270999999997</v>
      </c>
      <c r="AV72">
        <f>'Raw Data'!AP72</f>
        <v>34.866531000000002</v>
      </c>
      <c r="AW72" t="str">
        <f>'Raw Data'!AQ72</f>
        <v>2411000200I</v>
      </c>
      <c r="AX72">
        <f>'Raw Data'!AR72</f>
        <v>1</v>
      </c>
      <c r="AY72">
        <f>'Raw Data'!AS72</f>
        <v>241</v>
      </c>
      <c r="AZ72">
        <f>'Raw Data'!AT72</f>
        <v>2</v>
      </c>
      <c r="BA72">
        <f>'Raw Data'!AU72</f>
        <v>0</v>
      </c>
      <c r="BB72">
        <f>'Raw Data'!AV72</f>
        <v>55</v>
      </c>
      <c r="BC72">
        <f>'Raw Data'!AW72</f>
        <v>7.17</v>
      </c>
      <c r="BD72">
        <f>'Raw Data'!AX72</f>
        <v>6.18</v>
      </c>
      <c r="BE72">
        <f>'Raw Data'!AY72</f>
        <v>1966.5</v>
      </c>
      <c r="BF72">
        <f>'Raw Data'!AZ72</f>
        <v>1960.3</v>
      </c>
      <c r="BG72">
        <f>'Raw Data'!BA72</f>
        <v>1952.8</v>
      </c>
      <c r="BH72">
        <f>'Raw Data'!BB72</f>
        <v>55</v>
      </c>
      <c r="BI72">
        <f>'Raw Data'!BC72</f>
        <v>58.8</v>
      </c>
      <c r="BJ72">
        <f>'Raw Data'!BD72</f>
        <v>0</v>
      </c>
      <c r="BK72">
        <f>'Raw Data'!BE72</f>
        <v>43091</v>
      </c>
      <c r="BL72" t="str">
        <f>'Raw Data'!BF72</f>
        <v>NONE</v>
      </c>
      <c r="BM72">
        <f>'Raw Data'!BG72</f>
        <v>2.8770000000000002E-3</v>
      </c>
      <c r="BN72">
        <f>'Raw Data'!BH72</f>
        <v>43321</v>
      </c>
      <c r="BO72">
        <f>'Raw Data'!BI72</f>
        <v>42946</v>
      </c>
      <c r="BP72" t="str">
        <f>'Raw Data'!BJ72</f>
        <v>2411000200I</v>
      </c>
      <c r="BQ72" t="str">
        <f>'Raw Data'!BK72</f>
        <v>RABUN</v>
      </c>
      <c r="BR72">
        <f>'Raw Data'!BL72</f>
        <v>1</v>
      </c>
      <c r="BS72">
        <f>'Raw Data'!BM72</f>
        <v>200</v>
      </c>
      <c r="BT72">
        <f>'Raw Data'!BN72</f>
        <v>1</v>
      </c>
      <c r="BU72">
        <f>'Raw Data'!BO72</f>
        <v>1</v>
      </c>
      <c r="BV72">
        <f>'Raw Data'!BP72</f>
        <v>2</v>
      </c>
      <c r="BW72">
        <f>'Raw Data'!BQ72</f>
        <v>1</v>
      </c>
      <c r="BX72">
        <f>'Raw Data'!BR72</f>
        <v>1</v>
      </c>
      <c r="BY72">
        <f>'Raw Data'!BS72</f>
        <v>2</v>
      </c>
      <c r="BZ72">
        <f>'Raw Data'!BT72</f>
        <v>3</v>
      </c>
      <c r="CA72">
        <f>'Raw Data'!BU72</f>
        <v>3</v>
      </c>
      <c r="CB72" t="str">
        <f>'Raw Data'!BV72</f>
        <v>N</v>
      </c>
      <c r="CC72">
        <f>'Raw Data'!BW72</f>
        <v>241</v>
      </c>
      <c r="CD72">
        <f>'Raw Data'!BX72</f>
        <v>2</v>
      </c>
      <c r="CE72">
        <f>'Raw Data'!BY72</f>
        <v>0</v>
      </c>
      <c r="CF72" t="str">
        <f>'Raw Data'!BZ72</f>
        <v>Not Urban</v>
      </c>
      <c r="CG72" t="str">
        <f>'Raw Data'!CA72</f>
        <v>Not Urban</v>
      </c>
      <c r="CH72">
        <f>'Raw Data'!CB72</f>
        <v>0</v>
      </c>
      <c r="CI72">
        <f>'Raw Data'!CC72</f>
        <v>55</v>
      </c>
      <c r="CJ72">
        <f>'Raw Data'!CD72</f>
        <v>4040</v>
      </c>
      <c r="CK72" t="str">
        <f>'Raw Data'!CE72</f>
        <v xml:space="preserve"> </v>
      </c>
      <c r="CL72">
        <f>'Raw Data'!CF72</f>
        <v>0</v>
      </c>
      <c r="CM72">
        <f>'Raw Data'!CG72</f>
        <v>1.979163</v>
      </c>
      <c r="CN72">
        <f>'Raw Data'!CH72</f>
        <v>9</v>
      </c>
      <c r="CO72" t="str">
        <f>'Raw Data'!CI72</f>
        <v>State Mainline</v>
      </c>
      <c r="CP72">
        <f>'Raw Data'!CJ72</f>
        <v>4040</v>
      </c>
      <c r="CQ72">
        <f>'Raw Data'!CK72</f>
        <v>452511</v>
      </c>
      <c r="CR72">
        <f>'Raw Data'!CL72</f>
        <v>8.81</v>
      </c>
      <c r="CS72">
        <f>'Raw Data'!CM72</f>
        <v>10.79</v>
      </c>
      <c r="CT72">
        <f>'Raw Data'!CN72</f>
        <v>452511</v>
      </c>
      <c r="CU72">
        <f>'Raw Data'!CO72</f>
        <v>0</v>
      </c>
      <c r="CV72">
        <f>'Raw Data'!CP72</f>
        <v>10449.979019</v>
      </c>
      <c r="CW72">
        <f>'Raw Data'!CQ72</f>
        <v>100</v>
      </c>
      <c r="CX72">
        <f>'Raw Data'!CR72</f>
        <v>42970</v>
      </c>
      <c r="CY72">
        <f>'Raw Data'!CS72</f>
        <v>7.0028999999999994E-2</v>
      </c>
      <c r="CZ72">
        <f>'Raw Data'!CT72</f>
        <v>0</v>
      </c>
      <c r="DA72">
        <f>'Raw Data'!CU72</f>
        <v>2.8770000000000002E-3</v>
      </c>
      <c r="DB72">
        <f>'Raw Data'!CV72</f>
        <v>615</v>
      </c>
      <c r="DC72" t="str">
        <f>'Raw Data'!CW72</f>
        <v>241-0007</v>
      </c>
      <c r="DD72" t="str">
        <f>'Raw Data'!CX72</f>
        <v>3R : Rural Principal Arterial - Other</v>
      </c>
      <c r="DE72" t="str">
        <f>'Raw Data'!CY72</f>
        <v>34.863345, -83.495679</v>
      </c>
      <c r="DF72">
        <f>'Raw Data'!CZ72</f>
        <v>-83.495678999999996</v>
      </c>
      <c r="DG72">
        <f>'Raw Data'!DA72</f>
        <v>34.863345000000002</v>
      </c>
      <c r="DH72">
        <f>'Raw Data'!DB72</f>
        <v>34.863345000000002</v>
      </c>
      <c r="DI72">
        <f>'Raw Data'!DC72</f>
        <v>-83.495678999999996</v>
      </c>
      <c r="DJ72">
        <f>'Raw Data'!DD72</f>
        <v>2.8770000000000002E-3</v>
      </c>
      <c r="DK72">
        <f>'Raw Data'!DE72</f>
        <v>59</v>
      </c>
      <c r="DL72" s="1" t="str">
        <f>VLOOKUP(DK72,'Curve Info'!$A$9:$P$76,16)</f>
        <v>High Crash Frequency</v>
      </c>
      <c r="DM72" s="1" t="str">
        <f>VLOOKUP(DK72,'Curve Info'!$A$9:$P$76,14)</f>
        <v>High AADT</v>
      </c>
      <c r="DN72" s="1">
        <f t="shared" si="17"/>
        <v>4260</v>
      </c>
      <c r="DO72" s="1">
        <f t="shared" si="18"/>
        <v>3915</v>
      </c>
      <c r="DP72" s="1">
        <f t="shared" si="19"/>
        <v>345</v>
      </c>
      <c r="DQ72" s="1">
        <f t="shared" si="20"/>
        <v>8.8122605363984668E-2</v>
      </c>
      <c r="DR72" s="1">
        <f t="shared" si="21"/>
        <v>4087.5</v>
      </c>
      <c r="DS72">
        <f>'Raw Data'!DF72</f>
        <v>3220</v>
      </c>
      <c r="DT72">
        <f>'Raw Data'!DG72</f>
        <v>13.7</v>
      </c>
      <c r="DU72">
        <f>'Raw Data'!DH72</f>
        <v>4850</v>
      </c>
      <c r="DV72">
        <f>'Raw Data'!DI72</f>
        <v>9.8000000000000007</v>
      </c>
      <c r="DW72">
        <f>'Raw Data'!DJ72</f>
        <v>4710</v>
      </c>
      <c r="DX72">
        <f>'Raw Data'!DK72</f>
        <v>9.8000000000000007</v>
      </c>
      <c r="DY72">
        <f>'Raw Data'!DL72</f>
        <v>3720</v>
      </c>
      <c r="DZ72">
        <f>'Raw Data'!DM72</f>
        <v>9</v>
      </c>
      <c r="EA72">
        <f>'Raw Data'!DN72</f>
        <v>4040</v>
      </c>
      <c r="EB72">
        <f>'Raw Data'!DO72</f>
        <v>11.4</v>
      </c>
      <c r="EC72">
        <f>'Raw Data'!DP72</f>
        <v>3880</v>
      </c>
      <c r="ED72">
        <f>'Raw Data'!DQ72</f>
        <v>11.4</v>
      </c>
      <c r="EE72">
        <f>'Raw Data'!DR72</f>
        <v>3690</v>
      </c>
      <c r="EF72">
        <f>'Raw Data'!DS72</f>
        <v>12</v>
      </c>
      <c r="EG72">
        <f>'Raw Data'!DT72</f>
        <v>4050</v>
      </c>
      <c r="EH72">
        <f>'Raw Data'!DU72</f>
        <v>10</v>
      </c>
      <c r="EI72">
        <f>'Raw Data'!DV72</f>
        <v>4050</v>
      </c>
      <c r="EJ72">
        <f>'Raw Data'!DW72</f>
        <v>9.6999999999999993</v>
      </c>
      <c r="EK72">
        <f>'Raw Data'!DX72</f>
        <v>4590</v>
      </c>
      <c r="EL72">
        <f>'Raw Data'!DY72</f>
        <v>9.6999999999999993</v>
      </c>
      <c r="EM72">
        <f>'Raw Data'!DZ72</f>
        <v>2.0820000000000001E-3</v>
      </c>
    </row>
    <row r="73" spans="1:143" x14ac:dyDescent="0.3">
      <c r="A73">
        <f>'Raw Data'!A73</f>
        <v>72</v>
      </c>
      <c r="B73">
        <f>'Raw Data'!B73</f>
        <v>6497590</v>
      </c>
      <c r="C73" t="str">
        <f>'Raw Data'!C73</f>
        <v>Rabun Co Sheriff's Office</v>
      </c>
      <c r="D73">
        <f>'Raw Data'!D73</f>
        <v>43072.587500000001</v>
      </c>
      <c r="E73" s="1">
        <f t="shared" si="12"/>
        <v>2017</v>
      </c>
      <c r="F73" s="1" t="str" cm="1">
        <f t="array" ref="F73">_xlfn.IFS(E73&lt;=2016,"before treatment",E73=2017,"unknown",E73&gt;2017,"after treatment")</f>
        <v>unknown</v>
      </c>
      <c r="G73" s="1">
        <f t="shared" si="13"/>
        <v>0</v>
      </c>
      <c r="H73" s="1">
        <f t="shared" si="14"/>
        <v>0</v>
      </c>
      <c r="I73" t="str">
        <f>'Raw Data'!E73</f>
        <v>Rabun</v>
      </c>
      <c r="J73" t="str">
        <f>'Raw Data'!F73</f>
        <v>Lookout Mountain Scenic Hwy</v>
      </c>
      <c r="K73" t="str">
        <f>'Raw Data'!G73</f>
        <v>Olas Ln</v>
      </c>
      <c r="L73" t="str">
        <f>'Raw Data'!H73</f>
        <v>(O) No Injury</v>
      </c>
      <c r="M73">
        <f>'Raw Data'!I73</f>
        <v>0</v>
      </c>
      <c r="N73">
        <f>'Raw Data'!J73</f>
        <v>0</v>
      </c>
      <c r="O73">
        <f>'Raw Data'!K73</f>
        <v>0</v>
      </c>
      <c r="P73" t="str">
        <f>'Raw Data'!L73</f>
        <v>Not a Collision with Motor Vehicle</v>
      </c>
      <c r="Q73" t="str">
        <f>'Raw Data'!M73</f>
        <v>On Shoulder</v>
      </c>
      <c r="R73" t="str">
        <f>'Raw Data'!N73</f>
        <v>Motor Vehicle in Motion</v>
      </c>
      <c r="S73" t="str">
        <f>'Raw Data'!O73</f>
        <v>Embankment</v>
      </c>
      <c r="T73" t="str">
        <f>'Raw Data'!P73</f>
        <v>Driver Lost Control</v>
      </c>
      <c r="U73">
        <f>'Raw Data'!Q73</f>
        <v>1</v>
      </c>
      <c r="V73" s="1" t="str">
        <f t="shared" si="15"/>
        <v>Yes</v>
      </c>
      <c r="W73" t="str">
        <f>'Raw Data'!R73</f>
        <v>Straight</v>
      </c>
      <c r="X73" t="str">
        <f>'Raw Data'!S73</f>
        <v>East</v>
      </c>
      <c r="Y73" t="str">
        <f>'Raw Data'!T73</f>
        <v>Dark-Not Lighted</v>
      </c>
      <c r="Z73" t="str">
        <f>'Raw Data'!U73</f>
        <v>Dry</v>
      </c>
      <c r="AA73">
        <f>'Raw Data'!V73</f>
        <v>46</v>
      </c>
      <c r="AB73" t="str">
        <f>'Raw Data'!W73</f>
        <v>Lap and Shoulder Belt Used</v>
      </c>
      <c r="AC73" s="1">
        <f t="shared" si="16"/>
        <v>0</v>
      </c>
      <c r="AD73" t="str">
        <f>'Raw Data'!X73</f>
        <v>Passenger Car</v>
      </c>
      <c r="AE73" t="str">
        <f>'Raw Data'!Y73</f>
        <v>2411000200I</v>
      </c>
      <c r="AF73">
        <f>'Raw Data'!Z73</f>
        <v>10.443604000000001</v>
      </c>
      <c r="AG73">
        <f>'Raw Data'!AA73</f>
        <v>34.865786</v>
      </c>
      <c r="AH73">
        <f>'Raw Data'!AB73</f>
        <v>-83.484618999999995</v>
      </c>
      <c r="AI73">
        <f>'Raw Data'!AC73</f>
        <v>59</v>
      </c>
      <c r="AJ73">
        <f>'Raw Data'!AD73</f>
        <v>49</v>
      </c>
      <c r="AK73">
        <f>'Raw Data'!AE73</f>
        <v>97</v>
      </c>
      <c r="AL73" t="str">
        <f>'Raw Data'!AF73</f>
        <v>D1_0002_00_I</v>
      </c>
      <c r="AM73">
        <f>'Raw Data'!AG73</f>
        <v>81</v>
      </c>
      <c r="AN73">
        <f>'Raw Data'!AH73</f>
        <v>96</v>
      </c>
      <c r="AO73" t="str">
        <f>'Raw Data'!AI73</f>
        <v>simple</v>
      </c>
      <c r="AP73">
        <f>'Raw Data'!AJ73</f>
        <v>1048.4000000000001</v>
      </c>
      <c r="AQ73">
        <f>'Raw Data'!AK73</f>
        <v>48.4</v>
      </c>
      <c r="AR73">
        <f>'Raw Data'!AL73</f>
        <v>883.9</v>
      </c>
      <c r="AS73">
        <f>'Raw Data'!AM73</f>
        <v>-83.484986000000006</v>
      </c>
      <c r="AT73">
        <f>'Raw Data'!AN73</f>
        <v>34.865769999999998</v>
      </c>
      <c r="AU73">
        <f>'Raw Data'!AO73</f>
        <v>-83.482270999999997</v>
      </c>
      <c r="AV73">
        <f>'Raw Data'!AP73</f>
        <v>34.866531000000002</v>
      </c>
      <c r="AW73" t="str">
        <f>'Raw Data'!AQ73</f>
        <v>2411000200I</v>
      </c>
      <c r="AX73">
        <f>'Raw Data'!AR73</f>
        <v>1</v>
      </c>
      <c r="AY73">
        <f>'Raw Data'!AS73</f>
        <v>241</v>
      </c>
      <c r="AZ73">
        <f>'Raw Data'!AT73</f>
        <v>2</v>
      </c>
      <c r="BA73">
        <f>'Raw Data'!AU73</f>
        <v>0</v>
      </c>
      <c r="BB73">
        <f>'Raw Data'!AV73</f>
        <v>55</v>
      </c>
      <c r="BC73">
        <f>'Raw Data'!AW73</f>
        <v>7.17</v>
      </c>
      <c r="BD73">
        <f>'Raw Data'!AX73</f>
        <v>6.18</v>
      </c>
      <c r="BE73">
        <f>'Raw Data'!AY73</f>
        <v>1966.5</v>
      </c>
      <c r="BF73">
        <f>'Raw Data'!AZ73</f>
        <v>1960.3</v>
      </c>
      <c r="BG73">
        <f>'Raw Data'!BA73</f>
        <v>1952.8</v>
      </c>
      <c r="BH73">
        <f>'Raw Data'!BB73</f>
        <v>55</v>
      </c>
      <c r="BI73">
        <f>'Raw Data'!BC73</f>
        <v>58.8</v>
      </c>
      <c r="BJ73">
        <f>'Raw Data'!BD73</f>
        <v>0</v>
      </c>
      <c r="BK73">
        <f>'Raw Data'!BE73</f>
        <v>43091</v>
      </c>
      <c r="BL73" t="str">
        <f>'Raw Data'!BF73</f>
        <v>NONE</v>
      </c>
      <c r="BM73">
        <f>'Raw Data'!BG73</f>
        <v>2.8770000000000002E-3</v>
      </c>
      <c r="BN73">
        <f>'Raw Data'!BH73</f>
        <v>43321</v>
      </c>
      <c r="BO73">
        <f>'Raw Data'!BI73</f>
        <v>42946</v>
      </c>
      <c r="BP73" t="str">
        <f>'Raw Data'!BJ73</f>
        <v>2411000200I</v>
      </c>
      <c r="BQ73" t="str">
        <f>'Raw Data'!BK73</f>
        <v>RABUN</v>
      </c>
      <c r="BR73">
        <f>'Raw Data'!BL73</f>
        <v>1</v>
      </c>
      <c r="BS73">
        <f>'Raw Data'!BM73</f>
        <v>200</v>
      </c>
      <c r="BT73">
        <f>'Raw Data'!BN73</f>
        <v>1</v>
      </c>
      <c r="BU73">
        <f>'Raw Data'!BO73</f>
        <v>1</v>
      </c>
      <c r="BV73">
        <f>'Raw Data'!BP73</f>
        <v>2</v>
      </c>
      <c r="BW73">
        <f>'Raw Data'!BQ73</f>
        <v>1</v>
      </c>
      <c r="BX73">
        <f>'Raw Data'!BR73</f>
        <v>1</v>
      </c>
      <c r="BY73">
        <f>'Raw Data'!BS73</f>
        <v>2</v>
      </c>
      <c r="BZ73">
        <f>'Raw Data'!BT73</f>
        <v>3</v>
      </c>
      <c r="CA73">
        <f>'Raw Data'!BU73</f>
        <v>3</v>
      </c>
      <c r="CB73" t="str">
        <f>'Raw Data'!BV73</f>
        <v>N</v>
      </c>
      <c r="CC73">
        <f>'Raw Data'!BW73</f>
        <v>241</v>
      </c>
      <c r="CD73">
        <f>'Raw Data'!BX73</f>
        <v>2</v>
      </c>
      <c r="CE73">
        <f>'Raw Data'!BY73</f>
        <v>0</v>
      </c>
      <c r="CF73" t="str">
        <f>'Raw Data'!BZ73</f>
        <v>Not Urban</v>
      </c>
      <c r="CG73" t="str">
        <f>'Raw Data'!CA73</f>
        <v>Not Urban</v>
      </c>
      <c r="CH73">
        <f>'Raw Data'!CB73</f>
        <v>0</v>
      </c>
      <c r="CI73">
        <f>'Raw Data'!CC73</f>
        <v>55</v>
      </c>
      <c r="CJ73">
        <f>'Raw Data'!CD73</f>
        <v>4040</v>
      </c>
      <c r="CK73" t="str">
        <f>'Raw Data'!CE73</f>
        <v xml:space="preserve"> </v>
      </c>
      <c r="CL73">
        <f>'Raw Data'!CF73</f>
        <v>0</v>
      </c>
      <c r="CM73">
        <f>'Raw Data'!CG73</f>
        <v>1.979163</v>
      </c>
      <c r="CN73">
        <f>'Raw Data'!CH73</f>
        <v>9</v>
      </c>
      <c r="CO73" t="str">
        <f>'Raw Data'!CI73</f>
        <v>State Mainline</v>
      </c>
      <c r="CP73">
        <f>'Raw Data'!CJ73</f>
        <v>4040</v>
      </c>
      <c r="CQ73">
        <f>'Raw Data'!CK73</f>
        <v>452511</v>
      </c>
      <c r="CR73">
        <f>'Raw Data'!CL73</f>
        <v>8.81</v>
      </c>
      <c r="CS73">
        <f>'Raw Data'!CM73</f>
        <v>10.79</v>
      </c>
      <c r="CT73">
        <f>'Raw Data'!CN73</f>
        <v>452511</v>
      </c>
      <c r="CU73">
        <f>'Raw Data'!CO73</f>
        <v>0</v>
      </c>
      <c r="CV73">
        <f>'Raw Data'!CP73</f>
        <v>10449.979019</v>
      </c>
      <c r="CW73">
        <f>'Raw Data'!CQ73</f>
        <v>100</v>
      </c>
      <c r="CX73">
        <f>'Raw Data'!CR73</f>
        <v>42970</v>
      </c>
      <c r="CY73">
        <f>'Raw Data'!CS73</f>
        <v>7.0028999999999994E-2</v>
      </c>
      <c r="CZ73">
        <f>'Raw Data'!CT73</f>
        <v>0</v>
      </c>
      <c r="DA73">
        <f>'Raw Data'!CU73</f>
        <v>2.8770000000000002E-3</v>
      </c>
      <c r="DB73">
        <f>'Raw Data'!CV73</f>
        <v>615</v>
      </c>
      <c r="DC73" t="str">
        <f>'Raw Data'!CW73</f>
        <v>241-0007</v>
      </c>
      <c r="DD73" t="str">
        <f>'Raw Data'!CX73</f>
        <v>3R : Rural Principal Arterial - Other</v>
      </c>
      <c r="DE73" t="str">
        <f>'Raw Data'!CY73</f>
        <v>34.863345, -83.495679</v>
      </c>
      <c r="DF73">
        <f>'Raw Data'!CZ73</f>
        <v>-83.495678999999996</v>
      </c>
      <c r="DG73">
        <f>'Raw Data'!DA73</f>
        <v>34.863345000000002</v>
      </c>
      <c r="DH73">
        <f>'Raw Data'!DB73</f>
        <v>34.863345000000002</v>
      </c>
      <c r="DI73">
        <f>'Raw Data'!DC73</f>
        <v>-83.495678999999996</v>
      </c>
      <c r="DJ73">
        <f>'Raw Data'!DD73</f>
        <v>2.8770000000000002E-3</v>
      </c>
      <c r="DK73">
        <f>'Raw Data'!DE73</f>
        <v>59</v>
      </c>
      <c r="DL73" s="1" t="str">
        <f>VLOOKUP(DK73,'Curve Info'!$A$9:$P$76,16)</f>
        <v>High Crash Frequency</v>
      </c>
      <c r="DM73" s="1" t="str">
        <f>VLOOKUP(DK73,'Curve Info'!$A$9:$P$76,14)</f>
        <v>High AADT</v>
      </c>
      <c r="DN73" s="1">
        <f t="shared" si="17"/>
        <v>4260</v>
      </c>
      <c r="DO73" s="1">
        <f t="shared" si="18"/>
        <v>3915</v>
      </c>
      <c r="DP73" s="1">
        <f t="shared" si="19"/>
        <v>345</v>
      </c>
      <c r="DQ73" s="1">
        <f t="shared" si="20"/>
        <v>8.8122605363984668E-2</v>
      </c>
      <c r="DR73" s="1">
        <f t="shared" si="21"/>
        <v>4087.5</v>
      </c>
      <c r="DS73">
        <f>'Raw Data'!DF73</f>
        <v>3220</v>
      </c>
      <c r="DT73">
        <f>'Raw Data'!DG73</f>
        <v>13.7</v>
      </c>
      <c r="DU73">
        <f>'Raw Data'!DH73</f>
        <v>4850</v>
      </c>
      <c r="DV73">
        <f>'Raw Data'!DI73</f>
        <v>9.8000000000000007</v>
      </c>
      <c r="DW73">
        <f>'Raw Data'!DJ73</f>
        <v>4710</v>
      </c>
      <c r="DX73">
        <f>'Raw Data'!DK73</f>
        <v>9.8000000000000007</v>
      </c>
      <c r="DY73">
        <f>'Raw Data'!DL73</f>
        <v>3720</v>
      </c>
      <c r="DZ73">
        <f>'Raw Data'!DM73</f>
        <v>9</v>
      </c>
      <c r="EA73">
        <f>'Raw Data'!DN73</f>
        <v>4040</v>
      </c>
      <c r="EB73">
        <f>'Raw Data'!DO73</f>
        <v>11.4</v>
      </c>
      <c r="EC73">
        <f>'Raw Data'!DP73</f>
        <v>3880</v>
      </c>
      <c r="ED73">
        <f>'Raw Data'!DQ73</f>
        <v>11.4</v>
      </c>
      <c r="EE73">
        <f>'Raw Data'!DR73</f>
        <v>3690</v>
      </c>
      <c r="EF73">
        <f>'Raw Data'!DS73</f>
        <v>12</v>
      </c>
      <c r="EG73">
        <f>'Raw Data'!DT73</f>
        <v>4050</v>
      </c>
      <c r="EH73">
        <f>'Raw Data'!DU73</f>
        <v>10</v>
      </c>
      <c r="EI73">
        <f>'Raw Data'!DV73</f>
        <v>4050</v>
      </c>
      <c r="EJ73">
        <f>'Raw Data'!DW73</f>
        <v>9.6999999999999993</v>
      </c>
      <c r="EK73">
        <f>'Raw Data'!DX73</f>
        <v>4590</v>
      </c>
      <c r="EL73">
        <f>'Raw Data'!DY73</f>
        <v>9.6999999999999993</v>
      </c>
      <c r="EM73">
        <f>'Raw Data'!DZ73</f>
        <v>0</v>
      </c>
    </row>
    <row r="74" spans="1:143" x14ac:dyDescent="0.3">
      <c r="A74">
        <f>'Raw Data'!A74</f>
        <v>73</v>
      </c>
      <c r="B74">
        <f>'Raw Data'!B74</f>
        <v>5259749</v>
      </c>
      <c r="C74" t="str">
        <f>'Raw Data'!C74</f>
        <v>Rabun Co Sheriff's Office</v>
      </c>
      <c r="D74">
        <f>'Raw Data'!D74</f>
        <v>42080.313888888886</v>
      </c>
      <c r="E74" s="1">
        <f t="shared" si="12"/>
        <v>2015</v>
      </c>
      <c r="F74" s="1" t="str" cm="1">
        <f t="array" ref="F74">_xlfn.IFS(E74&lt;=2016,"before treatment",E74=2017,"unknown",E74&gt;2017,"after treatment")</f>
        <v>before treatment</v>
      </c>
      <c r="G74" s="1">
        <f t="shared" si="13"/>
        <v>1</v>
      </c>
      <c r="H74" s="1">
        <f t="shared" si="14"/>
        <v>0</v>
      </c>
      <c r="I74" t="str">
        <f>'Raw Data'!E74</f>
        <v>Rabun</v>
      </c>
      <c r="J74" t="str">
        <f>'Raw Data'!F74</f>
        <v>Lookout Mountain Scenic Hwy</v>
      </c>
      <c r="K74" t="str">
        <f>'Raw Data'!G74</f>
        <v>Olas Ln</v>
      </c>
      <c r="L74" t="str">
        <f>'Raw Data'!H74</f>
        <v>(C) Possible Injury / Complaint</v>
      </c>
      <c r="M74">
        <f>'Raw Data'!I74</f>
        <v>0</v>
      </c>
      <c r="N74">
        <f>'Raw Data'!J74</f>
        <v>0</v>
      </c>
      <c r="O74">
        <f>'Raw Data'!K74</f>
        <v>0</v>
      </c>
      <c r="P74" t="str">
        <f>'Raw Data'!L74</f>
        <v>Not a Collision with Motor Vehicle</v>
      </c>
      <c r="Q74" t="str">
        <f>'Raw Data'!M74</f>
        <v>Off Roadway</v>
      </c>
      <c r="R74" t="str">
        <f>'Raw Data'!N74</f>
        <v>Ditch</v>
      </c>
      <c r="S74" t="str">
        <f>'Raw Data'!O74</f>
        <v>Ditch</v>
      </c>
      <c r="T74" t="str">
        <f>'Raw Data'!P74</f>
        <v>(None)</v>
      </c>
      <c r="U74">
        <f>'Raw Data'!Q74</f>
        <v>1</v>
      </c>
      <c r="V74" s="1" t="str">
        <f t="shared" si="15"/>
        <v>Yes</v>
      </c>
      <c r="W74" t="str">
        <f>'Raw Data'!R74</f>
        <v>Negotiating a Curve</v>
      </c>
      <c r="X74" t="str">
        <f>'Raw Data'!S74</f>
        <v>West</v>
      </c>
      <c r="Y74" t="str">
        <f>'Raw Data'!T74</f>
        <v>Daylight</v>
      </c>
      <c r="Z74" t="str">
        <f>'Raw Data'!U74</f>
        <v>Dry</v>
      </c>
      <c r="AA74">
        <f>'Raw Data'!V74</f>
        <v>26</v>
      </c>
      <c r="AB74" t="str">
        <f>'Raw Data'!W74</f>
        <v>Lap and Shoulder Belt Used</v>
      </c>
      <c r="AC74" s="1">
        <f t="shared" si="16"/>
        <v>0</v>
      </c>
      <c r="AD74" t="str">
        <f>'Raw Data'!X74</f>
        <v>Passenger Car</v>
      </c>
      <c r="AE74" t="str">
        <f>'Raw Data'!Y74</f>
        <v>2411000200I</v>
      </c>
      <c r="AF74">
        <f>'Raw Data'!Z74</f>
        <v>10.443773999999999</v>
      </c>
      <c r="AG74">
        <f>'Raw Data'!AA74</f>
        <v>34.865786</v>
      </c>
      <c r="AH74">
        <f>'Raw Data'!AB74</f>
        <v>-83.484616000000003</v>
      </c>
      <c r="AI74">
        <f>'Raw Data'!AC74</f>
        <v>59</v>
      </c>
      <c r="AJ74">
        <f>'Raw Data'!AD74</f>
        <v>49</v>
      </c>
      <c r="AK74">
        <f>'Raw Data'!AE74</f>
        <v>97</v>
      </c>
      <c r="AL74" t="str">
        <f>'Raw Data'!AF74</f>
        <v>D1_0002_00_I</v>
      </c>
      <c r="AM74">
        <f>'Raw Data'!AG74</f>
        <v>81</v>
      </c>
      <c r="AN74">
        <f>'Raw Data'!AH74</f>
        <v>96</v>
      </c>
      <c r="AO74" t="str">
        <f>'Raw Data'!AI74</f>
        <v>simple</v>
      </c>
      <c r="AP74">
        <f>'Raw Data'!AJ74</f>
        <v>1048.4000000000001</v>
      </c>
      <c r="AQ74">
        <f>'Raw Data'!AK74</f>
        <v>48.4</v>
      </c>
      <c r="AR74">
        <f>'Raw Data'!AL74</f>
        <v>883.9</v>
      </c>
      <c r="AS74">
        <f>'Raw Data'!AM74</f>
        <v>-83.484986000000006</v>
      </c>
      <c r="AT74">
        <f>'Raw Data'!AN74</f>
        <v>34.865769999999998</v>
      </c>
      <c r="AU74">
        <f>'Raw Data'!AO74</f>
        <v>-83.482270999999997</v>
      </c>
      <c r="AV74">
        <f>'Raw Data'!AP74</f>
        <v>34.866531000000002</v>
      </c>
      <c r="AW74" t="str">
        <f>'Raw Data'!AQ74</f>
        <v>2411000200I</v>
      </c>
      <c r="AX74">
        <f>'Raw Data'!AR74</f>
        <v>1</v>
      </c>
      <c r="AY74">
        <f>'Raw Data'!AS74</f>
        <v>241</v>
      </c>
      <c r="AZ74">
        <f>'Raw Data'!AT74</f>
        <v>2</v>
      </c>
      <c r="BA74">
        <f>'Raw Data'!AU74</f>
        <v>0</v>
      </c>
      <c r="BB74">
        <f>'Raw Data'!AV74</f>
        <v>55</v>
      </c>
      <c r="BC74">
        <f>'Raw Data'!AW74</f>
        <v>7.17</v>
      </c>
      <c r="BD74">
        <f>'Raw Data'!AX74</f>
        <v>6.18</v>
      </c>
      <c r="BE74">
        <f>'Raw Data'!AY74</f>
        <v>1966.5</v>
      </c>
      <c r="BF74">
        <f>'Raw Data'!AZ74</f>
        <v>1960.3</v>
      </c>
      <c r="BG74">
        <f>'Raw Data'!BA74</f>
        <v>1952.8</v>
      </c>
      <c r="BH74">
        <f>'Raw Data'!BB74</f>
        <v>55</v>
      </c>
      <c r="BI74">
        <f>'Raw Data'!BC74</f>
        <v>58.8</v>
      </c>
      <c r="BJ74">
        <f>'Raw Data'!BD74</f>
        <v>0</v>
      </c>
      <c r="BK74">
        <f>'Raw Data'!BE74</f>
        <v>43091</v>
      </c>
      <c r="BL74" t="str">
        <f>'Raw Data'!BF74</f>
        <v>NONE</v>
      </c>
      <c r="BM74">
        <f>'Raw Data'!BG74</f>
        <v>2.8770000000000002E-3</v>
      </c>
      <c r="BN74">
        <f>'Raw Data'!BH74</f>
        <v>43321</v>
      </c>
      <c r="BO74">
        <f>'Raw Data'!BI74</f>
        <v>42946</v>
      </c>
      <c r="BP74" t="str">
        <f>'Raw Data'!BJ74</f>
        <v>2411000200I</v>
      </c>
      <c r="BQ74" t="str">
        <f>'Raw Data'!BK74</f>
        <v>RABUN</v>
      </c>
      <c r="BR74">
        <f>'Raw Data'!BL74</f>
        <v>1</v>
      </c>
      <c r="BS74">
        <f>'Raw Data'!BM74</f>
        <v>200</v>
      </c>
      <c r="BT74">
        <f>'Raw Data'!BN74</f>
        <v>1</v>
      </c>
      <c r="BU74">
        <f>'Raw Data'!BO74</f>
        <v>1</v>
      </c>
      <c r="BV74">
        <f>'Raw Data'!BP74</f>
        <v>2</v>
      </c>
      <c r="BW74">
        <f>'Raw Data'!BQ74</f>
        <v>1</v>
      </c>
      <c r="BX74">
        <f>'Raw Data'!BR74</f>
        <v>1</v>
      </c>
      <c r="BY74">
        <f>'Raw Data'!BS74</f>
        <v>2</v>
      </c>
      <c r="BZ74">
        <f>'Raw Data'!BT74</f>
        <v>3</v>
      </c>
      <c r="CA74">
        <f>'Raw Data'!BU74</f>
        <v>3</v>
      </c>
      <c r="CB74" t="str">
        <f>'Raw Data'!BV74</f>
        <v>N</v>
      </c>
      <c r="CC74">
        <f>'Raw Data'!BW74</f>
        <v>241</v>
      </c>
      <c r="CD74">
        <f>'Raw Data'!BX74</f>
        <v>2</v>
      </c>
      <c r="CE74">
        <f>'Raw Data'!BY74</f>
        <v>0</v>
      </c>
      <c r="CF74" t="str">
        <f>'Raw Data'!BZ74</f>
        <v>Not Urban</v>
      </c>
      <c r="CG74" t="str">
        <f>'Raw Data'!CA74</f>
        <v>Not Urban</v>
      </c>
      <c r="CH74">
        <f>'Raw Data'!CB74</f>
        <v>0</v>
      </c>
      <c r="CI74">
        <f>'Raw Data'!CC74</f>
        <v>55</v>
      </c>
      <c r="CJ74">
        <f>'Raw Data'!CD74</f>
        <v>4040</v>
      </c>
      <c r="CK74" t="str">
        <f>'Raw Data'!CE74</f>
        <v xml:space="preserve"> </v>
      </c>
      <c r="CL74">
        <f>'Raw Data'!CF74</f>
        <v>0</v>
      </c>
      <c r="CM74">
        <f>'Raw Data'!CG74</f>
        <v>1.979163</v>
      </c>
      <c r="CN74">
        <f>'Raw Data'!CH74</f>
        <v>9</v>
      </c>
      <c r="CO74" t="str">
        <f>'Raw Data'!CI74</f>
        <v>State Mainline</v>
      </c>
      <c r="CP74">
        <f>'Raw Data'!CJ74</f>
        <v>4040</v>
      </c>
      <c r="CQ74">
        <f>'Raw Data'!CK74</f>
        <v>452511</v>
      </c>
      <c r="CR74">
        <f>'Raw Data'!CL74</f>
        <v>8.81</v>
      </c>
      <c r="CS74">
        <f>'Raw Data'!CM74</f>
        <v>10.79</v>
      </c>
      <c r="CT74">
        <f>'Raw Data'!CN74</f>
        <v>452511</v>
      </c>
      <c r="CU74">
        <f>'Raw Data'!CO74</f>
        <v>0</v>
      </c>
      <c r="CV74">
        <f>'Raw Data'!CP74</f>
        <v>10449.979019</v>
      </c>
      <c r="CW74">
        <f>'Raw Data'!CQ74</f>
        <v>100</v>
      </c>
      <c r="CX74">
        <f>'Raw Data'!CR74</f>
        <v>42970</v>
      </c>
      <c r="CY74">
        <f>'Raw Data'!CS74</f>
        <v>7.0028999999999994E-2</v>
      </c>
      <c r="CZ74">
        <f>'Raw Data'!CT74</f>
        <v>0</v>
      </c>
      <c r="DA74">
        <f>'Raw Data'!CU74</f>
        <v>2.8770000000000002E-3</v>
      </c>
      <c r="DB74">
        <f>'Raw Data'!CV74</f>
        <v>615</v>
      </c>
      <c r="DC74" t="str">
        <f>'Raw Data'!CW74</f>
        <v>241-0007</v>
      </c>
      <c r="DD74" t="str">
        <f>'Raw Data'!CX74</f>
        <v>3R : Rural Principal Arterial - Other</v>
      </c>
      <c r="DE74" t="str">
        <f>'Raw Data'!CY74</f>
        <v>34.863345, -83.495679</v>
      </c>
      <c r="DF74">
        <f>'Raw Data'!CZ74</f>
        <v>-83.495678999999996</v>
      </c>
      <c r="DG74">
        <f>'Raw Data'!DA74</f>
        <v>34.863345000000002</v>
      </c>
      <c r="DH74">
        <f>'Raw Data'!DB74</f>
        <v>34.863345000000002</v>
      </c>
      <c r="DI74">
        <f>'Raw Data'!DC74</f>
        <v>-83.495678999999996</v>
      </c>
      <c r="DJ74">
        <f>'Raw Data'!DD74</f>
        <v>2.8770000000000002E-3</v>
      </c>
      <c r="DK74">
        <f>'Raw Data'!DE74</f>
        <v>59</v>
      </c>
      <c r="DL74" s="1" t="str">
        <f>VLOOKUP(DK74,'Curve Info'!$A$9:$P$76,16)</f>
        <v>High Crash Frequency</v>
      </c>
      <c r="DM74" s="1" t="str">
        <f>VLOOKUP(DK74,'Curve Info'!$A$9:$P$76,14)</f>
        <v>High AADT</v>
      </c>
      <c r="DN74" s="1">
        <f t="shared" si="17"/>
        <v>4260</v>
      </c>
      <c r="DO74" s="1">
        <f t="shared" si="18"/>
        <v>3915</v>
      </c>
      <c r="DP74" s="1">
        <f t="shared" si="19"/>
        <v>345</v>
      </c>
      <c r="DQ74" s="1">
        <f t="shared" si="20"/>
        <v>8.8122605363984668E-2</v>
      </c>
      <c r="DR74" s="1">
        <f t="shared" si="21"/>
        <v>4087.5</v>
      </c>
      <c r="DS74">
        <f>'Raw Data'!DF74</f>
        <v>3220</v>
      </c>
      <c r="DT74">
        <f>'Raw Data'!DG74</f>
        <v>13.7</v>
      </c>
      <c r="DU74">
        <f>'Raw Data'!DH74</f>
        <v>4850</v>
      </c>
      <c r="DV74">
        <f>'Raw Data'!DI74</f>
        <v>9.8000000000000007</v>
      </c>
      <c r="DW74">
        <f>'Raw Data'!DJ74</f>
        <v>4710</v>
      </c>
      <c r="DX74">
        <f>'Raw Data'!DK74</f>
        <v>9.8000000000000007</v>
      </c>
      <c r="DY74">
        <f>'Raw Data'!DL74</f>
        <v>3720</v>
      </c>
      <c r="DZ74">
        <f>'Raw Data'!DM74</f>
        <v>9</v>
      </c>
      <c r="EA74">
        <f>'Raw Data'!DN74</f>
        <v>4040</v>
      </c>
      <c r="EB74">
        <f>'Raw Data'!DO74</f>
        <v>11.4</v>
      </c>
      <c r="EC74">
        <f>'Raw Data'!DP74</f>
        <v>3880</v>
      </c>
      <c r="ED74">
        <f>'Raw Data'!DQ74</f>
        <v>11.4</v>
      </c>
      <c r="EE74">
        <f>'Raw Data'!DR74</f>
        <v>3690</v>
      </c>
      <c r="EF74">
        <f>'Raw Data'!DS74</f>
        <v>12</v>
      </c>
      <c r="EG74">
        <f>'Raw Data'!DT74</f>
        <v>4050</v>
      </c>
      <c r="EH74">
        <f>'Raw Data'!DU74</f>
        <v>10</v>
      </c>
      <c r="EI74">
        <f>'Raw Data'!DV74</f>
        <v>4050</v>
      </c>
      <c r="EJ74">
        <f>'Raw Data'!DW74</f>
        <v>9.6999999999999993</v>
      </c>
      <c r="EK74">
        <f>'Raw Data'!DX74</f>
        <v>4590</v>
      </c>
      <c r="EL74">
        <f>'Raw Data'!DY74</f>
        <v>9.6999999999999993</v>
      </c>
      <c r="EM74">
        <f>'Raw Data'!DZ74</f>
        <v>0</v>
      </c>
    </row>
    <row r="75" spans="1:143" x14ac:dyDescent="0.3">
      <c r="A75">
        <f>'Raw Data'!A75</f>
        <v>74</v>
      </c>
      <c r="B75">
        <f>'Raw Data'!B75</f>
        <v>4675960</v>
      </c>
      <c r="C75" t="str">
        <f>'Raw Data'!C75</f>
        <v>Rabun Co Sheriff's Office</v>
      </c>
      <c r="D75">
        <f>'Raw Data'!D75</f>
        <v>41588.554861111108</v>
      </c>
      <c r="E75" s="1">
        <f t="shared" si="12"/>
        <v>2013</v>
      </c>
      <c r="F75" s="1" t="str" cm="1">
        <f t="array" ref="F75">_xlfn.IFS(E75&lt;=2016,"before treatment",E75=2017,"unknown",E75&gt;2017,"after treatment")</f>
        <v>before treatment</v>
      </c>
      <c r="G75" s="1">
        <f t="shared" si="13"/>
        <v>1</v>
      </c>
      <c r="H75" s="1">
        <f t="shared" si="14"/>
        <v>0</v>
      </c>
      <c r="I75" t="str">
        <f>'Raw Data'!E75</f>
        <v>Rabun</v>
      </c>
      <c r="J75" t="str">
        <f>'Raw Data'!F75</f>
        <v>Lookout Mountain Scenic Hwy</v>
      </c>
      <c r="K75" t="str">
        <f>'Raw Data'!G75</f>
        <v>Olas Ln</v>
      </c>
      <c r="L75" t="str">
        <f>'Raw Data'!H75</f>
        <v>(C) Possible Injury / Complaint</v>
      </c>
      <c r="M75">
        <f>'Raw Data'!I75</f>
        <v>0</v>
      </c>
      <c r="N75">
        <f>'Raw Data'!J75</f>
        <v>0</v>
      </c>
      <c r="O75">
        <f>'Raw Data'!K75</f>
        <v>0</v>
      </c>
      <c r="P75" t="str">
        <f>'Raw Data'!L75</f>
        <v>Not a Collision with Motor Vehicle</v>
      </c>
      <c r="Q75" t="str">
        <f>'Raw Data'!M75</f>
        <v>On Shoulder</v>
      </c>
      <c r="R75" t="str">
        <f>'Raw Data'!N75</f>
        <v>Over Turn</v>
      </c>
      <c r="S75" t="str">
        <f>'Raw Data'!O75</f>
        <v>Over Turn</v>
      </c>
      <c r="T75" t="str">
        <f>'Raw Data'!P75</f>
        <v>(None)</v>
      </c>
      <c r="U75">
        <f>'Raw Data'!Q75</f>
        <v>1</v>
      </c>
      <c r="V75" s="1" t="str">
        <f t="shared" si="15"/>
        <v>Yes</v>
      </c>
      <c r="W75" t="str">
        <f>'Raw Data'!R75</f>
        <v>Negotiating a Curve</v>
      </c>
      <c r="X75" t="str">
        <f>'Raw Data'!S75</f>
        <v>West</v>
      </c>
      <c r="Y75" t="str">
        <f>'Raw Data'!T75</f>
        <v>Daylight</v>
      </c>
      <c r="Z75" t="str">
        <f>'Raw Data'!U75</f>
        <v>Dry</v>
      </c>
      <c r="AA75">
        <f>'Raw Data'!V75</f>
        <v>40</v>
      </c>
      <c r="AB75" t="str">
        <f>'Raw Data'!W75</f>
        <v>Shoulder Belt Only Used</v>
      </c>
      <c r="AC75" s="1">
        <f t="shared" si="16"/>
        <v>0</v>
      </c>
      <c r="AD75" t="str">
        <f>'Raw Data'!X75</f>
        <v>Pickup Truck</v>
      </c>
      <c r="AE75" t="str">
        <f>'Raw Data'!Y75</f>
        <v>2411000200I</v>
      </c>
      <c r="AF75">
        <f>'Raw Data'!Z75</f>
        <v>10.443773999999999</v>
      </c>
      <c r="AG75">
        <f>'Raw Data'!AA75</f>
        <v>34.865786</v>
      </c>
      <c r="AH75">
        <f>'Raw Data'!AB75</f>
        <v>-83.484616000000003</v>
      </c>
      <c r="AI75">
        <f>'Raw Data'!AC75</f>
        <v>59</v>
      </c>
      <c r="AJ75">
        <f>'Raw Data'!AD75</f>
        <v>49</v>
      </c>
      <c r="AK75">
        <f>'Raw Data'!AE75</f>
        <v>97</v>
      </c>
      <c r="AL75" t="str">
        <f>'Raw Data'!AF75</f>
        <v>D1_0002_00_I</v>
      </c>
      <c r="AM75">
        <f>'Raw Data'!AG75</f>
        <v>81</v>
      </c>
      <c r="AN75">
        <f>'Raw Data'!AH75</f>
        <v>96</v>
      </c>
      <c r="AO75" t="str">
        <f>'Raw Data'!AI75</f>
        <v>simple</v>
      </c>
      <c r="AP75">
        <f>'Raw Data'!AJ75</f>
        <v>1048.4000000000001</v>
      </c>
      <c r="AQ75">
        <f>'Raw Data'!AK75</f>
        <v>48.4</v>
      </c>
      <c r="AR75">
        <f>'Raw Data'!AL75</f>
        <v>883.9</v>
      </c>
      <c r="AS75">
        <f>'Raw Data'!AM75</f>
        <v>-83.484986000000006</v>
      </c>
      <c r="AT75">
        <f>'Raw Data'!AN75</f>
        <v>34.865769999999998</v>
      </c>
      <c r="AU75">
        <f>'Raw Data'!AO75</f>
        <v>-83.482270999999997</v>
      </c>
      <c r="AV75">
        <f>'Raw Data'!AP75</f>
        <v>34.866531000000002</v>
      </c>
      <c r="AW75" t="str">
        <f>'Raw Data'!AQ75</f>
        <v>2411000200I</v>
      </c>
      <c r="AX75">
        <f>'Raw Data'!AR75</f>
        <v>1</v>
      </c>
      <c r="AY75">
        <f>'Raw Data'!AS75</f>
        <v>241</v>
      </c>
      <c r="AZ75">
        <f>'Raw Data'!AT75</f>
        <v>2</v>
      </c>
      <c r="BA75">
        <f>'Raw Data'!AU75</f>
        <v>0</v>
      </c>
      <c r="BB75">
        <f>'Raw Data'!AV75</f>
        <v>55</v>
      </c>
      <c r="BC75">
        <f>'Raw Data'!AW75</f>
        <v>7.17</v>
      </c>
      <c r="BD75">
        <f>'Raw Data'!AX75</f>
        <v>6.18</v>
      </c>
      <c r="BE75">
        <f>'Raw Data'!AY75</f>
        <v>1966.5</v>
      </c>
      <c r="BF75">
        <f>'Raw Data'!AZ75</f>
        <v>1960.3</v>
      </c>
      <c r="BG75">
        <f>'Raw Data'!BA75</f>
        <v>1952.8</v>
      </c>
      <c r="BH75">
        <f>'Raw Data'!BB75</f>
        <v>55</v>
      </c>
      <c r="BI75">
        <f>'Raw Data'!BC75</f>
        <v>58.8</v>
      </c>
      <c r="BJ75">
        <f>'Raw Data'!BD75</f>
        <v>0</v>
      </c>
      <c r="BK75">
        <f>'Raw Data'!BE75</f>
        <v>43091</v>
      </c>
      <c r="BL75" t="str">
        <f>'Raw Data'!BF75</f>
        <v>NONE</v>
      </c>
      <c r="BM75">
        <f>'Raw Data'!BG75</f>
        <v>2.8770000000000002E-3</v>
      </c>
      <c r="BN75">
        <f>'Raw Data'!BH75</f>
        <v>43321</v>
      </c>
      <c r="BO75">
        <f>'Raw Data'!BI75</f>
        <v>42946</v>
      </c>
      <c r="BP75" t="str">
        <f>'Raw Data'!BJ75</f>
        <v>2411000200I</v>
      </c>
      <c r="BQ75" t="str">
        <f>'Raw Data'!BK75</f>
        <v>RABUN</v>
      </c>
      <c r="BR75">
        <f>'Raw Data'!BL75</f>
        <v>1</v>
      </c>
      <c r="BS75">
        <f>'Raw Data'!BM75</f>
        <v>200</v>
      </c>
      <c r="BT75">
        <f>'Raw Data'!BN75</f>
        <v>1</v>
      </c>
      <c r="BU75">
        <f>'Raw Data'!BO75</f>
        <v>1</v>
      </c>
      <c r="BV75">
        <f>'Raw Data'!BP75</f>
        <v>2</v>
      </c>
      <c r="BW75">
        <f>'Raw Data'!BQ75</f>
        <v>1</v>
      </c>
      <c r="BX75">
        <f>'Raw Data'!BR75</f>
        <v>1</v>
      </c>
      <c r="BY75">
        <f>'Raw Data'!BS75</f>
        <v>2</v>
      </c>
      <c r="BZ75">
        <f>'Raw Data'!BT75</f>
        <v>3</v>
      </c>
      <c r="CA75">
        <f>'Raw Data'!BU75</f>
        <v>3</v>
      </c>
      <c r="CB75" t="str">
        <f>'Raw Data'!BV75</f>
        <v>N</v>
      </c>
      <c r="CC75">
        <f>'Raw Data'!BW75</f>
        <v>241</v>
      </c>
      <c r="CD75">
        <f>'Raw Data'!BX75</f>
        <v>2</v>
      </c>
      <c r="CE75">
        <f>'Raw Data'!BY75</f>
        <v>0</v>
      </c>
      <c r="CF75" t="str">
        <f>'Raw Data'!BZ75</f>
        <v>Not Urban</v>
      </c>
      <c r="CG75" t="str">
        <f>'Raw Data'!CA75</f>
        <v>Not Urban</v>
      </c>
      <c r="CH75">
        <f>'Raw Data'!CB75</f>
        <v>0</v>
      </c>
      <c r="CI75">
        <f>'Raw Data'!CC75</f>
        <v>55</v>
      </c>
      <c r="CJ75">
        <f>'Raw Data'!CD75</f>
        <v>4040</v>
      </c>
      <c r="CK75" t="str">
        <f>'Raw Data'!CE75</f>
        <v xml:space="preserve"> </v>
      </c>
      <c r="CL75">
        <f>'Raw Data'!CF75</f>
        <v>0</v>
      </c>
      <c r="CM75">
        <f>'Raw Data'!CG75</f>
        <v>1.979163</v>
      </c>
      <c r="CN75">
        <f>'Raw Data'!CH75</f>
        <v>9</v>
      </c>
      <c r="CO75" t="str">
        <f>'Raw Data'!CI75</f>
        <v>State Mainline</v>
      </c>
      <c r="CP75">
        <f>'Raw Data'!CJ75</f>
        <v>4040</v>
      </c>
      <c r="CQ75">
        <f>'Raw Data'!CK75</f>
        <v>452511</v>
      </c>
      <c r="CR75">
        <f>'Raw Data'!CL75</f>
        <v>8.81</v>
      </c>
      <c r="CS75">
        <f>'Raw Data'!CM75</f>
        <v>10.79</v>
      </c>
      <c r="CT75">
        <f>'Raw Data'!CN75</f>
        <v>452511</v>
      </c>
      <c r="CU75">
        <f>'Raw Data'!CO75</f>
        <v>0</v>
      </c>
      <c r="CV75">
        <f>'Raw Data'!CP75</f>
        <v>10449.979019</v>
      </c>
      <c r="CW75">
        <f>'Raw Data'!CQ75</f>
        <v>100</v>
      </c>
      <c r="CX75">
        <f>'Raw Data'!CR75</f>
        <v>42970</v>
      </c>
      <c r="CY75">
        <f>'Raw Data'!CS75</f>
        <v>7.0028999999999994E-2</v>
      </c>
      <c r="CZ75">
        <f>'Raw Data'!CT75</f>
        <v>0</v>
      </c>
      <c r="DA75">
        <f>'Raw Data'!CU75</f>
        <v>2.8770000000000002E-3</v>
      </c>
      <c r="DB75">
        <f>'Raw Data'!CV75</f>
        <v>615</v>
      </c>
      <c r="DC75" t="str">
        <f>'Raw Data'!CW75</f>
        <v>241-0007</v>
      </c>
      <c r="DD75" t="str">
        <f>'Raw Data'!CX75</f>
        <v>3R : Rural Principal Arterial - Other</v>
      </c>
      <c r="DE75" t="str">
        <f>'Raw Data'!CY75</f>
        <v>34.863345, -83.495679</v>
      </c>
      <c r="DF75">
        <f>'Raw Data'!CZ75</f>
        <v>-83.495678999999996</v>
      </c>
      <c r="DG75">
        <f>'Raw Data'!DA75</f>
        <v>34.863345000000002</v>
      </c>
      <c r="DH75">
        <f>'Raw Data'!DB75</f>
        <v>34.863345000000002</v>
      </c>
      <c r="DI75">
        <f>'Raw Data'!DC75</f>
        <v>-83.495678999999996</v>
      </c>
      <c r="DJ75">
        <f>'Raw Data'!DD75</f>
        <v>2.8770000000000002E-3</v>
      </c>
      <c r="DK75">
        <f>'Raw Data'!DE75</f>
        <v>59</v>
      </c>
      <c r="DL75" s="1" t="str">
        <f>VLOOKUP(DK75,'Curve Info'!$A$9:$P$76,16)</f>
        <v>High Crash Frequency</v>
      </c>
      <c r="DM75" s="1" t="str">
        <f>VLOOKUP(DK75,'Curve Info'!$A$9:$P$76,14)</f>
        <v>High AADT</v>
      </c>
      <c r="DN75" s="1">
        <f t="shared" si="17"/>
        <v>4260</v>
      </c>
      <c r="DO75" s="1">
        <f t="shared" si="18"/>
        <v>3915</v>
      </c>
      <c r="DP75" s="1">
        <f t="shared" si="19"/>
        <v>345</v>
      </c>
      <c r="DQ75" s="1">
        <f t="shared" si="20"/>
        <v>8.8122605363984668E-2</v>
      </c>
      <c r="DR75" s="1">
        <f t="shared" si="21"/>
        <v>4087.5</v>
      </c>
      <c r="DS75">
        <f>'Raw Data'!DF75</f>
        <v>3220</v>
      </c>
      <c r="DT75">
        <f>'Raw Data'!DG75</f>
        <v>13.7</v>
      </c>
      <c r="DU75">
        <f>'Raw Data'!DH75</f>
        <v>4850</v>
      </c>
      <c r="DV75">
        <f>'Raw Data'!DI75</f>
        <v>9.8000000000000007</v>
      </c>
      <c r="DW75">
        <f>'Raw Data'!DJ75</f>
        <v>4710</v>
      </c>
      <c r="DX75">
        <f>'Raw Data'!DK75</f>
        <v>9.8000000000000007</v>
      </c>
      <c r="DY75">
        <f>'Raw Data'!DL75</f>
        <v>3720</v>
      </c>
      <c r="DZ75">
        <f>'Raw Data'!DM75</f>
        <v>9</v>
      </c>
      <c r="EA75">
        <f>'Raw Data'!DN75</f>
        <v>4040</v>
      </c>
      <c r="EB75">
        <f>'Raw Data'!DO75</f>
        <v>11.4</v>
      </c>
      <c r="EC75">
        <f>'Raw Data'!DP75</f>
        <v>3880</v>
      </c>
      <c r="ED75">
        <f>'Raw Data'!DQ75</f>
        <v>11.4</v>
      </c>
      <c r="EE75">
        <f>'Raw Data'!DR75</f>
        <v>3690</v>
      </c>
      <c r="EF75">
        <f>'Raw Data'!DS75</f>
        <v>12</v>
      </c>
      <c r="EG75">
        <f>'Raw Data'!DT75</f>
        <v>4050</v>
      </c>
      <c r="EH75">
        <f>'Raw Data'!DU75</f>
        <v>10</v>
      </c>
      <c r="EI75">
        <f>'Raw Data'!DV75</f>
        <v>4050</v>
      </c>
      <c r="EJ75">
        <f>'Raw Data'!DW75</f>
        <v>9.6999999999999993</v>
      </c>
      <c r="EK75">
        <f>'Raw Data'!DX75</f>
        <v>4590</v>
      </c>
      <c r="EL75">
        <f>'Raw Data'!DY75</f>
        <v>9.6999999999999993</v>
      </c>
      <c r="EM75">
        <f>'Raw Data'!DZ75</f>
        <v>0</v>
      </c>
    </row>
    <row r="76" spans="1:143" x14ac:dyDescent="0.3">
      <c r="A76">
        <f>'Raw Data'!A76</f>
        <v>75</v>
      </c>
      <c r="B76">
        <f>'Raw Data'!B76</f>
        <v>7372982</v>
      </c>
      <c r="C76" t="str">
        <f>'Raw Data'!C76</f>
        <v>Rabun Co Sheriff's Office</v>
      </c>
      <c r="D76">
        <f>'Raw Data'!D76</f>
        <v>43735.76666666667</v>
      </c>
      <c r="E76" s="1">
        <f t="shared" si="12"/>
        <v>2019</v>
      </c>
      <c r="F76" s="1" t="str" cm="1">
        <f t="array" ref="F76">_xlfn.IFS(E76&lt;=2016,"before treatment",E76=2017,"unknown",E76&gt;2017,"after treatment")</f>
        <v>after treatment</v>
      </c>
      <c r="G76" s="1">
        <f t="shared" si="13"/>
        <v>0</v>
      </c>
      <c r="H76" s="1">
        <f t="shared" si="14"/>
        <v>1</v>
      </c>
      <c r="I76" t="str">
        <f>'Raw Data'!E76</f>
        <v>Rabun</v>
      </c>
      <c r="J76" t="str">
        <f>'Raw Data'!F76</f>
        <v>Lookout Mountain Scenic Hwy</v>
      </c>
      <c r="K76" t="str">
        <f>'Raw Data'!G76</f>
        <v>76 Loop</v>
      </c>
      <c r="L76" t="str">
        <f>'Raw Data'!H76</f>
        <v>(B) Suspected Minor/Visible Injury</v>
      </c>
      <c r="M76">
        <f>'Raw Data'!I76</f>
        <v>0</v>
      </c>
      <c r="N76">
        <f>'Raw Data'!J76</f>
        <v>0</v>
      </c>
      <c r="O76">
        <f>'Raw Data'!K76</f>
        <v>2</v>
      </c>
      <c r="P76" t="str">
        <f>'Raw Data'!L76</f>
        <v>Rear End</v>
      </c>
      <c r="Q76" t="str">
        <f>'Raw Data'!M76</f>
        <v>On Roadway - Non-Intersection</v>
      </c>
      <c r="R76" t="str">
        <f>'Raw Data'!N76</f>
        <v>["Motor Vehicle in Motion","Motor Vehicle in Motion"]</v>
      </c>
      <c r="S76" t="str">
        <f>'Raw Data'!O76</f>
        <v>Motor Vehicle in Motion</v>
      </c>
      <c r="T76" t="str">
        <f>'Raw Data'!P76</f>
        <v>(None)</v>
      </c>
      <c r="U76">
        <f>'Raw Data'!Q76</f>
        <v>2</v>
      </c>
      <c r="V76" s="1" t="str">
        <f t="shared" si="15"/>
        <v>No</v>
      </c>
      <c r="W76" t="str">
        <f>'Raw Data'!R76</f>
        <v>["Negotiating a Curve","Negotiating a Curve"]</v>
      </c>
      <c r="X76" t="str">
        <f>'Raw Data'!S76</f>
        <v>["West","West"]</v>
      </c>
      <c r="Y76" t="str">
        <f>'Raw Data'!T76</f>
        <v>Daylight</v>
      </c>
      <c r="Z76" t="str">
        <f>'Raw Data'!U76</f>
        <v>Dry</v>
      </c>
      <c r="AA76" t="str">
        <f>'Raw Data'!V76</f>
        <v>[37,49]</v>
      </c>
      <c r="AB76" t="str">
        <f>'Raw Data'!W76</f>
        <v>["Lap and Shoulder Belt Used","Lap and Shoulder Belt Used"]</v>
      </c>
      <c r="AC76" s="1">
        <f t="shared" si="16"/>
        <v>0</v>
      </c>
      <c r="AD76" t="str">
        <f>'Raw Data'!X76</f>
        <v>["Passenger Car","Pickup Truck"]</v>
      </c>
      <c r="AE76" t="str">
        <f>'Raw Data'!Y76</f>
        <v>2411000200I</v>
      </c>
      <c r="AF76">
        <f>'Raw Data'!Z76</f>
        <v>10.663653</v>
      </c>
      <c r="AG76">
        <f>'Raw Data'!AA76</f>
        <v>34.867111000000001</v>
      </c>
      <c r="AH76">
        <f>'Raw Data'!AB76</f>
        <v>-83.481199000000004</v>
      </c>
      <c r="AI76">
        <f>'Raw Data'!AC76</f>
        <v>60</v>
      </c>
      <c r="AJ76">
        <f>'Raw Data'!AD76</f>
        <v>50</v>
      </c>
      <c r="AK76">
        <f>'Raw Data'!AE76</f>
        <v>98</v>
      </c>
      <c r="AL76" t="str">
        <f>'Raw Data'!AF76</f>
        <v>D1_0002_00_I</v>
      </c>
      <c r="AM76">
        <f>'Raw Data'!AG76</f>
        <v>82</v>
      </c>
      <c r="AN76">
        <f>'Raw Data'!AH76</f>
        <v>97</v>
      </c>
      <c r="AO76" t="str">
        <f>'Raw Data'!AI76</f>
        <v>simple</v>
      </c>
      <c r="AP76">
        <f>'Raw Data'!AJ76</f>
        <v>980.8</v>
      </c>
      <c r="AQ76">
        <f>'Raw Data'!AK76</f>
        <v>46.5</v>
      </c>
      <c r="AR76">
        <f>'Raw Data'!AL76</f>
        <v>796</v>
      </c>
      <c r="AS76">
        <f>'Raw Data'!AM76</f>
        <v>-83.482231999999996</v>
      </c>
      <c r="AT76">
        <f>'Raw Data'!AN76</f>
        <v>34.866557</v>
      </c>
      <c r="AU76">
        <f>'Raw Data'!AO76</f>
        <v>-83.479815000000002</v>
      </c>
      <c r="AV76">
        <f>'Raw Data'!AP76</f>
        <v>34.867319000000002</v>
      </c>
      <c r="AW76" t="str">
        <f>'Raw Data'!AQ76</f>
        <v>2411000200I</v>
      </c>
      <c r="AX76">
        <f>'Raw Data'!AR76</f>
        <v>1</v>
      </c>
      <c r="AY76">
        <f>'Raw Data'!AS76</f>
        <v>241</v>
      </c>
      <c r="AZ76">
        <f>'Raw Data'!AT76</f>
        <v>2</v>
      </c>
      <c r="BA76">
        <f>'Raw Data'!AU76</f>
        <v>0</v>
      </c>
      <c r="BB76">
        <f>'Raw Data'!AV76</f>
        <v>55</v>
      </c>
      <c r="BC76">
        <f>'Raw Data'!AW76</f>
        <v>6.23</v>
      </c>
      <c r="BD76">
        <f>'Raw Data'!AX76</f>
        <v>5.6</v>
      </c>
      <c r="BE76">
        <f>'Raw Data'!AY76</f>
        <v>1960.6</v>
      </c>
      <c r="BF76">
        <f>'Raw Data'!AZ76</f>
        <v>1961</v>
      </c>
      <c r="BG76">
        <f>'Raw Data'!BA76</f>
        <v>1966.9</v>
      </c>
      <c r="BH76">
        <f>'Raw Data'!BB76</f>
        <v>55</v>
      </c>
      <c r="BI76">
        <f>'Raw Data'!BC76</f>
        <v>57.4</v>
      </c>
      <c r="BJ76">
        <f>'Raw Data'!BD76</f>
        <v>0</v>
      </c>
      <c r="BK76">
        <f>'Raw Data'!BE76</f>
        <v>43091</v>
      </c>
      <c r="BL76" t="str">
        <f>'Raw Data'!BF76</f>
        <v>NONE</v>
      </c>
      <c r="BM76">
        <f>'Raw Data'!BG76</f>
        <v>2.5820000000000001E-3</v>
      </c>
      <c r="BN76">
        <f>'Raw Data'!BH76</f>
        <v>43321</v>
      </c>
      <c r="BO76">
        <f>'Raw Data'!BI76</f>
        <v>42946</v>
      </c>
      <c r="BP76" t="str">
        <f>'Raw Data'!BJ76</f>
        <v>2411000200I</v>
      </c>
      <c r="BQ76" t="str">
        <f>'Raw Data'!BK76</f>
        <v>RABUN</v>
      </c>
      <c r="BR76">
        <f>'Raw Data'!BL76</f>
        <v>1</v>
      </c>
      <c r="BS76">
        <f>'Raw Data'!BM76</f>
        <v>200</v>
      </c>
      <c r="BT76">
        <f>'Raw Data'!BN76</f>
        <v>1</v>
      </c>
      <c r="BU76">
        <f>'Raw Data'!BO76</f>
        <v>1</v>
      </c>
      <c r="BV76">
        <f>'Raw Data'!BP76</f>
        <v>2</v>
      </c>
      <c r="BW76">
        <f>'Raw Data'!BQ76</f>
        <v>1</v>
      </c>
      <c r="BX76">
        <f>'Raw Data'!BR76</f>
        <v>1</v>
      </c>
      <c r="BY76">
        <f>'Raw Data'!BS76</f>
        <v>2</v>
      </c>
      <c r="BZ76">
        <f>'Raw Data'!BT76</f>
        <v>3</v>
      </c>
      <c r="CA76">
        <f>'Raw Data'!BU76</f>
        <v>3</v>
      </c>
      <c r="CB76" t="str">
        <f>'Raw Data'!BV76</f>
        <v>N</v>
      </c>
      <c r="CC76">
        <f>'Raw Data'!BW76</f>
        <v>241</v>
      </c>
      <c r="CD76">
        <f>'Raw Data'!BX76</f>
        <v>2</v>
      </c>
      <c r="CE76">
        <f>'Raw Data'!BY76</f>
        <v>0</v>
      </c>
      <c r="CF76" t="str">
        <f>'Raw Data'!BZ76</f>
        <v>Not Urban</v>
      </c>
      <c r="CG76" t="str">
        <f>'Raw Data'!CA76</f>
        <v>Not Urban</v>
      </c>
      <c r="CH76">
        <f>'Raw Data'!CB76</f>
        <v>0</v>
      </c>
      <c r="CI76">
        <f>'Raw Data'!CC76</f>
        <v>55</v>
      </c>
      <c r="CJ76">
        <f>'Raw Data'!CD76</f>
        <v>4040</v>
      </c>
      <c r="CK76" t="str">
        <f>'Raw Data'!CE76</f>
        <v xml:space="preserve"> </v>
      </c>
      <c r="CL76">
        <f>'Raw Data'!CF76</f>
        <v>0</v>
      </c>
      <c r="CM76">
        <f>'Raw Data'!CG76</f>
        <v>1.979163</v>
      </c>
      <c r="CN76">
        <f>'Raw Data'!CH76</f>
        <v>9</v>
      </c>
      <c r="CO76" t="str">
        <f>'Raw Data'!CI76</f>
        <v>State Mainline</v>
      </c>
      <c r="CP76">
        <f>'Raw Data'!CJ76</f>
        <v>4040</v>
      </c>
      <c r="CQ76">
        <f>'Raw Data'!CK76</f>
        <v>452511</v>
      </c>
      <c r="CR76">
        <f>'Raw Data'!CL76</f>
        <v>8.81</v>
      </c>
      <c r="CS76">
        <f>'Raw Data'!CM76</f>
        <v>10.79</v>
      </c>
      <c r="CT76">
        <f>'Raw Data'!CN76</f>
        <v>452511</v>
      </c>
      <c r="CU76">
        <f>'Raw Data'!CO76</f>
        <v>0</v>
      </c>
      <c r="CV76">
        <f>'Raw Data'!CP76</f>
        <v>10449.979019</v>
      </c>
      <c r="CW76">
        <f>'Raw Data'!CQ76</f>
        <v>100</v>
      </c>
      <c r="CX76">
        <f>'Raw Data'!CR76</f>
        <v>42970</v>
      </c>
      <c r="CY76">
        <f>'Raw Data'!CS76</f>
        <v>7.0028999999999994E-2</v>
      </c>
      <c r="CZ76">
        <f>'Raw Data'!CT76</f>
        <v>0</v>
      </c>
      <c r="DA76">
        <f>'Raw Data'!CU76</f>
        <v>2.5820000000000001E-3</v>
      </c>
      <c r="DB76">
        <f>'Raw Data'!CV76</f>
        <v>615</v>
      </c>
      <c r="DC76" t="str">
        <f>'Raw Data'!CW76</f>
        <v>241-0007</v>
      </c>
      <c r="DD76" t="str">
        <f>'Raw Data'!CX76</f>
        <v>3R : Rural Principal Arterial - Other</v>
      </c>
      <c r="DE76" t="str">
        <f>'Raw Data'!CY76</f>
        <v>34.863345, -83.495679</v>
      </c>
      <c r="DF76">
        <f>'Raw Data'!CZ76</f>
        <v>-83.495678999999996</v>
      </c>
      <c r="DG76">
        <f>'Raw Data'!DA76</f>
        <v>34.863345000000002</v>
      </c>
      <c r="DH76">
        <f>'Raw Data'!DB76</f>
        <v>34.863345000000002</v>
      </c>
      <c r="DI76">
        <f>'Raw Data'!DC76</f>
        <v>-83.495678999999996</v>
      </c>
      <c r="DJ76">
        <f>'Raw Data'!DD76</f>
        <v>2.5820000000000001E-3</v>
      </c>
      <c r="DK76">
        <f>'Raw Data'!DE76</f>
        <v>60</v>
      </c>
      <c r="DL76" s="1" t="str">
        <f>VLOOKUP(DK76,'Curve Info'!$A$9:$P$76,16)</f>
        <v>Low Crash Frequency</v>
      </c>
      <c r="DM76" s="1" t="str">
        <f>VLOOKUP(DK76,'Curve Info'!$A$9:$P$76,14)</f>
        <v>High AADT</v>
      </c>
      <c r="DN76" s="1">
        <f t="shared" si="17"/>
        <v>4260</v>
      </c>
      <c r="DO76" s="1">
        <f t="shared" si="18"/>
        <v>3915</v>
      </c>
      <c r="DP76" s="1">
        <f t="shared" si="19"/>
        <v>345</v>
      </c>
      <c r="DQ76" s="1">
        <f t="shared" si="20"/>
        <v>8.8122605363984668E-2</v>
      </c>
      <c r="DR76" s="1">
        <f t="shared" si="21"/>
        <v>4087.5</v>
      </c>
      <c r="DS76">
        <f>'Raw Data'!DF76</f>
        <v>3220</v>
      </c>
      <c r="DT76">
        <f>'Raw Data'!DG76</f>
        <v>13.7</v>
      </c>
      <c r="DU76">
        <f>'Raw Data'!DH76</f>
        <v>4850</v>
      </c>
      <c r="DV76">
        <f>'Raw Data'!DI76</f>
        <v>9.8000000000000007</v>
      </c>
      <c r="DW76">
        <f>'Raw Data'!DJ76</f>
        <v>4710</v>
      </c>
      <c r="DX76">
        <f>'Raw Data'!DK76</f>
        <v>9.8000000000000007</v>
      </c>
      <c r="DY76">
        <f>'Raw Data'!DL76</f>
        <v>3720</v>
      </c>
      <c r="DZ76">
        <f>'Raw Data'!DM76</f>
        <v>9</v>
      </c>
      <c r="EA76">
        <f>'Raw Data'!DN76</f>
        <v>4040</v>
      </c>
      <c r="EB76">
        <f>'Raw Data'!DO76</f>
        <v>11.4</v>
      </c>
      <c r="EC76">
        <f>'Raw Data'!DP76</f>
        <v>3880</v>
      </c>
      <c r="ED76">
        <f>'Raw Data'!DQ76</f>
        <v>11.4</v>
      </c>
      <c r="EE76">
        <f>'Raw Data'!DR76</f>
        <v>3690</v>
      </c>
      <c r="EF76">
        <f>'Raw Data'!DS76</f>
        <v>12</v>
      </c>
      <c r="EG76">
        <f>'Raw Data'!DT76</f>
        <v>4050</v>
      </c>
      <c r="EH76">
        <f>'Raw Data'!DU76</f>
        <v>10</v>
      </c>
      <c r="EI76">
        <f>'Raw Data'!DV76</f>
        <v>4050</v>
      </c>
      <c r="EJ76">
        <f>'Raw Data'!DW76</f>
        <v>9.6999999999999993</v>
      </c>
      <c r="EK76">
        <f>'Raw Data'!DX76</f>
        <v>4590</v>
      </c>
      <c r="EL76">
        <f>'Raw Data'!DY76</f>
        <v>9.6999999999999993</v>
      </c>
      <c r="EM76">
        <f>'Raw Data'!DZ76</f>
        <v>0</v>
      </c>
    </row>
    <row r="77" spans="1:143" x14ac:dyDescent="0.3">
      <c r="A77">
        <f>'Raw Data'!A77</f>
        <v>76</v>
      </c>
      <c r="B77">
        <f>'Raw Data'!B77</f>
        <v>7270061</v>
      </c>
      <c r="C77" t="str">
        <f>'Raw Data'!C77</f>
        <v>Rabun Co Sheriff's Office</v>
      </c>
      <c r="D77">
        <f>'Raw Data'!D77</f>
        <v>43647.675000000003</v>
      </c>
      <c r="E77" s="1">
        <f t="shared" si="12"/>
        <v>2019</v>
      </c>
      <c r="F77" s="1" t="str" cm="1">
        <f t="array" ref="F77">_xlfn.IFS(E77&lt;=2016,"before treatment",E77=2017,"unknown",E77&gt;2017,"after treatment")</f>
        <v>after treatment</v>
      </c>
      <c r="G77" s="1">
        <f t="shared" si="13"/>
        <v>0</v>
      </c>
      <c r="H77" s="1">
        <f t="shared" si="14"/>
        <v>1</v>
      </c>
      <c r="I77" t="str">
        <f>'Raw Data'!E77</f>
        <v>Rabun</v>
      </c>
      <c r="J77" t="str">
        <f>'Raw Data'!F77</f>
        <v>Lookout Mountain Scenic Hwy</v>
      </c>
      <c r="K77" t="str">
        <f>'Raw Data'!G77</f>
        <v>Hwy 76 Loop</v>
      </c>
      <c r="L77" t="str">
        <f>'Raw Data'!H77</f>
        <v>(O) No Injury</v>
      </c>
      <c r="M77">
        <f>'Raw Data'!I77</f>
        <v>0</v>
      </c>
      <c r="N77">
        <f>'Raw Data'!J77</f>
        <v>0</v>
      </c>
      <c r="O77">
        <f>'Raw Data'!K77</f>
        <v>0</v>
      </c>
      <c r="P77" t="str">
        <f>'Raw Data'!L77</f>
        <v>Rear End</v>
      </c>
      <c r="Q77" t="str">
        <f>'Raw Data'!M77</f>
        <v>On Roadway - Roadway Intersection</v>
      </c>
      <c r="R77" t="str">
        <f>'Raw Data'!N77</f>
        <v>["Motor Vehicle in Motion","Motor Vehicle in Motion"]</v>
      </c>
      <c r="S77" t="str">
        <f>'Raw Data'!O77</f>
        <v>Motor Vehicle in Motion</v>
      </c>
      <c r="T77" t="str">
        <f>'Raw Data'!P77</f>
        <v>(None)</v>
      </c>
      <c r="U77">
        <f>'Raw Data'!Q77</f>
        <v>2</v>
      </c>
      <c r="V77" s="1" t="str">
        <f t="shared" si="15"/>
        <v>No</v>
      </c>
      <c r="W77" t="str">
        <f>'Raw Data'!R77</f>
        <v>["Passing","Straight"]</v>
      </c>
      <c r="X77" t="str">
        <f>'Raw Data'!S77</f>
        <v>["East","East"]</v>
      </c>
      <c r="Y77" t="str">
        <f>'Raw Data'!T77</f>
        <v>Daylight</v>
      </c>
      <c r="Z77" t="str">
        <f>'Raw Data'!U77</f>
        <v>Dry</v>
      </c>
      <c r="AA77" t="str">
        <f>'Raw Data'!V77</f>
        <v>[24,24]</v>
      </c>
      <c r="AB77" t="str">
        <f>'Raw Data'!W77</f>
        <v>["Lap and Shoulder Belt Used","Lap and Shoulder Belt Used"]</v>
      </c>
      <c r="AC77" s="1">
        <f t="shared" si="16"/>
        <v>0</v>
      </c>
      <c r="AD77" t="str">
        <f>'Raw Data'!X77</f>
        <v>["Pickup Truck","Pickup Truck"]</v>
      </c>
      <c r="AE77" t="str">
        <f>'Raw Data'!Y77</f>
        <v>2411000200I</v>
      </c>
      <c r="AF77">
        <f>'Raw Data'!Z77</f>
        <v>10.787564</v>
      </c>
      <c r="AG77">
        <f>'Raw Data'!AA77</f>
        <v>34.867370000000001</v>
      </c>
      <c r="AH77">
        <f>'Raw Data'!AB77</f>
        <v>-83.479050000000001</v>
      </c>
      <c r="AI77">
        <f>'Raw Data'!AC77</f>
        <v>60</v>
      </c>
      <c r="AJ77">
        <f>'Raw Data'!AD77</f>
        <v>50</v>
      </c>
      <c r="AK77">
        <f>'Raw Data'!AE77</f>
        <v>98</v>
      </c>
      <c r="AL77" t="str">
        <f>'Raw Data'!AF77</f>
        <v>D1_0002_00_I</v>
      </c>
      <c r="AM77">
        <f>'Raw Data'!AG77</f>
        <v>82</v>
      </c>
      <c r="AN77">
        <f>'Raw Data'!AH77</f>
        <v>97</v>
      </c>
      <c r="AO77" t="str">
        <f>'Raw Data'!AI77</f>
        <v>simple</v>
      </c>
      <c r="AP77">
        <f>'Raw Data'!AJ77</f>
        <v>980.8</v>
      </c>
      <c r="AQ77">
        <f>'Raw Data'!AK77</f>
        <v>46.5</v>
      </c>
      <c r="AR77">
        <f>'Raw Data'!AL77</f>
        <v>796</v>
      </c>
      <c r="AS77">
        <f>'Raw Data'!AM77</f>
        <v>-83.482231999999996</v>
      </c>
      <c r="AT77">
        <f>'Raw Data'!AN77</f>
        <v>34.866557</v>
      </c>
      <c r="AU77">
        <f>'Raw Data'!AO77</f>
        <v>-83.479815000000002</v>
      </c>
      <c r="AV77">
        <f>'Raw Data'!AP77</f>
        <v>34.867319000000002</v>
      </c>
      <c r="AW77" t="str">
        <f>'Raw Data'!AQ77</f>
        <v>2411000200I</v>
      </c>
      <c r="AX77">
        <f>'Raw Data'!AR77</f>
        <v>1</v>
      </c>
      <c r="AY77">
        <f>'Raw Data'!AS77</f>
        <v>241</v>
      </c>
      <c r="AZ77">
        <f>'Raw Data'!AT77</f>
        <v>2</v>
      </c>
      <c r="BA77">
        <f>'Raw Data'!AU77</f>
        <v>0</v>
      </c>
      <c r="BB77">
        <f>'Raw Data'!AV77</f>
        <v>55</v>
      </c>
      <c r="BC77">
        <f>'Raw Data'!AW77</f>
        <v>6.23</v>
      </c>
      <c r="BD77">
        <f>'Raw Data'!AX77</f>
        <v>5.6</v>
      </c>
      <c r="BE77">
        <f>'Raw Data'!AY77</f>
        <v>1960.6</v>
      </c>
      <c r="BF77">
        <f>'Raw Data'!AZ77</f>
        <v>1961</v>
      </c>
      <c r="BG77">
        <f>'Raw Data'!BA77</f>
        <v>1966.9</v>
      </c>
      <c r="BH77">
        <f>'Raw Data'!BB77</f>
        <v>55</v>
      </c>
      <c r="BI77">
        <f>'Raw Data'!BC77</f>
        <v>57.4</v>
      </c>
      <c r="BJ77">
        <f>'Raw Data'!BD77</f>
        <v>0</v>
      </c>
      <c r="BK77">
        <f>'Raw Data'!BE77</f>
        <v>43091</v>
      </c>
      <c r="BL77" t="str">
        <f>'Raw Data'!BF77</f>
        <v>NONE</v>
      </c>
      <c r="BM77">
        <f>'Raw Data'!BG77</f>
        <v>2.5820000000000001E-3</v>
      </c>
      <c r="BN77">
        <f>'Raw Data'!BH77</f>
        <v>43321</v>
      </c>
      <c r="BO77">
        <f>'Raw Data'!BI77</f>
        <v>42946</v>
      </c>
      <c r="BP77" t="str">
        <f>'Raw Data'!BJ77</f>
        <v>2411000200I</v>
      </c>
      <c r="BQ77" t="str">
        <f>'Raw Data'!BK77</f>
        <v>RABUN</v>
      </c>
      <c r="BR77">
        <f>'Raw Data'!BL77</f>
        <v>1</v>
      </c>
      <c r="BS77">
        <f>'Raw Data'!BM77</f>
        <v>200</v>
      </c>
      <c r="BT77">
        <f>'Raw Data'!BN77</f>
        <v>1</v>
      </c>
      <c r="BU77">
        <f>'Raw Data'!BO77</f>
        <v>1</v>
      </c>
      <c r="BV77">
        <f>'Raw Data'!BP77</f>
        <v>2</v>
      </c>
      <c r="BW77">
        <f>'Raw Data'!BQ77</f>
        <v>1</v>
      </c>
      <c r="BX77">
        <f>'Raw Data'!BR77</f>
        <v>1</v>
      </c>
      <c r="BY77">
        <f>'Raw Data'!BS77</f>
        <v>2</v>
      </c>
      <c r="BZ77">
        <f>'Raw Data'!BT77</f>
        <v>3</v>
      </c>
      <c r="CA77">
        <f>'Raw Data'!BU77</f>
        <v>3</v>
      </c>
      <c r="CB77" t="str">
        <f>'Raw Data'!BV77</f>
        <v>N</v>
      </c>
      <c r="CC77">
        <f>'Raw Data'!BW77</f>
        <v>241</v>
      </c>
      <c r="CD77">
        <f>'Raw Data'!BX77</f>
        <v>2</v>
      </c>
      <c r="CE77">
        <f>'Raw Data'!BY77</f>
        <v>0</v>
      </c>
      <c r="CF77" t="str">
        <f>'Raw Data'!BZ77</f>
        <v>Not Urban</v>
      </c>
      <c r="CG77" t="str">
        <f>'Raw Data'!CA77</f>
        <v>Not Urban</v>
      </c>
      <c r="CH77">
        <f>'Raw Data'!CB77</f>
        <v>0</v>
      </c>
      <c r="CI77">
        <f>'Raw Data'!CC77</f>
        <v>55</v>
      </c>
      <c r="CJ77">
        <f>'Raw Data'!CD77</f>
        <v>4040</v>
      </c>
      <c r="CK77" t="str">
        <f>'Raw Data'!CE77</f>
        <v xml:space="preserve"> </v>
      </c>
      <c r="CL77">
        <f>'Raw Data'!CF77</f>
        <v>0</v>
      </c>
      <c r="CM77">
        <f>'Raw Data'!CG77</f>
        <v>1.979163</v>
      </c>
      <c r="CN77">
        <f>'Raw Data'!CH77</f>
        <v>9</v>
      </c>
      <c r="CO77" t="str">
        <f>'Raw Data'!CI77</f>
        <v>State Mainline</v>
      </c>
      <c r="CP77">
        <f>'Raw Data'!CJ77</f>
        <v>4040</v>
      </c>
      <c r="CQ77">
        <f>'Raw Data'!CK77</f>
        <v>452511</v>
      </c>
      <c r="CR77">
        <f>'Raw Data'!CL77</f>
        <v>8.81</v>
      </c>
      <c r="CS77">
        <f>'Raw Data'!CM77</f>
        <v>10.79</v>
      </c>
      <c r="CT77">
        <f>'Raw Data'!CN77</f>
        <v>452511</v>
      </c>
      <c r="CU77">
        <f>'Raw Data'!CO77</f>
        <v>0</v>
      </c>
      <c r="CV77">
        <f>'Raw Data'!CP77</f>
        <v>10449.979019</v>
      </c>
      <c r="CW77">
        <f>'Raw Data'!CQ77</f>
        <v>100</v>
      </c>
      <c r="CX77">
        <f>'Raw Data'!CR77</f>
        <v>42970</v>
      </c>
      <c r="CY77">
        <f>'Raw Data'!CS77</f>
        <v>7.0028999999999994E-2</v>
      </c>
      <c r="CZ77">
        <f>'Raw Data'!CT77</f>
        <v>0</v>
      </c>
      <c r="DA77">
        <f>'Raw Data'!CU77</f>
        <v>2.5820000000000001E-3</v>
      </c>
      <c r="DB77">
        <f>'Raw Data'!CV77</f>
        <v>615</v>
      </c>
      <c r="DC77" t="str">
        <f>'Raw Data'!CW77</f>
        <v>241-0007</v>
      </c>
      <c r="DD77" t="str">
        <f>'Raw Data'!CX77</f>
        <v>3R : Rural Principal Arterial - Other</v>
      </c>
      <c r="DE77" t="str">
        <f>'Raw Data'!CY77</f>
        <v>34.863345, -83.495679</v>
      </c>
      <c r="DF77">
        <f>'Raw Data'!CZ77</f>
        <v>-83.495678999999996</v>
      </c>
      <c r="DG77">
        <f>'Raw Data'!DA77</f>
        <v>34.863345000000002</v>
      </c>
      <c r="DH77">
        <f>'Raw Data'!DB77</f>
        <v>34.863345000000002</v>
      </c>
      <c r="DI77">
        <f>'Raw Data'!DC77</f>
        <v>-83.495678999999996</v>
      </c>
      <c r="DJ77">
        <f>'Raw Data'!DD77</f>
        <v>2.5820000000000001E-3</v>
      </c>
      <c r="DK77">
        <f>'Raw Data'!DE77</f>
        <v>60</v>
      </c>
      <c r="DL77" s="1" t="str">
        <f>VLOOKUP(DK77,'Curve Info'!$A$9:$P$76,16)</f>
        <v>Low Crash Frequency</v>
      </c>
      <c r="DM77" s="1" t="str">
        <f>VLOOKUP(DK77,'Curve Info'!$A$9:$P$76,14)</f>
        <v>High AADT</v>
      </c>
      <c r="DN77" s="1">
        <f t="shared" si="17"/>
        <v>4260</v>
      </c>
      <c r="DO77" s="1">
        <f t="shared" si="18"/>
        <v>3915</v>
      </c>
      <c r="DP77" s="1">
        <f t="shared" si="19"/>
        <v>345</v>
      </c>
      <c r="DQ77" s="1">
        <f t="shared" si="20"/>
        <v>8.8122605363984668E-2</v>
      </c>
      <c r="DR77" s="1">
        <f t="shared" si="21"/>
        <v>4087.5</v>
      </c>
      <c r="DS77">
        <f>'Raw Data'!DF77</f>
        <v>3220</v>
      </c>
      <c r="DT77">
        <f>'Raw Data'!DG77</f>
        <v>13.7</v>
      </c>
      <c r="DU77">
        <f>'Raw Data'!DH77</f>
        <v>4850</v>
      </c>
      <c r="DV77">
        <f>'Raw Data'!DI77</f>
        <v>9.8000000000000007</v>
      </c>
      <c r="DW77">
        <f>'Raw Data'!DJ77</f>
        <v>4710</v>
      </c>
      <c r="DX77">
        <f>'Raw Data'!DK77</f>
        <v>9.8000000000000007</v>
      </c>
      <c r="DY77">
        <f>'Raw Data'!DL77</f>
        <v>3720</v>
      </c>
      <c r="DZ77">
        <f>'Raw Data'!DM77</f>
        <v>9</v>
      </c>
      <c r="EA77">
        <f>'Raw Data'!DN77</f>
        <v>4040</v>
      </c>
      <c r="EB77">
        <f>'Raw Data'!DO77</f>
        <v>11.4</v>
      </c>
      <c r="EC77">
        <f>'Raw Data'!DP77</f>
        <v>3880</v>
      </c>
      <c r="ED77">
        <f>'Raw Data'!DQ77</f>
        <v>11.4</v>
      </c>
      <c r="EE77">
        <f>'Raw Data'!DR77</f>
        <v>3690</v>
      </c>
      <c r="EF77">
        <f>'Raw Data'!DS77</f>
        <v>12</v>
      </c>
      <c r="EG77">
        <f>'Raw Data'!DT77</f>
        <v>4050</v>
      </c>
      <c r="EH77">
        <f>'Raw Data'!DU77</f>
        <v>10</v>
      </c>
      <c r="EI77">
        <f>'Raw Data'!DV77</f>
        <v>4050</v>
      </c>
      <c r="EJ77">
        <f>'Raw Data'!DW77</f>
        <v>9.6999999999999993</v>
      </c>
      <c r="EK77">
        <f>'Raw Data'!DX77</f>
        <v>4590</v>
      </c>
      <c r="EL77">
        <f>'Raw Data'!DY77</f>
        <v>9.6999999999999993</v>
      </c>
      <c r="EM77">
        <f>'Raw Data'!DZ77</f>
        <v>7.6999999999999996E-4</v>
      </c>
    </row>
    <row r="78" spans="1:143" x14ac:dyDescent="0.3">
      <c r="A78">
        <f>'Raw Data'!A78</f>
        <v>77</v>
      </c>
      <c r="B78">
        <f>'Raw Data'!B78</f>
        <v>7332503</v>
      </c>
      <c r="C78" t="str">
        <f>'Raw Data'!C78</f>
        <v>Rabun Co Sheriff's Office</v>
      </c>
      <c r="D78">
        <f>'Raw Data'!D78</f>
        <v>43702.934027777781</v>
      </c>
      <c r="E78" s="1">
        <f t="shared" si="12"/>
        <v>2019</v>
      </c>
      <c r="F78" s="1" t="str" cm="1">
        <f t="array" ref="F78">_xlfn.IFS(E78&lt;=2016,"before treatment",E78=2017,"unknown",E78&gt;2017,"after treatment")</f>
        <v>after treatment</v>
      </c>
      <c r="G78" s="1">
        <f t="shared" si="13"/>
        <v>0</v>
      </c>
      <c r="H78" s="1">
        <f t="shared" si="14"/>
        <v>1</v>
      </c>
      <c r="I78" t="str">
        <f>'Raw Data'!E78</f>
        <v>Rabun</v>
      </c>
      <c r="J78" t="str">
        <f>'Raw Data'!F78</f>
        <v>Lookout Mountain Scenic Hwy</v>
      </c>
      <c r="K78" t="str">
        <f>'Raw Data'!G78</f>
        <v>Germany Mtn</v>
      </c>
      <c r="L78" t="str">
        <f>'Raw Data'!H78</f>
        <v>(O) No Injury</v>
      </c>
      <c r="M78">
        <f>'Raw Data'!I78</f>
        <v>0</v>
      </c>
      <c r="N78">
        <f>'Raw Data'!J78</f>
        <v>0</v>
      </c>
      <c r="O78">
        <f>'Raw Data'!K78</f>
        <v>0</v>
      </c>
      <c r="P78" t="str">
        <f>'Raw Data'!L78</f>
        <v>Not a Collision with Motor Vehicle</v>
      </c>
      <c r="Q78" t="str">
        <f>'Raw Data'!M78</f>
        <v>On Shoulder</v>
      </c>
      <c r="R78" t="str">
        <f>'Raw Data'!N78</f>
        <v>Ditch</v>
      </c>
      <c r="S78" t="str">
        <f>'Raw Data'!O78</f>
        <v>Ditch</v>
      </c>
      <c r="T78" t="str">
        <f>'Raw Data'!P78</f>
        <v>(None)</v>
      </c>
      <c r="U78">
        <f>'Raw Data'!Q78</f>
        <v>1</v>
      </c>
      <c r="V78" s="1" t="str">
        <f t="shared" si="15"/>
        <v>Yes</v>
      </c>
      <c r="W78" t="str">
        <f>'Raw Data'!R78</f>
        <v>Straight</v>
      </c>
      <c r="X78" t="str">
        <f>'Raw Data'!S78</f>
        <v>West</v>
      </c>
      <c r="Y78" t="str">
        <f>'Raw Data'!T78</f>
        <v>Dark-Not Lighted</v>
      </c>
      <c r="Z78" t="str">
        <f>'Raw Data'!U78</f>
        <v>Dry</v>
      </c>
      <c r="AA78">
        <f>'Raw Data'!V78</f>
        <v>16</v>
      </c>
      <c r="AB78" t="str">
        <f>'Raw Data'!W78</f>
        <v xml:space="preserve"> </v>
      </c>
      <c r="AC78" s="1">
        <f t="shared" si="16"/>
        <v>0</v>
      </c>
      <c r="AD78" t="str">
        <f>'Raw Data'!X78</f>
        <v>Sports Utility Vehicle (SUV)</v>
      </c>
      <c r="AE78" t="str">
        <f>'Raw Data'!Y78</f>
        <v>2411000200I</v>
      </c>
      <c r="AF78">
        <f>'Raw Data'!Z78</f>
        <v>13.848000000000001</v>
      </c>
      <c r="AG78">
        <f>'Raw Data'!AA78</f>
        <v>34.880038999999996</v>
      </c>
      <c r="AH78">
        <f>'Raw Data'!AB78</f>
        <v>-83.429105000000007</v>
      </c>
      <c r="AI78">
        <f>'Raw Data'!AC78</f>
        <v>61</v>
      </c>
      <c r="AJ78">
        <f>'Raw Data'!AD78</f>
        <v>35</v>
      </c>
      <c r="AK78">
        <f>'Raw Data'!AE78</f>
        <v>113</v>
      </c>
      <c r="AL78" t="str">
        <f>'Raw Data'!AF78</f>
        <v>D1_0002_00_I</v>
      </c>
      <c r="AM78">
        <f>'Raw Data'!AG78</f>
        <v>95</v>
      </c>
      <c r="AN78">
        <f>'Raw Data'!AH78</f>
        <v>112</v>
      </c>
      <c r="AO78" t="str">
        <f>'Raw Data'!AI78</f>
        <v>simple</v>
      </c>
      <c r="AP78">
        <f>'Raw Data'!AJ78</f>
        <v>846.7</v>
      </c>
      <c r="AQ78">
        <f>'Raw Data'!AK78</f>
        <v>51.8</v>
      </c>
      <c r="AR78">
        <f>'Raw Data'!AL78</f>
        <v>765.4</v>
      </c>
      <c r="AS78">
        <f>'Raw Data'!AM78</f>
        <v>-83.431381999999999</v>
      </c>
      <c r="AT78">
        <f>'Raw Data'!AN78</f>
        <v>34.879446999999999</v>
      </c>
      <c r="AU78">
        <f>'Raw Data'!AO78</f>
        <v>-83.429006999999999</v>
      </c>
      <c r="AV78">
        <f>'Raw Data'!AP78</f>
        <v>34.880032999999997</v>
      </c>
      <c r="AW78" t="str">
        <f>'Raw Data'!AQ78</f>
        <v>2411000200I</v>
      </c>
      <c r="AX78">
        <f>'Raw Data'!AR78</f>
        <v>1</v>
      </c>
      <c r="AY78">
        <f>'Raw Data'!AS78</f>
        <v>241</v>
      </c>
      <c r="AZ78">
        <f>'Raw Data'!AT78</f>
        <v>2</v>
      </c>
      <c r="BA78">
        <f>'Raw Data'!AU78</f>
        <v>0</v>
      </c>
      <c r="BB78">
        <f>'Raw Data'!AV78</f>
        <v>55</v>
      </c>
      <c r="BC78">
        <f>'Raw Data'!AW78</f>
        <v>6.44</v>
      </c>
      <c r="BD78">
        <f>'Raw Data'!AX78</f>
        <v>6.18</v>
      </c>
      <c r="BE78">
        <f>'Raw Data'!AY78</f>
        <v>1928.1</v>
      </c>
      <c r="BF78">
        <f>'Raw Data'!AZ78</f>
        <v>1914</v>
      </c>
      <c r="BG78">
        <f>'Raw Data'!BA78</f>
        <v>1925.9</v>
      </c>
      <c r="BH78">
        <f>'Raw Data'!BB78</f>
        <v>55</v>
      </c>
      <c r="BI78">
        <f>'Raw Data'!BC78</f>
        <v>51.8</v>
      </c>
      <c r="BJ78">
        <f>'Raw Data'!BD78</f>
        <v>3.2</v>
      </c>
      <c r="BK78">
        <f>'Raw Data'!BE78</f>
        <v>43091</v>
      </c>
      <c r="BL78" t="str">
        <f>'Raw Data'!BF78</f>
        <v>NONE</v>
      </c>
      <c r="BM78">
        <f>'Raw Data'!BG78</f>
        <v>2.4979999999999998E-3</v>
      </c>
      <c r="BN78">
        <f>'Raw Data'!BH78</f>
        <v>43309</v>
      </c>
      <c r="BO78">
        <f>'Raw Data'!BI78</f>
        <v>42934</v>
      </c>
      <c r="BP78" t="str">
        <f>'Raw Data'!BJ78</f>
        <v>2411000200I</v>
      </c>
      <c r="BQ78" t="str">
        <f>'Raw Data'!BK78</f>
        <v>RABUN</v>
      </c>
      <c r="BR78">
        <f>'Raw Data'!BL78</f>
        <v>1</v>
      </c>
      <c r="BS78">
        <f>'Raw Data'!BM78</f>
        <v>200</v>
      </c>
      <c r="BT78">
        <f>'Raw Data'!BN78</f>
        <v>1</v>
      </c>
      <c r="BU78">
        <f>'Raw Data'!BO78</f>
        <v>1</v>
      </c>
      <c r="BV78">
        <f>'Raw Data'!BP78</f>
        <v>2</v>
      </c>
      <c r="BW78">
        <f>'Raw Data'!BQ78</f>
        <v>1</v>
      </c>
      <c r="BX78">
        <f>'Raw Data'!BR78</f>
        <v>1</v>
      </c>
      <c r="BY78">
        <f>'Raw Data'!BS78</f>
        <v>2</v>
      </c>
      <c r="BZ78">
        <f>'Raw Data'!BT78</f>
        <v>3</v>
      </c>
      <c r="CA78">
        <f>'Raw Data'!BU78</f>
        <v>3</v>
      </c>
      <c r="CB78" t="str">
        <f>'Raw Data'!BV78</f>
        <v>N</v>
      </c>
      <c r="CC78">
        <f>'Raw Data'!BW78</f>
        <v>241</v>
      </c>
      <c r="CD78">
        <f>'Raw Data'!BX78</f>
        <v>2</v>
      </c>
      <c r="CE78">
        <f>'Raw Data'!BY78</f>
        <v>0</v>
      </c>
      <c r="CF78" t="str">
        <f>'Raw Data'!BZ78</f>
        <v>Not Urban</v>
      </c>
      <c r="CG78" t="str">
        <f>'Raw Data'!CA78</f>
        <v>Not Urban</v>
      </c>
      <c r="CH78">
        <f>'Raw Data'!CB78</f>
        <v>0</v>
      </c>
      <c r="CI78">
        <f>'Raw Data'!CC78</f>
        <v>55</v>
      </c>
      <c r="CJ78">
        <f>'Raw Data'!CD78</f>
        <v>4390</v>
      </c>
      <c r="CK78" t="str">
        <f>'Raw Data'!CE78</f>
        <v xml:space="preserve"> </v>
      </c>
      <c r="CL78">
        <f>'Raw Data'!CF78</f>
        <v>0</v>
      </c>
      <c r="CM78">
        <f>'Raw Data'!CG78</f>
        <v>0.68668099999999999</v>
      </c>
      <c r="CN78">
        <f>'Raw Data'!CH78</f>
        <v>9</v>
      </c>
      <c r="CO78" t="str">
        <f>'Raw Data'!CI78</f>
        <v>State Mainline</v>
      </c>
      <c r="CP78">
        <f>'Raw Data'!CJ78</f>
        <v>4390</v>
      </c>
      <c r="CQ78">
        <f>'Raw Data'!CK78</f>
        <v>452499</v>
      </c>
      <c r="CR78">
        <f>'Raw Data'!CL78</f>
        <v>13.43</v>
      </c>
      <c r="CS78">
        <f>'Raw Data'!CM78</f>
        <v>14.12</v>
      </c>
      <c r="CT78">
        <f>'Raw Data'!CN78</f>
        <v>452499</v>
      </c>
      <c r="CU78">
        <f>'Raw Data'!CO78</f>
        <v>0</v>
      </c>
      <c r="CV78">
        <f>'Raw Data'!CP78</f>
        <v>3625.6779580000002</v>
      </c>
      <c r="CW78">
        <f>'Raw Data'!CQ78</f>
        <v>100</v>
      </c>
      <c r="CX78">
        <f>'Raw Data'!CR78</f>
        <v>42958</v>
      </c>
      <c r="CY78">
        <f>'Raw Data'!CS78</f>
        <v>2.5732000000000001E-2</v>
      </c>
      <c r="CZ78">
        <f>'Raw Data'!CT78</f>
        <v>0</v>
      </c>
      <c r="DA78">
        <f>'Raw Data'!CU78</f>
        <v>2.4979999999999998E-3</v>
      </c>
      <c r="DB78">
        <f>'Raw Data'!CV78</f>
        <v>616</v>
      </c>
      <c r="DC78" t="str">
        <f>'Raw Data'!CW78</f>
        <v>241-0009</v>
      </c>
      <c r="DD78" t="str">
        <f>'Raw Data'!CX78</f>
        <v>3R : Rural Principal Arterial - Other</v>
      </c>
      <c r="DE78" t="str">
        <f>'Raw Data'!CY78</f>
        <v>34.877027, -83.443733</v>
      </c>
      <c r="DF78">
        <f>'Raw Data'!CZ78</f>
        <v>-83.443732999999995</v>
      </c>
      <c r="DG78">
        <f>'Raw Data'!DA78</f>
        <v>34.877026999999998</v>
      </c>
      <c r="DH78">
        <f>'Raw Data'!DB78</f>
        <v>34.877026999999998</v>
      </c>
      <c r="DI78">
        <f>'Raw Data'!DC78</f>
        <v>-83.443732999999995</v>
      </c>
      <c r="DJ78">
        <f>'Raw Data'!DD78</f>
        <v>2.4979999999999998E-3</v>
      </c>
      <c r="DK78">
        <f>'Raw Data'!DE78</f>
        <v>61</v>
      </c>
      <c r="DL78" s="1" t="str">
        <f>VLOOKUP(DK78,'Curve Info'!$A$9:$P$76,16)</f>
        <v>Low Crash Frequency</v>
      </c>
      <c r="DM78" s="1" t="str">
        <f>VLOOKUP(DK78,'Curve Info'!$A$9:$P$76,14)</f>
        <v>High AADT</v>
      </c>
      <c r="DN78" s="1">
        <f t="shared" si="17"/>
        <v>4533.333333333333</v>
      </c>
      <c r="DO78" s="1">
        <f t="shared" si="18"/>
        <v>3762.5</v>
      </c>
      <c r="DP78" s="1">
        <f t="shared" si="19"/>
        <v>770.83333333333303</v>
      </c>
      <c r="DQ78" s="1">
        <f t="shared" si="20"/>
        <v>0.20487264673311176</v>
      </c>
      <c r="DR78" s="1">
        <f t="shared" si="21"/>
        <v>4147.9166666666661</v>
      </c>
      <c r="DS78">
        <f>'Raw Data'!DF78</f>
        <v>4400</v>
      </c>
      <c r="DT78">
        <f>'Raw Data'!DG78</f>
        <v>8.6999999999999993</v>
      </c>
      <c r="DU78">
        <f>'Raw Data'!DH78</f>
        <v>4650</v>
      </c>
      <c r="DV78">
        <f>'Raw Data'!DI78</f>
        <v>8.6999999999999993</v>
      </c>
      <c r="DW78">
        <f>'Raw Data'!DJ78</f>
        <v>4550</v>
      </c>
      <c r="DX78">
        <f>'Raw Data'!DK78</f>
        <v>0</v>
      </c>
      <c r="DY78">
        <f>'Raw Data'!DL78</f>
        <v>4530</v>
      </c>
      <c r="DZ78">
        <f>'Raw Data'!DM78</f>
        <v>0</v>
      </c>
      <c r="EA78">
        <f>'Raw Data'!DN78</f>
        <v>4390</v>
      </c>
      <c r="EB78">
        <f>'Raw Data'!DO78</f>
        <v>12.8</v>
      </c>
      <c r="EC78">
        <f>'Raw Data'!DP78</f>
        <v>4220</v>
      </c>
      <c r="ED78">
        <f>'Raw Data'!DQ78</f>
        <v>12.8</v>
      </c>
      <c r="EE78">
        <f>'Raw Data'!DR78</f>
        <v>3220</v>
      </c>
      <c r="EF78">
        <f>'Raw Data'!DS78</f>
        <v>9.1999999999999993</v>
      </c>
      <c r="EG78">
        <f>'Raw Data'!DT78</f>
        <v>3220</v>
      </c>
      <c r="EH78">
        <f>'Raw Data'!DU78</f>
        <v>9.1999999999999993</v>
      </c>
      <c r="EI78">
        <f>'Raw Data'!DV78</f>
        <v>4610</v>
      </c>
      <c r="EJ78">
        <f>'Raw Data'!DW78</f>
        <v>8.1</v>
      </c>
      <c r="EK78">
        <f>'Raw Data'!DX78</f>
        <v>4660</v>
      </c>
      <c r="EL78">
        <f>'Raw Data'!DY78</f>
        <v>8.1</v>
      </c>
      <c r="EM78">
        <f>'Raw Data'!DZ78</f>
        <v>0</v>
      </c>
    </row>
    <row r="79" spans="1:143" x14ac:dyDescent="0.3">
      <c r="A79">
        <f>'Raw Data'!A79</f>
        <v>78</v>
      </c>
      <c r="B79">
        <f>'Raw Data'!B79</f>
        <v>6635539</v>
      </c>
      <c r="C79" t="str">
        <f>'Raw Data'!C79</f>
        <v>Rabun Co Sheriff's Office</v>
      </c>
      <c r="D79">
        <f>'Raw Data'!D79</f>
        <v>43174.71875</v>
      </c>
      <c r="E79" s="1">
        <f t="shared" si="12"/>
        <v>2018</v>
      </c>
      <c r="F79" s="1" t="str" cm="1">
        <f t="array" ref="F79">_xlfn.IFS(E79&lt;=2016,"before treatment",E79=2017,"unknown",E79&gt;2017,"after treatment")</f>
        <v>after treatment</v>
      </c>
      <c r="G79" s="1">
        <f t="shared" si="13"/>
        <v>0</v>
      </c>
      <c r="H79" s="1">
        <f t="shared" si="14"/>
        <v>1</v>
      </c>
      <c r="I79" t="str">
        <f>'Raw Data'!E79</f>
        <v>Rabun</v>
      </c>
      <c r="J79" t="str">
        <f>'Raw Data'!F79</f>
        <v>Lookout Mountain Scenic Hwy</v>
      </c>
      <c r="K79" t="str">
        <f>'Raw Data'!G79</f>
        <v>Welborn Ln</v>
      </c>
      <c r="L79" t="str">
        <f>'Raw Data'!H79</f>
        <v>(O) No Injury</v>
      </c>
      <c r="M79">
        <f>'Raw Data'!I79</f>
        <v>0</v>
      </c>
      <c r="N79">
        <f>'Raw Data'!J79</f>
        <v>0</v>
      </c>
      <c r="O79">
        <f>'Raw Data'!K79</f>
        <v>0</v>
      </c>
      <c r="P79" t="str">
        <f>'Raw Data'!L79</f>
        <v>Not a Collision with Motor Vehicle</v>
      </c>
      <c r="Q79" t="str">
        <f>'Raw Data'!M79</f>
        <v>Off Roadway</v>
      </c>
      <c r="R79" t="str">
        <f>'Raw Data'!N79</f>
        <v>Embankment</v>
      </c>
      <c r="S79" t="str">
        <f>'Raw Data'!O79</f>
        <v>Embankment</v>
      </c>
      <c r="T79" t="str">
        <f>'Raw Data'!P79</f>
        <v>(None)</v>
      </c>
      <c r="U79">
        <f>'Raw Data'!Q79</f>
        <v>1</v>
      </c>
      <c r="V79" s="1" t="str">
        <f t="shared" si="15"/>
        <v>Yes</v>
      </c>
      <c r="W79" t="str">
        <f>'Raw Data'!R79</f>
        <v>Negotiating a Curve</v>
      </c>
      <c r="X79" t="str">
        <f>'Raw Data'!S79</f>
        <v>East</v>
      </c>
      <c r="Y79" t="str">
        <f>'Raw Data'!T79</f>
        <v>Daylight</v>
      </c>
      <c r="Z79" t="str">
        <f>'Raw Data'!U79</f>
        <v>Dry</v>
      </c>
      <c r="AA79">
        <f>'Raw Data'!V79</f>
        <v>48</v>
      </c>
      <c r="AB79" t="str">
        <f>'Raw Data'!W79</f>
        <v xml:space="preserve"> </v>
      </c>
      <c r="AC79" s="1">
        <f t="shared" si="16"/>
        <v>0</v>
      </c>
      <c r="AD79" t="str">
        <f>'Raw Data'!X79</f>
        <v>Passenger Car</v>
      </c>
      <c r="AE79" t="str">
        <f>'Raw Data'!Y79</f>
        <v>2411000200I</v>
      </c>
      <c r="AF79">
        <f>'Raw Data'!Z79</f>
        <v>13.808586999999999</v>
      </c>
      <c r="AG79">
        <f>'Raw Data'!AA79</f>
        <v>34.880034000000002</v>
      </c>
      <c r="AH79">
        <f>'Raw Data'!AB79</f>
        <v>-83.429795999999996</v>
      </c>
      <c r="AI79">
        <f>'Raw Data'!AC79</f>
        <v>61</v>
      </c>
      <c r="AJ79">
        <f>'Raw Data'!AD79</f>
        <v>35</v>
      </c>
      <c r="AK79">
        <f>'Raw Data'!AE79</f>
        <v>113</v>
      </c>
      <c r="AL79" t="str">
        <f>'Raw Data'!AF79</f>
        <v>D1_0002_00_I</v>
      </c>
      <c r="AM79">
        <f>'Raw Data'!AG79</f>
        <v>95</v>
      </c>
      <c r="AN79">
        <f>'Raw Data'!AH79</f>
        <v>112</v>
      </c>
      <c r="AO79" t="str">
        <f>'Raw Data'!AI79</f>
        <v>simple</v>
      </c>
      <c r="AP79">
        <f>'Raw Data'!AJ79</f>
        <v>846.7</v>
      </c>
      <c r="AQ79">
        <f>'Raw Data'!AK79</f>
        <v>51.8</v>
      </c>
      <c r="AR79">
        <f>'Raw Data'!AL79</f>
        <v>765.4</v>
      </c>
      <c r="AS79">
        <f>'Raw Data'!AM79</f>
        <v>-83.431381999999999</v>
      </c>
      <c r="AT79">
        <f>'Raw Data'!AN79</f>
        <v>34.879446999999999</v>
      </c>
      <c r="AU79">
        <f>'Raw Data'!AO79</f>
        <v>-83.429006999999999</v>
      </c>
      <c r="AV79">
        <f>'Raw Data'!AP79</f>
        <v>34.880032999999997</v>
      </c>
      <c r="AW79" t="str">
        <f>'Raw Data'!AQ79</f>
        <v>2411000200I</v>
      </c>
      <c r="AX79">
        <f>'Raw Data'!AR79</f>
        <v>1</v>
      </c>
      <c r="AY79">
        <f>'Raw Data'!AS79</f>
        <v>241</v>
      </c>
      <c r="AZ79">
        <f>'Raw Data'!AT79</f>
        <v>2</v>
      </c>
      <c r="BA79">
        <f>'Raw Data'!AU79</f>
        <v>0</v>
      </c>
      <c r="BB79">
        <f>'Raw Data'!AV79</f>
        <v>55</v>
      </c>
      <c r="BC79">
        <f>'Raw Data'!AW79</f>
        <v>6.44</v>
      </c>
      <c r="BD79">
        <f>'Raw Data'!AX79</f>
        <v>6.18</v>
      </c>
      <c r="BE79">
        <f>'Raw Data'!AY79</f>
        <v>1928.1</v>
      </c>
      <c r="BF79">
        <f>'Raw Data'!AZ79</f>
        <v>1914</v>
      </c>
      <c r="BG79">
        <f>'Raw Data'!BA79</f>
        <v>1925.9</v>
      </c>
      <c r="BH79">
        <f>'Raw Data'!BB79</f>
        <v>55</v>
      </c>
      <c r="BI79">
        <f>'Raw Data'!BC79</f>
        <v>51.8</v>
      </c>
      <c r="BJ79">
        <f>'Raw Data'!BD79</f>
        <v>3.2</v>
      </c>
      <c r="BK79">
        <f>'Raw Data'!BE79</f>
        <v>43091</v>
      </c>
      <c r="BL79" t="str">
        <f>'Raw Data'!BF79</f>
        <v>NONE</v>
      </c>
      <c r="BM79">
        <f>'Raw Data'!BG79</f>
        <v>2.4979999999999998E-3</v>
      </c>
      <c r="BN79">
        <f>'Raw Data'!BH79</f>
        <v>43309</v>
      </c>
      <c r="BO79">
        <f>'Raw Data'!BI79</f>
        <v>42934</v>
      </c>
      <c r="BP79" t="str">
        <f>'Raw Data'!BJ79</f>
        <v>2411000200I</v>
      </c>
      <c r="BQ79" t="str">
        <f>'Raw Data'!BK79</f>
        <v>RABUN</v>
      </c>
      <c r="BR79">
        <f>'Raw Data'!BL79</f>
        <v>1</v>
      </c>
      <c r="BS79">
        <f>'Raw Data'!BM79</f>
        <v>200</v>
      </c>
      <c r="BT79">
        <f>'Raw Data'!BN79</f>
        <v>1</v>
      </c>
      <c r="BU79">
        <f>'Raw Data'!BO79</f>
        <v>1</v>
      </c>
      <c r="BV79">
        <f>'Raw Data'!BP79</f>
        <v>2</v>
      </c>
      <c r="BW79">
        <f>'Raw Data'!BQ79</f>
        <v>1</v>
      </c>
      <c r="BX79">
        <f>'Raw Data'!BR79</f>
        <v>1</v>
      </c>
      <c r="BY79">
        <f>'Raw Data'!BS79</f>
        <v>2</v>
      </c>
      <c r="BZ79">
        <f>'Raw Data'!BT79</f>
        <v>3</v>
      </c>
      <c r="CA79">
        <f>'Raw Data'!BU79</f>
        <v>3</v>
      </c>
      <c r="CB79" t="str">
        <f>'Raw Data'!BV79</f>
        <v>N</v>
      </c>
      <c r="CC79">
        <f>'Raw Data'!BW79</f>
        <v>241</v>
      </c>
      <c r="CD79">
        <f>'Raw Data'!BX79</f>
        <v>2</v>
      </c>
      <c r="CE79">
        <f>'Raw Data'!BY79</f>
        <v>0</v>
      </c>
      <c r="CF79" t="str">
        <f>'Raw Data'!BZ79</f>
        <v>Not Urban</v>
      </c>
      <c r="CG79" t="str">
        <f>'Raw Data'!CA79</f>
        <v>Not Urban</v>
      </c>
      <c r="CH79">
        <f>'Raw Data'!CB79</f>
        <v>0</v>
      </c>
      <c r="CI79">
        <f>'Raw Data'!CC79</f>
        <v>55</v>
      </c>
      <c r="CJ79">
        <f>'Raw Data'!CD79</f>
        <v>4390</v>
      </c>
      <c r="CK79" t="str">
        <f>'Raw Data'!CE79</f>
        <v xml:space="preserve"> </v>
      </c>
      <c r="CL79">
        <f>'Raw Data'!CF79</f>
        <v>0</v>
      </c>
      <c r="CM79">
        <f>'Raw Data'!CG79</f>
        <v>0.68668099999999999</v>
      </c>
      <c r="CN79">
        <f>'Raw Data'!CH79</f>
        <v>9</v>
      </c>
      <c r="CO79" t="str">
        <f>'Raw Data'!CI79</f>
        <v>State Mainline</v>
      </c>
      <c r="CP79">
        <f>'Raw Data'!CJ79</f>
        <v>4390</v>
      </c>
      <c r="CQ79">
        <f>'Raw Data'!CK79</f>
        <v>452499</v>
      </c>
      <c r="CR79">
        <f>'Raw Data'!CL79</f>
        <v>13.43</v>
      </c>
      <c r="CS79">
        <f>'Raw Data'!CM79</f>
        <v>14.12</v>
      </c>
      <c r="CT79">
        <f>'Raw Data'!CN79</f>
        <v>452499</v>
      </c>
      <c r="CU79">
        <f>'Raw Data'!CO79</f>
        <v>0</v>
      </c>
      <c r="CV79">
        <f>'Raw Data'!CP79</f>
        <v>3625.6779580000002</v>
      </c>
      <c r="CW79">
        <f>'Raw Data'!CQ79</f>
        <v>100</v>
      </c>
      <c r="CX79">
        <f>'Raw Data'!CR79</f>
        <v>42958</v>
      </c>
      <c r="CY79">
        <f>'Raw Data'!CS79</f>
        <v>2.5732000000000001E-2</v>
      </c>
      <c r="CZ79">
        <f>'Raw Data'!CT79</f>
        <v>0</v>
      </c>
      <c r="DA79">
        <f>'Raw Data'!CU79</f>
        <v>2.4979999999999998E-3</v>
      </c>
      <c r="DB79">
        <f>'Raw Data'!CV79</f>
        <v>616</v>
      </c>
      <c r="DC79" t="str">
        <f>'Raw Data'!CW79</f>
        <v>241-0009</v>
      </c>
      <c r="DD79" t="str">
        <f>'Raw Data'!CX79</f>
        <v>3R : Rural Principal Arterial - Other</v>
      </c>
      <c r="DE79" t="str">
        <f>'Raw Data'!CY79</f>
        <v>34.877027, -83.443733</v>
      </c>
      <c r="DF79">
        <f>'Raw Data'!CZ79</f>
        <v>-83.443732999999995</v>
      </c>
      <c r="DG79">
        <f>'Raw Data'!DA79</f>
        <v>34.877026999999998</v>
      </c>
      <c r="DH79">
        <f>'Raw Data'!DB79</f>
        <v>34.877026999999998</v>
      </c>
      <c r="DI79">
        <f>'Raw Data'!DC79</f>
        <v>-83.443732999999995</v>
      </c>
      <c r="DJ79">
        <f>'Raw Data'!DD79</f>
        <v>2.4979999999999998E-3</v>
      </c>
      <c r="DK79">
        <f>'Raw Data'!DE79</f>
        <v>61</v>
      </c>
      <c r="DL79" s="1" t="str">
        <f>VLOOKUP(DK79,'Curve Info'!$A$9:$P$76,16)</f>
        <v>Low Crash Frequency</v>
      </c>
      <c r="DM79" s="1" t="str">
        <f>VLOOKUP(DK79,'Curve Info'!$A$9:$P$76,14)</f>
        <v>High AADT</v>
      </c>
      <c r="DN79" s="1">
        <f t="shared" si="17"/>
        <v>4533.333333333333</v>
      </c>
      <c r="DO79" s="1">
        <f t="shared" si="18"/>
        <v>3762.5</v>
      </c>
      <c r="DP79" s="1">
        <f t="shared" si="19"/>
        <v>770.83333333333303</v>
      </c>
      <c r="DQ79" s="1">
        <f t="shared" si="20"/>
        <v>0.20487264673311176</v>
      </c>
      <c r="DR79" s="1">
        <f t="shared" si="21"/>
        <v>4147.9166666666661</v>
      </c>
      <c r="DS79">
        <f>'Raw Data'!DF79</f>
        <v>4400</v>
      </c>
      <c r="DT79">
        <f>'Raw Data'!DG79</f>
        <v>8.6999999999999993</v>
      </c>
      <c r="DU79">
        <f>'Raw Data'!DH79</f>
        <v>4650</v>
      </c>
      <c r="DV79">
        <f>'Raw Data'!DI79</f>
        <v>8.6999999999999993</v>
      </c>
      <c r="DW79">
        <f>'Raw Data'!DJ79</f>
        <v>4550</v>
      </c>
      <c r="DX79">
        <f>'Raw Data'!DK79</f>
        <v>0</v>
      </c>
      <c r="DY79">
        <f>'Raw Data'!DL79</f>
        <v>4530</v>
      </c>
      <c r="DZ79">
        <f>'Raw Data'!DM79</f>
        <v>0</v>
      </c>
      <c r="EA79">
        <f>'Raw Data'!DN79</f>
        <v>4390</v>
      </c>
      <c r="EB79">
        <f>'Raw Data'!DO79</f>
        <v>12.8</v>
      </c>
      <c r="EC79">
        <f>'Raw Data'!DP79</f>
        <v>4220</v>
      </c>
      <c r="ED79">
        <f>'Raw Data'!DQ79</f>
        <v>12.8</v>
      </c>
      <c r="EE79">
        <f>'Raw Data'!DR79</f>
        <v>3220</v>
      </c>
      <c r="EF79">
        <f>'Raw Data'!DS79</f>
        <v>9.1999999999999993</v>
      </c>
      <c r="EG79">
        <f>'Raw Data'!DT79</f>
        <v>3220</v>
      </c>
      <c r="EH79">
        <f>'Raw Data'!DU79</f>
        <v>9.1999999999999993</v>
      </c>
      <c r="EI79">
        <f>'Raw Data'!DV79</f>
        <v>4610</v>
      </c>
      <c r="EJ79">
        <f>'Raw Data'!DW79</f>
        <v>8.1</v>
      </c>
      <c r="EK79">
        <f>'Raw Data'!DX79</f>
        <v>4660</v>
      </c>
      <c r="EL79">
        <f>'Raw Data'!DY79</f>
        <v>8.1</v>
      </c>
      <c r="EM79">
        <f>'Raw Data'!DZ79</f>
        <v>0</v>
      </c>
    </row>
    <row r="80" spans="1:143" x14ac:dyDescent="0.3">
      <c r="A80">
        <f>'Raw Data'!A80</f>
        <v>79</v>
      </c>
      <c r="B80">
        <f>'Raw Data'!B80</f>
        <v>7765092</v>
      </c>
      <c r="C80" t="str">
        <f>'Raw Data'!C80</f>
        <v>Rabun Co Sheriff's Office</v>
      </c>
      <c r="D80">
        <f>'Raw Data'!D80</f>
        <v>44080.80972222222</v>
      </c>
      <c r="E80" s="1">
        <f t="shared" si="12"/>
        <v>2020</v>
      </c>
      <c r="F80" s="1" t="str" cm="1">
        <f t="array" ref="F80">_xlfn.IFS(E80&lt;=2016,"before treatment",E80=2017,"unknown",E80&gt;2017,"after treatment")</f>
        <v>after treatment</v>
      </c>
      <c r="G80" s="1">
        <f t="shared" si="13"/>
        <v>0</v>
      </c>
      <c r="H80" s="1">
        <f t="shared" si="14"/>
        <v>1</v>
      </c>
      <c r="I80" t="str">
        <f>'Raw Data'!E80</f>
        <v>Rabun</v>
      </c>
      <c r="J80" t="str">
        <f>'Raw Data'!F80</f>
        <v>Lookout Mountain Scenic Hwy</v>
      </c>
      <c r="K80" t="str">
        <f>'Raw Data'!G80</f>
        <v>Shamrock Ln</v>
      </c>
      <c r="L80" t="str">
        <f>'Raw Data'!H80</f>
        <v>(B) Suspected Minor/Visible Injury</v>
      </c>
      <c r="M80">
        <f>'Raw Data'!I80</f>
        <v>0</v>
      </c>
      <c r="N80">
        <f>'Raw Data'!J80</f>
        <v>0</v>
      </c>
      <c r="O80">
        <f>'Raw Data'!K80</f>
        <v>1</v>
      </c>
      <c r="P80" t="str">
        <f>'Raw Data'!L80</f>
        <v>Not a Collision with Motor Vehicle</v>
      </c>
      <c r="Q80" t="str">
        <f>'Raw Data'!M80</f>
        <v>Off Roadway</v>
      </c>
      <c r="R80" t="str">
        <f>'Raw Data'!N80</f>
        <v>Utility Pole</v>
      </c>
      <c r="S80" t="str">
        <f>'Raw Data'!O80</f>
        <v>Over Turn</v>
      </c>
      <c r="T80" t="str">
        <f>'Raw Data'!P80</f>
        <v>(None)</v>
      </c>
      <c r="U80">
        <f>'Raw Data'!Q80</f>
        <v>1</v>
      </c>
      <c r="V80" s="1" t="str">
        <f t="shared" si="15"/>
        <v>Yes</v>
      </c>
      <c r="W80" t="str">
        <f>'Raw Data'!R80</f>
        <v>Negotiating a Curve</v>
      </c>
      <c r="X80" t="str">
        <f>'Raw Data'!S80</f>
        <v>East</v>
      </c>
      <c r="Y80" t="str">
        <f>'Raw Data'!T80</f>
        <v>Daylight</v>
      </c>
      <c r="Z80" t="str">
        <f>'Raw Data'!U80</f>
        <v>Dry</v>
      </c>
      <c r="AA80">
        <f>'Raw Data'!V80</f>
        <v>31</v>
      </c>
      <c r="AB80" t="str">
        <f>'Raw Data'!W80</f>
        <v>Lap and Shoulder Belt Used</v>
      </c>
      <c r="AC80" s="1">
        <f t="shared" si="16"/>
        <v>0</v>
      </c>
      <c r="AD80" t="str">
        <f>'Raw Data'!X80</f>
        <v>Sports Utility Vehicle (SUV)</v>
      </c>
      <c r="AE80" t="str">
        <f>'Raw Data'!Y80</f>
        <v>2411000200I</v>
      </c>
      <c r="AF80">
        <f>'Raw Data'!Z80</f>
        <v>12.677498</v>
      </c>
      <c r="AG80">
        <f>'Raw Data'!AA80</f>
        <v>34.875813999999998</v>
      </c>
      <c r="AH80">
        <f>'Raw Data'!AB80</f>
        <v>-83.448330999999996</v>
      </c>
      <c r="AI80">
        <f>'Raw Data'!AC80</f>
        <v>62</v>
      </c>
      <c r="AJ80">
        <f>'Raw Data'!AD80</f>
        <v>36</v>
      </c>
      <c r="AK80">
        <f>'Raw Data'!AE80</f>
        <v>108</v>
      </c>
      <c r="AL80" t="str">
        <f>'Raw Data'!AF80</f>
        <v>D1_0002_00_I</v>
      </c>
      <c r="AM80">
        <f>'Raw Data'!AG80</f>
        <v>90</v>
      </c>
      <c r="AN80">
        <f>'Raw Data'!AH80</f>
        <v>107</v>
      </c>
      <c r="AO80" t="str">
        <f>'Raw Data'!AI80</f>
        <v>simple</v>
      </c>
      <c r="AP80">
        <f>'Raw Data'!AJ80</f>
        <v>1014</v>
      </c>
      <c r="AQ80">
        <f>'Raw Data'!AK80</f>
        <v>32.200000000000003</v>
      </c>
      <c r="AR80">
        <f>'Raw Data'!AL80</f>
        <v>569.9</v>
      </c>
      <c r="AS80">
        <f>'Raw Data'!AM80</f>
        <v>-83.449667000000005</v>
      </c>
      <c r="AT80">
        <f>'Raw Data'!AN80</f>
        <v>34.875323000000002</v>
      </c>
      <c r="AU80">
        <f>'Raw Data'!AO80</f>
        <v>-83.448014999999998</v>
      </c>
      <c r="AV80">
        <f>'Raw Data'!AP80</f>
        <v>34.876047999999997</v>
      </c>
      <c r="AW80" t="str">
        <f>'Raw Data'!AQ80</f>
        <v>2411000200I</v>
      </c>
      <c r="AX80">
        <f>'Raw Data'!AR80</f>
        <v>1</v>
      </c>
      <c r="AY80">
        <f>'Raw Data'!AS80</f>
        <v>241</v>
      </c>
      <c r="AZ80">
        <f>'Raw Data'!AT80</f>
        <v>2</v>
      </c>
      <c r="BA80">
        <f>'Raw Data'!AU80</f>
        <v>0</v>
      </c>
      <c r="BB80">
        <f>'Raw Data'!AV80</f>
        <v>55</v>
      </c>
      <c r="BC80">
        <f>'Raw Data'!AW80</f>
        <v>5.61</v>
      </c>
      <c r="BD80">
        <f>'Raw Data'!AX80</f>
        <v>5.55</v>
      </c>
      <c r="BE80">
        <f>'Raw Data'!AY80</f>
        <v>1958</v>
      </c>
      <c r="BF80">
        <f>'Raw Data'!AZ80</f>
        <v>1970.5</v>
      </c>
      <c r="BG80">
        <f>'Raw Data'!BA80</f>
        <v>1971.1</v>
      </c>
      <c r="BH80">
        <f>'Raw Data'!BB80</f>
        <v>55</v>
      </c>
      <c r="BI80">
        <f>'Raw Data'!BC80</f>
        <v>59.6</v>
      </c>
      <c r="BJ80">
        <f>'Raw Data'!BD80</f>
        <v>0</v>
      </c>
      <c r="BK80">
        <f>'Raw Data'!BE80</f>
        <v>43091</v>
      </c>
      <c r="BL80" t="str">
        <f>'Raw Data'!BF80</f>
        <v>NONE</v>
      </c>
      <c r="BM80">
        <f>'Raw Data'!BG80</f>
        <v>1.8259999999999999E-3</v>
      </c>
      <c r="BN80">
        <f>'Raw Data'!BH80</f>
        <v>43310</v>
      </c>
      <c r="BO80">
        <f>'Raw Data'!BI80</f>
        <v>42935</v>
      </c>
      <c r="BP80" t="str">
        <f>'Raw Data'!BJ80</f>
        <v>2411000200I</v>
      </c>
      <c r="BQ80" t="str">
        <f>'Raw Data'!BK80</f>
        <v>RABUN</v>
      </c>
      <c r="BR80">
        <f>'Raw Data'!BL80</f>
        <v>1</v>
      </c>
      <c r="BS80">
        <f>'Raw Data'!BM80</f>
        <v>200</v>
      </c>
      <c r="BT80">
        <f>'Raw Data'!BN80</f>
        <v>1</v>
      </c>
      <c r="BU80">
        <f>'Raw Data'!BO80</f>
        <v>1</v>
      </c>
      <c r="BV80">
        <f>'Raw Data'!BP80</f>
        <v>2</v>
      </c>
      <c r="BW80">
        <f>'Raw Data'!BQ80</f>
        <v>1</v>
      </c>
      <c r="BX80">
        <f>'Raw Data'!BR80</f>
        <v>1</v>
      </c>
      <c r="BY80">
        <f>'Raw Data'!BS80</f>
        <v>2</v>
      </c>
      <c r="BZ80">
        <f>'Raw Data'!BT80</f>
        <v>3</v>
      </c>
      <c r="CA80">
        <f>'Raw Data'!BU80</f>
        <v>3</v>
      </c>
      <c r="CB80" t="str">
        <f>'Raw Data'!BV80</f>
        <v>N</v>
      </c>
      <c r="CC80">
        <f>'Raw Data'!BW80</f>
        <v>241</v>
      </c>
      <c r="CD80">
        <f>'Raw Data'!BX80</f>
        <v>2</v>
      </c>
      <c r="CE80">
        <f>'Raw Data'!BY80</f>
        <v>0</v>
      </c>
      <c r="CF80" t="str">
        <f>'Raw Data'!BZ80</f>
        <v>Not Urban</v>
      </c>
      <c r="CG80" t="str">
        <f>'Raw Data'!CA80</f>
        <v>Not Urban</v>
      </c>
      <c r="CH80">
        <f>'Raw Data'!CB80</f>
        <v>0</v>
      </c>
      <c r="CI80">
        <f>'Raw Data'!CC80</f>
        <v>55</v>
      </c>
      <c r="CJ80">
        <f>'Raw Data'!CD80</f>
        <v>4390</v>
      </c>
      <c r="CK80" t="str">
        <f>'Raw Data'!CE80</f>
        <v xml:space="preserve"> </v>
      </c>
      <c r="CL80">
        <f>'Raw Data'!CF80</f>
        <v>0</v>
      </c>
      <c r="CM80">
        <f>'Raw Data'!CG80</f>
        <v>1.1477219999999999</v>
      </c>
      <c r="CN80">
        <f>'Raw Data'!CH80</f>
        <v>9</v>
      </c>
      <c r="CO80" t="str">
        <f>'Raw Data'!CI80</f>
        <v>State Mainline</v>
      </c>
      <c r="CP80">
        <f>'Raw Data'!CJ80</f>
        <v>4390</v>
      </c>
      <c r="CQ80">
        <f>'Raw Data'!CK80</f>
        <v>452500</v>
      </c>
      <c r="CR80">
        <f>'Raw Data'!CL80</f>
        <v>12.28</v>
      </c>
      <c r="CS80">
        <f>'Raw Data'!CM80</f>
        <v>13.43</v>
      </c>
      <c r="CT80">
        <f>'Raw Data'!CN80</f>
        <v>452500</v>
      </c>
      <c r="CU80">
        <f>'Raw Data'!CO80</f>
        <v>0</v>
      </c>
      <c r="CV80">
        <f>'Raw Data'!CP80</f>
        <v>6059.969889</v>
      </c>
      <c r="CW80">
        <f>'Raw Data'!CQ80</f>
        <v>100</v>
      </c>
      <c r="CX80">
        <f>'Raw Data'!CR80</f>
        <v>42959</v>
      </c>
      <c r="CY80">
        <f>'Raw Data'!CS80</f>
        <v>4.1612000000000003E-2</v>
      </c>
      <c r="CZ80">
        <f>'Raw Data'!CT80</f>
        <v>0</v>
      </c>
      <c r="DA80">
        <f>'Raw Data'!CU80</f>
        <v>1.8259999999999999E-3</v>
      </c>
      <c r="DB80">
        <f>'Raw Data'!CV80</f>
        <v>616</v>
      </c>
      <c r="DC80" t="str">
        <f>'Raw Data'!CW80</f>
        <v>241-0009</v>
      </c>
      <c r="DD80" t="str">
        <f>'Raw Data'!CX80</f>
        <v>3R : Rural Principal Arterial - Other</v>
      </c>
      <c r="DE80" t="str">
        <f>'Raw Data'!CY80</f>
        <v>34.877027, -83.443733</v>
      </c>
      <c r="DF80">
        <f>'Raw Data'!CZ80</f>
        <v>-83.443732999999995</v>
      </c>
      <c r="DG80">
        <f>'Raw Data'!DA80</f>
        <v>34.877026999999998</v>
      </c>
      <c r="DH80">
        <f>'Raw Data'!DB80</f>
        <v>34.877026999999998</v>
      </c>
      <c r="DI80">
        <f>'Raw Data'!DC80</f>
        <v>-83.443732999999995</v>
      </c>
      <c r="DJ80">
        <f>'Raw Data'!DD80</f>
        <v>1.8259999999999999E-3</v>
      </c>
      <c r="DK80">
        <f>'Raw Data'!DE80</f>
        <v>62</v>
      </c>
      <c r="DL80" s="1" t="str">
        <f>VLOOKUP(DK80,'Curve Info'!$A$9:$P$76,16)</f>
        <v>Low Crash Frequency</v>
      </c>
      <c r="DM80" s="1" t="str">
        <f>VLOOKUP(DK80,'Curve Info'!$A$9:$P$76,14)</f>
        <v>High AADT</v>
      </c>
      <c r="DN80" s="1">
        <f t="shared" si="17"/>
        <v>4533.333333333333</v>
      </c>
      <c r="DO80" s="1">
        <f t="shared" si="18"/>
        <v>3762.5</v>
      </c>
      <c r="DP80" s="1">
        <f t="shared" si="19"/>
        <v>770.83333333333303</v>
      </c>
      <c r="DQ80" s="1">
        <f t="shared" si="20"/>
        <v>0.20487264673311176</v>
      </c>
      <c r="DR80" s="1">
        <f t="shared" si="21"/>
        <v>4147.9166666666661</v>
      </c>
      <c r="DS80">
        <f>'Raw Data'!DF80</f>
        <v>4400</v>
      </c>
      <c r="DT80">
        <f>'Raw Data'!DG80</f>
        <v>8.6999999999999993</v>
      </c>
      <c r="DU80">
        <f>'Raw Data'!DH80</f>
        <v>4650</v>
      </c>
      <c r="DV80">
        <f>'Raw Data'!DI80</f>
        <v>8.6999999999999993</v>
      </c>
      <c r="DW80">
        <f>'Raw Data'!DJ80</f>
        <v>4550</v>
      </c>
      <c r="DX80">
        <f>'Raw Data'!DK80</f>
        <v>0</v>
      </c>
      <c r="DY80">
        <f>'Raw Data'!DL80</f>
        <v>4530</v>
      </c>
      <c r="DZ80">
        <f>'Raw Data'!DM80</f>
        <v>0</v>
      </c>
      <c r="EA80">
        <f>'Raw Data'!DN80</f>
        <v>4390</v>
      </c>
      <c r="EB80">
        <f>'Raw Data'!DO80</f>
        <v>12.8</v>
      </c>
      <c r="EC80">
        <f>'Raw Data'!DP80</f>
        <v>4220</v>
      </c>
      <c r="ED80">
        <f>'Raw Data'!DQ80</f>
        <v>12.8</v>
      </c>
      <c r="EE80">
        <f>'Raw Data'!DR80</f>
        <v>3220</v>
      </c>
      <c r="EF80">
        <f>'Raw Data'!DS80</f>
        <v>9.1999999999999993</v>
      </c>
      <c r="EG80">
        <f>'Raw Data'!DT80</f>
        <v>3220</v>
      </c>
      <c r="EH80">
        <f>'Raw Data'!DU80</f>
        <v>9.1999999999999993</v>
      </c>
      <c r="EI80">
        <f>'Raw Data'!DV80</f>
        <v>4610</v>
      </c>
      <c r="EJ80">
        <f>'Raw Data'!DW80</f>
        <v>8.1</v>
      </c>
      <c r="EK80">
        <f>'Raw Data'!DX80</f>
        <v>4660</v>
      </c>
      <c r="EL80">
        <f>'Raw Data'!DY80</f>
        <v>8.1</v>
      </c>
      <c r="EM80">
        <f>'Raw Data'!DZ80</f>
        <v>0</v>
      </c>
    </row>
    <row r="81" spans="1:143" x14ac:dyDescent="0.3">
      <c r="A81">
        <f>'Raw Data'!A81</f>
        <v>80</v>
      </c>
      <c r="B81">
        <f>'Raw Data'!B81</f>
        <v>4874083</v>
      </c>
      <c r="C81" t="str">
        <f>'Raw Data'!C81</f>
        <v>Rabun Co Sheriff's Office</v>
      </c>
      <c r="D81">
        <f>'Raw Data'!D81</f>
        <v>41784.796527777777</v>
      </c>
      <c r="E81" s="1">
        <f t="shared" si="12"/>
        <v>2014</v>
      </c>
      <c r="F81" s="1" t="str" cm="1">
        <f t="array" ref="F81">_xlfn.IFS(E81&lt;=2016,"before treatment",E81=2017,"unknown",E81&gt;2017,"after treatment")</f>
        <v>before treatment</v>
      </c>
      <c r="G81" s="1">
        <f t="shared" si="13"/>
        <v>1</v>
      </c>
      <c r="H81" s="1">
        <f t="shared" si="14"/>
        <v>0</v>
      </c>
      <c r="I81" t="str">
        <f>'Raw Data'!E81</f>
        <v>Rabun</v>
      </c>
      <c r="J81" t="str">
        <f>'Raw Data'!F81</f>
        <v>Lookout Mountain Scenic Hwy</v>
      </c>
      <c r="K81" t="str">
        <f>'Raw Data'!G81</f>
        <v>Dan Crane Rd</v>
      </c>
      <c r="L81" t="str">
        <f>'Raw Data'!H81</f>
        <v>(O) No Injury</v>
      </c>
      <c r="M81">
        <f>'Raw Data'!I81</f>
        <v>0</v>
      </c>
      <c r="N81">
        <f>'Raw Data'!J81</f>
        <v>0</v>
      </c>
      <c r="O81">
        <f>'Raw Data'!K81</f>
        <v>0</v>
      </c>
      <c r="P81" t="str">
        <f>'Raw Data'!L81</f>
        <v>Not a Collision with Motor Vehicle</v>
      </c>
      <c r="Q81" t="str">
        <f>'Raw Data'!M81</f>
        <v>Off Roadway</v>
      </c>
      <c r="R81" t="str">
        <f>'Raw Data'!N81</f>
        <v>Motor Vehicle in Motion</v>
      </c>
      <c r="S81" t="str">
        <f>'Raw Data'!O81</f>
        <v>Motor Vehicle in Motion</v>
      </c>
      <c r="T81" t="str">
        <f>'Raw Data'!P81</f>
        <v>Driver Lost Control</v>
      </c>
      <c r="U81">
        <f>'Raw Data'!Q81</f>
        <v>1</v>
      </c>
      <c r="V81" s="1" t="str">
        <f t="shared" si="15"/>
        <v>Yes</v>
      </c>
      <c r="W81" t="str">
        <f>'Raw Data'!R81</f>
        <v>Negotiating a Curve</v>
      </c>
      <c r="X81" t="str">
        <f>'Raw Data'!S81</f>
        <v>East</v>
      </c>
      <c r="Y81" t="str">
        <f>'Raw Data'!T81</f>
        <v>Daylight</v>
      </c>
      <c r="Z81" t="str">
        <f>'Raw Data'!U81</f>
        <v>Dry</v>
      </c>
      <c r="AA81">
        <f>'Raw Data'!V81</f>
        <v>21</v>
      </c>
      <c r="AB81" t="str">
        <f>'Raw Data'!W81</f>
        <v>["Lap and Shoulder Belt Used","Lap and Shoulder Belt Used"]</v>
      </c>
      <c r="AC81" s="1">
        <f t="shared" si="16"/>
        <v>0</v>
      </c>
      <c r="AD81" t="str">
        <f>'Raw Data'!X81</f>
        <v>Pickup Truck</v>
      </c>
      <c r="AE81" t="str">
        <f>'Raw Data'!Y81</f>
        <v>2411000200I</v>
      </c>
      <c r="AF81">
        <f>'Raw Data'!Z81</f>
        <v>12.67168</v>
      </c>
      <c r="AG81">
        <f>'Raw Data'!AA81</f>
        <v>34.875768000000001</v>
      </c>
      <c r="AH81">
        <f>'Raw Data'!AB81</f>
        <v>-83.448419999999999</v>
      </c>
      <c r="AI81">
        <f>'Raw Data'!AC81</f>
        <v>62</v>
      </c>
      <c r="AJ81">
        <f>'Raw Data'!AD81</f>
        <v>36</v>
      </c>
      <c r="AK81">
        <f>'Raw Data'!AE81</f>
        <v>108</v>
      </c>
      <c r="AL81" t="str">
        <f>'Raw Data'!AF81</f>
        <v>D1_0002_00_I</v>
      </c>
      <c r="AM81">
        <f>'Raw Data'!AG81</f>
        <v>90</v>
      </c>
      <c r="AN81">
        <f>'Raw Data'!AH81</f>
        <v>107</v>
      </c>
      <c r="AO81" t="str">
        <f>'Raw Data'!AI81</f>
        <v>simple</v>
      </c>
      <c r="AP81">
        <f>'Raw Data'!AJ81</f>
        <v>1014</v>
      </c>
      <c r="AQ81">
        <f>'Raw Data'!AK81</f>
        <v>32.200000000000003</v>
      </c>
      <c r="AR81">
        <f>'Raw Data'!AL81</f>
        <v>569.9</v>
      </c>
      <c r="AS81">
        <f>'Raw Data'!AM81</f>
        <v>-83.449667000000005</v>
      </c>
      <c r="AT81">
        <f>'Raw Data'!AN81</f>
        <v>34.875323000000002</v>
      </c>
      <c r="AU81">
        <f>'Raw Data'!AO81</f>
        <v>-83.448014999999998</v>
      </c>
      <c r="AV81">
        <f>'Raw Data'!AP81</f>
        <v>34.876047999999997</v>
      </c>
      <c r="AW81" t="str">
        <f>'Raw Data'!AQ81</f>
        <v>2411000200I</v>
      </c>
      <c r="AX81">
        <f>'Raw Data'!AR81</f>
        <v>1</v>
      </c>
      <c r="AY81">
        <f>'Raw Data'!AS81</f>
        <v>241</v>
      </c>
      <c r="AZ81">
        <f>'Raw Data'!AT81</f>
        <v>2</v>
      </c>
      <c r="BA81">
        <f>'Raw Data'!AU81</f>
        <v>0</v>
      </c>
      <c r="BB81">
        <f>'Raw Data'!AV81</f>
        <v>55</v>
      </c>
      <c r="BC81">
        <f>'Raw Data'!AW81</f>
        <v>5.61</v>
      </c>
      <c r="BD81">
        <f>'Raw Data'!AX81</f>
        <v>5.55</v>
      </c>
      <c r="BE81">
        <f>'Raw Data'!AY81</f>
        <v>1958</v>
      </c>
      <c r="BF81">
        <f>'Raw Data'!AZ81</f>
        <v>1970.5</v>
      </c>
      <c r="BG81">
        <f>'Raw Data'!BA81</f>
        <v>1971.1</v>
      </c>
      <c r="BH81">
        <f>'Raw Data'!BB81</f>
        <v>55</v>
      </c>
      <c r="BI81">
        <f>'Raw Data'!BC81</f>
        <v>59.6</v>
      </c>
      <c r="BJ81">
        <f>'Raw Data'!BD81</f>
        <v>0</v>
      </c>
      <c r="BK81">
        <f>'Raw Data'!BE81</f>
        <v>43091</v>
      </c>
      <c r="BL81" t="str">
        <f>'Raw Data'!BF81</f>
        <v>NONE</v>
      </c>
      <c r="BM81">
        <f>'Raw Data'!BG81</f>
        <v>1.8259999999999999E-3</v>
      </c>
      <c r="BN81">
        <f>'Raw Data'!BH81</f>
        <v>43310</v>
      </c>
      <c r="BO81">
        <f>'Raw Data'!BI81</f>
        <v>42935</v>
      </c>
      <c r="BP81" t="str">
        <f>'Raw Data'!BJ81</f>
        <v>2411000200I</v>
      </c>
      <c r="BQ81" t="str">
        <f>'Raw Data'!BK81</f>
        <v>RABUN</v>
      </c>
      <c r="BR81">
        <f>'Raw Data'!BL81</f>
        <v>1</v>
      </c>
      <c r="BS81">
        <f>'Raw Data'!BM81</f>
        <v>200</v>
      </c>
      <c r="BT81">
        <f>'Raw Data'!BN81</f>
        <v>1</v>
      </c>
      <c r="BU81">
        <f>'Raw Data'!BO81</f>
        <v>1</v>
      </c>
      <c r="BV81">
        <f>'Raw Data'!BP81</f>
        <v>2</v>
      </c>
      <c r="BW81">
        <f>'Raw Data'!BQ81</f>
        <v>1</v>
      </c>
      <c r="BX81">
        <f>'Raw Data'!BR81</f>
        <v>1</v>
      </c>
      <c r="BY81">
        <f>'Raw Data'!BS81</f>
        <v>2</v>
      </c>
      <c r="BZ81">
        <f>'Raw Data'!BT81</f>
        <v>3</v>
      </c>
      <c r="CA81">
        <f>'Raw Data'!BU81</f>
        <v>3</v>
      </c>
      <c r="CB81" t="str">
        <f>'Raw Data'!BV81</f>
        <v>N</v>
      </c>
      <c r="CC81">
        <f>'Raw Data'!BW81</f>
        <v>241</v>
      </c>
      <c r="CD81">
        <f>'Raw Data'!BX81</f>
        <v>2</v>
      </c>
      <c r="CE81">
        <f>'Raw Data'!BY81</f>
        <v>0</v>
      </c>
      <c r="CF81" t="str">
        <f>'Raw Data'!BZ81</f>
        <v>Not Urban</v>
      </c>
      <c r="CG81" t="str">
        <f>'Raw Data'!CA81</f>
        <v>Not Urban</v>
      </c>
      <c r="CH81">
        <f>'Raw Data'!CB81</f>
        <v>0</v>
      </c>
      <c r="CI81">
        <f>'Raw Data'!CC81</f>
        <v>55</v>
      </c>
      <c r="CJ81">
        <f>'Raw Data'!CD81</f>
        <v>4390</v>
      </c>
      <c r="CK81" t="str">
        <f>'Raw Data'!CE81</f>
        <v xml:space="preserve"> </v>
      </c>
      <c r="CL81">
        <f>'Raw Data'!CF81</f>
        <v>0</v>
      </c>
      <c r="CM81">
        <f>'Raw Data'!CG81</f>
        <v>1.1477219999999999</v>
      </c>
      <c r="CN81">
        <f>'Raw Data'!CH81</f>
        <v>9</v>
      </c>
      <c r="CO81" t="str">
        <f>'Raw Data'!CI81</f>
        <v>State Mainline</v>
      </c>
      <c r="CP81">
        <f>'Raw Data'!CJ81</f>
        <v>4390</v>
      </c>
      <c r="CQ81">
        <f>'Raw Data'!CK81</f>
        <v>452500</v>
      </c>
      <c r="CR81">
        <f>'Raw Data'!CL81</f>
        <v>12.28</v>
      </c>
      <c r="CS81">
        <f>'Raw Data'!CM81</f>
        <v>13.43</v>
      </c>
      <c r="CT81">
        <f>'Raw Data'!CN81</f>
        <v>452500</v>
      </c>
      <c r="CU81">
        <f>'Raw Data'!CO81</f>
        <v>0</v>
      </c>
      <c r="CV81">
        <f>'Raw Data'!CP81</f>
        <v>6059.969889</v>
      </c>
      <c r="CW81">
        <f>'Raw Data'!CQ81</f>
        <v>100</v>
      </c>
      <c r="CX81">
        <f>'Raw Data'!CR81</f>
        <v>42959</v>
      </c>
      <c r="CY81">
        <f>'Raw Data'!CS81</f>
        <v>4.1612000000000003E-2</v>
      </c>
      <c r="CZ81">
        <f>'Raw Data'!CT81</f>
        <v>0</v>
      </c>
      <c r="DA81">
        <f>'Raw Data'!CU81</f>
        <v>1.8259999999999999E-3</v>
      </c>
      <c r="DB81">
        <f>'Raw Data'!CV81</f>
        <v>616</v>
      </c>
      <c r="DC81" t="str">
        <f>'Raw Data'!CW81</f>
        <v>241-0009</v>
      </c>
      <c r="DD81" t="str">
        <f>'Raw Data'!CX81</f>
        <v>3R : Rural Principal Arterial - Other</v>
      </c>
      <c r="DE81" t="str">
        <f>'Raw Data'!CY81</f>
        <v>34.877027, -83.443733</v>
      </c>
      <c r="DF81">
        <f>'Raw Data'!CZ81</f>
        <v>-83.443732999999995</v>
      </c>
      <c r="DG81">
        <f>'Raw Data'!DA81</f>
        <v>34.877026999999998</v>
      </c>
      <c r="DH81">
        <f>'Raw Data'!DB81</f>
        <v>34.877026999999998</v>
      </c>
      <c r="DI81">
        <f>'Raw Data'!DC81</f>
        <v>-83.443732999999995</v>
      </c>
      <c r="DJ81">
        <f>'Raw Data'!DD81</f>
        <v>1.8259999999999999E-3</v>
      </c>
      <c r="DK81">
        <f>'Raw Data'!DE81</f>
        <v>62</v>
      </c>
      <c r="DL81" s="1" t="str">
        <f>VLOOKUP(DK81,'Curve Info'!$A$9:$P$76,16)</f>
        <v>Low Crash Frequency</v>
      </c>
      <c r="DM81" s="1" t="str">
        <f>VLOOKUP(DK81,'Curve Info'!$A$9:$P$76,14)</f>
        <v>High AADT</v>
      </c>
      <c r="DN81" s="1">
        <f t="shared" si="17"/>
        <v>4533.333333333333</v>
      </c>
      <c r="DO81" s="1">
        <f t="shared" si="18"/>
        <v>3762.5</v>
      </c>
      <c r="DP81" s="1">
        <f t="shared" si="19"/>
        <v>770.83333333333303</v>
      </c>
      <c r="DQ81" s="1">
        <f t="shared" si="20"/>
        <v>0.20487264673311176</v>
      </c>
      <c r="DR81" s="1">
        <f t="shared" si="21"/>
        <v>4147.9166666666661</v>
      </c>
      <c r="DS81">
        <f>'Raw Data'!DF81</f>
        <v>4400</v>
      </c>
      <c r="DT81">
        <f>'Raw Data'!DG81</f>
        <v>8.6999999999999993</v>
      </c>
      <c r="DU81">
        <f>'Raw Data'!DH81</f>
        <v>4650</v>
      </c>
      <c r="DV81">
        <f>'Raw Data'!DI81</f>
        <v>8.6999999999999993</v>
      </c>
      <c r="DW81">
        <f>'Raw Data'!DJ81</f>
        <v>4550</v>
      </c>
      <c r="DX81">
        <f>'Raw Data'!DK81</f>
        <v>0</v>
      </c>
      <c r="DY81">
        <f>'Raw Data'!DL81</f>
        <v>4530</v>
      </c>
      <c r="DZ81">
        <f>'Raw Data'!DM81</f>
        <v>0</v>
      </c>
      <c r="EA81">
        <f>'Raw Data'!DN81</f>
        <v>4390</v>
      </c>
      <c r="EB81">
        <f>'Raw Data'!DO81</f>
        <v>12.8</v>
      </c>
      <c r="EC81">
        <f>'Raw Data'!DP81</f>
        <v>4220</v>
      </c>
      <c r="ED81">
        <f>'Raw Data'!DQ81</f>
        <v>12.8</v>
      </c>
      <c r="EE81">
        <f>'Raw Data'!DR81</f>
        <v>3220</v>
      </c>
      <c r="EF81">
        <f>'Raw Data'!DS81</f>
        <v>9.1999999999999993</v>
      </c>
      <c r="EG81">
        <f>'Raw Data'!DT81</f>
        <v>3220</v>
      </c>
      <c r="EH81">
        <f>'Raw Data'!DU81</f>
        <v>9.1999999999999993</v>
      </c>
      <c r="EI81">
        <f>'Raw Data'!DV81</f>
        <v>4610</v>
      </c>
      <c r="EJ81">
        <f>'Raw Data'!DW81</f>
        <v>8.1</v>
      </c>
      <c r="EK81">
        <f>'Raw Data'!DX81</f>
        <v>4660</v>
      </c>
      <c r="EL81">
        <f>'Raw Data'!DY81</f>
        <v>8.1</v>
      </c>
      <c r="EM81">
        <f>'Raw Data'!DZ81</f>
        <v>0</v>
      </c>
    </row>
    <row r="82" spans="1:143" x14ac:dyDescent="0.3">
      <c r="A82">
        <f>'Raw Data'!A82</f>
        <v>81</v>
      </c>
      <c r="B82">
        <f>'Raw Data'!B82</f>
        <v>7597248</v>
      </c>
      <c r="C82" t="str">
        <f>'Raw Data'!C82</f>
        <v>Gsp Post 00</v>
      </c>
      <c r="D82">
        <f>'Raw Data'!D82</f>
        <v>43906.663194444445</v>
      </c>
      <c r="E82" s="1">
        <f t="shared" si="12"/>
        <v>2020</v>
      </c>
      <c r="F82" s="1" t="str" cm="1">
        <f t="array" ref="F82">_xlfn.IFS(E82&lt;=2016,"before treatment",E82=2017,"unknown",E82&gt;2017,"after treatment")</f>
        <v>after treatment</v>
      </c>
      <c r="G82" s="1">
        <f t="shared" si="13"/>
        <v>0</v>
      </c>
      <c r="H82" s="1">
        <f t="shared" si="14"/>
        <v>1</v>
      </c>
      <c r="I82" t="str">
        <f>'Raw Data'!E82</f>
        <v>Rabun</v>
      </c>
      <c r="J82" t="str">
        <f>'Raw Data'!F82</f>
        <v>Lookout Mountain Scenic Hwy</v>
      </c>
      <c r="K82" t="str">
        <f>'Raw Data'!G82</f>
        <v>Barnyard Ln</v>
      </c>
      <c r="L82" t="str">
        <f>'Raw Data'!H82</f>
        <v>(O) No Injury</v>
      </c>
      <c r="M82">
        <f>'Raw Data'!I82</f>
        <v>0</v>
      </c>
      <c r="N82">
        <f>'Raw Data'!J82</f>
        <v>0</v>
      </c>
      <c r="O82">
        <f>'Raw Data'!K82</f>
        <v>0</v>
      </c>
      <c r="P82" t="str">
        <f>'Raw Data'!L82</f>
        <v>Not a Collision with Motor Vehicle</v>
      </c>
      <c r="Q82" t="str">
        <f>'Raw Data'!M82</f>
        <v>Off Roadway</v>
      </c>
      <c r="R82" t="str">
        <f>'Raw Data'!N82</f>
        <v>Tree</v>
      </c>
      <c r="S82" t="str">
        <f>'Raw Data'!O82</f>
        <v>Tree</v>
      </c>
      <c r="T82" t="str">
        <f>'Raw Data'!P82</f>
        <v>Too Fast for Conditions</v>
      </c>
      <c r="U82">
        <f>'Raw Data'!Q82</f>
        <v>1</v>
      </c>
      <c r="V82" s="1" t="str">
        <f t="shared" si="15"/>
        <v>Yes</v>
      </c>
      <c r="W82" t="str">
        <f>'Raw Data'!R82</f>
        <v>Negotiating a Curve</v>
      </c>
      <c r="X82" t="str">
        <f>'Raw Data'!S82</f>
        <v>West</v>
      </c>
      <c r="Y82" t="str">
        <f>'Raw Data'!T82</f>
        <v>Daylight</v>
      </c>
      <c r="Z82" t="str">
        <f>'Raw Data'!U82</f>
        <v>Dry</v>
      </c>
      <c r="AA82">
        <f>'Raw Data'!V82</f>
        <v>30</v>
      </c>
      <c r="AB82" t="str">
        <f>'Raw Data'!W82</f>
        <v>None Used</v>
      </c>
      <c r="AC82" s="1">
        <f t="shared" si="16"/>
        <v>0</v>
      </c>
      <c r="AD82" t="str">
        <f>'Raw Data'!X82</f>
        <v>Passenger Car</v>
      </c>
      <c r="AE82" t="str">
        <f>'Raw Data'!Y82</f>
        <v>2411000200I</v>
      </c>
      <c r="AF82">
        <f>'Raw Data'!Z82</f>
        <v>12.877000000000001</v>
      </c>
      <c r="AG82">
        <f>'Raw Data'!AA82</f>
        <v>34.876978000000001</v>
      </c>
      <c r="AH82">
        <f>'Raw Data'!AB82</f>
        <v>-83.445278000000002</v>
      </c>
      <c r="AI82">
        <f>'Raw Data'!AC82</f>
        <v>63</v>
      </c>
      <c r="AJ82">
        <f>'Raw Data'!AD82</f>
        <v>37</v>
      </c>
      <c r="AK82">
        <f>'Raw Data'!AE82</f>
        <v>109</v>
      </c>
      <c r="AL82" t="str">
        <f>'Raw Data'!AF82</f>
        <v>D1_0002_00_I</v>
      </c>
      <c r="AM82">
        <f>'Raw Data'!AG82</f>
        <v>91</v>
      </c>
      <c r="AN82">
        <f>'Raw Data'!AH82</f>
        <v>108</v>
      </c>
      <c r="AO82" t="str">
        <f>'Raw Data'!AI82</f>
        <v>simple</v>
      </c>
      <c r="AP82">
        <f>'Raw Data'!AJ82</f>
        <v>556.1</v>
      </c>
      <c r="AQ82">
        <f>'Raw Data'!AK82</f>
        <v>43.3</v>
      </c>
      <c r="AR82">
        <f>'Raw Data'!AL82</f>
        <v>419.5</v>
      </c>
      <c r="AS82">
        <f>'Raw Data'!AM82</f>
        <v>-83.447289999999995</v>
      </c>
      <c r="AT82">
        <f>'Raw Data'!AN82</f>
        <v>34.876555000000003</v>
      </c>
      <c r="AU82">
        <f>'Raw Data'!AO82</f>
        <v>-83.446016</v>
      </c>
      <c r="AV82">
        <f>'Raw Data'!AP82</f>
        <v>34.876949000000003</v>
      </c>
      <c r="AW82" t="str">
        <f>'Raw Data'!AQ82</f>
        <v>2411000200I</v>
      </c>
      <c r="AX82">
        <f>'Raw Data'!AR82</f>
        <v>1</v>
      </c>
      <c r="AY82">
        <f>'Raw Data'!AS82</f>
        <v>241</v>
      </c>
      <c r="AZ82">
        <f>'Raw Data'!AT82</f>
        <v>2</v>
      </c>
      <c r="BA82">
        <f>'Raw Data'!AU82</f>
        <v>0</v>
      </c>
      <c r="BB82">
        <f>'Raw Data'!AV82</f>
        <v>55</v>
      </c>
      <c r="BC82">
        <f>'Raw Data'!AW82</f>
        <v>10.86</v>
      </c>
      <c r="BD82">
        <f>'Raw Data'!AX82</f>
        <v>10.71</v>
      </c>
      <c r="BE82">
        <f>'Raw Data'!AY82</f>
        <v>1948.5</v>
      </c>
      <c r="BF82">
        <f>'Raw Data'!AZ82</f>
        <v>1951.4</v>
      </c>
      <c r="BG82">
        <f>'Raw Data'!BA82</f>
        <v>1954.4</v>
      </c>
      <c r="BH82">
        <f>'Raw Data'!BB82</f>
        <v>55</v>
      </c>
      <c r="BI82">
        <f>'Raw Data'!BC82</f>
        <v>44.4</v>
      </c>
      <c r="BJ82">
        <f>'Raw Data'!BD82</f>
        <v>10.6</v>
      </c>
      <c r="BK82">
        <f>'Raw Data'!BE82</f>
        <v>43091</v>
      </c>
      <c r="BL82" t="str">
        <f>'Raw Data'!BF82</f>
        <v>NONE</v>
      </c>
      <c r="BM82">
        <f>'Raw Data'!BG82</f>
        <v>1.3619999999999999E-3</v>
      </c>
      <c r="BN82">
        <f>'Raw Data'!BH82</f>
        <v>43310</v>
      </c>
      <c r="BO82">
        <f>'Raw Data'!BI82</f>
        <v>42935</v>
      </c>
      <c r="BP82" t="str">
        <f>'Raw Data'!BJ82</f>
        <v>2411000200I</v>
      </c>
      <c r="BQ82" t="str">
        <f>'Raw Data'!BK82</f>
        <v>RABUN</v>
      </c>
      <c r="BR82">
        <f>'Raw Data'!BL82</f>
        <v>1</v>
      </c>
      <c r="BS82">
        <f>'Raw Data'!BM82</f>
        <v>200</v>
      </c>
      <c r="BT82">
        <f>'Raw Data'!BN82</f>
        <v>1</v>
      </c>
      <c r="BU82">
        <f>'Raw Data'!BO82</f>
        <v>1</v>
      </c>
      <c r="BV82">
        <f>'Raw Data'!BP82</f>
        <v>2</v>
      </c>
      <c r="BW82">
        <f>'Raw Data'!BQ82</f>
        <v>1</v>
      </c>
      <c r="BX82">
        <f>'Raw Data'!BR82</f>
        <v>1</v>
      </c>
      <c r="BY82">
        <f>'Raw Data'!BS82</f>
        <v>2</v>
      </c>
      <c r="BZ82">
        <f>'Raw Data'!BT82</f>
        <v>3</v>
      </c>
      <c r="CA82">
        <f>'Raw Data'!BU82</f>
        <v>3</v>
      </c>
      <c r="CB82" t="str">
        <f>'Raw Data'!BV82</f>
        <v>N</v>
      </c>
      <c r="CC82">
        <f>'Raw Data'!BW82</f>
        <v>241</v>
      </c>
      <c r="CD82">
        <f>'Raw Data'!BX82</f>
        <v>2</v>
      </c>
      <c r="CE82">
        <f>'Raw Data'!BY82</f>
        <v>0</v>
      </c>
      <c r="CF82" t="str">
        <f>'Raw Data'!BZ82</f>
        <v>Not Urban</v>
      </c>
      <c r="CG82" t="str">
        <f>'Raw Data'!CA82</f>
        <v>Not Urban</v>
      </c>
      <c r="CH82">
        <f>'Raw Data'!CB82</f>
        <v>0</v>
      </c>
      <c r="CI82">
        <f>'Raw Data'!CC82</f>
        <v>55</v>
      </c>
      <c r="CJ82">
        <f>'Raw Data'!CD82</f>
        <v>4390</v>
      </c>
      <c r="CK82" t="str">
        <f>'Raw Data'!CE82</f>
        <v xml:space="preserve"> </v>
      </c>
      <c r="CL82">
        <f>'Raw Data'!CF82</f>
        <v>0</v>
      </c>
      <c r="CM82">
        <f>'Raw Data'!CG82</f>
        <v>1.1477219999999999</v>
      </c>
      <c r="CN82">
        <f>'Raw Data'!CH82</f>
        <v>9</v>
      </c>
      <c r="CO82" t="str">
        <f>'Raw Data'!CI82</f>
        <v>State Mainline</v>
      </c>
      <c r="CP82">
        <f>'Raw Data'!CJ82</f>
        <v>4390</v>
      </c>
      <c r="CQ82">
        <f>'Raw Data'!CK82</f>
        <v>452500</v>
      </c>
      <c r="CR82">
        <f>'Raw Data'!CL82</f>
        <v>12.28</v>
      </c>
      <c r="CS82">
        <f>'Raw Data'!CM82</f>
        <v>13.43</v>
      </c>
      <c r="CT82">
        <f>'Raw Data'!CN82</f>
        <v>452500</v>
      </c>
      <c r="CU82">
        <f>'Raw Data'!CO82</f>
        <v>0</v>
      </c>
      <c r="CV82">
        <f>'Raw Data'!CP82</f>
        <v>6059.969889</v>
      </c>
      <c r="CW82">
        <f>'Raw Data'!CQ82</f>
        <v>100</v>
      </c>
      <c r="CX82">
        <f>'Raw Data'!CR82</f>
        <v>42959</v>
      </c>
      <c r="CY82">
        <f>'Raw Data'!CS82</f>
        <v>4.1612000000000003E-2</v>
      </c>
      <c r="CZ82">
        <f>'Raw Data'!CT82</f>
        <v>0</v>
      </c>
      <c r="DA82">
        <f>'Raw Data'!CU82</f>
        <v>1.3619999999999999E-3</v>
      </c>
      <c r="DB82">
        <f>'Raw Data'!CV82</f>
        <v>616</v>
      </c>
      <c r="DC82" t="str">
        <f>'Raw Data'!CW82</f>
        <v>241-0009</v>
      </c>
      <c r="DD82" t="str">
        <f>'Raw Data'!CX82</f>
        <v>3R : Rural Principal Arterial - Other</v>
      </c>
      <c r="DE82" t="str">
        <f>'Raw Data'!CY82</f>
        <v>34.877027, -83.443733</v>
      </c>
      <c r="DF82">
        <f>'Raw Data'!CZ82</f>
        <v>-83.443732999999995</v>
      </c>
      <c r="DG82">
        <f>'Raw Data'!DA82</f>
        <v>34.877026999999998</v>
      </c>
      <c r="DH82">
        <f>'Raw Data'!DB82</f>
        <v>34.877026999999998</v>
      </c>
      <c r="DI82">
        <f>'Raw Data'!DC82</f>
        <v>-83.443732999999995</v>
      </c>
      <c r="DJ82">
        <f>'Raw Data'!DD82</f>
        <v>1.3619999999999999E-3</v>
      </c>
      <c r="DK82">
        <f>'Raw Data'!DE82</f>
        <v>63</v>
      </c>
      <c r="DL82" s="1" t="str">
        <f>VLOOKUP(DK82,'Curve Info'!$A$9:$P$76,16)</f>
        <v>High Crash Frequency</v>
      </c>
      <c r="DM82" s="1" t="str">
        <f>VLOOKUP(DK82,'Curve Info'!$A$9:$P$76,14)</f>
        <v>High AADT</v>
      </c>
      <c r="DN82" s="1">
        <f t="shared" si="17"/>
        <v>4533.333333333333</v>
      </c>
      <c r="DO82" s="1">
        <f t="shared" si="18"/>
        <v>3762.5</v>
      </c>
      <c r="DP82" s="1">
        <f t="shared" si="19"/>
        <v>770.83333333333303</v>
      </c>
      <c r="DQ82" s="1">
        <f t="shared" si="20"/>
        <v>0.20487264673311176</v>
      </c>
      <c r="DR82" s="1">
        <f t="shared" si="21"/>
        <v>4147.9166666666661</v>
      </c>
      <c r="DS82">
        <f>'Raw Data'!DF82</f>
        <v>4400</v>
      </c>
      <c r="DT82">
        <f>'Raw Data'!DG82</f>
        <v>8.6999999999999993</v>
      </c>
      <c r="DU82">
        <f>'Raw Data'!DH82</f>
        <v>4650</v>
      </c>
      <c r="DV82">
        <f>'Raw Data'!DI82</f>
        <v>8.6999999999999993</v>
      </c>
      <c r="DW82">
        <f>'Raw Data'!DJ82</f>
        <v>4550</v>
      </c>
      <c r="DX82">
        <f>'Raw Data'!DK82</f>
        <v>0</v>
      </c>
      <c r="DY82">
        <f>'Raw Data'!DL82</f>
        <v>4530</v>
      </c>
      <c r="DZ82">
        <f>'Raw Data'!DM82</f>
        <v>0</v>
      </c>
      <c r="EA82">
        <f>'Raw Data'!DN82</f>
        <v>4390</v>
      </c>
      <c r="EB82">
        <f>'Raw Data'!DO82</f>
        <v>12.8</v>
      </c>
      <c r="EC82">
        <f>'Raw Data'!DP82</f>
        <v>4220</v>
      </c>
      <c r="ED82">
        <f>'Raw Data'!DQ82</f>
        <v>12.8</v>
      </c>
      <c r="EE82">
        <f>'Raw Data'!DR82</f>
        <v>3220</v>
      </c>
      <c r="EF82">
        <f>'Raw Data'!DS82</f>
        <v>9.1999999999999993</v>
      </c>
      <c r="EG82">
        <f>'Raw Data'!DT82</f>
        <v>3220</v>
      </c>
      <c r="EH82">
        <f>'Raw Data'!DU82</f>
        <v>9.1999999999999993</v>
      </c>
      <c r="EI82">
        <f>'Raw Data'!DV82</f>
        <v>4610</v>
      </c>
      <c r="EJ82">
        <f>'Raw Data'!DW82</f>
        <v>8.1</v>
      </c>
      <c r="EK82">
        <f>'Raw Data'!DX82</f>
        <v>4660</v>
      </c>
      <c r="EL82">
        <f>'Raw Data'!DY82</f>
        <v>8.1</v>
      </c>
      <c r="EM82">
        <f>'Raw Data'!DZ82</f>
        <v>7.4100000000000001E-4</v>
      </c>
    </row>
    <row r="83" spans="1:143" x14ac:dyDescent="0.3">
      <c r="A83">
        <f>'Raw Data'!A83</f>
        <v>82</v>
      </c>
      <c r="B83">
        <f>'Raw Data'!B83</f>
        <v>6832787</v>
      </c>
      <c r="C83" t="str">
        <f>'Raw Data'!C83</f>
        <v>Rabun Co Sheriff's Office</v>
      </c>
      <c r="D83">
        <f>'Raw Data'!D83</f>
        <v>43326.34652777778</v>
      </c>
      <c r="E83" s="1">
        <f t="shared" si="12"/>
        <v>2018</v>
      </c>
      <c r="F83" s="1" t="str" cm="1">
        <f t="array" ref="F83">_xlfn.IFS(E83&lt;=2016,"before treatment",E83=2017,"unknown",E83&gt;2017,"after treatment")</f>
        <v>after treatment</v>
      </c>
      <c r="G83" s="1">
        <f t="shared" si="13"/>
        <v>0</v>
      </c>
      <c r="H83" s="1">
        <f t="shared" si="14"/>
        <v>1</v>
      </c>
      <c r="I83" t="str">
        <f>'Raw Data'!E83</f>
        <v>Rabun</v>
      </c>
      <c r="J83" t="str">
        <f>'Raw Data'!F83</f>
        <v>Lookout Mountain Scenic Hwy</v>
      </c>
      <c r="K83" t="str">
        <f>'Raw Data'!G83</f>
        <v>Leatherwood Ln</v>
      </c>
      <c r="L83" t="str">
        <f>'Raw Data'!H83</f>
        <v>(B) Suspected Minor/Visible Injury</v>
      </c>
      <c r="M83">
        <f>'Raw Data'!I83</f>
        <v>0</v>
      </c>
      <c r="N83">
        <f>'Raw Data'!J83</f>
        <v>0</v>
      </c>
      <c r="O83">
        <f>'Raw Data'!K83</f>
        <v>1</v>
      </c>
      <c r="P83" t="str">
        <f>'Raw Data'!L83</f>
        <v>Not a Collision with Motor Vehicle</v>
      </c>
      <c r="Q83" t="str">
        <f>'Raw Data'!M83</f>
        <v>On Shoulder</v>
      </c>
      <c r="R83" t="str">
        <f>'Raw Data'!N83</f>
        <v>Fence</v>
      </c>
      <c r="S83" t="str">
        <f>'Raw Data'!O83</f>
        <v>Fence</v>
      </c>
      <c r="T83" t="str">
        <f>'Raw Data'!P83</f>
        <v>Too Fast for Conditions</v>
      </c>
      <c r="U83">
        <f>'Raw Data'!Q83</f>
        <v>1</v>
      </c>
      <c r="V83" s="1" t="str">
        <f t="shared" si="15"/>
        <v>Yes</v>
      </c>
      <c r="W83" t="str">
        <f>'Raw Data'!R83</f>
        <v>Turning Right</v>
      </c>
      <c r="X83" t="str">
        <f>'Raw Data'!S83</f>
        <v>West</v>
      </c>
      <c r="Y83" t="str">
        <f>'Raw Data'!T83</f>
        <v>Daylight</v>
      </c>
      <c r="Z83" t="str">
        <f>'Raw Data'!U83</f>
        <v>Dry</v>
      </c>
      <c r="AA83">
        <f>'Raw Data'!V83</f>
        <v>21</v>
      </c>
      <c r="AB83" t="str">
        <f>'Raw Data'!W83</f>
        <v>None Used</v>
      </c>
      <c r="AC83" s="1">
        <f t="shared" si="16"/>
        <v>0</v>
      </c>
      <c r="AD83" t="str">
        <f>'Raw Data'!X83</f>
        <v>Pickup Truck</v>
      </c>
      <c r="AE83" t="str">
        <f>'Raw Data'!Y83</f>
        <v>2411000200I</v>
      </c>
      <c r="AF83">
        <f>'Raw Data'!Z83</f>
        <v>12.920120000000001</v>
      </c>
      <c r="AG83">
        <f>'Raw Data'!AA83</f>
        <v>34.877001</v>
      </c>
      <c r="AH83">
        <f>'Raw Data'!AB83</f>
        <v>-83.444535000000002</v>
      </c>
      <c r="AI83">
        <f>'Raw Data'!AC83</f>
        <v>63</v>
      </c>
      <c r="AJ83">
        <f>'Raw Data'!AD83</f>
        <v>37</v>
      </c>
      <c r="AK83">
        <f>'Raw Data'!AE83</f>
        <v>109</v>
      </c>
      <c r="AL83" t="str">
        <f>'Raw Data'!AF83</f>
        <v>D1_0002_00_I</v>
      </c>
      <c r="AM83">
        <f>'Raw Data'!AG83</f>
        <v>91</v>
      </c>
      <c r="AN83">
        <f>'Raw Data'!AH83</f>
        <v>108</v>
      </c>
      <c r="AO83" t="str">
        <f>'Raw Data'!AI83</f>
        <v>simple</v>
      </c>
      <c r="AP83">
        <f>'Raw Data'!AJ83</f>
        <v>556.1</v>
      </c>
      <c r="AQ83">
        <f>'Raw Data'!AK83</f>
        <v>43.3</v>
      </c>
      <c r="AR83">
        <f>'Raw Data'!AL83</f>
        <v>419.5</v>
      </c>
      <c r="AS83">
        <f>'Raw Data'!AM83</f>
        <v>-83.447289999999995</v>
      </c>
      <c r="AT83">
        <f>'Raw Data'!AN83</f>
        <v>34.876555000000003</v>
      </c>
      <c r="AU83">
        <f>'Raw Data'!AO83</f>
        <v>-83.446016</v>
      </c>
      <c r="AV83">
        <f>'Raw Data'!AP83</f>
        <v>34.876949000000003</v>
      </c>
      <c r="AW83" t="str">
        <f>'Raw Data'!AQ83</f>
        <v>2411000200I</v>
      </c>
      <c r="AX83">
        <f>'Raw Data'!AR83</f>
        <v>1</v>
      </c>
      <c r="AY83">
        <f>'Raw Data'!AS83</f>
        <v>241</v>
      </c>
      <c r="AZ83">
        <f>'Raw Data'!AT83</f>
        <v>2</v>
      </c>
      <c r="BA83">
        <f>'Raw Data'!AU83</f>
        <v>0</v>
      </c>
      <c r="BB83">
        <f>'Raw Data'!AV83</f>
        <v>55</v>
      </c>
      <c r="BC83">
        <f>'Raw Data'!AW83</f>
        <v>10.86</v>
      </c>
      <c r="BD83">
        <f>'Raw Data'!AX83</f>
        <v>10.71</v>
      </c>
      <c r="BE83">
        <f>'Raw Data'!AY83</f>
        <v>1948.5</v>
      </c>
      <c r="BF83">
        <f>'Raw Data'!AZ83</f>
        <v>1951.4</v>
      </c>
      <c r="BG83">
        <f>'Raw Data'!BA83</f>
        <v>1954.4</v>
      </c>
      <c r="BH83">
        <f>'Raw Data'!BB83</f>
        <v>55</v>
      </c>
      <c r="BI83">
        <f>'Raw Data'!BC83</f>
        <v>44.4</v>
      </c>
      <c r="BJ83">
        <f>'Raw Data'!BD83</f>
        <v>10.6</v>
      </c>
      <c r="BK83">
        <f>'Raw Data'!BE83</f>
        <v>43091</v>
      </c>
      <c r="BL83" t="str">
        <f>'Raw Data'!BF83</f>
        <v>NONE</v>
      </c>
      <c r="BM83">
        <f>'Raw Data'!BG83</f>
        <v>1.3619999999999999E-3</v>
      </c>
      <c r="BN83">
        <f>'Raw Data'!BH83</f>
        <v>43310</v>
      </c>
      <c r="BO83">
        <f>'Raw Data'!BI83</f>
        <v>42935</v>
      </c>
      <c r="BP83" t="str">
        <f>'Raw Data'!BJ83</f>
        <v>2411000200I</v>
      </c>
      <c r="BQ83" t="str">
        <f>'Raw Data'!BK83</f>
        <v>RABUN</v>
      </c>
      <c r="BR83">
        <f>'Raw Data'!BL83</f>
        <v>1</v>
      </c>
      <c r="BS83">
        <f>'Raw Data'!BM83</f>
        <v>200</v>
      </c>
      <c r="BT83">
        <f>'Raw Data'!BN83</f>
        <v>1</v>
      </c>
      <c r="BU83">
        <f>'Raw Data'!BO83</f>
        <v>1</v>
      </c>
      <c r="BV83">
        <f>'Raw Data'!BP83</f>
        <v>2</v>
      </c>
      <c r="BW83">
        <f>'Raw Data'!BQ83</f>
        <v>1</v>
      </c>
      <c r="BX83">
        <f>'Raw Data'!BR83</f>
        <v>1</v>
      </c>
      <c r="BY83">
        <f>'Raw Data'!BS83</f>
        <v>2</v>
      </c>
      <c r="BZ83">
        <f>'Raw Data'!BT83</f>
        <v>3</v>
      </c>
      <c r="CA83">
        <f>'Raw Data'!BU83</f>
        <v>3</v>
      </c>
      <c r="CB83" t="str">
        <f>'Raw Data'!BV83</f>
        <v>N</v>
      </c>
      <c r="CC83">
        <f>'Raw Data'!BW83</f>
        <v>241</v>
      </c>
      <c r="CD83">
        <f>'Raw Data'!BX83</f>
        <v>2</v>
      </c>
      <c r="CE83">
        <f>'Raw Data'!BY83</f>
        <v>0</v>
      </c>
      <c r="CF83" t="str">
        <f>'Raw Data'!BZ83</f>
        <v>Not Urban</v>
      </c>
      <c r="CG83" t="str">
        <f>'Raw Data'!CA83</f>
        <v>Not Urban</v>
      </c>
      <c r="CH83">
        <f>'Raw Data'!CB83</f>
        <v>0</v>
      </c>
      <c r="CI83">
        <f>'Raw Data'!CC83</f>
        <v>55</v>
      </c>
      <c r="CJ83">
        <f>'Raw Data'!CD83</f>
        <v>4390</v>
      </c>
      <c r="CK83" t="str">
        <f>'Raw Data'!CE83</f>
        <v xml:space="preserve"> </v>
      </c>
      <c r="CL83">
        <f>'Raw Data'!CF83</f>
        <v>0</v>
      </c>
      <c r="CM83">
        <f>'Raw Data'!CG83</f>
        <v>1.1477219999999999</v>
      </c>
      <c r="CN83">
        <f>'Raw Data'!CH83</f>
        <v>9</v>
      </c>
      <c r="CO83" t="str">
        <f>'Raw Data'!CI83</f>
        <v>State Mainline</v>
      </c>
      <c r="CP83">
        <f>'Raw Data'!CJ83</f>
        <v>4390</v>
      </c>
      <c r="CQ83">
        <f>'Raw Data'!CK83</f>
        <v>452500</v>
      </c>
      <c r="CR83">
        <f>'Raw Data'!CL83</f>
        <v>12.28</v>
      </c>
      <c r="CS83">
        <f>'Raw Data'!CM83</f>
        <v>13.43</v>
      </c>
      <c r="CT83">
        <f>'Raw Data'!CN83</f>
        <v>452500</v>
      </c>
      <c r="CU83">
        <f>'Raw Data'!CO83</f>
        <v>0</v>
      </c>
      <c r="CV83">
        <f>'Raw Data'!CP83</f>
        <v>6059.969889</v>
      </c>
      <c r="CW83">
        <f>'Raw Data'!CQ83</f>
        <v>100</v>
      </c>
      <c r="CX83">
        <f>'Raw Data'!CR83</f>
        <v>42959</v>
      </c>
      <c r="CY83">
        <f>'Raw Data'!CS83</f>
        <v>4.1612000000000003E-2</v>
      </c>
      <c r="CZ83">
        <f>'Raw Data'!CT83</f>
        <v>0</v>
      </c>
      <c r="DA83">
        <f>'Raw Data'!CU83</f>
        <v>1.3619999999999999E-3</v>
      </c>
      <c r="DB83">
        <f>'Raw Data'!CV83</f>
        <v>616</v>
      </c>
      <c r="DC83" t="str">
        <f>'Raw Data'!CW83</f>
        <v>241-0009</v>
      </c>
      <c r="DD83" t="str">
        <f>'Raw Data'!CX83</f>
        <v>3R : Rural Principal Arterial - Other</v>
      </c>
      <c r="DE83" t="str">
        <f>'Raw Data'!CY83</f>
        <v>34.877027, -83.443733</v>
      </c>
      <c r="DF83">
        <f>'Raw Data'!CZ83</f>
        <v>-83.443732999999995</v>
      </c>
      <c r="DG83">
        <f>'Raw Data'!DA83</f>
        <v>34.877026999999998</v>
      </c>
      <c r="DH83">
        <f>'Raw Data'!DB83</f>
        <v>34.877026999999998</v>
      </c>
      <c r="DI83">
        <f>'Raw Data'!DC83</f>
        <v>-83.443732999999995</v>
      </c>
      <c r="DJ83">
        <f>'Raw Data'!DD83</f>
        <v>1.3619999999999999E-3</v>
      </c>
      <c r="DK83">
        <f>'Raw Data'!DE83</f>
        <v>63</v>
      </c>
      <c r="DL83" s="1" t="str">
        <f>VLOOKUP(DK83,'Curve Info'!$A$9:$P$76,16)</f>
        <v>High Crash Frequency</v>
      </c>
      <c r="DM83" s="1" t="str">
        <f>VLOOKUP(DK83,'Curve Info'!$A$9:$P$76,14)</f>
        <v>High AADT</v>
      </c>
      <c r="DN83" s="1">
        <f t="shared" si="17"/>
        <v>4533.333333333333</v>
      </c>
      <c r="DO83" s="1">
        <f t="shared" si="18"/>
        <v>3762.5</v>
      </c>
      <c r="DP83" s="1">
        <f t="shared" si="19"/>
        <v>770.83333333333303</v>
      </c>
      <c r="DQ83" s="1">
        <f t="shared" si="20"/>
        <v>0.20487264673311176</v>
      </c>
      <c r="DR83" s="1">
        <f t="shared" si="21"/>
        <v>4147.9166666666661</v>
      </c>
      <c r="DS83">
        <f>'Raw Data'!DF83</f>
        <v>4400</v>
      </c>
      <c r="DT83">
        <f>'Raw Data'!DG83</f>
        <v>8.6999999999999993</v>
      </c>
      <c r="DU83">
        <f>'Raw Data'!DH83</f>
        <v>4650</v>
      </c>
      <c r="DV83">
        <f>'Raw Data'!DI83</f>
        <v>8.6999999999999993</v>
      </c>
      <c r="DW83">
        <f>'Raw Data'!DJ83</f>
        <v>4550</v>
      </c>
      <c r="DX83">
        <f>'Raw Data'!DK83</f>
        <v>0</v>
      </c>
      <c r="DY83">
        <f>'Raw Data'!DL83</f>
        <v>4530</v>
      </c>
      <c r="DZ83">
        <f>'Raw Data'!DM83</f>
        <v>0</v>
      </c>
      <c r="EA83">
        <f>'Raw Data'!DN83</f>
        <v>4390</v>
      </c>
      <c r="EB83">
        <f>'Raw Data'!DO83</f>
        <v>12.8</v>
      </c>
      <c r="EC83">
        <f>'Raw Data'!DP83</f>
        <v>4220</v>
      </c>
      <c r="ED83">
        <f>'Raw Data'!DQ83</f>
        <v>12.8</v>
      </c>
      <c r="EE83">
        <f>'Raw Data'!DR83</f>
        <v>3220</v>
      </c>
      <c r="EF83">
        <f>'Raw Data'!DS83</f>
        <v>9.1999999999999993</v>
      </c>
      <c r="EG83">
        <f>'Raw Data'!DT83</f>
        <v>3220</v>
      </c>
      <c r="EH83">
        <f>'Raw Data'!DU83</f>
        <v>9.1999999999999993</v>
      </c>
      <c r="EI83">
        <f>'Raw Data'!DV83</f>
        <v>4610</v>
      </c>
      <c r="EJ83">
        <f>'Raw Data'!DW83</f>
        <v>8.1</v>
      </c>
      <c r="EK83">
        <f>'Raw Data'!DX83</f>
        <v>4660</v>
      </c>
      <c r="EL83">
        <f>'Raw Data'!DY83</f>
        <v>8.1</v>
      </c>
      <c r="EM83">
        <f>'Raw Data'!DZ83</f>
        <v>1.4840000000000001E-3</v>
      </c>
    </row>
    <row r="84" spans="1:143" x14ac:dyDescent="0.3">
      <c r="A84">
        <f>'Raw Data'!A84</f>
        <v>83</v>
      </c>
      <c r="B84">
        <f>'Raw Data'!B84</f>
        <v>6794032</v>
      </c>
      <c r="C84" t="str">
        <f>'Raw Data'!C84</f>
        <v>Rabun Co Sheriff's Office</v>
      </c>
      <c r="D84">
        <f>'Raw Data'!D84</f>
        <v>43284.574999999997</v>
      </c>
      <c r="E84" s="1">
        <f t="shared" si="12"/>
        <v>2018</v>
      </c>
      <c r="F84" s="1" t="str" cm="1">
        <f t="array" ref="F84">_xlfn.IFS(E84&lt;=2016,"before treatment",E84=2017,"unknown",E84&gt;2017,"after treatment")</f>
        <v>after treatment</v>
      </c>
      <c r="G84" s="1">
        <f t="shared" si="13"/>
        <v>0</v>
      </c>
      <c r="H84" s="1">
        <f t="shared" si="14"/>
        <v>1</v>
      </c>
      <c r="I84" t="str">
        <f>'Raw Data'!E84</f>
        <v>Rabun</v>
      </c>
      <c r="J84" t="str">
        <f>'Raw Data'!F84</f>
        <v>Lookout Mountain Scenic Hwy</v>
      </c>
      <c r="K84" t="str">
        <f>'Raw Data'!G84</f>
        <v>Leather Wood Ln</v>
      </c>
      <c r="L84" t="str">
        <f>'Raw Data'!H84</f>
        <v>(C) Possible Injury / Complaint</v>
      </c>
      <c r="M84">
        <f>'Raw Data'!I84</f>
        <v>0</v>
      </c>
      <c r="N84">
        <f>'Raw Data'!J84</f>
        <v>0</v>
      </c>
      <c r="O84">
        <f>'Raw Data'!K84</f>
        <v>0</v>
      </c>
      <c r="P84" t="str">
        <f>'Raw Data'!L84</f>
        <v>Not a Collision with Motor Vehicle</v>
      </c>
      <c r="Q84" t="str">
        <f>'Raw Data'!M84</f>
        <v>Off Roadway</v>
      </c>
      <c r="R84" t="str">
        <f>'Raw Data'!N84</f>
        <v>Other Non-Collision</v>
      </c>
      <c r="S84" t="str">
        <f>'Raw Data'!O84</f>
        <v>Embankment</v>
      </c>
      <c r="T84" t="str">
        <f>'Raw Data'!P84</f>
        <v>Aggressive Driving</v>
      </c>
      <c r="U84">
        <f>'Raw Data'!Q84</f>
        <v>1</v>
      </c>
      <c r="V84" s="1" t="str">
        <f t="shared" si="15"/>
        <v>Yes</v>
      </c>
      <c r="W84" t="str">
        <f>'Raw Data'!R84</f>
        <v>Passing</v>
      </c>
      <c r="X84" t="str">
        <f>'Raw Data'!S84</f>
        <v>East</v>
      </c>
      <c r="Y84" t="str">
        <f>'Raw Data'!T84</f>
        <v>Daylight</v>
      </c>
      <c r="Z84" t="str">
        <f>'Raw Data'!U84</f>
        <v>Dry</v>
      </c>
      <c r="AA84">
        <f>'Raw Data'!V84</f>
        <v>27</v>
      </c>
      <c r="AB84" t="str">
        <f>'Raw Data'!W84</f>
        <v>None Used</v>
      </c>
      <c r="AC84" s="1">
        <f t="shared" si="16"/>
        <v>0</v>
      </c>
      <c r="AD84" t="str">
        <f>'Raw Data'!X84</f>
        <v>Passenger Car</v>
      </c>
      <c r="AE84" t="str">
        <f>'Raw Data'!Y84</f>
        <v>2411000200I</v>
      </c>
      <c r="AF84">
        <f>'Raw Data'!Z84</f>
        <v>12.918689000000001</v>
      </c>
      <c r="AG84">
        <f>'Raw Data'!AA84</f>
        <v>34.877001</v>
      </c>
      <c r="AH84">
        <f>'Raw Data'!AB84</f>
        <v>-83.444559999999996</v>
      </c>
      <c r="AI84">
        <f>'Raw Data'!AC84</f>
        <v>63</v>
      </c>
      <c r="AJ84">
        <f>'Raw Data'!AD84</f>
        <v>37</v>
      </c>
      <c r="AK84">
        <f>'Raw Data'!AE84</f>
        <v>109</v>
      </c>
      <c r="AL84" t="str">
        <f>'Raw Data'!AF84</f>
        <v>D1_0002_00_I</v>
      </c>
      <c r="AM84">
        <f>'Raw Data'!AG84</f>
        <v>91</v>
      </c>
      <c r="AN84">
        <f>'Raw Data'!AH84</f>
        <v>108</v>
      </c>
      <c r="AO84" t="str">
        <f>'Raw Data'!AI84</f>
        <v>simple</v>
      </c>
      <c r="AP84">
        <f>'Raw Data'!AJ84</f>
        <v>556.1</v>
      </c>
      <c r="AQ84">
        <f>'Raw Data'!AK84</f>
        <v>43.3</v>
      </c>
      <c r="AR84">
        <f>'Raw Data'!AL84</f>
        <v>419.5</v>
      </c>
      <c r="AS84">
        <f>'Raw Data'!AM84</f>
        <v>-83.447289999999995</v>
      </c>
      <c r="AT84">
        <f>'Raw Data'!AN84</f>
        <v>34.876555000000003</v>
      </c>
      <c r="AU84">
        <f>'Raw Data'!AO84</f>
        <v>-83.446016</v>
      </c>
      <c r="AV84">
        <f>'Raw Data'!AP84</f>
        <v>34.876949000000003</v>
      </c>
      <c r="AW84" t="str">
        <f>'Raw Data'!AQ84</f>
        <v>2411000200I</v>
      </c>
      <c r="AX84">
        <f>'Raw Data'!AR84</f>
        <v>1</v>
      </c>
      <c r="AY84">
        <f>'Raw Data'!AS84</f>
        <v>241</v>
      </c>
      <c r="AZ84">
        <f>'Raw Data'!AT84</f>
        <v>2</v>
      </c>
      <c r="BA84">
        <f>'Raw Data'!AU84</f>
        <v>0</v>
      </c>
      <c r="BB84">
        <f>'Raw Data'!AV84</f>
        <v>55</v>
      </c>
      <c r="BC84">
        <f>'Raw Data'!AW84</f>
        <v>10.86</v>
      </c>
      <c r="BD84">
        <f>'Raw Data'!AX84</f>
        <v>10.71</v>
      </c>
      <c r="BE84">
        <f>'Raw Data'!AY84</f>
        <v>1948.5</v>
      </c>
      <c r="BF84">
        <f>'Raw Data'!AZ84</f>
        <v>1951.4</v>
      </c>
      <c r="BG84">
        <f>'Raw Data'!BA84</f>
        <v>1954.4</v>
      </c>
      <c r="BH84">
        <f>'Raw Data'!BB84</f>
        <v>55</v>
      </c>
      <c r="BI84">
        <f>'Raw Data'!BC84</f>
        <v>44.4</v>
      </c>
      <c r="BJ84">
        <f>'Raw Data'!BD84</f>
        <v>10.6</v>
      </c>
      <c r="BK84">
        <f>'Raw Data'!BE84</f>
        <v>43091</v>
      </c>
      <c r="BL84" t="str">
        <f>'Raw Data'!BF84</f>
        <v>NONE</v>
      </c>
      <c r="BM84">
        <f>'Raw Data'!BG84</f>
        <v>1.3619999999999999E-3</v>
      </c>
      <c r="BN84">
        <f>'Raw Data'!BH84</f>
        <v>43310</v>
      </c>
      <c r="BO84">
        <f>'Raw Data'!BI84</f>
        <v>42935</v>
      </c>
      <c r="BP84" t="str">
        <f>'Raw Data'!BJ84</f>
        <v>2411000200I</v>
      </c>
      <c r="BQ84" t="str">
        <f>'Raw Data'!BK84</f>
        <v>RABUN</v>
      </c>
      <c r="BR84">
        <f>'Raw Data'!BL84</f>
        <v>1</v>
      </c>
      <c r="BS84">
        <f>'Raw Data'!BM84</f>
        <v>200</v>
      </c>
      <c r="BT84">
        <f>'Raw Data'!BN84</f>
        <v>1</v>
      </c>
      <c r="BU84">
        <f>'Raw Data'!BO84</f>
        <v>1</v>
      </c>
      <c r="BV84">
        <f>'Raw Data'!BP84</f>
        <v>2</v>
      </c>
      <c r="BW84">
        <f>'Raw Data'!BQ84</f>
        <v>1</v>
      </c>
      <c r="BX84">
        <f>'Raw Data'!BR84</f>
        <v>1</v>
      </c>
      <c r="BY84">
        <f>'Raw Data'!BS84</f>
        <v>2</v>
      </c>
      <c r="BZ84">
        <f>'Raw Data'!BT84</f>
        <v>3</v>
      </c>
      <c r="CA84">
        <f>'Raw Data'!BU84</f>
        <v>3</v>
      </c>
      <c r="CB84" t="str">
        <f>'Raw Data'!BV84</f>
        <v>N</v>
      </c>
      <c r="CC84">
        <f>'Raw Data'!BW84</f>
        <v>241</v>
      </c>
      <c r="CD84">
        <f>'Raw Data'!BX84</f>
        <v>2</v>
      </c>
      <c r="CE84">
        <f>'Raw Data'!BY84</f>
        <v>0</v>
      </c>
      <c r="CF84" t="str">
        <f>'Raw Data'!BZ84</f>
        <v>Not Urban</v>
      </c>
      <c r="CG84" t="str">
        <f>'Raw Data'!CA84</f>
        <v>Not Urban</v>
      </c>
      <c r="CH84">
        <f>'Raw Data'!CB84</f>
        <v>0</v>
      </c>
      <c r="CI84">
        <f>'Raw Data'!CC84</f>
        <v>55</v>
      </c>
      <c r="CJ84">
        <f>'Raw Data'!CD84</f>
        <v>4390</v>
      </c>
      <c r="CK84" t="str">
        <f>'Raw Data'!CE84</f>
        <v xml:space="preserve"> </v>
      </c>
      <c r="CL84">
        <f>'Raw Data'!CF84</f>
        <v>0</v>
      </c>
      <c r="CM84">
        <f>'Raw Data'!CG84</f>
        <v>1.1477219999999999</v>
      </c>
      <c r="CN84">
        <f>'Raw Data'!CH84</f>
        <v>9</v>
      </c>
      <c r="CO84" t="str">
        <f>'Raw Data'!CI84</f>
        <v>State Mainline</v>
      </c>
      <c r="CP84">
        <f>'Raw Data'!CJ84</f>
        <v>4390</v>
      </c>
      <c r="CQ84">
        <f>'Raw Data'!CK84</f>
        <v>452500</v>
      </c>
      <c r="CR84">
        <f>'Raw Data'!CL84</f>
        <v>12.28</v>
      </c>
      <c r="CS84">
        <f>'Raw Data'!CM84</f>
        <v>13.43</v>
      </c>
      <c r="CT84">
        <f>'Raw Data'!CN84</f>
        <v>452500</v>
      </c>
      <c r="CU84">
        <f>'Raw Data'!CO84</f>
        <v>0</v>
      </c>
      <c r="CV84">
        <f>'Raw Data'!CP84</f>
        <v>6059.969889</v>
      </c>
      <c r="CW84">
        <f>'Raw Data'!CQ84</f>
        <v>100</v>
      </c>
      <c r="CX84">
        <f>'Raw Data'!CR84</f>
        <v>42959</v>
      </c>
      <c r="CY84">
        <f>'Raw Data'!CS84</f>
        <v>4.1612000000000003E-2</v>
      </c>
      <c r="CZ84">
        <f>'Raw Data'!CT84</f>
        <v>0</v>
      </c>
      <c r="DA84">
        <f>'Raw Data'!CU84</f>
        <v>1.3619999999999999E-3</v>
      </c>
      <c r="DB84">
        <f>'Raw Data'!CV84</f>
        <v>616</v>
      </c>
      <c r="DC84" t="str">
        <f>'Raw Data'!CW84</f>
        <v>241-0009</v>
      </c>
      <c r="DD84" t="str">
        <f>'Raw Data'!CX84</f>
        <v>3R : Rural Principal Arterial - Other</v>
      </c>
      <c r="DE84" t="str">
        <f>'Raw Data'!CY84</f>
        <v>34.877027, -83.443733</v>
      </c>
      <c r="DF84">
        <f>'Raw Data'!CZ84</f>
        <v>-83.443732999999995</v>
      </c>
      <c r="DG84">
        <f>'Raw Data'!DA84</f>
        <v>34.877026999999998</v>
      </c>
      <c r="DH84">
        <f>'Raw Data'!DB84</f>
        <v>34.877026999999998</v>
      </c>
      <c r="DI84">
        <f>'Raw Data'!DC84</f>
        <v>-83.443732999999995</v>
      </c>
      <c r="DJ84">
        <f>'Raw Data'!DD84</f>
        <v>1.3619999999999999E-3</v>
      </c>
      <c r="DK84">
        <f>'Raw Data'!DE84</f>
        <v>63</v>
      </c>
      <c r="DL84" s="1" t="str">
        <f>VLOOKUP(DK84,'Curve Info'!$A$9:$P$76,16)</f>
        <v>High Crash Frequency</v>
      </c>
      <c r="DM84" s="1" t="str">
        <f>VLOOKUP(DK84,'Curve Info'!$A$9:$P$76,14)</f>
        <v>High AADT</v>
      </c>
      <c r="DN84" s="1">
        <f t="shared" si="17"/>
        <v>4533.333333333333</v>
      </c>
      <c r="DO84" s="1">
        <f t="shared" si="18"/>
        <v>3762.5</v>
      </c>
      <c r="DP84" s="1">
        <f t="shared" si="19"/>
        <v>770.83333333333303</v>
      </c>
      <c r="DQ84" s="1">
        <f t="shared" si="20"/>
        <v>0.20487264673311176</v>
      </c>
      <c r="DR84" s="1">
        <f t="shared" si="21"/>
        <v>4147.9166666666661</v>
      </c>
      <c r="DS84">
        <f>'Raw Data'!DF84</f>
        <v>4400</v>
      </c>
      <c r="DT84">
        <f>'Raw Data'!DG84</f>
        <v>8.6999999999999993</v>
      </c>
      <c r="DU84">
        <f>'Raw Data'!DH84</f>
        <v>4650</v>
      </c>
      <c r="DV84">
        <f>'Raw Data'!DI84</f>
        <v>8.6999999999999993</v>
      </c>
      <c r="DW84">
        <f>'Raw Data'!DJ84</f>
        <v>4550</v>
      </c>
      <c r="DX84">
        <f>'Raw Data'!DK84</f>
        <v>0</v>
      </c>
      <c r="DY84">
        <f>'Raw Data'!DL84</f>
        <v>4530</v>
      </c>
      <c r="DZ84">
        <f>'Raw Data'!DM84</f>
        <v>0</v>
      </c>
      <c r="EA84">
        <f>'Raw Data'!DN84</f>
        <v>4390</v>
      </c>
      <c r="EB84">
        <f>'Raw Data'!DO84</f>
        <v>12.8</v>
      </c>
      <c r="EC84">
        <f>'Raw Data'!DP84</f>
        <v>4220</v>
      </c>
      <c r="ED84">
        <f>'Raw Data'!DQ84</f>
        <v>12.8</v>
      </c>
      <c r="EE84">
        <f>'Raw Data'!DR84</f>
        <v>3220</v>
      </c>
      <c r="EF84">
        <f>'Raw Data'!DS84</f>
        <v>9.1999999999999993</v>
      </c>
      <c r="EG84">
        <f>'Raw Data'!DT84</f>
        <v>3220</v>
      </c>
      <c r="EH84">
        <f>'Raw Data'!DU84</f>
        <v>9.1999999999999993</v>
      </c>
      <c r="EI84">
        <f>'Raw Data'!DV84</f>
        <v>4610</v>
      </c>
      <c r="EJ84">
        <f>'Raw Data'!DW84</f>
        <v>8.1</v>
      </c>
      <c r="EK84">
        <f>'Raw Data'!DX84</f>
        <v>4660</v>
      </c>
      <c r="EL84">
        <f>'Raw Data'!DY84</f>
        <v>8.1</v>
      </c>
      <c r="EM84">
        <f>'Raw Data'!DZ84</f>
        <v>1.459E-3</v>
      </c>
    </row>
    <row r="85" spans="1:143" x14ac:dyDescent="0.3">
      <c r="A85">
        <f>'Raw Data'!A85</f>
        <v>84</v>
      </c>
      <c r="B85">
        <f>'Raw Data'!B85</f>
        <v>5568857</v>
      </c>
      <c r="C85" t="str">
        <f>'Raw Data'!C85</f>
        <v>Rabun Co Sheriff's Office</v>
      </c>
      <c r="D85">
        <f>'Raw Data'!D85</f>
        <v>42317.43472222222</v>
      </c>
      <c r="E85" s="1">
        <f t="shared" si="12"/>
        <v>2015</v>
      </c>
      <c r="F85" s="1" t="str" cm="1">
        <f t="array" ref="F85">_xlfn.IFS(E85&lt;=2016,"before treatment",E85=2017,"unknown",E85&gt;2017,"after treatment")</f>
        <v>before treatment</v>
      </c>
      <c r="G85" s="1">
        <f t="shared" si="13"/>
        <v>1</v>
      </c>
      <c r="H85" s="1">
        <f t="shared" si="14"/>
        <v>0</v>
      </c>
      <c r="I85" t="str">
        <f>'Raw Data'!E85</f>
        <v>Rabun</v>
      </c>
      <c r="J85" t="str">
        <f>'Raw Data'!F85</f>
        <v>Lookout Mountain Scenic Hwy</v>
      </c>
      <c r="K85" t="str">
        <f>'Raw Data'!G85</f>
        <v>3068 Hwy 76</v>
      </c>
      <c r="L85" t="str">
        <f>'Raw Data'!H85</f>
        <v>(O) No Injury</v>
      </c>
      <c r="M85">
        <f>'Raw Data'!I85</f>
        <v>0</v>
      </c>
      <c r="N85">
        <f>'Raw Data'!J85</f>
        <v>0</v>
      </c>
      <c r="O85">
        <f>'Raw Data'!K85</f>
        <v>0</v>
      </c>
      <c r="P85" t="str">
        <f>'Raw Data'!L85</f>
        <v>Not a Collision with Motor Vehicle</v>
      </c>
      <c r="Q85" t="str">
        <f>'Raw Data'!M85</f>
        <v>Off Roadway</v>
      </c>
      <c r="R85" t="str">
        <f>'Raw Data'!N85</f>
        <v>Embankment</v>
      </c>
      <c r="S85" t="str">
        <f>'Raw Data'!O85</f>
        <v>Embankment</v>
      </c>
      <c r="T85" t="str">
        <f>'Raw Data'!P85</f>
        <v>Too Fast for Conditions</v>
      </c>
      <c r="U85">
        <f>'Raw Data'!Q85</f>
        <v>1</v>
      </c>
      <c r="V85" s="1" t="str">
        <f t="shared" si="15"/>
        <v>Yes</v>
      </c>
      <c r="W85" t="str">
        <f>'Raw Data'!R85</f>
        <v>Negotiating a Curve</v>
      </c>
      <c r="X85" t="str">
        <f>'Raw Data'!S85</f>
        <v>East</v>
      </c>
      <c r="Y85" t="str">
        <f>'Raw Data'!T85</f>
        <v>Daylight</v>
      </c>
      <c r="Z85" t="str">
        <f>'Raw Data'!U85</f>
        <v>Wet</v>
      </c>
      <c r="AA85">
        <f>'Raw Data'!V85</f>
        <v>22</v>
      </c>
      <c r="AB85" t="str">
        <f>'Raw Data'!W85</f>
        <v>Lap and Shoulder Belt Used</v>
      </c>
      <c r="AC85" s="1">
        <f t="shared" si="16"/>
        <v>0</v>
      </c>
      <c r="AD85" t="str">
        <f>'Raw Data'!X85</f>
        <v>Passenger Car</v>
      </c>
      <c r="AE85" t="str">
        <f>'Raw Data'!Y85</f>
        <v>2411000200I</v>
      </c>
      <c r="AF85">
        <f>'Raw Data'!Z85</f>
        <v>12.909917999999999</v>
      </c>
      <c r="AG85">
        <f>'Raw Data'!AA85</f>
        <v>34.876995999999998</v>
      </c>
      <c r="AH85">
        <f>'Raw Data'!AB85</f>
        <v>-83.444712999999993</v>
      </c>
      <c r="AI85">
        <f>'Raw Data'!AC85</f>
        <v>63</v>
      </c>
      <c r="AJ85">
        <f>'Raw Data'!AD85</f>
        <v>37</v>
      </c>
      <c r="AK85">
        <f>'Raw Data'!AE85</f>
        <v>109</v>
      </c>
      <c r="AL85" t="str">
        <f>'Raw Data'!AF85</f>
        <v>D1_0002_00_I</v>
      </c>
      <c r="AM85">
        <f>'Raw Data'!AG85</f>
        <v>91</v>
      </c>
      <c r="AN85">
        <f>'Raw Data'!AH85</f>
        <v>108</v>
      </c>
      <c r="AO85" t="str">
        <f>'Raw Data'!AI85</f>
        <v>simple</v>
      </c>
      <c r="AP85">
        <f>'Raw Data'!AJ85</f>
        <v>556.1</v>
      </c>
      <c r="AQ85">
        <f>'Raw Data'!AK85</f>
        <v>43.3</v>
      </c>
      <c r="AR85">
        <f>'Raw Data'!AL85</f>
        <v>419.5</v>
      </c>
      <c r="AS85">
        <f>'Raw Data'!AM85</f>
        <v>-83.447289999999995</v>
      </c>
      <c r="AT85">
        <f>'Raw Data'!AN85</f>
        <v>34.876555000000003</v>
      </c>
      <c r="AU85">
        <f>'Raw Data'!AO85</f>
        <v>-83.446016</v>
      </c>
      <c r="AV85">
        <f>'Raw Data'!AP85</f>
        <v>34.876949000000003</v>
      </c>
      <c r="AW85" t="str">
        <f>'Raw Data'!AQ85</f>
        <v>2411000200I</v>
      </c>
      <c r="AX85">
        <f>'Raw Data'!AR85</f>
        <v>1</v>
      </c>
      <c r="AY85">
        <f>'Raw Data'!AS85</f>
        <v>241</v>
      </c>
      <c r="AZ85">
        <f>'Raw Data'!AT85</f>
        <v>2</v>
      </c>
      <c r="BA85">
        <f>'Raw Data'!AU85</f>
        <v>0</v>
      </c>
      <c r="BB85">
        <f>'Raw Data'!AV85</f>
        <v>55</v>
      </c>
      <c r="BC85">
        <f>'Raw Data'!AW85</f>
        <v>10.86</v>
      </c>
      <c r="BD85">
        <f>'Raw Data'!AX85</f>
        <v>10.71</v>
      </c>
      <c r="BE85">
        <f>'Raw Data'!AY85</f>
        <v>1948.5</v>
      </c>
      <c r="BF85">
        <f>'Raw Data'!AZ85</f>
        <v>1951.4</v>
      </c>
      <c r="BG85">
        <f>'Raw Data'!BA85</f>
        <v>1954.4</v>
      </c>
      <c r="BH85">
        <f>'Raw Data'!BB85</f>
        <v>55</v>
      </c>
      <c r="BI85">
        <f>'Raw Data'!BC85</f>
        <v>44.4</v>
      </c>
      <c r="BJ85">
        <f>'Raw Data'!BD85</f>
        <v>10.6</v>
      </c>
      <c r="BK85">
        <f>'Raw Data'!BE85</f>
        <v>43091</v>
      </c>
      <c r="BL85" t="str">
        <f>'Raw Data'!BF85</f>
        <v>NONE</v>
      </c>
      <c r="BM85">
        <f>'Raw Data'!BG85</f>
        <v>1.3619999999999999E-3</v>
      </c>
      <c r="BN85">
        <f>'Raw Data'!BH85</f>
        <v>43310</v>
      </c>
      <c r="BO85">
        <f>'Raw Data'!BI85</f>
        <v>42935</v>
      </c>
      <c r="BP85" t="str">
        <f>'Raw Data'!BJ85</f>
        <v>2411000200I</v>
      </c>
      <c r="BQ85" t="str">
        <f>'Raw Data'!BK85</f>
        <v>RABUN</v>
      </c>
      <c r="BR85">
        <f>'Raw Data'!BL85</f>
        <v>1</v>
      </c>
      <c r="BS85">
        <f>'Raw Data'!BM85</f>
        <v>200</v>
      </c>
      <c r="BT85">
        <f>'Raw Data'!BN85</f>
        <v>1</v>
      </c>
      <c r="BU85">
        <f>'Raw Data'!BO85</f>
        <v>1</v>
      </c>
      <c r="BV85">
        <f>'Raw Data'!BP85</f>
        <v>2</v>
      </c>
      <c r="BW85">
        <f>'Raw Data'!BQ85</f>
        <v>1</v>
      </c>
      <c r="BX85">
        <f>'Raw Data'!BR85</f>
        <v>1</v>
      </c>
      <c r="BY85">
        <f>'Raw Data'!BS85</f>
        <v>2</v>
      </c>
      <c r="BZ85">
        <f>'Raw Data'!BT85</f>
        <v>3</v>
      </c>
      <c r="CA85">
        <f>'Raw Data'!BU85</f>
        <v>3</v>
      </c>
      <c r="CB85" t="str">
        <f>'Raw Data'!BV85</f>
        <v>N</v>
      </c>
      <c r="CC85">
        <f>'Raw Data'!BW85</f>
        <v>241</v>
      </c>
      <c r="CD85">
        <f>'Raw Data'!BX85</f>
        <v>2</v>
      </c>
      <c r="CE85">
        <f>'Raw Data'!BY85</f>
        <v>0</v>
      </c>
      <c r="CF85" t="str">
        <f>'Raw Data'!BZ85</f>
        <v>Not Urban</v>
      </c>
      <c r="CG85" t="str">
        <f>'Raw Data'!CA85</f>
        <v>Not Urban</v>
      </c>
      <c r="CH85">
        <f>'Raw Data'!CB85</f>
        <v>0</v>
      </c>
      <c r="CI85">
        <f>'Raw Data'!CC85</f>
        <v>55</v>
      </c>
      <c r="CJ85">
        <f>'Raw Data'!CD85</f>
        <v>4390</v>
      </c>
      <c r="CK85" t="str">
        <f>'Raw Data'!CE85</f>
        <v xml:space="preserve"> </v>
      </c>
      <c r="CL85">
        <f>'Raw Data'!CF85</f>
        <v>0</v>
      </c>
      <c r="CM85">
        <f>'Raw Data'!CG85</f>
        <v>1.1477219999999999</v>
      </c>
      <c r="CN85">
        <f>'Raw Data'!CH85</f>
        <v>9</v>
      </c>
      <c r="CO85" t="str">
        <f>'Raw Data'!CI85</f>
        <v>State Mainline</v>
      </c>
      <c r="CP85">
        <f>'Raw Data'!CJ85</f>
        <v>4390</v>
      </c>
      <c r="CQ85">
        <f>'Raw Data'!CK85</f>
        <v>452500</v>
      </c>
      <c r="CR85">
        <f>'Raw Data'!CL85</f>
        <v>12.28</v>
      </c>
      <c r="CS85">
        <f>'Raw Data'!CM85</f>
        <v>13.43</v>
      </c>
      <c r="CT85">
        <f>'Raw Data'!CN85</f>
        <v>452500</v>
      </c>
      <c r="CU85">
        <f>'Raw Data'!CO85</f>
        <v>0</v>
      </c>
      <c r="CV85">
        <f>'Raw Data'!CP85</f>
        <v>6059.969889</v>
      </c>
      <c r="CW85">
        <f>'Raw Data'!CQ85</f>
        <v>100</v>
      </c>
      <c r="CX85">
        <f>'Raw Data'!CR85</f>
        <v>42959</v>
      </c>
      <c r="CY85">
        <f>'Raw Data'!CS85</f>
        <v>4.1612000000000003E-2</v>
      </c>
      <c r="CZ85">
        <f>'Raw Data'!CT85</f>
        <v>0</v>
      </c>
      <c r="DA85">
        <f>'Raw Data'!CU85</f>
        <v>1.3619999999999999E-3</v>
      </c>
      <c r="DB85">
        <f>'Raw Data'!CV85</f>
        <v>616</v>
      </c>
      <c r="DC85" t="str">
        <f>'Raw Data'!CW85</f>
        <v>241-0009</v>
      </c>
      <c r="DD85" t="str">
        <f>'Raw Data'!CX85</f>
        <v>3R : Rural Principal Arterial - Other</v>
      </c>
      <c r="DE85" t="str">
        <f>'Raw Data'!CY85</f>
        <v>34.877027, -83.443733</v>
      </c>
      <c r="DF85">
        <f>'Raw Data'!CZ85</f>
        <v>-83.443732999999995</v>
      </c>
      <c r="DG85">
        <f>'Raw Data'!DA85</f>
        <v>34.877026999999998</v>
      </c>
      <c r="DH85">
        <f>'Raw Data'!DB85</f>
        <v>34.877026999999998</v>
      </c>
      <c r="DI85">
        <f>'Raw Data'!DC85</f>
        <v>-83.443732999999995</v>
      </c>
      <c r="DJ85">
        <f>'Raw Data'!DD85</f>
        <v>1.3619999999999999E-3</v>
      </c>
      <c r="DK85">
        <f>'Raw Data'!DE85</f>
        <v>63</v>
      </c>
      <c r="DL85" s="1" t="str">
        <f>VLOOKUP(DK85,'Curve Info'!$A$9:$P$76,16)</f>
        <v>High Crash Frequency</v>
      </c>
      <c r="DM85" s="1" t="str">
        <f>VLOOKUP(DK85,'Curve Info'!$A$9:$P$76,14)</f>
        <v>High AADT</v>
      </c>
      <c r="DN85" s="1">
        <f t="shared" si="17"/>
        <v>4533.333333333333</v>
      </c>
      <c r="DO85" s="1">
        <f t="shared" si="18"/>
        <v>3762.5</v>
      </c>
      <c r="DP85" s="1">
        <f t="shared" si="19"/>
        <v>770.83333333333303</v>
      </c>
      <c r="DQ85" s="1">
        <f t="shared" si="20"/>
        <v>0.20487264673311176</v>
      </c>
      <c r="DR85" s="1">
        <f t="shared" si="21"/>
        <v>4147.9166666666661</v>
      </c>
      <c r="DS85">
        <f>'Raw Data'!DF85</f>
        <v>4400</v>
      </c>
      <c r="DT85">
        <f>'Raw Data'!DG85</f>
        <v>8.6999999999999993</v>
      </c>
      <c r="DU85">
        <f>'Raw Data'!DH85</f>
        <v>4650</v>
      </c>
      <c r="DV85">
        <f>'Raw Data'!DI85</f>
        <v>8.6999999999999993</v>
      </c>
      <c r="DW85">
        <f>'Raw Data'!DJ85</f>
        <v>4550</v>
      </c>
      <c r="DX85">
        <f>'Raw Data'!DK85</f>
        <v>0</v>
      </c>
      <c r="DY85">
        <f>'Raw Data'!DL85</f>
        <v>4530</v>
      </c>
      <c r="DZ85">
        <f>'Raw Data'!DM85</f>
        <v>0</v>
      </c>
      <c r="EA85">
        <f>'Raw Data'!DN85</f>
        <v>4390</v>
      </c>
      <c r="EB85">
        <f>'Raw Data'!DO85</f>
        <v>12.8</v>
      </c>
      <c r="EC85">
        <f>'Raw Data'!DP85</f>
        <v>4220</v>
      </c>
      <c r="ED85">
        <f>'Raw Data'!DQ85</f>
        <v>12.8</v>
      </c>
      <c r="EE85">
        <f>'Raw Data'!DR85</f>
        <v>3220</v>
      </c>
      <c r="EF85">
        <f>'Raw Data'!DS85</f>
        <v>9.1999999999999993</v>
      </c>
      <c r="EG85">
        <f>'Raw Data'!DT85</f>
        <v>3220</v>
      </c>
      <c r="EH85">
        <f>'Raw Data'!DU85</f>
        <v>9.1999999999999993</v>
      </c>
      <c r="EI85">
        <f>'Raw Data'!DV85</f>
        <v>4610</v>
      </c>
      <c r="EJ85">
        <f>'Raw Data'!DW85</f>
        <v>8.1</v>
      </c>
      <c r="EK85">
        <f>'Raw Data'!DX85</f>
        <v>4660</v>
      </c>
      <c r="EL85">
        <f>'Raw Data'!DY85</f>
        <v>8.1</v>
      </c>
      <c r="EM85">
        <f>'Raw Data'!DZ85</f>
        <v>1.3060000000000001E-3</v>
      </c>
    </row>
    <row r="86" spans="1:143" x14ac:dyDescent="0.3">
      <c r="A86">
        <f>'Raw Data'!A86</f>
        <v>85</v>
      </c>
      <c r="B86">
        <f>'Raw Data'!B86</f>
        <v>7900823</v>
      </c>
      <c r="C86" t="str">
        <f>'Raw Data'!C86</f>
        <v>Clayton Police Department</v>
      </c>
      <c r="D86">
        <f>'Raw Data'!D86</f>
        <v>44186.572916666664</v>
      </c>
      <c r="E86" s="1">
        <f t="shared" si="12"/>
        <v>2020</v>
      </c>
      <c r="F86" s="1" t="str" cm="1">
        <f t="array" ref="F86">_xlfn.IFS(E86&lt;=2016,"before treatment",E86=2017,"unknown",E86&gt;2017,"after treatment")</f>
        <v>after treatment</v>
      </c>
      <c r="G86" s="1">
        <f t="shared" si="13"/>
        <v>0</v>
      </c>
      <c r="H86" s="1">
        <f t="shared" si="14"/>
        <v>1</v>
      </c>
      <c r="I86" t="str">
        <f>'Raw Data'!E86</f>
        <v>Rabun</v>
      </c>
      <c r="J86" t="str">
        <f>'Raw Data'!F86</f>
        <v>["Hiawassee St","Hiawassee St","House St"]</v>
      </c>
      <c r="K86" t="str">
        <f>'Raw Data'!G86</f>
        <v>Hiawassee St</v>
      </c>
      <c r="L86" t="str">
        <f>'Raw Data'!H86</f>
        <v>(O) No Injury</v>
      </c>
      <c r="M86">
        <f>'Raw Data'!I86</f>
        <v>0</v>
      </c>
      <c r="N86">
        <f>'Raw Data'!J86</f>
        <v>0</v>
      </c>
      <c r="O86">
        <f>'Raw Data'!K86</f>
        <v>0</v>
      </c>
      <c r="P86" t="str">
        <f>'Raw Data'!L86</f>
        <v>Rear End</v>
      </c>
      <c r="Q86" t="str">
        <f>'Raw Data'!M86</f>
        <v>On Roadway - Non-Intersection</v>
      </c>
      <c r="R86" t="str">
        <f>'Raw Data'!N86</f>
        <v>["Motor Vehicle in Motion","Motor Vehicle in Motion"]</v>
      </c>
      <c r="S86" t="str">
        <f>'Raw Data'!O86</f>
        <v>["Motor Vehicle in Motion","Motor Vehicle in Motion"]</v>
      </c>
      <c r="T86" t="str">
        <f>'Raw Data'!P86</f>
        <v>(None)</v>
      </c>
      <c r="U86">
        <f>'Raw Data'!Q86</f>
        <v>2</v>
      </c>
      <c r="V86" s="1" t="str">
        <f t="shared" si="15"/>
        <v>No</v>
      </c>
      <c r="W86" t="str">
        <f>'Raw Data'!R86</f>
        <v>["Straight","Turning Left"]</v>
      </c>
      <c r="X86" t="str">
        <f>'Raw Data'!S86</f>
        <v>["East","East"]</v>
      </c>
      <c r="Y86" t="str">
        <f>'Raw Data'!T86</f>
        <v>Daylight</v>
      </c>
      <c r="Z86" t="str">
        <f>'Raw Data'!U86</f>
        <v>Dry</v>
      </c>
      <c r="AA86" t="str">
        <f>'Raw Data'!V86</f>
        <v>[34,67]</v>
      </c>
      <c r="AB86" t="str">
        <f>'Raw Data'!W86</f>
        <v>["Lap and Shoulder Belt Used","Lap and Shoulder Belt Used"]</v>
      </c>
      <c r="AC86" s="1">
        <f t="shared" si="16"/>
        <v>0</v>
      </c>
      <c r="AD86" t="str">
        <f>'Raw Data'!X86</f>
        <v>["Passenger Car","Pickup Truck"]</v>
      </c>
      <c r="AE86" t="str">
        <f>'Raw Data'!Y86</f>
        <v>2411000200I</v>
      </c>
      <c r="AF86">
        <f>'Raw Data'!Z86</f>
        <v>15.532651</v>
      </c>
      <c r="AG86">
        <f>'Raw Data'!AA86</f>
        <v>34.880045000000003</v>
      </c>
      <c r="AH86">
        <f>'Raw Data'!AB86</f>
        <v>-83.404342</v>
      </c>
      <c r="AI86">
        <f>'Raw Data'!AC86</f>
        <v>69</v>
      </c>
      <c r="AJ86">
        <f>'Raw Data'!AD86</f>
        <v>31</v>
      </c>
      <c r="AK86">
        <f>'Raw Data'!AE86</f>
        <v>118</v>
      </c>
      <c r="AL86" t="str">
        <f>'Raw Data'!AF86</f>
        <v>D1_0002_00_I</v>
      </c>
      <c r="AM86">
        <f>'Raw Data'!AG86</f>
        <v>99</v>
      </c>
      <c r="AN86">
        <f>'Raw Data'!AH86</f>
        <v>117</v>
      </c>
      <c r="AO86" t="str">
        <f>'Raw Data'!AI86</f>
        <v>simple</v>
      </c>
      <c r="AP86">
        <f>'Raw Data'!AJ86</f>
        <v>207.8</v>
      </c>
      <c r="AQ86">
        <f>'Raw Data'!AK86</f>
        <v>74.5</v>
      </c>
      <c r="AR86">
        <f>'Raw Data'!AL86</f>
        <v>268.89999999999998</v>
      </c>
      <c r="AS86">
        <f>'Raw Data'!AM86</f>
        <v>-83.405452999999994</v>
      </c>
      <c r="AT86">
        <f>'Raw Data'!AN86</f>
        <v>34.880851999999997</v>
      </c>
      <c r="AU86">
        <f>'Raw Data'!AO86</f>
        <v>-83.404743999999994</v>
      </c>
      <c r="AV86">
        <f>'Raw Data'!AP86</f>
        <v>34.880488999999997</v>
      </c>
      <c r="AW86" t="str">
        <f>'Raw Data'!AQ86</f>
        <v>2411000200I</v>
      </c>
      <c r="AX86">
        <f>'Raw Data'!AR86</f>
        <v>1</v>
      </c>
      <c r="AY86">
        <f>'Raw Data'!AS86</f>
        <v>241</v>
      </c>
      <c r="AZ86">
        <f>'Raw Data'!AT86</f>
        <v>2</v>
      </c>
      <c r="BA86">
        <f>'Raw Data'!AU86</f>
        <v>0</v>
      </c>
      <c r="BB86">
        <f>'Raw Data'!AV86</f>
        <v>25</v>
      </c>
      <c r="BC86">
        <f>'Raw Data'!AW86</f>
        <v>10.17</v>
      </c>
      <c r="BD86">
        <f>'Raw Data'!AX86</f>
        <v>10.02</v>
      </c>
      <c r="BE86">
        <f>'Raw Data'!AY86</f>
        <v>1888.1</v>
      </c>
      <c r="BF86">
        <f>'Raw Data'!AZ86</f>
        <v>1888.1</v>
      </c>
      <c r="BG86">
        <f>'Raw Data'!BA86</f>
        <v>1884.5</v>
      </c>
      <c r="BH86">
        <f>'Raw Data'!BB86</f>
        <v>35</v>
      </c>
      <c r="BI86">
        <f>'Raw Data'!BC86</f>
        <v>27.9</v>
      </c>
      <c r="BJ86">
        <f>'Raw Data'!BD86</f>
        <v>7.1</v>
      </c>
      <c r="BK86">
        <f>'Raw Data'!BE86</f>
        <v>43091</v>
      </c>
      <c r="BL86" t="str">
        <f>'Raw Data'!BF86</f>
        <v>NONE</v>
      </c>
      <c r="BM86">
        <f>'Raw Data'!BG86</f>
        <v>8.4599999999999996E-4</v>
      </c>
      <c r="BN86">
        <f>'Raw Data'!BH86</f>
        <v>43297</v>
      </c>
      <c r="BO86">
        <f>'Raw Data'!BI86</f>
        <v>42922</v>
      </c>
      <c r="BP86" t="str">
        <f>'Raw Data'!BJ86</f>
        <v>2411000200I</v>
      </c>
      <c r="BQ86" t="str">
        <f>'Raw Data'!BK86</f>
        <v>RABUN</v>
      </c>
      <c r="BR86">
        <f>'Raw Data'!BL86</f>
        <v>1</v>
      </c>
      <c r="BS86">
        <f>'Raw Data'!BM86</f>
        <v>200</v>
      </c>
      <c r="BT86">
        <f>'Raw Data'!BN86</f>
        <v>1</v>
      </c>
      <c r="BU86">
        <f>'Raw Data'!BO86</f>
        <v>1</v>
      </c>
      <c r="BV86">
        <f>'Raw Data'!BP86</f>
        <v>2</v>
      </c>
      <c r="BW86">
        <f>'Raw Data'!BQ86</f>
        <v>1</v>
      </c>
      <c r="BX86">
        <f>'Raw Data'!BR86</f>
        <v>1</v>
      </c>
      <c r="BY86">
        <f>'Raw Data'!BS86</f>
        <v>2</v>
      </c>
      <c r="BZ86">
        <f>'Raw Data'!BT86</f>
        <v>3</v>
      </c>
      <c r="CA86">
        <f>'Raw Data'!BU86</f>
        <v>3</v>
      </c>
      <c r="CB86" t="str">
        <f>'Raw Data'!BV86</f>
        <v>N</v>
      </c>
      <c r="CC86">
        <f>'Raw Data'!BW86</f>
        <v>241</v>
      </c>
      <c r="CD86">
        <f>'Raw Data'!BX86</f>
        <v>2</v>
      </c>
      <c r="CE86">
        <f>'Raw Data'!BY86</f>
        <v>0</v>
      </c>
      <c r="CF86" t="str">
        <f>'Raw Data'!BZ86</f>
        <v>Not Urban</v>
      </c>
      <c r="CG86" t="str">
        <f>'Raw Data'!CA86</f>
        <v>Not Urban</v>
      </c>
      <c r="CH86">
        <f>'Raw Data'!CB86</f>
        <v>0</v>
      </c>
      <c r="CI86">
        <f>'Raw Data'!CC86</f>
        <v>25</v>
      </c>
      <c r="CJ86">
        <f>'Raw Data'!CD86</f>
        <v>8020</v>
      </c>
      <c r="CK86" t="str">
        <f>'Raw Data'!CE86</f>
        <v>Clayton</v>
      </c>
      <c r="CL86">
        <f>'Raw Data'!CF86</f>
        <v>1690</v>
      </c>
      <c r="CM86">
        <f>'Raw Data'!CG86</f>
        <v>0.21201300000000001</v>
      </c>
      <c r="CN86">
        <f>'Raw Data'!CH86</f>
        <v>9</v>
      </c>
      <c r="CO86" t="str">
        <f>'Raw Data'!CI86</f>
        <v>State Mainline</v>
      </c>
      <c r="CP86">
        <f>'Raw Data'!CJ86</f>
        <v>8020</v>
      </c>
      <c r="CQ86">
        <f>'Raw Data'!CK86</f>
        <v>452487</v>
      </c>
      <c r="CR86">
        <f>'Raw Data'!CL86</f>
        <v>15.31</v>
      </c>
      <c r="CS86">
        <f>'Raw Data'!CM86</f>
        <v>15.53</v>
      </c>
      <c r="CT86">
        <f>'Raw Data'!CN86</f>
        <v>452487</v>
      </c>
      <c r="CU86">
        <f>'Raw Data'!CO86</f>
        <v>0</v>
      </c>
      <c r="CV86">
        <f>'Raw Data'!CP86</f>
        <v>1119.426702</v>
      </c>
      <c r="CW86">
        <f>'Raw Data'!CQ86</f>
        <v>100</v>
      </c>
      <c r="CX86">
        <f>'Raw Data'!CR86</f>
        <v>42946</v>
      </c>
      <c r="CY86">
        <f>'Raw Data'!CS86</f>
        <v>9.0100000000000006E-3</v>
      </c>
      <c r="CZ86">
        <f>'Raw Data'!CT86</f>
        <v>0</v>
      </c>
      <c r="DA86">
        <f>'Raw Data'!CU86</f>
        <v>8.4599999999999996E-4</v>
      </c>
      <c r="DB86">
        <f>'Raw Data'!CV86</f>
        <v>617</v>
      </c>
      <c r="DC86" t="str">
        <f>'Raw Data'!CW86</f>
        <v>241-0012</v>
      </c>
      <c r="DD86" t="str">
        <f>'Raw Data'!CX86</f>
        <v>3R : Rural Principal Arterial - Other</v>
      </c>
      <c r="DE86" t="str">
        <f>'Raw Data'!CY86</f>
        <v>34.880933, -83.406328</v>
      </c>
      <c r="DF86">
        <f>'Raw Data'!CZ86</f>
        <v>-83.406328000000002</v>
      </c>
      <c r="DG86">
        <f>'Raw Data'!DA86</f>
        <v>34.880932999999999</v>
      </c>
      <c r="DH86">
        <f>'Raw Data'!DB86</f>
        <v>34.880932999999999</v>
      </c>
      <c r="DI86">
        <f>'Raw Data'!DC86</f>
        <v>-83.406328000000002</v>
      </c>
      <c r="DJ86">
        <f>'Raw Data'!DD86</f>
        <v>8.4599999999999996E-4</v>
      </c>
      <c r="DK86">
        <f>'Raw Data'!DE86</f>
        <v>69</v>
      </c>
      <c r="DL86" s="1" t="str">
        <f>VLOOKUP(DK86,'Curve Info'!$A$9:$P$76,16)</f>
        <v>High Crash Frequency</v>
      </c>
      <c r="DM86" s="1" t="str">
        <f>VLOOKUP(DK86,'Curve Info'!$A$9:$P$76,14)</f>
        <v>High AADT</v>
      </c>
      <c r="DN86" s="1">
        <f t="shared" si="17"/>
        <v>6566.666666666667</v>
      </c>
      <c r="DO86" s="1">
        <f t="shared" si="18"/>
        <v>7470</v>
      </c>
      <c r="DP86" s="1">
        <f t="shared" si="19"/>
        <v>-903.33333333333303</v>
      </c>
      <c r="DQ86" s="1">
        <f t="shared" si="20"/>
        <v>-0.12092815707273534</v>
      </c>
      <c r="DR86" s="1">
        <f t="shared" si="21"/>
        <v>7018.3333333333339</v>
      </c>
      <c r="DS86">
        <f>'Raw Data'!DF86</f>
        <v>5040</v>
      </c>
      <c r="DT86">
        <f>'Raw Data'!DG86</f>
        <v>8.5</v>
      </c>
      <c r="DU86">
        <f>'Raw Data'!DH86</f>
        <v>7440</v>
      </c>
      <c r="DV86">
        <f>'Raw Data'!DI86</f>
        <v>6.9</v>
      </c>
      <c r="DW86">
        <f>'Raw Data'!DJ86</f>
        <v>7220</v>
      </c>
      <c r="DX86">
        <f>'Raw Data'!DK86</f>
        <v>7</v>
      </c>
      <c r="DY86">
        <f>'Raw Data'!DL86</f>
        <v>6850</v>
      </c>
      <c r="DZ86">
        <f>'Raw Data'!DM86</f>
        <v>6</v>
      </c>
      <c r="EA86">
        <f>'Raw Data'!DN86</f>
        <v>8020</v>
      </c>
      <c r="EB86">
        <f>'Raw Data'!DO86</f>
        <v>12</v>
      </c>
      <c r="EC86">
        <f>'Raw Data'!DP86</f>
        <v>7700</v>
      </c>
      <c r="ED86">
        <f>'Raw Data'!DQ86</f>
        <v>12</v>
      </c>
      <c r="EE86">
        <f>'Raw Data'!DR86</f>
        <v>7330</v>
      </c>
      <c r="EF86">
        <f>'Raw Data'!DS86</f>
        <v>12</v>
      </c>
      <c r="EG86">
        <f>'Raw Data'!DT86</f>
        <v>6830</v>
      </c>
      <c r="EH86">
        <f>'Raw Data'!DU86</f>
        <v>12</v>
      </c>
      <c r="EI86">
        <f>'Raw Data'!DV86</f>
        <v>6830</v>
      </c>
      <c r="EJ86">
        <f>'Raw Data'!DW86</f>
        <v>0</v>
      </c>
      <c r="EK86">
        <f>'Raw Data'!DX86</f>
        <v>6930</v>
      </c>
      <c r="EL86">
        <f>'Raw Data'!DY86</f>
        <v>0</v>
      </c>
      <c r="EM86">
        <f>'Raw Data'!DZ86</f>
        <v>6.02E-4</v>
      </c>
    </row>
    <row r="87" spans="1:143" x14ac:dyDescent="0.3">
      <c r="A87">
        <f>'Raw Data'!A87</f>
        <v>86</v>
      </c>
      <c r="B87">
        <f>'Raw Data'!B87</f>
        <v>7894325</v>
      </c>
      <c r="C87" t="str">
        <f>'Raw Data'!C87</f>
        <v>Clayton Police Department</v>
      </c>
      <c r="D87">
        <f>'Raw Data'!D87</f>
        <v>44183.638888888891</v>
      </c>
      <c r="E87" s="1">
        <f t="shared" si="12"/>
        <v>2020</v>
      </c>
      <c r="F87" s="1" t="str" cm="1">
        <f t="array" ref="F87">_xlfn.IFS(E87&lt;=2016,"before treatment",E87=2017,"unknown",E87&gt;2017,"after treatment")</f>
        <v>after treatment</v>
      </c>
      <c r="G87" s="1">
        <f t="shared" si="13"/>
        <v>0</v>
      </c>
      <c r="H87" s="1">
        <f t="shared" si="14"/>
        <v>1</v>
      </c>
      <c r="I87" t="str">
        <f>'Raw Data'!E87</f>
        <v>Rabun</v>
      </c>
      <c r="J87" t="str">
        <f>'Raw Data'!F87</f>
        <v>W Savannah St</v>
      </c>
      <c r="K87" t="str">
        <f>'Raw Data'!G87</f>
        <v>W Savannah St</v>
      </c>
      <c r="L87" t="str">
        <f>'Raw Data'!H87</f>
        <v>(O) No Injury</v>
      </c>
      <c r="M87">
        <f>'Raw Data'!I87</f>
        <v>0</v>
      </c>
      <c r="N87">
        <f>'Raw Data'!J87</f>
        <v>0</v>
      </c>
      <c r="O87">
        <f>'Raw Data'!K87</f>
        <v>0</v>
      </c>
      <c r="P87" t="str">
        <f>'Raw Data'!L87</f>
        <v>Not a Collision with Motor Vehicle</v>
      </c>
      <c r="Q87" t="str">
        <f>'Raw Data'!M87</f>
        <v>On Shoulder</v>
      </c>
      <c r="R87" t="str">
        <f>'Raw Data'!N87</f>
        <v>Highway Traffic Sign Post</v>
      </c>
      <c r="S87" t="str">
        <f>'Raw Data'!O87</f>
        <v>Highway Traffic Sign Post</v>
      </c>
      <c r="T87" t="str">
        <f>'Raw Data'!P87</f>
        <v>(None)</v>
      </c>
      <c r="U87">
        <f>'Raw Data'!Q87</f>
        <v>1</v>
      </c>
      <c r="V87" s="1" t="str">
        <f t="shared" si="15"/>
        <v>Yes</v>
      </c>
      <c r="W87" t="str">
        <f>'Raw Data'!R87</f>
        <v>Turning Right</v>
      </c>
      <c r="X87" t="str">
        <f>'Raw Data'!S87</f>
        <v>West</v>
      </c>
      <c r="Y87" t="str">
        <f>'Raw Data'!T87</f>
        <v>Daylight</v>
      </c>
      <c r="Z87" t="str">
        <f>'Raw Data'!U87</f>
        <v>Dry</v>
      </c>
      <c r="AA87">
        <f>'Raw Data'!V87</f>
        <v>38</v>
      </c>
      <c r="AB87" t="str">
        <f>'Raw Data'!W87</f>
        <v>Lap and Shoulder Belt Used</v>
      </c>
      <c r="AC87" s="1">
        <f t="shared" si="16"/>
        <v>0</v>
      </c>
      <c r="AD87" t="str">
        <f>'Raw Data'!X87</f>
        <v>Van</v>
      </c>
      <c r="AE87" t="str">
        <f>'Raw Data'!Y87</f>
        <v>2411000200I</v>
      </c>
      <c r="AF87">
        <f>'Raw Data'!Z87</f>
        <v>15.753491</v>
      </c>
      <c r="AG87">
        <f>'Raw Data'!AA87</f>
        <v>34.87838</v>
      </c>
      <c r="AH87">
        <f>'Raw Data'!AB87</f>
        <v>-83.401516999999998</v>
      </c>
      <c r="AI87">
        <f>'Raw Data'!AC87</f>
        <v>69</v>
      </c>
      <c r="AJ87">
        <f>'Raw Data'!AD87</f>
        <v>31</v>
      </c>
      <c r="AK87">
        <f>'Raw Data'!AE87</f>
        <v>118</v>
      </c>
      <c r="AL87" t="str">
        <f>'Raw Data'!AF87</f>
        <v>D1_0002_00_I</v>
      </c>
      <c r="AM87">
        <f>'Raw Data'!AG87</f>
        <v>99</v>
      </c>
      <c r="AN87">
        <f>'Raw Data'!AH87</f>
        <v>117</v>
      </c>
      <c r="AO87" t="str">
        <f>'Raw Data'!AI87</f>
        <v>simple</v>
      </c>
      <c r="AP87">
        <f>'Raw Data'!AJ87</f>
        <v>207.8</v>
      </c>
      <c r="AQ87">
        <f>'Raw Data'!AK87</f>
        <v>74.5</v>
      </c>
      <c r="AR87">
        <f>'Raw Data'!AL87</f>
        <v>268.89999999999998</v>
      </c>
      <c r="AS87">
        <f>'Raw Data'!AM87</f>
        <v>-83.405452999999994</v>
      </c>
      <c r="AT87">
        <f>'Raw Data'!AN87</f>
        <v>34.880851999999997</v>
      </c>
      <c r="AU87">
        <f>'Raw Data'!AO87</f>
        <v>-83.404743999999994</v>
      </c>
      <c r="AV87">
        <f>'Raw Data'!AP87</f>
        <v>34.880488999999997</v>
      </c>
      <c r="AW87" t="str">
        <f>'Raw Data'!AQ87</f>
        <v>2411000200I</v>
      </c>
      <c r="AX87">
        <f>'Raw Data'!AR87</f>
        <v>1</v>
      </c>
      <c r="AY87">
        <f>'Raw Data'!AS87</f>
        <v>241</v>
      </c>
      <c r="AZ87">
        <f>'Raw Data'!AT87</f>
        <v>2</v>
      </c>
      <c r="BA87">
        <f>'Raw Data'!AU87</f>
        <v>0</v>
      </c>
      <c r="BB87">
        <f>'Raw Data'!AV87</f>
        <v>25</v>
      </c>
      <c r="BC87">
        <f>'Raw Data'!AW87</f>
        <v>10.17</v>
      </c>
      <c r="BD87">
        <f>'Raw Data'!AX87</f>
        <v>10.02</v>
      </c>
      <c r="BE87">
        <f>'Raw Data'!AY87</f>
        <v>1888.1</v>
      </c>
      <c r="BF87">
        <f>'Raw Data'!AZ87</f>
        <v>1888.1</v>
      </c>
      <c r="BG87">
        <f>'Raw Data'!BA87</f>
        <v>1884.5</v>
      </c>
      <c r="BH87">
        <f>'Raw Data'!BB87</f>
        <v>35</v>
      </c>
      <c r="BI87">
        <f>'Raw Data'!BC87</f>
        <v>27.9</v>
      </c>
      <c r="BJ87">
        <f>'Raw Data'!BD87</f>
        <v>7.1</v>
      </c>
      <c r="BK87">
        <f>'Raw Data'!BE87</f>
        <v>43091</v>
      </c>
      <c r="BL87" t="str">
        <f>'Raw Data'!BF87</f>
        <v>NONE</v>
      </c>
      <c r="BM87">
        <f>'Raw Data'!BG87</f>
        <v>8.4599999999999996E-4</v>
      </c>
      <c r="BN87">
        <f>'Raw Data'!BH87</f>
        <v>43297</v>
      </c>
      <c r="BO87">
        <f>'Raw Data'!BI87</f>
        <v>42922</v>
      </c>
      <c r="BP87" t="str">
        <f>'Raw Data'!BJ87</f>
        <v>2411000200I</v>
      </c>
      <c r="BQ87" t="str">
        <f>'Raw Data'!BK87</f>
        <v>RABUN</v>
      </c>
      <c r="BR87">
        <f>'Raw Data'!BL87</f>
        <v>1</v>
      </c>
      <c r="BS87">
        <f>'Raw Data'!BM87</f>
        <v>200</v>
      </c>
      <c r="BT87">
        <f>'Raw Data'!BN87</f>
        <v>1</v>
      </c>
      <c r="BU87">
        <f>'Raw Data'!BO87</f>
        <v>1</v>
      </c>
      <c r="BV87">
        <f>'Raw Data'!BP87</f>
        <v>2</v>
      </c>
      <c r="BW87">
        <f>'Raw Data'!BQ87</f>
        <v>1</v>
      </c>
      <c r="BX87">
        <f>'Raw Data'!BR87</f>
        <v>1</v>
      </c>
      <c r="BY87">
        <f>'Raw Data'!BS87</f>
        <v>2</v>
      </c>
      <c r="BZ87">
        <f>'Raw Data'!BT87</f>
        <v>3</v>
      </c>
      <c r="CA87">
        <f>'Raw Data'!BU87</f>
        <v>3</v>
      </c>
      <c r="CB87" t="str">
        <f>'Raw Data'!BV87</f>
        <v>N</v>
      </c>
      <c r="CC87">
        <f>'Raw Data'!BW87</f>
        <v>241</v>
      </c>
      <c r="CD87">
        <f>'Raw Data'!BX87</f>
        <v>2</v>
      </c>
      <c r="CE87">
        <f>'Raw Data'!BY87</f>
        <v>0</v>
      </c>
      <c r="CF87" t="str">
        <f>'Raw Data'!BZ87</f>
        <v>Not Urban</v>
      </c>
      <c r="CG87" t="str">
        <f>'Raw Data'!CA87</f>
        <v>Not Urban</v>
      </c>
      <c r="CH87">
        <f>'Raw Data'!CB87</f>
        <v>0</v>
      </c>
      <c r="CI87">
        <f>'Raw Data'!CC87</f>
        <v>25</v>
      </c>
      <c r="CJ87">
        <f>'Raw Data'!CD87</f>
        <v>8020</v>
      </c>
      <c r="CK87" t="str">
        <f>'Raw Data'!CE87</f>
        <v>Clayton</v>
      </c>
      <c r="CL87">
        <f>'Raw Data'!CF87</f>
        <v>1690</v>
      </c>
      <c r="CM87">
        <f>'Raw Data'!CG87</f>
        <v>0.21201300000000001</v>
      </c>
      <c r="CN87">
        <f>'Raw Data'!CH87</f>
        <v>9</v>
      </c>
      <c r="CO87" t="str">
        <f>'Raw Data'!CI87</f>
        <v>State Mainline</v>
      </c>
      <c r="CP87">
        <f>'Raw Data'!CJ87</f>
        <v>8020</v>
      </c>
      <c r="CQ87">
        <f>'Raw Data'!CK87</f>
        <v>452487</v>
      </c>
      <c r="CR87">
        <f>'Raw Data'!CL87</f>
        <v>15.31</v>
      </c>
      <c r="CS87">
        <f>'Raw Data'!CM87</f>
        <v>15.53</v>
      </c>
      <c r="CT87">
        <f>'Raw Data'!CN87</f>
        <v>452487</v>
      </c>
      <c r="CU87">
        <f>'Raw Data'!CO87</f>
        <v>0</v>
      </c>
      <c r="CV87">
        <f>'Raw Data'!CP87</f>
        <v>1119.426702</v>
      </c>
      <c r="CW87">
        <f>'Raw Data'!CQ87</f>
        <v>100</v>
      </c>
      <c r="CX87">
        <f>'Raw Data'!CR87</f>
        <v>42946</v>
      </c>
      <c r="CY87">
        <f>'Raw Data'!CS87</f>
        <v>9.0100000000000006E-3</v>
      </c>
      <c r="CZ87">
        <f>'Raw Data'!CT87</f>
        <v>0</v>
      </c>
      <c r="DA87">
        <f>'Raw Data'!CU87</f>
        <v>8.4599999999999996E-4</v>
      </c>
      <c r="DB87">
        <f>'Raw Data'!CV87</f>
        <v>617</v>
      </c>
      <c r="DC87" t="str">
        <f>'Raw Data'!CW87</f>
        <v>241-0012</v>
      </c>
      <c r="DD87" t="str">
        <f>'Raw Data'!CX87</f>
        <v>3R : Rural Principal Arterial - Other</v>
      </c>
      <c r="DE87" t="str">
        <f>'Raw Data'!CY87</f>
        <v>34.880933, -83.406328</v>
      </c>
      <c r="DF87">
        <f>'Raw Data'!CZ87</f>
        <v>-83.406328000000002</v>
      </c>
      <c r="DG87">
        <f>'Raw Data'!DA87</f>
        <v>34.880932999999999</v>
      </c>
      <c r="DH87">
        <f>'Raw Data'!DB87</f>
        <v>34.880932999999999</v>
      </c>
      <c r="DI87">
        <f>'Raw Data'!DC87</f>
        <v>-83.406328000000002</v>
      </c>
      <c r="DJ87">
        <f>'Raw Data'!DD87</f>
        <v>8.4599999999999996E-4</v>
      </c>
      <c r="DK87">
        <f>'Raw Data'!DE87</f>
        <v>69</v>
      </c>
      <c r="DL87" s="1" t="str">
        <f>VLOOKUP(DK87,'Curve Info'!$A$9:$P$76,16)</f>
        <v>High Crash Frequency</v>
      </c>
      <c r="DM87" s="1" t="str">
        <f>VLOOKUP(DK87,'Curve Info'!$A$9:$P$76,14)</f>
        <v>High AADT</v>
      </c>
      <c r="DN87" s="1">
        <f t="shared" si="17"/>
        <v>6566.666666666667</v>
      </c>
      <c r="DO87" s="1">
        <f t="shared" si="18"/>
        <v>7470</v>
      </c>
      <c r="DP87" s="1">
        <f t="shared" si="19"/>
        <v>-903.33333333333303</v>
      </c>
      <c r="DQ87" s="1">
        <f t="shared" si="20"/>
        <v>-0.12092815707273534</v>
      </c>
      <c r="DR87" s="1">
        <f t="shared" si="21"/>
        <v>7018.3333333333339</v>
      </c>
      <c r="DS87">
        <f>'Raw Data'!DF87</f>
        <v>5040</v>
      </c>
      <c r="DT87">
        <f>'Raw Data'!DG87</f>
        <v>8.5</v>
      </c>
      <c r="DU87">
        <f>'Raw Data'!DH87</f>
        <v>7440</v>
      </c>
      <c r="DV87">
        <f>'Raw Data'!DI87</f>
        <v>6.9</v>
      </c>
      <c r="DW87">
        <f>'Raw Data'!DJ87</f>
        <v>7220</v>
      </c>
      <c r="DX87">
        <f>'Raw Data'!DK87</f>
        <v>7</v>
      </c>
      <c r="DY87">
        <f>'Raw Data'!DL87</f>
        <v>6850</v>
      </c>
      <c r="DZ87">
        <f>'Raw Data'!DM87</f>
        <v>6</v>
      </c>
      <c r="EA87">
        <f>'Raw Data'!DN87</f>
        <v>8020</v>
      </c>
      <c r="EB87">
        <f>'Raw Data'!DO87</f>
        <v>12</v>
      </c>
      <c r="EC87">
        <f>'Raw Data'!DP87</f>
        <v>7700</v>
      </c>
      <c r="ED87">
        <f>'Raw Data'!DQ87</f>
        <v>12</v>
      </c>
      <c r="EE87">
        <f>'Raw Data'!DR87</f>
        <v>7330</v>
      </c>
      <c r="EF87">
        <f>'Raw Data'!DS87</f>
        <v>12</v>
      </c>
      <c r="EG87">
        <f>'Raw Data'!DT87</f>
        <v>6830</v>
      </c>
      <c r="EH87">
        <f>'Raw Data'!DU87</f>
        <v>12</v>
      </c>
      <c r="EI87">
        <f>'Raw Data'!DV87</f>
        <v>6830</v>
      </c>
      <c r="EJ87">
        <f>'Raw Data'!DW87</f>
        <v>0</v>
      </c>
      <c r="EK87">
        <f>'Raw Data'!DX87</f>
        <v>6930</v>
      </c>
      <c r="EL87">
        <f>'Raw Data'!DY87</f>
        <v>0</v>
      </c>
      <c r="EM87">
        <f>'Raw Data'!DZ87</f>
        <v>3.8570000000000002E-3</v>
      </c>
    </row>
    <row r="88" spans="1:143" x14ac:dyDescent="0.3">
      <c r="A88">
        <f>'Raw Data'!A88</f>
        <v>87</v>
      </c>
      <c r="B88">
        <f>'Raw Data'!B88</f>
        <v>7894324</v>
      </c>
      <c r="C88" t="str">
        <f>'Raw Data'!C88</f>
        <v>Clayton Police Department</v>
      </c>
      <c r="D88">
        <f>'Raw Data'!D88</f>
        <v>44183.570833333331</v>
      </c>
      <c r="E88" s="1">
        <f t="shared" si="12"/>
        <v>2020</v>
      </c>
      <c r="F88" s="1" t="str" cm="1">
        <f t="array" ref="F88">_xlfn.IFS(E88&lt;=2016,"before treatment",E88=2017,"unknown",E88&gt;2017,"after treatment")</f>
        <v>after treatment</v>
      </c>
      <c r="G88" s="1">
        <f t="shared" si="13"/>
        <v>0</v>
      </c>
      <c r="H88" s="1">
        <f t="shared" si="14"/>
        <v>1</v>
      </c>
      <c r="I88" t="str">
        <f>'Raw Data'!E88</f>
        <v>Rabun</v>
      </c>
      <c r="J88" t="str">
        <f>'Raw Data'!F88</f>
        <v>["Chechero Rd","Savannah St","Savannah St","War Woman Rd"]</v>
      </c>
      <c r="K88" t="str">
        <f>'Raw Data'!G88</f>
        <v>Savannah St</v>
      </c>
      <c r="L88" t="str">
        <f>'Raw Data'!H88</f>
        <v>(O) No Injury</v>
      </c>
      <c r="M88">
        <f>'Raw Data'!I88</f>
        <v>0</v>
      </c>
      <c r="N88">
        <f>'Raw Data'!J88</f>
        <v>0</v>
      </c>
      <c r="O88">
        <f>'Raw Data'!K88</f>
        <v>0</v>
      </c>
      <c r="P88" t="str">
        <f>'Raw Data'!L88</f>
        <v>Rear End</v>
      </c>
      <c r="Q88" t="str">
        <f>'Raw Data'!M88</f>
        <v>On Roadway - Roadway Intersection</v>
      </c>
      <c r="R88" t="str">
        <f>'Raw Data'!N88</f>
        <v>["Motor Vehicle in Motion","Motor Vehicle in Motion"]</v>
      </c>
      <c r="S88" t="str">
        <f>'Raw Data'!O88</f>
        <v>["Motor Vehicle in Motion","Motor Vehicle in Motion"]</v>
      </c>
      <c r="T88" t="str">
        <f>'Raw Data'!P88</f>
        <v>(None)</v>
      </c>
      <c r="U88">
        <f>'Raw Data'!Q88</f>
        <v>2</v>
      </c>
      <c r="V88" s="1" t="str">
        <f t="shared" si="15"/>
        <v>No</v>
      </c>
      <c r="W88" t="str">
        <f>'Raw Data'!R88</f>
        <v>["Stopped","Turning Left"]</v>
      </c>
      <c r="X88" t="str">
        <f>'Raw Data'!S88</f>
        <v>["North","North"]</v>
      </c>
      <c r="Y88" t="str">
        <f>'Raw Data'!T88</f>
        <v>Daylight</v>
      </c>
      <c r="Z88" t="str">
        <f>'Raw Data'!U88</f>
        <v>Dry</v>
      </c>
      <c r="AA88" t="str">
        <f>'Raw Data'!V88</f>
        <v>[22,35]</v>
      </c>
      <c r="AB88" t="str">
        <f>'Raw Data'!W88</f>
        <v>["Lap Belt Only Used","Lap and Shoulder Belt Used"]</v>
      </c>
      <c r="AC88" s="1">
        <f t="shared" si="16"/>
        <v>0</v>
      </c>
      <c r="AD88" t="str">
        <f>'Raw Data'!X88</f>
        <v>["Pickup Truck","Pickup Truck"]</v>
      </c>
      <c r="AE88" t="str">
        <f>'Raw Data'!Y88</f>
        <v>2413089601I</v>
      </c>
      <c r="AF88">
        <f>'Raw Data'!Z88</f>
        <v>2.3700000000000001E-3</v>
      </c>
      <c r="AG88">
        <f>'Raw Data'!AA88</f>
        <v>34.878244000000002</v>
      </c>
      <c r="AH88">
        <f>'Raw Data'!AB88</f>
        <v>-83.399370000000005</v>
      </c>
      <c r="AI88">
        <f>'Raw Data'!AC88</f>
        <v>69</v>
      </c>
      <c r="AJ88">
        <f>'Raw Data'!AD88</f>
        <v>31</v>
      </c>
      <c r="AK88">
        <f>'Raw Data'!AE88</f>
        <v>118</v>
      </c>
      <c r="AL88" t="str">
        <f>'Raw Data'!AF88</f>
        <v>D1_0002_00_I</v>
      </c>
      <c r="AM88">
        <f>'Raw Data'!AG88</f>
        <v>99</v>
      </c>
      <c r="AN88">
        <f>'Raw Data'!AH88</f>
        <v>117</v>
      </c>
      <c r="AO88" t="str">
        <f>'Raw Data'!AI88</f>
        <v>simple</v>
      </c>
      <c r="AP88">
        <f>'Raw Data'!AJ88</f>
        <v>207.8</v>
      </c>
      <c r="AQ88">
        <f>'Raw Data'!AK88</f>
        <v>74.5</v>
      </c>
      <c r="AR88">
        <f>'Raw Data'!AL88</f>
        <v>268.89999999999998</v>
      </c>
      <c r="AS88">
        <f>'Raw Data'!AM88</f>
        <v>-83.405452999999994</v>
      </c>
      <c r="AT88">
        <f>'Raw Data'!AN88</f>
        <v>34.880851999999997</v>
      </c>
      <c r="AU88">
        <f>'Raw Data'!AO88</f>
        <v>-83.404743999999994</v>
      </c>
      <c r="AV88">
        <f>'Raw Data'!AP88</f>
        <v>34.880488999999997</v>
      </c>
      <c r="AW88" t="str">
        <f>'Raw Data'!AQ88</f>
        <v>2411000200I</v>
      </c>
      <c r="AX88">
        <f>'Raw Data'!AR88</f>
        <v>1</v>
      </c>
      <c r="AY88">
        <f>'Raw Data'!AS88</f>
        <v>241</v>
      </c>
      <c r="AZ88">
        <f>'Raw Data'!AT88</f>
        <v>2</v>
      </c>
      <c r="BA88">
        <f>'Raw Data'!AU88</f>
        <v>0</v>
      </c>
      <c r="BB88">
        <f>'Raw Data'!AV88</f>
        <v>25</v>
      </c>
      <c r="BC88">
        <f>'Raw Data'!AW88</f>
        <v>10.17</v>
      </c>
      <c r="BD88">
        <f>'Raw Data'!AX88</f>
        <v>10.02</v>
      </c>
      <c r="BE88">
        <f>'Raw Data'!AY88</f>
        <v>1888.1</v>
      </c>
      <c r="BF88">
        <f>'Raw Data'!AZ88</f>
        <v>1888.1</v>
      </c>
      <c r="BG88">
        <f>'Raw Data'!BA88</f>
        <v>1884.5</v>
      </c>
      <c r="BH88">
        <f>'Raw Data'!BB88</f>
        <v>35</v>
      </c>
      <c r="BI88">
        <f>'Raw Data'!BC88</f>
        <v>27.9</v>
      </c>
      <c r="BJ88">
        <f>'Raw Data'!BD88</f>
        <v>7.1</v>
      </c>
      <c r="BK88">
        <f>'Raw Data'!BE88</f>
        <v>43091</v>
      </c>
      <c r="BL88" t="str">
        <f>'Raw Data'!BF88</f>
        <v>NONE</v>
      </c>
      <c r="BM88">
        <f>'Raw Data'!BG88</f>
        <v>8.4599999999999996E-4</v>
      </c>
      <c r="BN88">
        <f>'Raw Data'!BH88</f>
        <v>43297</v>
      </c>
      <c r="BO88">
        <f>'Raw Data'!BI88</f>
        <v>42922</v>
      </c>
      <c r="BP88" t="str">
        <f>'Raw Data'!BJ88</f>
        <v>2411000200I</v>
      </c>
      <c r="BQ88" t="str">
        <f>'Raw Data'!BK88</f>
        <v>RABUN</v>
      </c>
      <c r="BR88">
        <f>'Raw Data'!BL88</f>
        <v>1</v>
      </c>
      <c r="BS88">
        <f>'Raw Data'!BM88</f>
        <v>200</v>
      </c>
      <c r="BT88">
        <f>'Raw Data'!BN88</f>
        <v>1</v>
      </c>
      <c r="BU88">
        <f>'Raw Data'!BO88</f>
        <v>1</v>
      </c>
      <c r="BV88">
        <f>'Raw Data'!BP88</f>
        <v>2</v>
      </c>
      <c r="BW88">
        <f>'Raw Data'!BQ88</f>
        <v>1</v>
      </c>
      <c r="BX88">
        <f>'Raw Data'!BR88</f>
        <v>1</v>
      </c>
      <c r="BY88">
        <f>'Raw Data'!BS88</f>
        <v>2</v>
      </c>
      <c r="BZ88">
        <f>'Raw Data'!BT88</f>
        <v>3</v>
      </c>
      <c r="CA88">
        <f>'Raw Data'!BU88</f>
        <v>3</v>
      </c>
      <c r="CB88" t="str">
        <f>'Raw Data'!BV88</f>
        <v>N</v>
      </c>
      <c r="CC88">
        <f>'Raw Data'!BW88</f>
        <v>241</v>
      </c>
      <c r="CD88">
        <f>'Raw Data'!BX88</f>
        <v>2</v>
      </c>
      <c r="CE88">
        <f>'Raw Data'!BY88</f>
        <v>0</v>
      </c>
      <c r="CF88" t="str">
        <f>'Raw Data'!BZ88</f>
        <v>Not Urban</v>
      </c>
      <c r="CG88" t="str">
        <f>'Raw Data'!CA88</f>
        <v>Not Urban</v>
      </c>
      <c r="CH88">
        <f>'Raw Data'!CB88</f>
        <v>0</v>
      </c>
      <c r="CI88">
        <f>'Raw Data'!CC88</f>
        <v>25</v>
      </c>
      <c r="CJ88">
        <f>'Raw Data'!CD88</f>
        <v>8020</v>
      </c>
      <c r="CK88" t="str">
        <f>'Raw Data'!CE88</f>
        <v>Clayton</v>
      </c>
      <c r="CL88">
        <f>'Raw Data'!CF88</f>
        <v>1690</v>
      </c>
      <c r="CM88">
        <f>'Raw Data'!CG88</f>
        <v>0.21201300000000001</v>
      </c>
      <c r="CN88">
        <f>'Raw Data'!CH88</f>
        <v>9</v>
      </c>
      <c r="CO88" t="str">
        <f>'Raw Data'!CI88</f>
        <v>State Mainline</v>
      </c>
      <c r="CP88">
        <f>'Raw Data'!CJ88</f>
        <v>8020</v>
      </c>
      <c r="CQ88">
        <f>'Raw Data'!CK88</f>
        <v>452487</v>
      </c>
      <c r="CR88">
        <f>'Raw Data'!CL88</f>
        <v>15.31</v>
      </c>
      <c r="CS88">
        <f>'Raw Data'!CM88</f>
        <v>15.53</v>
      </c>
      <c r="CT88">
        <f>'Raw Data'!CN88</f>
        <v>452487</v>
      </c>
      <c r="CU88">
        <f>'Raw Data'!CO88</f>
        <v>0</v>
      </c>
      <c r="CV88">
        <f>'Raw Data'!CP88</f>
        <v>1119.426702</v>
      </c>
      <c r="CW88">
        <f>'Raw Data'!CQ88</f>
        <v>100</v>
      </c>
      <c r="CX88">
        <f>'Raw Data'!CR88</f>
        <v>42946</v>
      </c>
      <c r="CY88">
        <f>'Raw Data'!CS88</f>
        <v>9.0100000000000006E-3</v>
      </c>
      <c r="CZ88">
        <f>'Raw Data'!CT88</f>
        <v>0</v>
      </c>
      <c r="DA88">
        <f>'Raw Data'!CU88</f>
        <v>8.4599999999999996E-4</v>
      </c>
      <c r="DB88">
        <f>'Raw Data'!CV88</f>
        <v>617</v>
      </c>
      <c r="DC88" t="str">
        <f>'Raw Data'!CW88</f>
        <v>241-0012</v>
      </c>
      <c r="DD88" t="str">
        <f>'Raw Data'!CX88</f>
        <v>3R : Rural Principal Arterial - Other</v>
      </c>
      <c r="DE88" t="str">
        <f>'Raw Data'!CY88</f>
        <v>34.880933, -83.406328</v>
      </c>
      <c r="DF88">
        <f>'Raw Data'!CZ88</f>
        <v>-83.406328000000002</v>
      </c>
      <c r="DG88">
        <f>'Raw Data'!DA88</f>
        <v>34.880932999999999</v>
      </c>
      <c r="DH88">
        <f>'Raw Data'!DB88</f>
        <v>34.880932999999999</v>
      </c>
      <c r="DI88">
        <f>'Raw Data'!DC88</f>
        <v>-83.406328000000002</v>
      </c>
      <c r="DJ88">
        <f>'Raw Data'!DD88</f>
        <v>8.4599999999999996E-4</v>
      </c>
      <c r="DK88">
        <f>'Raw Data'!DE88</f>
        <v>69</v>
      </c>
      <c r="DL88" s="1" t="str">
        <f>VLOOKUP(DK88,'Curve Info'!$A$9:$P$76,16)</f>
        <v>High Crash Frequency</v>
      </c>
      <c r="DM88" s="1" t="str">
        <f>VLOOKUP(DK88,'Curve Info'!$A$9:$P$76,14)</f>
        <v>High AADT</v>
      </c>
      <c r="DN88" s="1">
        <f t="shared" si="17"/>
        <v>6566.666666666667</v>
      </c>
      <c r="DO88" s="1">
        <f t="shared" si="18"/>
        <v>7470</v>
      </c>
      <c r="DP88" s="1">
        <f t="shared" si="19"/>
        <v>-903.33333333333303</v>
      </c>
      <c r="DQ88" s="1">
        <f t="shared" si="20"/>
        <v>-0.12092815707273534</v>
      </c>
      <c r="DR88" s="1">
        <f t="shared" si="21"/>
        <v>7018.3333333333339</v>
      </c>
      <c r="DS88">
        <f>'Raw Data'!DF88</f>
        <v>5040</v>
      </c>
      <c r="DT88">
        <f>'Raw Data'!DG88</f>
        <v>8.5</v>
      </c>
      <c r="DU88">
        <f>'Raw Data'!DH88</f>
        <v>7440</v>
      </c>
      <c r="DV88">
        <f>'Raw Data'!DI88</f>
        <v>6.9</v>
      </c>
      <c r="DW88">
        <f>'Raw Data'!DJ88</f>
        <v>7220</v>
      </c>
      <c r="DX88">
        <f>'Raw Data'!DK88</f>
        <v>7</v>
      </c>
      <c r="DY88">
        <f>'Raw Data'!DL88</f>
        <v>6850</v>
      </c>
      <c r="DZ88">
        <f>'Raw Data'!DM88</f>
        <v>6</v>
      </c>
      <c r="EA88">
        <f>'Raw Data'!DN88</f>
        <v>8020</v>
      </c>
      <c r="EB88">
        <f>'Raw Data'!DO88</f>
        <v>12</v>
      </c>
      <c r="EC88">
        <f>'Raw Data'!DP88</f>
        <v>7700</v>
      </c>
      <c r="ED88">
        <f>'Raw Data'!DQ88</f>
        <v>12</v>
      </c>
      <c r="EE88">
        <f>'Raw Data'!DR88</f>
        <v>7330</v>
      </c>
      <c r="EF88">
        <f>'Raw Data'!DS88</f>
        <v>12</v>
      </c>
      <c r="EG88">
        <f>'Raw Data'!DT88</f>
        <v>6830</v>
      </c>
      <c r="EH88">
        <f>'Raw Data'!DU88</f>
        <v>12</v>
      </c>
      <c r="EI88">
        <f>'Raw Data'!DV88</f>
        <v>6830</v>
      </c>
      <c r="EJ88">
        <f>'Raw Data'!DW88</f>
        <v>0</v>
      </c>
      <c r="EK88">
        <f>'Raw Data'!DX88</f>
        <v>6930</v>
      </c>
      <c r="EL88">
        <f>'Raw Data'!DY88</f>
        <v>0</v>
      </c>
      <c r="EM88">
        <f>'Raw Data'!DZ88</f>
        <v>5.8259999999999996E-3</v>
      </c>
    </row>
    <row r="89" spans="1:143" x14ac:dyDescent="0.3">
      <c r="A89">
        <f>'Raw Data'!A89</f>
        <v>88</v>
      </c>
      <c r="B89">
        <f>'Raw Data'!B89</f>
        <v>7836491</v>
      </c>
      <c r="C89" t="str">
        <f>'Raw Data'!C89</f>
        <v>Clayton Police Department</v>
      </c>
      <c r="D89">
        <f>'Raw Data'!D89</f>
        <v>44132.711111111108</v>
      </c>
      <c r="E89" s="1">
        <f t="shared" si="12"/>
        <v>2020</v>
      </c>
      <c r="F89" s="1" t="str" cm="1">
        <f t="array" ref="F89">_xlfn.IFS(E89&lt;=2016,"before treatment",E89=2017,"unknown",E89&gt;2017,"after treatment")</f>
        <v>after treatment</v>
      </c>
      <c r="G89" s="1">
        <f t="shared" si="13"/>
        <v>0</v>
      </c>
      <c r="H89" s="1">
        <f t="shared" si="14"/>
        <v>1</v>
      </c>
      <c r="I89" t="str">
        <f>'Raw Data'!E89</f>
        <v>Rabun</v>
      </c>
      <c r="J89" t="str">
        <f>'Raw Data'!F89</f>
        <v>["Church St","Church St","W Savannah St","W Savannah St"]</v>
      </c>
      <c r="K89" t="str">
        <f>'Raw Data'!G89</f>
        <v>Church St</v>
      </c>
      <c r="L89" t="str">
        <f>'Raw Data'!H89</f>
        <v>(C) Possible Injury / Complaint</v>
      </c>
      <c r="M89">
        <f>'Raw Data'!I89</f>
        <v>0</v>
      </c>
      <c r="N89">
        <f>'Raw Data'!J89</f>
        <v>0</v>
      </c>
      <c r="O89">
        <f>'Raw Data'!K89</f>
        <v>0</v>
      </c>
      <c r="P89" t="str">
        <f>'Raw Data'!L89</f>
        <v>Rear End</v>
      </c>
      <c r="Q89" t="str">
        <f>'Raw Data'!M89</f>
        <v>On Roadway - Non-Intersection</v>
      </c>
      <c r="R89" t="str">
        <f>'Raw Data'!N89</f>
        <v>["Motor Vehicle in Motion","Motor Vehicle in Motion"]</v>
      </c>
      <c r="S89" t="str">
        <f>'Raw Data'!O89</f>
        <v>["Motor Vehicle in Motion","Motor Vehicle in Motion"]</v>
      </c>
      <c r="T89" t="str">
        <f>'Raw Data'!P89</f>
        <v>(None)</v>
      </c>
      <c r="U89">
        <f>'Raw Data'!Q89</f>
        <v>2</v>
      </c>
      <c r="V89" s="1" t="str">
        <f t="shared" si="15"/>
        <v>No</v>
      </c>
      <c r="W89" t="str">
        <f>'Raw Data'!R89</f>
        <v>["Stopped","Straight"]</v>
      </c>
      <c r="X89" t="str">
        <f>'Raw Data'!S89</f>
        <v>["East","East"]</v>
      </c>
      <c r="Y89" t="str">
        <f>'Raw Data'!T89</f>
        <v>Daylight</v>
      </c>
      <c r="Z89" t="str">
        <f>'Raw Data'!U89</f>
        <v>Dry</v>
      </c>
      <c r="AA89" t="str">
        <f>'Raw Data'!V89</f>
        <v>[17,18]</v>
      </c>
      <c r="AB89" t="str">
        <f>'Raw Data'!W89</f>
        <v>["Lap and Shoulder Belt Used","Lap and Shoulder Belt Used"]</v>
      </c>
      <c r="AC89" s="1">
        <f t="shared" si="16"/>
        <v>0</v>
      </c>
      <c r="AD89" t="str">
        <f>'Raw Data'!X89</f>
        <v>["Passenger Car","Pickup Truck"]</v>
      </c>
      <c r="AE89" t="str">
        <f>'Raw Data'!Y89</f>
        <v>2411000200I</v>
      </c>
      <c r="AF89">
        <f>'Raw Data'!Z89</f>
        <v>15.72</v>
      </c>
      <c r="AG89">
        <f>'Raw Data'!AA89</f>
        <v>34.878430999999999</v>
      </c>
      <c r="AH89">
        <f>'Raw Data'!AB89</f>
        <v>-83.402080999999995</v>
      </c>
      <c r="AI89">
        <f>'Raw Data'!AC89</f>
        <v>69</v>
      </c>
      <c r="AJ89">
        <f>'Raw Data'!AD89</f>
        <v>31</v>
      </c>
      <c r="AK89">
        <f>'Raw Data'!AE89</f>
        <v>118</v>
      </c>
      <c r="AL89" t="str">
        <f>'Raw Data'!AF89</f>
        <v>D1_0002_00_I</v>
      </c>
      <c r="AM89">
        <f>'Raw Data'!AG89</f>
        <v>99</v>
      </c>
      <c r="AN89">
        <f>'Raw Data'!AH89</f>
        <v>117</v>
      </c>
      <c r="AO89" t="str">
        <f>'Raw Data'!AI89</f>
        <v>simple</v>
      </c>
      <c r="AP89">
        <f>'Raw Data'!AJ89</f>
        <v>207.8</v>
      </c>
      <c r="AQ89">
        <f>'Raw Data'!AK89</f>
        <v>74.5</v>
      </c>
      <c r="AR89">
        <f>'Raw Data'!AL89</f>
        <v>268.89999999999998</v>
      </c>
      <c r="AS89">
        <f>'Raw Data'!AM89</f>
        <v>-83.405452999999994</v>
      </c>
      <c r="AT89">
        <f>'Raw Data'!AN89</f>
        <v>34.880851999999997</v>
      </c>
      <c r="AU89">
        <f>'Raw Data'!AO89</f>
        <v>-83.404743999999994</v>
      </c>
      <c r="AV89">
        <f>'Raw Data'!AP89</f>
        <v>34.880488999999997</v>
      </c>
      <c r="AW89" t="str">
        <f>'Raw Data'!AQ89</f>
        <v>2411000200I</v>
      </c>
      <c r="AX89">
        <f>'Raw Data'!AR89</f>
        <v>1</v>
      </c>
      <c r="AY89">
        <f>'Raw Data'!AS89</f>
        <v>241</v>
      </c>
      <c r="AZ89">
        <f>'Raw Data'!AT89</f>
        <v>2</v>
      </c>
      <c r="BA89">
        <f>'Raw Data'!AU89</f>
        <v>0</v>
      </c>
      <c r="BB89">
        <f>'Raw Data'!AV89</f>
        <v>25</v>
      </c>
      <c r="BC89">
        <f>'Raw Data'!AW89</f>
        <v>10.17</v>
      </c>
      <c r="BD89">
        <f>'Raw Data'!AX89</f>
        <v>10.02</v>
      </c>
      <c r="BE89">
        <f>'Raw Data'!AY89</f>
        <v>1888.1</v>
      </c>
      <c r="BF89">
        <f>'Raw Data'!AZ89</f>
        <v>1888.1</v>
      </c>
      <c r="BG89">
        <f>'Raw Data'!BA89</f>
        <v>1884.5</v>
      </c>
      <c r="BH89">
        <f>'Raw Data'!BB89</f>
        <v>35</v>
      </c>
      <c r="BI89">
        <f>'Raw Data'!BC89</f>
        <v>27.9</v>
      </c>
      <c r="BJ89">
        <f>'Raw Data'!BD89</f>
        <v>7.1</v>
      </c>
      <c r="BK89">
        <f>'Raw Data'!BE89</f>
        <v>43091</v>
      </c>
      <c r="BL89" t="str">
        <f>'Raw Data'!BF89</f>
        <v>NONE</v>
      </c>
      <c r="BM89">
        <f>'Raw Data'!BG89</f>
        <v>8.4599999999999996E-4</v>
      </c>
      <c r="BN89">
        <f>'Raw Data'!BH89</f>
        <v>43297</v>
      </c>
      <c r="BO89">
        <f>'Raw Data'!BI89</f>
        <v>42922</v>
      </c>
      <c r="BP89" t="str">
        <f>'Raw Data'!BJ89</f>
        <v>2411000200I</v>
      </c>
      <c r="BQ89" t="str">
        <f>'Raw Data'!BK89</f>
        <v>RABUN</v>
      </c>
      <c r="BR89">
        <f>'Raw Data'!BL89</f>
        <v>1</v>
      </c>
      <c r="BS89">
        <f>'Raw Data'!BM89</f>
        <v>200</v>
      </c>
      <c r="BT89">
        <f>'Raw Data'!BN89</f>
        <v>1</v>
      </c>
      <c r="BU89">
        <f>'Raw Data'!BO89</f>
        <v>1</v>
      </c>
      <c r="BV89">
        <f>'Raw Data'!BP89</f>
        <v>2</v>
      </c>
      <c r="BW89">
        <f>'Raw Data'!BQ89</f>
        <v>1</v>
      </c>
      <c r="BX89">
        <f>'Raw Data'!BR89</f>
        <v>1</v>
      </c>
      <c r="BY89">
        <f>'Raw Data'!BS89</f>
        <v>2</v>
      </c>
      <c r="BZ89">
        <f>'Raw Data'!BT89</f>
        <v>3</v>
      </c>
      <c r="CA89">
        <f>'Raw Data'!BU89</f>
        <v>3</v>
      </c>
      <c r="CB89" t="str">
        <f>'Raw Data'!BV89</f>
        <v>N</v>
      </c>
      <c r="CC89">
        <f>'Raw Data'!BW89</f>
        <v>241</v>
      </c>
      <c r="CD89">
        <f>'Raw Data'!BX89</f>
        <v>2</v>
      </c>
      <c r="CE89">
        <f>'Raw Data'!BY89</f>
        <v>0</v>
      </c>
      <c r="CF89" t="str">
        <f>'Raw Data'!BZ89</f>
        <v>Not Urban</v>
      </c>
      <c r="CG89" t="str">
        <f>'Raw Data'!CA89</f>
        <v>Not Urban</v>
      </c>
      <c r="CH89">
        <f>'Raw Data'!CB89</f>
        <v>0</v>
      </c>
      <c r="CI89">
        <f>'Raw Data'!CC89</f>
        <v>25</v>
      </c>
      <c r="CJ89">
        <f>'Raw Data'!CD89</f>
        <v>8020</v>
      </c>
      <c r="CK89" t="str">
        <f>'Raw Data'!CE89</f>
        <v>Clayton</v>
      </c>
      <c r="CL89">
        <f>'Raw Data'!CF89</f>
        <v>1690</v>
      </c>
      <c r="CM89">
        <f>'Raw Data'!CG89</f>
        <v>0.21201300000000001</v>
      </c>
      <c r="CN89">
        <f>'Raw Data'!CH89</f>
        <v>9</v>
      </c>
      <c r="CO89" t="str">
        <f>'Raw Data'!CI89</f>
        <v>State Mainline</v>
      </c>
      <c r="CP89">
        <f>'Raw Data'!CJ89</f>
        <v>8020</v>
      </c>
      <c r="CQ89">
        <f>'Raw Data'!CK89</f>
        <v>452487</v>
      </c>
      <c r="CR89">
        <f>'Raw Data'!CL89</f>
        <v>15.31</v>
      </c>
      <c r="CS89">
        <f>'Raw Data'!CM89</f>
        <v>15.53</v>
      </c>
      <c r="CT89">
        <f>'Raw Data'!CN89</f>
        <v>452487</v>
      </c>
      <c r="CU89">
        <f>'Raw Data'!CO89</f>
        <v>0</v>
      </c>
      <c r="CV89">
        <f>'Raw Data'!CP89</f>
        <v>1119.426702</v>
      </c>
      <c r="CW89">
        <f>'Raw Data'!CQ89</f>
        <v>100</v>
      </c>
      <c r="CX89">
        <f>'Raw Data'!CR89</f>
        <v>42946</v>
      </c>
      <c r="CY89">
        <f>'Raw Data'!CS89</f>
        <v>9.0100000000000006E-3</v>
      </c>
      <c r="CZ89">
        <f>'Raw Data'!CT89</f>
        <v>0</v>
      </c>
      <c r="DA89">
        <f>'Raw Data'!CU89</f>
        <v>8.4599999999999996E-4</v>
      </c>
      <c r="DB89">
        <f>'Raw Data'!CV89</f>
        <v>617</v>
      </c>
      <c r="DC89" t="str">
        <f>'Raw Data'!CW89</f>
        <v>241-0012</v>
      </c>
      <c r="DD89" t="str">
        <f>'Raw Data'!CX89</f>
        <v>3R : Rural Principal Arterial - Other</v>
      </c>
      <c r="DE89" t="str">
        <f>'Raw Data'!CY89</f>
        <v>34.880933, -83.406328</v>
      </c>
      <c r="DF89">
        <f>'Raw Data'!CZ89</f>
        <v>-83.406328000000002</v>
      </c>
      <c r="DG89">
        <f>'Raw Data'!DA89</f>
        <v>34.880932999999999</v>
      </c>
      <c r="DH89">
        <f>'Raw Data'!DB89</f>
        <v>34.880932999999999</v>
      </c>
      <c r="DI89">
        <f>'Raw Data'!DC89</f>
        <v>-83.406328000000002</v>
      </c>
      <c r="DJ89">
        <f>'Raw Data'!DD89</f>
        <v>8.4599999999999996E-4</v>
      </c>
      <c r="DK89">
        <f>'Raw Data'!DE89</f>
        <v>69</v>
      </c>
      <c r="DL89" s="1" t="str">
        <f>VLOOKUP(DK89,'Curve Info'!$A$9:$P$76,16)</f>
        <v>High Crash Frequency</v>
      </c>
      <c r="DM89" s="1" t="str">
        <f>VLOOKUP(DK89,'Curve Info'!$A$9:$P$76,14)</f>
        <v>High AADT</v>
      </c>
      <c r="DN89" s="1">
        <f t="shared" si="17"/>
        <v>6566.666666666667</v>
      </c>
      <c r="DO89" s="1">
        <f t="shared" si="18"/>
        <v>7470</v>
      </c>
      <c r="DP89" s="1">
        <f t="shared" si="19"/>
        <v>-903.33333333333303</v>
      </c>
      <c r="DQ89" s="1">
        <f t="shared" si="20"/>
        <v>-0.12092815707273534</v>
      </c>
      <c r="DR89" s="1">
        <f t="shared" si="21"/>
        <v>7018.3333333333339</v>
      </c>
      <c r="DS89">
        <f>'Raw Data'!DF89</f>
        <v>5040</v>
      </c>
      <c r="DT89">
        <f>'Raw Data'!DG89</f>
        <v>8.5</v>
      </c>
      <c r="DU89">
        <f>'Raw Data'!DH89</f>
        <v>7440</v>
      </c>
      <c r="DV89">
        <f>'Raw Data'!DI89</f>
        <v>6.9</v>
      </c>
      <c r="DW89">
        <f>'Raw Data'!DJ89</f>
        <v>7220</v>
      </c>
      <c r="DX89">
        <f>'Raw Data'!DK89</f>
        <v>7</v>
      </c>
      <c r="DY89">
        <f>'Raw Data'!DL89</f>
        <v>6850</v>
      </c>
      <c r="DZ89">
        <f>'Raw Data'!DM89</f>
        <v>6</v>
      </c>
      <c r="EA89">
        <f>'Raw Data'!DN89</f>
        <v>8020</v>
      </c>
      <c r="EB89">
        <f>'Raw Data'!DO89</f>
        <v>12</v>
      </c>
      <c r="EC89">
        <f>'Raw Data'!DP89</f>
        <v>7700</v>
      </c>
      <c r="ED89">
        <f>'Raw Data'!DQ89</f>
        <v>12</v>
      </c>
      <c r="EE89">
        <f>'Raw Data'!DR89</f>
        <v>7330</v>
      </c>
      <c r="EF89">
        <f>'Raw Data'!DS89</f>
        <v>12</v>
      </c>
      <c r="EG89">
        <f>'Raw Data'!DT89</f>
        <v>6830</v>
      </c>
      <c r="EH89">
        <f>'Raw Data'!DU89</f>
        <v>12</v>
      </c>
      <c r="EI89">
        <f>'Raw Data'!DV89</f>
        <v>6830</v>
      </c>
      <c r="EJ89">
        <f>'Raw Data'!DW89</f>
        <v>0</v>
      </c>
      <c r="EK89">
        <f>'Raw Data'!DX89</f>
        <v>6930</v>
      </c>
      <c r="EL89">
        <f>'Raw Data'!DY89</f>
        <v>0</v>
      </c>
      <c r="EM89">
        <f>'Raw Data'!DZ89</f>
        <v>3.3679999999999999E-3</v>
      </c>
    </row>
    <row r="90" spans="1:143" x14ac:dyDescent="0.3">
      <c r="A90">
        <f>'Raw Data'!A90</f>
        <v>89</v>
      </c>
      <c r="B90">
        <f>'Raw Data'!B90</f>
        <v>7764853</v>
      </c>
      <c r="C90" t="str">
        <f>'Raw Data'!C90</f>
        <v>Clayton Police Department</v>
      </c>
      <c r="D90">
        <f>'Raw Data'!D90</f>
        <v>44073.434027777781</v>
      </c>
      <c r="E90" s="1">
        <f t="shared" si="12"/>
        <v>2020</v>
      </c>
      <c r="F90" s="1" t="str" cm="1">
        <f t="array" ref="F90">_xlfn.IFS(E90&lt;=2016,"before treatment",E90=2017,"unknown",E90&gt;2017,"after treatment")</f>
        <v>after treatment</v>
      </c>
      <c r="G90" s="1">
        <f t="shared" si="13"/>
        <v>0</v>
      </c>
      <c r="H90" s="1">
        <f t="shared" si="14"/>
        <v>1</v>
      </c>
      <c r="I90" t="str">
        <f>'Raw Data'!E90</f>
        <v>Rabun</v>
      </c>
      <c r="J90" t="str">
        <f>'Raw Data'!F90</f>
        <v>Hiawassee St</v>
      </c>
      <c r="K90" t="str">
        <f>'Raw Data'!G90</f>
        <v>Hiawassee St</v>
      </c>
      <c r="L90" t="str">
        <f>'Raw Data'!H90</f>
        <v>(O) No Injury</v>
      </c>
      <c r="M90">
        <f>'Raw Data'!I90</f>
        <v>0</v>
      </c>
      <c r="N90">
        <f>'Raw Data'!J90</f>
        <v>0</v>
      </c>
      <c r="O90">
        <f>'Raw Data'!K90</f>
        <v>0</v>
      </c>
      <c r="P90" t="str">
        <f>'Raw Data'!L90</f>
        <v>Rear End</v>
      </c>
      <c r="Q90" t="str">
        <f>'Raw Data'!M90</f>
        <v>On Roadway - Non-Intersection</v>
      </c>
      <c r="R90" t="str">
        <f>'Raw Data'!N90</f>
        <v>["Motor Vehicle in Motion","Motor Vehicle in Motion"]</v>
      </c>
      <c r="S90" t="str">
        <f>'Raw Data'!O90</f>
        <v>["Motor Vehicle in Motion","Motor Vehicle in Motion"]</v>
      </c>
      <c r="T90" t="str">
        <f>'Raw Data'!P90</f>
        <v>(None)</v>
      </c>
      <c r="U90">
        <f>'Raw Data'!Q90</f>
        <v>2</v>
      </c>
      <c r="V90" s="1" t="str">
        <f t="shared" si="15"/>
        <v>No</v>
      </c>
      <c r="W90" t="str">
        <f>'Raw Data'!R90</f>
        <v>["Negotiating a Curve","Stopped"]</v>
      </c>
      <c r="X90" t="str">
        <f>'Raw Data'!S90</f>
        <v>["East","East"]</v>
      </c>
      <c r="Y90" t="str">
        <f>'Raw Data'!T90</f>
        <v>Daylight</v>
      </c>
      <c r="Z90" t="str">
        <f>'Raw Data'!U90</f>
        <v>Dry</v>
      </c>
      <c r="AA90" t="str">
        <f>'Raw Data'!V90</f>
        <v>[16,51]</v>
      </c>
      <c r="AB90" t="str">
        <f>'Raw Data'!W90</f>
        <v>["Lap and Shoulder Belt Used","Lap and Shoulder Belt Used"]</v>
      </c>
      <c r="AC90" s="1">
        <f t="shared" si="16"/>
        <v>0</v>
      </c>
      <c r="AD90" t="str">
        <f>'Raw Data'!X90</f>
        <v>["Passenger Car","Sports Utility Vehicle (SUV)"]</v>
      </c>
      <c r="AE90" t="str">
        <f>'Raw Data'!Y90</f>
        <v>2411000200I</v>
      </c>
      <c r="AF90">
        <f>'Raw Data'!Z90</f>
        <v>15.483655000000001</v>
      </c>
      <c r="AG90">
        <f>'Raw Data'!AA90</f>
        <v>34.880595</v>
      </c>
      <c r="AH90">
        <f>'Raw Data'!AB90</f>
        <v>-83.404820999999998</v>
      </c>
      <c r="AI90">
        <f>'Raw Data'!AC90</f>
        <v>69</v>
      </c>
      <c r="AJ90">
        <f>'Raw Data'!AD90</f>
        <v>31</v>
      </c>
      <c r="AK90">
        <f>'Raw Data'!AE90</f>
        <v>118</v>
      </c>
      <c r="AL90" t="str">
        <f>'Raw Data'!AF90</f>
        <v>D1_0002_00_I</v>
      </c>
      <c r="AM90">
        <f>'Raw Data'!AG90</f>
        <v>99</v>
      </c>
      <c r="AN90">
        <f>'Raw Data'!AH90</f>
        <v>117</v>
      </c>
      <c r="AO90" t="str">
        <f>'Raw Data'!AI90</f>
        <v>simple</v>
      </c>
      <c r="AP90">
        <f>'Raw Data'!AJ90</f>
        <v>207.8</v>
      </c>
      <c r="AQ90">
        <f>'Raw Data'!AK90</f>
        <v>74.5</v>
      </c>
      <c r="AR90">
        <f>'Raw Data'!AL90</f>
        <v>268.89999999999998</v>
      </c>
      <c r="AS90">
        <f>'Raw Data'!AM90</f>
        <v>-83.405452999999994</v>
      </c>
      <c r="AT90">
        <f>'Raw Data'!AN90</f>
        <v>34.880851999999997</v>
      </c>
      <c r="AU90">
        <f>'Raw Data'!AO90</f>
        <v>-83.404743999999994</v>
      </c>
      <c r="AV90">
        <f>'Raw Data'!AP90</f>
        <v>34.880488999999997</v>
      </c>
      <c r="AW90" t="str">
        <f>'Raw Data'!AQ90</f>
        <v>2411000200I</v>
      </c>
      <c r="AX90">
        <f>'Raw Data'!AR90</f>
        <v>1</v>
      </c>
      <c r="AY90">
        <f>'Raw Data'!AS90</f>
        <v>241</v>
      </c>
      <c r="AZ90">
        <f>'Raw Data'!AT90</f>
        <v>2</v>
      </c>
      <c r="BA90">
        <f>'Raw Data'!AU90</f>
        <v>0</v>
      </c>
      <c r="BB90">
        <f>'Raw Data'!AV90</f>
        <v>25</v>
      </c>
      <c r="BC90">
        <f>'Raw Data'!AW90</f>
        <v>10.17</v>
      </c>
      <c r="BD90">
        <f>'Raw Data'!AX90</f>
        <v>10.02</v>
      </c>
      <c r="BE90">
        <f>'Raw Data'!AY90</f>
        <v>1888.1</v>
      </c>
      <c r="BF90">
        <f>'Raw Data'!AZ90</f>
        <v>1888.1</v>
      </c>
      <c r="BG90">
        <f>'Raw Data'!BA90</f>
        <v>1884.5</v>
      </c>
      <c r="BH90">
        <f>'Raw Data'!BB90</f>
        <v>35</v>
      </c>
      <c r="BI90">
        <f>'Raw Data'!BC90</f>
        <v>27.9</v>
      </c>
      <c r="BJ90">
        <f>'Raw Data'!BD90</f>
        <v>7.1</v>
      </c>
      <c r="BK90">
        <f>'Raw Data'!BE90</f>
        <v>43091</v>
      </c>
      <c r="BL90" t="str">
        <f>'Raw Data'!BF90</f>
        <v>NONE</v>
      </c>
      <c r="BM90">
        <f>'Raw Data'!BG90</f>
        <v>8.4599999999999996E-4</v>
      </c>
      <c r="BN90">
        <f>'Raw Data'!BH90</f>
        <v>43297</v>
      </c>
      <c r="BO90">
        <f>'Raw Data'!BI90</f>
        <v>42922</v>
      </c>
      <c r="BP90" t="str">
        <f>'Raw Data'!BJ90</f>
        <v>2411000200I</v>
      </c>
      <c r="BQ90" t="str">
        <f>'Raw Data'!BK90</f>
        <v>RABUN</v>
      </c>
      <c r="BR90">
        <f>'Raw Data'!BL90</f>
        <v>1</v>
      </c>
      <c r="BS90">
        <f>'Raw Data'!BM90</f>
        <v>200</v>
      </c>
      <c r="BT90">
        <f>'Raw Data'!BN90</f>
        <v>1</v>
      </c>
      <c r="BU90">
        <f>'Raw Data'!BO90</f>
        <v>1</v>
      </c>
      <c r="BV90">
        <f>'Raw Data'!BP90</f>
        <v>2</v>
      </c>
      <c r="BW90">
        <f>'Raw Data'!BQ90</f>
        <v>1</v>
      </c>
      <c r="BX90">
        <f>'Raw Data'!BR90</f>
        <v>1</v>
      </c>
      <c r="BY90">
        <f>'Raw Data'!BS90</f>
        <v>2</v>
      </c>
      <c r="BZ90">
        <f>'Raw Data'!BT90</f>
        <v>3</v>
      </c>
      <c r="CA90">
        <f>'Raw Data'!BU90</f>
        <v>3</v>
      </c>
      <c r="CB90" t="str">
        <f>'Raw Data'!BV90</f>
        <v>N</v>
      </c>
      <c r="CC90">
        <f>'Raw Data'!BW90</f>
        <v>241</v>
      </c>
      <c r="CD90">
        <f>'Raw Data'!BX90</f>
        <v>2</v>
      </c>
      <c r="CE90">
        <f>'Raw Data'!BY90</f>
        <v>0</v>
      </c>
      <c r="CF90" t="str">
        <f>'Raw Data'!BZ90</f>
        <v>Not Urban</v>
      </c>
      <c r="CG90" t="str">
        <f>'Raw Data'!CA90</f>
        <v>Not Urban</v>
      </c>
      <c r="CH90">
        <f>'Raw Data'!CB90</f>
        <v>0</v>
      </c>
      <c r="CI90">
        <f>'Raw Data'!CC90</f>
        <v>25</v>
      </c>
      <c r="CJ90">
        <f>'Raw Data'!CD90</f>
        <v>8020</v>
      </c>
      <c r="CK90" t="str">
        <f>'Raw Data'!CE90</f>
        <v>Clayton</v>
      </c>
      <c r="CL90">
        <f>'Raw Data'!CF90</f>
        <v>1690</v>
      </c>
      <c r="CM90">
        <f>'Raw Data'!CG90</f>
        <v>0.21201300000000001</v>
      </c>
      <c r="CN90">
        <f>'Raw Data'!CH90</f>
        <v>9</v>
      </c>
      <c r="CO90" t="str">
        <f>'Raw Data'!CI90</f>
        <v>State Mainline</v>
      </c>
      <c r="CP90">
        <f>'Raw Data'!CJ90</f>
        <v>8020</v>
      </c>
      <c r="CQ90">
        <f>'Raw Data'!CK90</f>
        <v>452487</v>
      </c>
      <c r="CR90">
        <f>'Raw Data'!CL90</f>
        <v>15.31</v>
      </c>
      <c r="CS90">
        <f>'Raw Data'!CM90</f>
        <v>15.53</v>
      </c>
      <c r="CT90">
        <f>'Raw Data'!CN90</f>
        <v>452487</v>
      </c>
      <c r="CU90">
        <f>'Raw Data'!CO90</f>
        <v>0</v>
      </c>
      <c r="CV90">
        <f>'Raw Data'!CP90</f>
        <v>1119.426702</v>
      </c>
      <c r="CW90">
        <f>'Raw Data'!CQ90</f>
        <v>100</v>
      </c>
      <c r="CX90">
        <f>'Raw Data'!CR90</f>
        <v>42946</v>
      </c>
      <c r="CY90">
        <f>'Raw Data'!CS90</f>
        <v>9.0100000000000006E-3</v>
      </c>
      <c r="CZ90">
        <f>'Raw Data'!CT90</f>
        <v>0</v>
      </c>
      <c r="DA90">
        <f>'Raw Data'!CU90</f>
        <v>8.4599999999999996E-4</v>
      </c>
      <c r="DB90">
        <f>'Raw Data'!CV90</f>
        <v>617</v>
      </c>
      <c r="DC90" t="str">
        <f>'Raw Data'!CW90</f>
        <v>241-0012</v>
      </c>
      <c r="DD90" t="str">
        <f>'Raw Data'!CX90</f>
        <v>3R : Rural Principal Arterial - Other</v>
      </c>
      <c r="DE90" t="str">
        <f>'Raw Data'!CY90</f>
        <v>34.880933, -83.406328</v>
      </c>
      <c r="DF90">
        <f>'Raw Data'!CZ90</f>
        <v>-83.406328000000002</v>
      </c>
      <c r="DG90">
        <f>'Raw Data'!DA90</f>
        <v>34.880932999999999</v>
      </c>
      <c r="DH90">
        <f>'Raw Data'!DB90</f>
        <v>34.880932999999999</v>
      </c>
      <c r="DI90">
        <f>'Raw Data'!DC90</f>
        <v>-83.406328000000002</v>
      </c>
      <c r="DJ90">
        <f>'Raw Data'!DD90</f>
        <v>8.4599999999999996E-4</v>
      </c>
      <c r="DK90">
        <f>'Raw Data'!DE90</f>
        <v>69</v>
      </c>
      <c r="DL90" s="1" t="str">
        <f>VLOOKUP(DK90,'Curve Info'!$A$9:$P$76,16)</f>
        <v>High Crash Frequency</v>
      </c>
      <c r="DM90" s="1" t="str">
        <f>VLOOKUP(DK90,'Curve Info'!$A$9:$P$76,14)</f>
        <v>High AADT</v>
      </c>
      <c r="DN90" s="1">
        <f t="shared" si="17"/>
        <v>6566.666666666667</v>
      </c>
      <c r="DO90" s="1">
        <f t="shared" si="18"/>
        <v>7470</v>
      </c>
      <c r="DP90" s="1">
        <f t="shared" si="19"/>
        <v>-903.33333333333303</v>
      </c>
      <c r="DQ90" s="1">
        <f t="shared" si="20"/>
        <v>-0.12092815707273534</v>
      </c>
      <c r="DR90" s="1">
        <f t="shared" si="21"/>
        <v>7018.3333333333339</v>
      </c>
      <c r="DS90">
        <f>'Raw Data'!DF90</f>
        <v>5040</v>
      </c>
      <c r="DT90">
        <f>'Raw Data'!DG90</f>
        <v>8.5</v>
      </c>
      <c r="DU90">
        <f>'Raw Data'!DH90</f>
        <v>7440</v>
      </c>
      <c r="DV90">
        <f>'Raw Data'!DI90</f>
        <v>6.9</v>
      </c>
      <c r="DW90">
        <f>'Raw Data'!DJ90</f>
        <v>7220</v>
      </c>
      <c r="DX90">
        <f>'Raw Data'!DK90</f>
        <v>7</v>
      </c>
      <c r="DY90">
        <f>'Raw Data'!DL90</f>
        <v>6850</v>
      </c>
      <c r="DZ90">
        <f>'Raw Data'!DM90</f>
        <v>6</v>
      </c>
      <c r="EA90">
        <f>'Raw Data'!DN90</f>
        <v>8020</v>
      </c>
      <c r="EB90">
        <f>'Raw Data'!DO90</f>
        <v>12</v>
      </c>
      <c r="EC90">
        <f>'Raw Data'!DP90</f>
        <v>7700</v>
      </c>
      <c r="ED90">
        <f>'Raw Data'!DQ90</f>
        <v>12</v>
      </c>
      <c r="EE90">
        <f>'Raw Data'!DR90</f>
        <v>7330</v>
      </c>
      <c r="EF90">
        <f>'Raw Data'!DS90</f>
        <v>12</v>
      </c>
      <c r="EG90">
        <f>'Raw Data'!DT90</f>
        <v>6830</v>
      </c>
      <c r="EH90">
        <f>'Raw Data'!DU90</f>
        <v>12</v>
      </c>
      <c r="EI90">
        <f>'Raw Data'!DV90</f>
        <v>6830</v>
      </c>
      <c r="EJ90">
        <f>'Raw Data'!DW90</f>
        <v>0</v>
      </c>
      <c r="EK90">
        <f>'Raw Data'!DX90</f>
        <v>6930</v>
      </c>
      <c r="EL90">
        <f>'Raw Data'!DY90</f>
        <v>0</v>
      </c>
      <c r="EM90">
        <f>'Raw Data'!DZ90</f>
        <v>0</v>
      </c>
    </row>
    <row r="91" spans="1:143" x14ac:dyDescent="0.3">
      <c r="A91">
        <f>'Raw Data'!A91</f>
        <v>90</v>
      </c>
      <c r="B91">
        <f>'Raw Data'!B91</f>
        <v>7754224</v>
      </c>
      <c r="C91" t="str">
        <f>'Raw Data'!C91</f>
        <v>Clayton Police Department</v>
      </c>
      <c r="D91">
        <f>'Raw Data'!D91</f>
        <v>44069.331250000003</v>
      </c>
      <c r="E91" s="1">
        <f t="shared" si="12"/>
        <v>2020</v>
      </c>
      <c r="F91" s="1" t="str" cm="1">
        <f t="array" ref="F91">_xlfn.IFS(E91&lt;=2016,"before treatment",E91=2017,"unknown",E91&gt;2017,"after treatment")</f>
        <v>after treatment</v>
      </c>
      <c r="G91" s="1">
        <f t="shared" si="13"/>
        <v>0</v>
      </c>
      <c r="H91" s="1">
        <f t="shared" si="14"/>
        <v>1</v>
      </c>
      <c r="I91" t="str">
        <f>'Raw Data'!E91</f>
        <v>Rabun</v>
      </c>
      <c r="J91" t="str">
        <f>'Raw Data'!F91</f>
        <v>Savannah St</v>
      </c>
      <c r="K91" t="str">
        <f>'Raw Data'!G91</f>
        <v>Mill St</v>
      </c>
      <c r="L91" t="str">
        <f>'Raw Data'!H91</f>
        <v>(O) No Injury</v>
      </c>
      <c r="M91">
        <f>'Raw Data'!I91</f>
        <v>0</v>
      </c>
      <c r="N91">
        <f>'Raw Data'!J91</f>
        <v>0</v>
      </c>
      <c r="O91">
        <f>'Raw Data'!K91</f>
        <v>0</v>
      </c>
      <c r="P91" t="str">
        <f>'Raw Data'!L91</f>
        <v>Left Angle Crash</v>
      </c>
      <c r="Q91" t="str">
        <f>'Raw Data'!M91</f>
        <v>On Roadway - Non-Intersection</v>
      </c>
      <c r="R91" t="str">
        <f>'Raw Data'!N91</f>
        <v>["Motor Vehicle in Motion","Motor Vehicle in Motion"]</v>
      </c>
      <c r="S91" t="str">
        <f>'Raw Data'!O91</f>
        <v>["Motor Vehicle in Motion","Motor Vehicle in Motion"]</v>
      </c>
      <c r="T91" t="str">
        <f>'Raw Data'!P91</f>
        <v>(None)</v>
      </c>
      <c r="U91">
        <f>'Raw Data'!Q91</f>
        <v>2</v>
      </c>
      <c r="V91" s="1" t="str">
        <f t="shared" si="15"/>
        <v>No</v>
      </c>
      <c r="W91" t="str">
        <f>'Raw Data'!R91</f>
        <v>["Straight","Turning Left"]</v>
      </c>
      <c r="X91" t="str">
        <f>'Raw Data'!S91</f>
        <v>["East","North"]</v>
      </c>
      <c r="Y91" t="str">
        <f>'Raw Data'!T91</f>
        <v>Daylight</v>
      </c>
      <c r="Z91" t="str">
        <f>'Raw Data'!U91</f>
        <v>Dry</v>
      </c>
      <c r="AA91" t="str">
        <f>'Raw Data'!V91</f>
        <v>[30,56]</v>
      </c>
      <c r="AB91" t="str">
        <f>'Raw Data'!W91</f>
        <v>["Lap and Shoulder Belt Used","Lap and Shoulder Belt Used"]</v>
      </c>
      <c r="AC91" s="1">
        <f t="shared" si="16"/>
        <v>0</v>
      </c>
      <c r="AD91" t="str">
        <f>'Raw Data'!X91</f>
        <v>["Passenger Car","Sports Utility Vehicle (SUV)"]</v>
      </c>
      <c r="AE91" t="str">
        <f>'Raw Data'!Y91</f>
        <v>2411000200I</v>
      </c>
      <c r="AF91">
        <f>'Raw Data'!Z91</f>
        <v>15.838193</v>
      </c>
      <c r="AG91">
        <f>'Raw Data'!AA91</f>
        <v>34.878266000000004</v>
      </c>
      <c r="AH91">
        <f>'Raw Data'!AB91</f>
        <v>-83.399966000000006</v>
      </c>
      <c r="AI91">
        <f>'Raw Data'!AC91</f>
        <v>69</v>
      </c>
      <c r="AJ91">
        <f>'Raw Data'!AD91</f>
        <v>31</v>
      </c>
      <c r="AK91">
        <f>'Raw Data'!AE91</f>
        <v>118</v>
      </c>
      <c r="AL91" t="str">
        <f>'Raw Data'!AF91</f>
        <v>D1_0002_00_I</v>
      </c>
      <c r="AM91">
        <f>'Raw Data'!AG91</f>
        <v>99</v>
      </c>
      <c r="AN91">
        <f>'Raw Data'!AH91</f>
        <v>117</v>
      </c>
      <c r="AO91" t="str">
        <f>'Raw Data'!AI91</f>
        <v>simple</v>
      </c>
      <c r="AP91">
        <f>'Raw Data'!AJ91</f>
        <v>207.8</v>
      </c>
      <c r="AQ91">
        <f>'Raw Data'!AK91</f>
        <v>74.5</v>
      </c>
      <c r="AR91">
        <f>'Raw Data'!AL91</f>
        <v>268.89999999999998</v>
      </c>
      <c r="AS91">
        <f>'Raw Data'!AM91</f>
        <v>-83.405452999999994</v>
      </c>
      <c r="AT91">
        <f>'Raw Data'!AN91</f>
        <v>34.880851999999997</v>
      </c>
      <c r="AU91">
        <f>'Raw Data'!AO91</f>
        <v>-83.404743999999994</v>
      </c>
      <c r="AV91">
        <f>'Raw Data'!AP91</f>
        <v>34.880488999999997</v>
      </c>
      <c r="AW91" t="str">
        <f>'Raw Data'!AQ91</f>
        <v>2411000200I</v>
      </c>
      <c r="AX91">
        <f>'Raw Data'!AR91</f>
        <v>1</v>
      </c>
      <c r="AY91">
        <f>'Raw Data'!AS91</f>
        <v>241</v>
      </c>
      <c r="AZ91">
        <f>'Raw Data'!AT91</f>
        <v>2</v>
      </c>
      <c r="BA91">
        <f>'Raw Data'!AU91</f>
        <v>0</v>
      </c>
      <c r="BB91">
        <f>'Raw Data'!AV91</f>
        <v>25</v>
      </c>
      <c r="BC91">
        <f>'Raw Data'!AW91</f>
        <v>10.17</v>
      </c>
      <c r="BD91">
        <f>'Raw Data'!AX91</f>
        <v>10.02</v>
      </c>
      <c r="BE91">
        <f>'Raw Data'!AY91</f>
        <v>1888.1</v>
      </c>
      <c r="BF91">
        <f>'Raw Data'!AZ91</f>
        <v>1888.1</v>
      </c>
      <c r="BG91">
        <f>'Raw Data'!BA91</f>
        <v>1884.5</v>
      </c>
      <c r="BH91">
        <f>'Raw Data'!BB91</f>
        <v>35</v>
      </c>
      <c r="BI91">
        <f>'Raw Data'!BC91</f>
        <v>27.9</v>
      </c>
      <c r="BJ91">
        <f>'Raw Data'!BD91</f>
        <v>7.1</v>
      </c>
      <c r="BK91">
        <f>'Raw Data'!BE91</f>
        <v>43091</v>
      </c>
      <c r="BL91" t="str">
        <f>'Raw Data'!BF91</f>
        <v>NONE</v>
      </c>
      <c r="BM91">
        <f>'Raw Data'!BG91</f>
        <v>8.4599999999999996E-4</v>
      </c>
      <c r="BN91">
        <f>'Raw Data'!BH91</f>
        <v>43297</v>
      </c>
      <c r="BO91">
        <f>'Raw Data'!BI91</f>
        <v>42922</v>
      </c>
      <c r="BP91" t="str">
        <f>'Raw Data'!BJ91</f>
        <v>2411000200I</v>
      </c>
      <c r="BQ91" t="str">
        <f>'Raw Data'!BK91</f>
        <v>RABUN</v>
      </c>
      <c r="BR91">
        <f>'Raw Data'!BL91</f>
        <v>1</v>
      </c>
      <c r="BS91">
        <f>'Raw Data'!BM91</f>
        <v>200</v>
      </c>
      <c r="BT91">
        <f>'Raw Data'!BN91</f>
        <v>1</v>
      </c>
      <c r="BU91">
        <f>'Raw Data'!BO91</f>
        <v>1</v>
      </c>
      <c r="BV91">
        <f>'Raw Data'!BP91</f>
        <v>2</v>
      </c>
      <c r="BW91">
        <f>'Raw Data'!BQ91</f>
        <v>1</v>
      </c>
      <c r="BX91">
        <f>'Raw Data'!BR91</f>
        <v>1</v>
      </c>
      <c r="BY91">
        <f>'Raw Data'!BS91</f>
        <v>2</v>
      </c>
      <c r="BZ91">
        <f>'Raw Data'!BT91</f>
        <v>3</v>
      </c>
      <c r="CA91">
        <f>'Raw Data'!BU91</f>
        <v>3</v>
      </c>
      <c r="CB91" t="str">
        <f>'Raw Data'!BV91</f>
        <v>N</v>
      </c>
      <c r="CC91">
        <f>'Raw Data'!BW91</f>
        <v>241</v>
      </c>
      <c r="CD91">
        <f>'Raw Data'!BX91</f>
        <v>2</v>
      </c>
      <c r="CE91">
        <f>'Raw Data'!BY91</f>
        <v>0</v>
      </c>
      <c r="CF91" t="str">
        <f>'Raw Data'!BZ91</f>
        <v>Not Urban</v>
      </c>
      <c r="CG91" t="str">
        <f>'Raw Data'!CA91</f>
        <v>Not Urban</v>
      </c>
      <c r="CH91">
        <f>'Raw Data'!CB91</f>
        <v>0</v>
      </c>
      <c r="CI91">
        <f>'Raw Data'!CC91</f>
        <v>25</v>
      </c>
      <c r="CJ91">
        <f>'Raw Data'!CD91</f>
        <v>8020</v>
      </c>
      <c r="CK91" t="str">
        <f>'Raw Data'!CE91</f>
        <v>Clayton</v>
      </c>
      <c r="CL91">
        <f>'Raw Data'!CF91</f>
        <v>1690</v>
      </c>
      <c r="CM91">
        <f>'Raw Data'!CG91</f>
        <v>0.21201300000000001</v>
      </c>
      <c r="CN91">
        <f>'Raw Data'!CH91</f>
        <v>9</v>
      </c>
      <c r="CO91" t="str">
        <f>'Raw Data'!CI91</f>
        <v>State Mainline</v>
      </c>
      <c r="CP91">
        <f>'Raw Data'!CJ91</f>
        <v>8020</v>
      </c>
      <c r="CQ91">
        <f>'Raw Data'!CK91</f>
        <v>452487</v>
      </c>
      <c r="CR91">
        <f>'Raw Data'!CL91</f>
        <v>15.31</v>
      </c>
      <c r="CS91">
        <f>'Raw Data'!CM91</f>
        <v>15.53</v>
      </c>
      <c r="CT91">
        <f>'Raw Data'!CN91</f>
        <v>452487</v>
      </c>
      <c r="CU91">
        <f>'Raw Data'!CO91</f>
        <v>0</v>
      </c>
      <c r="CV91">
        <f>'Raw Data'!CP91</f>
        <v>1119.426702</v>
      </c>
      <c r="CW91">
        <f>'Raw Data'!CQ91</f>
        <v>100</v>
      </c>
      <c r="CX91">
        <f>'Raw Data'!CR91</f>
        <v>42946</v>
      </c>
      <c r="CY91">
        <f>'Raw Data'!CS91</f>
        <v>9.0100000000000006E-3</v>
      </c>
      <c r="CZ91">
        <f>'Raw Data'!CT91</f>
        <v>0</v>
      </c>
      <c r="DA91">
        <f>'Raw Data'!CU91</f>
        <v>8.4599999999999996E-4</v>
      </c>
      <c r="DB91">
        <f>'Raw Data'!CV91</f>
        <v>617</v>
      </c>
      <c r="DC91" t="str">
        <f>'Raw Data'!CW91</f>
        <v>241-0012</v>
      </c>
      <c r="DD91" t="str">
        <f>'Raw Data'!CX91</f>
        <v>3R : Rural Principal Arterial - Other</v>
      </c>
      <c r="DE91" t="str">
        <f>'Raw Data'!CY91</f>
        <v>34.880933, -83.406328</v>
      </c>
      <c r="DF91">
        <f>'Raw Data'!CZ91</f>
        <v>-83.406328000000002</v>
      </c>
      <c r="DG91">
        <f>'Raw Data'!DA91</f>
        <v>34.880932999999999</v>
      </c>
      <c r="DH91">
        <f>'Raw Data'!DB91</f>
        <v>34.880932999999999</v>
      </c>
      <c r="DI91">
        <f>'Raw Data'!DC91</f>
        <v>-83.406328000000002</v>
      </c>
      <c r="DJ91">
        <f>'Raw Data'!DD91</f>
        <v>8.4599999999999996E-4</v>
      </c>
      <c r="DK91">
        <f>'Raw Data'!DE91</f>
        <v>69</v>
      </c>
      <c r="DL91" s="1" t="str">
        <f>VLOOKUP(DK91,'Curve Info'!$A$9:$P$76,16)</f>
        <v>High Crash Frequency</v>
      </c>
      <c r="DM91" s="1" t="str">
        <f>VLOOKUP(DK91,'Curve Info'!$A$9:$P$76,14)</f>
        <v>High AADT</v>
      </c>
      <c r="DN91" s="1">
        <f t="shared" si="17"/>
        <v>6566.666666666667</v>
      </c>
      <c r="DO91" s="1">
        <f t="shared" si="18"/>
        <v>7470</v>
      </c>
      <c r="DP91" s="1">
        <f t="shared" si="19"/>
        <v>-903.33333333333303</v>
      </c>
      <c r="DQ91" s="1">
        <f t="shared" si="20"/>
        <v>-0.12092815707273534</v>
      </c>
      <c r="DR91" s="1">
        <f t="shared" si="21"/>
        <v>7018.3333333333339</v>
      </c>
      <c r="DS91">
        <f>'Raw Data'!DF91</f>
        <v>5040</v>
      </c>
      <c r="DT91">
        <f>'Raw Data'!DG91</f>
        <v>8.5</v>
      </c>
      <c r="DU91">
        <f>'Raw Data'!DH91</f>
        <v>7440</v>
      </c>
      <c r="DV91">
        <f>'Raw Data'!DI91</f>
        <v>6.9</v>
      </c>
      <c r="DW91">
        <f>'Raw Data'!DJ91</f>
        <v>7220</v>
      </c>
      <c r="DX91">
        <f>'Raw Data'!DK91</f>
        <v>7</v>
      </c>
      <c r="DY91">
        <f>'Raw Data'!DL91</f>
        <v>6850</v>
      </c>
      <c r="DZ91">
        <f>'Raw Data'!DM91</f>
        <v>6</v>
      </c>
      <c r="EA91">
        <f>'Raw Data'!DN91</f>
        <v>8020</v>
      </c>
      <c r="EB91">
        <f>'Raw Data'!DO91</f>
        <v>12</v>
      </c>
      <c r="EC91">
        <f>'Raw Data'!DP91</f>
        <v>7700</v>
      </c>
      <c r="ED91">
        <f>'Raw Data'!DQ91</f>
        <v>12</v>
      </c>
      <c r="EE91">
        <f>'Raw Data'!DR91</f>
        <v>7330</v>
      </c>
      <c r="EF91">
        <f>'Raw Data'!DS91</f>
        <v>12</v>
      </c>
      <c r="EG91">
        <f>'Raw Data'!DT91</f>
        <v>6830</v>
      </c>
      <c r="EH91">
        <f>'Raw Data'!DU91</f>
        <v>12</v>
      </c>
      <c r="EI91">
        <f>'Raw Data'!DV91</f>
        <v>6830</v>
      </c>
      <c r="EJ91">
        <f>'Raw Data'!DW91</f>
        <v>0</v>
      </c>
      <c r="EK91">
        <f>'Raw Data'!DX91</f>
        <v>6930</v>
      </c>
      <c r="EL91">
        <f>'Raw Data'!DY91</f>
        <v>0</v>
      </c>
      <c r="EM91">
        <f>'Raw Data'!DZ91</f>
        <v>5.2719999999999998E-3</v>
      </c>
    </row>
    <row r="92" spans="1:143" x14ac:dyDescent="0.3">
      <c r="A92">
        <f>'Raw Data'!A92</f>
        <v>91</v>
      </c>
      <c r="B92">
        <f>'Raw Data'!B92</f>
        <v>7738567</v>
      </c>
      <c r="C92" t="str">
        <f>'Raw Data'!C92</f>
        <v>Clayton Police Department</v>
      </c>
      <c r="D92">
        <f>'Raw Data'!D92</f>
        <v>44056.427083333336</v>
      </c>
      <c r="E92" s="1">
        <f t="shared" si="12"/>
        <v>2020</v>
      </c>
      <c r="F92" s="1" t="str" cm="1">
        <f t="array" ref="F92">_xlfn.IFS(E92&lt;=2016,"before treatment",E92=2017,"unknown",E92&gt;2017,"after treatment")</f>
        <v>after treatment</v>
      </c>
      <c r="G92" s="1">
        <f t="shared" si="13"/>
        <v>0</v>
      </c>
      <c r="H92" s="1">
        <f t="shared" si="14"/>
        <v>1</v>
      </c>
      <c r="I92" t="str">
        <f>'Raw Data'!E92</f>
        <v>Rabun</v>
      </c>
      <c r="J92" t="str">
        <f>'Raw Data'!F92</f>
        <v>House St</v>
      </c>
      <c r="K92" t="str">
        <f>'Raw Data'!G92</f>
        <v>Sr 76</v>
      </c>
      <c r="L92" t="str">
        <f>'Raw Data'!H92</f>
        <v>(O) No Injury</v>
      </c>
      <c r="M92">
        <f>'Raw Data'!I92</f>
        <v>0</v>
      </c>
      <c r="N92">
        <f>'Raw Data'!J92</f>
        <v>0</v>
      </c>
      <c r="O92">
        <f>'Raw Data'!K92</f>
        <v>0</v>
      </c>
      <c r="P92" t="str">
        <f>'Raw Data'!L92</f>
        <v>Not a Collision with Motor Vehicle</v>
      </c>
      <c r="Q92" t="str">
        <f>'Raw Data'!M92</f>
        <v>Off Roadway</v>
      </c>
      <c r="R92" t="str">
        <f>'Raw Data'!N92</f>
        <v>Other-Fixed Object</v>
      </c>
      <c r="S92" t="str">
        <f>'Raw Data'!O92</f>
        <v>Other - Fixed Object</v>
      </c>
      <c r="T92" t="str">
        <f>'Raw Data'!P92</f>
        <v>(None)</v>
      </c>
      <c r="U92">
        <f>'Raw Data'!Q92</f>
        <v>1</v>
      </c>
      <c r="V92" s="1" t="str">
        <f t="shared" si="15"/>
        <v>Yes</v>
      </c>
      <c r="W92" t="str">
        <f>'Raw Data'!R92</f>
        <v>Straight</v>
      </c>
      <c r="X92" t="str">
        <f>'Raw Data'!S92</f>
        <v>West</v>
      </c>
      <c r="Y92" t="str">
        <f>'Raw Data'!T92</f>
        <v>Daylight</v>
      </c>
      <c r="Z92" t="str">
        <f>'Raw Data'!U92</f>
        <v>Dry</v>
      </c>
      <c r="AA92">
        <f>'Raw Data'!V92</f>
        <v>45</v>
      </c>
      <c r="AB92" t="str">
        <f>'Raw Data'!W92</f>
        <v>Lap and Shoulder Belt Used</v>
      </c>
      <c r="AC92" s="1">
        <f t="shared" si="16"/>
        <v>0</v>
      </c>
      <c r="AD92" t="str">
        <f>'Raw Data'!X92</f>
        <v>Pickup Truck</v>
      </c>
      <c r="AE92" t="str">
        <f>'Raw Data'!Y92</f>
        <v>2411000200I</v>
      </c>
      <c r="AF92">
        <f>'Raw Data'!Z92</f>
        <v>15.535132000000001</v>
      </c>
      <c r="AG92">
        <f>'Raw Data'!AA92</f>
        <v>34.880012000000001</v>
      </c>
      <c r="AH92">
        <f>'Raw Data'!AB92</f>
        <v>-83.404323000000005</v>
      </c>
      <c r="AI92">
        <f>'Raw Data'!AC92</f>
        <v>69</v>
      </c>
      <c r="AJ92">
        <f>'Raw Data'!AD92</f>
        <v>31</v>
      </c>
      <c r="AK92">
        <f>'Raw Data'!AE92</f>
        <v>118</v>
      </c>
      <c r="AL92" t="str">
        <f>'Raw Data'!AF92</f>
        <v>D1_0002_00_I</v>
      </c>
      <c r="AM92">
        <f>'Raw Data'!AG92</f>
        <v>99</v>
      </c>
      <c r="AN92">
        <f>'Raw Data'!AH92</f>
        <v>117</v>
      </c>
      <c r="AO92" t="str">
        <f>'Raw Data'!AI92</f>
        <v>simple</v>
      </c>
      <c r="AP92">
        <f>'Raw Data'!AJ92</f>
        <v>207.8</v>
      </c>
      <c r="AQ92">
        <f>'Raw Data'!AK92</f>
        <v>74.5</v>
      </c>
      <c r="AR92">
        <f>'Raw Data'!AL92</f>
        <v>268.89999999999998</v>
      </c>
      <c r="AS92">
        <f>'Raw Data'!AM92</f>
        <v>-83.405452999999994</v>
      </c>
      <c r="AT92">
        <f>'Raw Data'!AN92</f>
        <v>34.880851999999997</v>
      </c>
      <c r="AU92">
        <f>'Raw Data'!AO92</f>
        <v>-83.404743999999994</v>
      </c>
      <c r="AV92">
        <f>'Raw Data'!AP92</f>
        <v>34.880488999999997</v>
      </c>
      <c r="AW92" t="str">
        <f>'Raw Data'!AQ92</f>
        <v>2411000200I</v>
      </c>
      <c r="AX92">
        <f>'Raw Data'!AR92</f>
        <v>1</v>
      </c>
      <c r="AY92">
        <f>'Raw Data'!AS92</f>
        <v>241</v>
      </c>
      <c r="AZ92">
        <f>'Raw Data'!AT92</f>
        <v>2</v>
      </c>
      <c r="BA92">
        <f>'Raw Data'!AU92</f>
        <v>0</v>
      </c>
      <c r="BB92">
        <f>'Raw Data'!AV92</f>
        <v>25</v>
      </c>
      <c r="BC92">
        <f>'Raw Data'!AW92</f>
        <v>10.17</v>
      </c>
      <c r="BD92">
        <f>'Raw Data'!AX92</f>
        <v>10.02</v>
      </c>
      <c r="BE92">
        <f>'Raw Data'!AY92</f>
        <v>1888.1</v>
      </c>
      <c r="BF92">
        <f>'Raw Data'!AZ92</f>
        <v>1888.1</v>
      </c>
      <c r="BG92">
        <f>'Raw Data'!BA92</f>
        <v>1884.5</v>
      </c>
      <c r="BH92">
        <f>'Raw Data'!BB92</f>
        <v>35</v>
      </c>
      <c r="BI92">
        <f>'Raw Data'!BC92</f>
        <v>27.9</v>
      </c>
      <c r="BJ92">
        <f>'Raw Data'!BD92</f>
        <v>7.1</v>
      </c>
      <c r="BK92">
        <f>'Raw Data'!BE92</f>
        <v>43091</v>
      </c>
      <c r="BL92" t="str">
        <f>'Raw Data'!BF92</f>
        <v>NONE</v>
      </c>
      <c r="BM92">
        <f>'Raw Data'!BG92</f>
        <v>8.4599999999999996E-4</v>
      </c>
      <c r="BN92">
        <f>'Raw Data'!BH92</f>
        <v>43297</v>
      </c>
      <c r="BO92">
        <f>'Raw Data'!BI92</f>
        <v>42922</v>
      </c>
      <c r="BP92" t="str">
        <f>'Raw Data'!BJ92</f>
        <v>2411000200I</v>
      </c>
      <c r="BQ92" t="str">
        <f>'Raw Data'!BK92</f>
        <v>RABUN</v>
      </c>
      <c r="BR92">
        <f>'Raw Data'!BL92</f>
        <v>1</v>
      </c>
      <c r="BS92">
        <f>'Raw Data'!BM92</f>
        <v>200</v>
      </c>
      <c r="BT92">
        <f>'Raw Data'!BN92</f>
        <v>1</v>
      </c>
      <c r="BU92">
        <f>'Raw Data'!BO92</f>
        <v>1</v>
      </c>
      <c r="BV92">
        <f>'Raw Data'!BP92</f>
        <v>2</v>
      </c>
      <c r="BW92">
        <f>'Raw Data'!BQ92</f>
        <v>1</v>
      </c>
      <c r="BX92">
        <f>'Raw Data'!BR92</f>
        <v>1</v>
      </c>
      <c r="BY92">
        <f>'Raw Data'!BS92</f>
        <v>2</v>
      </c>
      <c r="BZ92">
        <f>'Raw Data'!BT92</f>
        <v>3</v>
      </c>
      <c r="CA92">
        <f>'Raw Data'!BU92</f>
        <v>3</v>
      </c>
      <c r="CB92" t="str">
        <f>'Raw Data'!BV92</f>
        <v>N</v>
      </c>
      <c r="CC92">
        <f>'Raw Data'!BW92</f>
        <v>241</v>
      </c>
      <c r="CD92">
        <f>'Raw Data'!BX92</f>
        <v>2</v>
      </c>
      <c r="CE92">
        <f>'Raw Data'!BY92</f>
        <v>0</v>
      </c>
      <c r="CF92" t="str">
        <f>'Raw Data'!BZ92</f>
        <v>Not Urban</v>
      </c>
      <c r="CG92" t="str">
        <f>'Raw Data'!CA92</f>
        <v>Not Urban</v>
      </c>
      <c r="CH92">
        <f>'Raw Data'!CB92</f>
        <v>0</v>
      </c>
      <c r="CI92">
        <f>'Raw Data'!CC92</f>
        <v>25</v>
      </c>
      <c r="CJ92">
        <f>'Raw Data'!CD92</f>
        <v>8020</v>
      </c>
      <c r="CK92" t="str">
        <f>'Raw Data'!CE92</f>
        <v>Clayton</v>
      </c>
      <c r="CL92">
        <f>'Raw Data'!CF92</f>
        <v>1690</v>
      </c>
      <c r="CM92">
        <f>'Raw Data'!CG92</f>
        <v>0.21201300000000001</v>
      </c>
      <c r="CN92">
        <f>'Raw Data'!CH92</f>
        <v>9</v>
      </c>
      <c r="CO92" t="str">
        <f>'Raw Data'!CI92</f>
        <v>State Mainline</v>
      </c>
      <c r="CP92">
        <f>'Raw Data'!CJ92</f>
        <v>8020</v>
      </c>
      <c r="CQ92">
        <f>'Raw Data'!CK92</f>
        <v>452487</v>
      </c>
      <c r="CR92">
        <f>'Raw Data'!CL92</f>
        <v>15.31</v>
      </c>
      <c r="CS92">
        <f>'Raw Data'!CM92</f>
        <v>15.53</v>
      </c>
      <c r="CT92">
        <f>'Raw Data'!CN92</f>
        <v>452487</v>
      </c>
      <c r="CU92">
        <f>'Raw Data'!CO92</f>
        <v>0</v>
      </c>
      <c r="CV92">
        <f>'Raw Data'!CP92</f>
        <v>1119.426702</v>
      </c>
      <c r="CW92">
        <f>'Raw Data'!CQ92</f>
        <v>100</v>
      </c>
      <c r="CX92">
        <f>'Raw Data'!CR92</f>
        <v>42946</v>
      </c>
      <c r="CY92">
        <f>'Raw Data'!CS92</f>
        <v>9.0100000000000006E-3</v>
      </c>
      <c r="CZ92">
        <f>'Raw Data'!CT92</f>
        <v>0</v>
      </c>
      <c r="DA92">
        <f>'Raw Data'!CU92</f>
        <v>8.4599999999999996E-4</v>
      </c>
      <c r="DB92">
        <f>'Raw Data'!CV92</f>
        <v>617</v>
      </c>
      <c r="DC92" t="str">
        <f>'Raw Data'!CW92</f>
        <v>241-0012</v>
      </c>
      <c r="DD92" t="str">
        <f>'Raw Data'!CX92</f>
        <v>3R : Rural Principal Arterial - Other</v>
      </c>
      <c r="DE92" t="str">
        <f>'Raw Data'!CY92</f>
        <v>34.880933, -83.406328</v>
      </c>
      <c r="DF92">
        <f>'Raw Data'!CZ92</f>
        <v>-83.406328000000002</v>
      </c>
      <c r="DG92">
        <f>'Raw Data'!DA92</f>
        <v>34.880932999999999</v>
      </c>
      <c r="DH92">
        <f>'Raw Data'!DB92</f>
        <v>34.880932999999999</v>
      </c>
      <c r="DI92">
        <f>'Raw Data'!DC92</f>
        <v>-83.406328000000002</v>
      </c>
      <c r="DJ92">
        <f>'Raw Data'!DD92</f>
        <v>8.4599999999999996E-4</v>
      </c>
      <c r="DK92">
        <f>'Raw Data'!DE92</f>
        <v>69</v>
      </c>
      <c r="DL92" s="1" t="str">
        <f>VLOOKUP(DK92,'Curve Info'!$A$9:$P$76,16)</f>
        <v>High Crash Frequency</v>
      </c>
      <c r="DM92" s="1" t="str">
        <f>VLOOKUP(DK92,'Curve Info'!$A$9:$P$76,14)</f>
        <v>High AADT</v>
      </c>
      <c r="DN92" s="1">
        <f t="shared" si="17"/>
        <v>6566.666666666667</v>
      </c>
      <c r="DO92" s="1">
        <f t="shared" si="18"/>
        <v>7470</v>
      </c>
      <c r="DP92" s="1">
        <f t="shared" si="19"/>
        <v>-903.33333333333303</v>
      </c>
      <c r="DQ92" s="1">
        <f t="shared" si="20"/>
        <v>-0.12092815707273534</v>
      </c>
      <c r="DR92" s="1">
        <f t="shared" si="21"/>
        <v>7018.3333333333339</v>
      </c>
      <c r="DS92">
        <f>'Raw Data'!DF92</f>
        <v>5040</v>
      </c>
      <c r="DT92">
        <f>'Raw Data'!DG92</f>
        <v>8.5</v>
      </c>
      <c r="DU92">
        <f>'Raw Data'!DH92</f>
        <v>7440</v>
      </c>
      <c r="DV92">
        <f>'Raw Data'!DI92</f>
        <v>6.9</v>
      </c>
      <c r="DW92">
        <f>'Raw Data'!DJ92</f>
        <v>7220</v>
      </c>
      <c r="DX92">
        <f>'Raw Data'!DK92</f>
        <v>7</v>
      </c>
      <c r="DY92">
        <f>'Raw Data'!DL92</f>
        <v>6850</v>
      </c>
      <c r="DZ92">
        <f>'Raw Data'!DM92</f>
        <v>6</v>
      </c>
      <c r="EA92">
        <f>'Raw Data'!DN92</f>
        <v>8020</v>
      </c>
      <c r="EB92">
        <f>'Raw Data'!DO92</f>
        <v>12</v>
      </c>
      <c r="EC92">
        <f>'Raw Data'!DP92</f>
        <v>7700</v>
      </c>
      <c r="ED92">
        <f>'Raw Data'!DQ92</f>
        <v>12</v>
      </c>
      <c r="EE92">
        <f>'Raw Data'!DR92</f>
        <v>7330</v>
      </c>
      <c r="EF92">
        <f>'Raw Data'!DS92</f>
        <v>12</v>
      </c>
      <c r="EG92">
        <f>'Raw Data'!DT92</f>
        <v>6830</v>
      </c>
      <c r="EH92">
        <f>'Raw Data'!DU92</f>
        <v>12</v>
      </c>
      <c r="EI92">
        <f>'Raw Data'!DV92</f>
        <v>6830</v>
      </c>
      <c r="EJ92">
        <f>'Raw Data'!DW92</f>
        <v>0</v>
      </c>
      <c r="EK92">
        <f>'Raw Data'!DX92</f>
        <v>6930</v>
      </c>
      <c r="EL92">
        <f>'Raw Data'!DY92</f>
        <v>0</v>
      </c>
      <c r="EM92">
        <f>'Raw Data'!DZ92</f>
        <v>6.3900000000000003E-4</v>
      </c>
    </row>
    <row r="93" spans="1:143" x14ac:dyDescent="0.3">
      <c r="A93">
        <f>'Raw Data'!A93</f>
        <v>92</v>
      </c>
      <c r="B93">
        <f>'Raw Data'!B93</f>
        <v>7679469</v>
      </c>
      <c r="C93" t="str">
        <f>'Raw Data'!C93</f>
        <v>Clayton Police Department</v>
      </c>
      <c r="D93">
        <f>'Raw Data'!D93</f>
        <v>44010.822222222225</v>
      </c>
      <c r="E93" s="1">
        <f t="shared" si="12"/>
        <v>2020</v>
      </c>
      <c r="F93" s="1" t="str" cm="1">
        <f t="array" ref="F93">_xlfn.IFS(E93&lt;=2016,"before treatment",E93=2017,"unknown",E93&gt;2017,"after treatment")</f>
        <v>after treatment</v>
      </c>
      <c r="G93" s="1">
        <f t="shared" si="13"/>
        <v>0</v>
      </c>
      <c r="H93" s="1">
        <f t="shared" si="14"/>
        <v>1</v>
      </c>
      <c r="I93" t="str">
        <f>'Raw Data'!E93</f>
        <v>Rabun</v>
      </c>
      <c r="J93" t="str">
        <f>'Raw Data'!F93</f>
        <v>["Main St","N Main St","Savannah St","W Savannah St"]</v>
      </c>
      <c r="K93" t="str">
        <f>'Raw Data'!G93</f>
        <v>S Main St</v>
      </c>
      <c r="L93" t="str">
        <f>'Raw Data'!H93</f>
        <v>(O) No Injury</v>
      </c>
      <c r="M93">
        <f>'Raw Data'!I93</f>
        <v>0</v>
      </c>
      <c r="N93">
        <f>'Raw Data'!J93</f>
        <v>0</v>
      </c>
      <c r="O93">
        <f>'Raw Data'!K93</f>
        <v>0</v>
      </c>
      <c r="P93" t="str">
        <f>'Raw Data'!L93</f>
        <v>Left Angle Crash</v>
      </c>
      <c r="Q93" t="str">
        <f>'Raw Data'!M93</f>
        <v>On Roadway - Roadway Intersection</v>
      </c>
      <c r="R93" t="str">
        <f>'Raw Data'!N93</f>
        <v>["Motor Vehicle in Motion","Motor Vehicle in Motion"]</v>
      </c>
      <c r="S93" t="str">
        <f>'Raw Data'!O93</f>
        <v>["Motor Vehicle in Motion","Motor Vehicle in Motion"]</v>
      </c>
      <c r="T93" t="str">
        <f>'Raw Data'!P93</f>
        <v>(None)</v>
      </c>
      <c r="U93">
        <f>'Raw Data'!Q93</f>
        <v>2</v>
      </c>
      <c r="V93" s="1" t="str">
        <f t="shared" si="15"/>
        <v>No</v>
      </c>
      <c r="W93" t="str">
        <f>'Raw Data'!R93</f>
        <v>["Straight","Turning Left"]</v>
      </c>
      <c r="X93" t="str">
        <f>'Raw Data'!S93</f>
        <v>["East","West"]</v>
      </c>
      <c r="Y93" t="str">
        <f>'Raw Data'!T93</f>
        <v>Daylight</v>
      </c>
      <c r="Z93" t="str">
        <f>'Raw Data'!U93</f>
        <v>Dry</v>
      </c>
      <c r="AA93" t="str">
        <f>'Raw Data'!V93</f>
        <v>[16,59]</v>
      </c>
      <c r="AB93" t="str">
        <f>'Raw Data'!W93</f>
        <v>["Lap and Shoulder Belt Used","Lap and Shoulder Belt Used"]</v>
      </c>
      <c r="AC93" s="1">
        <f t="shared" si="16"/>
        <v>0</v>
      </c>
      <c r="AD93" t="str">
        <f>'Raw Data'!X93</f>
        <v>["Sports Utility Vehicle (SUV)","Van"]</v>
      </c>
      <c r="AE93" t="str">
        <f>'Raw Data'!Y93</f>
        <v>2413089101I</v>
      </c>
      <c r="AF93">
        <f>'Raw Data'!Z93</f>
        <v>1.07</v>
      </c>
      <c r="AG93">
        <f>'Raw Data'!AA93</f>
        <v>34.878323999999999</v>
      </c>
      <c r="AH93">
        <f>'Raw Data'!AB93</f>
        <v>-83.400901000000005</v>
      </c>
      <c r="AI93">
        <f>'Raw Data'!AC93</f>
        <v>69</v>
      </c>
      <c r="AJ93">
        <f>'Raw Data'!AD93</f>
        <v>31</v>
      </c>
      <c r="AK93">
        <f>'Raw Data'!AE93</f>
        <v>118</v>
      </c>
      <c r="AL93" t="str">
        <f>'Raw Data'!AF93</f>
        <v>D1_0002_00_I</v>
      </c>
      <c r="AM93">
        <f>'Raw Data'!AG93</f>
        <v>99</v>
      </c>
      <c r="AN93">
        <f>'Raw Data'!AH93</f>
        <v>117</v>
      </c>
      <c r="AO93" t="str">
        <f>'Raw Data'!AI93</f>
        <v>simple</v>
      </c>
      <c r="AP93">
        <f>'Raw Data'!AJ93</f>
        <v>207.8</v>
      </c>
      <c r="AQ93">
        <f>'Raw Data'!AK93</f>
        <v>74.5</v>
      </c>
      <c r="AR93">
        <f>'Raw Data'!AL93</f>
        <v>268.89999999999998</v>
      </c>
      <c r="AS93">
        <f>'Raw Data'!AM93</f>
        <v>-83.405452999999994</v>
      </c>
      <c r="AT93">
        <f>'Raw Data'!AN93</f>
        <v>34.880851999999997</v>
      </c>
      <c r="AU93">
        <f>'Raw Data'!AO93</f>
        <v>-83.404743999999994</v>
      </c>
      <c r="AV93">
        <f>'Raw Data'!AP93</f>
        <v>34.880488999999997</v>
      </c>
      <c r="AW93" t="str">
        <f>'Raw Data'!AQ93</f>
        <v>2411000200I</v>
      </c>
      <c r="AX93">
        <f>'Raw Data'!AR93</f>
        <v>1</v>
      </c>
      <c r="AY93">
        <f>'Raw Data'!AS93</f>
        <v>241</v>
      </c>
      <c r="AZ93">
        <f>'Raw Data'!AT93</f>
        <v>2</v>
      </c>
      <c r="BA93">
        <f>'Raw Data'!AU93</f>
        <v>0</v>
      </c>
      <c r="BB93">
        <f>'Raw Data'!AV93</f>
        <v>25</v>
      </c>
      <c r="BC93">
        <f>'Raw Data'!AW93</f>
        <v>10.17</v>
      </c>
      <c r="BD93">
        <f>'Raw Data'!AX93</f>
        <v>10.02</v>
      </c>
      <c r="BE93">
        <f>'Raw Data'!AY93</f>
        <v>1888.1</v>
      </c>
      <c r="BF93">
        <f>'Raw Data'!AZ93</f>
        <v>1888.1</v>
      </c>
      <c r="BG93">
        <f>'Raw Data'!BA93</f>
        <v>1884.5</v>
      </c>
      <c r="BH93">
        <f>'Raw Data'!BB93</f>
        <v>35</v>
      </c>
      <c r="BI93">
        <f>'Raw Data'!BC93</f>
        <v>27.9</v>
      </c>
      <c r="BJ93">
        <f>'Raw Data'!BD93</f>
        <v>7.1</v>
      </c>
      <c r="BK93">
        <f>'Raw Data'!BE93</f>
        <v>43091</v>
      </c>
      <c r="BL93" t="str">
        <f>'Raw Data'!BF93</f>
        <v>NONE</v>
      </c>
      <c r="BM93">
        <f>'Raw Data'!BG93</f>
        <v>8.4599999999999996E-4</v>
      </c>
      <c r="BN93">
        <f>'Raw Data'!BH93</f>
        <v>43297</v>
      </c>
      <c r="BO93">
        <f>'Raw Data'!BI93</f>
        <v>42922</v>
      </c>
      <c r="BP93" t="str">
        <f>'Raw Data'!BJ93</f>
        <v>2411000200I</v>
      </c>
      <c r="BQ93" t="str">
        <f>'Raw Data'!BK93</f>
        <v>RABUN</v>
      </c>
      <c r="BR93">
        <f>'Raw Data'!BL93</f>
        <v>1</v>
      </c>
      <c r="BS93">
        <f>'Raw Data'!BM93</f>
        <v>200</v>
      </c>
      <c r="BT93">
        <f>'Raw Data'!BN93</f>
        <v>1</v>
      </c>
      <c r="BU93">
        <f>'Raw Data'!BO93</f>
        <v>1</v>
      </c>
      <c r="BV93">
        <f>'Raw Data'!BP93</f>
        <v>2</v>
      </c>
      <c r="BW93">
        <f>'Raw Data'!BQ93</f>
        <v>1</v>
      </c>
      <c r="BX93">
        <f>'Raw Data'!BR93</f>
        <v>1</v>
      </c>
      <c r="BY93">
        <f>'Raw Data'!BS93</f>
        <v>2</v>
      </c>
      <c r="BZ93">
        <f>'Raw Data'!BT93</f>
        <v>3</v>
      </c>
      <c r="CA93">
        <f>'Raw Data'!BU93</f>
        <v>3</v>
      </c>
      <c r="CB93" t="str">
        <f>'Raw Data'!BV93</f>
        <v>N</v>
      </c>
      <c r="CC93">
        <f>'Raw Data'!BW93</f>
        <v>241</v>
      </c>
      <c r="CD93">
        <f>'Raw Data'!BX93</f>
        <v>2</v>
      </c>
      <c r="CE93">
        <f>'Raw Data'!BY93</f>
        <v>0</v>
      </c>
      <c r="CF93" t="str">
        <f>'Raw Data'!BZ93</f>
        <v>Not Urban</v>
      </c>
      <c r="CG93" t="str">
        <f>'Raw Data'!CA93</f>
        <v>Not Urban</v>
      </c>
      <c r="CH93">
        <f>'Raw Data'!CB93</f>
        <v>0</v>
      </c>
      <c r="CI93">
        <f>'Raw Data'!CC93</f>
        <v>25</v>
      </c>
      <c r="CJ93">
        <f>'Raw Data'!CD93</f>
        <v>8020</v>
      </c>
      <c r="CK93" t="str">
        <f>'Raw Data'!CE93</f>
        <v>Clayton</v>
      </c>
      <c r="CL93">
        <f>'Raw Data'!CF93</f>
        <v>1690</v>
      </c>
      <c r="CM93">
        <f>'Raw Data'!CG93</f>
        <v>0.21201300000000001</v>
      </c>
      <c r="CN93">
        <f>'Raw Data'!CH93</f>
        <v>9</v>
      </c>
      <c r="CO93" t="str">
        <f>'Raw Data'!CI93</f>
        <v>State Mainline</v>
      </c>
      <c r="CP93">
        <f>'Raw Data'!CJ93</f>
        <v>8020</v>
      </c>
      <c r="CQ93">
        <f>'Raw Data'!CK93</f>
        <v>452487</v>
      </c>
      <c r="CR93">
        <f>'Raw Data'!CL93</f>
        <v>15.31</v>
      </c>
      <c r="CS93">
        <f>'Raw Data'!CM93</f>
        <v>15.53</v>
      </c>
      <c r="CT93">
        <f>'Raw Data'!CN93</f>
        <v>452487</v>
      </c>
      <c r="CU93">
        <f>'Raw Data'!CO93</f>
        <v>0</v>
      </c>
      <c r="CV93">
        <f>'Raw Data'!CP93</f>
        <v>1119.426702</v>
      </c>
      <c r="CW93">
        <f>'Raw Data'!CQ93</f>
        <v>100</v>
      </c>
      <c r="CX93">
        <f>'Raw Data'!CR93</f>
        <v>42946</v>
      </c>
      <c r="CY93">
        <f>'Raw Data'!CS93</f>
        <v>9.0100000000000006E-3</v>
      </c>
      <c r="CZ93">
        <f>'Raw Data'!CT93</f>
        <v>0</v>
      </c>
      <c r="DA93">
        <f>'Raw Data'!CU93</f>
        <v>8.4599999999999996E-4</v>
      </c>
      <c r="DB93">
        <f>'Raw Data'!CV93</f>
        <v>617</v>
      </c>
      <c r="DC93" t="str">
        <f>'Raw Data'!CW93</f>
        <v>241-0012</v>
      </c>
      <c r="DD93" t="str">
        <f>'Raw Data'!CX93</f>
        <v>3R : Rural Principal Arterial - Other</v>
      </c>
      <c r="DE93" t="str">
        <f>'Raw Data'!CY93</f>
        <v>34.880933, -83.406328</v>
      </c>
      <c r="DF93">
        <f>'Raw Data'!CZ93</f>
        <v>-83.406328000000002</v>
      </c>
      <c r="DG93">
        <f>'Raw Data'!DA93</f>
        <v>34.880932999999999</v>
      </c>
      <c r="DH93">
        <f>'Raw Data'!DB93</f>
        <v>34.880932999999999</v>
      </c>
      <c r="DI93">
        <f>'Raw Data'!DC93</f>
        <v>-83.406328000000002</v>
      </c>
      <c r="DJ93">
        <f>'Raw Data'!DD93</f>
        <v>8.4599999999999996E-4</v>
      </c>
      <c r="DK93">
        <f>'Raw Data'!DE93</f>
        <v>69</v>
      </c>
      <c r="DL93" s="1" t="str">
        <f>VLOOKUP(DK93,'Curve Info'!$A$9:$P$76,16)</f>
        <v>High Crash Frequency</v>
      </c>
      <c r="DM93" s="1" t="str">
        <f>VLOOKUP(DK93,'Curve Info'!$A$9:$P$76,14)</f>
        <v>High AADT</v>
      </c>
      <c r="DN93" s="1">
        <f t="shared" si="17"/>
        <v>6566.666666666667</v>
      </c>
      <c r="DO93" s="1">
        <f t="shared" si="18"/>
        <v>7470</v>
      </c>
      <c r="DP93" s="1">
        <f t="shared" si="19"/>
        <v>-903.33333333333303</v>
      </c>
      <c r="DQ93" s="1">
        <f t="shared" si="20"/>
        <v>-0.12092815707273534</v>
      </c>
      <c r="DR93" s="1">
        <f t="shared" si="21"/>
        <v>7018.3333333333339</v>
      </c>
      <c r="DS93">
        <f>'Raw Data'!DF93</f>
        <v>5040</v>
      </c>
      <c r="DT93">
        <f>'Raw Data'!DG93</f>
        <v>8.5</v>
      </c>
      <c r="DU93">
        <f>'Raw Data'!DH93</f>
        <v>7440</v>
      </c>
      <c r="DV93">
        <f>'Raw Data'!DI93</f>
        <v>6.9</v>
      </c>
      <c r="DW93">
        <f>'Raw Data'!DJ93</f>
        <v>7220</v>
      </c>
      <c r="DX93">
        <f>'Raw Data'!DK93</f>
        <v>7</v>
      </c>
      <c r="DY93">
        <f>'Raw Data'!DL93</f>
        <v>6850</v>
      </c>
      <c r="DZ93">
        <f>'Raw Data'!DM93</f>
        <v>6</v>
      </c>
      <c r="EA93">
        <f>'Raw Data'!DN93</f>
        <v>8020</v>
      </c>
      <c r="EB93">
        <f>'Raw Data'!DO93</f>
        <v>12</v>
      </c>
      <c r="EC93">
        <f>'Raw Data'!DP93</f>
        <v>7700</v>
      </c>
      <c r="ED93">
        <f>'Raw Data'!DQ93</f>
        <v>12</v>
      </c>
      <c r="EE93">
        <f>'Raw Data'!DR93</f>
        <v>7330</v>
      </c>
      <c r="EF93">
        <f>'Raw Data'!DS93</f>
        <v>12</v>
      </c>
      <c r="EG93">
        <f>'Raw Data'!DT93</f>
        <v>6830</v>
      </c>
      <c r="EH93">
        <f>'Raw Data'!DU93</f>
        <v>12</v>
      </c>
      <c r="EI93">
        <f>'Raw Data'!DV93</f>
        <v>6830</v>
      </c>
      <c r="EJ93">
        <f>'Raw Data'!DW93</f>
        <v>0</v>
      </c>
      <c r="EK93">
        <f>'Raw Data'!DX93</f>
        <v>6930</v>
      </c>
      <c r="EL93">
        <f>'Raw Data'!DY93</f>
        <v>0</v>
      </c>
      <c r="EM93">
        <f>'Raw Data'!DZ93</f>
        <v>4.4130000000000003E-3</v>
      </c>
    </row>
    <row r="94" spans="1:143" x14ac:dyDescent="0.3">
      <c r="A94">
        <f>'Raw Data'!A94</f>
        <v>93</v>
      </c>
      <c r="B94">
        <f>'Raw Data'!B94</f>
        <v>7416986</v>
      </c>
      <c r="C94" t="str">
        <f>'Raw Data'!C94</f>
        <v>Clayton Police Department</v>
      </c>
      <c r="D94">
        <f>'Raw Data'!D94</f>
        <v>43771.534722222219</v>
      </c>
      <c r="E94" s="1">
        <f t="shared" si="12"/>
        <v>2019</v>
      </c>
      <c r="F94" s="1" t="str" cm="1">
        <f t="array" ref="F94">_xlfn.IFS(E94&lt;=2016,"before treatment",E94=2017,"unknown",E94&gt;2017,"after treatment")</f>
        <v>after treatment</v>
      </c>
      <c r="G94" s="1">
        <f t="shared" si="13"/>
        <v>0</v>
      </c>
      <c r="H94" s="1">
        <f t="shared" si="14"/>
        <v>1</v>
      </c>
      <c r="I94" t="str">
        <f>'Raw Data'!E94</f>
        <v>Rabun</v>
      </c>
      <c r="J94" t="str">
        <f>'Raw Data'!F94</f>
        <v>["Main St","N Main St","Savannah St","W Savannah St"]</v>
      </c>
      <c r="K94" t="str">
        <f>'Raw Data'!G94</f>
        <v>W Savannah St</v>
      </c>
      <c r="L94" t="str">
        <f>'Raw Data'!H94</f>
        <v>(O) No Injury</v>
      </c>
      <c r="M94">
        <f>'Raw Data'!I94</f>
        <v>0</v>
      </c>
      <c r="N94">
        <f>'Raw Data'!J94</f>
        <v>0</v>
      </c>
      <c r="O94">
        <f>'Raw Data'!K94</f>
        <v>0</v>
      </c>
      <c r="P94" t="str">
        <f>'Raw Data'!L94</f>
        <v>Rear End</v>
      </c>
      <c r="Q94" t="str">
        <f>'Raw Data'!M94</f>
        <v>On Roadway - Roadway Intersection</v>
      </c>
      <c r="R94" t="str">
        <f>'Raw Data'!N94</f>
        <v>["Motor Vehicle in Motion","Motor Vehicle in Motion"]</v>
      </c>
      <c r="S94" t="str">
        <f>'Raw Data'!O94</f>
        <v>["Motor Vehicle in Motion","Motor Vehicle in Motion"]</v>
      </c>
      <c r="T94" t="str">
        <f>'Raw Data'!P94</f>
        <v>(None)</v>
      </c>
      <c r="U94">
        <f>'Raw Data'!Q94</f>
        <v>2</v>
      </c>
      <c r="V94" s="1" t="str">
        <f t="shared" si="15"/>
        <v>No</v>
      </c>
      <c r="W94" t="str">
        <f>'Raw Data'!R94</f>
        <v>["Turning Right","Turning Right"]</v>
      </c>
      <c r="X94" t="str">
        <f>'Raw Data'!S94</f>
        <v>["South","South"]</v>
      </c>
      <c r="Y94" t="str">
        <f>'Raw Data'!T94</f>
        <v>Daylight</v>
      </c>
      <c r="Z94" t="str">
        <f>'Raw Data'!U94</f>
        <v>Dry</v>
      </c>
      <c r="AA94" t="str">
        <f>'Raw Data'!V94</f>
        <v>[24,66]</v>
      </c>
      <c r="AB94" t="str">
        <f>'Raw Data'!W94</f>
        <v>["Lap and Shoulder Belt Used","Lap and Shoulder Belt Used"]</v>
      </c>
      <c r="AC94" s="1">
        <f t="shared" si="16"/>
        <v>0</v>
      </c>
      <c r="AD94" t="str">
        <f>'Raw Data'!X94</f>
        <v>["Pickup Truck","Pickup Truck"]</v>
      </c>
      <c r="AE94" t="str">
        <f>'Raw Data'!Y94</f>
        <v>2411000200I</v>
      </c>
      <c r="AF94">
        <f>'Raw Data'!Z94</f>
        <v>15.79</v>
      </c>
      <c r="AG94">
        <f>'Raw Data'!AA94</f>
        <v>34.878323999999999</v>
      </c>
      <c r="AH94">
        <f>'Raw Data'!AB94</f>
        <v>-83.400901000000005</v>
      </c>
      <c r="AI94">
        <f>'Raw Data'!AC94</f>
        <v>69</v>
      </c>
      <c r="AJ94">
        <f>'Raw Data'!AD94</f>
        <v>31</v>
      </c>
      <c r="AK94">
        <f>'Raw Data'!AE94</f>
        <v>118</v>
      </c>
      <c r="AL94" t="str">
        <f>'Raw Data'!AF94</f>
        <v>D1_0002_00_I</v>
      </c>
      <c r="AM94">
        <f>'Raw Data'!AG94</f>
        <v>99</v>
      </c>
      <c r="AN94">
        <f>'Raw Data'!AH94</f>
        <v>117</v>
      </c>
      <c r="AO94" t="str">
        <f>'Raw Data'!AI94</f>
        <v>simple</v>
      </c>
      <c r="AP94">
        <f>'Raw Data'!AJ94</f>
        <v>207.8</v>
      </c>
      <c r="AQ94">
        <f>'Raw Data'!AK94</f>
        <v>74.5</v>
      </c>
      <c r="AR94">
        <f>'Raw Data'!AL94</f>
        <v>268.89999999999998</v>
      </c>
      <c r="AS94">
        <f>'Raw Data'!AM94</f>
        <v>-83.405452999999994</v>
      </c>
      <c r="AT94">
        <f>'Raw Data'!AN94</f>
        <v>34.880851999999997</v>
      </c>
      <c r="AU94">
        <f>'Raw Data'!AO94</f>
        <v>-83.404743999999994</v>
      </c>
      <c r="AV94">
        <f>'Raw Data'!AP94</f>
        <v>34.880488999999997</v>
      </c>
      <c r="AW94" t="str">
        <f>'Raw Data'!AQ94</f>
        <v>2411000200I</v>
      </c>
      <c r="AX94">
        <f>'Raw Data'!AR94</f>
        <v>1</v>
      </c>
      <c r="AY94">
        <f>'Raw Data'!AS94</f>
        <v>241</v>
      </c>
      <c r="AZ94">
        <f>'Raw Data'!AT94</f>
        <v>2</v>
      </c>
      <c r="BA94">
        <f>'Raw Data'!AU94</f>
        <v>0</v>
      </c>
      <c r="BB94">
        <f>'Raw Data'!AV94</f>
        <v>25</v>
      </c>
      <c r="BC94">
        <f>'Raw Data'!AW94</f>
        <v>10.17</v>
      </c>
      <c r="BD94">
        <f>'Raw Data'!AX94</f>
        <v>10.02</v>
      </c>
      <c r="BE94">
        <f>'Raw Data'!AY94</f>
        <v>1888.1</v>
      </c>
      <c r="BF94">
        <f>'Raw Data'!AZ94</f>
        <v>1888.1</v>
      </c>
      <c r="BG94">
        <f>'Raw Data'!BA94</f>
        <v>1884.5</v>
      </c>
      <c r="BH94">
        <f>'Raw Data'!BB94</f>
        <v>35</v>
      </c>
      <c r="BI94">
        <f>'Raw Data'!BC94</f>
        <v>27.9</v>
      </c>
      <c r="BJ94">
        <f>'Raw Data'!BD94</f>
        <v>7.1</v>
      </c>
      <c r="BK94">
        <f>'Raw Data'!BE94</f>
        <v>43091</v>
      </c>
      <c r="BL94" t="str">
        <f>'Raw Data'!BF94</f>
        <v>NONE</v>
      </c>
      <c r="BM94">
        <f>'Raw Data'!BG94</f>
        <v>8.4599999999999996E-4</v>
      </c>
      <c r="BN94">
        <f>'Raw Data'!BH94</f>
        <v>43297</v>
      </c>
      <c r="BO94">
        <f>'Raw Data'!BI94</f>
        <v>42922</v>
      </c>
      <c r="BP94" t="str">
        <f>'Raw Data'!BJ94</f>
        <v>2411000200I</v>
      </c>
      <c r="BQ94" t="str">
        <f>'Raw Data'!BK94</f>
        <v>RABUN</v>
      </c>
      <c r="BR94">
        <f>'Raw Data'!BL94</f>
        <v>1</v>
      </c>
      <c r="BS94">
        <f>'Raw Data'!BM94</f>
        <v>200</v>
      </c>
      <c r="BT94">
        <f>'Raw Data'!BN94</f>
        <v>1</v>
      </c>
      <c r="BU94">
        <f>'Raw Data'!BO94</f>
        <v>1</v>
      </c>
      <c r="BV94">
        <f>'Raw Data'!BP94</f>
        <v>2</v>
      </c>
      <c r="BW94">
        <f>'Raw Data'!BQ94</f>
        <v>1</v>
      </c>
      <c r="BX94">
        <f>'Raw Data'!BR94</f>
        <v>1</v>
      </c>
      <c r="BY94">
        <f>'Raw Data'!BS94</f>
        <v>2</v>
      </c>
      <c r="BZ94">
        <f>'Raw Data'!BT94</f>
        <v>3</v>
      </c>
      <c r="CA94">
        <f>'Raw Data'!BU94</f>
        <v>3</v>
      </c>
      <c r="CB94" t="str">
        <f>'Raw Data'!BV94</f>
        <v>N</v>
      </c>
      <c r="CC94">
        <f>'Raw Data'!BW94</f>
        <v>241</v>
      </c>
      <c r="CD94">
        <f>'Raw Data'!BX94</f>
        <v>2</v>
      </c>
      <c r="CE94">
        <f>'Raw Data'!BY94</f>
        <v>0</v>
      </c>
      <c r="CF94" t="str">
        <f>'Raw Data'!BZ94</f>
        <v>Not Urban</v>
      </c>
      <c r="CG94" t="str">
        <f>'Raw Data'!CA94</f>
        <v>Not Urban</v>
      </c>
      <c r="CH94">
        <f>'Raw Data'!CB94</f>
        <v>0</v>
      </c>
      <c r="CI94">
        <f>'Raw Data'!CC94</f>
        <v>25</v>
      </c>
      <c r="CJ94">
        <f>'Raw Data'!CD94</f>
        <v>8020</v>
      </c>
      <c r="CK94" t="str">
        <f>'Raw Data'!CE94</f>
        <v>Clayton</v>
      </c>
      <c r="CL94">
        <f>'Raw Data'!CF94</f>
        <v>1690</v>
      </c>
      <c r="CM94">
        <f>'Raw Data'!CG94</f>
        <v>0.21201300000000001</v>
      </c>
      <c r="CN94">
        <f>'Raw Data'!CH94</f>
        <v>9</v>
      </c>
      <c r="CO94" t="str">
        <f>'Raw Data'!CI94</f>
        <v>State Mainline</v>
      </c>
      <c r="CP94">
        <f>'Raw Data'!CJ94</f>
        <v>8020</v>
      </c>
      <c r="CQ94">
        <f>'Raw Data'!CK94</f>
        <v>452487</v>
      </c>
      <c r="CR94">
        <f>'Raw Data'!CL94</f>
        <v>15.31</v>
      </c>
      <c r="CS94">
        <f>'Raw Data'!CM94</f>
        <v>15.53</v>
      </c>
      <c r="CT94">
        <f>'Raw Data'!CN94</f>
        <v>452487</v>
      </c>
      <c r="CU94">
        <f>'Raw Data'!CO94</f>
        <v>0</v>
      </c>
      <c r="CV94">
        <f>'Raw Data'!CP94</f>
        <v>1119.426702</v>
      </c>
      <c r="CW94">
        <f>'Raw Data'!CQ94</f>
        <v>100</v>
      </c>
      <c r="CX94">
        <f>'Raw Data'!CR94</f>
        <v>42946</v>
      </c>
      <c r="CY94">
        <f>'Raw Data'!CS94</f>
        <v>9.0100000000000006E-3</v>
      </c>
      <c r="CZ94">
        <f>'Raw Data'!CT94</f>
        <v>0</v>
      </c>
      <c r="DA94">
        <f>'Raw Data'!CU94</f>
        <v>8.4599999999999996E-4</v>
      </c>
      <c r="DB94">
        <f>'Raw Data'!CV94</f>
        <v>617</v>
      </c>
      <c r="DC94" t="str">
        <f>'Raw Data'!CW94</f>
        <v>241-0012</v>
      </c>
      <c r="DD94" t="str">
        <f>'Raw Data'!CX94</f>
        <v>3R : Rural Principal Arterial - Other</v>
      </c>
      <c r="DE94" t="str">
        <f>'Raw Data'!CY94</f>
        <v>34.880933, -83.406328</v>
      </c>
      <c r="DF94">
        <f>'Raw Data'!CZ94</f>
        <v>-83.406328000000002</v>
      </c>
      <c r="DG94">
        <f>'Raw Data'!DA94</f>
        <v>34.880932999999999</v>
      </c>
      <c r="DH94">
        <f>'Raw Data'!DB94</f>
        <v>34.880932999999999</v>
      </c>
      <c r="DI94">
        <f>'Raw Data'!DC94</f>
        <v>-83.406328000000002</v>
      </c>
      <c r="DJ94">
        <f>'Raw Data'!DD94</f>
        <v>8.4599999999999996E-4</v>
      </c>
      <c r="DK94">
        <f>'Raw Data'!DE94</f>
        <v>69</v>
      </c>
      <c r="DL94" s="1" t="str">
        <f>VLOOKUP(DK94,'Curve Info'!$A$9:$P$76,16)</f>
        <v>High Crash Frequency</v>
      </c>
      <c r="DM94" s="1" t="str">
        <f>VLOOKUP(DK94,'Curve Info'!$A$9:$P$76,14)</f>
        <v>High AADT</v>
      </c>
      <c r="DN94" s="1">
        <f t="shared" si="17"/>
        <v>6566.666666666667</v>
      </c>
      <c r="DO94" s="1">
        <f t="shared" si="18"/>
        <v>7470</v>
      </c>
      <c r="DP94" s="1">
        <f t="shared" si="19"/>
        <v>-903.33333333333303</v>
      </c>
      <c r="DQ94" s="1">
        <f t="shared" si="20"/>
        <v>-0.12092815707273534</v>
      </c>
      <c r="DR94" s="1">
        <f t="shared" si="21"/>
        <v>7018.3333333333339</v>
      </c>
      <c r="DS94">
        <f>'Raw Data'!DF94</f>
        <v>5040</v>
      </c>
      <c r="DT94">
        <f>'Raw Data'!DG94</f>
        <v>8.5</v>
      </c>
      <c r="DU94">
        <f>'Raw Data'!DH94</f>
        <v>7440</v>
      </c>
      <c r="DV94">
        <f>'Raw Data'!DI94</f>
        <v>6.9</v>
      </c>
      <c r="DW94">
        <f>'Raw Data'!DJ94</f>
        <v>7220</v>
      </c>
      <c r="DX94">
        <f>'Raw Data'!DK94</f>
        <v>7</v>
      </c>
      <c r="DY94">
        <f>'Raw Data'!DL94</f>
        <v>6850</v>
      </c>
      <c r="DZ94">
        <f>'Raw Data'!DM94</f>
        <v>6</v>
      </c>
      <c r="EA94">
        <f>'Raw Data'!DN94</f>
        <v>8020</v>
      </c>
      <c r="EB94">
        <f>'Raw Data'!DO94</f>
        <v>12</v>
      </c>
      <c r="EC94">
        <f>'Raw Data'!DP94</f>
        <v>7700</v>
      </c>
      <c r="ED94">
        <f>'Raw Data'!DQ94</f>
        <v>12</v>
      </c>
      <c r="EE94">
        <f>'Raw Data'!DR94</f>
        <v>7330</v>
      </c>
      <c r="EF94">
        <f>'Raw Data'!DS94</f>
        <v>12</v>
      </c>
      <c r="EG94">
        <f>'Raw Data'!DT94</f>
        <v>6830</v>
      </c>
      <c r="EH94">
        <f>'Raw Data'!DU94</f>
        <v>12</v>
      </c>
      <c r="EI94">
        <f>'Raw Data'!DV94</f>
        <v>6830</v>
      </c>
      <c r="EJ94">
        <f>'Raw Data'!DW94</f>
        <v>0</v>
      </c>
      <c r="EK94">
        <f>'Raw Data'!DX94</f>
        <v>6930</v>
      </c>
      <c r="EL94">
        <f>'Raw Data'!DY94</f>
        <v>0</v>
      </c>
      <c r="EM94">
        <f>'Raw Data'!DZ94</f>
        <v>4.4130000000000003E-3</v>
      </c>
    </row>
    <row r="95" spans="1:143" x14ac:dyDescent="0.3">
      <c r="A95">
        <f>'Raw Data'!A95</f>
        <v>94</v>
      </c>
      <c r="B95">
        <f>'Raw Data'!B95</f>
        <v>7335129</v>
      </c>
      <c r="C95" t="str">
        <f>'Raw Data'!C95</f>
        <v>Clayton Police Department</v>
      </c>
      <c r="D95">
        <f>'Raw Data'!D95</f>
        <v>43704.530555555553</v>
      </c>
      <c r="E95" s="1">
        <f t="shared" si="12"/>
        <v>2019</v>
      </c>
      <c r="F95" s="1" t="str" cm="1">
        <f t="array" ref="F95">_xlfn.IFS(E95&lt;=2016,"before treatment",E95=2017,"unknown",E95&gt;2017,"after treatment")</f>
        <v>after treatment</v>
      </c>
      <c r="G95" s="1">
        <f t="shared" si="13"/>
        <v>0</v>
      </c>
      <c r="H95" s="1">
        <f t="shared" si="14"/>
        <v>1</v>
      </c>
      <c r="I95" t="str">
        <f>'Raw Data'!E95</f>
        <v>Rabun</v>
      </c>
      <c r="J95" t="str">
        <f>'Raw Data'!F95</f>
        <v>W Savannah St</v>
      </c>
      <c r="K95" t="str">
        <f>'Raw Data'!G95</f>
        <v>S Church St</v>
      </c>
      <c r="L95" t="str">
        <f>'Raw Data'!H95</f>
        <v>(O) No Injury</v>
      </c>
      <c r="M95">
        <f>'Raw Data'!I95</f>
        <v>0</v>
      </c>
      <c r="N95">
        <f>'Raw Data'!J95</f>
        <v>0</v>
      </c>
      <c r="O95">
        <f>'Raw Data'!K95</f>
        <v>0</v>
      </c>
      <c r="P95" t="str">
        <f>'Raw Data'!L95</f>
        <v>Angle (Other)</v>
      </c>
      <c r="Q95" t="str">
        <f>'Raw Data'!M95</f>
        <v>On Roadway - Roadway Intersection</v>
      </c>
      <c r="R95" t="str">
        <f>'Raw Data'!N95</f>
        <v>["Motor Vehicle in Motion","Motor Vehicle in Motion"]</v>
      </c>
      <c r="S95" t="str">
        <f>'Raw Data'!O95</f>
        <v>["Motor Vehicle in Motion","Motor Vehicle in Motion"]</v>
      </c>
      <c r="T95" t="str">
        <f>'Raw Data'!P95</f>
        <v>(None)</v>
      </c>
      <c r="U95">
        <f>'Raw Data'!Q95</f>
        <v>2</v>
      </c>
      <c r="V95" s="1" t="str">
        <f t="shared" si="15"/>
        <v>No</v>
      </c>
      <c r="W95" t="str">
        <f>'Raw Data'!R95</f>
        <v>["Straight","Straight"]</v>
      </c>
      <c r="X95" t="str">
        <f>'Raw Data'!S95</f>
        <v>["North","West"]</v>
      </c>
      <c r="Y95" t="str">
        <f>'Raw Data'!T95</f>
        <v>Daylight</v>
      </c>
      <c r="Z95" t="str">
        <f>'Raw Data'!U95</f>
        <v>Wet</v>
      </c>
      <c r="AA95" t="str">
        <f>'Raw Data'!V95</f>
        <v>[25,47]</v>
      </c>
      <c r="AB95" t="str">
        <f>'Raw Data'!W95</f>
        <v>["Lap and Shoulder Belt Used","Lap and Shoulder Belt Used"]</v>
      </c>
      <c r="AC95" s="1">
        <f t="shared" si="16"/>
        <v>0</v>
      </c>
      <c r="AD95" t="str">
        <f>'Raw Data'!X95</f>
        <v>["Passenger Car","Sports Utility Vehicle (SUV)"]</v>
      </c>
      <c r="AE95" t="str">
        <f>'Raw Data'!Y95</f>
        <v>2411000200I</v>
      </c>
      <c r="AF95">
        <f>'Raw Data'!Z95</f>
        <v>15.716087</v>
      </c>
      <c r="AG95">
        <f>'Raw Data'!AA95</f>
        <v>34.878435000000003</v>
      </c>
      <c r="AH95">
        <f>'Raw Data'!AB95</f>
        <v>-83.402144000000007</v>
      </c>
      <c r="AI95">
        <f>'Raw Data'!AC95</f>
        <v>69</v>
      </c>
      <c r="AJ95">
        <f>'Raw Data'!AD95</f>
        <v>31</v>
      </c>
      <c r="AK95">
        <f>'Raw Data'!AE95</f>
        <v>118</v>
      </c>
      <c r="AL95" t="str">
        <f>'Raw Data'!AF95</f>
        <v>D1_0002_00_I</v>
      </c>
      <c r="AM95">
        <f>'Raw Data'!AG95</f>
        <v>99</v>
      </c>
      <c r="AN95">
        <f>'Raw Data'!AH95</f>
        <v>117</v>
      </c>
      <c r="AO95" t="str">
        <f>'Raw Data'!AI95</f>
        <v>simple</v>
      </c>
      <c r="AP95">
        <f>'Raw Data'!AJ95</f>
        <v>207.8</v>
      </c>
      <c r="AQ95">
        <f>'Raw Data'!AK95</f>
        <v>74.5</v>
      </c>
      <c r="AR95">
        <f>'Raw Data'!AL95</f>
        <v>268.89999999999998</v>
      </c>
      <c r="AS95">
        <f>'Raw Data'!AM95</f>
        <v>-83.405452999999994</v>
      </c>
      <c r="AT95">
        <f>'Raw Data'!AN95</f>
        <v>34.880851999999997</v>
      </c>
      <c r="AU95">
        <f>'Raw Data'!AO95</f>
        <v>-83.404743999999994</v>
      </c>
      <c r="AV95">
        <f>'Raw Data'!AP95</f>
        <v>34.880488999999997</v>
      </c>
      <c r="AW95" t="str">
        <f>'Raw Data'!AQ95</f>
        <v>2411000200I</v>
      </c>
      <c r="AX95">
        <f>'Raw Data'!AR95</f>
        <v>1</v>
      </c>
      <c r="AY95">
        <f>'Raw Data'!AS95</f>
        <v>241</v>
      </c>
      <c r="AZ95">
        <f>'Raw Data'!AT95</f>
        <v>2</v>
      </c>
      <c r="BA95">
        <f>'Raw Data'!AU95</f>
        <v>0</v>
      </c>
      <c r="BB95">
        <f>'Raw Data'!AV95</f>
        <v>25</v>
      </c>
      <c r="BC95">
        <f>'Raw Data'!AW95</f>
        <v>10.17</v>
      </c>
      <c r="BD95">
        <f>'Raw Data'!AX95</f>
        <v>10.02</v>
      </c>
      <c r="BE95">
        <f>'Raw Data'!AY95</f>
        <v>1888.1</v>
      </c>
      <c r="BF95">
        <f>'Raw Data'!AZ95</f>
        <v>1888.1</v>
      </c>
      <c r="BG95">
        <f>'Raw Data'!BA95</f>
        <v>1884.5</v>
      </c>
      <c r="BH95">
        <f>'Raw Data'!BB95</f>
        <v>35</v>
      </c>
      <c r="BI95">
        <f>'Raw Data'!BC95</f>
        <v>27.9</v>
      </c>
      <c r="BJ95">
        <f>'Raw Data'!BD95</f>
        <v>7.1</v>
      </c>
      <c r="BK95">
        <f>'Raw Data'!BE95</f>
        <v>43091</v>
      </c>
      <c r="BL95" t="str">
        <f>'Raw Data'!BF95</f>
        <v>NONE</v>
      </c>
      <c r="BM95">
        <f>'Raw Data'!BG95</f>
        <v>8.4599999999999996E-4</v>
      </c>
      <c r="BN95">
        <f>'Raw Data'!BH95</f>
        <v>43297</v>
      </c>
      <c r="BO95">
        <f>'Raw Data'!BI95</f>
        <v>42922</v>
      </c>
      <c r="BP95" t="str">
        <f>'Raw Data'!BJ95</f>
        <v>2411000200I</v>
      </c>
      <c r="BQ95" t="str">
        <f>'Raw Data'!BK95</f>
        <v>RABUN</v>
      </c>
      <c r="BR95">
        <f>'Raw Data'!BL95</f>
        <v>1</v>
      </c>
      <c r="BS95">
        <f>'Raw Data'!BM95</f>
        <v>200</v>
      </c>
      <c r="BT95">
        <f>'Raw Data'!BN95</f>
        <v>1</v>
      </c>
      <c r="BU95">
        <f>'Raw Data'!BO95</f>
        <v>1</v>
      </c>
      <c r="BV95">
        <f>'Raw Data'!BP95</f>
        <v>2</v>
      </c>
      <c r="BW95">
        <f>'Raw Data'!BQ95</f>
        <v>1</v>
      </c>
      <c r="BX95">
        <f>'Raw Data'!BR95</f>
        <v>1</v>
      </c>
      <c r="BY95">
        <f>'Raw Data'!BS95</f>
        <v>2</v>
      </c>
      <c r="BZ95">
        <f>'Raw Data'!BT95</f>
        <v>3</v>
      </c>
      <c r="CA95">
        <f>'Raw Data'!BU95</f>
        <v>3</v>
      </c>
      <c r="CB95" t="str">
        <f>'Raw Data'!BV95</f>
        <v>N</v>
      </c>
      <c r="CC95">
        <f>'Raw Data'!BW95</f>
        <v>241</v>
      </c>
      <c r="CD95">
        <f>'Raw Data'!BX95</f>
        <v>2</v>
      </c>
      <c r="CE95">
        <f>'Raw Data'!BY95</f>
        <v>0</v>
      </c>
      <c r="CF95" t="str">
        <f>'Raw Data'!BZ95</f>
        <v>Not Urban</v>
      </c>
      <c r="CG95" t="str">
        <f>'Raw Data'!CA95</f>
        <v>Not Urban</v>
      </c>
      <c r="CH95">
        <f>'Raw Data'!CB95</f>
        <v>0</v>
      </c>
      <c r="CI95">
        <f>'Raw Data'!CC95</f>
        <v>25</v>
      </c>
      <c r="CJ95">
        <f>'Raw Data'!CD95</f>
        <v>8020</v>
      </c>
      <c r="CK95" t="str">
        <f>'Raw Data'!CE95</f>
        <v>Clayton</v>
      </c>
      <c r="CL95">
        <f>'Raw Data'!CF95</f>
        <v>1690</v>
      </c>
      <c r="CM95">
        <f>'Raw Data'!CG95</f>
        <v>0.21201300000000001</v>
      </c>
      <c r="CN95">
        <f>'Raw Data'!CH95</f>
        <v>9</v>
      </c>
      <c r="CO95" t="str">
        <f>'Raw Data'!CI95</f>
        <v>State Mainline</v>
      </c>
      <c r="CP95">
        <f>'Raw Data'!CJ95</f>
        <v>8020</v>
      </c>
      <c r="CQ95">
        <f>'Raw Data'!CK95</f>
        <v>452487</v>
      </c>
      <c r="CR95">
        <f>'Raw Data'!CL95</f>
        <v>15.31</v>
      </c>
      <c r="CS95">
        <f>'Raw Data'!CM95</f>
        <v>15.53</v>
      </c>
      <c r="CT95">
        <f>'Raw Data'!CN95</f>
        <v>452487</v>
      </c>
      <c r="CU95">
        <f>'Raw Data'!CO95</f>
        <v>0</v>
      </c>
      <c r="CV95">
        <f>'Raw Data'!CP95</f>
        <v>1119.426702</v>
      </c>
      <c r="CW95">
        <f>'Raw Data'!CQ95</f>
        <v>100</v>
      </c>
      <c r="CX95">
        <f>'Raw Data'!CR95</f>
        <v>42946</v>
      </c>
      <c r="CY95">
        <f>'Raw Data'!CS95</f>
        <v>9.0100000000000006E-3</v>
      </c>
      <c r="CZ95">
        <f>'Raw Data'!CT95</f>
        <v>0</v>
      </c>
      <c r="DA95">
        <f>'Raw Data'!CU95</f>
        <v>8.4599999999999996E-4</v>
      </c>
      <c r="DB95">
        <f>'Raw Data'!CV95</f>
        <v>617</v>
      </c>
      <c r="DC95" t="str">
        <f>'Raw Data'!CW95</f>
        <v>241-0012</v>
      </c>
      <c r="DD95" t="str">
        <f>'Raw Data'!CX95</f>
        <v>3R : Rural Principal Arterial - Other</v>
      </c>
      <c r="DE95" t="str">
        <f>'Raw Data'!CY95</f>
        <v>34.880933, -83.406328</v>
      </c>
      <c r="DF95">
        <f>'Raw Data'!CZ95</f>
        <v>-83.406328000000002</v>
      </c>
      <c r="DG95">
        <f>'Raw Data'!DA95</f>
        <v>34.880932999999999</v>
      </c>
      <c r="DH95">
        <f>'Raw Data'!DB95</f>
        <v>34.880932999999999</v>
      </c>
      <c r="DI95">
        <f>'Raw Data'!DC95</f>
        <v>-83.406328000000002</v>
      </c>
      <c r="DJ95">
        <f>'Raw Data'!DD95</f>
        <v>8.4599999999999996E-4</v>
      </c>
      <c r="DK95">
        <f>'Raw Data'!DE95</f>
        <v>69</v>
      </c>
      <c r="DL95" s="1" t="str">
        <f>VLOOKUP(DK95,'Curve Info'!$A$9:$P$76,16)</f>
        <v>High Crash Frequency</v>
      </c>
      <c r="DM95" s="1" t="str">
        <f>VLOOKUP(DK95,'Curve Info'!$A$9:$P$76,14)</f>
        <v>High AADT</v>
      </c>
      <c r="DN95" s="1">
        <f t="shared" si="17"/>
        <v>6566.666666666667</v>
      </c>
      <c r="DO95" s="1">
        <f t="shared" si="18"/>
        <v>7470</v>
      </c>
      <c r="DP95" s="1">
        <f t="shared" si="19"/>
        <v>-903.33333333333303</v>
      </c>
      <c r="DQ95" s="1">
        <f t="shared" si="20"/>
        <v>-0.12092815707273534</v>
      </c>
      <c r="DR95" s="1">
        <f t="shared" si="21"/>
        <v>7018.3333333333339</v>
      </c>
      <c r="DS95">
        <f>'Raw Data'!DF95</f>
        <v>5040</v>
      </c>
      <c r="DT95">
        <f>'Raw Data'!DG95</f>
        <v>8.5</v>
      </c>
      <c r="DU95">
        <f>'Raw Data'!DH95</f>
        <v>7440</v>
      </c>
      <c r="DV95">
        <f>'Raw Data'!DI95</f>
        <v>6.9</v>
      </c>
      <c r="DW95">
        <f>'Raw Data'!DJ95</f>
        <v>7220</v>
      </c>
      <c r="DX95">
        <f>'Raw Data'!DK95</f>
        <v>7</v>
      </c>
      <c r="DY95">
        <f>'Raw Data'!DL95</f>
        <v>6850</v>
      </c>
      <c r="DZ95">
        <f>'Raw Data'!DM95</f>
        <v>6</v>
      </c>
      <c r="EA95">
        <f>'Raw Data'!DN95</f>
        <v>8020</v>
      </c>
      <c r="EB95">
        <f>'Raw Data'!DO95</f>
        <v>12</v>
      </c>
      <c r="EC95">
        <f>'Raw Data'!DP95</f>
        <v>7700</v>
      </c>
      <c r="ED95">
        <f>'Raw Data'!DQ95</f>
        <v>12</v>
      </c>
      <c r="EE95">
        <f>'Raw Data'!DR95</f>
        <v>7330</v>
      </c>
      <c r="EF95">
        <f>'Raw Data'!DS95</f>
        <v>12</v>
      </c>
      <c r="EG95">
        <f>'Raw Data'!DT95</f>
        <v>6830</v>
      </c>
      <c r="EH95">
        <f>'Raw Data'!DU95</f>
        <v>12</v>
      </c>
      <c r="EI95">
        <f>'Raw Data'!DV95</f>
        <v>6830</v>
      </c>
      <c r="EJ95">
        <f>'Raw Data'!DW95</f>
        <v>0</v>
      </c>
      <c r="EK95">
        <f>'Raw Data'!DX95</f>
        <v>6930</v>
      </c>
      <c r="EL95">
        <f>'Raw Data'!DY95</f>
        <v>0</v>
      </c>
      <c r="EM95">
        <f>'Raw Data'!DZ95</f>
        <v>3.3159999999999999E-3</v>
      </c>
    </row>
    <row r="96" spans="1:143" x14ac:dyDescent="0.3">
      <c r="A96">
        <f>'Raw Data'!A96</f>
        <v>95</v>
      </c>
      <c r="B96">
        <f>'Raw Data'!B96</f>
        <v>7303306</v>
      </c>
      <c r="C96" t="str">
        <f>'Raw Data'!C96</f>
        <v>Clayton Police Department</v>
      </c>
      <c r="D96">
        <f>'Raw Data'!D96</f>
        <v>43670.923611111109</v>
      </c>
      <c r="E96" s="1">
        <f t="shared" si="12"/>
        <v>2019</v>
      </c>
      <c r="F96" s="1" t="str" cm="1">
        <f t="array" ref="F96">_xlfn.IFS(E96&lt;=2016,"before treatment",E96=2017,"unknown",E96&gt;2017,"after treatment")</f>
        <v>after treatment</v>
      </c>
      <c r="G96" s="1">
        <f t="shared" si="13"/>
        <v>0</v>
      </c>
      <c r="H96" s="1">
        <f t="shared" si="14"/>
        <v>1</v>
      </c>
      <c r="I96" t="str">
        <f>'Raw Data'!E96</f>
        <v>Rabun</v>
      </c>
      <c r="J96" t="str">
        <f>'Raw Data'!F96</f>
        <v>House St</v>
      </c>
      <c r="K96" t="str">
        <f>'Raw Data'!G96</f>
        <v>Hiawassee St</v>
      </c>
      <c r="L96" t="str">
        <f>'Raw Data'!H96</f>
        <v>(O) No Injury</v>
      </c>
      <c r="M96">
        <f>'Raw Data'!I96</f>
        <v>0</v>
      </c>
      <c r="N96">
        <f>'Raw Data'!J96</f>
        <v>0</v>
      </c>
      <c r="O96">
        <f>'Raw Data'!K96</f>
        <v>0</v>
      </c>
      <c r="P96" t="str">
        <f>'Raw Data'!L96</f>
        <v>Not a Collision with Motor Vehicle</v>
      </c>
      <c r="Q96" t="str">
        <f>'Raw Data'!M96</f>
        <v>Off Roadway</v>
      </c>
      <c r="R96" t="str">
        <f>'Raw Data'!N96</f>
        <v>Highway Traffic Sign Post</v>
      </c>
      <c r="S96" t="str">
        <f>'Raw Data'!O96</f>
        <v>Highway Traffic Sign Post</v>
      </c>
      <c r="T96" t="str">
        <f>'Raw Data'!P96</f>
        <v>(None)</v>
      </c>
      <c r="U96">
        <f>'Raw Data'!Q96</f>
        <v>1</v>
      </c>
      <c r="V96" s="1" t="str">
        <f t="shared" si="15"/>
        <v>Yes</v>
      </c>
      <c r="W96" t="str">
        <f>'Raw Data'!R96</f>
        <v>Negotiating a Curve</v>
      </c>
      <c r="X96" t="str">
        <f>'Raw Data'!S96</f>
        <v>East</v>
      </c>
      <c r="Y96" t="str">
        <f>'Raw Data'!T96</f>
        <v>Dark-Lighted</v>
      </c>
      <c r="Z96" t="str">
        <f>'Raw Data'!U96</f>
        <v>Dry</v>
      </c>
      <c r="AA96">
        <f>'Raw Data'!V96</f>
        <v>16</v>
      </c>
      <c r="AB96" t="str">
        <f>'Raw Data'!W96</f>
        <v>None Used</v>
      </c>
      <c r="AC96" s="1">
        <f t="shared" si="16"/>
        <v>0</v>
      </c>
      <c r="AD96" t="str">
        <f>'Raw Data'!X96</f>
        <v>Pickup Truck</v>
      </c>
      <c r="AE96" t="str">
        <f>'Raw Data'!Y96</f>
        <v>2411000200I</v>
      </c>
      <c r="AF96">
        <f>'Raw Data'!Z96</f>
        <v>15.551994000000001</v>
      </c>
      <c r="AG96">
        <f>'Raw Data'!AA96</f>
        <v>34.879787</v>
      </c>
      <c r="AH96">
        <f>'Raw Data'!AB96</f>
        <v>-83.404199000000006</v>
      </c>
      <c r="AI96">
        <f>'Raw Data'!AC96</f>
        <v>69</v>
      </c>
      <c r="AJ96">
        <f>'Raw Data'!AD96</f>
        <v>31</v>
      </c>
      <c r="AK96">
        <f>'Raw Data'!AE96</f>
        <v>118</v>
      </c>
      <c r="AL96" t="str">
        <f>'Raw Data'!AF96</f>
        <v>D1_0002_00_I</v>
      </c>
      <c r="AM96">
        <f>'Raw Data'!AG96</f>
        <v>99</v>
      </c>
      <c r="AN96">
        <f>'Raw Data'!AH96</f>
        <v>117</v>
      </c>
      <c r="AO96" t="str">
        <f>'Raw Data'!AI96</f>
        <v>simple</v>
      </c>
      <c r="AP96">
        <f>'Raw Data'!AJ96</f>
        <v>207.8</v>
      </c>
      <c r="AQ96">
        <f>'Raw Data'!AK96</f>
        <v>74.5</v>
      </c>
      <c r="AR96">
        <f>'Raw Data'!AL96</f>
        <v>268.89999999999998</v>
      </c>
      <c r="AS96">
        <f>'Raw Data'!AM96</f>
        <v>-83.405452999999994</v>
      </c>
      <c r="AT96">
        <f>'Raw Data'!AN96</f>
        <v>34.880851999999997</v>
      </c>
      <c r="AU96">
        <f>'Raw Data'!AO96</f>
        <v>-83.404743999999994</v>
      </c>
      <c r="AV96">
        <f>'Raw Data'!AP96</f>
        <v>34.880488999999997</v>
      </c>
      <c r="AW96" t="str">
        <f>'Raw Data'!AQ96</f>
        <v>2411000200I</v>
      </c>
      <c r="AX96">
        <f>'Raw Data'!AR96</f>
        <v>1</v>
      </c>
      <c r="AY96">
        <f>'Raw Data'!AS96</f>
        <v>241</v>
      </c>
      <c r="AZ96">
        <f>'Raw Data'!AT96</f>
        <v>2</v>
      </c>
      <c r="BA96">
        <f>'Raw Data'!AU96</f>
        <v>0</v>
      </c>
      <c r="BB96">
        <f>'Raw Data'!AV96</f>
        <v>25</v>
      </c>
      <c r="BC96">
        <f>'Raw Data'!AW96</f>
        <v>10.17</v>
      </c>
      <c r="BD96">
        <f>'Raw Data'!AX96</f>
        <v>10.02</v>
      </c>
      <c r="BE96">
        <f>'Raw Data'!AY96</f>
        <v>1888.1</v>
      </c>
      <c r="BF96">
        <f>'Raw Data'!AZ96</f>
        <v>1888.1</v>
      </c>
      <c r="BG96">
        <f>'Raw Data'!BA96</f>
        <v>1884.5</v>
      </c>
      <c r="BH96">
        <f>'Raw Data'!BB96</f>
        <v>35</v>
      </c>
      <c r="BI96">
        <f>'Raw Data'!BC96</f>
        <v>27.9</v>
      </c>
      <c r="BJ96">
        <f>'Raw Data'!BD96</f>
        <v>7.1</v>
      </c>
      <c r="BK96">
        <f>'Raw Data'!BE96</f>
        <v>43091</v>
      </c>
      <c r="BL96" t="str">
        <f>'Raw Data'!BF96</f>
        <v>NONE</v>
      </c>
      <c r="BM96">
        <f>'Raw Data'!BG96</f>
        <v>8.4599999999999996E-4</v>
      </c>
      <c r="BN96">
        <f>'Raw Data'!BH96</f>
        <v>43297</v>
      </c>
      <c r="BO96">
        <f>'Raw Data'!BI96</f>
        <v>42922</v>
      </c>
      <c r="BP96" t="str">
        <f>'Raw Data'!BJ96</f>
        <v>2411000200I</v>
      </c>
      <c r="BQ96" t="str">
        <f>'Raw Data'!BK96</f>
        <v>RABUN</v>
      </c>
      <c r="BR96">
        <f>'Raw Data'!BL96</f>
        <v>1</v>
      </c>
      <c r="BS96">
        <f>'Raw Data'!BM96</f>
        <v>200</v>
      </c>
      <c r="BT96">
        <f>'Raw Data'!BN96</f>
        <v>1</v>
      </c>
      <c r="BU96">
        <f>'Raw Data'!BO96</f>
        <v>1</v>
      </c>
      <c r="BV96">
        <f>'Raw Data'!BP96</f>
        <v>2</v>
      </c>
      <c r="BW96">
        <f>'Raw Data'!BQ96</f>
        <v>1</v>
      </c>
      <c r="BX96">
        <f>'Raw Data'!BR96</f>
        <v>1</v>
      </c>
      <c r="BY96">
        <f>'Raw Data'!BS96</f>
        <v>2</v>
      </c>
      <c r="BZ96">
        <f>'Raw Data'!BT96</f>
        <v>3</v>
      </c>
      <c r="CA96">
        <f>'Raw Data'!BU96</f>
        <v>3</v>
      </c>
      <c r="CB96" t="str">
        <f>'Raw Data'!BV96</f>
        <v>N</v>
      </c>
      <c r="CC96">
        <f>'Raw Data'!BW96</f>
        <v>241</v>
      </c>
      <c r="CD96">
        <f>'Raw Data'!BX96</f>
        <v>2</v>
      </c>
      <c r="CE96">
        <f>'Raw Data'!BY96</f>
        <v>0</v>
      </c>
      <c r="CF96" t="str">
        <f>'Raw Data'!BZ96</f>
        <v>Not Urban</v>
      </c>
      <c r="CG96" t="str">
        <f>'Raw Data'!CA96</f>
        <v>Not Urban</v>
      </c>
      <c r="CH96">
        <f>'Raw Data'!CB96</f>
        <v>0</v>
      </c>
      <c r="CI96">
        <f>'Raw Data'!CC96</f>
        <v>25</v>
      </c>
      <c r="CJ96">
        <f>'Raw Data'!CD96</f>
        <v>8020</v>
      </c>
      <c r="CK96" t="str">
        <f>'Raw Data'!CE96</f>
        <v>Clayton</v>
      </c>
      <c r="CL96">
        <f>'Raw Data'!CF96</f>
        <v>1690</v>
      </c>
      <c r="CM96">
        <f>'Raw Data'!CG96</f>
        <v>0.21201300000000001</v>
      </c>
      <c r="CN96">
        <f>'Raw Data'!CH96</f>
        <v>9</v>
      </c>
      <c r="CO96" t="str">
        <f>'Raw Data'!CI96</f>
        <v>State Mainline</v>
      </c>
      <c r="CP96">
        <f>'Raw Data'!CJ96</f>
        <v>8020</v>
      </c>
      <c r="CQ96">
        <f>'Raw Data'!CK96</f>
        <v>452487</v>
      </c>
      <c r="CR96">
        <f>'Raw Data'!CL96</f>
        <v>15.31</v>
      </c>
      <c r="CS96">
        <f>'Raw Data'!CM96</f>
        <v>15.53</v>
      </c>
      <c r="CT96">
        <f>'Raw Data'!CN96</f>
        <v>452487</v>
      </c>
      <c r="CU96">
        <f>'Raw Data'!CO96</f>
        <v>0</v>
      </c>
      <c r="CV96">
        <f>'Raw Data'!CP96</f>
        <v>1119.426702</v>
      </c>
      <c r="CW96">
        <f>'Raw Data'!CQ96</f>
        <v>100</v>
      </c>
      <c r="CX96">
        <f>'Raw Data'!CR96</f>
        <v>42946</v>
      </c>
      <c r="CY96">
        <f>'Raw Data'!CS96</f>
        <v>9.0100000000000006E-3</v>
      </c>
      <c r="CZ96">
        <f>'Raw Data'!CT96</f>
        <v>0</v>
      </c>
      <c r="DA96">
        <f>'Raw Data'!CU96</f>
        <v>8.4599999999999996E-4</v>
      </c>
      <c r="DB96">
        <f>'Raw Data'!CV96</f>
        <v>617</v>
      </c>
      <c r="DC96" t="str">
        <f>'Raw Data'!CW96</f>
        <v>241-0012</v>
      </c>
      <c r="DD96" t="str">
        <f>'Raw Data'!CX96</f>
        <v>3R : Rural Principal Arterial - Other</v>
      </c>
      <c r="DE96" t="str">
        <f>'Raw Data'!CY96</f>
        <v>34.880933, -83.406328</v>
      </c>
      <c r="DF96">
        <f>'Raw Data'!CZ96</f>
        <v>-83.406328000000002</v>
      </c>
      <c r="DG96">
        <f>'Raw Data'!DA96</f>
        <v>34.880932999999999</v>
      </c>
      <c r="DH96">
        <f>'Raw Data'!DB96</f>
        <v>34.880932999999999</v>
      </c>
      <c r="DI96">
        <f>'Raw Data'!DC96</f>
        <v>-83.406328000000002</v>
      </c>
      <c r="DJ96">
        <f>'Raw Data'!DD96</f>
        <v>8.4599999999999996E-4</v>
      </c>
      <c r="DK96">
        <f>'Raw Data'!DE96</f>
        <v>69</v>
      </c>
      <c r="DL96" s="1" t="str">
        <f>VLOOKUP(DK96,'Curve Info'!$A$9:$P$76,16)</f>
        <v>High Crash Frequency</v>
      </c>
      <c r="DM96" s="1" t="str">
        <f>VLOOKUP(DK96,'Curve Info'!$A$9:$P$76,14)</f>
        <v>High AADT</v>
      </c>
      <c r="DN96" s="1">
        <f t="shared" si="17"/>
        <v>6566.666666666667</v>
      </c>
      <c r="DO96" s="1">
        <f t="shared" si="18"/>
        <v>7470</v>
      </c>
      <c r="DP96" s="1">
        <f t="shared" si="19"/>
        <v>-903.33333333333303</v>
      </c>
      <c r="DQ96" s="1">
        <f t="shared" si="20"/>
        <v>-0.12092815707273534</v>
      </c>
      <c r="DR96" s="1">
        <f t="shared" si="21"/>
        <v>7018.3333333333339</v>
      </c>
      <c r="DS96">
        <f>'Raw Data'!DF96</f>
        <v>5040</v>
      </c>
      <c r="DT96">
        <f>'Raw Data'!DG96</f>
        <v>8.5</v>
      </c>
      <c r="DU96">
        <f>'Raw Data'!DH96</f>
        <v>7440</v>
      </c>
      <c r="DV96">
        <f>'Raw Data'!DI96</f>
        <v>6.9</v>
      </c>
      <c r="DW96">
        <f>'Raw Data'!DJ96</f>
        <v>7220</v>
      </c>
      <c r="DX96">
        <f>'Raw Data'!DK96</f>
        <v>7</v>
      </c>
      <c r="DY96">
        <f>'Raw Data'!DL96</f>
        <v>6850</v>
      </c>
      <c r="DZ96">
        <f>'Raw Data'!DM96</f>
        <v>6</v>
      </c>
      <c r="EA96">
        <f>'Raw Data'!DN96</f>
        <v>8020</v>
      </c>
      <c r="EB96">
        <f>'Raw Data'!DO96</f>
        <v>12</v>
      </c>
      <c r="EC96">
        <f>'Raw Data'!DP96</f>
        <v>7700</v>
      </c>
      <c r="ED96">
        <f>'Raw Data'!DQ96</f>
        <v>12</v>
      </c>
      <c r="EE96">
        <f>'Raw Data'!DR96</f>
        <v>7330</v>
      </c>
      <c r="EF96">
        <f>'Raw Data'!DS96</f>
        <v>12</v>
      </c>
      <c r="EG96">
        <f>'Raw Data'!DT96</f>
        <v>6830</v>
      </c>
      <c r="EH96">
        <f>'Raw Data'!DU96</f>
        <v>12</v>
      </c>
      <c r="EI96">
        <f>'Raw Data'!DV96</f>
        <v>6830</v>
      </c>
      <c r="EJ96">
        <f>'Raw Data'!DW96</f>
        <v>0</v>
      </c>
      <c r="EK96">
        <f>'Raw Data'!DX96</f>
        <v>6930</v>
      </c>
      <c r="EL96">
        <f>'Raw Data'!DY96</f>
        <v>0</v>
      </c>
      <c r="EM96">
        <f>'Raw Data'!DZ96</f>
        <v>8.9099999999999997E-4</v>
      </c>
    </row>
    <row r="97" spans="1:143" x14ac:dyDescent="0.3">
      <c r="A97">
        <f>'Raw Data'!A97</f>
        <v>96</v>
      </c>
      <c r="B97">
        <f>'Raw Data'!B97</f>
        <v>7284202</v>
      </c>
      <c r="C97" t="str">
        <f>'Raw Data'!C97</f>
        <v>Clayton Police Department</v>
      </c>
      <c r="D97">
        <f>'Raw Data'!D97</f>
        <v>43654.504861111112</v>
      </c>
      <c r="E97" s="1">
        <f t="shared" si="12"/>
        <v>2019</v>
      </c>
      <c r="F97" s="1" t="str" cm="1">
        <f t="array" ref="F97">_xlfn.IFS(E97&lt;=2016,"before treatment",E97=2017,"unknown",E97&gt;2017,"after treatment")</f>
        <v>after treatment</v>
      </c>
      <c r="G97" s="1">
        <f t="shared" si="13"/>
        <v>0</v>
      </c>
      <c r="H97" s="1">
        <f t="shared" si="14"/>
        <v>1</v>
      </c>
      <c r="I97" t="str">
        <f>'Raw Data'!E97</f>
        <v>Rabun</v>
      </c>
      <c r="J97" t="str">
        <f>'Raw Data'!F97</f>
        <v>["Chechero Rd","Savannah St","Savannah St","War Woman Rd"]</v>
      </c>
      <c r="K97" t="str">
        <f>'Raw Data'!G97</f>
        <v>Savannah St</v>
      </c>
      <c r="L97" t="str">
        <f>'Raw Data'!H97</f>
        <v>(O) No Injury</v>
      </c>
      <c r="M97">
        <f>'Raw Data'!I97</f>
        <v>0</v>
      </c>
      <c r="N97">
        <f>'Raw Data'!J97</f>
        <v>0</v>
      </c>
      <c r="O97">
        <f>'Raw Data'!K97</f>
        <v>0</v>
      </c>
      <c r="P97" t="str">
        <f>'Raw Data'!L97</f>
        <v>Rear End</v>
      </c>
      <c r="Q97" t="str">
        <f>'Raw Data'!M97</f>
        <v>On Roadway - Roadway Intersection</v>
      </c>
      <c r="R97" t="str">
        <f>'Raw Data'!N97</f>
        <v>["Motor Vehicle in Motion","Motor Vehicle in Motion"]</v>
      </c>
      <c r="S97" t="str">
        <f>'Raw Data'!O97</f>
        <v xml:space="preserve"> </v>
      </c>
      <c r="T97" t="str">
        <f>'Raw Data'!P97</f>
        <v>(None)</v>
      </c>
      <c r="U97">
        <f>'Raw Data'!Q97</f>
        <v>2</v>
      </c>
      <c r="V97" s="1" t="str">
        <f t="shared" si="15"/>
        <v>No</v>
      </c>
      <c r="W97" t="str">
        <f>'Raw Data'!R97</f>
        <v>["Stopped","Turning Right"]</v>
      </c>
      <c r="X97" t="str">
        <f>'Raw Data'!S97</f>
        <v>["North","North"]</v>
      </c>
      <c r="Y97" t="str">
        <f>'Raw Data'!T97</f>
        <v>Daylight</v>
      </c>
      <c r="Z97" t="str">
        <f>'Raw Data'!U97</f>
        <v>(None)</v>
      </c>
      <c r="AA97" t="str">
        <f>'Raw Data'!V97</f>
        <v>[34,60]</v>
      </c>
      <c r="AB97" t="str">
        <f>'Raw Data'!W97</f>
        <v>["Lap and Shoulder Belt Used","Lap and Shoulder Belt Used"]</v>
      </c>
      <c r="AC97" s="1">
        <f t="shared" si="16"/>
        <v>0</v>
      </c>
      <c r="AD97" t="str">
        <f>'Raw Data'!X97</f>
        <v>["Passenger Car","Pickup Truck"]</v>
      </c>
      <c r="AE97" t="str">
        <f>'Raw Data'!Y97</f>
        <v>2411000200I</v>
      </c>
      <c r="AF97">
        <f>'Raw Data'!Z97</f>
        <v>0.27</v>
      </c>
      <c r="AG97">
        <f>'Raw Data'!AA97</f>
        <v>34.878211</v>
      </c>
      <c r="AH97">
        <f>'Raw Data'!AB97</f>
        <v>-83.399375000000006</v>
      </c>
      <c r="AI97">
        <f>'Raw Data'!AC97</f>
        <v>69</v>
      </c>
      <c r="AJ97">
        <f>'Raw Data'!AD97</f>
        <v>31</v>
      </c>
      <c r="AK97">
        <f>'Raw Data'!AE97</f>
        <v>118</v>
      </c>
      <c r="AL97" t="str">
        <f>'Raw Data'!AF97</f>
        <v>D1_0002_00_I</v>
      </c>
      <c r="AM97">
        <f>'Raw Data'!AG97</f>
        <v>99</v>
      </c>
      <c r="AN97">
        <f>'Raw Data'!AH97</f>
        <v>117</v>
      </c>
      <c r="AO97" t="str">
        <f>'Raw Data'!AI97</f>
        <v>simple</v>
      </c>
      <c r="AP97">
        <f>'Raw Data'!AJ97</f>
        <v>207.8</v>
      </c>
      <c r="AQ97">
        <f>'Raw Data'!AK97</f>
        <v>74.5</v>
      </c>
      <c r="AR97">
        <f>'Raw Data'!AL97</f>
        <v>268.89999999999998</v>
      </c>
      <c r="AS97">
        <f>'Raw Data'!AM97</f>
        <v>-83.405452999999994</v>
      </c>
      <c r="AT97">
        <f>'Raw Data'!AN97</f>
        <v>34.880851999999997</v>
      </c>
      <c r="AU97">
        <f>'Raw Data'!AO97</f>
        <v>-83.404743999999994</v>
      </c>
      <c r="AV97">
        <f>'Raw Data'!AP97</f>
        <v>34.880488999999997</v>
      </c>
      <c r="AW97" t="str">
        <f>'Raw Data'!AQ97</f>
        <v>2411000200I</v>
      </c>
      <c r="AX97">
        <f>'Raw Data'!AR97</f>
        <v>1</v>
      </c>
      <c r="AY97">
        <f>'Raw Data'!AS97</f>
        <v>241</v>
      </c>
      <c r="AZ97">
        <f>'Raw Data'!AT97</f>
        <v>2</v>
      </c>
      <c r="BA97">
        <f>'Raw Data'!AU97</f>
        <v>0</v>
      </c>
      <c r="BB97">
        <f>'Raw Data'!AV97</f>
        <v>25</v>
      </c>
      <c r="BC97">
        <f>'Raw Data'!AW97</f>
        <v>10.17</v>
      </c>
      <c r="BD97">
        <f>'Raw Data'!AX97</f>
        <v>10.02</v>
      </c>
      <c r="BE97">
        <f>'Raw Data'!AY97</f>
        <v>1888.1</v>
      </c>
      <c r="BF97">
        <f>'Raw Data'!AZ97</f>
        <v>1888.1</v>
      </c>
      <c r="BG97">
        <f>'Raw Data'!BA97</f>
        <v>1884.5</v>
      </c>
      <c r="BH97">
        <f>'Raw Data'!BB97</f>
        <v>35</v>
      </c>
      <c r="BI97">
        <f>'Raw Data'!BC97</f>
        <v>27.9</v>
      </c>
      <c r="BJ97">
        <f>'Raw Data'!BD97</f>
        <v>7.1</v>
      </c>
      <c r="BK97">
        <f>'Raw Data'!BE97</f>
        <v>43091</v>
      </c>
      <c r="BL97" t="str">
        <f>'Raw Data'!BF97</f>
        <v>NONE</v>
      </c>
      <c r="BM97">
        <f>'Raw Data'!BG97</f>
        <v>8.4599999999999996E-4</v>
      </c>
      <c r="BN97">
        <f>'Raw Data'!BH97</f>
        <v>43297</v>
      </c>
      <c r="BO97">
        <f>'Raw Data'!BI97</f>
        <v>42922</v>
      </c>
      <c r="BP97" t="str">
        <f>'Raw Data'!BJ97</f>
        <v>2411000200I</v>
      </c>
      <c r="BQ97" t="str">
        <f>'Raw Data'!BK97</f>
        <v>RABUN</v>
      </c>
      <c r="BR97">
        <f>'Raw Data'!BL97</f>
        <v>1</v>
      </c>
      <c r="BS97">
        <f>'Raw Data'!BM97</f>
        <v>200</v>
      </c>
      <c r="BT97">
        <f>'Raw Data'!BN97</f>
        <v>1</v>
      </c>
      <c r="BU97">
        <f>'Raw Data'!BO97</f>
        <v>1</v>
      </c>
      <c r="BV97">
        <f>'Raw Data'!BP97</f>
        <v>2</v>
      </c>
      <c r="BW97">
        <f>'Raw Data'!BQ97</f>
        <v>1</v>
      </c>
      <c r="BX97">
        <f>'Raw Data'!BR97</f>
        <v>1</v>
      </c>
      <c r="BY97">
        <f>'Raw Data'!BS97</f>
        <v>2</v>
      </c>
      <c r="BZ97">
        <f>'Raw Data'!BT97</f>
        <v>3</v>
      </c>
      <c r="CA97">
        <f>'Raw Data'!BU97</f>
        <v>3</v>
      </c>
      <c r="CB97" t="str">
        <f>'Raw Data'!BV97</f>
        <v>N</v>
      </c>
      <c r="CC97">
        <f>'Raw Data'!BW97</f>
        <v>241</v>
      </c>
      <c r="CD97">
        <f>'Raw Data'!BX97</f>
        <v>2</v>
      </c>
      <c r="CE97">
        <f>'Raw Data'!BY97</f>
        <v>0</v>
      </c>
      <c r="CF97" t="str">
        <f>'Raw Data'!BZ97</f>
        <v>Not Urban</v>
      </c>
      <c r="CG97" t="str">
        <f>'Raw Data'!CA97</f>
        <v>Not Urban</v>
      </c>
      <c r="CH97">
        <f>'Raw Data'!CB97</f>
        <v>0</v>
      </c>
      <c r="CI97">
        <f>'Raw Data'!CC97</f>
        <v>25</v>
      </c>
      <c r="CJ97">
        <f>'Raw Data'!CD97</f>
        <v>8020</v>
      </c>
      <c r="CK97" t="str">
        <f>'Raw Data'!CE97</f>
        <v>Clayton</v>
      </c>
      <c r="CL97">
        <f>'Raw Data'!CF97</f>
        <v>1690</v>
      </c>
      <c r="CM97">
        <f>'Raw Data'!CG97</f>
        <v>0.21201300000000001</v>
      </c>
      <c r="CN97">
        <f>'Raw Data'!CH97</f>
        <v>9</v>
      </c>
      <c r="CO97" t="str">
        <f>'Raw Data'!CI97</f>
        <v>State Mainline</v>
      </c>
      <c r="CP97">
        <f>'Raw Data'!CJ97</f>
        <v>8020</v>
      </c>
      <c r="CQ97">
        <f>'Raw Data'!CK97</f>
        <v>452487</v>
      </c>
      <c r="CR97">
        <f>'Raw Data'!CL97</f>
        <v>15.31</v>
      </c>
      <c r="CS97">
        <f>'Raw Data'!CM97</f>
        <v>15.53</v>
      </c>
      <c r="CT97">
        <f>'Raw Data'!CN97</f>
        <v>452487</v>
      </c>
      <c r="CU97">
        <f>'Raw Data'!CO97</f>
        <v>0</v>
      </c>
      <c r="CV97">
        <f>'Raw Data'!CP97</f>
        <v>1119.426702</v>
      </c>
      <c r="CW97">
        <f>'Raw Data'!CQ97</f>
        <v>100</v>
      </c>
      <c r="CX97">
        <f>'Raw Data'!CR97</f>
        <v>42946</v>
      </c>
      <c r="CY97">
        <f>'Raw Data'!CS97</f>
        <v>9.0100000000000006E-3</v>
      </c>
      <c r="CZ97">
        <f>'Raw Data'!CT97</f>
        <v>0</v>
      </c>
      <c r="DA97">
        <f>'Raw Data'!CU97</f>
        <v>8.4599999999999996E-4</v>
      </c>
      <c r="DB97">
        <f>'Raw Data'!CV97</f>
        <v>617</v>
      </c>
      <c r="DC97" t="str">
        <f>'Raw Data'!CW97</f>
        <v>241-0012</v>
      </c>
      <c r="DD97" t="str">
        <f>'Raw Data'!CX97</f>
        <v>3R : Rural Principal Arterial - Other</v>
      </c>
      <c r="DE97" t="str">
        <f>'Raw Data'!CY97</f>
        <v>34.880933, -83.406328</v>
      </c>
      <c r="DF97">
        <f>'Raw Data'!CZ97</f>
        <v>-83.406328000000002</v>
      </c>
      <c r="DG97">
        <f>'Raw Data'!DA97</f>
        <v>34.880932999999999</v>
      </c>
      <c r="DH97">
        <f>'Raw Data'!DB97</f>
        <v>34.880932999999999</v>
      </c>
      <c r="DI97">
        <f>'Raw Data'!DC97</f>
        <v>-83.406328000000002</v>
      </c>
      <c r="DJ97">
        <f>'Raw Data'!DD97</f>
        <v>8.4599999999999996E-4</v>
      </c>
      <c r="DK97">
        <f>'Raw Data'!DE97</f>
        <v>69</v>
      </c>
      <c r="DL97" s="1" t="str">
        <f>VLOOKUP(DK97,'Curve Info'!$A$9:$P$76,16)</f>
        <v>High Crash Frequency</v>
      </c>
      <c r="DM97" s="1" t="str">
        <f>VLOOKUP(DK97,'Curve Info'!$A$9:$P$76,14)</f>
        <v>High AADT</v>
      </c>
      <c r="DN97" s="1">
        <f t="shared" si="17"/>
        <v>6566.666666666667</v>
      </c>
      <c r="DO97" s="1">
        <f t="shared" si="18"/>
        <v>7470</v>
      </c>
      <c r="DP97" s="1">
        <f t="shared" si="19"/>
        <v>-903.33333333333303</v>
      </c>
      <c r="DQ97" s="1">
        <f t="shared" si="20"/>
        <v>-0.12092815707273534</v>
      </c>
      <c r="DR97" s="1">
        <f t="shared" si="21"/>
        <v>7018.3333333333339</v>
      </c>
      <c r="DS97">
        <f>'Raw Data'!DF97</f>
        <v>5040</v>
      </c>
      <c r="DT97">
        <f>'Raw Data'!DG97</f>
        <v>8.5</v>
      </c>
      <c r="DU97">
        <f>'Raw Data'!DH97</f>
        <v>7440</v>
      </c>
      <c r="DV97">
        <f>'Raw Data'!DI97</f>
        <v>6.9</v>
      </c>
      <c r="DW97">
        <f>'Raw Data'!DJ97</f>
        <v>7220</v>
      </c>
      <c r="DX97">
        <f>'Raw Data'!DK97</f>
        <v>7</v>
      </c>
      <c r="DY97">
        <f>'Raw Data'!DL97</f>
        <v>6850</v>
      </c>
      <c r="DZ97">
        <f>'Raw Data'!DM97</f>
        <v>6</v>
      </c>
      <c r="EA97">
        <f>'Raw Data'!DN97</f>
        <v>8020</v>
      </c>
      <c r="EB97">
        <f>'Raw Data'!DO97</f>
        <v>12</v>
      </c>
      <c r="EC97">
        <f>'Raw Data'!DP97</f>
        <v>7700</v>
      </c>
      <c r="ED97">
        <f>'Raw Data'!DQ97</f>
        <v>12</v>
      </c>
      <c r="EE97">
        <f>'Raw Data'!DR97</f>
        <v>7330</v>
      </c>
      <c r="EF97">
        <f>'Raw Data'!DS97</f>
        <v>12</v>
      </c>
      <c r="EG97">
        <f>'Raw Data'!DT97</f>
        <v>6830</v>
      </c>
      <c r="EH97">
        <f>'Raw Data'!DU97</f>
        <v>12</v>
      </c>
      <c r="EI97">
        <f>'Raw Data'!DV97</f>
        <v>6830</v>
      </c>
      <c r="EJ97">
        <f>'Raw Data'!DW97</f>
        <v>0</v>
      </c>
      <c r="EK97">
        <f>'Raw Data'!DX97</f>
        <v>6930</v>
      </c>
      <c r="EL97">
        <f>'Raw Data'!DY97</f>
        <v>0</v>
      </c>
      <c r="EM97">
        <f>'Raw Data'!DZ97</f>
        <v>5.8339999999999998E-3</v>
      </c>
    </row>
    <row r="98" spans="1:143" x14ac:dyDescent="0.3">
      <c r="A98">
        <f>'Raw Data'!A98</f>
        <v>97</v>
      </c>
      <c r="B98">
        <f>'Raw Data'!B98</f>
        <v>7271177</v>
      </c>
      <c r="C98" t="str">
        <f>'Raw Data'!C98</f>
        <v>Clayton Police Department</v>
      </c>
      <c r="D98">
        <f>'Raw Data'!D98</f>
        <v>43647.582638888889</v>
      </c>
      <c r="E98" s="1">
        <f t="shared" si="12"/>
        <v>2019</v>
      </c>
      <c r="F98" s="1" t="str" cm="1">
        <f t="array" ref="F98">_xlfn.IFS(E98&lt;=2016,"before treatment",E98=2017,"unknown",E98&gt;2017,"after treatment")</f>
        <v>after treatment</v>
      </c>
      <c r="G98" s="1">
        <f t="shared" si="13"/>
        <v>0</v>
      </c>
      <c r="H98" s="1">
        <f t="shared" si="14"/>
        <v>1</v>
      </c>
      <c r="I98" t="str">
        <f>'Raw Data'!E98</f>
        <v>Rabun</v>
      </c>
      <c r="J98" t="str">
        <f>'Raw Data'!F98</f>
        <v>W Savannah St</v>
      </c>
      <c r="K98" t="str">
        <f>'Raw Data'!G98</f>
        <v>N Church St</v>
      </c>
      <c r="L98" t="str">
        <f>'Raw Data'!H98</f>
        <v>(C) Possible Injury / Complaint</v>
      </c>
      <c r="M98">
        <f>'Raw Data'!I98</f>
        <v>0</v>
      </c>
      <c r="N98">
        <f>'Raw Data'!J98</f>
        <v>0</v>
      </c>
      <c r="O98">
        <f>'Raw Data'!K98</f>
        <v>0</v>
      </c>
      <c r="P98" t="str">
        <f>'Raw Data'!L98</f>
        <v>Rear End</v>
      </c>
      <c r="Q98" t="str">
        <f>'Raw Data'!M98</f>
        <v>On Roadway - Non-Intersection</v>
      </c>
      <c r="R98" t="str">
        <f>'Raw Data'!N98</f>
        <v>["Motor Vehicle in Motion","Motor Vehicle in Motion"]</v>
      </c>
      <c r="S98" t="str">
        <f>'Raw Data'!O98</f>
        <v>["Motor Vehicle in Motion","Motor Vehicle in Motion"]</v>
      </c>
      <c r="T98" t="str">
        <f>'Raw Data'!P98</f>
        <v>(None)</v>
      </c>
      <c r="U98">
        <f>'Raw Data'!Q98</f>
        <v>2</v>
      </c>
      <c r="V98" s="1" t="str">
        <f t="shared" si="15"/>
        <v>No</v>
      </c>
      <c r="W98" t="str">
        <f>'Raw Data'!R98</f>
        <v>["Stopped","Straight"]</v>
      </c>
      <c r="X98" t="str">
        <f>'Raw Data'!S98</f>
        <v>["West","West"]</v>
      </c>
      <c r="Y98" t="str">
        <f>'Raw Data'!T98</f>
        <v>Daylight</v>
      </c>
      <c r="Z98" t="str">
        <f>'Raw Data'!U98</f>
        <v>Dry</v>
      </c>
      <c r="AA98" t="str">
        <f>'Raw Data'!V98</f>
        <v>[47,51]</v>
      </c>
      <c r="AB98" t="str">
        <f>'Raw Data'!W98</f>
        <v>["Lap and Shoulder Belt Used","Lap and Shoulder Belt Used"]</v>
      </c>
      <c r="AC98" s="1">
        <f t="shared" si="16"/>
        <v>0</v>
      </c>
      <c r="AD98" t="str">
        <f>'Raw Data'!X98</f>
        <v>["Sports Utility Vehicle (SUV)","Sports Utility Vehicle (SUV)"]</v>
      </c>
      <c r="AE98" t="str">
        <f>'Raw Data'!Y98</f>
        <v>2411000200I</v>
      </c>
      <c r="AF98">
        <f>'Raw Data'!Z98</f>
        <v>15.675115</v>
      </c>
      <c r="AG98">
        <f>'Raw Data'!AA98</f>
        <v>34.878481999999998</v>
      </c>
      <c r="AH98">
        <f>'Raw Data'!AB98</f>
        <v>-83.402807999999993</v>
      </c>
      <c r="AI98">
        <f>'Raw Data'!AC98</f>
        <v>69</v>
      </c>
      <c r="AJ98">
        <f>'Raw Data'!AD98</f>
        <v>31</v>
      </c>
      <c r="AK98">
        <f>'Raw Data'!AE98</f>
        <v>118</v>
      </c>
      <c r="AL98" t="str">
        <f>'Raw Data'!AF98</f>
        <v>D1_0002_00_I</v>
      </c>
      <c r="AM98">
        <f>'Raw Data'!AG98</f>
        <v>99</v>
      </c>
      <c r="AN98">
        <f>'Raw Data'!AH98</f>
        <v>117</v>
      </c>
      <c r="AO98" t="str">
        <f>'Raw Data'!AI98</f>
        <v>simple</v>
      </c>
      <c r="AP98">
        <f>'Raw Data'!AJ98</f>
        <v>207.8</v>
      </c>
      <c r="AQ98">
        <f>'Raw Data'!AK98</f>
        <v>74.5</v>
      </c>
      <c r="AR98">
        <f>'Raw Data'!AL98</f>
        <v>268.89999999999998</v>
      </c>
      <c r="AS98">
        <f>'Raw Data'!AM98</f>
        <v>-83.405452999999994</v>
      </c>
      <c r="AT98">
        <f>'Raw Data'!AN98</f>
        <v>34.880851999999997</v>
      </c>
      <c r="AU98">
        <f>'Raw Data'!AO98</f>
        <v>-83.404743999999994</v>
      </c>
      <c r="AV98">
        <f>'Raw Data'!AP98</f>
        <v>34.880488999999997</v>
      </c>
      <c r="AW98" t="str">
        <f>'Raw Data'!AQ98</f>
        <v>2411000200I</v>
      </c>
      <c r="AX98">
        <f>'Raw Data'!AR98</f>
        <v>1</v>
      </c>
      <c r="AY98">
        <f>'Raw Data'!AS98</f>
        <v>241</v>
      </c>
      <c r="AZ98">
        <f>'Raw Data'!AT98</f>
        <v>2</v>
      </c>
      <c r="BA98">
        <f>'Raw Data'!AU98</f>
        <v>0</v>
      </c>
      <c r="BB98">
        <f>'Raw Data'!AV98</f>
        <v>25</v>
      </c>
      <c r="BC98">
        <f>'Raw Data'!AW98</f>
        <v>10.17</v>
      </c>
      <c r="BD98">
        <f>'Raw Data'!AX98</f>
        <v>10.02</v>
      </c>
      <c r="BE98">
        <f>'Raw Data'!AY98</f>
        <v>1888.1</v>
      </c>
      <c r="BF98">
        <f>'Raw Data'!AZ98</f>
        <v>1888.1</v>
      </c>
      <c r="BG98">
        <f>'Raw Data'!BA98</f>
        <v>1884.5</v>
      </c>
      <c r="BH98">
        <f>'Raw Data'!BB98</f>
        <v>35</v>
      </c>
      <c r="BI98">
        <f>'Raw Data'!BC98</f>
        <v>27.9</v>
      </c>
      <c r="BJ98">
        <f>'Raw Data'!BD98</f>
        <v>7.1</v>
      </c>
      <c r="BK98">
        <f>'Raw Data'!BE98</f>
        <v>43091</v>
      </c>
      <c r="BL98" t="str">
        <f>'Raw Data'!BF98</f>
        <v>NONE</v>
      </c>
      <c r="BM98">
        <f>'Raw Data'!BG98</f>
        <v>8.4599999999999996E-4</v>
      </c>
      <c r="BN98">
        <f>'Raw Data'!BH98</f>
        <v>43297</v>
      </c>
      <c r="BO98">
        <f>'Raw Data'!BI98</f>
        <v>42922</v>
      </c>
      <c r="BP98" t="str">
        <f>'Raw Data'!BJ98</f>
        <v>2411000200I</v>
      </c>
      <c r="BQ98" t="str">
        <f>'Raw Data'!BK98</f>
        <v>RABUN</v>
      </c>
      <c r="BR98">
        <f>'Raw Data'!BL98</f>
        <v>1</v>
      </c>
      <c r="BS98">
        <f>'Raw Data'!BM98</f>
        <v>200</v>
      </c>
      <c r="BT98">
        <f>'Raw Data'!BN98</f>
        <v>1</v>
      </c>
      <c r="BU98">
        <f>'Raw Data'!BO98</f>
        <v>1</v>
      </c>
      <c r="BV98">
        <f>'Raw Data'!BP98</f>
        <v>2</v>
      </c>
      <c r="BW98">
        <f>'Raw Data'!BQ98</f>
        <v>1</v>
      </c>
      <c r="BX98">
        <f>'Raw Data'!BR98</f>
        <v>1</v>
      </c>
      <c r="BY98">
        <f>'Raw Data'!BS98</f>
        <v>2</v>
      </c>
      <c r="BZ98">
        <f>'Raw Data'!BT98</f>
        <v>3</v>
      </c>
      <c r="CA98">
        <f>'Raw Data'!BU98</f>
        <v>3</v>
      </c>
      <c r="CB98" t="str">
        <f>'Raw Data'!BV98</f>
        <v>N</v>
      </c>
      <c r="CC98">
        <f>'Raw Data'!BW98</f>
        <v>241</v>
      </c>
      <c r="CD98">
        <f>'Raw Data'!BX98</f>
        <v>2</v>
      </c>
      <c r="CE98">
        <f>'Raw Data'!BY98</f>
        <v>0</v>
      </c>
      <c r="CF98" t="str">
        <f>'Raw Data'!BZ98</f>
        <v>Not Urban</v>
      </c>
      <c r="CG98" t="str">
        <f>'Raw Data'!CA98</f>
        <v>Not Urban</v>
      </c>
      <c r="CH98">
        <f>'Raw Data'!CB98</f>
        <v>0</v>
      </c>
      <c r="CI98">
        <f>'Raw Data'!CC98</f>
        <v>25</v>
      </c>
      <c r="CJ98">
        <f>'Raw Data'!CD98</f>
        <v>8020</v>
      </c>
      <c r="CK98" t="str">
        <f>'Raw Data'!CE98</f>
        <v>Clayton</v>
      </c>
      <c r="CL98">
        <f>'Raw Data'!CF98</f>
        <v>1690</v>
      </c>
      <c r="CM98">
        <f>'Raw Data'!CG98</f>
        <v>0.21201300000000001</v>
      </c>
      <c r="CN98">
        <f>'Raw Data'!CH98</f>
        <v>9</v>
      </c>
      <c r="CO98" t="str">
        <f>'Raw Data'!CI98</f>
        <v>State Mainline</v>
      </c>
      <c r="CP98">
        <f>'Raw Data'!CJ98</f>
        <v>8020</v>
      </c>
      <c r="CQ98">
        <f>'Raw Data'!CK98</f>
        <v>452487</v>
      </c>
      <c r="CR98">
        <f>'Raw Data'!CL98</f>
        <v>15.31</v>
      </c>
      <c r="CS98">
        <f>'Raw Data'!CM98</f>
        <v>15.53</v>
      </c>
      <c r="CT98">
        <f>'Raw Data'!CN98</f>
        <v>452487</v>
      </c>
      <c r="CU98">
        <f>'Raw Data'!CO98</f>
        <v>0</v>
      </c>
      <c r="CV98">
        <f>'Raw Data'!CP98</f>
        <v>1119.426702</v>
      </c>
      <c r="CW98">
        <f>'Raw Data'!CQ98</f>
        <v>100</v>
      </c>
      <c r="CX98">
        <f>'Raw Data'!CR98</f>
        <v>42946</v>
      </c>
      <c r="CY98">
        <f>'Raw Data'!CS98</f>
        <v>9.0100000000000006E-3</v>
      </c>
      <c r="CZ98">
        <f>'Raw Data'!CT98</f>
        <v>0</v>
      </c>
      <c r="DA98">
        <f>'Raw Data'!CU98</f>
        <v>8.4599999999999996E-4</v>
      </c>
      <c r="DB98">
        <f>'Raw Data'!CV98</f>
        <v>617</v>
      </c>
      <c r="DC98" t="str">
        <f>'Raw Data'!CW98</f>
        <v>241-0012</v>
      </c>
      <c r="DD98" t="str">
        <f>'Raw Data'!CX98</f>
        <v>3R : Rural Principal Arterial - Other</v>
      </c>
      <c r="DE98" t="str">
        <f>'Raw Data'!CY98</f>
        <v>34.880933, -83.406328</v>
      </c>
      <c r="DF98">
        <f>'Raw Data'!CZ98</f>
        <v>-83.406328000000002</v>
      </c>
      <c r="DG98">
        <f>'Raw Data'!DA98</f>
        <v>34.880932999999999</v>
      </c>
      <c r="DH98">
        <f>'Raw Data'!DB98</f>
        <v>34.880932999999999</v>
      </c>
      <c r="DI98">
        <f>'Raw Data'!DC98</f>
        <v>-83.406328000000002</v>
      </c>
      <c r="DJ98">
        <f>'Raw Data'!DD98</f>
        <v>8.4599999999999996E-4</v>
      </c>
      <c r="DK98">
        <f>'Raw Data'!DE98</f>
        <v>69</v>
      </c>
      <c r="DL98" s="1" t="str">
        <f>VLOOKUP(DK98,'Curve Info'!$A$9:$P$76,16)</f>
        <v>High Crash Frequency</v>
      </c>
      <c r="DM98" s="1" t="str">
        <f>VLOOKUP(DK98,'Curve Info'!$A$9:$P$76,14)</f>
        <v>High AADT</v>
      </c>
      <c r="DN98" s="1">
        <f t="shared" si="17"/>
        <v>6566.666666666667</v>
      </c>
      <c r="DO98" s="1">
        <f t="shared" si="18"/>
        <v>7470</v>
      </c>
      <c r="DP98" s="1">
        <f t="shared" si="19"/>
        <v>-903.33333333333303</v>
      </c>
      <c r="DQ98" s="1">
        <f t="shared" si="20"/>
        <v>-0.12092815707273534</v>
      </c>
      <c r="DR98" s="1">
        <f t="shared" si="21"/>
        <v>7018.3333333333339</v>
      </c>
      <c r="DS98">
        <f>'Raw Data'!DF98</f>
        <v>5040</v>
      </c>
      <c r="DT98">
        <f>'Raw Data'!DG98</f>
        <v>8.5</v>
      </c>
      <c r="DU98">
        <f>'Raw Data'!DH98</f>
        <v>7440</v>
      </c>
      <c r="DV98">
        <f>'Raw Data'!DI98</f>
        <v>6.9</v>
      </c>
      <c r="DW98">
        <f>'Raw Data'!DJ98</f>
        <v>7220</v>
      </c>
      <c r="DX98">
        <f>'Raw Data'!DK98</f>
        <v>7</v>
      </c>
      <c r="DY98">
        <f>'Raw Data'!DL98</f>
        <v>6850</v>
      </c>
      <c r="DZ98">
        <f>'Raw Data'!DM98</f>
        <v>6</v>
      </c>
      <c r="EA98">
        <f>'Raw Data'!DN98</f>
        <v>8020</v>
      </c>
      <c r="EB98">
        <f>'Raw Data'!DO98</f>
        <v>12</v>
      </c>
      <c r="EC98">
        <f>'Raw Data'!DP98</f>
        <v>7700</v>
      </c>
      <c r="ED98">
        <f>'Raw Data'!DQ98</f>
        <v>12</v>
      </c>
      <c r="EE98">
        <f>'Raw Data'!DR98</f>
        <v>7330</v>
      </c>
      <c r="EF98">
        <f>'Raw Data'!DS98</f>
        <v>12</v>
      </c>
      <c r="EG98">
        <f>'Raw Data'!DT98</f>
        <v>6830</v>
      </c>
      <c r="EH98">
        <f>'Raw Data'!DU98</f>
        <v>12</v>
      </c>
      <c r="EI98">
        <f>'Raw Data'!DV98</f>
        <v>6830</v>
      </c>
      <c r="EJ98">
        <f>'Raw Data'!DW98</f>
        <v>0</v>
      </c>
      <c r="EK98">
        <f>'Raw Data'!DX98</f>
        <v>6930</v>
      </c>
      <c r="EL98">
        <f>'Raw Data'!DY98</f>
        <v>0</v>
      </c>
      <c r="EM98">
        <f>'Raw Data'!DZ98</f>
        <v>2.7910000000000001E-3</v>
      </c>
    </row>
    <row r="99" spans="1:143" x14ac:dyDescent="0.3">
      <c r="A99">
        <f>'Raw Data'!A99</f>
        <v>98</v>
      </c>
      <c r="B99">
        <f>'Raw Data'!B99</f>
        <v>7218913</v>
      </c>
      <c r="C99" t="str">
        <f>'Raw Data'!C99</f>
        <v>Clayton Police Department</v>
      </c>
      <c r="D99">
        <f>'Raw Data'!D99</f>
        <v>43608.614583333336</v>
      </c>
      <c r="E99" s="1">
        <f t="shared" si="12"/>
        <v>2019</v>
      </c>
      <c r="F99" s="1" t="str" cm="1">
        <f t="array" ref="F99">_xlfn.IFS(E99&lt;=2016,"before treatment",E99=2017,"unknown",E99&gt;2017,"after treatment")</f>
        <v>after treatment</v>
      </c>
      <c r="G99" s="1">
        <f t="shared" si="13"/>
        <v>0</v>
      </c>
      <c r="H99" s="1">
        <f t="shared" si="14"/>
        <v>1</v>
      </c>
      <c r="I99" t="str">
        <f>'Raw Data'!E99</f>
        <v>Rabun</v>
      </c>
      <c r="J99" t="str">
        <f>'Raw Data'!F99</f>
        <v>W Savannah St</v>
      </c>
      <c r="K99" t="str">
        <f>'Raw Data'!G99</f>
        <v>S Church St</v>
      </c>
      <c r="L99" t="str">
        <f>'Raw Data'!H99</f>
        <v>(O) No Injury</v>
      </c>
      <c r="M99">
        <f>'Raw Data'!I99</f>
        <v>0</v>
      </c>
      <c r="N99">
        <f>'Raw Data'!J99</f>
        <v>0</v>
      </c>
      <c r="O99">
        <f>'Raw Data'!K99</f>
        <v>0</v>
      </c>
      <c r="P99" t="str">
        <f>'Raw Data'!L99</f>
        <v>Rear End</v>
      </c>
      <c r="Q99" t="str">
        <f>'Raw Data'!M99</f>
        <v>On Roadway - Roadway Intersection</v>
      </c>
      <c r="R99" t="str">
        <f>'Raw Data'!N99</f>
        <v>["Motor Vehicle in Motion","Parked Motor Vehicle"]</v>
      </c>
      <c r="S99" t="str">
        <f>'Raw Data'!O99</f>
        <v>["Motor Vehicle in Motion","Parked Motor Vehicle"]</v>
      </c>
      <c r="T99" t="str">
        <f>'Raw Data'!P99</f>
        <v>(None)</v>
      </c>
      <c r="U99">
        <f>'Raw Data'!Q99</f>
        <v>2</v>
      </c>
      <c r="V99" s="1" t="str">
        <f t="shared" si="15"/>
        <v>No</v>
      </c>
      <c r="W99" t="str">
        <f>'Raw Data'!R99</f>
        <v>["Stopped","Straight"]</v>
      </c>
      <c r="X99" t="str">
        <f>'Raw Data'!S99</f>
        <v>["East","East"]</v>
      </c>
      <c r="Y99" t="str">
        <f>'Raw Data'!T99</f>
        <v>Daylight</v>
      </c>
      <c r="Z99" t="str">
        <f>'Raw Data'!U99</f>
        <v>Dry</v>
      </c>
      <c r="AA99" t="str">
        <f>'Raw Data'!V99</f>
        <v>[35,69]</v>
      </c>
      <c r="AB99" t="str">
        <f>'Raw Data'!W99</f>
        <v>Lap and Shoulder Belt Used</v>
      </c>
      <c r="AC99" s="1">
        <f t="shared" si="16"/>
        <v>0</v>
      </c>
      <c r="AD99" t="str">
        <f>'Raw Data'!X99</f>
        <v>["Passenger Car","Sports Utility Vehicle (SUV)"]</v>
      </c>
      <c r="AE99" t="str">
        <f>'Raw Data'!Y99</f>
        <v>2411000200I</v>
      </c>
      <c r="AF99">
        <f>'Raw Data'!Z99</f>
        <v>15.71621</v>
      </c>
      <c r="AG99">
        <f>'Raw Data'!AA99</f>
        <v>34.878435000000003</v>
      </c>
      <c r="AH99">
        <f>'Raw Data'!AB99</f>
        <v>-83.402141999999998</v>
      </c>
      <c r="AI99">
        <f>'Raw Data'!AC99</f>
        <v>69</v>
      </c>
      <c r="AJ99">
        <f>'Raw Data'!AD99</f>
        <v>31</v>
      </c>
      <c r="AK99">
        <f>'Raw Data'!AE99</f>
        <v>118</v>
      </c>
      <c r="AL99" t="str">
        <f>'Raw Data'!AF99</f>
        <v>D1_0002_00_I</v>
      </c>
      <c r="AM99">
        <f>'Raw Data'!AG99</f>
        <v>99</v>
      </c>
      <c r="AN99">
        <f>'Raw Data'!AH99</f>
        <v>117</v>
      </c>
      <c r="AO99" t="str">
        <f>'Raw Data'!AI99</f>
        <v>simple</v>
      </c>
      <c r="AP99">
        <f>'Raw Data'!AJ99</f>
        <v>207.8</v>
      </c>
      <c r="AQ99">
        <f>'Raw Data'!AK99</f>
        <v>74.5</v>
      </c>
      <c r="AR99">
        <f>'Raw Data'!AL99</f>
        <v>268.89999999999998</v>
      </c>
      <c r="AS99">
        <f>'Raw Data'!AM99</f>
        <v>-83.405452999999994</v>
      </c>
      <c r="AT99">
        <f>'Raw Data'!AN99</f>
        <v>34.880851999999997</v>
      </c>
      <c r="AU99">
        <f>'Raw Data'!AO99</f>
        <v>-83.404743999999994</v>
      </c>
      <c r="AV99">
        <f>'Raw Data'!AP99</f>
        <v>34.880488999999997</v>
      </c>
      <c r="AW99" t="str">
        <f>'Raw Data'!AQ99</f>
        <v>2411000200I</v>
      </c>
      <c r="AX99">
        <f>'Raw Data'!AR99</f>
        <v>1</v>
      </c>
      <c r="AY99">
        <f>'Raw Data'!AS99</f>
        <v>241</v>
      </c>
      <c r="AZ99">
        <f>'Raw Data'!AT99</f>
        <v>2</v>
      </c>
      <c r="BA99">
        <f>'Raw Data'!AU99</f>
        <v>0</v>
      </c>
      <c r="BB99">
        <f>'Raw Data'!AV99</f>
        <v>25</v>
      </c>
      <c r="BC99">
        <f>'Raw Data'!AW99</f>
        <v>10.17</v>
      </c>
      <c r="BD99">
        <f>'Raw Data'!AX99</f>
        <v>10.02</v>
      </c>
      <c r="BE99">
        <f>'Raw Data'!AY99</f>
        <v>1888.1</v>
      </c>
      <c r="BF99">
        <f>'Raw Data'!AZ99</f>
        <v>1888.1</v>
      </c>
      <c r="BG99">
        <f>'Raw Data'!BA99</f>
        <v>1884.5</v>
      </c>
      <c r="BH99">
        <f>'Raw Data'!BB99</f>
        <v>35</v>
      </c>
      <c r="BI99">
        <f>'Raw Data'!BC99</f>
        <v>27.9</v>
      </c>
      <c r="BJ99">
        <f>'Raw Data'!BD99</f>
        <v>7.1</v>
      </c>
      <c r="BK99">
        <f>'Raw Data'!BE99</f>
        <v>43091</v>
      </c>
      <c r="BL99" t="str">
        <f>'Raw Data'!BF99</f>
        <v>NONE</v>
      </c>
      <c r="BM99">
        <f>'Raw Data'!BG99</f>
        <v>8.4599999999999996E-4</v>
      </c>
      <c r="BN99">
        <f>'Raw Data'!BH99</f>
        <v>43297</v>
      </c>
      <c r="BO99">
        <f>'Raw Data'!BI99</f>
        <v>42922</v>
      </c>
      <c r="BP99" t="str">
        <f>'Raw Data'!BJ99</f>
        <v>2411000200I</v>
      </c>
      <c r="BQ99" t="str">
        <f>'Raw Data'!BK99</f>
        <v>RABUN</v>
      </c>
      <c r="BR99">
        <f>'Raw Data'!BL99</f>
        <v>1</v>
      </c>
      <c r="BS99">
        <f>'Raw Data'!BM99</f>
        <v>200</v>
      </c>
      <c r="BT99">
        <f>'Raw Data'!BN99</f>
        <v>1</v>
      </c>
      <c r="BU99">
        <f>'Raw Data'!BO99</f>
        <v>1</v>
      </c>
      <c r="BV99">
        <f>'Raw Data'!BP99</f>
        <v>2</v>
      </c>
      <c r="BW99">
        <f>'Raw Data'!BQ99</f>
        <v>1</v>
      </c>
      <c r="BX99">
        <f>'Raw Data'!BR99</f>
        <v>1</v>
      </c>
      <c r="BY99">
        <f>'Raw Data'!BS99</f>
        <v>2</v>
      </c>
      <c r="BZ99">
        <f>'Raw Data'!BT99</f>
        <v>3</v>
      </c>
      <c r="CA99">
        <f>'Raw Data'!BU99</f>
        <v>3</v>
      </c>
      <c r="CB99" t="str">
        <f>'Raw Data'!BV99</f>
        <v>N</v>
      </c>
      <c r="CC99">
        <f>'Raw Data'!BW99</f>
        <v>241</v>
      </c>
      <c r="CD99">
        <f>'Raw Data'!BX99</f>
        <v>2</v>
      </c>
      <c r="CE99">
        <f>'Raw Data'!BY99</f>
        <v>0</v>
      </c>
      <c r="CF99" t="str">
        <f>'Raw Data'!BZ99</f>
        <v>Not Urban</v>
      </c>
      <c r="CG99" t="str">
        <f>'Raw Data'!CA99</f>
        <v>Not Urban</v>
      </c>
      <c r="CH99">
        <f>'Raw Data'!CB99</f>
        <v>0</v>
      </c>
      <c r="CI99">
        <f>'Raw Data'!CC99</f>
        <v>25</v>
      </c>
      <c r="CJ99">
        <f>'Raw Data'!CD99</f>
        <v>8020</v>
      </c>
      <c r="CK99" t="str">
        <f>'Raw Data'!CE99</f>
        <v>Clayton</v>
      </c>
      <c r="CL99">
        <f>'Raw Data'!CF99</f>
        <v>1690</v>
      </c>
      <c r="CM99">
        <f>'Raw Data'!CG99</f>
        <v>0.21201300000000001</v>
      </c>
      <c r="CN99">
        <f>'Raw Data'!CH99</f>
        <v>9</v>
      </c>
      <c r="CO99" t="str">
        <f>'Raw Data'!CI99</f>
        <v>State Mainline</v>
      </c>
      <c r="CP99">
        <f>'Raw Data'!CJ99</f>
        <v>8020</v>
      </c>
      <c r="CQ99">
        <f>'Raw Data'!CK99</f>
        <v>452487</v>
      </c>
      <c r="CR99">
        <f>'Raw Data'!CL99</f>
        <v>15.31</v>
      </c>
      <c r="CS99">
        <f>'Raw Data'!CM99</f>
        <v>15.53</v>
      </c>
      <c r="CT99">
        <f>'Raw Data'!CN99</f>
        <v>452487</v>
      </c>
      <c r="CU99">
        <f>'Raw Data'!CO99</f>
        <v>0</v>
      </c>
      <c r="CV99">
        <f>'Raw Data'!CP99</f>
        <v>1119.426702</v>
      </c>
      <c r="CW99">
        <f>'Raw Data'!CQ99</f>
        <v>100</v>
      </c>
      <c r="CX99">
        <f>'Raw Data'!CR99</f>
        <v>42946</v>
      </c>
      <c r="CY99">
        <f>'Raw Data'!CS99</f>
        <v>9.0100000000000006E-3</v>
      </c>
      <c r="CZ99">
        <f>'Raw Data'!CT99</f>
        <v>0</v>
      </c>
      <c r="DA99">
        <f>'Raw Data'!CU99</f>
        <v>8.4599999999999996E-4</v>
      </c>
      <c r="DB99">
        <f>'Raw Data'!CV99</f>
        <v>617</v>
      </c>
      <c r="DC99" t="str">
        <f>'Raw Data'!CW99</f>
        <v>241-0012</v>
      </c>
      <c r="DD99" t="str">
        <f>'Raw Data'!CX99</f>
        <v>3R : Rural Principal Arterial - Other</v>
      </c>
      <c r="DE99" t="str">
        <f>'Raw Data'!CY99</f>
        <v>34.880933, -83.406328</v>
      </c>
      <c r="DF99">
        <f>'Raw Data'!CZ99</f>
        <v>-83.406328000000002</v>
      </c>
      <c r="DG99">
        <f>'Raw Data'!DA99</f>
        <v>34.880932999999999</v>
      </c>
      <c r="DH99">
        <f>'Raw Data'!DB99</f>
        <v>34.880932999999999</v>
      </c>
      <c r="DI99">
        <f>'Raw Data'!DC99</f>
        <v>-83.406328000000002</v>
      </c>
      <c r="DJ99">
        <f>'Raw Data'!DD99</f>
        <v>8.4599999999999996E-4</v>
      </c>
      <c r="DK99">
        <f>'Raw Data'!DE99</f>
        <v>69</v>
      </c>
      <c r="DL99" s="1" t="str">
        <f>VLOOKUP(DK99,'Curve Info'!$A$9:$P$76,16)</f>
        <v>High Crash Frequency</v>
      </c>
      <c r="DM99" s="1" t="str">
        <f>VLOOKUP(DK99,'Curve Info'!$A$9:$P$76,14)</f>
        <v>High AADT</v>
      </c>
      <c r="DN99" s="1">
        <f t="shared" si="17"/>
        <v>6566.666666666667</v>
      </c>
      <c r="DO99" s="1">
        <f t="shared" si="18"/>
        <v>7470</v>
      </c>
      <c r="DP99" s="1">
        <f t="shared" si="19"/>
        <v>-903.33333333333303</v>
      </c>
      <c r="DQ99" s="1">
        <f t="shared" si="20"/>
        <v>-0.12092815707273534</v>
      </c>
      <c r="DR99" s="1">
        <f t="shared" si="21"/>
        <v>7018.3333333333339</v>
      </c>
      <c r="DS99">
        <f>'Raw Data'!DF99</f>
        <v>5040</v>
      </c>
      <c r="DT99">
        <f>'Raw Data'!DG99</f>
        <v>8.5</v>
      </c>
      <c r="DU99">
        <f>'Raw Data'!DH99</f>
        <v>7440</v>
      </c>
      <c r="DV99">
        <f>'Raw Data'!DI99</f>
        <v>6.9</v>
      </c>
      <c r="DW99">
        <f>'Raw Data'!DJ99</f>
        <v>7220</v>
      </c>
      <c r="DX99">
        <f>'Raw Data'!DK99</f>
        <v>7</v>
      </c>
      <c r="DY99">
        <f>'Raw Data'!DL99</f>
        <v>6850</v>
      </c>
      <c r="DZ99">
        <f>'Raw Data'!DM99</f>
        <v>6</v>
      </c>
      <c r="EA99">
        <f>'Raw Data'!DN99</f>
        <v>8020</v>
      </c>
      <c r="EB99">
        <f>'Raw Data'!DO99</f>
        <v>12</v>
      </c>
      <c r="EC99">
        <f>'Raw Data'!DP99</f>
        <v>7700</v>
      </c>
      <c r="ED99">
        <f>'Raw Data'!DQ99</f>
        <v>12</v>
      </c>
      <c r="EE99">
        <f>'Raw Data'!DR99</f>
        <v>7330</v>
      </c>
      <c r="EF99">
        <f>'Raw Data'!DS99</f>
        <v>12</v>
      </c>
      <c r="EG99">
        <f>'Raw Data'!DT99</f>
        <v>6830</v>
      </c>
      <c r="EH99">
        <f>'Raw Data'!DU99</f>
        <v>12</v>
      </c>
      <c r="EI99">
        <f>'Raw Data'!DV99</f>
        <v>6830</v>
      </c>
      <c r="EJ99">
        <f>'Raw Data'!DW99</f>
        <v>0</v>
      </c>
      <c r="EK99">
        <f>'Raw Data'!DX99</f>
        <v>6930</v>
      </c>
      <c r="EL99">
        <f>'Raw Data'!DY99</f>
        <v>0</v>
      </c>
      <c r="EM99">
        <f>'Raw Data'!DZ99</f>
        <v>3.3170000000000001E-3</v>
      </c>
    </row>
    <row r="100" spans="1:143" x14ac:dyDescent="0.3">
      <c r="A100">
        <f>'Raw Data'!A100</f>
        <v>99</v>
      </c>
      <c r="B100">
        <f>'Raw Data'!B100</f>
        <v>6872116</v>
      </c>
      <c r="C100" t="str">
        <f>'Raw Data'!C100</f>
        <v>Clayton Police Department</v>
      </c>
      <c r="D100">
        <f>'Raw Data'!D100</f>
        <v>43355.617361111108</v>
      </c>
      <c r="E100" s="1">
        <f t="shared" si="12"/>
        <v>2018</v>
      </c>
      <c r="F100" s="1" t="str" cm="1">
        <f t="array" ref="F100">_xlfn.IFS(E100&lt;=2016,"before treatment",E100=2017,"unknown",E100&gt;2017,"after treatment")</f>
        <v>after treatment</v>
      </c>
      <c r="G100" s="1">
        <f t="shared" si="13"/>
        <v>0</v>
      </c>
      <c r="H100" s="1">
        <f t="shared" si="14"/>
        <v>1</v>
      </c>
      <c r="I100" t="str">
        <f>'Raw Data'!E100</f>
        <v>Rabun</v>
      </c>
      <c r="J100" t="str">
        <f>'Raw Data'!F100</f>
        <v>W Savannah St</v>
      </c>
      <c r="K100" t="str">
        <f>'Raw Data'!G100</f>
        <v>N Church St</v>
      </c>
      <c r="L100" t="str">
        <f>'Raw Data'!H100</f>
        <v>(C) Possible Injury / Complaint</v>
      </c>
      <c r="M100">
        <f>'Raw Data'!I100</f>
        <v>0</v>
      </c>
      <c r="N100">
        <f>'Raw Data'!J100</f>
        <v>0</v>
      </c>
      <c r="O100">
        <f>'Raw Data'!K100</f>
        <v>0</v>
      </c>
      <c r="P100" t="str">
        <f>'Raw Data'!L100</f>
        <v>Left Angle Crash</v>
      </c>
      <c r="Q100" t="str">
        <f>'Raw Data'!M100</f>
        <v>On Roadway - Roadway Intersection</v>
      </c>
      <c r="R100" t="str">
        <f>'Raw Data'!N100</f>
        <v>["Motor Vehicle in Motion","Motor Vehicle in Motion"]</v>
      </c>
      <c r="S100" t="str">
        <f>'Raw Data'!O100</f>
        <v>Motor Vehicle in Motion</v>
      </c>
      <c r="T100" t="str">
        <f>'Raw Data'!P100</f>
        <v>["Failure to Yield","No Contributing Factors"]</v>
      </c>
      <c r="U100">
        <f>'Raw Data'!Q100</f>
        <v>2</v>
      </c>
      <c r="V100" s="1" t="str">
        <f t="shared" si="15"/>
        <v>No</v>
      </c>
      <c r="W100" t="str">
        <f>'Raw Data'!R100</f>
        <v>["Straight","Turning Left"]</v>
      </c>
      <c r="X100" t="str">
        <f>'Raw Data'!S100</f>
        <v>["South","West"]</v>
      </c>
      <c r="Y100" t="str">
        <f>'Raw Data'!T100</f>
        <v>Daylight</v>
      </c>
      <c r="Z100" t="str">
        <f>'Raw Data'!U100</f>
        <v>Dry</v>
      </c>
      <c r="AA100" t="str">
        <f>'Raw Data'!V100</f>
        <v>[37,64]</v>
      </c>
      <c r="AB100" t="str">
        <f>'Raw Data'!W100</f>
        <v>["Lap and Shoulder Belt Used","Lap and Shoulder Belt Used"]</v>
      </c>
      <c r="AC100" s="1">
        <f t="shared" si="16"/>
        <v>0</v>
      </c>
      <c r="AD100" t="str">
        <f>'Raw Data'!X100</f>
        <v>["Passenger Car","Passenger Car"]</v>
      </c>
      <c r="AE100" t="str">
        <f>'Raw Data'!Y100</f>
        <v>2411000200I</v>
      </c>
      <c r="AF100">
        <f>'Raw Data'!Z100</f>
        <v>15.751911</v>
      </c>
      <c r="AG100">
        <f>'Raw Data'!AA100</f>
        <v>34.878382000000002</v>
      </c>
      <c r="AH100">
        <f>'Raw Data'!AB100</f>
        <v>-83.401543000000004</v>
      </c>
      <c r="AI100">
        <f>'Raw Data'!AC100</f>
        <v>69</v>
      </c>
      <c r="AJ100">
        <f>'Raw Data'!AD100</f>
        <v>31</v>
      </c>
      <c r="AK100">
        <f>'Raw Data'!AE100</f>
        <v>118</v>
      </c>
      <c r="AL100" t="str">
        <f>'Raw Data'!AF100</f>
        <v>D1_0002_00_I</v>
      </c>
      <c r="AM100">
        <f>'Raw Data'!AG100</f>
        <v>99</v>
      </c>
      <c r="AN100">
        <f>'Raw Data'!AH100</f>
        <v>117</v>
      </c>
      <c r="AO100" t="str">
        <f>'Raw Data'!AI100</f>
        <v>simple</v>
      </c>
      <c r="AP100">
        <f>'Raw Data'!AJ100</f>
        <v>207.8</v>
      </c>
      <c r="AQ100">
        <f>'Raw Data'!AK100</f>
        <v>74.5</v>
      </c>
      <c r="AR100">
        <f>'Raw Data'!AL100</f>
        <v>268.89999999999998</v>
      </c>
      <c r="AS100">
        <f>'Raw Data'!AM100</f>
        <v>-83.405452999999994</v>
      </c>
      <c r="AT100">
        <f>'Raw Data'!AN100</f>
        <v>34.880851999999997</v>
      </c>
      <c r="AU100">
        <f>'Raw Data'!AO100</f>
        <v>-83.404743999999994</v>
      </c>
      <c r="AV100">
        <f>'Raw Data'!AP100</f>
        <v>34.880488999999997</v>
      </c>
      <c r="AW100" t="str">
        <f>'Raw Data'!AQ100</f>
        <v>2411000200I</v>
      </c>
      <c r="AX100">
        <f>'Raw Data'!AR100</f>
        <v>1</v>
      </c>
      <c r="AY100">
        <f>'Raw Data'!AS100</f>
        <v>241</v>
      </c>
      <c r="AZ100">
        <f>'Raw Data'!AT100</f>
        <v>2</v>
      </c>
      <c r="BA100">
        <f>'Raw Data'!AU100</f>
        <v>0</v>
      </c>
      <c r="BB100">
        <f>'Raw Data'!AV100</f>
        <v>25</v>
      </c>
      <c r="BC100">
        <f>'Raw Data'!AW100</f>
        <v>10.17</v>
      </c>
      <c r="BD100">
        <f>'Raw Data'!AX100</f>
        <v>10.02</v>
      </c>
      <c r="BE100">
        <f>'Raw Data'!AY100</f>
        <v>1888.1</v>
      </c>
      <c r="BF100">
        <f>'Raw Data'!AZ100</f>
        <v>1888.1</v>
      </c>
      <c r="BG100">
        <f>'Raw Data'!BA100</f>
        <v>1884.5</v>
      </c>
      <c r="BH100">
        <f>'Raw Data'!BB100</f>
        <v>35</v>
      </c>
      <c r="BI100">
        <f>'Raw Data'!BC100</f>
        <v>27.9</v>
      </c>
      <c r="BJ100">
        <f>'Raw Data'!BD100</f>
        <v>7.1</v>
      </c>
      <c r="BK100">
        <f>'Raw Data'!BE100</f>
        <v>43091</v>
      </c>
      <c r="BL100" t="str">
        <f>'Raw Data'!BF100</f>
        <v>NONE</v>
      </c>
      <c r="BM100">
        <f>'Raw Data'!BG100</f>
        <v>8.4599999999999996E-4</v>
      </c>
      <c r="BN100">
        <f>'Raw Data'!BH100</f>
        <v>43297</v>
      </c>
      <c r="BO100">
        <f>'Raw Data'!BI100</f>
        <v>42922</v>
      </c>
      <c r="BP100" t="str">
        <f>'Raw Data'!BJ100</f>
        <v>2411000200I</v>
      </c>
      <c r="BQ100" t="str">
        <f>'Raw Data'!BK100</f>
        <v>RABUN</v>
      </c>
      <c r="BR100">
        <f>'Raw Data'!BL100</f>
        <v>1</v>
      </c>
      <c r="BS100">
        <f>'Raw Data'!BM100</f>
        <v>200</v>
      </c>
      <c r="BT100">
        <f>'Raw Data'!BN100</f>
        <v>1</v>
      </c>
      <c r="BU100">
        <f>'Raw Data'!BO100</f>
        <v>1</v>
      </c>
      <c r="BV100">
        <f>'Raw Data'!BP100</f>
        <v>2</v>
      </c>
      <c r="BW100">
        <f>'Raw Data'!BQ100</f>
        <v>1</v>
      </c>
      <c r="BX100">
        <f>'Raw Data'!BR100</f>
        <v>1</v>
      </c>
      <c r="BY100">
        <f>'Raw Data'!BS100</f>
        <v>2</v>
      </c>
      <c r="BZ100">
        <f>'Raw Data'!BT100</f>
        <v>3</v>
      </c>
      <c r="CA100">
        <f>'Raw Data'!BU100</f>
        <v>3</v>
      </c>
      <c r="CB100" t="str">
        <f>'Raw Data'!BV100</f>
        <v>N</v>
      </c>
      <c r="CC100">
        <f>'Raw Data'!BW100</f>
        <v>241</v>
      </c>
      <c r="CD100">
        <f>'Raw Data'!BX100</f>
        <v>2</v>
      </c>
      <c r="CE100">
        <f>'Raw Data'!BY100</f>
        <v>0</v>
      </c>
      <c r="CF100" t="str">
        <f>'Raw Data'!BZ100</f>
        <v>Not Urban</v>
      </c>
      <c r="CG100" t="str">
        <f>'Raw Data'!CA100</f>
        <v>Not Urban</v>
      </c>
      <c r="CH100">
        <f>'Raw Data'!CB100</f>
        <v>0</v>
      </c>
      <c r="CI100">
        <f>'Raw Data'!CC100</f>
        <v>25</v>
      </c>
      <c r="CJ100">
        <f>'Raw Data'!CD100</f>
        <v>8020</v>
      </c>
      <c r="CK100" t="str">
        <f>'Raw Data'!CE100</f>
        <v>Clayton</v>
      </c>
      <c r="CL100">
        <f>'Raw Data'!CF100</f>
        <v>1690</v>
      </c>
      <c r="CM100">
        <f>'Raw Data'!CG100</f>
        <v>0.21201300000000001</v>
      </c>
      <c r="CN100">
        <f>'Raw Data'!CH100</f>
        <v>9</v>
      </c>
      <c r="CO100" t="str">
        <f>'Raw Data'!CI100</f>
        <v>State Mainline</v>
      </c>
      <c r="CP100">
        <f>'Raw Data'!CJ100</f>
        <v>8020</v>
      </c>
      <c r="CQ100">
        <f>'Raw Data'!CK100</f>
        <v>452487</v>
      </c>
      <c r="CR100">
        <f>'Raw Data'!CL100</f>
        <v>15.31</v>
      </c>
      <c r="CS100">
        <f>'Raw Data'!CM100</f>
        <v>15.53</v>
      </c>
      <c r="CT100">
        <f>'Raw Data'!CN100</f>
        <v>452487</v>
      </c>
      <c r="CU100">
        <f>'Raw Data'!CO100</f>
        <v>0</v>
      </c>
      <c r="CV100">
        <f>'Raw Data'!CP100</f>
        <v>1119.426702</v>
      </c>
      <c r="CW100">
        <f>'Raw Data'!CQ100</f>
        <v>100</v>
      </c>
      <c r="CX100">
        <f>'Raw Data'!CR100</f>
        <v>42946</v>
      </c>
      <c r="CY100">
        <f>'Raw Data'!CS100</f>
        <v>9.0100000000000006E-3</v>
      </c>
      <c r="CZ100">
        <f>'Raw Data'!CT100</f>
        <v>0</v>
      </c>
      <c r="DA100">
        <f>'Raw Data'!CU100</f>
        <v>8.4599999999999996E-4</v>
      </c>
      <c r="DB100">
        <f>'Raw Data'!CV100</f>
        <v>617</v>
      </c>
      <c r="DC100" t="str">
        <f>'Raw Data'!CW100</f>
        <v>241-0012</v>
      </c>
      <c r="DD100" t="str">
        <f>'Raw Data'!CX100</f>
        <v>3R : Rural Principal Arterial - Other</v>
      </c>
      <c r="DE100" t="str">
        <f>'Raw Data'!CY100</f>
        <v>34.880933, -83.406328</v>
      </c>
      <c r="DF100">
        <f>'Raw Data'!CZ100</f>
        <v>-83.406328000000002</v>
      </c>
      <c r="DG100">
        <f>'Raw Data'!DA100</f>
        <v>34.880932999999999</v>
      </c>
      <c r="DH100">
        <f>'Raw Data'!DB100</f>
        <v>34.880932999999999</v>
      </c>
      <c r="DI100">
        <f>'Raw Data'!DC100</f>
        <v>-83.406328000000002</v>
      </c>
      <c r="DJ100">
        <f>'Raw Data'!DD100</f>
        <v>8.4599999999999996E-4</v>
      </c>
      <c r="DK100">
        <f>'Raw Data'!DE100</f>
        <v>69</v>
      </c>
      <c r="DL100" s="1" t="str">
        <f>VLOOKUP(DK100,'Curve Info'!$A$9:$P$76,16)</f>
        <v>High Crash Frequency</v>
      </c>
      <c r="DM100" s="1" t="str">
        <f>VLOOKUP(DK100,'Curve Info'!$A$9:$P$76,14)</f>
        <v>High AADT</v>
      </c>
      <c r="DN100" s="1">
        <f t="shared" si="17"/>
        <v>6566.666666666667</v>
      </c>
      <c r="DO100" s="1">
        <f t="shared" si="18"/>
        <v>7470</v>
      </c>
      <c r="DP100" s="1">
        <f t="shared" si="19"/>
        <v>-903.33333333333303</v>
      </c>
      <c r="DQ100" s="1">
        <f t="shared" si="20"/>
        <v>-0.12092815707273534</v>
      </c>
      <c r="DR100" s="1">
        <f t="shared" si="21"/>
        <v>7018.3333333333339</v>
      </c>
      <c r="DS100">
        <f>'Raw Data'!DF100</f>
        <v>5040</v>
      </c>
      <c r="DT100">
        <f>'Raw Data'!DG100</f>
        <v>8.5</v>
      </c>
      <c r="DU100">
        <f>'Raw Data'!DH100</f>
        <v>7440</v>
      </c>
      <c r="DV100">
        <f>'Raw Data'!DI100</f>
        <v>6.9</v>
      </c>
      <c r="DW100">
        <f>'Raw Data'!DJ100</f>
        <v>7220</v>
      </c>
      <c r="DX100">
        <f>'Raw Data'!DK100</f>
        <v>7</v>
      </c>
      <c r="DY100">
        <f>'Raw Data'!DL100</f>
        <v>6850</v>
      </c>
      <c r="DZ100">
        <f>'Raw Data'!DM100</f>
        <v>6</v>
      </c>
      <c r="EA100">
        <f>'Raw Data'!DN100</f>
        <v>8020</v>
      </c>
      <c r="EB100">
        <f>'Raw Data'!DO100</f>
        <v>12</v>
      </c>
      <c r="EC100">
        <f>'Raw Data'!DP100</f>
        <v>7700</v>
      </c>
      <c r="ED100">
        <f>'Raw Data'!DQ100</f>
        <v>12</v>
      </c>
      <c r="EE100">
        <f>'Raw Data'!DR100</f>
        <v>7330</v>
      </c>
      <c r="EF100">
        <f>'Raw Data'!DS100</f>
        <v>12</v>
      </c>
      <c r="EG100">
        <f>'Raw Data'!DT100</f>
        <v>6830</v>
      </c>
      <c r="EH100">
        <f>'Raw Data'!DU100</f>
        <v>12</v>
      </c>
      <c r="EI100">
        <f>'Raw Data'!DV100</f>
        <v>6830</v>
      </c>
      <c r="EJ100">
        <f>'Raw Data'!DW100</f>
        <v>0</v>
      </c>
      <c r="EK100">
        <f>'Raw Data'!DX100</f>
        <v>6930</v>
      </c>
      <c r="EL100">
        <f>'Raw Data'!DY100</f>
        <v>0</v>
      </c>
      <c r="EM100">
        <f>'Raw Data'!DZ100</f>
        <v>3.8349999999999999E-3</v>
      </c>
    </row>
    <row r="101" spans="1:143" x14ac:dyDescent="0.3">
      <c r="A101">
        <f>'Raw Data'!A101</f>
        <v>100</v>
      </c>
      <c r="B101">
        <f>'Raw Data'!B101</f>
        <v>7043170</v>
      </c>
      <c r="C101" t="str">
        <f>'Raw Data'!C101</f>
        <v>Clayton Police Department</v>
      </c>
      <c r="D101">
        <f>'Raw Data'!D101</f>
        <v>43467.663194444445</v>
      </c>
      <c r="E101" s="1">
        <f t="shared" si="12"/>
        <v>2019</v>
      </c>
      <c r="F101" s="1" t="str" cm="1">
        <f t="array" ref="F101">_xlfn.IFS(E101&lt;=2016,"before treatment",E101=2017,"unknown",E101&gt;2017,"after treatment")</f>
        <v>after treatment</v>
      </c>
      <c r="G101" s="1">
        <f t="shared" si="13"/>
        <v>0</v>
      </c>
      <c r="H101" s="1">
        <f t="shared" si="14"/>
        <v>1</v>
      </c>
      <c r="I101" t="str">
        <f>'Raw Data'!E101</f>
        <v>Rabun</v>
      </c>
      <c r="J101" t="str">
        <f>'Raw Data'!F101</f>
        <v>["Hiawassee St","Hiawassee St","House St"]</v>
      </c>
      <c r="K101" t="str">
        <f>'Raw Data'!G101</f>
        <v>Hiawassee St</v>
      </c>
      <c r="L101" t="str">
        <f>'Raw Data'!H101</f>
        <v>(O) No Injury</v>
      </c>
      <c r="M101">
        <f>'Raw Data'!I101</f>
        <v>0</v>
      </c>
      <c r="N101">
        <f>'Raw Data'!J101</f>
        <v>0</v>
      </c>
      <c r="O101">
        <f>'Raw Data'!K101</f>
        <v>0</v>
      </c>
      <c r="P101" t="str">
        <f>'Raw Data'!L101</f>
        <v>Sideswipe-Same Direction</v>
      </c>
      <c r="Q101" t="str">
        <f>'Raw Data'!M101</f>
        <v>On Roadway - Roadway Intersection</v>
      </c>
      <c r="R101" t="str">
        <f>'Raw Data'!N101</f>
        <v>["Motor Vehicle in Motion","Motor Vehicle in Motion"]</v>
      </c>
      <c r="S101" t="str">
        <f>'Raw Data'!O101</f>
        <v>["Motor Vehicle in Motion","Motor Vehicle in Motion"]</v>
      </c>
      <c r="T101" t="str">
        <f>'Raw Data'!P101</f>
        <v>(None)</v>
      </c>
      <c r="U101">
        <f>'Raw Data'!Q101</f>
        <v>2</v>
      </c>
      <c r="V101" s="1" t="str">
        <f t="shared" si="15"/>
        <v>No</v>
      </c>
      <c r="W101" t="str">
        <f>'Raw Data'!R101</f>
        <v>["Straight","Turning Right"]</v>
      </c>
      <c r="X101" t="str">
        <f>'Raw Data'!S101</f>
        <v>["West","West"]</v>
      </c>
      <c r="Y101" t="str">
        <f>'Raw Data'!T101</f>
        <v>Daylight</v>
      </c>
      <c r="Z101" t="str">
        <f>'Raw Data'!U101</f>
        <v>Dry</v>
      </c>
      <c r="AA101" t="str">
        <f>'Raw Data'!V101</f>
        <v>[63,84]</v>
      </c>
      <c r="AB101" t="str">
        <f>'Raw Data'!W101</f>
        <v>["Lap and Shoulder Belt Used","Lap and Shoulder Belt Used"]</v>
      </c>
      <c r="AC101" s="1">
        <f t="shared" si="16"/>
        <v>0</v>
      </c>
      <c r="AD101" t="str">
        <f>'Raw Data'!X101</f>
        <v>["Sports Utility Vehicle (SUV)","Sports Utility Vehicle (SUV)"]</v>
      </c>
      <c r="AE101" t="str">
        <f>'Raw Data'!Y101</f>
        <v>2411000200I</v>
      </c>
      <c r="AF101">
        <f>'Raw Data'!Z101</f>
        <v>15.532712999999999</v>
      </c>
      <c r="AG101">
        <f>'Raw Data'!AA101</f>
        <v>34.880043999999998</v>
      </c>
      <c r="AH101">
        <f>'Raw Data'!AB101</f>
        <v>-83.404341000000002</v>
      </c>
      <c r="AI101">
        <f>'Raw Data'!AC101</f>
        <v>69</v>
      </c>
      <c r="AJ101">
        <f>'Raw Data'!AD101</f>
        <v>31</v>
      </c>
      <c r="AK101">
        <f>'Raw Data'!AE101</f>
        <v>118</v>
      </c>
      <c r="AL101" t="str">
        <f>'Raw Data'!AF101</f>
        <v>D1_0002_00_I</v>
      </c>
      <c r="AM101">
        <f>'Raw Data'!AG101</f>
        <v>99</v>
      </c>
      <c r="AN101">
        <f>'Raw Data'!AH101</f>
        <v>117</v>
      </c>
      <c r="AO101" t="str">
        <f>'Raw Data'!AI101</f>
        <v>simple</v>
      </c>
      <c r="AP101">
        <f>'Raw Data'!AJ101</f>
        <v>207.8</v>
      </c>
      <c r="AQ101">
        <f>'Raw Data'!AK101</f>
        <v>74.5</v>
      </c>
      <c r="AR101">
        <f>'Raw Data'!AL101</f>
        <v>268.89999999999998</v>
      </c>
      <c r="AS101">
        <f>'Raw Data'!AM101</f>
        <v>-83.405452999999994</v>
      </c>
      <c r="AT101">
        <f>'Raw Data'!AN101</f>
        <v>34.880851999999997</v>
      </c>
      <c r="AU101">
        <f>'Raw Data'!AO101</f>
        <v>-83.404743999999994</v>
      </c>
      <c r="AV101">
        <f>'Raw Data'!AP101</f>
        <v>34.880488999999997</v>
      </c>
      <c r="AW101" t="str">
        <f>'Raw Data'!AQ101</f>
        <v>2411000200I</v>
      </c>
      <c r="AX101">
        <f>'Raw Data'!AR101</f>
        <v>1</v>
      </c>
      <c r="AY101">
        <f>'Raw Data'!AS101</f>
        <v>241</v>
      </c>
      <c r="AZ101">
        <f>'Raw Data'!AT101</f>
        <v>2</v>
      </c>
      <c r="BA101">
        <f>'Raw Data'!AU101</f>
        <v>0</v>
      </c>
      <c r="BB101">
        <f>'Raw Data'!AV101</f>
        <v>25</v>
      </c>
      <c r="BC101">
        <f>'Raw Data'!AW101</f>
        <v>10.17</v>
      </c>
      <c r="BD101">
        <f>'Raw Data'!AX101</f>
        <v>10.02</v>
      </c>
      <c r="BE101">
        <f>'Raw Data'!AY101</f>
        <v>1888.1</v>
      </c>
      <c r="BF101">
        <f>'Raw Data'!AZ101</f>
        <v>1888.1</v>
      </c>
      <c r="BG101">
        <f>'Raw Data'!BA101</f>
        <v>1884.5</v>
      </c>
      <c r="BH101">
        <f>'Raw Data'!BB101</f>
        <v>35</v>
      </c>
      <c r="BI101">
        <f>'Raw Data'!BC101</f>
        <v>27.9</v>
      </c>
      <c r="BJ101">
        <f>'Raw Data'!BD101</f>
        <v>7.1</v>
      </c>
      <c r="BK101">
        <f>'Raw Data'!BE101</f>
        <v>43091</v>
      </c>
      <c r="BL101" t="str">
        <f>'Raw Data'!BF101</f>
        <v>NONE</v>
      </c>
      <c r="BM101">
        <f>'Raw Data'!BG101</f>
        <v>8.4599999999999996E-4</v>
      </c>
      <c r="BN101">
        <f>'Raw Data'!BH101</f>
        <v>43297</v>
      </c>
      <c r="BO101">
        <f>'Raw Data'!BI101</f>
        <v>42922</v>
      </c>
      <c r="BP101" t="str">
        <f>'Raw Data'!BJ101</f>
        <v>2411000200I</v>
      </c>
      <c r="BQ101" t="str">
        <f>'Raw Data'!BK101</f>
        <v>RABUN</v>
      </c>
      <c r="BR101">
        <f>'Raw Data'!BL101</f>
        <v>1</v>
      </c>
      <c r="BS101">
        <f>'Raw Data'!BM101</f>
        <v>200</v>
      </c>
      <c r="BT101">
        <f>'Raw Data'!BN101</f>
        <v>1</v>
      </c>
      <c r="BU101">
        <f>'Raw Data'!BO101</f>
        <v>1</v>
      </c>
      <c r="BV101">
        <f>'Raw Data'!BP101</f>
        <v>2</v>
      </c>
      <c r="BW101">
        <f>'Raw Data'!BQ101</f>
        <v>1</v>
      </c>
      <c r="BX101">
        <f>'Raw Data'!BR101</f>
        <v>1</v>
      </c>
      <c r="BY101">
        <f>'Raw Data'!BS101</f>
        <v>2</v>
      </c>
      <c r="BZ101">
        <f>'Raw Data'!BT101</f>
        <v>3</v>
      </c>
      <c r="CA101">
        <f>'Raw Data'!BU101</f>
        <v>3</v>
      </c>
      <c r="CB101" t="str">
        <f>'Raw Data'!BV101</f>
        <v>N</v>
      </c>
      <c r="CC101">
        <f>'Raw Data'!BW101</f>
        <v>241</v>
      </c>
      <c r="CD101">
        <f>'Raw Data'!BX101</f>
        <v>2</v>
      </c>
      <c r="CE101">
        <f>'Raw Data'!BY101</f>
        <v>0</v>
      </c>
      <c r="CF101" t="str">
        <f>'Raw Data'!BZ101</f>
        <v>Not Urban</v>
      </c>
      <c r="CG101" t="str">
        <f>'Raw Data'!CA101</f>
        <v>Not Urban</v>
      </c>
      <c r="CH101">
        <f>'Raw Data'!CB101</f>
        <v>0</v>
      </c>
      <c r="CI101">
        <f>'Raw Data'!CC101</f>
        <v>25</v>
      </c>
      <c r="CJ101">
        <f>'Raw Data'!CD101</f>
        <v>8020</v>
      </c>
      <c r="CK101" t="str">
        <f>'Raw Data'!CE101</f>
        <v>Clayton</v>
      </c>
      <c r="CL101">
        <f>'Raw Data'!CF101</f>
        <v>1690</v>
      </c>
      <c r="CM101">
        <f>'Raw Data'!CG101</f>
        <v>0.21201300000000001</v>
      </c>
      <c r="CN101">
        <f>'Raw Data'!CH101</f>
        <v>9</v>
      </c>
      <c r="CO101" t="str">
        <f>'Raw Data'!CI101</f>
        <v>State Mainline</v>
      </c>
      <c r="CP101">
        <f>'Raw Data'!CJ101</f>
        <v>8020</v>
      </c>
      <c r="CQ101">
        <f>'Raw Data'!CK101</f>
        <v>452487</v>
      </c>
      <c r="CR101">
        <f>'Raw Data'!CL101</f>
        <v>15.31</v>
      </c>
      <c r="CS101">
        <f>'Raw Data'!CM101</f>
        <v>15.53</v>
      </c>
      <c r="CT101">
        <f>'Raw Data'!CN101</f>
        <v>452487</v>
      </c>
      <c r="CU101">
        <f>'Raw Data'!CO101</f>
        <v>0</v>
      </c>
      <c r="CV101">
        <f>'Raw Data'!CP101</f>
        <v>1119.426702</v>
      </c>
      <c r="CW101">
        <f>'Raw Data'!CQ101</f>
        <v>100</v>
      </c>
      <c r="CX101">
        <f>'Raw Data'!CR101</f>
        <v>42946</v>
      </c>
      <c r="CY101">
        <f>'Raw Data'!CS101</f>
        <v>9.0100000000000006E-3</v>
      </c>
      <c r="CZ101">
        <f>'Raw Data'!CT101</f>
        <v>0</v>
      </c>
      <c r="DA101">
        <f>'Raw Data'!CU101</f>
        <v>8.4599999999999996E-4</v>
      </c>
      <c r="DB101">
        <f>'Raw Data'!CV101</f>
        <v>617</v>
      </c>
      <c r="DC101" t="str">
        <f>'Raw Data'!CW101</f>
        <v>241-0012</v>
      </c>
      <c r="DD101" t="str">
        <f>'Raw Data'!CX101</f>
        <v>3R : Rural Principal Arterial - Other</v>
      </c>
      <c r="DE101" t="str">
        <f>'Raw Data'!CY101</f>
        <v>34.880933, -83.406328</v>
      </c>
      <c r="DF101">
        <f>'Raw Data'!CZ101</f>
        <v>-83.406328000000002</v>
      </c>
      <c r="DG101">
        <f>'Raw Data'!DA101</f>
        <v>34.880932999999999</v>
      </c>
      <c r="DH101">
        <f>'Raw Data'!DB101</f>
        <v>34.880932999999999</v>
      </c>
      <c r="DI101">
        <f>'Raw Data'!DC101</f>
        <v>-83.406328000000002</v>
      </c>
      <c r="DJ101">
        <f>'Raw Data'!DD101</f>
        <v>8.4599999999999996E-4</v>
      </c>
      <c r="DK101">
        <f>'Raw Data'!DE101</f>
        <v>69</v>
      </c>
      <c r="DL101" s="1" t="str">
        <f>VLOOKUP(DK101,'Curve Info'!$A$9:$P$76,16)</f>
        <v>High Crash Frequency</v>
      </c>
      <c r="DM101" s="1" t="str">
        <f>VLOOKUP(DK101,'Curve Info'!$A$9:$P$76,14)</f>
        <v>High AADT</v>
      </c>
      <c r="DN101" s="1">
        <f t="shared" si="17"/>
        <v>6566.666666666667</v>
      </c>
      <c r="DO101" s="1">
        <f t="shared" si="18"/>
        <v>7470</v>
      </c>
      <c r="DP101" s="1">
        <f t="shared" si="19"/>
        <v>-903.33333333333303</v>
      </c>
      <c r="DQ101" s="1">
        <f t="shared" si="20"/>
        <v>-0.12092815707273534</v>
      </c>
      <c r="DR101" s="1">
        <f t="shared" si="21"/>
        <v>7018.3333333333339</v>
      </c>
      <c r="DS101">
        <f>'Raw Data'!DF101</f>
        <v>5040</v>
      </c>
      <c r="DT101">
        <f>'Raw Data'!DG101</f>
        <v>8.5</v>
      </c>
      <c r="DU101">
        <f>'Raw Data'!DH101</f>
        <v>7440</v>
      </c>
      <c r="DV101">
        <f>'Raw Data'!DI101</f>
        <v>6.9</v>
      </c>
      <c r="DW101">
        <f>'Raw Data'!DJ101</f>
        <v>7220</v>
      </c>
      <c r="DX101">
        <f>'Raw Data'!DK101</f>
        <v>7</v>
      </c>
      <c r="DY101">
        <f>'Raw Data'!DL101</f>
        <v>6850</v>
      </c>
      <c r="DZ101">
        <f>'Raw Data'!DM101</f>
        <v>6</v>
      </c>
      <c r="EA101">
        <f>'Raw Data'!DN101</f>
        <v>8020</v>
      </c>
      <c r="EB101">
        <f>'Raw Data'!DO101</f>
        <v>12</v>
      </c>
      <c r="EC101">
        <f>'Raw Data'!DP101</f>
        <v>7700</v>
      </c>
      <c r="ED101">
        <f>'Raw Data'!DQ101</f>
        <v>12</v>
      </c>
      <c r="EE101">
        <f>'Raw Data'!DR101</f>
        <v>7330</v>
      </c>
      <c r="EF101">
        <f>'Raw Data'!DS101</f>
        <v>12</v>
      </c>
      <c r="EG101">
        <f>'Raw Data'!DT101</f>
        <v>6830</v>
      </c>
      <c r="EH101">
        <f>'Raw Data'!DU101</f>
        <v>12</v>
      </c>
      <c r="EI101">
        <f>'Raw Data'!DV101</f>
        <v>6830</v>
      </c>
      <c r="EJ101">
        <f>'Raw Data'!DW101</f>
        <v>0</v>
      </c>
      <c r="EK101">
        <f>'Raw Data'!DX101</f>
        <v>6930</v>
      </c>
      <c r="EL101">
        <f>'Raw Data'!DY101</f>
        <v>0</v>
      </c>
      <c r="EM101">
        <f>'Raw Data'!DZ101</f>
        <v>6.0300000000000002E-4</v>
      </c>
    </row>
    <row r="102" spans="1:143" x14ac:dyDescent="0.3">
      <c r="A102">
        <f>'Raw Data'!A102</f>
        <v>101</v>
      </c>
      <c r="B102">
        <f>'Raw Data'!B102</f>
        <v>6987149</v>
      </c>
      <c r="C102" t="str">
        <f>'Raw Data'!C102</f>
        <v>Gsp Post 00</v>
      </c>
      <c r="D102">
        <f>'Raw Data'!D102</f>
        <v>43434.669444444444</v>
      </c>
      <c r="E102" s="1">
        <f t="shared" si="12"/>
        <v>2018</v>
      </c>
      <c r="F102" s="1" t="str" cm="1">
        <f t="array" ref="F102">_xlfn.IFS(E102&lt;=2016,"before treatment",E102=2017,"unknown",E102&gt;2017,"after treatment")</f>
        <v>after treatment</v>
      </c>
      <c r="G102" s="1">
        <f t="shared" si="13"/>
        <v>0</v>
      </c>
      <c r="H102" s="1">
        <f t="shared" si="14"/>
        <v>1</v>
      </c>
      <c r="I102" t="str">
        <f>'Raw Data'!E102</f>
        <v>Rabun</v>
      </c>
      <c r="J102" t="str">
        <f>'Raw Data'!F102</f>
        <v>Hiawassee St</v>
      </c>
      <c r="K102" t="str">
        <f>'Raw Data'!G102</f>
        <v>Meadowstream Ln</v>
      </c>
      <c r="L102" t="str">
        <f>'Raw Data'!H102</f>
        <v>(B) Suspected Minor/Visible Injury</v>
      </c>
      <c r="M102">
        <f>'Raw Data'!I102</f>
        <v>0</v>
      </c>
      <c r="N102">
        <f>'Raw Data'!J102</f>
        <v>0</v>
      </c>
      <c r="O102">
        <f>'Raw Data'!K102</f>
        <v>1</v>
      </c>
      <c r="P102" t="str">
        <f>'Raw Data'!L102</f>
        <v>Head On</v>
      </c>
      <c r="Q102" t="str">
        <f>'Raw Data'!M102</f>
        <v>On Roadway - Non-Intersection</v>
      </c>
      <c r="R102" t="str">
        <f>'Raw Data'!N102</f>
        <v>["Motor Vehicle in Motion","Motor Vehicle in Motion"]</v>
      </c>
      <c r="S102" t="str">
        <f>'Raw Data'!O102</f>
        <v>["Motor Vehicle in Motion","Motor Vehicle in Motion"]</v>
      </c>
      <c r="T102" t="str">
        <f>'Raw Data'!P102</f>
        <v>["Driver Lost Control","No Contributing Factors"]</v>
      </c>
      <c r="U102">
        <f>'Raw Data'!Q102</f>
        <v>2</v>
      </c>
      <c r="V102" s="1" t="str">
        <f t="shared" si="15"/>
        <v>No</v>
      </c>
      <c r="W102" t="str">
        <f>'Raw Data'!R102</f>
        <v>["Negotiating a Curve","Negotiating a Curve"]</v>
      </c>
      <c r="X102" t="str">
        <f>'Raw Data'!S102</f>
        <v>["East","West"]</v>
      </c>
      <c r="Y102" t="str">
        <f>'Raw Data'!T102</f>
        <v>Daylight</v>
      </c>
      <c r="Z102" t="str">
        <f>'Raw Data'!U102</f>
        <v>Wet</v>
      </c>
      <c r="AA102" t="str">
        <f>'Raw Data'!V102</f>
        <v>[53,61]</v>
      </c>
      <c r="AB102" t="str">
        <f>'Raw Data'!W102</f>
        <v>["Lap and Shoulder Belt Used","Lap and Shoulder Belt Used"]</v>
      </c>
      <c r="AC102" s="1">
        <f t="shared" si="16"/>
        <v>0</v>
      </c>
      <c r="AD102" t="str">
        <f>'Raw Data'!X102</f>
        <v>["Passenger Car","Pickup Truck"]</v>
      </c>
      <c r="AE102" t="str">
        <f>'Raw Data'!Y102</f>
        <v>2411000200I</v>
      </c>
      <c r="AF102">
        <f>'Raw Data'!Z102</f>
        <v>15.457623</v>
      </c>
      <c r="AG102">
        <f>'Raw Data'!AA102</f>
        <v>34.880813000000003</v>
      </c>
      <c r="AH102">
        <f>'Raw Data'!AB102</f>
        <v>-83.405164999999997</v>
      </c>
      <c r="AI102">
        <f>'Raw Data'!AC102</f>
        <v>69</v>
      </c>
      <c r="AJ102">
        <f>'Raw Data'!AD102</f>
        <v>31</v>
      </c>
      <c r="AK102">
        <f>'Raw Data'!AE102</f>
        <v>118</v>
      </c>
      <c r="AL102" t="str">
        <f>'Raw Data'!AF102</f>
        <v>D1_0002_00_I</v>
      </c>
      <c r="AM102">
        <f>'Raw Data'!AG102</f>
        <v>99</v>
      </c>
      <c r="AN102">
        <f>'Raw Data'!AH102</f>
        <v>117</v>
      </c>
      <c r="AO102" t="str">
        <f>'Raw Data'!AI102</f>
        <v>simple</v>
      </c>
      <c r="AP102">
        <f>'Raw Data'!AJ102</f>
        <v>207.8</v>
      </c>
      <c r="AQ102">
        <f>'Raw Data'!AK102</f>
        <v>74.5</v>
      </c>
      <c r="AR102">
        <f>'Raw Data'!AL102</f>
        <v>268.89999999999998</v>
      </c>
      <c r="AS102">
        <f>'Raw Data'!AM102</f>
        <v>-83.405452999999994</v>
      </c>
      <c r="AT102">
        <f>'Raw Data'!AN102</f>
        <v>34.880851999999997</v>
      </c>
      <c r="AU102">
        <f>'Raw Data'!AO102</f>
        <v>-83.404743999999994</v>
      </c>
      <c r="AV102">
        <f>'Raw Data'!AP102</f>
        <v>34.880488999999997</v>
      </c>
      <c r="AW102" t="str">
        <f>'Raw Data'!AQ102</f>
        <v>2411000200I</v>
      </c>
      <c r="AX102">
        <f>'Raw Data'!AR102</f>
        <v>1</v>
      </c>
      <c r="AY102">
        <f>'Raw Data'!AS102</f>
        <v>241</v>
      </c>
      <c r="AZ102">
        <f>'Raw Data'!AT102</f>
        <v>2</v>
      </c>
      <c r="BA102">
        <f>'Raw Data'!AU102</f>
        <v>0</v>
      </c>
      <c r="BB102">
        <f>'Raw Data'!AV102</f>
        <v>25</v>
      </c>
      <c r="BC102">
        <f>'Raw Data'!AW102</f>
        <v>10.17</v>
      </c>
      <c r="BD102">
        <f>'Raw Data'!AX102</f>
        <v>10.02</v>
      </c>
      <c r="BE102">
        <f>'Raw Data'!AY102</f>
        <v>1888.1</v>
      </c>
      <c r="BF102">
        <f>'Raw Data'!AZ102</f>
        <v>1888.1</v>
      </c>
      <c r="BG102">
        <f>'Raw Data'!BA102</f>
        <v>1884.5</v>
      </c>
      <c r="BH102">
        <f>'Raw Data'!BB102</f>
        <v>35</v>
      </c>
      <c r="BI102">
        <f>'Raw Data'!BC102</f>
        <v>27.9</v>
      </c>
      <c r="BJ102">
        <f>'Raw Data'!BD102</f>
        <v>7.1</v>
      </c>
      <c r="BK102">
        <f>'Raw Data'!BE102</f>
        <v>43091</v>
      </c>
      <c r="BL102" t="str">
        <f>'Raw Data'!BF102</f>
        <v>NONE</v>
      </c>
      <c r="BM102">
        <f>'Raw Data'!BG102</f>
        <v>8.4599999999999996E-4</v>
      </c>
      <c r="BN102">
        <f>'Raw Data'!BH102</f>
        <v>43297</v>
      </c>
      <c r="BO102">
        <f>'Raw Data'!BI102</f>
        <v>42922</v>
      </c>
      <c r="BP102" t="str">
        <f>'Raw Data'!BJ102</f>
        <v>2411000200I</v>
      </c>
      <c r="BQ102" t="str">
        <f>'Raw Data'!BK102</f>
        <v>RABUN</v>
      </c>
      <c r="BR102">
        <f>'Raw Data'!BL102</f>
        <v>1</v>
      </c>
      <c r="BS102">
        <f>'Raw Data'!BM102</f>
        <v>200</v>
      </c>
      <c r="BT102">
        <f>'Raw Data'!BN102</f>
        <v>1</v>
      </c>
      <c r="BU102">
        <f>'Raw Data'!BO102</f>
        <v>1</v>
      </c>
      <c r="BV102">
        <f>'Raw Data'!BP102</f>
        <v>2</v>
      </c>
      <c r="BW102">
        <f>'Raw Data'!BQ102</f>
        <v>1</v>
      </c>
      <c r="BX102">
        <f>'Raw Data'!BR102</f>
        <v>1</v>
      </c>
      <c r="BY102">
        <f>'Raw Data'!BS102</f>
        <v>2</v>
      </c>
      <c r="BZ102">
        <f>'Raw Data'!BT102</f>
        <v>3</v>
      </c>
      <c r="CA102">
        <f>'Raw Data'!BU102</f>
        <v>3</v>
      </c>
      <c r="CB102" t="str">
        <f>'Raw Data'!BV102</f>
        <v>N</v>
      </c>
      <c r="CC102">
        <f>'Raw Data'!BW102</f>
        <v>241</v>
      </c>
      <c r="CD102">
        <f>'Raw Data'!BX102</f>
        <v>2</v>
      </c>
      <c r="CE102">
        <f>'Raw Data'!BY102</f>
        <v>0</v>
      </c>
      <c r="CF102" t="str">
        <f>'Raw Data'!BZ102</f>
        <v>Not Urban</v>
      </c>
      <c r="CG102" t="str">
        <f>'Raw Data'!CA102</f>
        <v>Not Urban</v>
      </c>
      <c r="CH102">
        <f>'Raw Data'!CB102</f>
        <v>0</v>
      </c>
      <c r="CI102">
        <f>'Raw Data'!CC102</f>
        <v>25</v>
      </c>
      <c r="CJ102">
        <f>'Raw Data'!CD102</f>
        <v>8020</v>
      </c>
      <c r="CK102" t="str">
        <f>'Raw Data'!CE102</f>
        <v>Clayton</v>
      </c>
      <c r="CL102">
        <f>'Raw Data'!CF102</f>
        <v>1690</v>
      </c>
      <c r="CM102">
        <f>'Raw Data'!CG102</f>
        <v>0.21201300000000001</v>
      </c>
      <c r="CN102">
        <f>'Raw Data'!CH102</f>
        <v>9</v>
      </c>
      <c r="CO102" t="str">
        <f>'Raw Data'!CI102</f>
        <v>State Mainline</v>
      </c>
      <c r="CP102">
        <f>'Raw Data'!CJ102</f>
        <v>8020</v>
      </c>
      <c r="CQ102">
        <f>'Raw Data'!CK102</f>
        <v>452487</v>
      </c>
      <c r="CR102">
        <f>'Raw Data'!CL102</f>
        <v>15.31</v>
      </c>
      <c r="CS102">
        <f>'Raw Data'!CM102</f>
        <v>15.53</v>
      </c>
      <c r="CT102">
        <f>'Raw Data'!CN102</f>
        <v>452487</v>
      </c>
      <c r="CU102">
        <f>'Raw Data'!CO102</f>
        <v>0</v>
      </c>
      <c r="CV102">
        <f>'Raw Data'!CP102</f>
        <v>1119.426702</v>
      </c>
      <c r="CW102">
        <f>'Raw Data'!CQ102</f>
        <v>100</v>
      </c>
      <c r="CX102">
        <f>'Raw Data'!CR102</f>
        <v>42946</v>
      </c>
      <c r="CY102">
        <f>'Raw Data'!CS102</f>
        <v>9.0100000000000006E-3</v>
      </c>
      <c r="CZ102">
        <f>'Raw Data'!CT102</f>
        <v>0</v>
      </c>
      <c r="DA102">
        <f>'Raw Data'!CU102</f>
        <v>8.4599999999999996E-4</v>
      </c>
      <c r="DB102">
        <f>'Raw Data'!CV102</f>
        <v>617</v>
      </c>
      <c r="DC102" t="str">
        <f>'Raw Data'!CW102</f>
        <v>241-0012</v>
      </c>
      <c r="DD102" t="str">
        <f>'Raw Data'!CX102</f>
        <v>3R : Rural Principal Arterial - Other</v>
      </c>
      <c r="DE102" t="str">
        <f>'Raw Data'!CY102</f>
        <v>34.880933, -83.406328</v>
      </c>
      <c r="DF102">
        <f>'Raw Data'!CZ102</f>
        <v>-83.406328000000002</v>
      </c>
      <c r="DG102">
        <f>'Raw Data'!DA102</f>
        <v>34.880932999999999</v>
      </c>
      <c r="DH102">
        <f>'Raw Data'!DB102</f>
        <v>34.880932999999999</v>
      </c>
      <c r="DI102">
        <f>'Raw Data'!DC102</f>
        <v>-83.406328000000002</v>
      </c>
      <c r="DJ102">
        <f>'Raw Data'!DD102</f>
        <v>8.4599999999999996E-4</v>
      </c>
      <c r="DK102">
        <f>'Raw Data'!DE102</f>
        <v>69</v>
      </c>
      <c r="DL102" s="1" t="str">
        <f>VLOOKUP(DK102,'Curve Info'!$A$9:$P$76,16)</f>
        <v>High Crash Frequency</v>
      </c>
      <c r="DM102" s="1" t="str">
        <f>VLOOKUP(DK102,'Curve Info'!$A$9:$P$76,14)</f>
        <v>High AADT</v>
      </c>
      <c r="DN102" s="1">
        <f t="shared" si="17"/>
        <v>6566.666666666667</v>
      </c>
      <c r="DO102" s="1">
        <f t="shared" si="18"/>
        <v>7470</v>
      </c>
      <c r="DP102" s="1">
        <f t="shared" si="19"/>
        <v>-903.33333333333303</v>
      </c>
      <c r="DQ102" s="1">
        <f t="shared" si="20"/>
        <v>-0.12092815707273534</v>
      </c>
      <c r="DR102" s="1">
        <f t="shared" si="21"/>
        <v>7018.3333333333339</v>
      </c>
      <c r="DS102">
        <f>'Raw Data'!DF102</f>
        <v>5040</v>
      </c>
      <c r="DT102">
        <f>'Raw Data'!DG102</f>
        <v>8.5</v>
      </c>
      <c r="DU102">
        <f>'Raw Data'!DH102</f>
        <v>7440</v>
      </c>
      <c r="DV102">
        <f>'Raw Data'!DI102</f>
        <v>6.9</v>
      </c>
      <c r="DW102">
        <f>'Raw Data'!DJ102</f>
        <v>7220</v>
      </c>
      <c r="DX102">
        <f>'Raw Data'!DK102</f>
        <v>7</v>
      </c>
      <c r="DY102">
        <f>'Raw Data'!DL102</f>
        <v>6850</v>
      </c>
      <c r="DZ102">
        <f>'Raw Data'!DM102</f>
        <v>6</v>
      </c>
      <c r="EA102">
        <f>'Raw Data'!DN102</f>
        <v>8020</v>
      </c>
      <c r="EB102">
        <f>'Raw Data'!DO102</f>
        <v>12</v>
      </c>
      <c r="EC102">
        <f>'Raw Data'!DP102</f>
        <v>7700</v>
      </c>
      <c r="ED102">
        <f>'Raw Data'!DQ102</f>
        <v>12</v>
      </c>
      <c r="EE102">
        <f>'Raw Data'!DR102</f>
        <v>7330</v>
      </c>
      <c r="EF102">
        <f>'Raw Data'!DS102</f>
        <v>12</v>
      </c>
      <c r="EG102">
        <f>'Raw Data'!DT102</f>
        <v>6830</v>
      </c>
      <c r="EH102">
        <f>'Raw Data'!DU102</f>
        <v>12</v>
      </c>
      <c r="EI102">
        <f>'Raw Data'!DV102</f>
        <v>6830</v>
      </c>
      <c r="EJ102">
        <f>'Raw Data'!DW102</f>
        <v>0</v>
      </c>
      <c r="EK102">
        <f>'Raw Data'!DX102</f>
        <v>6930</v>
      </c>
      <c r="EL102">
        <f>'Raw Data'!DY102</f>
        <v>0</v>
      </c>
      <c r="EM102">
        <f>'Raw Data'!DZ102</f>
        <v>0</v>
      </c>
    </row>
    <row r="103" spans="1:143" x14ac:dyDescent="0.3">
      <c r="A103">
        <f>'Raw Data'!A103</f>
        <v>102</v>
      </c>
      <c r="B103">
        <f>'Raw Data'!B103</f>
        <v>6925374</v>
      </c>
      <c r="C103" t="str">
        <f>'Raw Data'!C103</f>
        <v>Clayton Police Department</v>
      </c>
      <c r="D103">
        <f>'Raw Data'!D103</f>
        <v>43395.313194444447</v>
      </c>
      <c r="E103" s="1">
        <f t="shared" si="12"/>
        <v>2018</v>
      </c>
      <c r="F103" s="1" t="str" cm="1">
        <f t="array" ref="F103">_xlfn.IFS(E103&lt;=2016,"before treatment",E103=2017,"unknown",E103&gt;2017,"after treatment")</f>
        <v>after treatment</v>
      </c>
      <c r="G103" s="1">
        <f t="shared" si="13"/>
        <v>0</v>
      </c>
      <c r="H103" s="1">
        <f t="shared" si="14"/>
        <v>1</v>
      </c>
      <c r="I103" t="str">
        <f>'Raw Data'!E103</f>
        <v>Rabun</v>
      </c>
      <c r="J103" t="str">
        <f>'Raw Data'!F103</f>
        <v>["Main St","N Main St","Savannah St","W Savannah St"]</v>
      </c>
      <c r="K103" t="str">
        <f>'Raw Data'!G103</f>
        <v>N Main St</v>
      </c>
      <c r="L103" t="str">
        <f>'Raw Data'!H103</f>
        <v>(C) Possible Injury / Complaint</v>
      </c>
      <c r="M103">
        <f>'Raw Data'!I103</f>
        <v>0</v>
      </c>
      <c r="N103">
        <f>'Raw Data'!J103</f>
        <v>0</v>
      </c>
      <c r="O103">
        <f>'Raw Data'!K103</f>
        <v>0</v>
      </c>
      <c r="P103" t="str">
        <f>'Raw Data'!L103</f>
        <v>Rear End</v>
      </c>
      <c r="Q103" t="str">
        <f>'Raw Data'!M103</f>
        <v>On Roadway - Non-Intersection</v>
      </c>
      <c r="R103" t="str">
        <f>'Raw Data'!N103</f>
        <v>["Motor Vehicle in Motion","Parked Motor Vehicle"]</v>
      </c>
      <c r="S103" t="str">
        <f>'Raw Data'!O103</f>
        <v>Motor Vehicle in Motion</v>
      </c>
      <c r="T103" t="str">
        <f>'Raw Data'!P103</f>
        <v>["Following Too Close","No Contributing Factors"]</v>
      </c>
      <c r="U103">
        <f>'Raw Data'!Q103</f>
        <v>2</v>
      </c>
      <c r="V103" s="1" t="str">
        <f t="shared" si="15"/>
        <v>No</v>
      </c>
      <c r="W103" t="str">
        <f>'Raw Data'!R103</f>
        <v>["Stopped","Straight"]</v>
      </c>
      <c r="X103" t="str">
        <f>'Raw Data'!S103</f>
        <v>["South","South"]</v>
      </c>
      <c r="Y103" t="str">
        <f>'Raw Data'!T103</f>
        <v>Daylight</v>
      </c>
      <c r="Z103" t="str">
        <f>'Raw Data'!U103</f>
        <v>Dry</v>
      </c>
      <c r="AA103" t="str">
        <f>'Raw Data'!V103</f>
        <v>[46,68]</v>
      </c>
      <c r="AB103" t="str">
        <f>'Raw Data'!W103</f>
        <v>["Lap and Shoulder Belt Used","Lap and Shoulder Belt Used"]</v>
      </c>
      <c r="AC103" s="1">
        <f t="shared" si="16"/>
        <v>0</v>
      </c>
      <c r="AD103" t="str">
        <f>'Raw Data'!X103</f>
        <v>["Sports Utility Vehicle (SUV)","Sports Utility Vehicle (SUV)"]</v>
      </c>
      <c r="AE103" t="str">
        <f>'Raw Data'!Y103</f>
        <v>2411000200I</v>
      </c>
      <c r="AF103">
        <f>'Raw Data'!Z103</f>
        <v>15.79</v>
      </c>
      <c r="AG103">
        <f>'Raw Data'!AA103</f>
        <v>34.878323999999999</v>
      </c>
      <c r="AH103">
        <f>'Raw Data'!AB103</f>
        <v>-83.400901000000005</v>
      </c>
      <c r="AI103">
        <f>'Raw Data'!AC103</f>
        <v>69</v>
      </c>
      <c r="AJ103">
        <f>'Raw Data'!AD103</f>
        <v>31</v>
      </c>
      <c r="AK103">
        <f>'Raw Data'!AE103</f>
        <v>118</v>
      </c>
      <c r="AL103" t="str">
        <f>'Raw Data'!AF103</f>
        <v>D1_0002_00_I</v>
      </c>
      <c r="AM103">
        <f>'Raw Data'!AG103</f>
        <v>99</v>
      </c>
      <c r="AN103">
        <f>'Raw Data'!AH103</f>
        <v>117</v>
      </c>
      <c r="AO103" t="str">
        <f>'Raw Data'!AI103</f>
        <v>simple</v>
      </c>
      <c r="AP103">
        <f>'Raw Data'!AJ103</f>
        <v>207.8</v>
      </c>
      <c r="AQ103">
        <f>'Raw Data'!AK103</f>
        <v>74.5</v>
      </c>
      <c r="AR103">
        <f>'Raw Data'!AL103</f>
        <v>268.89999999999998</v>
      </c>
      <c r="AS103">
        <f>'Raw Data'!AM103</f>
        <v>-83.405452999999994</v>
      </c>
      <c r="AT103">
        <f>'Raw Data'!AN103</f>
        <v>34.880851999999997</v>
      </c>
      <c r="AU103">
        <f>'Raw Data'!AO103</f>
        <v>-83.404743999999994</v>
      </c>
      <c r="AV103">
        <f>'Raw Data'!AP103</f>
        <v>34.880488999999997</v>
      </c>
      <c r="AW103" t="str">
        <f>'Raw Data'!AQ103</f>
        <v>2411000200I</v>
      </c>
      <c r="AX103">
        <f>'Raw Data'!AR103</f>
        <v>1</v>
      </c>
      <c r="AY103">
        <f>'Raw Data'!AS103</f>
        <v>241</v>
      </c>
      <c r="AZ103">
        <f>'Raw Data'!AT103</f>
        <v>2</v>
      </c>
      <c r="BA103">
        <f>'Raw Data'!AU103</f>
        <v>0</v>
      </c>
      <c r="BB103">
        <f>'Raw Data'!AV103</f>
        <v>25</v>
      </c>
      <c r="BC103">
        <f>'Raw Data'!AW103</f>
        <v>10.17</v>
      </c>
      <c r="BD103">
        <f>'Raw Data'!AX103</f>
        <v>10.02</v>
      </c>
      <c r="BE103">
        <f>'Raw Data'!AY103</f>
        <v>1888.1</v>
      </c>
      <c r="BF103">
        <f>'Raw Data'!AZ103</f>
        <v>1888.1</v>
      </c>
      <c r="BG103">
        <f>'Raw Data'!BA103</f>
        <v>1884.5</v>
      </c>
      <c r="BH103">
        <f>'Raw Data'!BB103</f>
        <v>35</v>
      </c>
      <c r="BI103">
        <f>'Raw Data'!BC103</f>
        <v>27.9</v>
      </c>
      <c r="BJ103">
        <f>'Raw Data'!BD103</f>
        <v>7.1</v>
      </c>
      <c r="BK103">
        <f>'Raw Data'!BE103</f>
        <v>43091</v>
      </c>
      <c r="BL103" t="str">
        <f>'Raw Data'!BF103</f>
        <v>NONE</v>
      </c>
      <c r="BM103">
        <f>'Raw Data'!BG103</f>
        <v>8.4599999999999996E-4</v>
      </c>
      <c r="BN103">
        <f>'Raw Data'!BH103</f>
        <v>43297</v>
      </c>
      <c r="BO103">
        <f>'Raw Data'!BI103</f>
        <v>42922</v>
      </c>
      <c r="BP103" t="str">
        <f>'Raw Data'!BJ103</f>
        <v>2411000200I</v>
      </c>
      <c r="BQ103" t="str">
        <f>'Raw Data'!BK103</f>
        <v>RABUN</v>
      </c>
      <c r="BR103">
        <f>'Raw Data'!BL103</f>
        <v>1</v>
      </c>
      <c r="BS103">
        <f>'Raw Data'!BM103</f>
        <v>200</v>
      </c>
      <c r="BT103">
        <f>'Raw Data'!BN103</f>
        <v>1</v>
      </c>
      <c r="BU103">
        <f>'Raw Data'!BO103</f>
        <v>1</v>
      </c>
      <c r="BV103">
        <f>'Raw Data'!BP103</f>
        <v>2</v>
      </c>
      <c r="BW103">
        <f>'Raw Data'!BQ103</f>
        <v>1</v>
      </c>
      <c r="BX103">
        <f>'Raw Data'!BR103</f>
        <v>1</v>
      </c>
      <c r="BY103">
        <f>'Raw Data'!BS103</f>
        <v>2</v>
      </c>
      <c r="BZ103">
        <f>'Raw Data'!BT103</f>
        <v>3</v>
      </c>
      <c r="CA103">
        <f>'Raw Data'!BU103</f>
        <v>3</v>
      </c>
      <c r="CB103" t="str">
        <f>'Raw Data'!BV103</f>
        <v>N</v>
      </c>
      <c r="CC103">
        <f>'Raw Data'!BW103</f>
        <v>241</v>
      </c>
      <c r="CD103">
        <f>'Raw Data'!BX103</f>
        <v>2</v>
      </c>
      <c r="CE103">
        <f>'Raw Data'!BY103</f>
        <v>0</v>
      </c>
      <c r="CF103" t="str">
        <f>'Raw Data'!BZ103</f>
        <v>Not Urban</v>
      </c>
      <c r="CG103" t="str">
        <f>'Raw Data'!CA103</f>
        <v>Not Urban</v>
      </c>
      <c r="CH103">
        <f>'Raw Data'!CB103</f>
        <v>0</v>
      </c>
      <c r="CI103">
        <f>'Raw Data'!CC103</f>
        <v>25</v>
      </c>
      <c r="CJ103">
        <f>'Raw Data'!CD103</f>
        <v>8020</v>
      </c>
      <c r="CK103" t="str">
        <f>'Raw Data'!CE103</f>
        <v>Clayton</v>
      </c>
      <c r="CL103">
        <f>'Raw Data'!CF103</f>
        <v>1690</v>
      </c>
      <c r="CM103">
        <f>'Raw Data'!CG103</f>
        <v>0.21201300000000001</v>
      </c>
      <c r="CN103">
        <f>'Raw Data'!CH103</f>
        <v>9</v>
      </c>
      <c r="CO103" t="str">
        <f>'Raw Data'!CI103</f>
        <v>State Mainline</v>
      </c>
      <c r="CP103">
        <f>'Raw Data'!CJ103</f>
        <v>8020</v>
      </c>
      <c r="CQ103">
        <f>'Raw Data'!CK103</f>
        <v>452487</v>
      </c>
      <c r="CR103">
        <f>'Raw Data'!CL103</f>
        <v>15.31</v>
      </c>
      <c r="CS103">
        <f>'Raw Data'!CM103</f>
        <v>15.53</v>
      </c>
      <c r="CT103">
        <f>'Raw Data'!CN103</f>
        <v>452487</v>
      </c>
      <c r="CU103">
        <f>'Raw Data'!CO103</f>
        <v>0</v>
      </c>
      <c r="CV103">
        <f>'Raw Data'!CP103</f>
        <v>1119.426702</v>
      </c>
      <c r="CW103">
        <f>'Raw Data'!CQ103</f>
        <v>100</v>
      </c>
      <c r="CX103">
        <f>'Raw Data'!CR103</f>
        <v>42946</v>
      </c>
      <c r="CY103">
        <f>'Raw Data'!CS103</f>
        <v>9.0100000000000006E-3</v>
      </c>
      <c r="CZ103">
        <f>'Raw Data'!CT103</f>
        <v>0</v>
      </c>
      <c r="DA103">
        <f>'Raw Data'!CU103</f>
        <v>8.4599999999999996E-4</v>
      </c>
      <c r="DB103">
        <f>'Raw Data'!CV103</f>
        <v>617</v>
      </c>
      <c r="DC103" t="str">
        <f>'Raw Data'!CW103</f>
        <v>241-0012</v>
      </c>
      <c r="DD103" t="str">
        <f>'Raw Data'!CX103</f>
        <v>3R : Rural Principal Arterial - Other</v>
      </c>
      <c r="DE103" t="str">
        <f>'Raw Data'!CY103</f>
        <v>34.880933, -83.406328</v>
      </c>
      <c r="DF103">
        <f>'Raw Data'!CZ103</f>
        <v>-83.406328000000002</v>
      </c>
      <c r="DG103">
        <f>'Raw Data'!DA103</f>
        <v>34.880932999999999</v>
      </c>
      <c r="DH103">
        <f>'Raw Data'!DB103</f>
        <v>34.880932999999999</v>
      </c>
      <c r="DI103">
        <f>'Raw Data'!DC103</f>
        <v>-83.406328000000002</v>
      </c>
      <c r="DJ103">
        <f>'Raw Data'!DD103</f>
        <v>8.4599999999999996E-4</v>
      </c>
      <c r="DK103">
        <f>'Raw Data'!DE103</f>
        <v>69</v>
      </c>
      <c r="DL103" s="1" t="str">
        <f>VLOOKUP(DK103,'Curve Info'!$A$9:$P$76,16)</f>
        <v>High Crash Frequency</v>
      </c>
      <c r="DM103" s="1" t="str">
        <f>VLOOKUP(DK103,'Curve Info'!$A$9:$P$76,14)</f>
        <v>High AADT</v>
      </c>
      <c r="DN103" s="1">
        <f t="shared" si="17"/>
        <v>6566.666666666667</v>
      </c>
      <c r="DO103" s="1">
        <f t="shared" si="18"/>
        <v>7470</v>
      </c>
      <c r="DP103" s="1">
        <f t="shared" si="19"/>
        <v>-903.33333333333303</v>
      </c>
      <c r="DQ103" s="1">
        <f t="shared" si="20"/>
        <v>-0.12092815707273534</v>
      </c>
      <c r="DR103" s="1">
        <f t="shared" si="21"/>
        <v>7018.3333333333339</v>
      </c>
      <c r="DS103">
        <f>'Raw Data'!DF103</f>
        <v>5040</v>
      </c>
      <c r="DT103">
        <f>'Raw Data'!DG103</f>
        <v>8.5</v>
      </c>
      <c r="DU103">
        <f>'Raw Data'!DH103</f>
        <v>7440</v>
      </c>
      <c r="DV103">
        <f>'Raw Data'!DI103</f>
        <v>6.9</v>
      </c>
      <c r="DW103">
        <f>'Raw Data'!DJ103</f>
        <v>7220</v>
      </c>
      <c r="DX103">
        <f>'Raw Data'!DK103</f>
        <v>7</v>
      </c>
      <c r="DY103">
        <f>'Raw Data'!DL103</f>
        <v>6850</v>
      </c>
      <c r="DZ103">
        <f>'Raw Data'!DM103</f>
        <v>6</v>
      </c>
      <c r="EA103">
        <f>'Raw Data'!DN103</f>
        <v>8020</v>
      </c>
      <c r="EB103">
        <f>'Raw Data'!DO103</f>
        <v>12</v>
      </c>
      <c r="EC103">
        <f>'Raw Data'!DP103</f>
        <v>7700</v>
      </c>
      <c r="ED103">
        <f>'Raw Data'!DQ103</f>
        <v>12</v>
      </c>
      <c r="EE103">
        <f>'Raw Data'!DR103</f>
        <v>7330</v>
      </c>
      <c r="EF103">
        <f>'Raw Data'!DS103</f>
        <v>12</v>
      </c>
      <c r="EG103">
        <f>'Raw Data'!DT103</f>
        <v>6830</v>
      </c>
      <c r="EH103">
        <f>'Raw Data'!DU103</f>
        <v>12</v>
      </c>
      <c r="EI103">
        <f>'Raw Data'!DV103</f>
        <v>6830</v>
      </c>
      <c r="EJ103">
        <f>'Raw Data'!DW103</f>
        <v>0</v>
      </c>
      <c r="EK103">
        <f>'Raw Data'!DX103</f>
        <v>6930</v>
      </c>
      <c r="EL103">
        <f>'Raw Data'!DY103</f>
        <v>0</v>
      </c>
      <c r="EM103">
        <f>'Raw Data'!DZ103</f>
        <v>4.4130000000000003E-3</v>
      </c>
    </row>
    <row r="104" spans="1:143" x14ac:dyDescent="0.3">
      <c r="A104">
        <f>'Raw Data'!A104</f>
        <v>103</v>
      </c>
      <c r="B104">
        <f>'Raw Data'!B104</f>
        <v>6859896</v>
      </c>
      <c r="C104" t="str">
        <f>'Raw Data'!C104</f>
        <v>Clayton Police Department</v>
      </c>
      <c r="D104">
        <f>'Raw Data'!D104</f>
        <v>43344.594444444447</v>
      </c>
      <c r="E104" s="1">
        <f t="shared" si="12"/>
        <v>2018</v>
      </c>
      <c r="F104" s="1" t="str" cm="1">
        <f t="array" ref="F104">_xlfn.IFS(E104&lt;=2016,"before treatment",E104=2017,"unknown",E104&gt;2017,"after treatment")</f>
        <v>after treatment</v>
      </c>
      <c r="G104" s="1">
        <f t="shared" si="13"/>
        <v>0</v>
      </c>
      <c r="H104" s="1">
        <f t="shared" si="14"/>
        <v>1</v>
      </c>
      <c r="I104" t="str">
        <f>'Raw Data'!E104</f>
        <v>Rabun</v>
      </c>
      <c r="J104" t="str">
        <f>'Raw Data'!F104</f>
        <v>["Main St","N Main St","Savannah St","W Savannah St"]</v>
      </c>
      <c r="K104" t="str">
        <f>'Raw Data'!G104</f>
        <v>E Savannah</v>
      </c>
      <c r="L104" t="str">
        <f>'Raw Data'!H104</f>
        <v>(O) No Injury</v>
      </c>
      <c r="M104">
        <f>'Raw Data'!I104</f>
        <v>0</v>
      </c>
      <c r="N104">
        <f>'Raw Data'!J104</f>
        <v>0</v>
      </c>
      <c r="O104">
        <f>'Raw Data'!K104</f>
        <v>0</v>
      </c>
      <c r="P104" t="str">
        <f>'Raw Data'!L104</f>
        <v>Right Angle Crash</v>
      </c>
      <c r="Q104" t="str">
        <f>'Raw Data'!M104</f>
        <v>On Roadway - Non-Intersection</v>
      </c>
      <c r="R104" t="str">
        <f>'Raw Data'!N104</f>
        <v>["Motor Vehicle in Motion","Motor Vehicle in Motion"]</v>
      </c>
      <c r="S104" t="str">
        <f>'Raw Data'!O104</f>
        <v>["Motor Vehicle in Motion","Motor Vehicle in Motion"]</v>
      </c>
      <c r="T104" t="str">
        <f>'Raw Data'!P104</f>
        <v>["Following Too Close","Reaction to Object or Animal"]</v>
      </c>
      <c r="U104">
        <f>'Raw Data'!Q104</f>
        <v>2</v>
      </c>
      <c r="V104" s="1" t="str">
        <f t="shared" si="15"/>
        <v>No</v>
      </c>
      <c r="W104" t="str">
        <f>'Raw Data'!R104</f>
        <v>["Straight","Turning Right"]</v>
      </c>
      <c r="X104" t="str">
        <f>'Raw Data'!S104</f>
        <v>["East","North"]</v>
      </c>
      <c r="Y104" t="str">
        <f>'Raw Data'!T104</f>
        <v>Daylight</v>
      </c>
      <c r="Z104" t="str">
        <f>'Raw Data'!U104</f>
        <v>Dry</v>
      </c>
      <c r="AA104" t="str">
        <f>'Raw Data'!V104</f>
        <v>[16,74]</v>
      </c>
      <c r="AB104" t="str">
        <f>'Raw Data'!W104</f>
        <v>["Lap and Shoulder Belt Used","Lap and Shoulder Belt Used"]</v>
      </c>
      <c r="AC104" s="1">
        <f t="shared" si="16"/>
        <v>0</v>
      </c>
      <c r="AD104" t="str">
        <f>'Raw Data'!X104</f>
        <v>["Passenger Car","Pickup Truck"]</v>
      </c>
      <c r="AE104" t="str">
        <f>'Raw Data'!Y104</f>
        <v>2411000200I</v>
      </c>
      <c r="AF104">
        <f>'Raw Data'!Z104</f>
        <v>15.79</v>
      </c>
      <c r="AG104">
        <f>'Raw Data'!AA104</f>
        <v>34.878323999999999</v>
      </c>
      <c r="AH104">
        <f>'Raw Data'!AB104</f>
        <v>-83.400901000000005</v>
      </c>
      <c r="AI104">
        <f>'Raw Data'!AC104</f>
        <v>69</v>
      </c>
      <c r="AJ104">
        <f>'Raw Data'!AD104</f>
        <v>31</v>
      </c>
      <c r="AK104">
        <f>'Raw Data'!AE104</f>
        <v>118</v>
      </c>
      <c r="AL104" t="str">
        <f>'Raw Data'!AF104</f>
        <v>D1_0002_00_I</v>
      </c>
      <c r="AM104">
        <f>'Raw Data'!AG104</f>
        <v>99</v>
      </c>
      <c r="AN104">
        <f>'Raw Data'!AH104</f>
        <v>117</v>
      </c>
      <c r="AO104" t="str">
        <f>'Raw Data'!AI104</f>
        <v>simple</v>
      </c>
      <c r="AP104">
        <f>'Raw Data'!AJ104</f>
        <v>207.8</v>
      </c>
      <c r="AQ104">
        <f>'Raw Data'!AK104</f>
        <v>74.5</v>
      </c>
      <c r="AR104">
        <f>'Raw Data'!AL104</f>
        <v>268.89999999999998</v>
      </c>
      <c r="AS104">
        <f>'Raw Data'!AM104</f>
        <v>-83.405452999999994</v>
      </c>
      <c r="AT104">
        <f>'Raw Data'!AN104</f>
        <v>34.880851999999997</v>
      </c>
      <c r="AU104">
        <f>'Raw Data'!AO104</f>
        <v>-83.404743999999994</v>
      </c>
      <c r="AV104">
        <f>'Raw Data'!AP104</f>
        <v>34.880488999999997</v>
      </c>
      <c r="AW104" t="str">
        <f>'Raw Data'!AQ104</f>
        <v>2411000200I</v>
      </c>
      <c r="AX104">
        <f>'Raw Data'!AR104</f>
        <v>1</v>
      </c>
      <c r="AY104">
        <f>'Raw Data'!AS104</f>
        <v>241</v>
      </c>
      <c r="AZ104">
        <f>'Raw Data'!AT104</f>
        <v>2</v>
      </c>
      <c r="BA104">
        <f>'Raw Data'!AU104</f>
        <v>0</v>
      </c>
      <c r="BB104">
        <f>'Raw Data'!AV104</f>
        <v>25</v>
      </c>
      <c r="BC104">
        <f>'Raw Data'!AW104</f>
        <v>10.17</v>
      </c>
      <c r="BD104">
        <f>'Raw Data'!AX104</f>
        <v>10.02</v>
      </c>
      <c r="BE104">
        <f>'Raw Data'!AY104</f>
        <v>1888.1</v>
      </c>
      <c r="BF104">
        <f>'Raw Data'!AZ104</f>
        <v>1888.1</v>
      </c>
      <c r="BG104">
        <f>'Raw Data'!BA104</f>
        <v>1884.5</v>
      </c>
      <c r="BH104">
        <f>'Raw Data'!BB104</f>
        <v>35</v>
      </c>
      <c r="BI104">
        <f>'Raw Data'!BC104</f>
        <v>27.9</v>
      </c>
      <c r="BJ104">
        <f>'Raw Data'!BD104</f>
        <v>7.1</v>
      </c>
      <c r="BK104">
        <f>'Raw Data'!BE104</f>
        <v>43091</v>
      </c>
      <c r="BL104" t="str">
        <f>'Raw Data'!BF104</f>
        <v>NONE</v>
      </c>
      <c r="BM104">
        <f>'Raw Data'!BG104</f>
        <v>8.4599999999999996E-4</v>
      </c>
      <c r="BN104">
        <f>'Raw Data'!BH104</f>
        <v>43297</v>
      </c>
      <c r="BO104">
        <f>'Raw Data'!BI104</f>
        <v>42922</v>
      </c>
      <c r="BP104" t="str">
        <f>'Raw Data'!BJ104</f>
        <v>2411000200I</v>
      </c>
      <c r="BQ104" t="str">
        <f>'Raw Data'!BK104</f>
        <v>RABUN</v>
      </c>
      <c r="BR104">
        <f>'Raw Data'!BL104</f>
        <v>1</v>
      </c>
      <c r="BS104">
        <f>'Raw Data'!BM104</f>
        <v>200</v>
      </c>
      <c r="BT104">
        <f>'Raw Data'!BN104</f>
        <v>1</v>
      </c>
      <c r="BU104">
        <f>'Raw Data'!BO104</f>
        <v>1</v>
      </c>
      <c r="BV104">
        <f>'Raw Data'!BP104</f>
        <v>2</v>
      </c>
      <c r="BW104">
        <f>'Raw Data'!BQ104</f>
        <v>1</v>
      </c>
      <c r="BX104">
        <f>'Raw Data'!BR104</f>
        <v>1</v>
      </c>
      <c r="BY104">
        <f>'Raw Data'!BS104</f>
        <v>2</v>
      </c>
      <c r="BZ104">
        <f>'Raw Data'!BT104</f>
        <v>3</v>
      </c>
      <c r="CA104">
        <f>'Raw Data'!BU104</f>
        <v>3</v>
      </c>
      <c r="CB104" t="str">
        <f>'Raw Data'!BV104</f>
        <v>N</v>
      </c>
      <c r="CC104">
        <f>'Raw Data'!BW104</f>
        <v>241</v>
      </c>
      <c r="CD104">
        <f>'Raw Data'!BX104</f>
        <v>2</v>
      </c>
      <c r="CE104">
        <f>'Raw Data'!BY104</f>
        <v>0</v>
      </c>
      <c r="CF104" t="str">
        <f>'Raw Data'!BZ104</f>
        <v>Not Urban</v>
      </c>
      <c r="CG104" t="str">
        <f>'Raw Data'!CA104</f>
        <v>Not Urban</v>
      </c>
      <c r="CH104">
        <f>'Raw Data'!CB104</f>
        <v>0</v>
      </c>
      <c r="CI104">
        <f>'Raw Data'!CC104</f>
        <v>25</v>
      </c>
      <c r="CJ104">
        <f>'Raw Data'!CD104</f>
        <v>8020</v>
      </c>
      <c r="CK104" t="str">
        <f>'Raw Data'!CE104</f>
        <v>Clayton</v>
      </c>
      <c r="CL104">
        <f>'Raw Data'!CF104</f>
        <v>1690</v>
      </c>
      <c r="CM104">
        <f>'Raw Data'!CG104</f>
        <v>0.21201300000000001</v>
      </c>
      <c r="CN104">
        <f>'Raw Data'!CH104</f>
        <v>9</v>
      </c>
      <c r="CO104" t="str">
        <f>'Raw Data'!CI104</f>
        <v>State Mainline</v>
      </c>
      <c r="CP104">
        <f>'Raw Data'!CJ104</f>
        <v>8020</v>
      </c>
      <c r="CQ104">
        <f>'Raw Data'!CK104</f>
        <v>452487</v>
      </c>
      <c r="CR104">
        <f>'Raw Data'!CL104</f>
        <v>15.31</v>
      </c>
      <c r="CS104">
        <f>'Raw Data'!CM104</f>
        <v>15.53</v>
      </c>
      <c r="CT104">
        <f>'Raw Data'!CN104</f>
        <v>452487</v>
      </c>
      <c r="CU104">
        <f>'Raw Data'!CO104</f>
        <v>0</v>
      </c>
      <c r="CV104">
        <f>'Raw Data'!CP104</f>
        <v>1119.426702</v>
      </c>
      <c r="CW104">
        <f>'Raw Data'!CQ104</f>
        <v>100</v>
      </c>
      <c r="CX104">
        <f>'Raw Data'!CR104</f>
        <v>42946</v>
      </c>
      <c r="CY104">
        <f>'Raw Data'!CS104</f>
        <v>9.0100000000000006E-3</v>
      </c>
      <c r="CZ104">
        <f>'Raw Data'!CT104</f>
        <v>0</v>
      </c>
      <c r="DA104">
        <f>'Raw Data'!CU104</f>
        <v>8.4599999999999996E-4</v>
      </c>
      <c r="DB104">
        <f>'Raw Data'!CV104</f>
        <v>617</v>
      </c>
      <c r="DC104" t="str">
        <f>'Raw Data'!CW104</f>
        <v>241-0012</v>
      </c>
      <c r="DD104" t="str">
        <f>'Raw Data'!CX104</f>
        <v>3R : Rural Principal Arterial - Other</v>
      </c>
      <c r="DE104" t="str">
        <f>'Raw Data'!CY104</f>
        <v>34.880933, -83.406328</v>
      </c>
      <c r="DF104">
        <f>'Raw Data'!CZ104</f>
        <v>-83.406328000000002</v>
      </c>
      <c r="DG104">
        <f>'Raw Data'!DA104</f>
        <v>34.880932999999999</v>
      </c>
      <c r="DH104">
        <f>'Raw Data'!DB104</f>
        <v>34.880932999999999</v>
      </c>
      <c r="DI104">
        <f>'Raw Data'!DC104</f>
        <v>-83.406328000000002</v>
      </c>
      <c r="DJ104">
        <f>'Raw Data'!DD104</f>
        <v>8.4599999999999996E-4</v>
      </c>
      <c r="DK104">
        <f>'Raw Data'!DE104</f>
        <v>69</v>
      </c>
      <c r="DL104" s="1" t="str">
        <f>VLOOKUP(DK104,'Curve Info'!$A$9:$P$76,16)</f>
        <v>High Crash Frequency</v>
      </c>
      <c r="DM104" s="1" t="str">
        <f>VLOOKUP(DK104,'Curve Info'!$A$9:$P$76,14)</f>
        <v>High AADT</v>
      </c>
      <c r="DN104" s="1">
        <f t="shared" si="17"/>
        <v>6566.666666666667</v>
      </c>
      <c r="DO104" s="1">
        <f t="shared" si="18"/>
        <v>7470</v>
      </c>
      <c r="DP104" s="1">
        <f t="shared" si="19"/>
        <v>-903.33333333333303</v>
      </c>
      <c r="DQ104" s="1">
        <f t="shared" si="20"/>
        <v>-0.12092815707273534</v>
      </c>
      <c r="DR104" s="1">
        <f t="shared" si="21"/>
        <v>7018.3333333333339</v>
      </c>
      <c r="DS104">
        <f>'Raw Data'!DF104</f>
        <v>5040</v>
      </c>
      <c r="DT104">
        <f>'Raw Data'!DG104</f>
        <v>8.5</v>
      </c>
      <c r="DU104">
        <f>'Raw Data'!DH104</f>
        <v>7440</v>
      </c>
      <c r="DV104">
        <f>'Raw Data'!DI104</f>
        <v>6.9</v>
      </c>
      <c r="DW104">
        <f>'Raw Data'!DJ104</f>
        <v>7220</v>
      </c>
      <c r="DX104">
        <f>'Raw Data'!DK104</f>
        <v>7</v>
      </c>
      <c r="DY104">
        <f>'Raw Data'!DL104</f>
        <v>6850</v>
      </c>
      <c r="DZ104">
        <f>'Raw Data'!DM104</f>
        <v>6</v>
      </c>
      <c r="EA104">
        <f>'Raw Data'!DN104</f>
        <v>8020</v>
      </c>
      <c r="EB104">
        <f>'Raw Data'!DO104</f>
        <v>12</v>
      </c>
      <c r="EC104">
        <f>'Raw Data'!DP104</f>
        <v>7700</v>
      </c>
      <c r="ED104">
        <f>'Raw Data'!DQ104</f>
        <v>12</v>
      </c>
      <c r="EE104">
        <f>'Raw Data'!DR104</f>
        <v>7330</v>
      </c>
      <c r="EF104">
        <f>'Raw Data'!DS104</f>
        <v>12</v>
      </c>
      <c r="EG104">
        <f>'Raw Data'!DT104</f>
        <v>6830</v>
      </c>
      <c r="EH104">
        <f>'Raw Data'!DU104</f>
        <v>12</v>
      </c>
      <c r="EI104">
        <f>'Raw Data'!DV104</f>
        <v>6830</v>
      </c>
      <c r="EJ104">
        <f>'Raw Data'!DW104</f>
        <v>0</v>
      </c>
      <c r="EK104">
        <f>'Raw Data'!DX104</f>
        <v>6930</v>
      </c>
      <c r="EL104">
        <f>'Raw Data'!DY104</f>
        <v>0</v>
      </c>
      <c r="EM104">
        <f>'Raw Data'!DZ104</f>
        <v>4.4130000000000003E-3</v>
      </c>
    </row>
    <row r="105" spans="1:143" x14ac:dyDescent="0.3">
      <c r="A105">
        <f>'Raw Data'!A105</f>
        <v>104</v>
      </c>
      <c r="B105">
        <f>'Raw Data'!B105</f>
        <v>6823396</v>
      </c>
      <c r="C105" t="str">
        <f>'Raw Data'!C105</f>
        <v>Clayton Police Department</v>
      </c>
      <c r="D105">
        <f>'Raw Data'!D105</f>
        <v>43317.754861111112</v>
      </c>
      <c r="E105" s="1">
        <f t="shared" si="12"/>
        <v>2018</v>
      </c>
      <c r="F105" s="1" t="str" cm="1">
        <f t="array" ref="F105">_xlfn.IFS(E105&lt;=2016,"before treatment",E105=2017,"unknown",E105&gt;2017,"after treatment")</f>
        <v>after treatment</v>
      </c>
      <c r="G105" s="1">
        <f t="shared" si="13"/>
        <v>0</v>
      </c>
      <c r="H105" s="1">
        <f t="shared" si="14"/>
        <v>1</v>
      </c>
      <c r="I105" t="str">
        <f>'Raw Data'!E105</f>
        <v>Rabun</v>
      </c>
      <c r="J105" t="str">
        <f>'Raw Data'!F105</f>
        <v>W Savannah St</v>
      </c>
      <c r="K105" t="str">
        <f>'Raw Data'!G105</f>
        <v>N Church St</v>
      </c>
      <c r="L105" t="str">
        <f>'Raw Data'!H105</f>
        <v>(O) No Injury</v>
      </c>
      <c r="M105">
        <f>'Raw Data'!I105</f>
        <v>0</v>
      </c>
      <c r="N105">
        <f>'Raw Data'!J105</f>
        <v>0</v>
      </c>
      <c r="O105">
        <f>'Raw Data'!K105</f>
        <v>0</v>
      </c>
      <c r="P105" t="str">
        <f>'Raw Data'!L105</f>
        <v>Rear End</v>
      </c>
      <c r="Q105" t="str">
        <f>'Raw Data'!M105</f>
        <v>On Roadway - Non-Intersection</v>
      </c>
      <c r="R105" t="str">
        <f>'Raw Data'!N105</f>
        <v>["Motor Vehicle in Motion","Motor Vehicle in Motion"]</v>
      </c>
      <c r="S105" t="str">
        <f>'Raw Data'!O105</f>
        <v>["Motor Vehicle in Motion","Motor Vehicle in Motion"]</v>
      </c>
      <c r="T105" t="str">
        <f>'Raw Data'!P105</f>
        <v>["No Contributing Factors","Vision Obscured"]</v>
      </c>
      <c r="U105">
        <f>'Raw Data'!Q105</f>
        <v>2</v>
      </c>
      <c r="V105" s="1" t="str">
        <f t="shared" si="15"/>
        <v>No</v>
      </c>
      <c r="W105" t="str">
        <f>'Raw Data'!R105</f>
        <v>["Stopped","Straight"]</v>
      </c>
      <c r="X105" t="str">
        <f>'Raw Data'!S105</f>
        <v>["West","West"]</v>
      </c>
      <c r="Y105" t="str">
        <f>'Raw Data'!T105</f>
        <v>Daylight</v>
      </c>
      <c r="Z105" t="str">
        <f>'Raw Data'!U105</f>
        <v>Dry</v>
      </c>
      <c r="AA105" t="str">
        <f>'Raw Data'!V105</f>
        <v>[24,31]</v>
      </c>
      <c r="AB105" t="str">
        <f>'Raw Data'!W105</f>
        <v>["Lap and Shoulder Belt Used","Lap and Shoulder Belt Used"]</v>
      </c>
      <c r="AC105" s="1">
        <f t="shared" si="16"/>
        <v>0</v>
      </c>
      <c r="AD105" t="str">
        <f>'Raw Data'!X105</f>
        <v>["Passenger Car","Pickup Truck"]</v>
      </c>
      <c r="AE105" t="str">
        <f>'Raw Data'!Y105</f>
        <v>2411000200I</v>
      </c>
      <c r="AF105">
        <f>'Raw Data'!Z105</f>
        <v>15.695619000000001</v>
      </c>
      <c r="AG105">
        <f>'Raw Data'!AA105</f>
        <v>34.878458000000002</v>
      </c>
      <c r="AH105">
        <f>'Raw Data'!AB105</f>
        <v>-83.402475999999993</v>
      </c>
      <c r="AI105">
        <f>'Raw Data'!AC105</f>
        <v>69</v>
      </c>
      <c r="AJ105">
        <f>'Raw Data'!AD105</f>
        <v>31</v>
      </c>
      <c r="AK105">
        <f>'Raw Data'!AE105</f>
        <v>118</v>
      </c>
      <c r="AL105" t="str">
        <f>'Raw Data'!AF105</f>
        <v>D1_0002_00_I</v>
      </c>
      <c r="AM105">
        <f>'Raw Data'!AG105</f>
        <v>99</v>
      </c>
      <c r="AN105">
        <f>'Raw Data'!AH105</f>
        <v>117</v>
      </c>
      <c r="AO105" t="str">
        <f>'Raw Data'!AI105</f>
        <v>simple</v>
      </c>
      <c r="AP105">
        <f>'Raw Data'!AJ105</f>
        <v>207.8</v>
      </c>
      <c r="AQ105">
        <f>'Raw Data'!AK105</f>
        <v>74.5</v>
      </c>
      <c r="AR105">
        <f>'Raw Data'!AL105</f>
        <v>268.89999999999998</v>
      </c>
      <c r="AS105">
        <f>'Raw Data'!AM105</f>
        <v>-83.405452999999994</v>
      </c>
      <c r="AT105">
        <f>'Raw Data'!AN105</f>
        <v>34.880851999999997</v>
      </c>
      <c r="AU105">
        <f>'Raw Data'!AO105</f>
        <v>-83.404743999999994</v>
      </c>
      <c r="AV105">
        <f>'Raw Data'!AP105</f>
        <v>34.880488999999997</v>
      </c>
      <c r="AW105" t="str">
        <f>'Raw Data'!AQ105</f>
        <v>2411000200I</v>
      </c>
      <c r="AX105">
        <f>'Raw Data'!AR105</f>
        <v>1</v>
      </c>
      <c r="AY105">
        <f>'Raw Data'!AS105</f>
        <v>241</v>
      </c>
      <c r="AZ105">
        <f>'Raw Data'!AT105</f>
        <v>2</v>
      </c>
      <c r="BA105">
        <f>'Raw Data'!AU105</f>
        <v>0</v>
      </c>
      <c r="BB105">
        <f>'Raw Data'!AV105</f>
        <v>25</v>
      </c>
      <c r="BC105">
        <f>'Raw Data'!AW105</f>
        <v>10.17</v>
      </c>
      <c r="BD105">
        <f>'Raw Data'!AX105</f>
        <v>10.02</v>
      </c>
      <c r="BE105">
        <f>'Raw Data'!AY105</f>
        <v>1888.1</v>
      </c>
      <c r="BF105">
        <f>'Raw Data'!AZ105</f>
        <v>1888.1</v>
      </c>
      <c r="BG105">
        <f>'Raw Data'!BA105</f>
        <v>1884.5</v>
      </c>
      <c r="BH105">
        <f>'Raw Data'!BB105</f>
        <v>35</v>
      </c>
      <c r="BI105">
        <f>'Raw Data'!BC105</f>
        <v>27.9</v>
      </c>
      <c r="BJ105">
        <f>'Raw Data'!BD105</f>
        <v>7.1</v>
      </c>
      <c r="BK105">
        <f>'Raw Data'!BE105</f>
        <v>43091</v>
      </c>
      <c r="BL105" t="str">
        <f>'Raw Data'!BF105</f>
        <v>NONE</v>
      </c>
      <c r="BM105">
        <f>'Raw Data'!BG105</f>
        <v>8.4599999999999996E-4</v>
      </c>
      <c r="BN105">
        <f>'Raw Data'!BH105</f>
        <v>43297</v>
      </c>
      <c r="BO105">
        <f>'Raw Data'!BI105</f>
        <v>42922</v>
      </c>
      <c r="BP105" t="str">
        <f>'Raw Data'!BJ105</f>
        <v>2411000200I</v>
      </c>
      <c r="BQ105" t="str">
        <f>'Raw Data'!BK105</f>
        <v>RABUN</v>
      </c>
      <c r="BR105">
        <f>'Raw Data'!BL105</f>
        <v>1</v>
      </c>
      <c r="BS105">
        <f>'Raw Data'!BM105</f>
        <v>200</v>
      </c>
      <c r="BT105">
        <f>'Raw Data'!BN105</f>
        <v>1</v>
      </c>
      <c r="BU105">
        <f>'Raw Data'!BO105</f>
        <v>1</v>
      </c>
      <c r="BV105">
        <f>'Raw Data'!BP105</f>
        <v>2</v>
      </c>
      <c r="BW105">
        <f>'Raw Data'!BQ105</f>
        <v>1</v>
      </c>
      <c r="BX105">
        <f>'Raw Data'!BR105</f>
        <v>1</v>
      </c>
      <c r="BY105">
        <f>'Raw Data'!BS105</f>
        <v>2</v>
      </c>
      <c r="BZ105">
        <f>'Raw Data'!BT105</f>
        <v>3</v>
      </c>
      <c r="CA105">
        <f>'Raw Data'!BU105</f>
        <v>3</v>
      </c>
      <c r="CB105" t="str">
        <f>'Raw Data'!BV105</f>
        <v>N</v>
      </c>
      <c r="CC105">
        <f>'Raw Data'!BW105</f>
        <v>241</v>
      </c>
      <c r="CD105">
        <f>'Raw Data'!BX105</f>
        <v>2</v>
      </c>
      <c r="CE105">
        <f>'Raw Data'!BY105</f>
        <v>0</v>
      </c>
      <c r="CF105" t="str">
        <f>'Raw Data'!BZ105</f>
        <v>Not Urban</v>
      </c>
      <c r="CG105" t="str">
        <f>'Raw Data'!CA105</f>
        <v>Not Urban</v>
      </c>
      <c r="CH105">
        <f>'Raw Data'!CB105</f>
        <v>0</v>
      </c>
      <c r="CI105">
        <f>'Raw Data'!CC105</f>
        <v>25</v>
      </c>
      <c r="CJ105">
        <f>'Raw Data'!CD105</f>
        <v>8020</v>
      </c>
      <c r="CK105" t="str">
        <f>'Raw Data'!CE105</f>
        <v>Clayton</v>
      </c>
      <c r="CL105">
        <f>'Raw Data'!CF105</f>
        <v>1690</v>
      </c>
      <c r="CM105">
        <f>'Raw Data'!CG105</f>
        <v>0.21201300000000001</v>
      </c>
      <c r="CN105">
        <f>'Raw Data'!CH105</f>
        <v>9</v>
      </c>
      <c r="CO105" t="str">
        <f>'Raw Data'!CI105</f>
        <v>State Mainline</v>
      </c>
      <c r="CP105">
        <f>'Raw Data'!CJ105</f>
        <v>8020</v>
      </c>
      <c r="CQ105">
        <f>'Raw Data'!CK105</f>
        <v>452487</v>
      </c>
      <c r="CR105">
        <f>'Raw Data'!CL105</f>
        <v>15.31</v>
      </c>
      <c r="CS105">
        <f>'Raw Data'!CM105</f>
        <v>15.53</v>
      </c>
      <c r="CT105">
        <f>'Raw Data'!CN105</f>
        <v>452487</v>
      </c>
      <c r="CU105">
        <f>'Raw Data'!CO105</f>
        <v>0</v>
      </c>
      <c r="CV105">
        <f>'Raw Data'!CP105</f>
        <v>1119.426702</v>
      </c>
      <c r="CW105">
        <f>'Raw Data'!CQ105</f>
        <v>100</v>
      </c>
      <c r="CX105">
        <f>'Raw Data'!CR105</f>
        <v>42946</v>
      </c>
      <c r="CY105">
        <f>'Raw Data'!CS105</f>
        <v>9.0100000000000006E-3</v>
      </c>
      <c r="CZ105">
        <f>'Raw Data'!CT105</f>
        <v>0</v>
      </c>
      <c r="DA105">
        <f>'Raw Data'!CU105</f>
        <v>8.4599999999999996E-4</v>
      </c>
      <c r="DB105">
        <f>'Raw Data'!CV105</f>
        <v>617</v>
      </c>
      <c r="DC105" t="str">
        <f>'Raw Data'!CW105</f>
        <v>241-0012</v>
      </c>
      <c r="DD105" t="str">
        <f>'Raw Data'!CX105</f>
        <v>3R : Rural Principal Arterial - Other</v>
      </c>
      <c r="DE105" t="str">
        <f>'Raw Data'!CY105</f>
        <v>34.880933, -83.406328</v>
      </c>
      <c r="DF105">
        <f>'Raw Data'!CZ105</f>
        <v>-83.406328000000002</v>
      </c>
      <c r="DG105">
        <f>'Raw Data'!DA105</f>
        <v>34.880932999999999</v>
      </c>
      <c r="DH105">
        <f>'Raw Data'!DB105</f>
        <v>34.880932999999999</v>
      </c>
      <c r="DI105">
        <f>'Raw Data'!DC105</f>
        <v>-83.406328000000002</v>
      </c>
      <c r="DJ105">
        <f>'Raw Data'!DD105</f>
        <v>8.4599999999999996E-4</v>
      </c>
      <c r="DK105">
        <f>'Raw Data'!DE105</f>
        <v>69</v>
      </c>
      <c r="DL105" s="1" t="str">
        <f>VLOOKUP(DK105,'Curve Info'!$A$9:$P$76,16)</f>
        <v>High Crash Frequency</v>
      </c>
      <c r="DM105" s="1" t="str">
        <f>VLOOKUP(DK105,'Curve Info'!$A$9:$P$76,14)</f>
        <v>High AADT</v>
      </c>
      <c r="DN105" s="1">
        <f t="shared" si="17"/>
        <v>6566.666666666667</v>
      </c>
      <c r="DO105" s="1">
        <f t="shared" si="18"/>
        <v>7470</v>
      </c>
      <c r="DP105" s="1">
        <f t="shared" si="19"/>
        <v>-903.33333333333303</v>
      </c>
      <c r="DQ105" s="1">
        <f t="shared" si="20"/>
        <v>-0.12092815707273534</v>
      </c>
      <c r="DR105" s="1">
        <f t="shared" si="21"/>
        <v>7018.3333333333339</v>
      </c>
      <c r="DS105">
        <f>'Raw Data'!DF105</f>
        <v>5040</v>
      </c>
      <c r="DT105">
        <f>'Raw Data'!DG105</f>
        <v>8.5</v>
      </c>
      <c r="DU105">
        <f>'Raw Data'!DH105</f>
        <v>7440</v>
      </c>
      <c r="DV105">
        <f>'Raw Data'!DI105</f>
        <v>6.9</v>
      </c>
      <c r="DW105">
        <f>'Raw Data'!DJ105</f>
        <v>7220</v>
      </c>
      <c r="DX105">
        <f>'Raw Data'!DK105</f>
        <v>7</v>
      </c>
      <c r="DY105">
        <f>'Raw Data'!DL105</f>
        <v>6850</v>
      </c>
      <c r="DZ105">
        <f>'Raw Data'!DM105</f>
        <v>6</v>
      </c>
      <c r="EA105">
        <f>'Raw Data'!DN105</f>
        <v>8020</v>
      </c>
      <c r="EB105">
        <f>'Raw Data'!DO105</f>
        <v>12</v>
      </c>
      <c r="EC105">
        <f>'Raw Data'!DP105</f>
        <v>7700</v>
      </c>
      <c r="ED105">
        <f>'Raw Data'!DQ105</f>
        <v>12</v>
      </c>
      <c r="EE105">
        <f>'Raw Data'!DR105</f>
        <v>7330</v>
      </c>
      <c r="EF105">
        <f>'Raw Data'!DS105</f>
        <v>12</v>
      </c>
      <c r="EG105">
        <f>'Raw Data'!DT105</f>
        <v>6830</v>
      </c>
      <c r="EH105">
        <f>'Raw Data'!DU105</f>
        <v>12</v>
      </c>
      <c r="EI105">
        <f>'Raw Data'!DV105</f>
        <v>6830</v>
      </c>
      <c r="EJ105">
        <f>'Raw Data'!DW105</f>
        <v>0</v>
      </c>
      <c r="EK105">
        <f>'Raw Data'!DX105</f>
        <v>6930</v>
      </c>
      <c r="EL105">
        <f>'Raw Data'!DY105</f>
        <v>0</v>
      </c>
      <c r="EM105">
        <f>'Raw Data'!DZ105</f>
        <v>3.0469999999999998E-3</v>
      </c>
    </row>
    <row r="106" spans="1:143" x14ac:dyDescent="0.3">
      <c r="A106">
        <f>'Raw Data'!A106</f>
        <v>105</v>
      </c>
      <c r="B106">
        <f>'Raw Data'!B106</f>
        <v>6795527</v>
      </c>
      <c r="C106" t="str">
        <f>'Raw Data'!C106</f>
        <v>Clayton Police Department</v>
      </c>
      <c r="D106">
        <f>'Raw Data'!D106</f>
        <v>43297.530555555553</v>
      </c>
      <c r="E106" s="1">
        <f t="shared" si="12"/>
        <v>2018</v>
      </c>
      <c r="F106" s="1" t="str" cm="1">
        <f t="array" ref="F106">_xlfn.IFS(E106&lt;=2016,"before treatment",E106=2017,"unknown",E106&gt;2017,"after treatment")</f>
        <v>after treatment</v>
      </c>
      <c r="G106" s="1">
        <f t="shared" si="13"/>
        <v>0</v>
      </c>
      <c r="H106" s="1">
        <f t="shared" si="14"/>
        <v>1</v>
      </c>
      <c r="I106" t="str">
        <f>'Raw Data'!E106</f>
        <v>Rabun</v>
      </c>
      <c r="J106" t="str">
        <f>'Raw Data'!F106</f>
        <v>["Main St","N Main St","Savannah St","W Savannah St"]</v>
      </c>
      <c r="K106" t="str">
        <f>'Raw Data'!G106</f>
        <v>Main St</v>
      </c>
      <c r="L106" t="str">
        <f>'Raw Data'!H106</f>
        <v>(O) No Injury</v>
      </c>
      <c r="M106">
        <f>'Raw Data'!I106</f>
        <v>0</v>
      </c>
      <c r="N106">
        <f>'Raw Data'!J106</f>
        <v>0</v>
      </c>
      <c r="O106">
        <f>'Raw Data'!K106</f>
        <v>0</v>
      </c>
      <c r="P106" t="str">
        <f>'Raw Data'!L106</f>
        <v>Rear End</v>
      </c>
      <c r="Q106" t="str">
        <f>'Raw Data'!M106</f>
        <v>On Roadway - Non-Intersection</v>
      </c>
      <c r="R106" t="str">
        <f>'Raw Data'!N106</f>
        <v>["Motor Vehicle in Motion","Motor Vehicle in Motion"]</v>
      </c>
      <c r="S106" t="str">
        <f>'Raw Data'!O106</f>
        <v>["Motor Vehicle in Motion","Motor Vehicle in Motion"]</v>
      </c>
      <c r="T106" t="str">
        <f>'Raw Data'!P106</f>
        <v>["Following Too Close","No Contributing Factors"]</v>
      </c>
      <c r="U106">
        <f>'Raw Data'!Q106</f>
        <v>2</v>
      </c>
      <c r="V106" s="1" t="str">
        <f t="shared" si="15"/>
        <v>No</v>
      </c>
      <c r="W106" t="str">
        <f>'Raw Data'!R106</f>
        <v>["Stopped","Straight"]</v>
      </c>
      <c r="X106" t="str">
        <f>'Raw Data'!S106</f>
        <v>["East","East"]</v>
      </c>
      <c r="Y106" t="str">
        <f>'Raw Data'!T106</f>
        <v>Daylight</v>
      </c>
      <c r="Z106" t="str">
        <f>'Raw Data'!U106</f>
        <v>Dry</v>
      </c>
      <c r="AA106" t="str">
        <f>'Raw Data'!V106</f>
        <v>[44,78]</v>
      </c>
      <c r="AB106" t="str">
        <f>'Raw Data'!W106</f>
        <v>["Lap and Shoulder Belt Used","Lap and Shoulder Belt Used"]</v>
      </c>
      <c r="AC106" s="1">
        <f t="shared" si="16"/>
        <v>0</v>
      </c>
      <c r="AD106" t="str">
        <f>'Raw Data'!X106</f>
        <v>["Passenger Car","Sports Utility Vehicle (SUV)"]</v>
      </c>
      <c r="AE106" t="str">
        <f>'Raw Data'!Y106</f>
        <v>2411000200I</v>
      </c>
      <c r="AF106">
        <f>'Raw Data'!Z106</f>
        <v>15.79</v>
      </c>
      <c r="AG106">
        <f>'Raw Data'!AA106</f>
        <v>34.878323999999999</v>
      </c>
      <c r="AH106">
        <f>'Raw Data'!AB106</f>
        <v>-83.400901000000005</v>
      </c>
      <c r="AI106">
        <f>'Raw Data'!AC106</f>
        <v>69</v>
      </c>
      <c r="AJ106">
        <f>'Raw Data'!AD106</f>
        <v>31</v>
      </c>
      <c r="AK106">
        <f>'Raw Data'!AE106</f>
        <v>118</v>
      </c>
      <c r="AL106" t="str">
        <f>'Raw Data'!AF106</f>
        <v>D1_0002_00_I</v>
      </c>
      <c r="AM106">
        <f>'Raw Data'!AG106</f>
        <v>99</v>
      </c>
      <c r="AN106">
        <f>'Raw Data'!AH106</f>
        <v>117</v>
      </c>
      <c r="AO106" t="str">
        <f>'Raw Data'!AI106</f>
        <v>simple</v>
      </c>
      <c r="AP106">
        <f>'Raw Data'!AJ106</f>
        <v>207.8</v>
      </c>
      <c r="AQ106">
        <f>'Raw Data'!AK106</f>
        <v>74.5</v>
      </c>
      <c r="AR106">
        <f>'Raw Data'!AL106</f>
        <v>268.89999999999998</v>
      </c>
      <c r="AS106">
        <f>'Raw Data'!AM106</f>
        <v>-83.405452999999994</v>
      </c>
      <c r="AT106">
        <f>'Raw Data'!AN106</f>
        <v>34.880851999999997</v>
      </c>
      <c r="AU106">
        <f>'Raw Data'!AO106</f>
        <v>-83.404743999999994</v>
      </c>
      <c r="AV106">
        <f>'Raw Data'!AP106</f>
        <v>34.880488999999997</v>
      </c>
      <c r="AW106" t="str">
        <f>'Raw Data'!AQ106</f>
        <v>2411000200I</v>
      </c>
      <c r="AX106">
        <f>'Raw Data'!AR106</f>
        <v>1</v>
      </c>
      <c r="AY106">
        <f>'Raw Data'!AS106</f>
        <v>241</v>
      </c>
      <c r="AZ106">
        <f>'Raw Data'!AT106</f>
        <v>2</v>
      </c>
      <c r="BA106">
        <f>'Raw Data'!AU106</f>
        <v>0</v>
      </c>
      <c r="BB106">
        <f>'Raw Data'!AV106</f>
        <v>25</v>
      </c>
      <c r="BC106">
        <f>'Raw Data'!AW106</f>
        <v>10.17</v>
      </c>
      <c r="BD106">
        <f>'Raw Data'!AX106</f>
        <v>10.02</v>
      </c>
      <c r="BE106">
        <f>'Raw Data'!AY106</f>
        <v>1888.1</v>
      </c>
      <c r="BF106">
        <f>'Raw Data'!AZ106</f>
        <v>1888.1</v>
      </c>
      <c r="BG106">
        <f>'Raw Data'!BA106</f>
        <v>1884.5</v>
      </c>
      <c r="BH106">
        <f>'Raw Data'!BB106</f>
        <v>35</v>
      </c>
      <c r="BI106">
        <f>'Raw Data'!BC106</f>
        <v>27.9</v>
      </c>
      <c r="BJ106">
        <f>'Raw Data'!BD106</f>
        <v>7.1</v>
      </c>
      <c r="BK106">
        <f>'Raw Data'!BE106</f>
        <v>43091</v>
      </c>
      <c r="BL106" t="str">
        <f>'Raw Data'!BF106</f>
        <v>NONE</v>
      </c>
      <c r="BM106">
        <f>'Raw Data'!BG106</f>
        <v>8.4599999999999996E-4</v>
      </c>
      <c r="BN106">
        <f>'Raw Data'!BH106</f>
        <v>43297</v>
      </c>
      <c r="BO106">
        <f>'Raw Data'!BI106</f>
        <v>42922</v>
      </c>
      <c r="BP106" t="str">
        <f>'Raw Data'!BJ106</f>
        <v>2411000200I</v>
      </c>
      <c r="BQ106" t="str">
        <f>'Raw Data'!BK106</f>
        <v>RABUN</v>
      </c>
      <c r="BR106">
        <f>'Raw Data'!BL106</f>
        <v>1</v>
      </c>
      <c r="BS106">
        <f>'Raw Data'!BM106</f>
        <v>200</v>
      </c>
      <c r="BT106">
        <f>'Raw Data'!BN106</f>
        <v>1</v>
      </c>
      <c r="BU106">
        <f>'Raw Data'!BO106</f>
        <v>1</v>
      </c>
      <c r="BV106">
        <f>'Raw Data'!BP106</f>
        <v>2</v>
      </c>
      <c r="BW106">
        <f>'Raw Data'!BQ106</f>
        <v>1</v>
      </c>
      <c r="BX106">
        <f>'Raw Data'!BR106</f>
        <v>1</v>
      </c>
      <c r="BY106">
        <f>'Raw Data'!BS106</f>
        <v>2</v>
      </c>
      <c r="BZ106">
        <f>'Raw Data'!BT106</f>
        <v>3</v>
      </c>
      <c r="CA106">
        <f>'Raw Data'!BU106</f>
        <v>3</v>
      </c>
      <c r="CB106" t="str">
        <f>'Raw Data'!BV106</f>
        <v>N</v>
      </c>
      <c r="CC106">
        <f>'Raw Data'!BW106</f>
        <v>241</v>
      </c>
      <c r="CD106">
        <f>'Raw Data'!BX106</f>
        <v>2</v>
      </c>
      <c r="CE106">
        <f>'Raw Data'!BY106</f>
        <v>0</v>
      </c>
      <c r="CF106" t="str">
        <f>'Raw Data'!BZ106</f>
        <v>Not Urban</v>
      </c>
      <c r="CG106" t="str">
        <f>'Raw Data'!CA106</f>
        <v>Not Urban</v>
      </c>
      <c r="CH106">
        <f>'Raw Data'!CB106</f>
        <v>0</v>
      </c>
      <c r="CI106">
        <f>'Raw Data'!CC106</f>
        <v>25</v>
      </c>
      <c r="CJ106">
        <f>'Raw Data'!CD106</f>
        <v>8020</v>
      </c>
      <c r="CK106" t="str">
        <f>'Raw Data'!CE106</f>
        <v>Clayton</v>
      </c>
      <c r="CL106">
        <f>'Raw Data'!CF106</f>
        <v>1690</v>
      </c>
      <c r="CM106">
        <f>'Raw Data'!CG106</f>
        <v>0.21201300000000001</v>
      </c>
      <c r="CN106">
        <f>'Raw Data'!CH106</f>
        <v>9</v>
      </c>
      <c r="CO106" t="str">
        <f>'Raw Data'!CI106</f>
        <v>State Mainline</v>
      </c>
      <c r="CP106">
        <f>'Raw Data'!CJ106</f>
        <v>8020</v>
      </c>
      <c r="CQ106">
        <f>'Raw Data'!CK106</f>
        <v>452487</v>
      </c>
      <c r="CR106">
        <f>'Raw Data'!CL106</f>
        <v>15.31</v>
      </c>
      <c r="CS106">
        <f>'Raw Data'!CM106</f>
        <v>15.53</v>
      </c>
      <c r="CT106">
        <f>'Raw Data'!CN106</f>
        <v>452487</v>
      </c>
      <c r="CU106">
        <f>'Raw Data'!CO106</f>
        <v>0</v>
      </c>
      <c r="CV106">
        <f>'Raw Data'!CP106</f>
        <v>1119.426702</v>
      </c>
      <c r="CW106">
        <f>'Raw Data'!CQ106</f>
        <v>100</v>
      </c>
      <c r="CX106">
        <f>'Raw Data'!CR106</f>
        <v>42946</v>
      </c>
      <c r="CY106">
        <f>'Raw Data'!CS106</f>
        <v>9.0100000000000006E-3</v>
      </c>
      <c r="CZ106">
        <f>'Raw Data'!CT106</f>
        <v>0</v>
      </c>
      <c r="DA106">
        <f>'Raw Data'!CU106</f>
        <v>8.4599999999999996E-4</v>
      </c>
      <c r="DB106">
        <f>'Raw Data'!CV106</f>
        <v>617</v>
      </c>
      <c r="DC106" t="str">
        <f>'Raw Data'!CW106</f>
        <v>241-0012</v>
      </c>
      <c r="DD106" t="str">
        <f>'Raw Data'!CX106</f>
        <v>3R : Rural Principal Arterial - Other</v>
      </c>
      <c r="DE106" t="str">
        <f>'Raw Data'!CY106</f>
        <v>34.880933, -83.406328</v>
      </c>
      <c r="DF106">
        <f>'Raw Data'!CZ106</f>
        <v>-83.406328000000002</v>
      </c>
      <c r="DG106">
        <f>'Raw Data'!DA106</f>
        <v>34.880932999999999</v>
      </c>
      <c r="DH106">
        <f>'Raw Data'!DB106</f>
        <v>34.880932999999999</v>
      </c>
      <c r="DI106">
        <f>'Raw Data'!DC106</f>
        <v>-83.406328000000002</v>
      </c>
      <c r="DJ106">
        <f>'Raw Data'!DD106</f>
        <v>8.4599999999999996E-4</v>
      </c>
      <c r="DK106">
        <f>'Raw Data'!DE106</f>
        <v>69</v>
      </c>
      <c r="DL106" s="1" t="str">
        <f>VLOOKUP(DK106,'Curve Info'!$A$9:$P$76,16)</f>
        <v>High Crash Frequency</v>
      </c>
      <c r="DM106" s="1" t="str">
        <f>VLOOKUP(DK106,'Curve Info'!$A$9:$P$76,14)</f>
        <v>High AADT</v>
      </c>
      <c r="DN106" s="1">
        <f t="shared" si="17"/>
        <v>6566.666666666667</v>
      </c>
      <c r="DO106" s="1">
        <f t="shared" si="18"/>
        <v>7470</v>
      </c>
      <c r="DP106" s="1">
        <f t="shared" si="19"/>
        <v>-903.33333333333303</v>
      </c>
      <c r="DQ106" s="1">
        <f t="shared" si="20"/>
        <v>-0.12092815707273534</v>
      </c>
      <c r="DR106" s="1">
        <f t="shared" si="21"/>
        <v>7018.3333333333339</v>
      </c>
      <c r="DS106">
        <f>'Raw Data'!DF106</f>
        <v>5040</v>
      </c>
      <c r="DT106">
        <f>'Raw Data'!DG106</f>
        <v>8.5</v>
      </c>
      <c r="DU106">
        <f>'Raw Data'!DH106</f>
        <v>7440</v>
      </c>
      <c r="DV106">
        <f>'Raw Data'!DI106</f>
        <v>6.9</v>
      </c>
      <c r="DW106">
        <f>'Raw Data'!DJ106</f>
        <v>7220</v>
      </c>
      <c r="DX106">
        <f>'Raw Data'!DK106</f>
        <v>7</v>
      </c>
      <c r="DY106">
        <f>'Raw Data'!DL106</f>
        <v>6850</v>
      </c>
      <c r="DZ106">
        <f>'Raw Data'!DM106</f>
        <v>6</v>
      </c>
      <c r="EA106">
        <f>'Raw Data'!DN106</f>
        <v>8020</v>
      </c>
      <c r="EB106">
        <f>'Raw Data'!DO106</f>
        <v>12</v>
      </c>
      <c r="EC106">
        <f>'Raw Data'!DP106</f>
        <v>7700</v>
      </c>
      <c r="ED106">
        <f>'Raw Data'!DQ106</f>
        <v>12</v>
      </c>
      <c r="EE106">
        <f>'Raw Data'!DR106</f>
        <v>7330</v>
      </c>
      <c r="EF106">
        <f>'Raw Data'!DS106</f>
        <v>12</v>
      </c>
      <c r="EG106">
        <f>'Raw Data'!DT106</f>
        <v>6830</v>
      </c>
      <c r="EH106">
        <f>'Raw Data'!DU106</f>
        <v>12</v>
      </c>
      <c r="EI106">
        <f>'Raw Data'!DV106</f>
        <v>6830</v>
      </c>
      <c r="EJ106">
        <f>'Raw Data'!DW106</f>
        <v>0</v>
      </c>
      <c r="EK106">
        <f>'Raw Data'!DX106</f>
        <v>6930</v>
      </c>
      <c r="EL106">
        <f>'Raw Data'!DY106</f>
        <v>0</v>
      </c>
      <c r="EM106">
        <f>'Raw Data'!DZ106</f>
        <v>4.4130000000000003E-3</v>
      </c>
    </row>
    <row r="107" spans="1:143" x14ac:dyDescent="0.3">
      <c r="A107">
        <f>'Raw Data'!A107</f>
        <v>106</v>
      </c>
      <c r="B107">
        <f>'Raw Data'!B107</f>
        <v>6714701</v>
      </c>
      <c r="C107" t="str">
        <f>'Raw Data'!C107</f>
        <v>Clayton Police Department</v>
      </c>
      <c r="D107">
        <f>'Raw Data'!D107</f>
        <v>43236.541666666664</v>
      </c>
      <c r="E107" s="1">
        <f t="shared" si="12"/>
        <v>2018</v>
      </c>
      <c r="F107" s="1" t="str" cm="1">
        <f t="array" ref="F107">_xlfn.IFS(E107&lt;=2016,"before treatment",E107=2017,"unknown",E107&gt;2017,"after treatment")</f>
        <v>after treatment</v>
      </c>
      <c r="G107" s="1">
        <f t="shared" si="13"/>
        <v>0</v>
      </c>
      <c r="H107" s="1">
        <f t="shared" si="14"/>
        <v>1</v>
      </c>
      <c r="I107" t="str">
        <f>'Raw Data'!E107</f>
        <v>Rabun</v>
      </c>
      <c r="J107" t="str">
        <f>'Raw Data'!F107</f>
        <v>House St</v>
      </c>
      <c r="K107" t="str">
        <f>'Raw Data'!G107</f>
        <v>Shadyside Dr</v>
      </c>
      <c r="L107" t="str">
        <f>'Raw Data'!H107</f>
        <v>(C) Possible Injury / Complaint</v>
      </c>
      <c r="M107">
        <f>'Raw Data'!I107</f>
        <v>0</v>
      </c>
      <c r="N107">
        <f>'Raw Data'!J107</f>
        <v>0</v>
      </c>
      <c r="O107">
        <f>'Raw Data'!K107</f>
        <v>0</v>
      </c>
      <c r="P107" t="str">
        <f>'Raw Data'!L107</f>
        <v>Angle (Other)</v>
      </c>
      <c r="Q107" t="str">
        <f>'Raw Data'!M107</f>
        <v>On Roadway - Non-Intersection</v>
      </c>
      <c r="R107" t="str">
        <f>'Raw Data'!N107</f>
        <v>["Motor Vehicle in Motion","Motor Vehicle in Motion"]</v>
      </c>
      <c r="S107" t="str">
        <f>'Raw Data'!O107</f>
        <v>Motor Vehicle in Motion</v>
      </c>
      <c r="T107" t="str">
        <f>'Raw Data'!P107</f>
        <v>["Failure to Yield","No Contributing Factors"]</v>
      </c>
      <c r="U107">
        <f>'Raw Data'!Q107</f>
        <v>2</v>
      </c>
      <c r="V107" s="1" t="str">
        <f t="shared" si="15"/>
        <v>No</v>
      </c>
      <c r="W107" t="str">
        <f>'Raw Data'!R107</f>
        <v>["Negotiating a Curve","Turning Left"]</v>
      </c>
      <c r="X107" t="str">
        <f>'Raw Data'!S107</f>
        <v>["East","North"]</v>
      </c>
      <c r="Y107" t="str">
        <f>'Raw Data'!T107</f>
        <v>Daylight</v>
      </c>
      <c r="Z107" t="str">
        <f>'Raw Data'!U107</f>
        <v>Wet</v>
      </c>
      <c r="AA107" t="str">
        <f>'Raw Data'!V107</f>
        <v>[40,65]</v>
      </c>
      <c r="AB107" t="str">
        <f>'Raw Data'!W107</f>
        <v>["Lap and Shoulder Belt Used","Lap and Shoulder Belt Used"]</v>
      </c>
      <c r="AC107" s="1">
        <f t="shared" si="16"/>
        <v>0</v>
      </c>
      <c r="AD107" t="str">
        <f>'Raw Data'!X107</f>
        <v>["Sports Utility Vehicle (SUV)","Sports Utility Vehicle (SUV)"]</v>
      </c>
      <c r="AE107" t="str">
        <f>'Raw Data'!Y107</f>
        <v>2411000200I</v>
      </c>
      <c r="AF107">
        <f>'Raw Data'!Z107</f>
        <v>15.631114</v>
      </c>
      <c r="AG107">
        <f>'Raw Data'!AA107</f>
        <v>34.878742000000003</v>
      </c>
      <c r="AH107">
        <f>'Raw Data'!AB107</f>
        <v>-83.403592000000003</v>
      </c>
      <c r="AI107">
        <f>'Raw Data'!AC107</f>
        <v>69</v>
      </c>
      <c r="AJ107">
        <f>'Raw Data'!AD107</f>
        <v>31</v>
      </c>
      <c r="AK107">
        <f>'Raw Data'!AE107</f>
        <v>118</v>
      </c>
      <c r="AL107" t="str">
        <f>'Raw Data'!AF107</f>
        <v>D1_0002_00_I</v>
      </c>
      <c r="AM107">
        <f>'Raw Data'!AG107</f>
        <v>99</v>
      </c>
      <c r="AN107">
        <f>'Raw Data'!AH107</f>
        <v>117</v>
      </c>
      <c r="AO107" t="str">
        <f>'Raw Data'!AI107</f>
        <v>simple</v>
      </c>
      <c r="AP107">
        <f>'Raw Data'!AJ107</f>
        <v>207.8</v>
      </c>
      <c r="AQ107">
        <f>'Raw Data'!AK107</f>
        <v>74.5</v>
      </c>
      <c r="AR107">
        <f>'Raw Data'!AL107</f>
        <v>268.89999999999998</v>
      </c>
      <c r="AS107">
        <f>'Raw Data'!AM107</f>
        <v>-83.405452999999994</v>
      </c>
      <c r="AT107">
        <f>'Raw Data'!AN107</f>
        <v>34.880851999999997</v>
      </c>
      <c r="AU107">
        <f>'Raw Data'!AO107</f>
        <v>-83.404743999999994</v>
      </c>
      <c r="AV107">
        <f>'Raw Data'!AP107</f>
        <v>34.880488999999997</v>
      </c>
      <c r="AW107" t="str">
        <f>'Raw Data'!AQ107</f>
        <v>2411000200I</v>
      </c>
      <c r="AX107">
        <f>'Raw Data'!AR107</f>
        <v>1</v>
      </c>
      <c r="AY107">
        <f>'Raw Data'!AS107</f>
        <v>241</v>
      </c>
      <c r="AZ107">
        <f>'Raw Data'!AT107</f>
        <v>2</v>
      </c>
      <c r="BA107">
        <f>'Raw Data'!AU107</f>
        <v>0</v>
      </c>
      <c r="BB107">
        <f>'Raw Data'!AV107</f>
        <v>25</v>
      </c>
      <c r="BC107">
        <f>'Raw Data'!AW107</f>
        <v>10.17</v>
      </c>
      <c r="BD107">
        <f>'Raw Data'!AX107</f>
        <v>10.02</v>
      </c>
      <c r="BE107">
        <f>'Raw Data'!AY107</f>
        <v>1888.1</v>
      </c>
      <c r="BF107">
        <f>'Raw Data'!AZ107</f>
        <v>1888.1</v>
      </c>
      <c r="BG107">
        <f>'Raw Data'!BA107</f>
        <v>1884.5</v>
      </c>
      <c r="BH107">
        <f>'Raw Data'!BB107</f>
        <v>35</v>
      </c>
      <c r="BI107">
        <f>'Raw Data'!BC107</f>
        <v>27.9</v>
      </c>
      <c r="BJ107">
        <f>'Raw Data'!BD107</f>
        <v>7.1</v>
      </c>
      <c r="BK107">
        <f>'Raw Data'!BE107</f>
        <v>43091</v>
      </c>
      <c r="BL107" t="str">
        <f>'Raw Data'!BF107</f>
        <v>NONE</v>
      </c>
      <c r="BM107">
        <f>'Raw Data'!BG107</f>
        <v>8.4599999999999996E-4</v>
      </c>
      <c r="BN107">
        <f>'Raw Data'!BH107</f>
        <v>43297</v>
      </c>
      <c r="BO107">
        <f>'Raw Data'!BI107</f>
        <v>42922</v>
      </c>
      <c r="BP107" t="str">
        <f>'Raw Data'!BJ107</f>
        <v>2411000200I</v>
      </c>
      <c r="BQ107" t="str">
        <f>'Raw Data'!BK107</f>
        <v>RABUN</v>
      </c>
      <c r="BR107">
        <f>'Raw Data'!BL107</f>
        <v>1</v>
      </c>
      <c r="BS107">
        <f>'Raw Data'!BM107</f>
        <v>200</v>
      </c>
      <c r="BT107">
        <f>'Raw Data'!BN107</f>
        <v>1</v>
      </c>
      <c r="BU107">
        <f>'Raw Data'!BO107</f>
        <v>1</v>
      </c>
      <c r="BV107">
        <f>'Raw Data'!BP107</f>
        <v>2</v>
      </c>
      <c r="BW107">
        <f>'Raw Data'!BQ107</f>
        <v>1</v>
      </c>
      <c r="BX107">
        <f>'Raw Data'!BR107</f>
        <v>1</v>
      </c>
      <c r="BY107">
        <f>'Raw Data'!BS107</f>
        <v>2</v>
      </c>
      <c r="BZ107">
        <f>'Raw Data'!BT107</f>
        <v>3</v>
      </c>
      <c r="CA107">
        <f>'Raw Data'!BU107</f>
        <v>3</v>
      </c>
      <c r="CB107" t="str">
        <f>'Raw Data'!BV107</f>
        <v>N</v>
      </c>
      <c r="CC107">
        <f>'Raw Data'!BW107</f>
        <v>241</v>
      </c>
      <c r="CD107">
        <f>'Raw Data'!BX107</f>
        <v>2</v>
      </c>
      <c r="CE107">
        <f>'Raw Data'!BY107</f>
        <v>0</v>
      </c>
      <c r="CF107" t="str">
        <f>'Raw Data'!BZ107</f>
        <v>Not Urban</v>
      </c>
      <c r="CG107" t="str">
        <f>'Raw Data'!CA107</f>
        <v>Not Urban</v>
      </c>
      <c r="CH107">
        <f>'Raw Data'!CB107</f>
        <v>0</v>
      </c>
      <c r="CI107">
        <f>'Raw Data'!CC107</f>
        <v>25</v>
      </c>
      <c r="CJ107">
        <f>'Raw Data'!CD107</f>
        <v>8020</v>
      </c>
      <c r="CK107" t="str">
        <f>'Raw Data'!CE107</f>
        <v>Clayton</v>
      </c>
      <c r="CL107">
        <f>'Raw Data'!CF107</f>
        <v>1690</v>
      </c>
      <c r="CM107">
        <f>'Raw Data'!CG107</f>
        <v>0.21201300000000001</v>
      </c>
      <c r="CN107">
        <f>'Raw Data'!CH107</f>
        <v>9</v>
      </c>
      <c r="CO107" t="str">
        <f>'Raw Data'!CI107</f>
        <v>State Mainline</v>
      </c>
      <c r="CP107">
        <f>'Raw Data'!CJ107</f>
        <v>8020</v>
      </c>
      <c r="CQ107">
        <f>'Raw Data'!CK107</f>
        <v>452487</v>
      </c>
      <c r="CR107">
        <f>'Raw Data'!CL107</f>
        <v>15.31</v>
      </c>
      <c r="CS107">
        <f>'Raw Data'!CM107</f>
        <v>15.53</v>
      </c>
      <c r="CT107">
        <f>'Raw Data'!CN107</f>
        <v>452487</v>
      </c>
      <c r="CU107">
        <f>'Raw Data'!CO107</f>
        <v>0</v>
      </c>
      <c r="CV107">
        <f>'Raw Data'!CP107</f>
        <v>1119.426702</v>
      </c>
      <c r="CW107">
        <f>'Raw Data'!CQ107</f>
        <v>100</v>
      </c>
      <c r="CX107">
        <f>'Raw Data'!CR107</f>
        <v>42946</v>
      </c>
      <c r="CY107">
        <f>'Raw Data'!CS107</f>
        <v>9.0100000000000006E-3</v>
      </c>
      <c r="CZ107">
        <f>'Raw Data'!CT107</f>
        <v>0</v>
      </c>
      <c r="DA107">
        <f>'Raw Data'!CU107</f>
        <v>8.4599999999999996E-4</v>
      </c>
      <c r="DB107">
        <f>'Raw Data'!CV107</f>
        <v>617</v>
      </c>
      <c r="DC107" t="str">
        <f>'Raw Data'!CW107</f>
        <v>241-0012</v>
      </c>
      <c r="DD107" t="str">
        <f>'Raw Data'!CX107</f>
        <v>3R : Rural Principal Arterial - Other</v>
      </c>
      <c r="DE107" t="str">
        <f>'Raw Data'!CY107</f>
        <v>34.880933, -83.406328</v>
      </c>
      <c r="DF107">
        <f>'Raw Data'!CZ107</f>
        <v>-83.406328000000002</v>
      </c>
      <c r="DG107">
        <f>'Raw Data'!DA107</f>
        <v>34.880932999999999</v>
      </c>
      <c r="DH107">
        <f>'Raw Data'!DB107</f>
        <v>34.880932999999999</v>
      </c>
      <c r="DI107">
        <f>'Raw Data'!DC107</f>
        <v>-83.406328000000002</v>
      </c>
      <c r="DJ107">
        <f>'Raw Data'!DD107</f>
        <v>8.4599999999999996E-4</v>
      </c>
      <c r="DK107">
        <f>'Raw Data'!DE107</f>
        <v>69</v>
      </c>
      <c r="DL107" s="1" t="str">
        <f>VLOOKUP(DK107,'Curve Info'!$A$9:$P$76,16)</f>
        <v>High Crash Frequency</v>
      </c>
      <c r="DM107" s="1" t="str">
        <f>VLOOKUP(DK107,'Curve Info'!$A$9:$P$76,14)</f>
        <v>High AADT</v>
      </c>
      <c r="DN107" s="1">
        <f t="shared" si="17"/>
        <v>6566.666666666667</v>
      </c>
      <c r="DO107" s="1">
        <f t="shared" si="18"/>
        <v>7470</v>
      </c>
      <c r="DP107" s="1">
        <f t="shared" si="19"/>
        <v>-903.33333333333303</v>
      </c>
      <c r="DQ107" s="1">
        <f t="shared" si="20"/>
        <v>-0.12092815707273534</v>
      </c>
      <c r="DR107" s="1">
        <f t="shared" si="21"/>
        <v>7018.3333333333339</v>
      </c>
      <c r="DS107">
        <f>'Raw Data'!DF107</f>
        <v>5040</v>
      </c>
      <c r="DT107">
        <f>'Raw Data'!DG107</f>
        <v>8.5</v>
      </c>
      <c r="DU107">
        <f>'Raw Data'!DH107</f>
        <v>7440</v>
      </c>
      <c r="DV107">
        <f>'Raw Data'!DI107</f>
        <v>6.9</v>
      </c>
      <c r="DW107">
        <f>'Raw Data'!DJ107</f>
        <v>7220</v>
      </c>
      <c r="DX107">
        <f>'Raw Data'!DK107</f>
        <v>7</v>
      </c>
      <c r="DY107">
        <f>'Raw Data'!DL107</f>
        <v>6850</v>
      </c>
      <c r="DZ107">
        <f>'Raw Data'!DM107</f>
        <v>6</v>
      </c>
      <c r="EA107">
        <f>'Raw Data'!DN107</f>
        <v>8020</v>
      </c>
      <c r="EB107">
        <f>'Raw Data'!DO107</f>
        <v>12</v>
      </c>
      <c r="EC107">
        <f>'Raw Data'!DP107</f>
        <v>7700</v>
      </c>
      <c r="ED107">
        <f>'Raw Data'!DQ107</f>
        <v>12</v>
      </c>
      <c r="EE107">
        <f>'Raw Data'!DR107</f>
        <v>7330</v>
      </c>
      <c r="EF107">
        <f>'Raw Data'!DS107</f>
        <v>12</v>
      </c>
      <c r="EG107">
        <f>'Raw Data'!DT107</f>
        <v>6830</v>
      </c>
      <c r="EH107">
        <f>'Raw Data'!DU107</f>
        <v>12</v>
      </c>
      <c r="EI107">
        <f>'Raw Data'!DV107</f>
        <v>6830</v>
      </c>
      <c r="EJ107">
        <f>'Raw Data'!DW107</f>
        <v>0</v>
      </c>
      <c r="EK107">
        <f>'Raw Data'!DX107</f>
        <v>6930</v>
      </c>
      <c r="EL107">
        <f>'Raw Data'!DY107</f>
        <v>0</v>
      </c>
      <c r="EM107">
        <f>'Raw Data'!DZ107</f>
        <v>2.0950000000000001E-3</v>
      </c>
    </row>
    <row r="108" spans="1:143" x14ac:dyDescent="0.3">
      <c r="A108">
        <f>'Raw Data'!A108</f>
        <v>107</v>
      </c>
      <c r="B108">
        <f>'Raw Data'!B108</f>
        <v>6705304</v>
      </c>
      <c r="C108" t="str">
        <f>'Raw Data'!C108</f>
        <v>Clayton Police Department</v>
      </c>
      <c r="D108">
        <f>'Raw Data'!D108</f>
        <v>43207.765277777777</v>
      </c>
      <c r="E108" s="1">
        <f t="shared" si="12"/>
        <v>2018</v>
      </c>
      <c r="F108" s="1" t="str" cm="1">
        <f t="array" ref="F108">_xlfn.IFS(E108&lt;=2016,"before treatment",E108=2017,"unknown",E108&gt;2017,"after treatment")</f>
        <v>after treatment</v>
      </c>
      <c r="G108" s="1">
        <f t="shared" si="13"/>
        <v>0</v>
      </c>
      <c r="H108" s="1">
        <f t="shared" si="14"/>
        <v>1</v>
      </c>
      <c r="I108" t="str">
        <f>'Raw Data'!E108</f>
        <v>Rabun</v>
      </c>
      <c r="J108" t="str">
        <f>'Raw Data'!F108</f>
        <v>["Main St","N Main St","Savannah St","W Savannah St"]</v>
      </c>
      <c r="K108" t="str">
        <f>'Raw Data'!G108</f>
        <v>Sr 2</v>
      </c>
      <c r="L108" t="str">
        <f>'Raw Data'!H108</f>
        <v>(O) No Injury</v>
      </c>
      <c r="M108">
        <f>'Raw Data'!I108</f>
        <v>0</v>
      </c>
      <c r="N108">
        <f>'Raw Data'!J108</f>
        <v>0</v>
      </c>
      <c r="O108">
        <f>'Raw Data'!K108</f>
        <v>0</v>
      </c>
      <c r="P108" t="str">
        <f>'Raw Data'!L108</f>
        <v>Not a Collision with Motor Vehicle</v>
      </c>
      <c r="Q108" t="str">
        <f>'Raw Data'!M108</f>
        <v>(None)</v>
      </c>
      <c r="R108" t="str">
        <f>'Raw Data'!N108</f>
        <v>Other Non-Collision</v>
      </c>
      <c r="S108" t="str">
        <f>'Raw Data'!O108</f>
        <v>Other Non-Collision</v>
      </c>
      <c r="T108" t="str">
        <f>'Raw Data'!P108</f>
        <v>No Contributing Factors</v>
      </c>
      <c r="U108">
        <f>'Raw Data'!Q108</f>
        <v>1</v>
      </c>
      <c r="V108" s="1" t="str">
        <f t="shared" si="15"/>
        <v>Yes</v>
      </c>
      <c r="W108" t="str">
        <f>'Raw Data'!R108</f>
        <v>Turning Left</v>
      </c>
      <c r="X108" t="str">
        <f>'Raw Data'!S108</f>
        <v>West</v>
      </c>
      <c r="Y108" t="str">
        <f>'Raw Data'!T108</f>
        <v>Daylight</v>
      </c>
      <c r="Z108" t="str">
        <f>'Raw Data'!U108</f>
        <v>(None)</v>
      </c>
      <c r="AA108">
        <f>'Raw Data'!V108</f>
        <v>20</v>
      </c>
      <c r="AB108" t="str">
        <f>'Raw Data'!W108</f>
        <v>Lap and Shoulder Belt Used</v>
      </c>
      <c r="AC108" s="1">
        <f t="shared" si="16"/>
        <v>0</v>
      </c>
      <c r="AD108" t="str">
        <f>'Raw Data'!X108</f>
        <v>Passenger Car</v>
      </c>
      <c r="AE108" t="str">
        <f>'Raw Data'!Y108</f>
        <v>2411000200I</v>
      </c>
      <c r="AF108">
        <f>'Raw Data'!Z108</f>
        <v>15.79</v>
      </c>
      <c r="AG108">
        <f>'Raw Data'!AA108</f>
        <v>34.878323999999999</v>
      </c>
      <c r="AH108">
        <f>'Raw Data'!AB108</f>
        <v>-83.400901000000005</v>
      </c>
      <c r="AI108">
        <f>'Raw Data'!AC108</f>
        <v>69</v>
      </c>
      <c r="AJ108">
        <f>'Raw Data'!AD108</f>
        <v>31</v>
      </c>
      <c r="AK108">
        <f>'Raw Data'!AE108</f>
        <v>118</v>
      </c>
      <c r="AL108" t="str">
        <f>'Raw Data'!AF108</f>
        <v>D1_0002_00_I</v>
      </c>
      <c r="AM108">
        <f>'Raw Data'!AG108</f>
        <v>99</v>
      </c>
      <c r="AN108">
        <f>'Raw Data'!AH108</f>
        <v>117</v>
      </c>
      <c r="AO108" t="str">
        <f>'Raw Data'!AI108</f>
        <v>simple</v>
      </c>
      <c r="AP108">
        <f>'Raw Data'!AJ108</f>
        <v>207.8</v>
      </c>
      <c r="AQ108">
        <f>'Raw Data'!AK108</f>
        <v>74.5</v>
      </c>
      <c r="AR108">
        <f>'Raw Data'!AL108</f>
        <v>268.89999999999998</v>
      </c>
      <c r="AS108">
        <f>'Raw Data'!AM108</f>
        <v>-83.405452999999994</v>
      </c>
      <c r="AT108">
        <f>'Raw Data'!AN108</f>
        <v>34.880851999999997</v>
      </c>
      <c r="AU108">
        <f>'Raw Data'!AO108</f>
        <v>-83.404743999999994</v>
      </c>
      <c r="AV108">
        <f>'Raw Data'!AP108</f>
        <v>34.880488999999997</v>
      </c>
      <c r="AW108" t="str">
        <f>'Raw Data'!AQ108</f>
        <v>2411000200I</v>
      </c>
      <c r="AX108">
        <f>'Raw Data'!AR108</f>
        <v>1</v>
      </c>
      <c r="AY108">
        <f>'Raw Data'!AS108</f>
        <v>241</v>
      </c>
      <c r="AZ108">
        <f>'Raw Data'!AT108</f>
        <v>2</v>
      </c>
      <c r="BA108">
        <f>'Raw Data'!AU108</f>
        <v>0</v>
      </c>
      <c r="BB108">
        <f>'Raw Data'!AV108</f>
        <v>25</v>
      </c>
      <c r="BC108">
        <f>'Raw Data'!AW108</f>
        <v>10.17</v>
      </c>
      <c r="BD108">
        <f>'Raw Data'!AX108</f>
        <v>10.02</v>
      </c>
      <c r="BE108">
        <f>'Raw Data'!AY108</f>
        <v>1888.1</v>
      </c>
      <c r="BF108">
        <f>'Raw Data'!AZ108</f>
        <v>1888.1</v>
      </c>
      <c r="BG108">
        <f>'Raw Data'!BA108</f>
        <v>1884.5</v>
      </c>
      <c r="BH108">
        <f>'Raw Data'!BB108</f>
        <v>35</v>
      </c>
      <c r="BI108">
        <f>'Raw Data'!BC108</f>
        <v>27.9</v>
      </c>
      <c r="BJ108">
        <f>'Raw Data'!BD108</f>
        <v>7.1</v>
      </c>
      <c r="BK108">
        <f>'Raw Data'!BE108</f>
        <v>43091</v>
      </c>
      <c r="BL108" t="str">
        <f>'Raw Data'!BF108</f>
        <v>NONE</v>
      </c>
      <c r="BM108">
        <f>'Raw Data'!BG108</f>
        <v>8.4599999999999996E-4</v>
      </c>
      <c r="BN108">
        <f>'Raw Data'!BH108</f>
        <v>43297</v>
      </c>
      <c r="BO108">
        <f>'Raw Data'!BI108</f>
        <v>42922</v>
      </c>
      <c r="BP108" t="str">
        <f>'Raw Data'!BJ108</f>
        <v>2411000200I</v>
      </c>
      <c r="BQ108" t="str">
        <f>'Raw Data'!BK108</f>
        <v>RABUN</v>
      </c>
      <c r="BR108">
        <f>'Raw Data'!BL108</f>
        <v>1</v>
      </c>
      <c r="BS108">
        <f>'Raw Data'!BM108</f>
        <v>200</v>
      </c>
      <c r="BT108">
        <f>'Raw Data'!BN108</f>
        <v>1</v>
      </c>
      <c r="BU108">
        <f>'Raw Data'!BO108</f>
        <v>1</v>
      </c>
      <c r="BV108">
        <f>'Raw Data'!BP108</f>
        <v>2</v>
      </c>
      <c r="BW108">
        <f>'Raw Data'!BQ108</f>
        <v>1</v>
      </c>
      <c r="BX108">
        <f>'Raw Data'!BR108</f>
        <v>1</v>
      </c>
      <c r="BY108">
        <f>'Raw Data'!BS108</f>
        <v>2</v>
      </c>
      <c r="BZ108">
        <f>'Raw Data'!BT108</f>
        <v>3</v>
      </c>
      <c r="CA108">
        <f>'Raw Data'!BU108</f>
        <v>3</v>
      </c>
      <c r="CB108" t="str">
        <f>'Raw Data'!BV108</f>
        <v>N</v>
      </c>
      <c r="CC108">
        <f>'Raw Data'!BW108</f>
        <v>241</v>
      </c>
      <c r="CD108">
        <f>'Raw Data'!BX108</f>
        <v>2</v>
      </c>
      <c r="CE108">
        <f>'Raw Data'!BY108</f>
        <v>0</v>
      </c>
      <c r="CF108" t="str">
        <f>'Raw Data'!BZ108</f>
        <v>Not Urban</v>
      </c>
      <c r="CG108" t="str">
        <f>'Raw Data'!CA108</f>
        <v>Not Urban</v>
      </c>
      <c r="CH108">
        <f>'Raw Data'!CB108</f>
        <v>0</v>
      </c>
      <c r="CI108">
        <f>'Raw Data'!CC108</f>
        <v>25</v>
      </c>
      <c r="CJ108">
        <f>'Raw Data'!CD108</f>
        <v>8020</v>
      </c>
      <c r="CK108" t="str">
        <f>'Raw Data'!CE108</f>
        <v>Clayton</v>
      </c>
      <c r="CL108">
        <f>'Raw Data'!CF108</f>
        <v>1690</v>
      </c>
      <c r="CM108">
        <f>'Raw Data'!CG108</f>
        <v>0.21201300000000001</v>
      </c>
      <c r="CN108">
        <f>'Raw Data'!CH108</f>
        <v>9</v>
      </c>
      <c r="CO108" t="str">
        <f>'Raw Data'!CI108</f>
        <v>State Mainline</v>
      </c>
      <c r="CP108">
        <f>'Raw Data'!CJ108</f>
        <v>8020</v>
      </c>
      <c r="CQ108">
        <f>'Raw Data'!CK108</f>
        <v>452487</v>
      </c>
      <c r="CR108">
        <f>'Raw Data'!CL108</f>
        <v>15.31</v>
      </c>
      <c r="CS108">
        <f>'Raw Data'!CM108</f>
        <v>15.53</v>
      </c>
      <c r="CT108">
        <f>'Raw Data'!CN108</f>
        <v>452487</v>
      </c>
      <c r="CU108">
        <f>'Raw Data'!CO108</f>
        <v>0</v>
      </c>
      <c r="CV108">
        <f>'Raw Data'!CP108</f>
        <v>1119.426702</v>
      </c>
      <c r="CW108">
        <f>'Raw Data'!CQ108</f>
        <v>100</v>
      </c>
      <c r="CX108">
        <f>'Raw Data'!CR108</f>
        <v>42946</v>
      </c>
      <c r="CY108">
        <f>'Raw Data'!CS108</f>
        <v>9.0100000000000006E-3</v>
      </c>
      <c r="CZ108">
        <f>'Raw Data'!CT108</f>
        <v>0</v>
      </c>
      <c r="DA108">
        <f>'Raw Data'!CU108</f>
        <v>8.4599999999999996E-4</v>
      </c>
      <c r="DB108">
        <f>'Raw Data'!CV108</f>
        <v>617</v>
      </c>
      <c r="DC108" t="str">
        <f>'Raw Data'!CW108</f>
        <v>241-0012</v>
      </c>
      <c r="DD108" t="str">
        <f>'Raw Data'!CX108</f>
        <v>3R : Rural Principal Arterial - Other</v>
      </c>
      <c r="DE108" t="str">
        <f>'Raw Data'!CY108</f>
        <v>34.880933, -83.406328</v>
      </c>
      <c r="DF108">
        <f>'Raw Data'!CZ108</f>
        <v>-83.406328000000002</v>
      </c>
      <c r="DG108">
        <f>'Raw Data'!DA108</f>
        <v>34.880932999999999</v>
      </c>
      <c r="DH108">
        <f>'Raw Data'!DB108</f>
        <v>34.880932999999999</v>
      </c>
      <c r="DI108">
        <f>'Raw Data'!DC108</f>
        <v>-83.406328000000002</v>
      </c>
      <c r="DJ108">
        <f>'Raw Data'!DD108</f>
        <v>8.4599999999999996E-4</v>
      </c>
      <c r="DK108">
        <f>'Raw Data'!DE108</f>
        <v>69</v>
      </c>
      <c r="DL108" s="1" t="str">
        <f>VLOOKUP(DK108,'Curve Info'!$A$9:$P$76,16)</f>
        <v>High Crash Frequency</v>
      </c>
      <c r="DM108" s="1" t="str">
        <f>VLOOKUP(DK108,'Curve Info'!$A$9:$P$76,14)</f>
        <v>High AADT</v>
      </c>
      <c r="DN108" s="1">
        <f t="shared" si="17"/>
        <v>6566.666666666667</v>
      </c>
      <c r="DO108" s="1">
        <f t="shared" si="18"/>
        <v>7470</v>
      </c>
      <c r="DP108" s="1">
        <f t="shared" si="19"/>
        <v>-903.33333333333303</v>
      </c>
      <c r="DQ108" s="1">
        <f t="shared" si="20"/>
        <v>-0.12092815707273534</v>
      </c>
      <c r="DR108" s="1">
        <f t="shared" si="21"/>
        <v>7018.3333333333339</v>
      </c>
      <c r="DS108">
        <f>'Raw Data'!DF108</f>
        <v>5040</v>
      </c>
      <c r="DT108">
        <f>'Raw Data'!DG108</f>
        <v>8.5</v>
      </c>
      <c r="DU108">
        <f>'Raw Data'!DH108</f>
        <v>7440</v>
      </c>
      <c r="DV108">
        <f>'Raw Data'!DI108</f>
        <v>6.9</v>
      </c>
      <c r="DW108">
        <f>'Raw Data'!DJ108</f>
        <v>7220</v>
      </c>
      <c r="DX108">
        <f>'Raw Data'!DK108</f>
        <v>7</v>
      </c>
      <c r="DY108">
        <f>'Raw Data'!DL108</f>
        <v>6850</v>
      </c>
      <c r="DZ108">
        <f>'Raw Data'!DM108</f>
        <v>6</v>
      </c>
      <c r="EA108">
        <f>'Raw Data'!DN108</f>
        <v>8020</v>
      </c>
      <c r="EB108">
        <f>'Raw Data'!DO108</f>
        <v>12</v>
      </c>
      <c r="EC108">
        <f>'Raw Data'!DP108</f>
        <v>7700</v>
      </c>
      <c r="ED108">
        <f>'Raw Data'!DQ108</f>
        <v>12</v>
      </c>
      <c r="EE108">
        <f>'Raw Data'!DR108</f>
        <v>7330</v>
      </c>
      <c r="EF108">
        <f>'Raw Data'!DS108</f>
        <v>12</v>
      </c>
      <c r="EG108">
        <f>'Raw Data'!DT108</f>
        <v>6830</v>
      </c>
      <c r="EH108">
        <f>'Raw Data'!DU108</f>
        <v>12</v>
      </c>
      <c r="EI108">
        <f>'Raw Data'!DV108</f>
        <v>6830</v>
      </c>
      <c r="EJ108">
        <f>'Raw Data'!DW108</f>
        <v>0</v>
      </c>
      <c r="EK108">
        <f>'Raw Data'!DX108</f>
        <v>6930</v>
      </c>
      <c r="EL108">
        <f>'Raw Data'!DY108</f>
        <v>0</v>
      </c>
      <c r="EM108">
        <f>'Raw Data'!DZ108</f>
        <v>4.4130000000000003E-3</v>
      </c>
    </row>
    <row r="109" spans="1:143" x14ac:dyDescent="0.3">
      <c r="A109">
        <f>'Raw Data'!A109</f>
        <v>108</v>
      </c>
      <c r="B109">
        <f>'Raw Data'!B109</f>
        <v>6705246</v>
      </c>
      <c r="C109" t="str">
        <f>'Raw Data'!C109</f>
        <v>Clayton Police Department</v>
      </c>
      <c r="D109">
        <f>'Raw Data'!D109</f>
        <v>43194.616666666669</v>
      </c>
      <c r="E109" s="1">
        <f t="shared" si="12"/>
        <v>2018</v>
      </c>
      <c r="F109" s="1" t="str" cm="1">
        <f t="array" ref="F109">_xlfn.IFS(E109&lt;=2016,"before treatment",E109=2017,"unknown",E109&gt;2017,"after treatment")</f>
        <v>after treatment</v>
      </c>
      <c r="G109" s="1">
        <f t="shared" si="13"/>
        <v>0</v>
      </c>
      <c r="H109" s="1">
        <f t="shared" si="14"/>
        <v>1</v>
      </c>
      <c r="I109" t="str">
        <f>'Raw Data'!E109</f>
        <v>Rabun</v>
      </c>
      <c r="J109" t="str">
        <f>'Raw Data'!F109</f>
        <v>Savannah St</v>
      </c>
      <c r="K109" t="str">
        <f>'Raw Data'!G109</f>
        <v>N Main</v>
      </c>
      <c r="L109" t="str">
        <f>'Raw Data'!H109</f>
        <v>(O) No Injury</v>
      </c>
      <c r="M109">
        <f>'Raw Data'!I109</f>
        <v>0</v>
      </c>
      <c r="N109">
        <f>'Raw Data'!J109</f>
        <v>0</v>
      </c>
      <c r="O109">
        <f>'Raw Data'!K109</f>
        <v>0</v>
      </c>
      <c r="P109" t="str">
        <f>'Raw Data'!L109</f>
        <v>Not a Collision with Motor Vehicle</v>
      </c>
      <c r="Q109" t="str">
        <f>'Raw Data'!M109</f>
        <v>(None)</v>
      </c>
      <c r="R109" t="str">
        <f>'Raw Data'!N109</f>
        <v>Motor Vehicle in Motion</v>
      </c>
      <c r="S109" t="str">
        <f>'Raw Data'!O109</f>
        <v>Pedestrian</v>
      </c>
      <c r="T109" t="str">
        <f>'Raw Data'!P109</f>
        <v>Misjudged Clearance</v>
      </c>
      <c r="U109">
        <f>'Raw Data'!Q109</f>
        <v>1</v>
      </c>
      <c r="V109" s="1" t="str">
        <f t="shared" si="15"/>
        <v>Yes</v>
      </c>
      <c r="W109" t="str">
        <f>'Raw Data'!R109</f>
        <v>Straight</v>
      </c>
      <c r="X109" t="str">
        <f>'Raw Data'!S109</f>
        <v>West</v>
      </c>
      <c r="Y109" t="str">
        <f>'Raw Data'!T109</f>
        <v>Daylight</v>
      </c>
      <c r="Z109" t="str">
        <f>'Raw Data'!U109</f>
        <v>Dry</v>
      </c>
      <c r="AA109">
        <f>'Raw Data'!V109</f>
        <v>73</v>
      </c>
      <c r="AB109" t="str">
        <f>'Raw Data'!W109</f>
        <v>Lap and Shoulder Belt Used</v>
      </c>
      <c r="AC109" s="1">
        <f t="shared" si="16"/>
        <v>0</v>
      </c>
      <c r="AD109" t="str">
        <f>'Raw Data'!X109</f>
        <v>Sports Utility Vehicle (SUV)</v>
      </c>
      <c r="AE109" t="str">
        <f>'Raw Data'!Y109</f>
        <v>2411000200I</v>
      </c>
      <c r="AF109">
        <f>'Raw Data'!Z109</f>
        <v>15.865178999999999</v>
      </c>
      <c r="AG109">
        <f>'Raw Data'!AA109</f>
        <v>34.878219999999999</v>
      </c>
      <c r="AH109">
        <f>'Raw Data'!AB109</f>
        <v>-83.399462</v>
      </c>
      <c r="AI109">
        <f>'Raw Data'!AC109</f>
        <v>69</v>
      </c>
      <c r="AJ109">
        <f>'Raw Data'!AD109</f>
        <v>31</v>
      </c>
      <c r="AK109">
        <f>'Raw Data'!AE109</f>
        <v>118</v>
      </c>
      <c r="AL109" t="str">
        <f>'Raw Data'!AF109</f>
        <v>D1_0002_00_I</v>
      </c>
      <c r="AM109">
        <f>'Raw Data'!AG109</f>
        <v>99</v>
      </c>
      <c r="AN109">
        <f>'Raw Data'!AH109</f>
        <v>117</v>
      </c>
      <c r="AO109" t="str">
        <f>'Raw Data'!AI109</f>
        <v>simple</v>
      </c>
      <c r="AP109">
        <f>'Raw Data'!AJ109</f>
        <v>207.8</v>
      </c>
      <c r="AQ109">
        <f>'Raw Data'!AK109</f>
        <v>74.5</v>
      </c>
      <c r="AR109">
        <f>'Raw Data'!AL109</f>
        <v>268.89999999999998</v>
      </c>
      <c r="AS109">
        <f>'Raw Data'!AM109</f>
        <v>-83.405452999999994</v>
      </c>
      <c r="AT109">
        <f>'Raw Data'!AN109</f>
        <v>34.880851999999997</v>
      </c>
      <c r="AU109">
        <f>'Raw Data'!AO109</f>
        <v>-83.404743999999994</v>
      </c>
      <c r="AV109">
        <f>'Raw Data'!AP109</f>
        <v>34.880488999999997</v>
      </c>
      <c r="AW109" t="str">
        <f>'Raw Data'!AQ109</f>
        <v>2411000200I</v>
      </c>
      <c r="AX109">
        <f>'Raw Data'!AR109</f>
        <v>1</v>
      </c>
      <c r="AY109">
        <f>'Raw Data'!AS109</f>
        <v>241</v>
      </c>
      <c r="AZ109">
        <f>'Raw Data'!AT109</f>
        <v>2</v>
      </c>
      <c r="BA109">
        <f>'Raw Data'!AU109</f>
        <v>0</v>
      </c>
      <c r="BB109">
        <f>'Raw Data'!AV109</f>
        <v>25</v>
      </c>
      <c r="BC109">
        <f>'Raw Data'!AW109</f>
        <v>10.17</v>
      </c>
      <c r="BD109">
        <f>'Raw Data'!AX109</f>
        <v>10.02</v>
      </c>
      <c r="BE109">
        <f>'Raw Data'!AY109</f>
        <v>1888.1</v>
      </c>
      <c r="BF109">
        <f>'Raw Data'!AZ109</f>
        <v>1888.1</v>
      </c>
      <c r="BG109">
        <f>'Raw Data'!BA109</f>
        <v>1884.5</v>
      </c>
      <c r="BH109">
        <f>'Raw Data'!BB109</f>
        <v>35</v>
      </c>
      <c r="BI109">
        <f>'Raw Data'!BC109</f>
        <v>27.9</v>
      </c>
      <c r="BJ109">
        <f>'Raw Data'!BD109</f>
        <v>7.1</v>
      </c>
      <c r="BK109">
        <f>'Raw Data'!BE109</f>
        <v>43091</v>
      </c>
      <c r="BL109" t="str">
        <f>'Raw Data'!BF109</f>
        <v>NONE</v>
      </c>
      <c r="BM109">
        <f>'Raw Data'!BG109</f>
        <v>8.4599999999999996E-4</v>
      </c>
      <c r="BN109">
        <f>'Raw Data'!BH109</f>
        <v>43297</v>
      </c>
      <c r="BO109">
        <f>'Raw Data'!BI109</f>
        <v>42922</v>
      </c>
      <c r="BP109" t="str">
        <f>'Raw Data'!BJ109</f>
        <v>2411000200I</v>
      </c>
      <c r="BQ109" t="str">
        <f>'Raw Data'!BK109</f>
        <v>RABUN</v>
      </c>
      <c r="BR109">
        <f>'Raw Data'!BL109</f>
        <v>1</v>
      </c>
      <c r="BS109">
        <f>'Raw Data'!BM109</f>
        <v>200</v>
      </c>
      <c r="BT109">
        <f>'Raw Data'!BN109</f>
        <v>1</v>
      </c>
      <c r="BU109">
        <f>'Raw Data'!BO109</f>
        <v>1</v>
      </c>
      <c r="BV109">
        <f>'Raw Data'!BP109</f>
        <v>2</v>
      </c>
      <c r="BW109">
        <f>'Raw Data'!BQ109</f>
        <v>1</v>
      </c>
      <c r="BX109">
        <f>'Raw Data'!BR109</f>
        <v>1</v>
      </c>
      <c r="BY109">
        <f>'Raw Data'!BS109</f>
        <v>2</v>
      </c>
      <c r="BZ109">
        <f>'Raw Data'!BT109</f>
        <v>3</v>
      </c>
      <c r="CA109">
        <f>'Raw Data'!BU109</f>
        <v>3</v>
      </c>
      <c r="CB109" t="str">
        <f>'Raw Data'!BV109</f>
        <v>N</v>
      </c>
      <c r="CC109">
        <f>'Raw Data'!BW109</f>
        <v>241</v>
      </c>
      <c r="CD109">
        <f>'Raw Data'!BX109</f>
        <v>2</v>
      </c>
      <c r="CE109">
        <f>'Raw Data'!BY109</f>
        <v>0</v>
      </c>
      <c r="CF109" t="str">
        <f>'Raw Data'!BZ109</f>
        <v>Not Urban</v>
      </c>
      <c r="CG109" t="str">
        <f>'Raw Data'!CA109</f>
        <v>Not Urban</v>
      </c>
      <c r="CH109">
        <f>'Raw Data'!CB109</f>
        <v>0</v>
      </c>
      <c r="CI109">
        <f>'Raw Data'!CC109</f>
        <v>25</v>
      </c>
      <c r="CJ109">
        <f>'Raw Data'!CD109</f>
        <v>8020</v>
      </c>
      <c r="CK109" t="str">
        <f>'Raw Data'!CE109</f>
        <v>Clayton</v>
      </c>
      <c r="CL109">
        <f>'Raw Data'!CF109</f>
        <v>1690</v>
      </c>
      <c r="CM109">
        <f>'Raw Data'!CG109</f>
        <v>0.21201300000000001</v>
      </c>
      <c r="CN109">
        <f>'Raw Data'!CH109</f>
        <v>9</v>
      </c>
      <c r="CO109" t="str">
        <f>'Raw Data'!CI109</f>
        <v>State Mainline</v>
      </c>
      <c r="CP109">
        <f>'Raw Data'!CJ109</f>
        <v>8020</v>
      </c>
      <c r="CQ109">
        <f>'Raw Data'!CK109</f>
        <v>452487</v>
      </c>
      <c r="CR109">
        <f>'Raw Data'!CL109</f>
        <v>15.31</v>
      </c>
      <c r="CS109">
        <f>'Raw Data'!CM109</f>
        <v>15.53</v>
      </c>
      <c r="CT109">
        <f>'Raw Data'!CN109</f>
        <v>452487</v>
      </c>
      <c r="CU109">
        <f>'Raw Data'!CO109</f>
        <v>0</v>
      </c>
      <c r="CV109">
        <f>'Raw Data'!CP109</f>
        <v>1119.426702</v>
      </c>
      <c r="CW109">
        <f>'Raw Data'!CQ109</f>
        <v>100</v>
      </c>
      <c r="CX109">
        <f>'Raw Data'!CR109</f>
        <v>42946</v>
      </c>
      <c r="CY109">
        <f>'Raw Data'!CS109</f>
        <v>9.0100000000000006E-3</v>
      </c>
      <c r="CZ109">
        <f>'Raw Data'!CT109</f>
        <v>0</v>
      </c>
      <c r="DA109">
        <f>'Raw Data'!CU109</f>
        <v>8.4599999999999996E-4</v>
      </c>
      <c r="DB109">
        <f>'Raw Data'!CV109</f>
        <v>617</v>
      </c>
      <c r="DC109" t="str">
        <f>'Raw Data'!CW109</f>
        <v>241-0012</v>
      </c>
      <c r="DD109" t="str">
        <f>'Raw Data'!CX109</f>
        <v>3R : Rural Principal Arterial - Other</v>
      </c>
      <c r="DE109" t="str">
        <f>'Raw Data'!CY109</f>
        <v>34.880933, -83.406328</v>
      </c>
      <c r="DF109">
        <f>'Raw Data'!CZ109</f>
        <v>-83.406328000000002</v>
      </c>
      <c r="DG109">
        <f>'Raw Data'!DA109</f>
        <v>34.880932999999999</v>
      </c>
      <c r="DH109">
        <f>'Raw Data'!DB109</f>
        <v>34.880932999999999</v>
      </c>
      <c r="DI109">
        <f>'Raw Data'!DC109</f>
        <v>-83.406328000000002</v>
      </c>
      <c r="DJ109">
        <f>'Raw Data'!DD109</f>
        <v>8.4599999999999996E-4</v>
      </c>
      <c r="DK109">
        <f>'Raw Data'!DE109</f>
        <v>69</v>
      </c>
      <c r="DL109" s="1" t="str">
        <f>VLOOKUP(DK109,'Curve Info'!$A$9:$P$76,16)</f>
        <v>High Crash Frequency</v>
      </c>
      <c r="DM109" s="1" t="str">
        <f>VLOOKUP(DK109,'Curve Info'!$A$9:$P$76,14)</f>
        <v>High AADT</v>
      </c>
      <c r="DN109" s="1">
        <f t="shared" si="17"/>
        <v>6566.666666666667</v>
      </c>
      <c r="DO109" s="1">
        <f t="shared" si="18"/>
        <v>7470</v>
      </c>
      <c r="DP109" s="1">
        <f t="shared" si="19"/>
        <v>-903.33333333333303</v>
      </c>
      <c r="DQ109" s="1">
        <f t="shared" si="20"/>
        <v>-0.12092815707273534</v>
      </c>
      <c r="DR109" s="1">
        <f t="shared" si="21"/>
        <v>7018.3333333333339</v>
      </c>
      <c r="DS109">
        <f>'Raw Data'!DF109</f>
        <v>5040</v>
      </c>
      <c r="DT109">
        <f>'Raw Data'!DG109</f>
        <v>8.5</v>
      </c>
      <c r="DU109">
        <f>'Raw Data'!DH109</f>
        <v>7440</v>
      </c>
      <c r="DV109">
        <f>'Raw Data'!DI109</f>
        <v>6.9</v>
      </c>
      <c r="DW109">
        <f>'Raw Data'!DJ109</f>
        <v>7220</v>
      </c>
      <c r="DX109">
        <f>'Raw Data'!DK109</f>
        <v>7</v>
      </c>
      <c r="DY109">
        <f>'Raw Data'!DL109</f>
        <v>6850</v>
      </c>
      <c r="DZ109">
        <f>'Raw Data'!DM109</f>
        <v>6</v>
      </c>
      <c r="EA109">
        <f>'Raw Data'!DN109</f>
        <v>8020</v>
      </c>
      <c r="EB109">
        <f>'Raw Data'!DO109</f>
        <v>12</v>
      </c>
      <c r="EC109">
        <f>'Raw Data'!DP109</f>
        <v>7700</v>
      </c>
      <c r="ED109">
        <f>'Raw Data'!DQ109</f>
        <v>12</v>
      </c>
      <c r="EE109">
        <f>'Raw Data'!DR109</f>
        <v>7330</v>
      </c>
      <c r="EF109">
        <f>'Raw Data'!DS109</f>
        <v>12</v>
      </c>
      <c r="EG109">
        <f>'Raw Data'!DT109</f>
        <v>6830</v>
      </c>
      <c r="EH109">
        <f>'Raw Data'!DU109</f>
        <v>12</v>
      </c>
      <c r="EI109">
        <f>'Raw Data'!DV109</f>
        <v>6830</v>
      </c>
      <c r="EJ109">
        <f>'Raw Data'!DW109</f>
        <v>0</v>
      </c>
      <c r="EK109">
        <f>'Raw Data'!DX109</f>
        <v>6930</v>
      </c>
      <c r="EL109">
        <f>'Raw Data'!DY109</f>
        <v>0</v>
      </c>
      <c r="EM109">
        <f>'Raw Data'!DZ109</f>
        <v>5.751E-3</v>
      </c>
    </row>
    <row r="110" spans="1:143" x14ac:dyDescent="0.3">
      <c r="A110">
        <f>'Raw Data'!A110</f>
        <v>109</v>
      </c>
      <c r="B110">
        <f>'Raw Data'!B110</f>
        <v>6512852</v>
      </c>
      <c r="C110" t="str">
        <f>'Raw Data'!C110</f>
        <v>Clayton Police Department</v>
      </c>
      <c r="D110">
        <f>'Raw Data'!D110</f>
        <v>43024.413194444445</v>
      </c>
      <c r="E110" s="1">
        <f t="shared" si="12"/>
        <v>2017</v>
      </c>
      <c r="F110" s="1" t="str" cm="1">
        <f t="array" ref="F110">_xlfn.IFS(E110&lt;=2016,"before treatment",E110=2017,"unknown",E110&gt;2017,"after treatment")</f>
        <v>unknown</v>
      </c>
      <c r="G110" s="1">
        <f t="shared" si="13"/>
        <v>0</v>
      </c>
      <c r="H110" s="1">
        <f t="shared" si="14"/>
        <v>0</v>
      </c>
      <c r="I110" t="str">
        <f>'Raw Data'!E110</f>
        <v>Rabun</v>
      </c>
      <c r="J110" t="str">
        <f>'Raw Data'!F110</f>
        <v>["Hiawassee St","Hiawassee St","House St"]</v>
      </c>
      <c r="K110" t="str">
        <f>'Raw Data'!G110</f>
        <v>Jo Dotson</v>
      </c>
      <c r="L110" t="str">
        <f>'Raw Data'!H110</f>
        <v>(O) No Injury</v>
      </c>
      <c r="M110">
        <f>'Raw Data'!I110</f>
        <v>0</v>
      </c>
      <c r="N110">
        <f>'Raw Data'!J110</f>
        <v>0</v>
      </c>
      <c r="O110">
        <f>'Raw Data'!K110</f>
        <v>0</v>
      </c>
      <c r="P110" t="str">
        <f>'Raw Data'!L110</f>
        <v>Rear End</v>
      </c>
      <c r="Q110" t="str">
        <f>'Raw Data'!M110</f>
        <v>On Roadway - Roadway Intersection</v>
      </c>
      <c r="R110" t="str">
        <f>'Raw Data'!N110</f>
        <v>["Motor Vehicle in Motion","Motor Vehicle in Motion"]</v>
      </c>
      <c r="S110" t="str">
        <f>'Raw Data'!O110</f>
        <v>["Motor Vehicle in Motion","Motor Vehicle in Motion"]</v>
      </c>
      <c r="T110" t="str">
        <f>'Raw Data'!P110</f>
        <v>["Following Too Close","No Contributing Factors"]</v>
      </c>
      <c r="U110">
        <f>'Raw Data'!Q110</f>
        <v>2</v>
      </c>
      <c r="V110" s="1" t="str">
        <f t="shared" si="15"/>
        <v>No</v>
      </c>
      <c r="W110" t="str">
        <f>'Raw Data'!R110</f>
        <v>["Negotiating a Curve","Stopped"]</v>
      </c>
      <c r="X110" t="str">
        <f>'Raw Data'!S110</f>
        <v>["West","West"]</v>
      </c>
      <c r="Y110" t="str">
        <f>'Raw Data'!T110</f>
        <v>Daylight</v>
      </c>
      <c r="Z110" t="str">
        <f>'Raw Data'!U110</f>
        <v>Dry</v>
      </c>
      <c r="AA110" t="str">
        <f>'Raw Data'!V110</f>
        <v>[35,36]</v>
      </c>
      <c r="AB110" t="str">
        <f>'Raw Data'!W110</f>
        <v>["Lap and Shoulder Belt Used","Lap and Shoulder Belt Used"]</v>
      </c>
      <c r="AC110" s="1">
        <f t="shared" si="16"/>
        <v>0</v>
      </c>
      <c r="AD110" t="str">
        <f>'Raw Data'!X110</f>
        <v>["Passenger Car","Passenger Car"]</v>
      </c>
      <c r="AE110" t="str">
        <f>'Raw Data'!Y110</f>
        <v>2411000200I</v>
      </c>
      <c r="AF110">
        <f>'Raw Data'!Z110</f>
        <v>15.53</v>
      </c>
      <c r="AG110">
        <f>'Raw Data'!AA110</f>
        <v>34.880094999999997</v>
      </c>
      <c r="AH110">
        <f>'Raw Data'!AB110</f>
        <v>-83.404377999999994</v>
      </c>
      <c r="AI110">
        <f>'Raw Data'!AC110</f>
        <v>69</v>
      </c>
      <c r="AJ110">
        <f>'Raw Data'!AD110</f>
        <v>31</v>
      </c>
      <c r="AK110">
        <f>'Raw Data'!AE110</f>
        <v>118</v>
      </c>
      <c r="AL110" t="str">
        <f>'Raw Data'!AF110</f>
        <v>D1_0002_00_I</v>
      </c>
      <c r="AM110">
        <f>'Raw Data'!AG110</f>
        <v>99</v>
      </c>
      <c r="AN110">
        <f>'Raw Data'!AH110</f>
        <v>117</v>
      </c>
      <c r="AO110" t="str">
        <f>'Raw Data'!AI110</f>
        <v>simple</v>
      </c>
      <c r="AP110">
        <f>'Raw Data'!AJ110</f>
        <v>207.8</v>
      </c>
      <c r="AQ110">
        <f>'Raw Data'!AK110</f>
        <v>74.5</v>
      </c>
      <c r="AR110">
        <f>'Raw Data'!AL110</f>
        <v>268.89999999999998</v>
      </c>
      <c r="AS110">
        <f>'Raw Data'!AM110</f>
        <v>-83.405452999999994</v>
      </c>
      <c r="AT110">
        <f>'Raw Data'!AN110</f>
        <v>34.880851999999997</v>
      </c>
      <c r="AU110">
        <f>'Raw Data'!AO110</f>
        <v>-83.404743999999994</v>
      </c>
      <c r="AV110">
        <f>'Raw Data'!AP110</f>
        <v>34.880488999999997</v>
      </c>
      <c r="AW110" t="str">
        <f>'Raw Data'!AQ110</f>
        <v>2411000200I</v>
      </c>
      <c r="AX110">
        <f>'Raw Data'!AR110</f>
        <v>1</v>
      </c>
      <c r="AY110">
        <f>'Raw Data'!AS110</f>
        <v>241</v>
      </c>
      <c r="AZ110">
        <f>'Raw Data'!AT110</f>
        <v>2</v>
      </c>
      <c r="BA110">
        <f>'Raw Data'!AU110</f>
        <v>0</v>
      </c>
      <c r="BB110">
        <f>'Raw Data'!AV110</f>
        <v>25</v>
      </c>
      <c r="BC110">
        <f>'Raw Data'!AW110</f>
        <v>10.17</v>
      </c>
      <c r="BD110">
        <f>'Raw Data'!AX110</f>
        <v>10.02</v>
      </c>
      <c r="BE110">
        <f>'Raw Data'!AY110</f>
        <v>1888.1</v>
      </c>
      <c r="BF110">
        <f>'Raw Data'!AZ110</f>
        <v>1888.1</v>
      </c>
      <c r="BG110">
        <f>'Raw Data'!BA110</f>
        <v>1884.5</v>
      </c>
      <c r="BH110">
        <f>'Raw Data'!BB110</f>
        <v>35</v>
      </c>
      <c r="BI110">
        <f>'Raw Data'!BC110</f>
        <v>27.9</v>
      </c>
      <c r="BJ110">
        <f>'Raw Data'!BD110</f>
        <v>7.1</v>
      </c>
      <c r="BK110">
        <f>'Raw Data'!BE110</f>
        <v>43091</v>
      </c>
      <c r="BL110" t="str">
        <f>'Raw Data'!BF110</f>
        <v>NONE</v>
      </c>
      <c r="BM110">
        <f>'Raw Data'!BG110</f>
        <v>8.4599999999999996E-4</v>
      </c>
      <c r="BN110">
        <f>'Raw Data'!BH110</f>
        <v>43297</v>
      </c>
      <c r="BO110">
        <f>'Raw Data'!BI110</f>
        <v>42922</v>
      </c>
      <c r="BP110" t="str">
        <f>'Raw Data'!BJ110</f>
        <v>2411000200I</v>
      </c>
      <c r="BQ110" t="str">
        <f>'Raw Data'!BK110</f>
        <v>RABUN</v>
      </c>
      <c r="BR110">
        <f>'Raw Data'!BL110</f>
        <v>1</v>
      </c>
      <c r="BS110">
        <f>'Raw Data'!BM110</f>
        <v>200</v>
      </c>
      <c r="BT110">
        <f>'Raw Data'!BN110</f>
        <v>1</v>
      </c>
      <c r="BU110">
        <f>'Raw Data'!BO110</f>
        <v>1</v>
      </c>
      <c r="BV110">
        <f>'Raw Data'!BP110</f>
        <v>2</v>
      </c>
      <c r="BW110">
        <f>'Raw Data'!BQ110</f>
        <v>1</v>
      </c>
      <c r="BX110">
        <f>'Raw Data'!BR110</f>
        <v>1</v>
      </c>
      <c r="BY110">
        <f>'Raw Data'!BS110</f>
        <v>2</v>
      </c>
      <c r="BZ110">
        <f>'Raw Data'!BT110</f>
        <v>3</v>
      </c>
      <c r="CA110">
        <f>'Raw Data'!BU110</f>
        <v>3</v>
      </c>
      <c r="CB110" t="str">
        <f>'Raw Data'!BV110</f>
        <v>N</v>
      </c>
      <c r="CC110">
        <f>'Raw Data'!BW110</f>
        <v>241</v>
      </c>
      <c r="CD110">
        <f>'Raw Data'!BX110</f>
        <v>2</v>
      </c>
      <c r="CE110">
        <f>'Raw Data'!BY110</f>
        <v>0</v>
      </c>
      <c r="CF110" t="str">
        <f>'Raw Data'!BZ110</f>
        <v>Not Urban</v>
      </c>
      <c r="CG110" t="str">
        <f>'Raw Data'!CA110</f>
        <v>Not Urban</v>
      </c>
      <c r="CH110">
        <f>'Raw Data'!CB110</f>
        <v>0</v>
      </c>
      <c r="CI110">
        <f>'Raw Data'!CC110</f>
        <v>25</v>
      </c>
      <c r="CJ110">
        <f>'Raw Data'!CD110</f>
        <v>8020</v>
      </c>
      <c r="CK110" t="str">
        <f>'Raw Data'!CE110</f>
        <v>Clayton</v>
      </c>
      <c r="CL110">
        <f>'Raw Data'!CF110</f>
        <v>1690</v>
      </c>
      <c r="CM110">
        <f>'Raw Data'!CG110</f>
        <v>0.21201300000000001</v>
      </c>
      <c r="CN110">
        <f>'Raw Data'!CH110</f>
        <v>9</v>
      </c>
      <c r="CO110" t="str">
        <f>'Raw Data'!CI110</f>
        <v>State Mainline</v>
      </c>
      <c r="CP110">
        <f>'Raw Data'!CJ110</f>
        <v>8020</v>
      </c>
      <c r="CQ110">
        <f>'Raw Data'!CK110</f>
        <v>452487</v>
      </c>
      <c r="CR110">
        <f>'Raw Data'!CL110</f>
        <v>15.31</v>
      </c>
      <c r="CS110">
        <f>'Raw Data'!CM110</f>
        <v>15.53</v>
      </c>
      <c r="CT110">
        <f>'Raw Data'!CN110</f>
        <v>452487</v>
      </c>
      <c r="CU110">
        <f>'Raw Data'!CO110</f>
        <v>0</v>
      </c>
      <c r="CV110">
        <f>'Raw Data'!CP110</f>
        <v>1119.426702</v>
      </c>
      <c r="CW110">
        <f>'Raw Data'!CQ110</f>
        <v>100</v>
      </c>
      <c r="CX110">
        <f>'Raw Data'!CR110</f>
        <v>42946</v>
      </c>
      <c r="CY110">
        <f>'Raw Data'!CS110</f>
        <v>9.0100000000000006E-3</v>
      </c>
      <c r="CZ110">
        <f>'Raw Data'!CT110</f>
        <v>0</v>
      </c>
      <c r="DA110">
        <f>'Raw Data'!CU110</f>
        <v>8.4599999999999996E-4</v>
      </c>
      <c r="DB110">
        <f>'Raw Data'!CV110</f>
        <v>617</v>
      </c>
      <c r="DC110" t="str">
        <f>'Raw Data'!CW110</f>
        <v>241-0012</v>
      </c>
      <c r="DD110" t="str">
        <f>'Raw Data'!CX110</f>
        <v>3R : Rural Principal Arterial - Other</v>
      </c>
      <c r="DE110" t="str">
        <f>'Raw Data'!CY110</f>
        <v>34.880933, -83.406328</v>
      </c>
      <c r="DF110">
        <f>'Raw Data'!CZ110</f>
        <v>-83.406328000000002</v>
      </c>
      <c r="DG110">
        <f>'Raw Data'!DA110</f>
        <v>34.880932999999999</v>
      </c>
      <c r="DH110">
        <f>'Raw Data'!DB110</f>
        <v>34.880932999999999</v>
      </c>
      <c r="DI110">
        <f>'Raw Data'!DC110</f>
        <v>-83.406328000000002</v>
      </c>
      <c r="DJ110">
        <f>'Raw Data'!DD110</f>
        <v>8.4599999999999996E-4</v>
      </c>
      <c r="DK110">
        <f>'Raw Data'!DE110</f>
        <v>69</v>
      </c>
      <c r="DL110" s="1" t="str">
        <f>VLOOKUP(DK110,'Curve Info'!$A$9:$P$76,16)</f>
        <v>High Crash Frequency</v>
      </c>
      <c r="DM110" s="1" t="str">
        <f>VLOOKUP(DK110,'Curve Info'!$A$9:$P$76,14)</f>
        <v>High AADT</v>
      </c>
      <c r="DN110" s="1">
        <f t="shared" si="17"/>
        <v>6566.666666666667</v>
      </c>
      <c r="DO110" s="1">
        <f t="shared" si="18"/>
        <v>7470</v>
      </c>
      <c r="DP110" s="1">
        <f t="shared" si="19"/>
        <v>-903.33333333333303</v>
      </c>
      <c r="DQ110" s="1">
        <f t="shared" si="20"/>
        <v>-0.12092815707273534</v>
      </c>
      <c r="DR110" s="1">
        <f t="shared" si="21"/>
        <v>7018.3333333333339</v>
      </c>
      <c r="DS110">
        <f>'Raw Data'!DF110</f>
        <v>5040</v>
      </c>
      <c r="DT110">
        <f>'Raw Data'!DG110</f>
        <v>8.5</v>
      </c>
      <c r="DU110">
        <f>'Raw Data'!DH110</f>
        <v>7440</v>
      </c>
      <c r="DV110">
        <f>'Raw Data'!DI110</f>
        <v>6.9</v>
      </c>
      <c r="DW110">
        <f>'Raw Data'!DJ110</f>
        <v>7220</v>
      </c>
      <c r="DX110">
        <f>'Raw Data'!DK110</f>
        <v>7</v>
      </c>
      <c r="DY110">
        <f>'Raw Data'!DL110</f>
        <v>6850</v>
      </c>
      <c r="DZ110">
        <f>'Raw Data'!DM110</f>
        <v>6</v>
      </c>
      <c r="EA110">
        <f>'Raw Data'!DN110</f>
        <v>8020</v>
      </c>
      <c r="EB110">
        <f>'Raw Data'!DO110</f>
        <v>12</v>
      </c>
      <c r="EC110">
        <f>'Raw Data'!DP110</f>
        <v>7700</v>
      </c>
      <c r="ED110">
        <f>'Raw Data'!DQ110</f>
        <v>12</v>
      </c>
      <c r="EE110">
        <f>'Raw Data'!DR110</f>
        <v>7330</v>
      </c>
      <c r="EF110">
        <f>'Raw Data'!DS110</f>
        <v>12</v>
      </c>
      <c r="EG110">
        <f>'Raw Data'!DT110</f>
        <v>6830</v>
      </c>
      <c r="EH110">
        <f>'Raw Data'!DU110</f>
        <v>12</v>
      </c>
      <c r="EI110">
        <f>'Raw Data'!DV110</f>
        <v>6830</v>
      </c>
      <c r="EJ110">
        <f>'Raw Data'!DW110</f>
        <v>0</v>
      </c>
      <c r="EK110">
        <f>'Raw Data'!DX110</f>
        <v>6930</v>
      </c>
      <c r="EL110">
        <f>'Raw Data'!DY110</f>
        <v>0</v>
      </c>
      <c r="EM110">
        <f>'Raw Data'!DZ110</f>
        <v>5.4000000000000001E-4</v>
      </c>
    </row>
    <row r="111" spans="1:143" x14ac:dyDescent="0.3">
      <c r="A111">
        <f>'Raw Data'!A111</f>
        <v>110</v>
      </c>
      <c r="B111">
        <f>'Raw Data'!B111</f>
        <v>6544373</v>
      </c>
      <c r="C111" t="str">
        <f>'Raw Data'!C111</f>
        <v>Clayton Police Department</v>
      </c>
      <c r="D111">
        <f>'Raw Data'!D111</f>
        <v>43006.681250000001</v>
      </c>
      <c r="E111" s="1">
        <f t="shared" si="12"/>
        <v>2017</v>
      </c>
      <c r="F111" s="1" t="str" cm="1">
        <f t="array" ref="F111">_xlfn.IFS(E111&lt;=2016,"before treatment",E111=2017,"unknown",E111&gt;2017,"after treatment")</f>
        <v>unknown</v>
      </c>
      <c r="G111" s="1">
        <f t="shared" si="13"/>
        <v>0</v>
      </c>
      <c r="H111" s="1">
        <f t="shared" si="14"/>
        <v>0</v>
      </c>
      <c r="I111" t="str">
        <f>'Raw Data'!E111</f>
        <v>Rabun</v>
      </c>
      <c r="J111" t="str">
        <f>'Raw Data'!F111</f>
        <v>Chechero Rd</v>
      </c>
      <c r="K111" t="str">
        <f>'Raw Data'!G111</f>
        <v>E Savannah St</v>
      </c>
      <c r="L111" t="str">
        <f>'Raw Data'!H111</f>
        <v>(O) No Injury</v>
      </c>
      <c r="M111">
        <f>'Raw Data'!I111</f>
        <v>0</v>
      </c>
      <c r="N111">
        <f>'Raw Data'!J111</f>
        <v>0</v>
      </c>
      <c r="O111">
        <f>'Raw Data'!K111</f>
        <v>0</v>
      </c>
      <c r="P111" t="str">
        <f>'Raw Data'!L111</f>
        <v>(None)</v>
      </c>
      <c r="Q111" t="str">
        <f>'Raw Data'!M111</f>
        <v>(None)</v>
      </c>
      <c r="R111" t="str">
        <f>'Raw Data'!N111</f>
        <v>(None)</v>
      </c>
      <c r="S111" t="str">
        <f>'Raw Data'!O111</f>
        <v>["Motor Vehicle in Motion","Motor Vehicle in Motion"]</v>
      </c>
      <c r="T111" t="str">
        <f>'Raw Data'!P111</f>
        <v>["Failure to Yield","No Contributing Factors"]</v>
      </c>
      <c r="U111">
        <f>'Raw Data'!Q111</f>
        <v>2</v>
      </c>
      <c r="V111" s="1" t="str">
        <f t="shared" si="15"/>
        <v>No</v>
      </c>
      <c r="W111" t="str">
        <f>'Raw Data'!R111</f>
        <v>["Straight","Turning Left"]</v>
      </c>
      <c r="X111" t="str">
        <f>'Raw Data'!S111</f>
        <v>["East","North"]</v>
      </c>
      <c r="Y111" t="str">
        <f>'Raw Data'!T111</f>
        <v>Daylight</v>
      </c>
      <c r="Z111" t="str">
        <f>'Raw Data'!U111</f>
        <v>(None)</v>
      </c>
      <c r="AA111" t="str">
        <f>'Raw Data'!V111</f>
        <v>[18,78]</v>
      </c>
      <c r="AB111" t="str">
        <f>'Raw Data'!W111</f>
        <v>["Lap and Shoulder Belt Used","Lap and Shoulder Belt Used"]</v>
      </c>
      <c r="AC111" s="1">
        <f t="shared" si="16"/>
        <v>0</v>
      </c>
      <c r="AD111" t="str">
        <f>'Raw Data'!X111</f>
        <v>["Passenger Car","Passenger Car"]</v>
      </c>
      <c r="AE111" t="str">
        <f>'Raw Data'!Y111</f>
        <v>2413053901I</v>
      </c>
      <c r="AF111">
        <f>'Raw Data'!Z111</f>
        <v>0.24696499999999999</v>
      </c>
      <c r="AG111">
        <f>'Raw Data'!AA111</f>
        <v>34.877952000000001</v>
      </c>
      <c r="AH111">
        <f>'Raw Data'!AB111</f>
        <v>-83.399401999999995</v>
      </c>
      <c r="AI111">
        <f>'Raw Data'!AC111</f>
        <v>69</v>
      </c>
      <c r="AJ111">
        <f>'Raw Data'!AD111</f>
        <v>31</v>
      </c>
      <c r="AK111">
        <f>'Raw Data'!AE111</f>
        <v>118</v>
      </c>
      <c r="AL111" t="str">
        <f>'Raw Data'!AF111</f>
        <v>D1_0002_00_I</v>
      </c>
      <c r="AM111">
        <f>'Raw Data'!AG111</f>
        <v>99</v>
      </c>
      <c r="AN111">
        <f>'Raw Data'!AH111</f>
        <v>117</v>
      </c>
      <c r="AO111" t="str">
        <f>'Raw Data'!AI111</f>
        <v>simple</v>
      </c>
      <c r="AP111">
        <f>'Raw Data'!AJ111</f>
        <v>207.8</v>
      </c>
      <c r="AQ111">
        <f>'Raw Data'!AK111</f>
        <v>74.5</v>
      </c>
      <c r="AR111">
        <f>'Raw Data'!AL111</f>
        <v>268.89999999999998</v>
      </c>
      <c r="AS111">
        <f>'Raw Data'!AM111</f>
        <v>-83.405452999999994</v>
      </c>
      <c r="AT111">
        <f>'Raw Data'!AN111</f>
        <v>34.880851999999997</v>
      </c>
      <c r="AU111">
        <f>'Raw Data'!AO111</f>
        <v>-83.404743999999994</v>
      </c>
      <c r="AV111">
        <f>'Raw Data'!AP111</f>
        <v>34.880488999999997</v>
      </c>
      <c r="AW111" t="str">
        <f>'Raw Data'!AQ111</f>
        <v>2411000200I</v>
      </c>
      <c r="AX111">
        <f>'Raw Data'!AR111</f>
        <v>1</v>
      </c>
      <c r="AY111">
        <f>'Raw Data'!AS111</f>
        <v>241</v>
      </c>
      <c r="AZ111">
        <f>'Raw Data'!AT111</f>
        <v>2</v>
      </c>
      <c r="BA111">
        <f>'Raw Data'!AU111</f>
        <v>0</v>
      </c>
      <c r="BB111">
        <f>'Raw Data'!AV111</f>
        <v>25</v>
      </c>
      <c r="BC111">
        <f>'Raw Data'!AW111</f>
        <v>10.17</v>
      </c>
      <c r="BD111">
        <f>'Raw Data'!AX111</f>
        <v>10.02</v>
      </c>
      <c r="BE111">
        <f>'Raw Data'!AY111</f>
        <v>1888.1</v>
      </c>
      <c r="BF111">
        <f>'Raw Data'!AZ111</f>
        <v>1888.1</v>
      </c>
      <c r="BG111">
        <f>'Raw Data'!BA111</f>
        <v>1884.5</v>
      </c>
      <c r="BH111">
        <f>'Raw Data'!BB111</f>
        <v>35</v>
      </c>
      <c r="BI111">
        <f>'Raw Data'!BC111</f>
        <v>27.9</v>
      </c>
      <c r="BJ111">
        <f>'Raw Data'!BD111</f>
        <v>7.1</v>
      </c>
      <c r="BK111">
        <f>'Raw Data'!BE111</f>
        <v>43091</v>
      </c>
      <c r="BL111" t="str">
        <f>'Raw Data'!BF111</f>
        <v>NONE</v>
      </c>
      <c r="BM111">
        <f>'Raw Data'!BG111</f>
        <v>8.4599999999999996E-4</v>
      </c>
      <c r="BN111">
        <f>'Raw Data'!BH111</f>
        <v>43297</v>
      </c>
      <c r="BO111">
        <f>'Raw Data'!BI111</f>
        <v>42922</v>
      </c>
      <c r="BP111" t="str">
        <f>'Raw Data'!BJ111</f>
        <v>2411000200I</v>
      </c>
      <c r="BQ111" t="str">
        <f>'Raw Data'!BK111</f>
        <v>RABUN</v>
      </c>
      <c r="BR111">
        <f>'Raw Data'!BL111</f>
        <v>1</v>
      </c>
      <c r="BS111">
        <f>'Raw Data'!BM111</f>
        <v>200</v>
      </c>
      <c r="BT111">
        <f>'Raw Data'!BN111</f>
        <v>1</v>
      </c>
      <c r="BU111">
        <f>'Raw Data'!BO111</f>
        <v>1</v>
      </c>
      <c r="BV111">
        <f>'Raw Data'!BP111</f>
        <v>2</v>
      </c>
      <c r="BW111">
        <f>'Raw Data'!BQ111</f>
        <v>1</v>
      </c>
      <c r="BX111">
        <f>'Raw Data'!BR111</f>
        <v>1</v>
      </c>
      <c r="BY111">
        <f>'Raw Data'!BS111</f>
        <v>2</v>
      </c>
      <c r="BZ111">
        <f>'Raw Data'!BT111</f>
        <v>3</v>
      </c>
      <c r="CA111">
        <f>'Raw Data'!BU111</f>
        <v>3</v>
      </c>
      <c r="CB111" t="str">
        <f>'Raw Data'!BV111</f>
        <v>N</v>
      </c>
      <c r="CC111">
        <f>'Raw Data'!BW111</f>
        <v>241</v>
      </c>
      <c r="CD111">
        <f>'Raw Data'!BX111</f>
        <v>2</v>
      </c>
      <c r="CE111">
        <f>'Raw Data'!BY111</f>
        <v>0</v>
      </c>
      <c r="CF111" t="str">
        <f>'Raw Data'!BZ111</f>
        <v>Not Urban</v>
      </c>
      <c r="CG111" t="str">
        <f>'Raw Data'!CA111</f>
        <v>Not Urban</v>
      </c>
      <c r="CH111">
        <f>'Raw Data'!CB111</f>
        <v>0</v>
      </c>
      <c r="CI111">
        <f>'Raw Data'!CC111</f>
        <v>25</v>
      </c>
      <c r="CJ111">
        <f>'Raw Data'!CD111</f>
        <v>8020</v>
      </c>
      <c r="CK111" t="str">
        <f>'Raw Data'!CE111</f>
        <v>Clayton</v>
      </c>
      <c r="CL111">
        <f>'Raw Data'!CF111</f>
        <v>1690</v>
      </c>
      <c r="CM111">
        <f>'Raw Data'!CG111</f>
        <v>0.21201300000000001</v>
      </c>
      <c r="CN111">
        <f>'Raw Data'!CH111</f>
        <v>9</v>
      </c>
      <c r="CO111" t="str">
        <f>'Raw Data'!CI111</f>
        <v>State Mainline</v>
      </c>
      <c r="CP111">
        <f>'Raw Data'!CJ111</f>
        <v>8020</v>
      </c>
      <c r="CQ111">
        <f>'Raw Data'!CK111</f>
        <v>452487</v>
      </c>
      <c r="CR111">
        <f>'Raw Data'!CL111</f>
        <v>15.31</v>
      </c>
      <c r="CS111">
        <f>'Raw Data'!CM111</f>
        <v>15.53</v>
      </c>
      <c r="CT111">
        <f>'Raw Data'!CN111</f>
        <v>452487</v>
      </c>
      <c r="CU111">
        <f>'Raw Data'!CO111</f>
        <v>0</v>
      </c>
      <c r="CV111">
        <f>'Raw Data'!CP111</f>
        <v>1119.426702</v>
      </c>
      <c r="CW111">
        <f>'Raw Data'!CQ111</f>
        <v>100</v>
      </c>
      <c r="CX111">
        <f>'Raw Data'!CR111</f>
        <v>42946</v>
      </c>
      <c r="CY111">
        <f>'Raw Data'!CS111</f>
        <v>9.0100000000000006E-3</v>
      </c>
      <c r="CZ111">
        <f>'Raw Data'!CT111</f>
        <v>0</v>
      </c>
      <c r="DA111">
        <f>'Raw Data'!CU111</f>
        <v>8.4599999999999996E-4</v>
      </c>
      <c r="DB111">
        <f>'Raw Data'!CV111</f>
        <v>617</v>
      </c>
      <c r="DC111" t="str">
        <f>'Raw Data'!CW111</f>
        <v>241-0012</v>
      </c>
      <c r="DD111" t="str">
        <f>'Raw Data'!CX111</f>
        <v>3R : Rural Principal Arterial - Other</v>
      </c>
      <c r="DE111" t="str">
        <f>'Raw Data'!CY111</f>
        <v>34.880933, -83.406328</v>
      </c>
      <c r="DF111">
        <f>'Raw Data'!CZ111</f>
        <v>-83.406328000000002</v>
      </c>
      <c r="DG111">
        <f>'Raw Data'!DA111</f>
        <v>34.880932999999999</v>
      </c>
      <c r="DH111">
        <f>'Raw Data'!DB111</f>
        <v>34.880932999999999</v>
      </c>
      <c r="DI111">
        <f>'Raw Data'!DC111</f>
        <v>-83.406328000000002</v>
      </c>
      <c r="DJ111">
        <f>'Raw Data'!DD111</f>
        <v>8.4599999999999996E-4</v>
      </c>
      <c r="DK111">
        <f>'Raw Data'!DE111</f>
        <v>69</v>
      </c>
      <c r="DL111" s="1" t="str">
        <f>VLOOKUP(DK111,'Curve Info'!$A$9:$P$76,16)</f>
        <v>High Crash Frequency</v>
      </c>
      <c r="DM111" s="1" t="str">
        <f>VLOOKUP(DK111,'Curve Info'!$A$9:$P$76,14)</f>
        <v>High AADT</v>
      </c>
      <c r="DN111" s="1">
        <f t="shared" si="17"/>
        <v>6566.666666666667</v>
      </c>
      <c r="DO111" s="1">
        <f t="shared" si="18"/>
        <v>7470</v>
      </c>
      <c r="DP111" s="1">
        <f t="shared" si="19"/>
        <v>-903.33333333333303</v>
      </c>
      <c r="DQ111" s="1">
        <f t="shared" si="20"/>
        <v>-0.12092815707273534</v>
      </c>
      <c r="DR111" s="1">
        <f t="shared" si="21"/>
        <v>7018.3333333333339</v>
      </c>
      <c r="DS111">
        <f>'Raw Data'!DF111</f>
        <v>5040</v>
      </c>
      <c r="DT111">
        <f>'Raw Data'!DG111</f>
        <v>8.5</v>
      </c>
      <c r="DU111">
        <f>'Raw Data'!DH111</f>
        <v>7440</v>
      </c>
      <c r="DV111">
        <f>'Raw Data'!DI111</f>
        <v>6.9</v>
      </c>
      <c r="DW111">
        <f>'Raw Data'!DJ111</f>
        <v>7220</v>
      </c>
      <c r="DX111">
        <f>'Raw Data'!DK111</f>
        <v>7</v>
      </c>
      <c r="DY111">
        <f>'Raw Data'!DL111</f>
        <v>6850</v>
      </c>
      <c r="DZ111">
        <f>'Raw Data'!DM111</f>
        <v>6</v>
      </c>
      <c r="EA111">
        <f>'Raw Data'!DN111</f>
        <v>8020</v>
      </c>
      <c r="EB111">
        <f>'Raw Data'!DO111</f>
        <v>12</v>
      </c>
      <c r="EC111">
        <f>'Raw Data'!DP111</f>
        <v>7700</v>
      </c>
      <c r="ED111">
        <f>'Raw Data'!DQ111</f>
        <v>12</v>
      </c>
      <c r="EE111">
        <f>'Raw Data'!DR111</f>
        <v>7330</v>
      </c>
      <c r="EF111">
        <f>'Raw Data'!DS111</f>
        <v>12</v>
      </c>
      <c r="EG111">
        <f>'Raw Data'!DT111</f>
        <v>6830</v>
      </c>
      <c r="EH111">
        <f>'Raw Data'!DU111</f>
        <v>12</v>
      </c>
      <c r="EI111">
        <f>'Raw Data'!DV111</f>
        <v>6830</v>
      </c>
      <c r="EJ111">
        <f>'Raw Data'!DW111</f>
        <v>0</v>
      </c>
      <c r="EK111">
        <f>'Raw Data'!DX111</f>
        <v>6930</v>
      </c>
      <c r="EL111">
        <f>'Raw Data'!DY111</f>
        <v>0</v>
      </c>
      <c r="EM111">
        <f>'Raw Data'!DZ111</f>
        <v>5.9160000000000003E-3</v>
      </c>
    </row>
    <row r="112" spans="1:143" x14ac:dyDescent="0.3">
      <c r="A112">
        <f>'Raw Data'!A112</f>
        <v>111</v>
      </c>
      <c r="B112">
        <f>'Raw Data'!B112</f>
        <v>6544541</v>
      </c>
      <c r="C112" t="str">
        <f>'Raw Data'!C112</f>
        <v>Clayton Police Department</v>
      </c>
      <c r="D112">
        <f>'Raw Data'!D112</f>
        <v>42913.519444444442</v>
      </c>
      <c r="E112" s="1">
        <f t="shared" si="12"/>
        <v>2017</v>
      </c>
      <c r="F112" s="1" t="str" cm="1">
        <f t="array" ref="F112">_xlfn.IFS(E112&lt;=2016,"before treatment",E112=2017,"unknown",E112&gt;2017,"after treatment")</f>
        <v>unknown</v>
      </c>
      <c r="G112" s="1">
        <f t="shared" si="13"/>
        <v>0</v>
      </c>
      <c r="H112" s="1">
        <f t="shared" si="14"/>
        <v>0</v>
      </c>
      <c r="I112" t="str">
        <f>'Raw Data'!E112</f>
        <v>Rabun</v>
      </c>
      <c r="J112" t="str">
        <f>'Raw Data'!F112</f>
        <v>Savannah St</v>
      </c>
      <c r="K112" t="str">
        <f>'Raw Data'!G112</f>
        <v>(none)</v>
      </c>
      <c r="L112" t="str">
        <f>'Raw Data'!H112</f>
        <v>(O) No Injury</v>
      </c>
      <c r="M112">
        <f>'Raw Data'!I112</f>
        <v>0</v>
      </c>
      <c r="N112">
        <f>'Raw Data'!J112</f>
        <v>0</v>
      </c>
      <c r="O112">
        <f>'Raw Data'!K112</f>
        <v>0</v>
      </c>
      <c r="P112" t="str">
        <f>'Raw Data'!L112</f>
        <v>(None)</v>
      </c>
      <c r="Q112" t="str">
        <f>'Raw Data'!M112</f>
        <v>(None)</v>
      </c>
      <c r="R112" t="str">
        <f>'Raw Data'!N112</f>
        <v>(None)</v>
      </c>
      <c r="S112" t="str">
        <f>'Raw Data'!O112</f>
        <v xml:space="preserve"> </v>
      </c>
      <c r="T112" t="str">
        <f>'Raw Data'!P112</f>
        <v>(None)</v>
      </c>
      <c r="U112">
        <f>'Raw Data'!Q112</f>
        <v>2</v>
      </c>
      <c r="V112" s="1" t="str">
        <f t="shared" si="15"/>
        <v>No</v>
      </c>
      <c r="W112" t="str">
        <f>'Raw Data'!R112</f>
        <v xml:space="preserve"> </v>
      </c>
      <c r="X112" t="str">
        <f>'Raw Data'!S112</f>
        <v>["None","None"]</v>
      </c>
      <c r="Y112" t="str">
        <f>'Raw Data'!T112</f>
        <v>Daylight</v>
      </c>
      <c r="Z112" t="str">
        <f>'Raw Data'!U112</f>
        <v>(None)</v>
      </c>
      <c r="AA112" t="str">
        <f>'Raw Data'!V112</f>
        <v>[52,52]</v>
      </c>
      <c r="AB112" t="str">
        <f>'Raw Data'!W112</f>
        <v xml:space="preserve"> </v>
      </c>
      <c r="AC112" s="1">
        <f t="shared" si="16"/>
        <v>0</v>
      </c>
      <c r="AD112" t="str">
        <f>'Raw Data'!X112</f>
        <v xml:space="preserve"> </v>
      </c>
      <c r="AE112" t="str">
        <f>'Raw Data'!Y112</f>
        <v>2411000200I</v>
      </c>
      <c r="AF112">
        <f>'Raw Data'!Z112</f>
        <v>15.846973999999999</v>
      </c>
      <c r="AG112">
        <f>'Raw Data'!AA112</f>
        <v>34.878255000000003</v>
      </c>
      <c r="AH112">
        <f>'Raw Data'!AB112</f>
        <v>-83.399794999999997</v>
      </c>
      <c r="AI112">
        <f>'Raw Data'!AC112</f>
        <v>69</v>
      </c>
      <c r="AJ112">
        <f>'Raw Data'!AD112</f>
        <v>31</v>
      </c>
      <c r="AK112">
        <f>'Raw Data'!AE112</f>
        <v>118</v>
      </c>
      <c r="AL112" t="str">
        <f>'Raw Data'!AF112</f>
        <v>D1_0002_00_I</v>
      </c>
      <c r="AM112">
        <f>'Raw Data'!AG112</f>
        <v>99</v>
      </c>
      <c r="AN112">
        <f>'Raw Data'!AH112</f>
        <v>117</v>
      </c>
      <c r="AO112" t="str">
        <f>'Raw Data'!AI112</f>
        <v>simple</v>
      </c>
      <c r="AP112">
        <f>'Raw Data'!AJ112</f>
        <v>207.8</v>
      </c>
      <c r="AQ112">
        <f>'Raw Data'!AK112</f>
        <v>74.5</v>
      </c>
      <c r="AR112">
        <f>'Raw Data'!AL112</f>
        <v>268.89999999999998</v>
      </c>
      <c r="AS112">
        <f>'Raw Data'!AM112</f>
        <v>-83.405452999999994</v>
      </c>
      <c r="AT112">
        <f>'Raw Data'!AN112</f>
        <v>34.880851999999997</v>
      </c>
      <c r="AU112">
        <f>'Raw Data'!AO112</f>
        <v>-83.404743999999994</v>
      </c>
      <c r="AV112">
        <f>'Raw Data'!AP112</f>
        <v>34.880488999999997</v>
      </c>
      <c r="AW112" t="str">
        <f>'Raw Data'!AQ112</f>
        <v>2411000200I</v>
      </c>
      <c r="AX112">
        <f>'Raw Data'!AR112</f>
        <v>1</v>
      </c>
      <c r="AY112">
        <f>'Raw Data'!AS112</f>
        <v>241</v>
      </c>
      <c r="AZ112">
        <f>'Raw Data'!AT112</f>
        <v>2</v>
      </c>
      <c r="BA112">
        <f>'Raw Data'!AU112</f>
        <v>0</v>
      </c>
      <c r="BB112">
        <f>'Raw Data'!AV112</f>
        <v>25</v>
      </c>
      <c r="BC112">
        <f>'Raw Data'!AW112</f>
        <v>10.17</v>
      </c>
      <c r="BD112">
        <f>'Raw Data'!AX112</f>
        <v>10.02</v>
      </c>
      <c r="BE112">
        <f>'Raw Data'!AY112</f>
        <v>1888.1</v>
      </c>
      <c r="BF112">
        <f>'Raw Data'!AZ112</f>
        <v>1888.1</v>
      </c>
      <c r="BG112">
        <f>'Raw Data'!BA112</f>
        <v>1884.5</v>
      </c>
      <c r="BH112">
        <f>'Raw Data'!BB112</f>
        <v>35</v>
      </c>
      <c r="BI112">
        <f>'Raw Data'!BC112</f>
        <v>27.9</v>
      </c>
      <c r="BJ112">
        <f>'Raw Data'!BD112</f>
        <v>7.1</v>
      </c>
      <c r="BK112">
        <f>'Raw Data'!BE112</f>
        <v>43091</v>
      </c>
      <c r="BL112" t="str">
        <f>'Raw Data'!BF112</f>
        <v>NONE</v>
      </c>
      <c r="BM112">
        <f>'Raw Data'!BG112</f>
        <v>8.4599999999999996E-4</v>
      </c>
      <c r="BN112">
        <f>'Raw Data'!BH112</f>
        <v>43297</v>
      </c>
      <c r="BO112">
        <f>'Raw Data'!BI112</f>
        <v>42922</v>
      </c>
      <c r="BP112" t="str">
        <f>'Raw Data'!BJ112</f>
        <v>2411000200I</v>
      </c>
      <c r="BQ112" t="str">
        <f>'Raw Data'!BK112</f>
        <v>RABUN</v>
      </c>
      <c r="BR112">
        <f>'Raw Data'!BL112</f>
        <v>1</v>
      </c>
      <c r="BS112">
        <f>'Raw Data'!BM112</f>
        <v>200</v>
      </c>
      <c r="BT112">
        <f>'Raw Data'!BN112</f>
        <v>1</v>
      </c>
      <c r="BU112">
        <f>'Raw Data'!BO112</f>
        <v>1</v>
      </c>
      <c r="BV112">
        <f>'Raw Data'!BP112</f>
        <v>2</v>
      </c>
      <c r="BW112">
        <f>'Raw Data'!BQ112</f>
        <v>1</v>
      </c>
      <c r="BX112">
        <f>'Raw Data'!BR112</f>
        <v>1</v>
      </c>
      <c r="BY112">
        <f>'Raw Data'!BS112</f>
        <v>2</v>
      </c>
      <c r="BZ112">
        <f>'Raw Data'!BT112</f>
        <v>3</v>
      </c>
      <c r="CA112">
        <f>'Raw Data'!BU112</f>
        <v>3</v>
      </c>
      <c r="CB112" t="str">
        <f>'Raw Data'!BV112</f>
        <v>N</v>
      </c>
      <c r="CC112">
        <f>'Raw Data'!BW112</f>
        <v>241</v>
      </c>
      <c r="CD112">
        <f>'Raw Data'!BX112</f>
        <v>2</v>
      </c>
      <c r="CE112">
        <f>'Raw Data'!BY112</f>
        <v>0</v>
      </c>
      <c r="CF112" t="str">
        <f>'Raw Data'!BZ112</f>
        <v>Not Urban</v>
      </c>
      <c r="CG112" t="str">
        <f>'Raw Data'!CA112</f>
        <v>Not Urban</v>
      </c>
      <c r="CH112">
        <f>'Raw Data'!CB112</f>
        <v>0</v>
      </c>
      <c r="CI112">
        <f>'Raw Data'!CC112</f>
        <v>25</v>
      </c>
      <c r="CJ112">
        <f>'Raw Data'!CD112</f>
        <v>8020</v>
      </c>
      <c r="CK112" t="str">
        <f>'Raw Data'!CE112</f>
        <v>Clayton</v>
      </c>
      <c r="CL112">
        <f>'Raw Data'!CF112</f>
        <v>1690</v>
      </c>
      <c r="CM112">
        <f>'Raw Data'!CG112</f>
        <v>0.21201300000000001</v>
      </c>
      <c r="CN112">
        <f>'Raw Data'!CH112</f>
        <v>9</v>
      </c>
      <c r="CO112" t="str">
        <f>'Raw Data'!CI112</f>
        <v>State Mainline</v>
      </c>
      <c r="CP112">
        <f>'Raw Data'!CJ112</f>
        <v>8020</v>
      </c>
      <c r="CQ112">
        <f>'Raw Data'!CK112</f>
        <v>452487</v>
      </c>
      <c r="CR112">
        <f>'Raw Data'!CL112</f>
        <v>15.31</v>
      </c>
      <c r="CS112">
        <f>'Raw Data'!CM112</f>
        <v>15.53</v>
      </c>
      <c r="CT112">
        <f>'Raw Data'!CN112</f>
        <v>452487</v>
      </c>
      <c r="CU112">
        <f>'Raw Data'!CO112</f>
        <v>0</v>
      </c>
      <c r="CV112">
        <f>'Raw Data'!CP112</f>
        <v>1119.426702</v>
      </c>
      <c r="CW112">
        <f>'Raw Data'!CQ112</f>
        <v>100</v>
      </c>
      <c r="CX112">
        <f>'Raw Data'!CR112</f>
        <v>42946</v>
      </c>
      <c r="CY112">
        <f>'Raw Data'!CS112</f>
        <v>9.0100000000000006E-3</v>
      </c>
      <c r="CZ112">
        <f>'Raw Data'!CT112</f>
        <v>0</v>
      </c>
      <c r="DA112">
        <f>'Raw Data'!CU112</f>
        <v>8.4599999999999996E-4</v>
      </c>
      <c r="DB112">
        <f>'Raw Data'!CV112</f>
        <v>617</v>
      </c>
      <c r="DC112" t="str">
        <f>'Raw Data'!CW112</f>
        <v>241-0012</v>
      </c>
      <c r="DD112" t="str">
        <f>'Raw Data'!CX112</f>
        <v>3R : Rural Principal Arterial - Other</v>
      </c>
      <c r="DE112" t="str">
        <f>'Raw Data'!CY112</f>
        <v>34.880933, -83.406328</v>
      </c>
      <c r="DF112">
        <f>'Raw Data'!CZ112</f>
        <v>-83.406328000000002</v>
      </c>
      <c r="DG112">
        <f>'Raw Data'!DA112</f>
        <v>34.880932999999999</v>
      </c>
      <c r="DH112">
        <f>'Raw Data'!DB112</f>
        <v>34.880932999999999</v>
      </c>
      <c r="DI112">
        <f>'Raw Data'!DC112</f>
        <v>-83.406328000000002</v>
      </c>
      <c r="DJ112">
        <f>'Raw Data'!DD112</f>
        <v>8.4599999999999996E-4</v>
      </c>
      <c r="DK112">
        <f>'Raw Data'!DE112</f>
        <v>69</v>
      </c>
      <c r="DL112" s="1" t="str">
        <f>VLOOKUP(DK112,'Curve Info'!$A$9:$P$76,16)</f>
        <v>High Crash Frequency</v>
      </c>
      <c r="DM112" s="1" t="str">
        <f>VLOOKUP(DK112,'Curve Info'!$A$9:$P$76,14)</f>
        <v>High AADT</v>
      </c>
      <c r="DN112" s="1">
        <f t="shared" si="17"/>
        <v>6566.666666666667</v>
      </c>
      <c r="DO112" s="1">
        <f t="shared" si="18"/>
        <v>7470</v>
      </c>
      <c r="DP112" s="1">
        <f t="shared" si="19"/>
        <v>-903.33333333333303</v>
      </c>
      <c r="DQ112" s="1">
        <f t="shared" si="20"/>
        <v>-0.12092815707273534</v>
      </c>
      <c r="DR112" s="1">
        <f t="shared" si="21"/>
        <v>7018.3333333333339</v>
      </c>
      <c r="DS112">
        <f>'Raw Data'!DF112</f>
        <v>5040</v>
      </c>
      <c r="DT112">
        <f>'Raw Data'!DG112</f>
        <v>8.5</v>
      </c>
      <c r="DU112">
        <f>'Raw Data'!DH112</f>
        <v>7440</v>
      </c>
      <c r="DV112">
        <f>'Raw Data'!DI112</f>
        <v>6.9</v>
      </c>
      <c r="DW112">
        <f>'Raw Data'!DJ112</f>
        <v>7220</v>
      </c>
      <c r="DX112">
        <f>'Raw Data'!DK112</f>
        <v>7</v>
      </c>
      <c r="DY112">
        <f>'Raw Data'!DL112</f>
        <v>6850</v>
      </c>
      <c r="DZ112">
        <f>'Raw Data'!DM112</f>
        <v>6</v>
      </c>
      <c r="EA112">
        <f>'Raw Data'!DN112</f>
        <v>8020</v>
      </c>
      <c r="EB112">
        <f>'Raw Data'!DO112</f>
        <v>12</v>
      </c>
      <c r="EC112">
        <f>'Raw Data'!DP112</f>
        <v>7700</v>
      </c>
      <c r="ED112">
        <f>'Raw Data'!DQ112</f>
        <v>12</v>
      </c>
      <c r="EE112">
        <f>'Raw Data'!DR112</f>
        <v>7330</v>
      </c>
      <c r="EF112">
        <f>'Raw Data'!DS112</f>
        <v>12</v>
      </c>
      <c r="EG112">
        <f>'Raw Data'!DT112</f>
        <v>6830</v>
      </c>
      <c r="EH112">
        <f>'Raw Data'!DU112</f>
        <v>12</v>
      </c>
      <c r="EI112">
        <f>'Raw Data'!DV112</f>
        <v>6830</v>
      </c>
      <c r="EJ112">
        <f>'Raw Data'!DW112</f>
        <v>0</v>
      </c>
      <c r="EK112">
        <f>'Raw Data'!DX112</f>
        <v>6930</v>
      </c>
      <c r="EL112">
        <f>'Raw Data'!DY112</f>
        <v>0</v>
      </c>
      <c r="EM112">
        <f>'Raw Data'!DZ112</f>
        <v>5.4320000000000002E-3</v>
      </c>
    </row>
    <row r="113" spans="1:143" x14ac:dyDescent="0.3">
      <c r="A113">
        <f>'Raw Data'!A113</f>
        <v>112</v>
      </c>
      <c r="B113">
        <f>'Raw Data'!B113</f>
        <v>6178275</v>
      </c>
      <c r="C113" t="str">
        <f>'Raw Data'!C113</f>
        <v>Clayton Police Department</v>
      </c>
      <c r="D113">
        <f>'Raw Data'!D113</f>
        <v>42793.508333333331</v>
      </c>
      <c r="E113" s="1">
        <f t="shared" si="12"/>
        <v>2017</v>
      </c>
      <c r="F113" s="1" t="str" cm="1">
        <f t="array" ref="F113">_xlfn.IFS(E113&lt;=2016,"before treatment",E113=2017,"unknown",E113&gt;2017,"after treatment")</f>
        <v>unknown</v>
      </c>
      <c r="G113" s="1">
        <f t="shared" si="13"/>
        <v>0</v>
      </c>
      <c r="H113" s="1">
        <f t="shared" si="14"/>
        <v>0</v>
      </c>
      <c r="I113" t="str">
        <f>'Raw Data'!E113</f>
        <v>Rabun</v>
      </c>
      <c r="J113" t="str">
        <f>'Raw Data'!F113</f>
        <v>Savannah St</v>
      </c>
      <c r="K113" t="str">
        <f>'Raw Data'!G113</f>
        <v>Old Livery St</v>
      </c>
      <c r="L113" t="str">
        <f>'Raw Data'!H113</f>
        <v>(O) No Injury</v>
      </c>
      <c r="M113">
        <f>'Raw Data'!I113</f>
        <v>0</v>
      </c>
      <c r="N113">
        <f>'Raw Data'!J113</f>
        <v>0</v>
      </c>
      <c r="O113">
        <f>'Raw Data'!K113</f>
        <v>0</v>
      </c>
      <c r="P113" t="str">
        <f>'Raw Data'!L113</f>
        <v>Rear End</v>
      </c>
      <c r="Q113" t="str">
        <f>'Raw Data'!M113</f>
        <v>On Roadway - Roadway Intersection</v>
      </c>
      <c r="R113" t="str">
        <f>'Raw Data'!N113</f>
        <v>["Motor Vehicle in Motion","Motor Vehicle in Motion"]</v>
      </c>
      <c r="S113" t="str">
        <f>'Raw Data'!O113</f>
        <v>["Motor Vehicle in Motion","Motor Vehicle in Motion"]</v>
      </c>
      <c r="T113" t="str">
        <f>'Raw Data'!P113</f>
        <v>["Following Too Close","No Contributing Factors"]</v>
      </c>
      <c r="U113">
        <f>'Raw Data'!Q113</f>
        <v>2</v>
      </c>
      <c r="V113" s="1" t="str">
        <f t="shared" si="15"/>
        <v>No</v>
      </c>
      <c r="W113" t="str">
        <f>'Raw Data'!R113</f>
        <v>["Straight","Turning Right"]</v>
      </c>
      <c r="X113" t="str">
        <f>'Raw Data'!S113</f>
        <v>["West","West"]</v>
      </c>
      <c r="Y113" t="str">
        <f>'Raw Data'!T113</f>
        <v>Daylight</v>
      </c>
      <c r="Z113" t="str">
        <f>'Raw Data'!U113</f>
        <v>Dry</v>
      </c>
      <c r="AA113" t="str">
        <f>'Raw Data'!V113</f>
        <v>[0,0]</v>
      </c>
      <c r="AB113" t="str">
        <f>'Raw Data'!W113</f>
        <v>["Lap and Shoulder Belt Used","Lap and Shoulder Belt Used"]</v>
      </c>
      <c r="AC113" s="1">
        <f t="shared" si="16"/>
        <v>0</v>
      </c>
      <c r="AD113" t="str">
        <f>'Raw Data'!X113</f>
        <v>["Pickup Truck","Pickup Truck"]</v>
      </c>
      <c r="AE113" t="str">
        <f>'Raw Data'!Y113</f>
        <v>2411000200I</v>
      </c>
      <c r="AF113">
        <f>'Raw Data'!Z113</f>
        <v>15.872992</v>
      </c>
      <c r="AG113">
        <f>'Raw Data'!AA113</f>
        <v>34.878207000000003</v>
      </c>
      <c r="AH113">
        <f>'Raw Data'!AB113</f>
        <v>-83.399326000000002</v>
      </c>
      <c r="AI113">
        <f>'Raw Data'!AC113</f>
        <v>69</v>
      </c>
      <c r="AJ113">
        <f>'Raw Data'!AD113</f>
        <v>31</v>
      </c>
      <c r="AK113">
        <f>'Raw Data'!AE113</f>
        <v>118</v>
      </c>
      <c r="AL113" t="str">
        <f>'Raw Data'!AF113</f>
        <v>D1_0002_00_I</v>
      </c>
      <c r="AM113">
        <f>'Raw Data'!AG113</f>
        <v>99</v>
      </c>
      <c r="AN113">
        <f>'Raw Data'!AH113</f>
        <v>117</v>
      </c>
      <c r="AO113" t="str">
        <f>'Raw Data'!AI113</f>
        <v>simple</v>
      </c>
      <c r="AP113">
        <f>'Raw Data'!AJ113</f>
        <v>207.8</v>
      </c>
      <c r="AQ113">
        <f>'Raw Data'!AK113</f>
        <v>74.5</v>
      </c>
      <c r="AR113">
        <f>'Raw Data'!AL113</f>
        <v>268.89999999999998</v>
      </c>
      <c r="AS113">
        <f>'Raw Data'!AM113</f>
        <v>-83.405452999999994</v>
      </c>
      <c r="AT113">
        <f>'Raw Data'!AN113</f>
        <v>34.880851999999997</v>
      </c>
      <c r="AU113">
        <f>'Raw Data'!AO113</f>
        <v>-83.404743999999994</v>
      </c>
      <c r="AV113">
        <f>'Raw Data'!AP113</f>
        <v>34.880488999999997</v>
      </c>
      <c r="AW113" t="str">
        <f>'Raw Data'!AQ113</f>
        <v>2411000200I</v>
      </c>
      <c r="AX113">
        <f>'Raw Data'!AR113</f>
        <v>1</v>
      </c>
      <c r="AY113">
        <f>'Raw Data'!AS113</f>
        <v>241</v>
      </c>
      <c r="AZ113">
        <f>'Raw Data'!AT113</f>
        <v>2</v>
      </c>
      <c r="BA113">
        <f>'Raw Data'!AU113</f>
        <v>0</v>
      </c>
      <c r="BB113">
        <f>'Raw Data'!AV113</f>
        <v>25</v>
      </c>
      <c r="BC113">
        <f>'Raw Data'!AW113</f>
        <v>10.17</v>
      </c>
      <c r="BD113">
        <f>'Raw Data'!AX113</f>
        <v>10.02</v>
      </c>
      <c r="BE113">
        <f>'Raw Data'!AY113</f>
        <v>1888.1</v>
      </c>
      <c r="BF113">
        <f>'Raw Data'!AZ113</f>
        <v>1888.1</v>
      </c>
      <c r="BG113">
        <f>'Raw Data'!BA113</f>
        <v>1884.5</v>
      </c>
      <c r="BH113">
        <f>'Raw Data'!BB113</f>
        <v>35</v>
      </c>
      <c r="BI113">
        <f>'Raw Data'!BC113</f>
        <v>27.9</v>
      </c>
      <c r="BJ113">
        <f>'Raw Data'!BD113</f>
        <v>7.1</v>
      </c>
      <c r="BK113">
        <f>'Raw Data'!BE113</f>
        <v>43091</v>
      </c>
      <c r="BL113" t="str">
        <f>'Raw Data'!BF113</f>
        <v>NONE</v>
      </c>
      <c r="BM113">
        <f>'Raw Data'!BG113</f>
        <v>8.4599999999999996E-4</v>
      </c>
      <c r="BN113">
        <f>'Raw Data'!BH113</f>
        <v>43297</v>
      </c>
      <c r="BO113">
        <f>'Raw Data'!BI113</f>
        <v>42922</v>
      </c>
      <c r="BP113" t="str">
        <f>'Raw Data'!BJ113</f>
        <v>2411000200I</v>
      </c>
      <c r="BQ113" t="str">
        <f>'Raw Data'!BK113</f>
        <v>RABUN</v>
      </c>
      <c r="BR113">
        <f>'Raw Data'!BL113</f>
        <v>1</v>
      </c>
      <c r="BS113">
        <f>'Raw Data'!BM113</f>
        <v>200</v>
      </c>
      <c r="BT113">
        <f>'Raw Data'!BN113</f>
        <v>1</v>
      </c>
      <c r="BU113">
        <f>'Raw Data'!BO113</f>
        <v>1</v>
      </c>
      <c r="BV113">
        <f>'Raw Data'!BP113</f>
        <v>2</v>
      </c>
      <c r="BW113">
        <f>'Raw Data'!BQ113</f>
        <v>1</v>
      </c>
      <c r="BX113">
        <f>'Raw Data'!BR113</f>
        <v>1</v>
      </c>
      <c r="BY113">
        <f>'Raw Data'!BS113</f>
        <v>2</v>
      </c>
      <c r="BZ113">
        <f>'Raw Data'!BT113</f>
        <v>3</v>
      </c>
      <c r="CA113">
        <f>'Raw Data'!BU113</f>
        <v>3</v>
      </c>
      <c r="CB113" t="str">
        <f>'Raw Data'!BV113</f>
        <v>N</v>
      </c>
      <c r="CC113">
        <f>'Raw Data'!BW113</f>
        <v>241</v>
      </c>
      <c r="CD113">
        <f>'Raw Data'!BX113</f>
        <v>2</v>
      </c>
      <c r="CE113">
        <f>'Raw Data'!BY113</f>
        <v>0</v>
      </c>
      <c r="CF113" t="str">
        <f>'Raw Data'!BZ113</f>
        <v>Not Urban</v>
      </c>
      <c r="CG113" t="str">
        <f>'Raw Data'!CA113</f>
        <v>Not Urban</v>
      </c>
      <c r="CH113">
        <f>'Raw Data'!CB113</f>
        <v>0</v>
      </c>
      <c r="CI113">
        <f>'Raw Data'!CC113</f>
        <v>25</v>
      </c>
      <c r="CJ113">
        <f>'Raw Data'!CD113</f>
        <v>8020</v>
      </c>
      <c r="CK113" t="str">
        <f>'Raw Data'!CE113</f>
        <v>Clayton</v>
      </c>
      <c r="CL113">
        <f>'Raw Data'!CF113</f>
        <v>1690</v>
      </c>
      <c r="CM113">
        <f>'Raw Data'!CG113</f>
        <v>0.21201300000000001</v>
      </c>
      <c r="CN113">
        <f>'Raw Data'!CH113</f>
        <v>9</v>
      </c>
      <c r="CO113" t="str">
        <f>'Raw Data'!CI113</f>
        <v>State Mainline</v>
      </c>
      <c r="CP113">
        <f>'Raw Data'!CJ113</f>
        <v>8020</v>
      </c>
      <c r="CQ113">
        <f>'Raw Data'!CK113</f>
        <v>452487</v>
      </c>
      <c r="CR113">
        <f>'Raw Data'!CL113</f>
        <v>15.31</v>
      </c>
      <c r="CS113">
        <f>'Raw Data'!CM113</f>
        <v>15.53</v>
      </c>
      <c r="CT113">
        <f>'Raw Data'!CN113</f>
        <v>452487</v>
      </c>
      <c r="CU113">
        <f>'Raw Data'!CO113</f>
        <v>0</v>
      </c>
      <c r="CV113">
        <f>'Raw Data'!CP113</f>
        <v>1119.426702</v>
      </c>
      <c r="CW113">
        <f>'Raw Data'!CQ113</f>
        <v>100</v>
      </c>
      <c r="CX113">
        <f>'Raw Data'!CR113</f>
        <v>42946</v>
      </c>
      <c r="CY113">
        <f>'Raw Data'!CS113</f>
        <v>9.0100000000000006E-3</v>
      </c>
      <c r="CZ113">
        <f>'Raw Data'!CT113</f>
        <v>0</v>
      </c>
      <c r="DA113">
        <f>'Raw Data'!CU113</f>
        <v>8.4599999999999996E-4</v>
      </c>
      <c r="DB113">
        <f>'Raw Data'!CV113</f>
        <v>617</v>
      </c>
      <c r="DC113" t="str">
        <f>'Raw Data'!CW113</f>
        <v>241-0012</v>
      </c>
      <c r="DD113" t="str">
        <f>'Raw Data'!CX113</f>
        <v>3R : Rural Principal Arterial - Other</v>
      </c>
      <c r="DE113" t="str">
        <f>'Raw Data'!CY113</f>
        <v>34.880933, -83.406328</v>
      </c>
      <c r="DF113">
        <f>'Raw Data'!CZ113</f>
        <v>-83.406328000000002</v>
      </c>
      <c r="DG113">
        <f>'Raw Data'!DA113</f>
        <v>34.880932999999999</v>
      </c>
      <c r="DH113">
        <f>'Raw Data'!DB113</f>
        <v>34.880932999999999</v>
      </c>
      <c r="DI113">
        <f>'Raw Data'!DC113</f>
        <v>-83.406328000000002</v>
      </c>
      <c r="DJ113">
        <f>'Raw Data'!DD113</f>
        <v>8.4599999999999996E-4</v>
      </c>
      <c r="DK113">
        <f>'Raw Data'!DE113</f>
        <v>69</v>
      </c>
      <c r="DL113" s="1" t="str">
        <f>VLOOKUP(DK113,'Curve Info'!$A$9:$P$76,16)</f>
        <v>High Crash Frequency</v>
      </c>
      <c r="DM113" s="1" t="str">
        <f>VLOOKUP(DK113,'Curve Info'!$A$9:$P$76,14)</f>
        <v>High AADT</v>
      </c>
      <c r="DN113" s="1">
        <f t="shared" si="17"/>
        <v>6566.666666666667</v>
      </c>
      <c r="DO113" s="1">
        <f t="shared" si="18"/>
        <v>7470</v>
      </c>
      <c r="DP113" s="1">
        <f t="shared" si="19"/>
        <v>-903.33333333333303</v>
      </c>
      <c r="DQ113" s="1">
        <f t="shared" si="20"/>
        <v>-0.12092815707273534</v>
      </c>
      <c r="DR113" s="1">
        <f t="shared" si="21"/>
        <v>7018.3333333333339</v>
      </c>
      <c r="DS113">
        <f>'Raw Data'!DF113</f>
        <v>5040</v>
      </c>
      <c r="DT113">
        <f>'Raw Data'!DG113</f>
        <v>8.5</v>
      </c>
      <c r="DU113">
        <f>'Raw Data'!DH113</f>
        <v>7440</v>
      </c>
      <c r="DV113">
        <f>'Raw Data'!DI113</f>
        <v>6.9</v>
      </c>
      <c r="DW113">
        <f>'Raw Data'!DJ113</f>
        <v>7220</v>
      </c>
      <c r="DX113">
        <f>'Raw Data'!DK113</f>
        <v>7</v>
      </c>
      <c r="DY113">
        <f>'Raw Data'!DL113</f>
        <v>6850</v>
      </c>
      <c r="DZ113">
        <f>'Raw Data'!DM113</f>
        <v>6</v>
      </c>
      <c r="EA113">
        <f>'Raw Data'!DN113</f>
        <v>8020</v>
      </c>
      <c r="EB113">
        <f>'Raw Data'!DO113</f>
        <v>12</v>
      </c>
      <c r="EC113">
        <f>'Raw Data'!DP113</f>
        <v>7700</v>
      </c>
      <c r="ED113">
        <f>'Raw Data'!DQ113</f>
        <v>12</v>
      </c>
      <c r="EE113">
        <f>'Raw Data'!DR113</f>
        <v>7330</v>
      </c>
      <c r="EF113">
        <f>'Raw Data'!DS113</f>
        <v>12</v>
      </c>
      <c r="EG113">
        <f>'Raw Data'!DT113</f>
        <v>6830</v>
      </c>
      <c r="EH113">
        <f>'Raw Data'!DU113</f>
        <v>12</v>
      </c>
      <c r="EI113">
        <f>'Raw Data'!DV113</f>
        <v>6830</v>
      </c>
      <c r="EJ113">
        <f>'Raw Data'!DW113</f>
        <v>0</v>
      </c>
      <c r="EK113">
        <f>'Raw Data'!DX113</f>
        <v>6930</v>
      </c>
      <c r="EL113">
        <f>'Raw Data'!DY113</f>
        <v>0</v>
      </c>
      <c r="EM113">
        <f>'Raw Data'!DZ113</f>
        <v>5.8809999999999999E-3</v>
      </c>
    </row>
    <row r="114" spans="1:143" x14ac:dyDescent="0.3">
      <c r="A114">
        <f>'Raw Data'!A114</f>
        <v>113</v>
      </c>
      <c r="B114">
        <f>'Raw Data'!B114</f>
        <v>5963178</v>
      </c>
      <c r="C114" t="str">
        <f>'Raw Data'!C114</f>
        <v>Clayton Police Department</v>
      </c>
      <c r="D114">
        <f>'Raw Data'!D114</f>
        <v>42591.443055555559</v>
      </c>
      <c r="E114" s="1">
        <f t="shared" si="12"/>
        <v>2016</v>
      </c>
      <c r="F114" s="1" t="str" cm="1">
        <f t="array" ref="F114">_xlfn.IFS(E114&lt;=2016,"before treatment",E114=2017,"unknown",E114&gt;2017,"after treatment")</f>
        <v>before treatment</v>
      </c>
      <c r="G114" s="1">
        <f t="shared" si="13"/>
        <v>1</v>
      </c>
      <c r="H114" s="1">
        <f t="shared" si="14"/>
        <v>0</v>
      </c>
      <c r="I114" t="str">
        <f>'Raw Data'!E114</f>
        <v>Rabun</v>
      </c>
      <c r="J114" t="str">
        <f>'Raw Data'!F114</f>
        <v>["Hiawassee St","House St"]</v>
      </c>
      <c r="K114" t="str">
        <f>'Raw Data'!G114</f>
        <v>Hiawassee St</v>
      </c>
      <c r="L114" t="str">
        <f>'Raw Data'!H114</f>
        <v>(C) Possible Injury / Complaint</v>
      </c>
      <c r="M114">
        <f>'Raw Data'!I114</f>
        <v>0</v>
      </c>
      <c r="N114">
        <f>'Raw Data'!J114</f>
        <v>0</v>
      </c>
      <c r="O114">
        <f>'Raw Data'!K114</f>
        <v>0</v>
      </c>
      <c r="P114" t="str">
        <f>'Raw Data'!L114</f>
        <v>Angle (Other)</v>
      </c>
      <c r="Q114" t="str">
        <f>'Raw Data'!M114</f>
        <v>On Roadway - Roadway Intersection</v>
      </c>
      <c r="R114" t="str">
        <f>'Raw Data'!N114</f>
        <v>["Motor Vehicle in Motion","Motor Vehicle in Motion"]</v>
      </c>
      <c r="S114" t="str">
        <f>'Raw Data'!O114</f>
        <v>["Motor Vehicle in Motion","Motor Vehicle in Motion"]</v>
      </c>
      <c r="T114" t="str">
        <f>'Raw Data'!P114</f>
        <v>Failure to Yield</v>
      </c>
      <c r="U114">
        <f>'Raw Data'!Q114</f>
        <v>2</v>
      </c>
      <c r="V114" s="1" t="str">
        <f t="shared" si="15"/>
        <v>No</v>
      </c>
      <c r="W114" t="str">
        <f>'Raw Data'!R114</f>
        <v>["Straight","Straight"]</v>
      </c>
      <c r="X114" t="str">
        <f>'Raw Data'!S114</f>
        <v>["South","West"]</v>
      </c>
      <c r="Y114" t="str">
        <f>'Raw Data'!T114</f>
        <v>Daylight</v>
      </c>
      <c r="Z114" t="str">
        <f>'Raw Data'!U114</f>
        <v>Dry</v>
      </c>
      <c r="AA114" t="str">
        <f>'Raw Data'!V114</f>
        <v>[0,0]</v>
      </c>
      <c r="AB114" t="str">
        <f>'Raw Data'!W114</f>
        <v>["Lap and Shoulder Belt Used","Lap and Shoulder Belt Used","Lap and Shoulder Belt Used"]</v>
      </c>
      <c r="AC114" s="1">
        <f t="shared" si="16"/>
        <v>0</v>
      </c>
      <c r="AD114" t="str">
        <f>'Raw Data'!X114</f>
        <v>["Passenger Car","Pickup Truck"]</v>
      </c>
      <c r="AE114" t="str">
        <f>'Raw Data'!Y114</f>
        <v>2411000200I</v>
      </c>
      <c r="AF114">
        <f>'Raw Data'!Z114</f>
        <v>15.533208999999999</v>
      </c>
      <c r="AG114">
        <f>'Raw Data'!AA114</f>
        <v>34.880037000000002</v>
      </c>
      <c r="AH114">
        <f>'Raw Data'!AB114</f>
        <v>-83.404337999999996</v>
      </c>
      <c r="AI114">
        <f>'Raw Data'!AC114</f>
        <v>69</v>
      </c>
      <c r="AJ114">
        <f>'Raw Data'!AD114</f>
        <v>31</v>
      </c>
      <c r="AK114">
        <f>'Raw Data'!AE114</f>
        <v>118</v>
      </c>
      <c r="AL114" t="str">
        <f>'Raw Data'!AF114</f>
        <v>D1_0002_00_I</v>
      </c>
      <c r="AM114">
        <f>'Raw Data'!AG114</f>
        <v>99</v>
      </c>
      <c r="AN114">
        <f>'Raw Data'!AH114</f>
        <v>117</v>
      </c>
      <c r="AO114" t="str">
        <f>'Raw Data'!AI114</f>
        <v>simple</v>
      </c>
      <c r="AP114">
        <f>'Raw Data'!AJ114</f>
        <v>207.8</v>
      </c>
      <c r="AQ114">
        <f>'Raw Data'!AK114</f>
        <v>74.5</v>
      </c>
      <c r="AR114">
        <f>'Raw Data'!AL114</f>
        <v>268.89999999999998</v>
      </c>
      <c r="AS114">
        <f>'Raw Data'!AM114</f>
        <v>-83.405452999999994</v>
      </c>
      <c r="AT114">
        <f>'Raw Data'!AN114</f>
        <v>34.880851999999997</v>
      </c>
      <c r="AU114">
        <f>'Raw Data'!AO114</f>
        <v>-83.404743999999994</v>
      </c>
      <c r="AV114">
        <f>'Raw Data'!AP114</f>
        <v>34.880488999999997</v>
      </c>
      <c r="AW114" t="str">
        <f>'Raw Data'!AQ114</f>
        <v>2411000200I</v>
      </c>
      <c r="AX114">
        <f>'Raw Data'!AR114</f>
        <v>1</v>
      </c>
      <c r="AY114">
        <f>'Raw Data'!AS114</f>
        <v>241</v>
      </c>
      <c r="AZ114">
        <f>'Raw Data'!AT114</f>
        <v>2</v>
      </c>
      <c r="BA114">
        <f>'Raw Data'!AU114</f>
        <v>0</v>
      </c>
      <c r="BB114">
        <f>'Raw Data'!AV114</f>
        <v>25</v>
      </c>
      <c r="BC114">
        <f>'Raw Data'!AW114</f>
        <v>10.17</v>
      </c>
      <c r="BD114">
        <f>'Raw Data'!AX114</f>
        <v>10.02</v>
      </c>
      <c r="BE114">
        <f>'Raw Data'!AY114</f>
        <v>1888.1</v>
      </c>
      <c r="BF114">
        <f>'Raw Data'!AZ114</f>
        <v>1888.1</v>
      </c>
      <c r="BG114">
        <f>'Raw Data'!BA114</f>
        <v>1884.5</v>
      </c>
      <c r="BH114">
        <f>'Raw Data'!BB114</f>
        <v>35</v>
      </c>
      <c r="BI114">
        <f>'Raw Data'!BC114</f>
        <v>27.9</v>
      </c>
      <c r="BJ114">
        <f>'Raw Data'!BD114</f>
        <v>7.1</v>
      </c>
      <c r="BK114">
        <f>'Raw Data'!BE114</f>
        <v>43091</v>
      </c>
      <c r="BL114" t="str">
        <f>'Raw Data'!BF114</f>
        <v>NONE</v>
      </c>
      <c r="BM114">
        <f>'Raw Data'!BG114</f>
        <v>8.4599999999999996E-4</v>
      </c>
      <c r="BN114">
        <f>'Raw Data'!BH114</f>
        <v>43297</v>
      </c>
      <c r="BO114">
        <f>'Raw Data'!BI114</f>
        <v>42922</v>
      </c>
      <c r="BP114" t="str">
        <f>'Raw Data'!BJ114</f>
        <v>2411000200I</v>
      </c>
      <c r="BQ114" t="str">
        <f>'Raw Data'!BK114</f>
        <v>RABUN</v>
      </c>
      <c r="BR114">
        <f>'Raw Data'!BL114</f>
        <v>1</v>
      </c>
      <c r="BS114">
        <f>'Raw Data'!BM114</f>
        <v>200</v>
      </c>
      <c r="BT114">
        <f>'Raw Data'!BN114</f>
        <v>1</v>
      </c>
      <c r="BU114">
        <f>'Raw Data'!BO114</f>
        <v>1</v>
      </c>
      <c r="BV114">
        <f>'Raw Data'!BP114</f>
        <v>2</v>
      </c>
      <c r="BW114">
        <f>'Raw Data'!BQ114</f>
        <v>1</v>
      </c>
      <c r="BX114">
        <f>'Raw Data'!BR114</f>
        <v>1</v>
      </c>
      <c r="BY114">
        <f>'Raw Data'!BS114</f>
        <v>2</v>
      </c>
      <c r="BZ114">
        <f>'Raw Data'!BT114</f>
        <v>3</v>
      </c>
      <c r="CA114">
        <f>'Raw Data'!BU114</f>
        <v>3</v>
      </c>
      <c r="CB114" t="str">
        <f>'Raw Data'!BV114</f>
        <v>N</v>
      </c>
      <c r="CC114">
        <f>'Raw Data'!BW114</f>
        <v>241</v>
      </c>
      <c r="CD114">
        <f>'Raw Data'!BX114</f>
        <v>2</v>
      </c>
      <c r="CE114">
        <f>'Raw Data'!BY114</f>
        <v>0</v>
      </c>
      <c r="CF114" t="str">
        <f>'Raw Data'!BZ114</f>
        <v>Not Urban</v>
      </c>
      <c r="CG114" t="str">
        <f>'Raw Data'!CA114</f>
        <v>Not Urban</v>
      </c>
      <c r="CH114">
        <f>'Raw Data'!CB114</f>
        <v>0</v>
      </c>
      <c r="CI114">
        <f>'Raw Data'!CC114</f>
        <v>25</v>
      </c>
      <c r="CJ114">
        <f>'Raw Data'!CD114</f>
        <v>8020</v>
      </c>
      <c r="CK114" t="str">
        <f>'Raw Data'!CE114</f>
        <v>Clayton</v>
      </c>
      <c r="CL114">
        <f>'Raw Data'!CF114</f>
        <v>1690</v>
      </c>
      <c r="CM114">
        <f>'Raw Data'!CG114</f>
        <v>0.21201300000000001</v>
      </c>
      <c r="CN114">
        <f>'Raw Data'!CH114</f>
        <v>9</v>
      </c>
      <c r="CO114" t="str">
        <f>'Raw Data'!CI114</f>
        <v>State Mainline</v>
      </c>
      <c r="CP114">
        <f>'Raw Data'!CJ114</f>
        <v>8020</v>
      </c>
      <c r="CQ114">
        <f>'Raw Data'!CK114</f>
        <v>452487</v>
      </c>
      <c r="CR114">
        <f>'Raw Data'!CL114</f>
        <v>15.31</v>
      </c>
      <c r="CS114">
        <f>'Raw Data'!CM114</f>
        <v>15.53</v>
      </c>
      <c r="CT114">
        <f>'Raw Data'!CN114</f>
        <v>452487</v>
      </c>
      <c r="CU114">
        <f>'Raw Data'!CO114</f>
        <v>0</v>
      </c>
      <c r="CV114">
        <f>'Raw Data'!CP114</f>
        <v>1119.426702</v>
      </c>
      <c r="CW114">
        <f>'Raw Data'!CQ114</f>
        <v>100</v>
      </c>
      <c r="CX114">
        <f>'Raw Data'!CR114</f>
        <v>42946</v>
      </c>
      <c r="CY114">
        <f>'Raw Data'!CS114</f>
        <v>9.0100000000000006E-3</v>
      </c>
      <c r="CZ114">
        <f>'Raw Data'!CT114</f>
        <v>0</v>
      </c>
      <c r="DA114">
        <f>'Raw Data'!CU114</f>
        <v>8.4599999999999996E-4</v>
      </c>
      <c r="DB114">
        <f>'Raw Data'!CV114</f>
        <v>617</v>
      </c>
      <c r="DC114" t="str">
        <f>'Raw Data'!CW114</f>
        <v>241-0012</v>
      </c>
      <c r="DD114" t="str">
        <f>'Raw Data'!CX114</f>
        <v>3R : Rural Principal Arterial - Other</v>
      </c>
      <c r="DE114" t="str">
        <f>'Raw Data'!CY114</f>
        <v>34.880933, -83.406328</v>
      </c>
      <c r="DF114">
        <f>'Raw Data'!CZ114</f>
        <v>-83.406328000000002</v>
      </c>
      <c r="DG114">
        <f>'Raw Data'!DA114</f>
        <v>34.880932999999999</v>
      </c>
      <c r="DH114">
        <f>'Raw Data'!DB114</f>
        <v>34.880932999999999</v>
      </c>
      <c r="DI114">
        <f>'Raw Data'!DC114</f>
        <v>-83.406328000000002</v>
      </c>
      <c r="DJ114">
        <f>'Raw Data'!DD114</f>
        <v>8.4599999999999996E-4</v>
      </c>
      <c r="DK114">
        <f>'Raw Data'!DE114</f>
        <v>69</v>
      </c>
      <c r="DL114" s="1" t="str">
        <f>VLOOKUP(DK114,'Curve Info'!$A$9:$P$76,16)</f>
        <v>High Crash Frequency</v>
      </c>
      <c r="DM114" s="1" t="str">
        <f>VLOOKUP(DK114,'Curve Info'!$A$9:$P$76,14)</f>
        <v>High AADT</v>
      </c>
      <c r="DN114" s="1">
        <f t="shared" si="17"/>
        <v>6566.666666666667</v>
      </c>
      <c r="DO114" s="1">
        <f t="shared" si="18"/>
        <v>7470</v>
      </c>
      <c r="DP114" s="1">
        <f t="shared" si="19"/>
        <v>-903.33333333333303</v>
      </c>
      <c r="DQ114" s="1">
        <f t="shared" si="20"/>
        <v>-0.12092815707273534</v>
      </c>
      <c r="DR114" s="1">
        <f t="shared" si="21"/>
        <v>7018.3333333333339</v>
      </c>
      <c r="DS114">
        <f>'Raw Data'!DF114</f>
        <v>5040</v>
      </c>
      <c r="DT114">
        <f>'Raw Data'!DG114</f>
        <v>8.5</v>
      </c>
      <c r="DU114">
        <f>'Raw Data'!DH114</f>
        <v>7440</v>
      </c>
      <c r="DV114">
        <f>'Raw Data'!DI114</f>
        <v>6.9</v>
      </c>
      <c r="DW114">
        <f>'Raw Data'!DJ114</f>
        <v>7220</v>
      </c>
      <c r="DX114">
        <f>'Raw Data'!DK114</f>
        <v>7</v>
      </c>
      <c r="DY114">
        <f>'Raw Data'!DL114</f>
        <v>6850</v>
      </c>
      <c r="DZ114">
        <f>'Raw Data'!DM114</f>
        <v>6</v>
      </c>
      <c r="EA114">
        <f>'Raw Data'!DN114</f>
        <v>8020</v>
      </c>
      <c r="EB114">
        <f>'Raw Data'!DO114</f>
        <v>12</v>
      </c>
      <c r="EC114">
        <f>'Raw Data'!DP114</f>
        <v>7700</v>
      </c>
      <c r="ED114">
        <f>'Raw Data'!DQ114</f>
        <v>12</v>
      </c>
      <c r="EE114">
        <f>'Raw Data'!DR114</f>
        <v>7330</v>
      </c>
      <c r="EF114">
        <f>'Raw Data'!DS114</f>
        <v>12</v>
      </c>
      <c r="EG114">
        <f>'Raw Data'!DT114</f>
        <v>6830</v>
      </c>
      <c r="EH114">
        <f>'Raw Data'!DU114</f>
        <v>12</v>
      </c>
      <c r="EI114">
        <f>'Raw Data'!DV114</f>
        <v>6830</v>
      </c>
      <c r="EJ114">
        <f>'Raw Data'!DW114</f>
        <v>0</v>
      </c>
      <c r="EK114">
        <f>'Raw Data'!DX114</f>
        <v>6930</v>
      </c>
      <c r="EL114">
        <f>'Raw Data'!DY114</f>
        <v>0</v>
      </c>
      <c r="EM114">
        <f>'Raw Data'!DZ114</f>
        <v>6.0999999999999997E-4</v>
      </c>
    </row>
    <row r="115" spans="1:143" x14ac:dyDescent="0.3">
      <c r="A115">
        <f>'Raw Data'!A115</f>
        <v>114</v>
      </c>
      <c r="B115">
        <f>'Raw Data'!B115</f>
        <v>5881268</v>
      </c>
      <c r="C115" t="str">
        <f>'Raw Data'!C115</f>
        <v>Clayton Police Department</v>
      </c>
      <c r="D115">
        <f>'Raw Data'!D115</f>
        <v>42574.464583333334</v>
      </c>
      <c r="E115" s="1">
        <f t="shared" si="12"/>
        <v>2016</v>
      </c>
      <c r="F115" s="1" t="str" cm="1">
        <f t="array" ref="F115">_xlfn.IFS(E115&lt;=2016,"before treatment",E115=2017,"unknown",E115&gt;2017,"after treatment")</f>
        <v>before treatment</v>
      </c>
      <c r="G115" s="1">
        <f t="shared" si="13"/>
        <v>1</v>
      </c>
      <c r="H115" s="1">
        <f t="shared" si="14"/>
        <v>0</v>
      </c>
      <c r="I115" t="str">
        <f>'Raw Data'!E115</f>
        <v>Rabun</v>
      </c>
      <c r="J115" t="str">
        <f>'Raw Data'!F115</f>
        <v>Hiawassee St</v>
      </c>
      <c r="K115" t="str">
        <f>'Raw Data'!G115</f>
        <v>Highway 76</v>
      </c>
      <c r="L115" t="str">
        <f>'Raw Data'!H115</f>
        <v>(O) No Injury</v>
      </c>
      <c r="M115">
        <f>'Raw Data'!I115</f>
        <v>0</v>
      </c>
      <c r="N115">
        <f>'Raw Data'!J115</f>
        <v>0</v>
      </c>
      <c r="O115">
        <f>'Raw Data'!K115</f>
        <v>0</v>
      </c>
      <c r="P115" t="str">
        <f>'Raw Data'!L115</f>
        <v>Rear End</v>
      </c>
      <c r="Q115" t="str">
        <f>'Raw Data'!M115</f>
        <v>On Roadway - Roadway Intersection</v>
      </c>
      <c r="R115" t="str">
        <f>'Raw Data'!N115</f>
        <v>["Motor Vehicle in Motion","Motor Vehicle in Motion"]</v>
      </c>
      <c r="S115" t="str">
        <f>'Raw Data'!O115</f>
        <v>["Motor Vehicle in Motion","Parked Motor Vehicle"]</v>
      </c>
      <c r="T115" t="str">
        <f>'Raw Data'!P115</f>
        <v>["Following Too Close","No Contributing Factors"]</v>
      </c>
      <c r="U115">
        <f>'Raw Data'!Q115</f>
        <v>2</v>
      </c>
      <c r="V115" s="1" t="str">
        <f t="shared" si="15"/>
        <v>No</v>
      </c>
      <c r="W115" t="str">
        <f>'Raw Data'!R115</f>
        <v>["Stopped","Straight"]</v>
      </c>
      <c r="X115" t="str">
        <f>'Raw Data'!S115</f>
        <v>["West","West"]</v>
      </c>
      <c r="Y115" t="str">
        <f>'Raw Data'!T115</f>
        <v>Daylight</v>
      </c>
      <c r="Z115" t="str">
        <f>'Raw Data'!U115</f>
        <v>Dry</v>
      </c>
      <c r="AA115" t="str">
        <f>'Raw Data'!V115</f>
        <v>[0,0]</v>
      </c>
      <c r="AB115" t="str">
        <f>'Raw Data'!W115</f>
        <v>["Child Restraint System (Properly Used)","Child Restraint System (Properly Used)","Lap and Shoulder Belt Used","Lap and Shoulder Belt Used","Unknown"]</v>
      </c>
      <c r="AC115" s="1">
        <f t="shared" si="16"/>
        <v>0</v>
      </c>
      <c r="AD115" t="str">
        <f>'Raw Data'!X115</f>
        <v>["Passenger Car","Sports Utility Vehicle (SUV)"]</v>
      </c>
      <c r="AE115" t="str">
        <f>'Raw Data'!Y115</f>
        <v>2413050701I</v>
      </c>
      <c r="AF115">
        <f>'Raw Data'!Z115</f>
        <v>0.200434</v>
      </c>
      <c r="AG115">
        <f>'Raw Data'!AA115</f>
        <v>34.880056000000003</v>
      </c>
      <c r="AH115">
        <f>'Raw Data'!AB115</f>
        <v>-83.404195999999999</v>
      </c>
      <c r="AI115">
        <f>'Raw Data'!AC115</f>
        <v>69</v>
      </c>
      <c r="AJ115">
        <f>'Raw Data'!AD115</f>
        <v>31</v>
      </c>
      <c r="AK115">
        <f>'Raw Data'!AE115</f>
        <v>118</v>
      </c>
      <c r="AL115" t="str">
        <f>'Raw Data'!AF115</f>
        <v>D1_0002_00_I</v>
      </c>
      <c r="AM115">
        <f>'Raw Data'!AG115</f>
        <v>99</v>
      </c>
      <c r="AN115">
        <f>'Raw Data'!AH115</f>
        <v>117</v>
      </c>
      <c r="AO115" t="str">
        <f>'Raw Data'!AI115</f>
        <v>simple</v>
      </c>
      <c r="AP115">
        <f>'Raw Data'!AJ115</f>
        <v>207.8</v>
      </c>
      <c r="AQ115">
        <f>'Raw Data'!AK115</f>
        <v>74.5</v>
      </c>
      <c r="AR115">
        <f>'Raw Data'!AL115</f>
        <v>268.89999999999998</v>
      </c>
      <c r="AS115">
        <f>'Raw Data'!AM115</f>
        <v>-83.405452999999994</v>
      </c>
      <c r="AT115">
        <f>'Raw Data'!AN115</f>
        <v>34.880851999999997</v>
      </c>
      <c r="AU115">
        <f>'Raw Data'!AO115</f>
        <v>-83.404743999999994</v>
      </c>
      <c r="AV115">
        <f>'Raw Data'!AP115</f>
        <v>34.880488999999997</v>
      </c>
      <c r="AW115" t="str">
        <f>'Raw Data'!AQ115</f>
        <v>2411000200I</v>
      </c>
      <c r="AX115">
        <f>'Raw Data'!AR115</f>
        <v>1</v>
      </c>
      <c r="AY115">
        <f>'Raw Data'!AS115</f>
        <v>241</v>
      </c>
      <c r="AZ115">
        <f>'Raw Data'!AT115</f>
        <v>2</v>
      </c>
      <c r="BA115">
        <f>'Raw Data'!AU115</f>
        <v>0</v>
      </c>
      <c r="BB115">
        <f>'Raw Data'!AV115</f>
        <v>25</v>
      </c>
      <c r="BC115">
        <f>'Raw Data'!AW115</f>
        <v>10.17</v>
      </c>
      <c r="BD115">
        <f>'Raw Data'!AX115</f>
        <v>10.02</v>
      </c>
      <c r="BE115">
        <f>'Raw Data'!AY115</f>
        <v>1888.1</v>
      </c>
      <c r="BF115">
        <f>'Raw Data'!AZ115</f>
        <v>1888.1</v>
      </c>
      <c r="BG115">
        <f>'Raw Data'!BA115</f>
        <v>1884.5</v>
      </c>
      <c r="BH115">
        <f>'Raw Data'!BB115</f>
        <v>35</v>
      </c>
      <c r="BI115">
        <f>'Raw Data'!BC115</f>
        <v>27.9</v>
      </c>
      <c r="BJ115">
        <f>'Raw Data'!BD115</f>
        <v>7.1</v>
      </c>
      <c r="BK115">
        <f>'Raw Data'!BE115</f>
        <v>43091</v>
      </c>
      <c r="BL115" t="str">
        <f>'Raw Data'!BF115</f>
        <v>NONE</v>
      </c>
      <c r="BM115">
        <f>'Raw Data'!BG115</f>
        <v>8.4599999999999996E-4</v>
      </c>
      <c r="BN115">
        <f>'Raw Data'!BH115</f>
        <v>43297</v>
      </c>
      <c r="BO115">
        <f>'Raw Data'!BI115</f>
        <v>42922</v>
      </c>
      <c r="BP115" t="str">
        <f>'Raw Data'!BJ115</f>
        <v>2411000200I</v>
      </c>
      <c r="BQ115" t="str">
        <f>'Raw Data'!BK115</f>
        <v>RABUN</v>
      </c>
      <c r="BR115">
        <f>'Raw Data'!BL115</f>
        <v>1</v>
      </c>
      <c r="BS115">
        <f>'Raw Data'!BM115</f>
        <v>200</v>
      </c>
      <c r="BT115">
        <f>'Raw Data'!BN115</f>
        <v>1</v>
      </c>
      <c r="BU115">
        <f>'Raw Data'!BO115</f>
        <v>1</v>
      </c>
      <c r="BV115">
        <f>'Raw Data'!BP115</f>
        <v>2</v>
      </c>
      <c r="BW115">
        <f>'Raw Data'!BQ115</f>
        <v>1</v>
      </c>
      <c r="BX115">
        <f>'Raw Data'!BR115</f>
        <v>1</v>
      </c>
      <c r="BY115">
        <f>'Raw Data'!BS115</f>
        <v>2</v>
      </c>
      <c r="BZ115">
        <f>'Raw Data'!BT115</f>
        <v>3</v>
      </c>
      <c r="CA115">
        <f>'Raw Data'!BU115</f>
        <v>3</v>
      </c>
      <c r="CB115" t="str">
        <f>'Raw Data'!BV115</f>
        <v>N</v>
      </c>
      <c r="CC115">
        <f>'Raw Data'!BW115</f>
        <v>241</v>
      </c>
      <c r="CD115">
        <f>'Raw Data'!BX115</f>
        <v>2</v>
      </c>
      <c r="CE115">
        <f>'Raw Data'!BY115</f>
        <v>0</v>
      </c>
      <c r="CF115" t="str">
        <f>'Raw Data'!BZ115</f>
        <v>Not Urban</v>
      </c>
      <c r="CG115" t="str">
        <f>'Raw Data'!CA115</f>
        <v>Not Urban</v>
      </c>
      <c r="CH115">
        <f>'Raw Data'!CB115</f>
        <v>0</v>
      </c>
      <c r="CI115">
        <f>'Raw Data'!CC115</f>
        <v>25</v>
      </c>
      <c r="CJ115">
        <f>'Raw Data'!CD115</f>
        <v>8020</v>
      </c>
      <c r="CK115" t="str">
        <f>'Raw Data'!CE115</f>
        <v>Clayton</v>
      </c>
      <c r="CL115">
        <f>'Raw Data'!CF115</f>
        <v>1690</v>
      </c>
      <c r="CM115">
        <f>'Raw Data'!CG115</f>
        <v>0.21201300000000001</v>
      </c>
      <c r="CN115">
        <f>'Raw Data'!CH115</f>
        <v>9</v>
      </c>
      <c r="CO115" t="str">
        <f>'Raw Data'!CI115</f>
        <v>State Mainline</v>
      </c>
      <c r="CP115">
        <f>'Raw Data'!CJ115</f>
        <v>8020</v>
      </c>
      <c r="CQ115">
        <f>'Raw Data'!CK115</f>
        <v>452487</v>
      </c>
      <c r="CR115">
        <f>'Raw Data'!CL115</f>
        <v>15.31</v>
      </c>
      <c r="CS115">
        <f>'Raw Data'!CM115</f>
        <v>15.53</v>
      </c>
      <c r="CT115">
        <f>'Raw Data'!CN115</f>
        <v>452487</v>
      </c>
      <c r="CU115">
        <f>'Raw Data'!CO115</f>
        <v>0</v>
      </c>
      <c r="CV115">
        <f>'Raw Data'!CP115</f>
        <v>1119.426702</v>
      </c>
      <c r="CW115">
        <f>'Raw Data'!CQ115</f>
        <v>100</v>
      </c>
      <c r="CX115">
        <f>'Raw Data'!CR115</f>
        <v>42946</v>
      </c>
      <c r="CY115">
        <f>'Raw Data'!CS115</f>
        <v>9.0100000000000006E-3</v>
      </c>
      <c r="CZ115">
        <f>'Raw Data'!CT115</f>
        <v>0</v>
      </c>
      <c r="DA115">
        <f>'Raw Data'!CU115</f>
        <v>8.4599999999999996E-4</v>
      </c>
      <c r="DB115">
        <f>'Raw Data'!CV115</f>
        <v>617</v>
      </c>
      <c r="DC115" t="str">
        <f>'Raw Data'!CW115</f>
        <v>241-0012</v>
      </c>
      <c r="DD115" t="str">
        <f>'Raw Data'!CX115</f>
        <v>3R : Rural Principal Arterial - Other</v>
      </c>
      <c r="DE115" t="str">
        <f>'Raw Data'!CY115</f>
        <v>34.880933, -83.406328</v>
      </c>
      <c r="DF115">
        <f>'Raw Data'!CZ115</f>
        <v>-83.406328000000002</v>
      </c>
      <c r="DG115">
        <f>'Raw Data'!DA115</f>
        <v>34.880932999999999</v>
      </c>
      <c r="DH115">
        <f>'Raw Data'!DB115</f>
        <v>34.880932999999999</v>
      </c>
      <c r="DI115">
        <f>'Raw Data'!DC115</f>
        <v>-83.406328000000002</v>
      </c>
      <c r="DJ115">
        <f>'Raw Data'!DD115</f>
        <v>8.4599999999999996E-4</v>
      </c>
      <c r="DK115">
        <f>'Raw Data'!DE115</f>
        <v>69</v>
      </c>
      <c r="DL115" s="1" t="str">
        <f>VLOOKUP(DK115,'Curve Info'!$A$9:$P$76,16)</f>
        <v>High Crash Frequency</v>
      </c>
      <c r="DM115" s="1" t="str">
        <f>VLOOKUP(DK115,'Curve Info'!$A$9:$P$76,14)</f>
        <v>High AADT</v>
      </c>
      <c r="DN115" s="1">
        <f t="shared" si="17"/>
        <v>6566.666666666667</v>
      </c>
      <c r="DO115" s="1">
        <f t="shared" si="18"/>
        <v>7470</v>
      </c>
      <c r="DP115" s="1">
        <f t="shared" si="19"/>
        <v>-903.33333333333303</v>
      </c>
      <c r="DQ115" s="1">
        <f t="shared" si="20"/>
        <v>-0.12092815707273534</v>
      </c>
      <c r="DR115" s="1">
        <f t="shared" si="21"/>
        <v>7018.3333333333339</v>
      </c>
      <c r="DS115">
        <f>'Raw Data'!DF115</f>
        <v>5040</v>
      </c>
      <c r="DT115">
        <f>'Raw Data'!DG115</f>
        <v>8.5</v>
      </c>
      <c r="DU115">
        <f>'Raw Data'!DH115</f>
        <v>7440</v>
      </c>
      <c r="DV115">
        <f>'Raw Data'!DI115</f>
        <v>6.9</v>
      </c>
      <c r="DW115">
        <f>'Raw Data'!DJ115</f>
        <v>7220</v>
      </c>
      <c r="DX115">
        <f>'Raw Data'!DK115</f>
        <v>7</v>
      </c>
      <c r="DY115">
        <f>'Raw Data'!DL115</f>
        <v>6850</v>
      </c>
      <c r="DZ115">
        <f>'Raw Data'!DM115</f>
        <v>6</v>
      </c>
      <c r="EA115">
        <f>'Raw Data'!DN115</f>
        <v>8020</v>
      </c>
      <c r="EB115">
        <f>'Raw Data'!DO115</f>
        <v>12</v>
      </c>
      <c r="EC115">
        <f>'Raw Data'!DP115</f>
        <v>7700</v>
      </c>
      <c r="ED115">
        <f>'Raw Data'!DQ115</f>
        <v>12</v>
      </c>
      <c r="EE115">
        <f>'Raw Data'!DR115</f>
        <v>7330</v>
      </c>
      <c r="EF115">
        <f>'Raw Data'!DS115</f>
        <v>12</v>
      </c>
      <c r="EG115">
        <f>'Raw Data'!DT115</f>
        <v>6830</v>
      </c>
      <c r="EH115">
        <f>'Raw Data'!DU115</f>
        <v>12</v>
      </c>
      <c r="EI115">
        <f>'Raw Data'!DV115</f>
        <v>6830</v>
      </c>
      <c r="EJ115">
        <f>'Raw Data'!DW115</f>
        <v>0</v>
      </c>
      <c r="EK115">
        <f>'Raw Data'!DX115</f>
        <v>6930</v>
      </c>
      <c r="EL115">
        <f>'Raw Data'!DY115</f>
        <v>0</v>
      </c>
      <c r="EM115">
        <f>'Raw Data'!DZ115</f>
        <v>7.0100000000000002E-4</v>
      </c>
    </row>
    <row r="116" spans="1:143" x14ac:dyDescent="0.3">
      <c r="A116">
        <f>'Raw Data'!A116</f>
        <v>115</v>
      </c>
      <c r="B116">
        <f>'Raw Data'!B116</f>
        <v>5881216</v>
      </c>
      <c r="C116" t="str">
        <f>'Raw Data'!C116</f>
        <v>Clayton Police Department</v>
      </c>
      <c r="D116">
        <f>'Raw Data'!D116</f>
        <v>42562.508333333331</v>
      </c>
      <c r="E116" s="1">
        <f t="shared" si="12"/>
        <v>2016</v>
      </c>
      <c r="F116" s="1" t="str" cm="1">
        <f t="array" ref="F116">_xlfn.IFS(E116&lt;=2016,"before treatment",E116=2017,"unknown",E116&gt;2017,"after treatment")</f>
        <v>before treatment</v>
      </c>
      <c r="G116" s="1">
        <f t="shared" si="13"/>
        <v>1</v>
      </c>
      <c r="H116" s="1">
        <f t="shared" si="14"/>
        <v>0</v>
      </c>
      <c r="I116" t="str">
        <f>'Raw Data'!E116</f>
        <v>Rabun</v>
      </c>
      <c r="J116" t="str">
        <f>'Raw Data'!F116</f>
        <v>["Main St","N Main St","Savannah St","W Savannah St"]</v>
      </c>
      <c r="K116" t="str">
        <f>'Raw Data'!G116</f>
        <v>Savannah St</v>
      </c>
      <c r="L116" t="str">
        <f>'Raw Data'!H116</f>
        <v>(O) No Injury</v>
      </c>
      <c r="M116">
        <f>'Raw Data'!I116</f>
        <v>0</v>
      </c>
      <c r="N116">
        <f>'Raw Data'!J116</f>
        <v>0</v>
      </c>
      <c r="O116">
        <f>'Raw Data'!K116</f>
        <v>0</v>
      </c>
      <c r="P116" t="str">
        <f>'Raw Data'!L116</f>
        <v>Rear End</v>
      </c>
      <c r="Q116" t="str">
        <f>'Raw Data'!M116</f>
        <v>On Roadway - Roadway Intersection</v>
      </c>
      <c r="R116" t="str">
        <f>'Raw Data'!N116</f>
        <v>["Motor Vehicle in Motion","Motor Vehicle in Motion"]</v>
      </c>
      <c r="S116" t="str">
        <f>'Raw Data'!O116</f>
        <v>["Motor Vehicle in Motion","Motor Vehicle in Motion"]</v>
      </c>
      <c r="T116" t="str">
        <f>'Raw Data'!P116</f>
        <v>["Following Too Close","No Contributing Factors"]</v>
      </c>
      <c r="U116">
        <f>'Raw Data'!Q116</f>
        <v>2</v>
      </c>
      <c r="V116" s="1" t="str">
        <f t="shared" si="15"/>
        <v>No</v>
      </c>
      <c r="W116" t="str">
        <f>'Raw Data'!R116</f>
        <v>["Stopped","Stopped"]</v>
      </c>
      <c r="X116" t="str">
        <f>'Raw Data'!S116</f>
        <v>["South","South"]</v>
      </c>
      <c r="Y116" t="str">
        <f>'Raw Data'!T116</f>
        <v>Daylight</v>
      </c>
      <c r="Z116" t="str">
        <f>'Raw Data'!U116</f>
        <v>Dry</v>
      </c>
      <c r="AA116" t="str">
        <f>'Raw Data'!V116</f>
        <v>[0,0]</v>
      </c>
      <c r="AB116" t="str">
        <f>'Raw Data'!W116</f>
        <v>["Lap and Shoulder Belt Used","Lap and Shoulder Belt Used"]</v>
      </c>
      <c r="AC116" s="1">
        <f t="shared" si="16"/>
        <v>0</v>
      </c>
      <c r="AD116" t="str">
        <f>'Raw Data'!X116</f>
        <v>["Passenger Car","Sports Utility Vehicle (SUV)"]</v>
      </c>
      <c r="AE116" t="str">
        <f>'Raw Data'!Y116</f>
        <v>2411000200I</v>
      </c>
      <c r="AF116">
        <f>'Raw Data'!Z116</f>
        <v>15.79</v>
      </c>
      <c r="AG116">
        <f>'Raw Data'!AA116</f>
        <v>34.878323999999999</v>
      </c>
      <c r="AH116">
        <f>'Raw Data'!AB116</f>
        <v>-83.400896000000003</v>
      </c>
      <c r="AI116">
        <f>'Raw Data'!AC116</f>
        <v>69</v>
      </c>
      <c r="AJ116">
        <f>'Raw Data'!AD116</f>
        <v>31</v>
      </c>
      <c r="AK116">
        <f>'Raw Data'!AE116</f>
        <v>118</v>
      </c>
      <c r="AL116" t="str">
        <f>'Raw Data'!AF116</f>
        <v>D1_0002_00_I</v>
      </c>
      <c r="AM116">
        <f>'Raw Data'!AG116</f>
        <v>99</v>
      </c>
      <c r="AN116">
        <f>'Raw Data'!AH116</f>
        <v>117</v>
      </c>
      <c r="AO116" t="str">
        <f>'Raw Data'!AI116</f>
        <v>simple</v>
      </c>
      <c r="AP116">
        <f>'Raw Data'!AJ116</f>
        <v>207.8</v>
      </c>
      <c r="AQ116">
        <f>'Raw Data'!AK116</f>
        <v>74.5</v>
      </c>
      <c r="AR116">
        <f>'Raw Data'!AL116</f>
        <v>268.89999999999998</v>
      </c>
      <c r="AS116">
        <f>'Raw Data'!AM116</f>
        <v>-83.405452999999994</v>
      </c>
      <c r="AT116">
        <f>'Raw Data'!AN116</f>
        <v>34.880851999999997</v>
      </c>
      <c r="AU116">
        <f>'Raw Data'!AO116</f>
        <v>-83.404743999999994</v>
      </c>
      <c r="AV116">
        <f>'Raw Data'!AP116</f>
        <v>34.880488999999997</v>
      </c>
      <c r="AW116" t="str">
        <f>'Raw Data'!AQ116</f>
        <v>2411000200I</v>
      </c>
      <c r="AX116">
        <f>'Raw Data'!AR116</f>
        <v>1</v>
      </c>
      <c r="AY116">
        <f>'Raw Data'!AS116</f>
        <v>241</v>
      </c>
      <c r="AZ116">
        <f>'Raw Data'!AT116</f>
        <v>2</v>
      </c>
      <c r="BA116">
        <f>'Raw Data'!AU116</f>
        <v>0</v>
      </c>
      <c r="BB116">
        <f>'Raw Data'!AV116</f>
        <v>25</v>
      </c>
      <c r="BC116">
        <f>'Raw Data'!AW116</f>
        <v>10.17</v>
      </c>
      <c r="BD116">
        <f>'Raw Data'!AX116</f>
        <v>10.02</v>
      </c>
      <c r="BE116">
        <f>'Raw Data'!AY116</f>
        <v>1888.1</v>
      </c>
      <c r="BF116">
        <f>'Raw Data'!AZ116</f>
        <v>1888.1</v>
      </c>
      <c r="BG116">
        <f>'Raw Data'!BA116</f>
        <v>1884.5</v>
      </c>
      <c r="BH116">
        <f>'Raw Data'!BB116</f>
        <v>35</v>
      </c>
      <c r="BI116">
        <f>'Raw Data'!BC116</f>
        <v>27.9</v>
      </c>
      <c r="BJ116">
        <f>'Raw Data'!BD116</f>
        <v>7.1</v>
      </c>
      <c r="BK116">
        <f>'Raw Data'!BE116</f>
        <v>43091</v>
      </c>
      <c r="BL116" t="str">
        <f>'Raw Data'!BF116</f>
        <v>NONE</v>
      </c>
      <c r="BM116">
        <f>'Raw Data'!BG116</f>
        <v>8.4599999999999996E-4</v>
      </c>
      <c r="BN116">
        <f>'Raw Data'!BH116</f>
        <v>43297</v>
      </c>
      <c r="BO116">
        <f>'Raw Data'!BI116</f>
        <v>42922</v>
      </c>
      <c r="BP116" t="str">
        <f>'Raw Data'!BJ116</f>
        <v>2411000200I</v>
      </c>
      <c r="BQ116" t="str">
        <f>'Raw Data'!BK116</f>
        <v>RABUN</v>
      </c>
      <c r="BR116">
        <f>'Raw Data'!BL116</f>
        <v>1</v>
      </c>
      <c r="BS116">
        <f>'Raw Data'!BM116</f>
        <v>200</v>
      </c>
      <c r="BT116">
        <f>'Raw Data'!BN116</f>
        <v>1</v>
      </c>
      <c r="BU116">
        <f>'Raw Data'!BO116</f>
        <v>1</v>
      </c>
      <c r="BV116">
        <f>'Raw Data'!BP116</f>
        <v>2</v>
      </c>
      <c r="BW116">
        <f>'Raw Data'!BQ116</f>
        <v>1</v>
      </c>
      <c r="BX116">
        <f>'Raw Data'!BR116</f>
        <v>1</v>
      </c>
      <c r="BY116">
        <f>'Raw Data'!BS116</f>
        <v>2</v>
      </c>
      <c r="BZ116">
        <f>'Raw Data'!BT116</f>
        <v>3</v>
      </c>
      <c r="CA116">
        <f>'Raw Data'!BU116</f>
        <v>3</v>
      </c>
      <c r="CB116" t="str">
        <f>'Raw Data'!BV116</f>
        <v>N</v>
      </c>
      <c r="CC116">
        <f>'Raw Data'!BW116</f>
        <v>241</v>
      </c>
      <c r="CD116">
        <f>'Raw Data'!BX116</f>
        <v>2</v>
      </c>
      <c r="CE116">
        <f>'Raw Data'!BY116</f>
        <v>0</v>
      </c>
      <c r="CF116" t="str">
        <f>'Raw Data'!BZ116</f>
        <v>Not Urban</v>
      </c>
      <c r="CG116" t="str">
        <f>'Raw Data'!CA116</f>
        <v>Not Urban</v>
      </c>
      <c r="CH116">
        <f>'Raw Data'!CB116</f>
        <v>0</v>
      </c>
      <c r="CI116">
        <f>'Raw Data'!CC116</f>
        <v>25</v>
      </c>
      <c r="CJ116">
        <f>'Raw Data'!CD116</f>
        <v>8020</v>
      </c>
      <c r="CK116" t="str">
        <f>'Raw Data'!CE116</f>
        <v>Clayton</v>
      </c>
      <c r="CL116">
        <f>'Raw Data'!CF116</f>
        <v>1690</v>
      </c>
      <c r="CM116">
        <f>'Raw Data'!CG116</f>
        <v>0.21201300000000001</v>
      </c>
      <c r="CN116">
        <f>'Raw Data'!CH116</f>
        <v>9</v>
      </c>
      <c r="CO116" t="str">
        <f>'Raw Data'!CI116</f>
        <v>State Mainline</v>
      </c>
      <c r="CP116">
        <f>'Raw Data'!CJ116</f>
        <v>8020</v>
      </c>
      <c r="CQ116">
        <f>'Raw Data'!CK116</f>
        <v>452487</v>
      </c>
      <c r="CR116">
        <f>'Raw Data'!CL116</f>
        <v>15.31</v>
      </c>
      <c r="CS116">
        <f>'Raw Data'!CM116</f>
        <v>15.53</v>
      </c>
      <c r="CT116">
        <f>'Raw Data'!CN116</f>
        <v>452487</v>
      </c>
      <c r="CU116">
        <f>'Raw Data'!CO116</f>
        <v>0</v>
      </c>
      <c r="CV116">
        <f>'Raw Data'!CP116</f>
        <v>1119.426702</v>
      </c>
      <c r="CW116">
        <f>'Raw Data'!CQ116</f>
        <v>100</v>
      </c>
      <c r="CX116">
        <f>'Raw Data'!CR116</f>
        <v>42946</v>
      </c>
      <c r="CY116">
        <f>'Raw Data'!CS116</f>
        <v>9.0100000000000006E-3</v>
      </c>
      <c r="CZ116">
        <f>'Raw Data'!CT116</f>
        <v>0</v>
      </c>
      <c r="DA116">
        <f>'Raw Data'!CU116</f>
        <v>8.4599999999999996E-4</v>
      </c>
      <c r="DB116">
        <f>'Raw Data'!CV116</f>
        <v>617</v>
      </c>
      <c r="DC116" t="str">
        <f>'Raw Data'!CW116</f>
        <v>241-0012</v>
      </c>
      <c r="DD116" t="str">
        <f>'Raw Data'!CX116</f>
        <v>3R : Rural Principal Arterial - Other</v>
      </c>
      <c r="DE116" t="str">
        <f>'Raw Data'!CY116</f>
        <v>34.880933, -83.406328</v>
      </c>
      <c r="DF116">
        <f>'Raw Data'!CZ116</f>
        <v>-83.406328000000002</v>
      </c>
      <c r="DG116">
        <f>'Raw Data'!DA116</f>
        <v>34.880932999999999</v>
      </c>
      <c r="DH116">
        <f>'Raw Data'!DB116</f>
        <v>34.880932999999999</v>
      </c>
      <c r="DI116">
        <f>'Raw Data'!DC116</f>
        <v>-83.406328000000002</v>
      </c>
      <c r="DJ116">
        <f>'Raw Data'!DD116</f>
        <v>8.4599999999999996E-4</v>
      </c>
      <c r="DK116">
        <f>'Raw Data'!DE116</f>
        <v>69</v>
      </c>
      <c r="DL116" s="1" t="str">
        <f>VLOOKUP(DK116,'Curve Info'!$A$9:$P$76,16)</f>
        <v>High Crash Frequency</v>
      </c>
      <c r="DM116" s="1" t="str">
        <f>VLOOKUP(DK116,'Curve Info'!$A$9:$P$76,14)</f>
        <v>High AADT</v>
      </c>
      <c r="DN116" s="1">
        <f t="shared" si="17"/>
        <v>6566.666666666667</v>
      </c>
      <c r="DO116" s="1">
        <f t="shared" si="18"/>
        <v>7470</v>
      </c>
      <c r="DP116" s="1">
        <f t="shared" si="19"/>
        <v>-903.33333333333303</v>
      </c>
      <c r="DQ116" s="1">
        <f t="shared" si="20"/>
        <v>-0.12092815707273534</v>
      </c>
      <c r="DR116" s="1">
        <f t="shared" si="21"/>
        <v>7018.3333333333339</v>
      </c>
      <c r="DS116">
        <f>'Raw Data'!DF116</f>
        <v>5040</v>
      </c>
      <c r="DT116">
        <f>'Raw Data'!DG116</f>
        <v>8.5</v>
      </c>
      <c r="DU116">
        <f>'Raw Data'!DH116</f>
        <v>7440</v>
      </c>
      <c r="DV116">
        <f>'Raw Data'!DI116</f>
        <v>6.9</v>
      </c>
      <c r="DW116">
        <f>'Raw Data'!DJ116</f>
        <v>7220</v>
      </c>
      <c r="DX116">
        <f>'Raw Data'!DK116</f>
        <v>7</v>
      </c>
      <c r="DY116">
        <f>'Raw Data'!DL116</f>
        <v>6850</v>
      </c>
      <c r="DZ116">
        <f>'Raw Data'!DM116</f>
        <v>6</v>
      </c>
      <c r="EA116">
        <f>'Raw Data'!DN116</f>
        <v>8020</v>
      </c>
      <c r="EB116">
        <f>'Raw Data'!DO116</f>
        <v>12</v>
      </c>
      <c r="EC116">
        <f>'Raw Data'!DP116</f>
        <v>7700</v>
      </c>
      <c r="ED116">
        <f>'Raw Data'!DQ116</f>
        <v>12</v>
      </c>
      <c r="EE116">
        <f>'Raw Data'!DR116</f>
        <v>7330</v>
      </c>
      <c r="EF116">
        <f>'Raw Data'!DS116</f>
        <v>12</v>
      </c>
      <c r="EG116">
        <f>'Raw Data'!DT116</f>
        <v>6830</v>
      </c>
      <c r="EH116">
        <f>'Raw Data'!DU116</f>
        <v>12</v>
      </c>
      <c r="EI116">
        <f>'Raw Data'!DV116</f>
        <v>6830</v>
      </c>
      <c r="EJ116">
        <f>'Raw Data'!DW116</f>
        <v>0</v>
      </c>
      <c r="EK116">
        <f>'Raw Data'!DX116</f>
        <v>6930</v>
      </c>
      <c r="EL116">
        <f>'Raw Data'!DY116</f>
        <v>0</v>
      </c>
      <c r="EM116">
        <f>'Raw Data'!DZ116</f>
        <v>4.4169999999999999E-3</v>
      </c>
    </row>
    <row r="117" spans="1:143" x14ac:dyDescent="0.3">
      <c r="A117">
        <f>'Raw Data'!A117</f>
        <v>116</v>
      </c>
      <c r="B117">
        <f>'Raw Data'!B117</f>
        <v>5881219</v>
      </c>
      <c r="C117" t="str">
        <f>'Raw Data'!C117</f>
        <v>Clayton Police Department</v>
      </c>
      <c r="D117">
        <f>'Raw Data'!D117</f>
        <v>42558.504861111112</v>
      </c>
      <c r="E117" s="1">
        <f t="shared" si="12"/>
        <v>2016</v>
      </c>
      <c r="F117" s="1" t="str" cm="1">
        <f t="array" ref="F117">_xlfn.IFS(E117&lt;=2016,"before treatment",E117=2017,"unknown",E117&gt;2017,"after treatment")</f>
        <v>before treatment</v>
      </c>
      <c r="G117" s="1">
        <f t="shared" si="13"/>
        <v>1</v>
      </c>
      <c r="H117" s="1">
        <f t="shared" si="14"/>
        <v>0</v>
      </c>
      <c r="I117" t="str">
        <f>'Raw Data'!E117</f>
        <v>Rabun</v>
      </c>
      <c r="J117" t="str">
        <f>'Raw Data'!F117</f>
        <v>Savannah St</v>
      </c>
      <c r="K117" t="str">
        <f>'Raw Data'!G117</f>
        <v>Old Livery</v>
      </c>
      <c r="L117" t="str">
        <f>'Raw Data'!H117</f>
        <v>(C) Possible Injury / Complaint</v>
      </c>
      <c r="M117">
        <f>'Raw Data'!I117</f>
        <v>0</v>
      </c>
      <c r="N117">
        <f>'Raw Data'!J117</f>
        <v>0</v>
      </c>
      <c r="O117">
        <f>'Raw Data'!K117</f>
        <v>0</v>
      </c>
      <c r="P117" t="str">
        <f>'Raw Data'!L117</f>
        <v>Angle (Other)</v>
      </c>
      <c r="Q117" t="str">
        <f>'Raw Data'!M117</f>
        <v>On Roadway - Roadway Intersection</v>
      </c>
      <c r="R117" t="str">
        <f>'Raw Data'!N117</f>
        <v>["Motor Vehicle in Motion","Motor Vehicle in Motion"]</v>
      </c>
      <c r="S117" t="str">
        <f>'Raw Data'!O117</f>
        <v>["Motor Vehicle in Motion","Motor Vehicle in Motion"]</v>
      </c>
      <c r="T117" t="str">
        <f>'Raw Data'!P117</f>
        <v>["Inattentive or Other Distraction (Distracted)","No Contributing Factors"]</v>
      </c>
      <c r="U117">
        <f>'Raw Data'!Q117</f>
        <v>2</v>
      </c>
      <c r="V117" s="1" t="str">
        <f t="shared" si="15"/>
        <v>No</v>
      </c>
      <c r="W117" t="str">
        <f>'Raw Data'!R117</f>
        <v>["Turning Left","Turning Left"]</v>
      </c>
      <c r="X117" t="str">
        <f>'Raw Data'!S117</f>
        <v>["North","West"]</v>
      </c>
      <c r="Y117" t="str">
        <f>'Raw Data'!T117</f>
        <v>Daylight</v>
      </c>
      <c r="Z117" t="str">
        <f>'Raw Data'!U117</f>
        <v>Dry</v>
      </c>
      <c r="AA117" t="str">
        <f>'Raw Data'!V117</f>
        <v>[0,0]</v>
      </c>
      <c r="AB117" t="str">
        <f>'Raw Data'!W117</f>
        <v>["Lap and Shoulder Belt Used","Lap and Shoulder Belt Used"]</v>
      </c>
      <c r="AC117" s="1">
        <f t="shared" si="16"/>
        <v>0</v>
      </c>
      <c r="AD117" t="str">
        <f>'Raw Data'!X117</f>
        <v>["Passenger Car","Sports Utility Vehicle (SUV)"]</v>
      </c>
      <c r="AE117" t="str">
        <f>'Raw Data'!Y117</f>
        <v>2411000200I</v>
      </c>
      <c r="AF117">
        <f>'Raw Data'!Z117</f>
        <v>15.867433</v>
      </c>
      <c r="AG117">
        <f>'Raw Data'!AA117</f>
        <v>34.878216000000002</v>
      </c>
      <c r="AH117">
        <f>'Raw Data'!AB117</f>
        <v>-83.399422000000001</v>
      </c>
      <c r="AI117">
        <f>'Raw Data'!AC117</f>
        <v>69</v>
      </c>
      <c r="AJ117">
        <f>'Raw Data'!AD117</f>
        <v>31</v>
      </c>
      <c r="AK117">
        <f>'Raw Data'!AE117</f>
        <v>118</v>
      </c>
      <c r="AL117" t="str">
        <f>'Raw Data'!AF117</f>
        <v>D1_0002_00_I</v>
      </c>
      <c r="AM117">
        <f>'Raw Data'!AG117</f>
        <v>99</v>
      </c>
      <c r="AN117">
        <f>'Raw Data'!AH117</f>
        <v>117</v>
      </c>
      <c r="AO117" t="str">
        <f>'Raw Data'!AI117</f>
        <v>simple</v>
      </c>
      <c r="AP117">
        <f>'Raw Data'!AJ117</f>
        <v>207.8</v>
      </c>
      <c r="AQ117">
        <f>'Raw Data'!AK117</f>
        <v>74.5</v>
      </c>
      <c r="AR117">
        <f>'Raw Data'!AL117</f>
        <v>268.89999999999998</v>
      </c>
      <c r="AS117">
        <f>'Raw Data'!AM117</f>
        <v>-83.405452999999994</v>
      </c>
      <c r="AT117">
        <f>'Raw Data'!AN117</f>
        <v>34.880851999999997</v>
      </c>
      <c r="AU117">
        <f>'Raw Data'!AO117</f>
        <v>-83.404743999999994</v>
      </c>
      <c r="AV117">
        <f>'Raw Data'!AP117</f>
        <v>34.880488999999997</v>
      </c>
      <c r="AW117" t="str">
        <f>'Raw Data'!AQ117</f>
        <v>2411000200I</v>
      </c>
      <c r="AX117">
        <f>'Raw Data'!AR117</f>
        <v>1</v>
      </c>
      <c r="AY117">
        <f>'Raw Data'!AS117</f>
        <v>241</v>
      </c>
      <c r="AZ117">
        <f>'Raw Data'!AT117</f>
        <v>2</v>
      </c>
      <c r="BA117">
        <f>'Raw Data'!AU117</f>
        <v>0</v>
      </c>
      <c r="BB117">
        <f>'Raw Data'!AV117</f>
        <v>25</v>
      </c>
      <c r="BC117">
        <f>'Raw Data'!AW117</f>
        <v>10.17</v>
      </c>
      <c r="BD117">
        <f>'Raw Data'!AX117</f>
        <v>10.02</v>
      </c>
      <c r="BE117">
        <f>'Raw Data'!AY117</f>
        <v>1888.1</v>
      </c>
      <c r="BF117">
        <f>'Raw Data'!AZ117</f>
        <v>1888.1</v>
      </c>
      <c r="BG117">
        <f>'Raw Data'!BA117</f>
        <v>1884.5</v>
      </c>
      <c r="BH117">
        <f>'Raw Data'!BB117</f>
        <v>35</v>
      </c>
      <c r="BI117">
        <f>'Raw Data'!BC117</f>
        <v>27.9</v>
      </c>
      <c r="BJ117">
        <f>'Raw Data'!BD117</f>
        <v>7.1</v>
      </c>
      <c r="BK117">
        <f>'Raw Data'!BE117</f>
        <v>43091</v>
      </c>
      <c r="BL117" t="str">
        <f>'Raw Data'!BF117</f>
        <v>NONE</v>
      </c>
      <c r="BM117">
        <f>'Raw Data'!BG117</f>
        <v>8.4599999999999996E-4</v>
      </c>
      <c r="BN117">
        <f>'Raw Data'!BH117</f>
        <v>43297</v>
      </c>
      <c r="BO117">
        <f>'Raw Data'!BI117</f>
        <v>42922</v>
      </c>
      <c r="BP117" t="str">
        <f>'Raw Data'!BJ117</f>
        <v>2411000200I</v>
      </c>
      <c r="BQ117" t="str">
        <f>'Raw Data'!BK117</f>
        <v>RABUN</v>
      </c>
      <c r="BR117">
        <f>'Raw Data'!BL117</f>
        <v>1</v>
      </c>
      <c r="BS117">
        <f>'Raw Data'!BM117</f>
        <v>200</v>
      </c>
      <c r="BT117">
        <f>'Raw Data'!BN117</f>
        <v>1</v>
      </c>
      <c r="BU117">
        <f>'Raw Data'!BO117</f>
        <v>1</v>
      </c>
      <c r="BV117">
        <f>'Raw Data'!BP117</f>
        <v>2</v>
      </c>
      <c r="BW117">
        <f>'Raw Data'!BQ117</f>
        <v>1</v>
      </c>
      <c r="BX117">
        <f>'Raw Data'!BR117</f>
        <v>1</v>
      </c>
      <c r="BY117">
        <f>'Raw Data'!BS117</f>
        <v>2</v>
      </c>
      <c r="BZ117">
        <f>'Raw Data'!BT117</f>
        <v>3</v>
      </c>
      <c r="CA117">
        <f>'Raw Data'!BU117</f>
        <v>3</v>
      </c>
      <c r="CB117" t="str">
        <f>'Raw Data'!BV117</f>
        <v>N</v>
      </c>
      <c r="CC117">
        <f>'Raw Data'!BW117</f>
        <v>241</v>
      </c>
      <c r="CD117">
        <f>'Raw Data'!BX117</f>
        <v>2</v>
      </c>
      <c r="CE117">
        <f>'Raw Data'!BY117</f>
        <v>0</v>
      </c>
      <c r="CF117" t="str">
        <f>'Raw Data'!BZ117</f>
        <v>Not Urban</v>
      </c>
      <c r="CG117" t="str">
        <f>'Raw Data'!CA117</f>
        <v>Not Urban</v>
      </c>
      <c r="CH117">
        <f>'Raw Data'!CB117</f>
        <v>0</v>
      </c>
      <c r="CI117">
        <f>'Raw Data'!CC117</f>
        <v>25</v>
      </c>
      <c r="CJ117">
        <f>'Raw Data'!CD117</f>
        <v>8020</v>
      </c>
      <c r="CK117" t="str">
        <f>'Raw Data'!CE117</f>
        <v>Clayton</v>
      </c>
      <c r="CL117">
        <f>'Raw Data'!CF117</f>
        <v>1690</v>
      </c>
      <c r="CM117">
        <f>'Raw Data'!CG117</f>
        <v>0.21201300000000001</v>
      </c>
      <c r="CN117">
        <f>'Raw Data'!CH117</f>
        <v>9</v>
      </c>
      <c r="CO117" t="str">
        <f>'Raw Data'!CI117</f>
        <v>State Mainline</v>
      </c>
      <c r="CP117">
        <f>'Raw Data'!CJ117</f>
        <v>8020</v>
      </c>
      <c r="CQ117">
        <f>'Raw Data'!CK117</f>
        <v>452487</v>
      </c>
      <c r="CR117">
        <f>'Raw Data'!CL117</f>
        <v>15.31</v>
      </c>
      <c r="CS117">
        <f>'Raw Data'!CM117</f>
        <v>15.53</v>
      </c>
      <c r="CT117">
        <f>'Raw Data'!CN117</f>
        <v>452487</v>
      </c>
      <c r="CU117">
        <f>'Raw Data'!CO117</f>
        <v>0</v>
      </c>
      <c r="CV117">
        <f>'Raw Data'!CP117</f>
        <v>1119.426702</v>
      </c>
      <c r="CW117">
        <f>'Raw Data'!CQ117</f>
        <v>100</v>
      </c>
      <c r="CX117">
        <f>'Raw Data'!CR117</f>
        <v>42946</v>
      </c>
      <c r="CY117">
        <f>'Raw Data'!CS117</f>
        <v>9.0100000000000006E-3</v>
      </c>
      <c r="CZ117">
        <f>'Raw Data'!CT117</f>
        <v>0</v>
      </c>
      <c r="DA117">
        <f>'Raw Data'!CU117</f>
        <v>8.4599999999999996E-4</v>
      </c>
      <c r="DB117">
        <f>'Raw Data'!CV117</f>
        <v>617</v>
      </c>
      <c r="DC117" t="str">
        <f>'Raw Data'!CW117</f>
        <v>241-0012</v>
      </c>
      <c r="DD117" t="str">
        <f>'Raw Data'!CX117</f>
        <v>3R : Rural Principal Arterial - Other</v>
      </c>
      <c r="DE117" t="str">
        <f>'Raw Data'!CY117</f>
        <v>34.880933, -83.406328</v>
      </c>
      <c r="DF117">
        <f>'Raw Data'!CZ117</f>
        <v>-83.406328000000002</v>
      </c>
      <c r="DG117">
        <f>'Raw Data'!DA117</f>
        <v>34.880932999999999</v>
      </c>
      <c r="DH117">
        <f>'Raw Data'!DB117</f>
        <v>34.880932999999999</v>
      </c>
      <c r="DI117">
        <f>'Raw Data'!DC117</f>
        <v>-83.406328000000002</v>
      </c>
      <c r="DJ117">
        <f>'Raw Data'!DD117</f>
        <v>8.4599999999999996E-4</v>
      </c>
      <c r="DK117">
        <f>'Raw Data'!DE117</f>
        <v>69</v>
      </c>
      <c r="DL117" s="1" t="str">
        <f>VLOOKUP(DK117,'Curve Info'!$A$9:$P$76,16)</f>
        <v>High Crash Frequency</v>
      </c>
      <c r="DM117" s="1" t="str">
        <f>VLOOKUP(DK117,'Curve Info'!$A$9:$P$76,14)</f>
        <v>High AADT</v>
      </c>
      <c r="DN117" s="1">
        <f t="shared" si="17"/>
        <v>6566.666666666667</v>
      </c>
      <c r="DO117" s="1">
        <f t="shared" si="18"/>
        <v>7470</v>
      </c>
      <c r="DP117" s="1">
        <f t="shared" si="19"/>
        <v>-903.33333333333303</v>
      </c>
      <c r="DQ117" s="1">
        <f t="shared" si="20"/>
        <v>-0.12092815707273534</v>
      </c>
      <c r="DR117" s="1">
        <f t="shared" si="21"/>
        <v>7018.3333333333339</v>
      </c>
      <c r="DS117">
        <f>'Raw Data'!DF117</f>
        <v>5040</v>
      </c>
      <c r="DT117">
        <f>'Raw Data'!DG117</f>
        <v>8.5</v>
      </c>
      <c r="DU117">
        <f>'Raw Data'!DH117</f>
        <v>7440</v>
      </c>
      <c r="DV117">
        <f>'Raw Data'!DI117</f>
        <v>6.9</v>
      </c>
      <c r="DW117">
        <f>'Raw Data'!DJ117</f>
        <v>7220</v>
      </c>
      <c r="DX117">
        <f>'Raw Data'!DK117</f>
        <v>7</v>
      </c>
      <c r="DY117">
        <f>'Raw Data'!DL117</f>
        <v>6850</v>
      </c>
      <c r="DZ117">
        <f>'Raw Data'!DM117</f>
        <v>6</v>
      </c>
      <c r="EA117">
        <f>'Raw Data'!DN117</f>
        <v>8020</v>
      </c>
      <c r="EB117">
        <f>'Raw Data'!DO117</f>
        <v>12</v>
      </c>
      <c r="EC117">
        <f>'Raw Data'!DP117</f>
        <v>7700</v>
      </c>
      <c r="ED117">
        <f>'Raw Data'!DQ117</f>
        <v>12</v>
      </c>
      <c r="EE117">
        <f>'Raw Data'!DR117</f>
        <v>7330</v>
      </c>
      <c r="EF117">
        <f>'Raw Data'!DS117</f>
        <v>12</v>
      </c>
      <c r="EG117">
        <f>'Raw Data'!DT117</f>
        <v>6830</v>
      </c>
      <c r="EH117">
        <f>'Raw Data'!DU117</f>
        <v>12</v>
      </c>
      <c r="EI117">
        <f>'Raw Data'!DV117</f>
        <v>6830</v>
      </c>
      <c r="EJ117">
        <f>'Raw Data'!DW117</f>
        <v>0</v>
      </c>
      <c r="EK117">
        <f>'Raw Data'!DX117</f>
        <v>6930</v>
      </c>
      <c r="EL117">
        <f>'Raw Data'!DY117</f>
        <v>0</v>
      </c>
      <c r="EM117">
        <f>'Raw Data'!DZ117</f>
        <v>5.7889999999999999E-3</v>
      </c>
    </row>
    <row r="118" spans="1:143" x14ac:dyDescent="0.3">
      <c r="A118">
        <f>'Raw Data'!A118</f>
        <v>117</v>
      </c>
      <c r="B118">
        <f>'Raw Data'!B118</f>
        <v>5881251</v>
      </c>
      <c r="C118" t="str">
        <f>'Raw Data'!C118</f>
        <v>Clayton Police Department</v>
      </c>
      <c r="D118">
        <f>'Raw Data'!D118</f>
        <v>42524.470138888886</v>
      </c>
      <c r="E118" s="1">
        <f t="shared" si="12"/>
        <v>2016</v>
      </c>
      <c r="F118" s="1" t="str" cm="1">
        <f t="array" ref="F118">_xlfn.IFS(E118&lt;=2016,"before treatment",E118=2017,"unknown",E118&gt;2017,"after treatment")</f>
        <v>before treatment</v>
      </c>
      <c r="G118" s="1">
        <f t="shared" si="13"/>
        <v>1</v>
      </c>
      <c r="H118" s="1">
        <f t="shared" si="14"/>
        <v>0</v>
      </c>
      <c r="I118" t="str">
        <f>'Raw Data'!E118</f>
        <v>Rabun</v>
      </c>
      <c r="J118" t="str">
        <f>'Raw Data'!F118</f>
        <v>["Main St","N Main St","Savannah St","W Savannah St"]</v>
      </c>
      <c r="K118" t="str">
        <f>'Raw Data'!G118</f>
        <v>Savannah St</v>
      </c>
      <c r="L118" t="str">
        <f>'Raw Data'!H118</f>
        <v>(O) No Injury</v>
      </c>
      <c r="M118">
        <f>'Raw Data'!I118</f>
        <v>0</v>
      </c>
      <c r="N118">
        <f>'Raw Data'!J118</f>
        <v>0</v>
      </c>
      <c r="O118">
        <f>'Raw Data'!K118</f>
        <v>0</v>
      </c>
      <c r="P118" t="str">
        <f>'Raw Data'!L118</f>
        <v>Sideswipe-Same Direction</v>
      </c>
      <c r="Q118" t="str">
        <f>'Raw Data'!M118</f>
        <v>On Roadway - Roadway Intersection</v>
      </c>
      <c r="R118" t="str">
        <f>'Raw Data'!N118</f>
        <v>["Motor Vehicle in Motion","Motor Vehicle in Motion"]</v>
      </c>
      <c r="S118" t="str">
        <f>'Raw Data'!O118</f>
        <v>["Motor Vehicle in Motion","Parked Motor Vehicle"]</v>
      </c>
      <c r="T118" t="str">
        <f>'Raw Data'!P118</f>
        <v>["Changed Lanes Improperly","No Contributing Factors"]</v>
      </c>
      <c r="U118">
        <f>'Raw Data'!Q118</f>
        <v>2</v>
      </c>
      <c r="V118" s="1" t="str">
        <f t="shared" si="15"/>
        <v>No</v>
      </c>
      <c r="W118" t="str">
        <f>'Raw Data'!R118</f>
        <v>["Passing","Stopped"]</v>
      </c>
      <c r="X118" t="str">
        <f>'Raw Data'!S118</f>
        <v>["South","South"]</v>
      </c>
      <c r="Y118" t="str">
        <f>'Raw Data'!T118</f>
        <v>Daylight</v>
      </c>
      <c r="Z118" t="str">
        <f>'Raw Data'!U118</f>
        <v>Dry</v>
      </c>
      <c r="AA118" t="str">
        <f>'Raw Data'!V118</f>
        <v>[0,0]</v>
      </c>
      <c r="AB118" t="str">
        <f>'Raw Data'!W118</f>
        <v>["Lap and Shoulder Belt Used","Unknown"]</v>
      </c>
      <c r="AC118" s="1">
        <f t="shared" si="16"/>
        <v>0</v>
      </c>
      <c r="AD118" t="str">
        <f>'Raw Data'!X118</f>
        <v>["Passenger Car","Sports Utility Vehicle (SUV)"]</v>
      </c>
      <c r="AE118" t="str">
        <f>'Raw Data'!Y118</f>
        <v>2411000200I</v>
      </c>
      <c r="AF118">
        <f>'Raw Data'!Z118</f>
        <v>15.79</v>
      </c>
      <c r="AG118">
        <f>'Raw Data'!AA118</f>
        <v>34.878323999999999</v>
      </c>
      <c r="AH118">
        <f>'Raw Data'!AB118</f>
        <v>-83.400896000000003</v>
      </c>
      <c r="AI118">
        <f>'Raw Data'!AC118</f>
        <v>69</v>
      </c>
      <c r="AJ118">
        <f>'Raw Data'!AD118</f>
        <v>31</v>
      </c>
      <c r="AK118">
        <f>'Raw Data'!AE118</f>
        <v>118</v>
      </c>
      <c r="AL118" t="str">
        <f>'Raw Data'!AF118</f>
        <v>D1_0002_00_I</v>
      </c>
      <c r="AM118">
        <f>'Raw Data'!AG118</f>
        <v>99</v>
      </c>
      <c r="AN118">
        <f>'Raw Data'!AH118</f>
        <v>117</v>
      </c>
      <c r="AO118" t="str">
        <f>'Raw Data'!AI118</f>
        <v>simple</v>
      </c>
      <c r="AP118">
        <f>'Raw Data'!AJ118</f>
        <v>207.8</v>
      </c>
      <c r="AQ118">
        <f>'Raw Data'!AK118</f>
        <v>74.5</v>
      </c>
      <c r="AR118">
        <f>'Raw Data'!AL118</f>
        <v>268.89999999999998</v>
      </c>
      <c r="AS118">
        <f>'Raw Data'!AM118</f>
        <v>-83.405452999999994</v>
      </c>
      <c r="AT118">
        <f>'Raw Data'!AN118</f>
        <v>34.880851999999997</v>
      </c>
      <c r="AU118">
        <f>'Raw Data'!AO118</f>
        <v>-83.404743999999994</v>
      </c>
      <c r="AV118">
        <f>'Raw Data'!AP118</f>
        <v>34.880488999999997</v>
      </c>
      <c r="AW118" t="str">
        <f>'Raw Data'!AQ118</f>
        <v>2411000200I</v>
      </c>
      <c r="AX118">
        <f>'Raw Data'!AR118</f>
        <v>1</v>
      </c>
      <c r="AY118">
        <f>'Raw Data'!AS118</f>
        <v>241</v>
      </c>
      <c r="AZ118">
        <f>'Raw Data'!AT118</f>
        <v>2</v>
      </c>
      <c r="BA118">
        <f>'Raw Data'!AU118</f>
        <v>0</v>
      </c>
      <c r="BB118">
        <f>'Raw Data'!AV118</f>
        <v>25</v>
      </c>
      <c r="BC118">
        <f>'Raw Data'!AW118</f>
        <v>10.17</v>
      </c>
      <c r="BD118">
        <f>'Raw Data'!AX118</f>
        <v>10.02</v>
      </c>
      <c r="BE118">
        <f>'Raw Data'!AY118</f>
        <v>1888.1</v>
      </c>
      <c r="BF118">
        <f>'Raw Data'!AZ118</f>
        <v>1888.1</v>
      </c>
      <c r="BG118">
        <f>'Raw Data'!BA118</f>
        <v>1884.5</v>
      </c>
      <c r="BH118">
        <f>'Raw Data'!BB118</f>
        <v>35</v>
      </c>
      <c r="BI118">
        <f>'Raw Data'!BC118</f>
        <v>27.9</v>
      </c>
      <c r="BJ118">
        <f>'Raw Data'!BD118</f>
        <v>7.1</v>
      </c>
      <c r="BK118">
        <f>'Raw Data'!BE118</f>
        <v>43091</v>
      </c>
      <c r="BL118" t="str">
        <f>'Raw Data'!BF118</f>
        <v>NONE</v>
      </c>
      <c r="BM118">
        <f>'Raw Data'!BG118</f>
        <v>8.4599999999999996E-4</v>
      </c>
      <c r="BN118">
        <f>'Raw Data'!BH118</f>
        <v>43297</v>
      </c>
      <c r="BO118">
        <f>'Raw Data'!BI118</f>
        <v>42922</v>
      </c>
      <c r="BP118" t="str">
        <f>'Raw Data'!BJ118</f>
        <v>2411000200I</v>
      </c>
      <c r="BQ118" t="str">
        <f>'Raw Data'!BK118</f>
        <v>RABUN</v>
      </c>
      <c r="BR118">
        <f>'Raw Data'!BL118</f>
        <v>1</v>
      </c>
      <c r="BS118">
        <f>'Raw Data'!BM118</f>
        <v>200</v>
      </c>
      <c r="BT118">
        <f>'Raw Data'!BN118</f>
        <v>1</v>
      </c>
      <c r="BU118">
        <f>'Raw Data'!BO118</f>
        <v>1</v>
      </c>
      <c r="BV118">
        <f>'Raw Data'!BP118</f>
        <v>2</v>
      </c>
      <c r="BW118">
        <f>'Raw Data'!BQ118</f>
        <v>1</v>
      </c>
      <c r="BX118">
        <f>'Raw Data'!BR118</f>
        <v>1</v>
      </c>
      <c r="BY118">
        <f>'Raw Data'!BS118</f>
        <v>2</v>
      </c>
      <c r="BZ118">
        <f>'Raw Data'!BT118</f>
        <v>3</v>
      </c>
      <c r="CA118">
        <f>'Raw Data'!BU118</f>
        <v>3</v>
      </c>
      <c r="CB118" t="str">
        <f>'Raw Data'!BV118</f>
        <v>N</v>
      </c>
      <c r="CC118">
        <f>'Raw Data'!BW118</f>
        <v>241</v>
      </c>
      <c r="CD118">
        <f>'Raw Data'!BX118</f>
        <v>2</v>
      </c>
      <c r="CE118">
        <f>'Raw Data'!BY118</f>
        <v>0</v>
      </c>
      <c r="CF118" t="str">
        <f>'Raw Data'!BZ118</f>
        <v>Not Urban</v>
      </c>
      <c r="CG118" t="str">
        <f>'Raw Data'!CA118</f>
        <v>Not Urban</v>
      </c>
      <c r="CH118">
        <f>'Raw Data'!CB118</f>
        <v>0</v>
      </c>
      <c r="CI118">
        <f>'Raw Data'!CC118</f>
        <v>25</v>
      </c>
      <c r="CJ118">
        <f>'Raw Data'!CD118</f>
        <v>8020</v>
      </c>
      <c r="CK118" t="str">
        <f>'Raw Data'!CE118</f>
        <v>Clayton</v>
      </c>
      <c r="CL118">
        <f>'Raw Data'!CF118</f>
        <v>1690</v>
      </c>
      <c r="CM118">
        <f>'Raw Data'!CG118</f>
        <v>0.21201300000000001</v>
      </c>
      <c r="CN118">
        <f>'Raw Data'!CH118</f>
        <v>9</v>
      </c>
      <c r="CO118" t="str">
        <f>'Raw Data'!CI118</f>
        <v>State Mainline</v>
      </c>
      <c r="CP118">
        <f>'Raw Data'!CJ118</f>
        <v>8020</v>
      </c>
      <c r="CQ118">
        <f>'Raw Data'!CK118</f>
        <v>452487</v>
      </c>
      <c r="CR118">
        <f>'Raw Data'!CL118</f>
        <v>15.31</v>
      </c>
      <c r="CS118">
        <f>'Raw Data'!CM118</f>
        <v>15.53</v>
      </c>
      <c r="CT118">
        <f>'Raw Data'!CN118</f>
        <v>452487</v>
      </c>
      <c r="CU118">
        <f>'Raw Data'!CO118</f>
        <v>0</v>
      </c>
      <c r="CV118">
        <f>'Raw Data'!CP118</f>
        <v>1119.426702</v>
      </c>
      <c r="CW118">
        <f>'Raw Data'!CQ118</f>
        <v>100</v>
      </c>
      <c r="CX118">
        <f>'Raw Data'!CR118</f>
        <v>42946</v>
      </c>
      <c r="CY118">
        <f>'Raw Data'!CS118</f>
        <v>9.0100000000000006E-3</v>
      </c>
      <c r="CZ118">
        <f>'Raw Data'!CT118</f>
        <v>0</v>
      </c>
      <c r="DA118">
        <f>'Raw Data'!CU118</f>
        <v>8.4599999999999996E-4</v>
      </c>
      <c r="DB118">
        <f>'Raw Data'!CV118</f>
        <v>617</v>
      </c>
      <c r="DC118" t="str">
        <f>'Raw Data'!CW118</f>
        <v>241-0012</v>
      </c>
      <c r="DD118" t="str">
        <f>'Raw Data'!CX118</f>
        <v>3R : Rural Principal Arterial - Other</v>
      </c>
      <c r="DE118" t="str">
        <f>'Raw Data'!CY118</f>
        <v>34.880933, -83.406328</v>
      </c>
      <c r="DF118">
        <f>'Raw Data'!CZ118</f>
        <v>-83.406328000000002</v>
      </c>
      <c r="DG118">
        <f>'Raw Data'!DA118</f>
        <v>34.880932999999999</v>
      </c>
      <c r="DH118">
        <f>'Raw Data'!DB118</f>
        <v>34.880932999999999</v>
      </c>
      <c r="DI118">
        <f>'Raw Data'!DC118</f>
        <v>-83.406328000000002</v>
      </c>
      <c r="DJ118">
        <f>'Raw Data'!DD118</f>
        <v>8.4599999999999996E-4</v>
      </c>
      <c r="DK118">
        <f>'Raw Data'!DE118</f>
        <v>69</v>
      </c>
      <c r="DL118" s="1" t="str">
        <f>VLOOKUP(DK118,'Curve Info'!$A$9:$P$76,16)</f>
        <v>High Crash Frequency</v>
      </c>
      <c r="DM118" s="1" t="str">
        <f>VLOOKUP(DK118,'Curve Info'!$A$9:$P$76,14)</f>
        <v>High AADT</v>
      </c>
      <c r="DN118" s="1">
        <f t="shared" si="17"/>
        <v>6566.666666666667</v>
      </c>
      <c r="DO118" s="1">
        <f t="shared" si="18"/>
        <v>7470</v>
      </c>
      <c r="DP118" s="1">
        <f t="shared" si="19"/>
        <v>-903.33333333333303</v>
      </c>
      <c r="DQ118" s="1">
        <f t="shared" si="20"/>
        <v>-0.12092815707273534</v>
      </c>
      <c r="DR118" s="1">
        <f t="shared" si="21"/>
        <v>7018.3333333333339</v>
      </c>
      <c r="DS118">
        <f>'Raw Data'!DF118</f>
        <v>5040</v>
      </c>
      <c r="DT118">
        <f>'Raw Data'!DG118</f>
        <v>8.5</v>
      </c>
      <c r="DU118">
        <f>'Raw Data'!DH118</f>
        <v>7440</v>
      </c>
      <c r="DV118">
        <f>'Raw Data'!DI118</f>
        <v>6.9</v>
      </c>
      <c r="DW118">
        <f>'Raw Data'!DJ118</f>
        <v>7220</v>
      </c>
      <c r="DX118">
        <f>'Raw Data'!DK118</f>
        <v>7</v>
      </c>
      <c r="DY118">
        <f>'Raw Data'!DL118</f>
        <v>6850</v>
      </c>
      <c r="DZ118">
        <f>'Raw Data'!DM118</f>
        <v>6</v>
      </c>
      <c r="EA118">
        <f>'Raw Data'!DN118</f>
        <v>8020</v>
      </c>
      <c r="EB118">
        <f>'Raw Data'!DO118</f>
        <v>12</v>
      </c>
      <c r="EC118">
        <f>'Raw Data'!DP118</f>
        <v>7700</v>
      </c>
      <c r="ED118">
        <f>'Raw Data'!DQ118</f>
        <v>12</v>
      </c>
      <c r="EE118">
        <f>'Raw Data'!DR118</f>
        <v>7330</v>
      </c>
      <c r="EF118">
        <f>'Raw Data'!DS118</f>
        <v>12</v>
      </c>
      <c r="EG118">
        <f>'Raw Data'!DT118</f>
        <v>6830</v>
      </c>
      <c r="EH118">
        <f>'Raw Data'!DU118</f>
        <v>12</v>
      </c>
      <c r="EI118">
        <f>'Raw Data'!DV118</f>
        <v>6830</v>
      </c>
      <c r="EJ118">
        <f>'Raw Data'!DW118</f>
        <v>0</v>
      </c>
      <c r="EK118">
        <f>'Raw Data'!DX118</f>
        <v>6930</v>
      </c>
      <c r="EL118">
        <f>'Raw Data'!DY118</f>
        <v>0</v>
      </c>
      <c r="EM118">
        <f>'Raw Data'!DZ118</f>
        <v>4.4169999999999999E-3</v>
      </c>
    </row>
    <row r="119" spans="1:143" x14ac:dyDescent="0.3">
      <c r="A119">
        <f>'Raw Data'!A119</f>
        <v>118</v>
      </c>
      <c r="B119">
        <f>'Raw Data'!B119</f>
        <v>5728446</v>
      </c>
      <c r="C119" t="str">
        <f>'Raw Data'!C119</f>
        <v>Rabun Co Sheriff's Office</v>
      </c>
      <c r="D119">
        <f>'Raw Data'!D119</f>
        <v>42459.430555555555</v>
      </c>
      <c r="E119" s="1">
        <f t="shared" si="12"/>
        <v>2016</v>
      </c>
      <c r="F119" s="1" t="str" cm="1">
        <f t="array" ref="F119">_xlfn.IFS(E119&lt;=2016,"before treatment",E119=2017,"unknown",E119&gt;2017,"after treatment")</f>
        <v>before treatment</v>
      </c>
      <c r="G119" s="1">
        <f t="shared" si="13"/>
        <v>1</v>
      </c>
      <c r="H119" s="1">
        <f t="shared" si="14"/>
        <v>0</v>
      </c>
      <c r="I119" t="str">
        <f>'Raw Data'!E119</f>
        <v>Rabun</v>
      </c>
      <c r="J119" t="str">
        <f>'Raw Data'!F119</f>
        <v>Savannah St</v>
      </c>
      <c r="K119" t="str">
        <f>'Raw Data'!G119</f>
        <v>Norht Main St</v>
      </c>
      <c r="L119" t="str">
        <f>'Raw Data'!H119</f>
        <v>(O) No Injury</v>
      </c>
      <c r="M119">
        <f>'Raw Data'!I119</f>
        <v>0</v>
      </c>
      <c r="N119">
        <f>'Raw Data'!J119</f>
        <v>0</v>
      </c>
      <c r="O119">
        <f>'Raw Data'!K119</f>
        <v>0</v>
      </c>
      <c r="P119" t="str">
        <f>'Raw Data'!L119</f>
        <v>Sideswipe-Same Direction</v>
      </c>
      <c r="Q119" t="str">
        <f>'Raw Data'!M119</f>
        <v>On Roadway - Roadway Intersection</v>
      </c>
      <c r="R119" t="str">
        <f>'Raw Data'!N119</f>
        <v>["Motor Vehicle in Motion","Motor Vehicle in Motion"]</v>
      </c>
      <c r="S119" t="str">
        <f>'Raw Data'!O119</f>
        <v>["Motor Vehicle in Motion","Motor Vehicle in Motion"]</v>
      </c>
      <c r="T119" t="str">
        <f>'Raw Data'!P119</f>
        <v>["Changed Lanes Improperly","No Contributing Factors"]</v>
      </c>
      <c r="U119">
        <f>'Raw Data'!Q119</f>
        <v>2</v>
      </c>
      <c r="V119" s="1" t="str">
        <f t="shared" si="15"/>
        <v>No</v>
      </c>
      <c r="W119" t="str">
        <f>'Raw Data'!R119</f>
        <v>["Changing Lanes","Turning Right"]</v>
      </c>
      <c r="X119" t="str">
        <f>'Raw Data'!S119</f>
        <v>["West","West"]</v>
      </c>
      <c r="Y119" t="str">
        <f>'Raw Data'!T119</f>
        <v>Daylight</v>
      </c>
      <c r="Z119" t="str">
        <f>'Raw Data'!U119</f>
        <v>Dry</v>
      </c>
      <c r="AA119" t="str">
        <f>'Raw Data'!V119</f>
        <v>[21,55]</v>
      </c>
      <c r="AB119" t="str">
        <f>'Raw Data'!W119</f>
        <v>["Lap and Shoulder Belt Used","Lap and Shoulder Belt Used"]</v>
      </c>
      <c r="AC119" s="1">
        <f t="shared" si="16"/>
        <v>0</v>
      </c>
      <c r="AD119" t="str">
        <f>'Raw Data'!X119</f>
        <v>["Passenger Car","Pickup Truck"]</v>
      </c>
      <c r="AE119" t="str">
        <f>'Raw Data'!Y119</f>
        <v>2411000200I</v>
      </c>
      <c r="AF119">
        <f>'Raw Data'!Z119</f>
        <v>15.799243000000001</v>
      </c>
      <c r="AG119">
        <f>'Raw Data'!AA119</f>
        <v>34.878312999999999</v>
      </c>
      <c r="AH119">
        <f>'Raw Data'!AB119</f>
        <v>-83.400722000000002</v>
      </c>
      <c r="AI119">
        <f>'Raw Data'!AC119</f>
        <v>69</v>
      </c>
      <c r="AJ119">
        <f>'Raw Data'!AD119</f>
        <v>31</v>
      </c>
      <c r="AK119">
        <f>'Raw Data'!AE119</f>
        <v>118</v>
      </c>
      <c r="AL119" t="str">
        <f>'Raw Data'!AF119</f>
        <v>D1_0002_00_I</v>
      </c>
      <c r="AM119">
        <f>'Raw Data'!AG119</f>
        <v>99</v>
      </c>
      <c r="AN119">
        <f>'Raw Data'!AH119</f>
        <v>117</v>
      </c>
      <c r="AO119" t="str">
        <f>'Raw Data'!AI119</f>
        <v>simple</v>
      </c>
      <c r="AP119">
        <f>'Raw Data'!AJ119</f>
        <v>207.8</v>
      </c>
      <c r="AQ119">
        <f>'Raw Data'!AK119</f>
        <v>74.5</v>
      </c>
      <c r="AR119">
        <f>'Raw Data'!AL119</f>
        <v>268.89999999999998</v>
      </c>
      <c r="AS119">
        <f>'Raw Data'!AM119</f>
        <v>-83.405452999999994</v>
      </c>
      <c r="AT119">
        <f>'Raw Data'!AN119</f>
        <v>34.880851999999997</v>
      </c>
      <c r="AU119">
        <f>'Raw Data'!AO119</f>
        <v>-83.404743999999994</v>
      </c>
      <c r="AV119">
        <f>'Raw Data'!AP119</f>
        <v>34.880488999999997</v>
      </c>
      <c r="AW119" t="str">
        <f>'Raw Data'!AQ119</f>
        <v>2411000200I</v>
      </c>
      <c r="AX119">
        <f>'Raw Data'!AR119</f>
        <v>1</v>
      </c>
      <c r="AY119">
        <f>'Raw Data'!AS119</f>
        <v>241</v>
      </c>
      <c r="AZ119">
        <f>'Raw Data'!AT119</f>
        <v>2</v>
      </c>
      <c r="BA119">
        <f>'Raw Data'!AU119</f>
        <v>0</v>
      </c>
      <c r="BB119">
        <f>'Raw Data'!AV119</f>
        <v>25</v>
      </c>
      <c r="BC119">
        <f>'Raw Data'!AW119</f>
        <v>10.17</v>
      </c>
      <c r="BD119">
        <f>'Raw Data'!AX119</f>
        <v>10.02</v>
      </c>
      <c r="BE119">
        <f>'Raw Data'!AY119</f>
        <v>1888.1</v>
      </c>
      <c r="BF119">
        <f>'Raw Data'!AZ119</f>
        <v>1888.1</v>
      </c>
      <c r="BG119">
        <f>'Raw Data'!BA119</f>
        <v>1884.5</v>
      </c>
      <c r="BH119">
        <f>'Raw Data'!BB119</f>
        <v>35</v>
      </c>
      <c r="BI119">
        <f>'Raw Data'!BC119</f>
        <v>27.9</v>
      </c>
      <c r="BJ119">
        <f>'Raw Data'!BD119</f>
        <v>7.1</v>
      </c>
      <c r="BK119">
        <f>'Raw Data'!BE119</f>
        <v>43091</v>
      </c>
      <c r="BL119" t="str">
        <f>'Raw Data'!BF119</f>
        <v>NONE</v>
      </c>
      <c r="BM119">
        <f>'Raw Data'!BG119</f>
        <v>8.4599999999999996E-4</v>
      </c>
      <c r="BN119">
        <f>'Raw Data'!BH119</f>
        <v>43297</v>
      </c>
      <c r="BO119">
        <f>'Raw Data'!BI119</f>
        <v>42922</v>
      </c>
      <c r="BP119" t="str">
        <f>'Raw Data'!BJ119</f>
        <v>2411000200I</v>
      </c>
      <c r="BQ119" t="str">
        <f>'Raw Data'!BK119</f>
        <v>RABUN</v>
      </c>
      <c r="BR119">
        <f>'Raw Data'!BL119</f>
        <v>1</v>
      </c>
      <c r="BS119">
        <f>'Raw Data'!BM119</f>
        <v>200</v>
      </c>
      <c r="BT119">
        <f>'Raw Data'!BN119</f>
        <v>1</v>
      </c>
      <c r="BU119">
        <f>'Raw Data'!BO119</f>
        <v>1</v>
      </c>
      <c r="BV119">
        <f>'Raw Data'!BP119</f>
        <v>2</v>
      </c>
      <c r="BW119">
        <f>'Raw Data'!BQ119</f>
        <v>1</v>
      </c>
      <c r="BX119">
        <f>'Raw Data'!BR119</f>
        <v>1</v>
      </c>
      <c r="BY119">
        <f>'Raw Data'!BS119</f>
        <v>2</v>
      </c>
      <c r="BZ119">
        <f>'Raw Data'!BT119</f>
        <v>3</v>
      </c>
      <c r="CA119">
        <f>'Raw Data'!BU119</f>
        <v>3</v>
      </c>
      <c r="CB119" t="str">
        <f>'Raw Data'!BV119</f>
        <v>N</v>
      </c>
      <c r="CC119">
        <f>'Raw Data'!BW119</f>
        <v>241</v>
      </c>
      <c r="CD119">
        <f>'Raw Data'!BX119</f>
        <v>2</v>
      </c>
      <c r="CE119">
        <f>'Raw Data'!BY119</f>
        <v>0</v>
      </c>
      <c r="CF119" t="str">
        <f>'Raw Data'!BZ119</f>
        <v>Not Urban</v>
      </c>
      <c r="CG119" t="str">
        <f>'Raw Data'!CA119</f>
        <v>Not Urban</v>
      </c>
      <c r="CH119">
        <f>'Raw Data'!CB119</f>
        <v>0</v>
      </c>
      <c r="CI119">
        <f>'Raw Data'!CC119</f>
        <v>25</v>
      </c>
      <c r="CJ119">
        <f>'Raw Data'!CD119</f>
        <v>8020</v>
      </c>
      <c r="CK119" t="str">
        <f>'Raw Data'!CE119</f>
        <v>Clayton</v>
      </c>
      <c r="CL119">
        <f>'Raw Data'!CF119</f>
        <v>1690</v>
      </c>
      <c r="CM119">
        <f>'Raw Data'!CG119</f>
        <v>0.21201300000000001</v>
      </c>
      <c r="CN119">
        <f>'Raw Data'!CH119</f>
        <v>9</v>
      </c>
      <c r="CO119" t="str">
        <f>'Raw Data'!CI119</f>
        <v>State Mainline</v>
      </c>
      <c r="CP119">
        <f>'Raw Data'!CJ119</f>
        <v>8020</v>
      </c>
      <c r="CQ119">
        <f>'Raw Data'!CK119</f>
        <v>452487</v>
      </c>
      <c r="CR119">
        <f>'Raw Data'!CL119</f>
        <v>15.31</v>
      </c>
      <c r="CS119">
        <f>'Raw Data'!CM119</f>
        <v>15.53</v>
      </c>
      <c r="CT119">
        <f>'Raw Data'!CN119</f>
        <v>452487</v>
      </c>
      <c r="CU119">
        <f>'Raw Data'!CO119</f>
        <v>0</v>
      </c>
      <c r="CV119">
        <f>'Raw Data'!CP119</f>
        <v>1119.426702</v>
      </c>
      <c r="CW119">
        <f>'Raw Data'!CQ119</f>
        <v>100</v>
      </c>
      <c r="CX119">
        <f>'Raw Data'!CR119</f>
        <v>42946</v>
      </c>
      <c r="CY119">
        <f>'Raw Data'!CS119</f>
        <v>9.0100000000000006E-3</v>
      </c>
      <c r="CZ119">
        <f>'Raw Data'!CT119</f>
        <v>0</v>
      </c>
      <c r="DA119">
        <f>'Raw Data'!CU119</f>
        <v>8.4599999999999996E-4</v>
      </c>
      <c r="DB119">
        <f>'Raw Data'!CV119</f>
        <v>617</v>
      </c>
      <c r="DC119" t="str">
        <f>'Raw Data'!CW119</f>
        <v>241-0012</v>
      </c>
      <c r="DD119" t="str">
        <f>'Raw Data'!CX119</f>
        <v>3R : Rural Principal Arterial - Other</v>
      </c>
      <c r="DE119" t="str">
        <f>'Raw Data'!CY119</f>
        <v>34.880933, -83.406328</v>
      </c>
      <c r="DF119">
        <f>'Raw Data'!CZ119</f>
        <v>-83.406328000000002</v>
      </c>
      <c r="DG119">
        <f>'Raw Data'!DA119</f>
        <v>34.880932999999999</v>
      </c>
      <c r="DH119">
        <f>'Raw Data'!DB119</f>
        <v>34.880932999999999</v>
      </c>
      <c r="DI119">
        <f>'Raw Data'!DC119</f>
        <v>-83.406328000000002</v>
      </c>
      <c r="DJ119">
        <f>'Raw Data'!DD119</f>
        <v>8.4599999999999996E-4</v>
      </c>
      <c r="DK119">
        <f>'Raw Data'!DE119</f>
        <v>69</v>
      </c>
      <c r="DL119" s="1" t="str">
        <f>VLOOKUP(DK119,'Curve Info'!$A$9:$P$76,16)</f>
        <v>High Crash Frequency</v>
      </c>
      <c r="DM119" s="1" t="str">
        <f>VLOOKUP(DK119,'Curve Info'!$A$9:$P$76,14)</f>
        <v>High AADT</v>
      </c>
      <c r="DN119" s="1">
        <f t="shared" si="17"/>
        <v>6566.666666666667</v>
      </c>
      <c r="DO119" s="1">
        <f t="shared" si="18"/>
        <v>7470</v>
      </c>
      <c r="DP119" s="1">
        <f t="shared" si="19"/>
        <v>-903.33333333333303</v>
      </c>
      <c r="DQ119" s="1">
        <f t="shared" si="20"/>
        <v>-0.12092815707273534</v>
      </c>
      <c r="DR119" s="1">
        <f t="shared" si="21"/>
        <v>7018.3333333333339</v>
      </c>
      <c r="DS119">
        <f>'Raw Data'!DF119</f>
        <v>5040</v>
      </c>
      <c r="DT119">
        <f>'Raw Data'!DG119</f>
        <v>8.5</v>
      </c>
      <c r="DU119">
        <f>'Raw Data'!DH119</f>
        <v>7440</v>
      </c>
      <c r="DV119">
        <f>'Raw Data'!DI119</f>
        <v>6.9</v>
      </c>
      <c r="DW119">
        <f>'Raw Data'!DJ119</f>
        <v>7220</v>
      </c>
      <c r="DX119">
        <f>'Raw Data'!DK119</f>
        <v>7</v>
      </c>
      <c r="DY119">
        <f>'Raw Data'!DL119</f>
        <v>6850</v>
      </c>
      <c r="DZ119">
        <f>'Raw Data'!DM119</f>
        <v>6</v>
      </c>
      <c r="EA119">
        <f>'Raw Data'!DN119</f>
        <v>8020</v>
      </c>
      <c r="EB119">
        <f>'Raw Data'!DO119</f>
        <v>12</v>
      </c>
      <c r="EC119">
        <f>'Raw Data'!DP119</f>
        <v>7700</v>
      </c>
      <c r="ED119">
        <f>'Raw Data'!DQ119</f>
        <v>12</v>
      </c>
      <c r="EE119">
        <f>'Raw Data'!DR119</f>
        <v>7330</v>
      </c>
      <c r="EF119">
        <f>'Raw Data'!DS119</f>
        <v>12</v>
      </c>
      <c r="EG119">
        <f>'Raw Data'!DT119</f>
        <v>6830</v>
      </c>
      <c r="EH119">
        <f>'Raw Data'!DU119</f>
        <v>12</v>
      </c>
      <c r="EI119">
        <f>'Raw Data'!DV119</f>
        <v>6830</v>
      </c>
      <c r="EJ119">
        <f>'Raw Data'!DW119</f>
        <v>0</v>
      </c>
      <c r="EK119">
        <f>'Raw Data'!DX119</f>
        <v>6930</v>
      </c>
      <c r="EL119">
        <f>'Raw Data'!DY119</f>
        <v>0</v>
      </c>
      <c r="EM119">
        <f>'Raw Data'!DZ119</f>
        <v>4.5750000000000001E-3</v>
      </c>
    </row>
    <row r="120" spans="1:143" x14ac:dyDescent="0.3">
      <c r="A120">
        <f>'Raw Data'!A120</f>
        <v>119</v>
      </c>
      <c r="B120">
        <f>'Raw Data'!B120</f>
        <v>5881221</v>
      </c>
      <c r="C120" t="str">
        <f>'Raw Data'!C120</f>
        <v>Clayton Police Department</v>
      </c>
      <c r="D120">
        <f>'Raw Data'!D120</f>
        <v>42440.338888888888</v>
      </c>
      <c r="E120" s="1">
        <f t="shared" si="12"/>
        <v>2016</v>
      </c>
      <c r="F120" s="1" t="str" cm="1">
        <f t="array" ref="F120">_xlfn.IFS(E120&lt;=2016,"before treatment",E120=2017,"unknown",E120&gt;2017,"after treatment")</f>
        <v>before treatment</v>
      </c>
      <c r="G120" s="1">
        <f t="shared" si="13"/>
        <v>1</v>
      </c>
      <c r="H120" s="1">
        <f t="shared" si="14"/>
        <v>0</v>
      </c>
      <c r="I120" t="str">
        <f>'Raw Data'!E120</f>
        <v>Rabun</v>
      </c>
      <c r="J120" t="str">
        <f>'Raw Data'!F120</f>
        <v>["Main St","N Main St","Savannah St","W Savannah St"]</v>
      </c>
      <c r="K120" t="str">
        <f>'Raw Data'!G120</f>
        <v>Savannah St</v>
      </c>
      <c r="L120" t="str">
        <f>'Raw Data'!H120</f>
        <v>(O) No Injury</v>
      </c>
      <c r="M120">
        <f>'Raw Data'!I120</f>
        <v>0</v>
      </c>
      <c r="N120">
        <f>'Raw Data'!J120</f>
        <v>0</v>
      </c>
      <c r="O120">
        <f>'Raw Data'!K120</f>
        <v>0</v>
      </c>
      <c r="P120" t="str">
        <f>'Raw Data'!L120</f>
        <v>Angle (Other)</v>
      </c>
      <c r="Q120" t="str">
        <f>'Raw Data'!M120</f>
        <v>On Roadway - Roadway Intersection</v>
      </c>
      <c r="R120" t="str">
        <f>'Raw Data'!N120</f>
        <v>["Motor Vehicle in Motion","Motor Vehicle in Motion"]</v>
      </c>
      <c r="S120" t="str">
        <f>'Raw Data'!O120</f>
        <v>["Motor Vehicle in Motion","Motor Vehicle in Motion"]</v>
      </c>
      <c r="T120" t="str">
        <f>'Raw Data'!P120</f>
        <v>["Disregard Stop Sign/Signal","No Contributing Factors"]</v>
      </c>
      <c r="U120">
        <f>'Raw Data'!Q120</f>
        <v>2</v>
      </c>
      <c r="V120" s="1" t="str">
        <f t="shared" si="15"/>
        <v>No</v>
      </c>
      <c r="W120" t="str">
        <f>'Raw Data'!R120</f>
        <v>["Straight","Straight"]</v>
      </c>
      <c r="X120" t="str">
        <f>'Raw Data'!S120</f>
        <v>["North","West"]</v>
      </c>
      <c r="Y120" t="str">
        <f>'Raw Data'!T120</f>
        <v>Daylight</v>
      </c>
      <c r="Z120" t="str">
        <f>'Raw Data'!U120</f>
        <v>Dry</v>
      </c>
      <c r="AA120" t="str">
        <f>'Raw Data'!V120</f>
        <v>[0,0]</v>
      </c>
      <c r="AB120" t="str">
        <f>'Raw Data'!W120</f>
        <v>["Child Restraint System (Properly Used)","Lap and Shoulder Belt Used","Lap and Shoulder Belt Used","Lap and Shoulder Belt Used"]</v>
      </c>
      <c r="AC120" s="1">
        <f t="shared" si="16"/>
        <v>0</v>
      </c>
      <c r="AD120" t="str">
        <f>'Raw Data'!X120</f>
        <v>["Passenger Car","Tractor/Trailer"]</v>
      </c>
      <c r="AE120" t="str">
        <f>'Raw Data'!Y120</f>
        <v>2411000200I</v>
      </c>
      <c r="AF120">
        <f>'Raw Data'!Z120</f>
        <v>15.79</v>
      </c>
      <c r="AG120">
        <f>'Raw Data'!AA120</f>
        <v>34.878323999999999</v>
      </c>
      <c r="AH120">
        <f>'Raw Data'!AB120</f>
        <v>-83.400896000000003</v>
      </c>
      <c r="AI120">
        <f>'Raw Data'!AC120</f>
        <v>69</v>
      </c>
      <c r="AJ120">
        <f>'Raw Data'!AD120</f>
        <v>31</v>
      </c>
      <c r="AK120">
        <f>'Raw Data'!AE120</f>
        <v>118</v>
      </c>
      <c r="AL120" t="str">
        <f>'Raw Data'!AF120</f>
        <v>D1_0002_00_I</v>
      </c>
      <c r="AM120">
        <f>'Raw Data'!AG120</f>
        <v>99</v>
      </c>
      <c r="AN120">
        <f>'Raw Data'!AH120</f>
        <v>117</v>
      </c>
      <c r="AO120" t="str">
        <f>'Raw Data'!AI120</f>
        <v>simple</v>
      </c>
      <c r="AP120">
        <f>'Raw Data'!AJ120</f>
        <v>207.8</v>
      </c>
      <c r="AQ120">
        <f>'Raw Data'!AK120</f>
        <v>74.5</v>
      </c>
      <c r="AR120">
        <f>'Raw Data'!AL120</f>
        <v>268.89999999999998</v>
      </c>
      <c r="AS120">
        <f>'Raw Data'!AM120</f>
        <v>-83.405452999999994</v>
      </c>
      <c r="AT120">
        <f>'Raw Data'!AN120</f>
        <v>34.880851999999997</v>
      </c>
      <c r="AU120">
        <f>'Raw Data'!AO120</f>
        <v>-83.404743999999994</v>
      </c>
      <c r="AV120">
        <f>'Raw Data'!AP120</f>
        <v>34.880488999999997</v>
      </c>
      <c r="AW120" t="str">
        <f>'Raw Data'!AQ120</f>
        <v>2411000200I</v>
      </c>
      <c r="AX120">
        <f>'Raw Data'!AR120</f>
        <v>1</v>
      </c>
      <c r="AY120">
        <f>'Raw Data'!AS120</f>
        <v>241</v>
      </c>
      <c r="AZ120">
        <f>'Raw Data'!AT120</f>
        <v>2</v>
      </c>
      <c r="BA120">
        <f>'Raw Data'!AU120</f>
        <v>0</v>
      </c>
      <c r="BB120">
        <f>'Raw Data'!AV120</f>
        <v>25</v>
      </c>
      <c r="BC120">
        <f>'Raw Data'!AW120</f>
        <v>10.17</v>
      </c>
      <c r="BD120">
        <f>'Raw Data'!AX120</f>
        <v>10.02</v>
      </c>
      <c r="BE120">
        <f>'Raw Data'!AY120</f>
        <v>1888.1</v>
      </c>
      <c r="BF120">
        <f>'Raw Data'!AZ120</f>
        <v>1888.1</v>
      </c>
      <c r="BG120">
        <f>'Raw Data'!BA120</f>
        <v>1884.5</v>
      </c>
      <c r="BH120">
        <f>'Raw Data'!BB120</f>
        <v>35</v>
      </c>
      <c r="BI120">
        <f>'Raw Data'!BC120</f>
        <v>27.9</v>
      </c>
      <c r="BJ120">
        <f>'Raw Data'!BD120</f>
        <v>7.1</v>
      </c>
      <c r="BK120">
        <f>'Raw Data'!BE120</f>
        <v>43091</v>
      </c>
      <c r="BL120" t="str">
        <f>'Raw Data'!BF120</f>
        <v>NONE</v>
      </c>
      <c r="BM120">
        <f>'Raw Data'!BG120</f>
        <v>8.4599999999999996E-4</v>
      </c>
      <c r="BN120">
        <f>'Raw Data'!BH120</f>
        <v>43297</v>
      </c>
      <c r="BO120">
        <f>'Raw Data'!BI120</f>
        <v>42922</v>
      </c>
      <c r="BP120" t="str">
        <f>'Raw Data'!BJ120</f>
        <v>2411000200I</v>
      </c>
      <c r="BQ120" t="str">
        <f>'Raw Data'!BK120</f>
        <v>RABUN</v>
      </c>
      <c r="BR120">
        <f>'Raw Data'!BL120</f>
        <v>1</v>
      </c>
      <c r="BS120">
        <f>'Raw Data'!BM120</f>
        <v>200</v>
      </c>
      <c r="BT120">
        <f>'Raw Data'!BN120</f>
        <v>1</v>
      </c>
      <c r="BU120">
        <f>'Raw Data'!BO120</f>
        <v>1</v>
      </c>
      <c r="BV120">
        <f>'Raw Data'!BP120</f>
        <v>2</v>
      </c>
      <c r="BW120">
        <f>'Raw Data'!BQ120</f>
        <v>1</v>
      </c>
      <c r="BX120">
        <f>'Raw Data'!BR120</f>
        <v>1</v>
      </c>
      <c r="BY120">
        <f>'Raw Data'!BS120</f>
        <v>2</v>
      </c>
      <c r="BZ120">
        <f>'Raw Data'!BT120</f>
        <v>3</v>
      </c>
      <c r="CA120">
        <f>'Raw Data'!BU120</f>
        <v>3</v>
      </c>
      <c r="CB120" t="str">
        <f>'Raw Data'!BV120</f>
        <v>N</v>
      </c>
      <c r="CC120">
        <f>'Raw Data'!BW120</f>
        <v>241</v>
      </c>
      <c r="CD120">
        <f>'Raw Data'!BX120</f>
        <v>2</v>
      </c>
      <c r="CE120">
        <f>'Raw Data'!BY120</f>
        <v>0</v>
      </c>
      <c r="CF120" t="str">
        <f>'Raw Data'!BZ120</f>
        <v>Not Urban</v>
      </c>
      <c r="CG120" t="str">
        <f>'Raw Data'!CA120</f>
        <v>Not Urban</v>
      </c>
      <c r="CH120">
        <f>'Raw Data'!CB120</f>
        <v>0</v>
      </c>
      <c r="CI120">
        <f>'Raw Data'!CC120</f>
        <v>25</v>
      </c>
      <c r="CJ120">
        <f>'Raw Data'!CD120</f>
        <v>8020</v>
      </c>
      <c r="CK120" t="str">
        <f>'Raw Data'!CE120</f>
        <v>Clayton</v>
      </c>
      <c r="CL120">
        <f>'Raw Data'!CF120</f>
        <v>1690</v>
      </c>
      <c r="CM120">
        <f>'Raw Data'!CG120</f>
        <v>0.21201300000000001</v>
      </c>
      <c r="CN120">
        <f>'Raw Data'!CH120</f>
        <v>9</v>
      </c>
      <c r="CO120" t="str">
        <f>'Raw Data'!CI120</f>
        <v>State Mainline</v>
      </c>
      <c r="CP120">
        <f>'Raw Data'!CJ120</f>
        <v>8020</v>
      </c>
      <c r="CQ120">
        <f>'Raw Data'!CK120</f>
        <v>452487</v>
      </c>
      <c r="CR120">
        <f>'Raw Data'!CL120</f>
        <v>15.31</v>
      </c>
      <c r="CS120">
        <f>'Raw Data'!CM120</f>
        <v>15.53</v>
      </c>
      <c r="CT120">
        <f>'Raw Data'!CN120</f>
        <v>452487</v>
      </c>
      <c r="CU120">
        <f>'Raw Data'!CO120</f>
        <v>0</v>
      </c>
      <c r="CV120">
        <f>'Raw Data'!CP120</f>
        <v>1119.426702</v>
      </c>
      <c r="CW120">
        <f>'Raw Data'!CQ120</f>
        <v>100</v>
      </c>
      <c r="CX120">
        <f>'Raw Data'!CR120</f>
        <v>42946</v>
      </c>
      <c r="CY120">
        <f>'Raw Data'!CS120</f>
        <v>9.0100000000000006E-3</v>
      </c>
      <c r="CZ120">
        <f>'Raw Data'!CT120</f>
        <v>0</v>
      </c>
      <c r="DA120">
        <f>'Raw Data'!CU120</f>
        <v>8.4599999999999996E-4</v>
      </c>
      <c r="DB120">
        <f>'Raw Data'!CV120</f>
        <v>617</v>
      </c>
      <c r="DC120" t="str">
        <f>'Raw Data'!CW120</f>
        <v>241-0012</v>
      </c>
      <c r="DD120" t="str">
        <f>'Raw Data'!CX120</f>
        <v>3R : Rural Principal Arterial - Other</v>
      </c>
      <c r="DE120" t="str">
        <f>'Raw Data'!CY120</f>
        <v>34.880933, -83.406328</v>
      </c>
      <c r="DF120">
        <f>'Raw Data'!CZ120</f>
        <v>-83.406328000000002</v>
      </c>
      <c r="DG120">
        <f>'Raw Data'!DA120</f>
        <v>34.880932999999999</v>
      </c>
      <c r="DH120">
        <f>'Raw Data'!DB120</f>
        <v>34.880932999999999</v>
      </c>
      <c r="DI120">
        <f>'Raw Data'!DC120</f>
        <v>-83.406328000000002</v>
      </c>
      <c r="DJ120">
        <f>'Raw Data'!DD120</f>
        <v>8.4599999999999996E-4</v>
      </c>
      <c r="DK120">
        <f>'Raw Data'!DE120</f>
        <v>69</v>
      </c>
      <c r="DL120" s="1" t="str">
        <f>VLOOKUP(DK120,'Curve Info'!$A$9:$P$76,16)</f>
        <v>High Crash Frequency</v>
      </c>
      <c r="DM120" s="1" t="str">
        <f>VLOOKUP(DK120,'Curve Info'!$A$9:$P$76,14)</f>
        <v>High AADT</v>
      </c>
      <c r="DN120" s="1">
        <f t="shared" si="17"/>
        <v>6566.666666666667</v>
      </c>
      <c r="DO120" s="1">
        <f t="shared" si="18"/>
        <v>7470</v>
      </c>
      <c r="DP120" s="1">
        <f t="shared" si="19"/>
        <v>-903.33333333333303</v>
      </c>
      <c r="DQ120" s="1">
        <f t="shared" si="20"/>
        <v>-0.12092815707273534</v>
      </c>
      <c r="DR120" s="1">
        <f t="shared" si="21"/>
        <v>7018.3333333333339</v>
      </c>
      <c r="DS120">
        <f>'Raw Data'!DF120</f>
        <v>5040</v>
      </c>
      <c r="DT120">
        <f>'Raw Data'!DG120</f>
        <v>8.5</v>
      </c>
      <c r="DU120">
        <f>'Raw Data'!DH120</f>
        <v>7440</v>
      </c>
      <c r="DV120">
        <f>'Raw Data'!DI120</f>
        <v>6.9</v>
      </c>
      <c r="DW120">
        <f>'Raw Data'!DJ120</f>
        <v>7220</v>
      </c>
      <c r="DX120">
        <f>'Raw Data'!DK120</f>
        <v>7</v>
      </c>
      <c r="DY120">
        <f>'Raw Data'!DL120</f>
        <v>6850</v>
      </c>
      <c r="DZ120">
        <f>'Raw Data'!DM120</f>
        <v>6</v>
      </c>
      <c r="EA120">
        <f>'Raw Data'!DN120</f>
        <v>8020</v>
      </c>
      <c r="EB120">
        <f>'Raw Data'!DO120</f>
        <v>12</v>
      </c>
      <c r="EC120">
        <f>'Raw Data'!DP120</f>
        <v>7700</v>
      </c>
      <c r="ED120">
        <f>'Raw Data'!DQ120</f>
        <v>12</v>
      </c>
      <c r="EE120">
        <f>'Raw Data'!DR120</f>
        <v>7330</v>
      </c>
      <c r="EF120">
        <f>'Raw Data'!DS120</f>
        <v>12</v>
      </c>
      <c r="EG120">
        <f>'Raw Data'!DT120</f>
        <v>6830</v>
      </c>
      <c r="EH120">
        <f>'Raw Data'!DU120</f>
        <v>12</v>
      </c>
      <c r="EI120">
        <f>'Raw Data'!DV120</f>
        <v>6830</v>
      </c>
      <c r="EJ120">
        <f>'Raw Data'!DW120</f>
        <v>0</v>
      </c>
      <c r="EK120">
        <f>'Raw Data'!DX120</f>
        <v>6930</v>
      </c>
      <c r="EL120">
        <f>'Raw Data'!DY120</f>
        <v>0</v>
      </c>
      <c r="EM120">
        <f>'Raw Data'!DZ120</f>
        <v>4.4169999999999999E-3</v>
      </c>
    </row>
    <row r="121" spans="1:143" x14ac:dyDescent="0.3">
      <c r="A121">
        <f>'Raw Data'!A121</f>
        <v>120</v>
      </c>
      <c r="B121">
        <f>'Raw Data'!B121</f>
        <v>5881225</v>
      </c>
      <c r="C121" t="str">
        <f>'Raw Data'!C121</f>
        <v>Clayton Police Department</v>
      </c>
      <c r="D121">
        <f>'Raw Data'!D121</f>
        <v>42427.381944444445</v>
      </c>
      <c r="E121" s="1">
        <f t="shared" si="12"/>
        <v>2016</v>
      </c>
      <c r="F121" s="1" t="str" cm="1">
        <f t="array" ref="F121">_xlfn.IFS(E121&lt;=2016,"before treatment",E121=2017,"unknown",E121&gt;2017,"after treatment")</f>
        <v>before treatment</v>
      </c>
      <c r="G121" s="1">
        <f t="shared" si="13"/>
        <v>1</v>
      </c>
      <c r="H121" s="1">
        <f t="shared" si="14"/>
        <v>0</v>
      </c>
      <c r="I121" t="str">
        <f>'Raw Data'!E121</f>
        <v>Rabun</v>
      </c>
      <c r="J121" t="str">
        <f>'Raw Data'!F121</f>
        <v>["Main St","N Main St","Savannah St","W Savannah St"]</v>
      </c>
      <c r="K121" t="str">
        <f>'Raw Data'!G121</f>
        <v>Main St</v>
      </c>
      <c r="L121" t="str">
        <f>'Raw Data'!H121</f>
        <v>(O) No Injury</v>
      </c>
      <c r="M121">
        <f>'Raw Data'!I121</f>
        <v>0</v>
      </c>
      <c r="N121">
        <f>'Raw Data'!J121</f>
        <v>0</v>
      </c>
      <c r="O121">
        <f>'Raw Data'!K121</f>
        <v>0</v>
      </c>
      <c r="P121" t="str">
        <f>'Raw Data'!L121</f>
        <v>Head On</v>
      </c>
      <c r="Q121" t="str">
        <f>'Raw Data'!M121</f>
        <v>On Roadway - Roadway Intersection</v>
      </c>
      <c r="R121" t="str">
        <f>'Raw Data'!N121</f>
        <v>["Motor Vehicle in Motion","Motor Vehicle in Motion"]</v>
      </c>
      <c r="S121" t="str">
        <f>'Raw Data'!O121</f>
        <v>["Motor Vehicle in Motion","Motor Vehicle in Motion"]</v>
      </c>
      <c r="T121" t="str">
        <f>'Raw Data'!P121</f>
        <v>["Failure to Yield","No Contributing Factors"]</v>
      </c>
      <c r="U121">
        <f>'Raw Data'!Q121</f>
        <v>2</v>
      </c>
      <c r="V121" s="1" t="str">
        <f t="shared" si="15"/>
        <v>No</v>
      </c>
      <c r="W121" t="str">
        <f>'Raw Data'!R121</f>
        <v>["Straight","Turning Left"]</v>
      </c>
      <c r="X121" t="str">
        <f>'Raw Data'!S121</f>
        <v>["East","West"]</v>
      </c>
      <c r="Y121" t="str">
        <f>'Raw Data'!T121</f>
        <v>Daylight</v>
      </c>
      <c r="Z121" t="str">
        <f>'Raw Data'!U121</f>
        <v>Dry</v>
      </c>
      <c r="AA121" t="str">
        <f>'Raw Data'!V121</f>
        <v>[0,0]</v>
      </c>
      <c r="AB121" t="str">
        <f>'Raw Data'!W121</f>
        <v>["Lap and Shoulder Belt Used","Lap and Shoulder Belt Used","Lap and Shoulder Belt Used"]</v>
      </c>
      <c r="AC121" s="1">
        <f t="shared" si="16"/>
        <v>0</v>
      </c>
      <c r="AD121" t="str">
        <f>'Raw Data'!X121</f>
        <v>["Sports Utility Vehicle (SUV)","Sports Utility Vehicle (SUV)"]</v>
      </c>
      <c r="AE121" t="str">
        <f>'Raw Data'!Y121</f>
        <v>2413089101I</v>
      </c>
      <c r="AF121">
        <f>'Raw Data'!Z121</f>
        <v>1.07</v>
      </c>
      <c r="AG121">
        <f>'Raw Data'!AA121</f>
        <v>34.878324999999997</v>
      </c>
      <c r="AH121">
        <f>'Raw Data'!AB121</f>
        <v>-83.400901000000005</v>
      </c>
      <c r="AI121">
        <f>'Raw Data'!AC121</f>
        <v>69</v>
      </c>
      <c r="AJ121">
        <f>'Raw Data'!AD121</f>
        <v>31</v>
      </c>
      <c r="AK121">
        <f>'Raw Data'!AE121</f>
        <v>118</v>
      </c>
      <c r="AL121" t="str">
        <f>'Raw Data'!AF121</f>
        <v>D1_0002_00_I</v>
      </c>
      <c r="AM121">
        <f>'Raw Data'!AG121</f>
        <v>99</v>
      </c>
      <c r="AN121">
        <f>'Raw Data'!AH121</f>
        <v>117</v>
      </c>
      <c r="AO121" t="str">
        <f>'Raw Data'!AI121</f>
        <v>simple</v>
      </c>
      <c r="AP121">
        <f>'Raw Data'!AJ121</f>
        <v>207.8</v>
      </c>
      <c r="AQ121">
        <f>'Raw Data'!AK121</f>
        <v>74.5</v>
      </c>
      <c r="AR121">
        <f>'Raw Data'!AL121</f>
        <v>268.89999999999998</v>
      </c>
      <c r="AS121">
        <f>'Raw Data'!AM121</f>
        <v>-83.405452999999994</v>
      </c>
      <c r="AT121">
        <f>'Raw Data'!AN121</f>
        <v>34.880851999999997</v>
      </c>
      <c r="AU121">
        <f>'Raw Data'!AO121</f>
        <v>-83.404743999999994</v>
      </c>
      <c r="AV121">
        <f>'Raw Data'!AP121</f>
        <v>34.880488999999997</v>
      </c>
      <c r="AW121" t="str">
        <f>'Raw Data'!AQ121</f>
        <v>2411000200I</v>
      </c>
      <c r="AX121">
        <f>'Raw Data'!AR121</f>
        <v>1</v>
      </c>
      <c r="AY121">
        <f>'Raw Data'!AS121</f>
        <v>241</v>
      </c>
      <c r="AZ121">
        <f>'Raw Data'!AT121</f>
        <v>2</v>
      </c>
      <c r="BA121">
        <f>'Raw Data'!AU121</f>
        <v>0</v>
      </c>
      <c r="BB121">
        <f>'Raw Data'!AV121</f>
        <v>25</v>
      </c>
      <c r="BC121">
        <f>'Raw Data'!AW121</f>
        <v>10.17</v>
      </c>
      <c r="BD121">
        <f>'Raw Data'!AX121</f>
        <v>10.02</v>
      </c>
      <c r="BE121">
        <f>'Raw Data'!AY121</f>
        <v>1888.1</v>
      </c>
      <c r="BF121">
        <f>'Raw Data'!AZ121</f>
        <v>1888.1</v>
      </c>
      <c r="BG121">
        <f>'Raw Data'!BA121</f>
        <v>1884.5</v>
      </c>
      <c r="BH121">
        <f>'Raw Data'!BB121</f>
        <v>35</v>
      </c>
      <c r="BI121">
        <f>'Raw Data'!BC121</f>
        <v>27.9</v>
      </c>
      <c r="BJ121">
        <f>'Raw Data'!BD121</f>
        <v>7.1</v>
      </c>
      <c r="BK121">
        <f>'Raw Data'!BE121</f>
        <v>43091</v>
      </c>
      <c r="BL121" t="str">
        <f>'Raw Data'!BF121</f>
        <v>NONE</v>
      </c>
      <c r="BM121">
        <f>'Raw Data'!BG121</f>
        <v>8.4599999999999996E-4</v>
      </c>
      <c r="BN121">
        <f>'Raw Data'!BH121</f>
        <v>43297</v>
      </c>
      <c r="BO121">
        <f>'Raw Data'!BI121</f>
        <v>42922</v>
      </c>
      <c r="BP121" t="str">
        <f>'Raw Data'!BJ121</f>
        <v>2411000200I</v>
      </c>
      <c r="BQ121" t="str">
        <f>'Raw Data'!BK121</f>
        <v>RABUN</v>
      </c>
      <c r="BR121">
        <f>'Raw Data'!BL121</f>
        <v>1</v>
      </c>
      <c r="BS121">
        <f>'Raw Data'!BM121</f>
        <v>200</v>
      </c>
      <c r="BT121">
        <f>'Raw Data'!BN121</f>
        <v>1</v>
      </c>
      <c r="BU121">
        <f>'Raw Data'!BO121</f>
        <v>1</v>
      </c>
      <c r="BV121">
        <f>'Raw Data'!BP121</f>
        <v>2</v>
      </c>
      <c r="BW121">
        <f>'Raw Data'!BQ121</f>
        <v>1</v>
      </c>
      <c r="BX121">
        <f>'Raw Data'!BR121</f>
        <v>1</v>
      </c>
      <c r="BY121">
        <f>'Raw Data'!BS121</f>
        <v>2</v>
      </c>
      <c r="BZ121">
        <f>'Raw Data'!BT121</f>
        <v>3</v>
      </c>
      <c r="CA121">
        <f>'Raw Data'!BU121</f>
        <v>3</v>
      </c>
      <c r="CB121" t="str">
        <f>'Raw Data'!BV121</f>
        <v>N</v>
      </c>
      <c r="CC121">
        <f>'Raw Data'!BW121</f>
        <v>241</v>
      </c>
      <c r="CD121">
        <f>'Raw Data'!BX121</f>
        <v>2</v>
      </c>
      <c r="CE121">
        <f>'Raw Data'!BY121</f>
        <v>0</v>
      </c>
      <c r="CF121" t="str">
        <f>'Raw Data'!BZ121</f>
        <v>Not Urban</v>
      </c>
      <c r="CG121" t="str">
        <f>'Raw Data'!CA121</f>
        <v>Not Urban</v>
      </c>
      <c r="CH121">
        <f>'Raw Data'!CB121</f>
        <v>0</v>
      </c>
      <c r="CI121">
        <f>'Raw Data'!CC121</f>
        <v>25</v>
      </c>
      <c r="CJ121">
        <f>'Raw Data'!CD121</f>
        <v>8020</v>
      </c>
      <c r="CK121" t="str">
        <f>'Raw Data'!CE121</f>
        <v>Clayton</v>
      </c>
      <c r="CL121">
        <f>'Raw Data'!CF121</f>
        <v>1690</v>
      </c>
      <c r="CM121">
        <f>'Raw Data'!CG121</f>
        <v>0.21201300000000001</v>
      </c>
      <c r="CN121">
        <f>'Raw Data'!CH121</f>
        <v>9</v>
      </c>
      <c r="CO121" t="str">
        <f>'Raw Data'!CI121</f>
        <v>State Mainline</v>
      </c>
      <c r="CP121">
        <f>'Raw Data'!CJ121</f>
        <v>8020</v>
      </c>
      <c r="CQ121">
        <f>'Raw Data'!CK121</f>
        <v>452487</v>
      </c>
      <c r="CR121">
        <f>'Raw Data'!CL121</f>
        <v>15.31</v>
      </c>
      <c r="CS121">
        <f>'Raw Data'!CM121</f>
        <v>15.53</v>
      </c>
      <c r="CT121">
        <f>'Raw Data'!CN121</f>
        <v>452487</v>
      </c>
      <c r="CU121">
        <f>'Raw Data'!CO121</f>
        <v>0</v>
      </c>
      <c r="CV121">
        <f>'Raw Data'!CP121</f>
        <v>1119.426702</v>
      </c>
      <c r="CW121">
        <f>'Raw Data'!CQ121</f>
        <v>100</v>
      </c>
      <c r="CX121">
        <f>'Raw Data'!CR121</f>
        <v>42946</v>
      </c>
      <c r="CY121">
        <f>'Raw Data'!CS121</f>
        <v>9.0100000000000006E-3</v>
      </c>
      <c r="CZ121">
        <f>'Raw Data'!CT121</f>
        <v>0</v>
      </c>
      <c r="DA121">
        <f>'Raw Data'!CU121</f>
        <v>8.4599999999999996E-4</v>
      </c>
      <c r="DB121">
        <f>'Raw Data'!CV121</f>
        <v>617</v>
      </c>
      <c r="DC121" t="str">
        <f>'Raw Data'!CW121</f>
        <v>241-0012</v>
      </c>
      <c r="DD121" t="str">
        <f>'Raw Data'!CX121</f>
        <v>3R : Rural Principal Arterial - Other</v>
      </c>
      <c r="DE121" t="str">
        <f>'Raw Data'!CY121</f>
        <v>34.880933, -83.406328</v>
      </c>
      <c r="DF121">
        <f>'Raw Data'!CZ121</f>
        <v>-83.406328000000002</v>
      </c>
      <c r="DG121">
        <f>'Raw Data'!DA121</f>
        <v>34.880932999999999</v>
      </c>
      <c r="DH121">
        <f>'Raw Data'!DB121</f>
        <v>34.880932999999999</v>
      </c>
      <c r="DI121">
        <f>'Raw Data'!DC121</f>
        <v>-83.406328000000002</v>
      </c>
      <c r="DJ121">
        <f>'Raw Data'!DD121</f>
        <v>8.4599999999999996E-4</v>
      </c>
      <c r="DK121">
        <f>'Raw Data'!DE121</f>
        <v>69</v>
      </c>
      <c r="DL121" s="1" t="str">
        <f>VLOOKUP(DK121,'Curve Info'!$A$9:$P$76,16)</f>
        <v>High Crash Frequency</v>
      </c>
      <c r="DM121" s="1" t="str">
        <f>VLOOKUP(DK121,'Curve Info'!$A$9:$P$76,14)</f>
        <v>High AADT</v>
      </c>
      <c r="DN121" s="1">
        <f t="shared" si="17"/>
        <v>6566.666666666667</v>
      </c>
      <c r="DO121" s="1">
        <f t="shared" si="18"/>
        <v>7470</v>
      </c>
      <c r="DP121" s="1">
        <f t="shared" si="19"/>
        <v>-903.33333333333303</v>
      </c>
      <c r="DQ121" s="1">
        <f t="shared" si="20"/>
        <v>-0.12092815707273534</v>
      </c>
      <c r="DR121" s="1">
        <f t="shared" si="21"/>
        <v>7018.3333333333339</v>
      </c>
      <c r="DS121">
        <f>'Raw Data'!DF121</f>
        <v>5040</v>
      </c>
      <c r="DT121">
        <f>'Raw Data'!DG121</f>
        <v>8.5</v>
      </c>
      <c r="DU121">
        <f>'Raw Data'!DH121</f>
        <v>7440</v>
      </c>
      <c r="DV121">
        <f>'Raw Data'!DI121</f>
        <v>6.9</v>
      </c>
      <c r="DW121">
        <f>'Raw Data'!DJ121</f>
        <v>7220</v>
      </c>
      <c r="DX121">
        <f>'Raw Data'!DK121</f>
        <v>7</v>
      </c>
      <c r="DY121">
        <f>'Raw Data'!DL121</f>
        <v>6850</v>
      </c>
      <c r="DZ121">
        <f>'Raw Data'!DM121</f>
        <v>6</v>
      </c>
      <c r="EA121">
        <f>'Raw Data'!DN121</f>
        <v>8020</v>
      </c>
      <c r="EB121">
        <f>'Raw Data'!DO121</f>
        <v>12</v>
      </c>
      <c r="EC121">
        <f>'Raw Data'!DP121</f>
        <v>7700</v>
      </c>
      <c r="ED121">
        <f>'Raw Data'!DQ121</f>
        <v>12</v>
      </c>
      <c r="EE121">
        <f>'Raw Data'!DR121</f>
        <v>7330</v>
      </c>
      <c r="EF121">
        <f>'Raw Data'!DS121</f>
        <v>12</v>
      </c>
      <c r="EG121">
        <f>'Raw Data'!DT121</f>
        <v>6830</v>
      </c>
      <c r="EH121">
        <f>'Raw Data'!DU121</f>
        <v>12</v>
      </c>
      <c r="EI121">
        <f>'Raw Data'!DV121</f>
        <v>6830</v>
      </c>
      <c r="EJ121">
        <f>'Raw Data'!DW121</f>
        <v>0</v>
      </c>
      <c r="EK121">
        <f>'Raw Data'!DX121</f>
        <v>6930</v>
      </c>
      <c r="EL121">
        <f>'Raw Data'!DY121</f>
        <v>0</v>
      </c>
      <c r="EM121">
        <f>'Raw Data'!DZ121</f>
        <v>4.4130000000000003E-3</v>
      </c>
    </row>
    <row r="122" spans="1:143" x14ac:dyDescent="0.3">
      <c r="A122">
        <f>'Raw Data'!A122</f>
        <v>121</v>
      </c>
      <c r="B122">
        <f>'Raw Data'!B122</f>
        <v>5881228</v>
      </c>
      <c r="C122" t="str">
        <f>'Raw Data'!C122</f>
        <v>Clayton Police Department</v>
      </c>
      <c r="D122">
        <f>'Raw Data'!D122</f>
        <v>42406.739583333336</v>
      </c>
      <c r="E122" s="1">
        <f t="shared" si="12"/>
        <v>2016</v>
      </c>
      <c r="F122" s="1" t="str" cm="1">
        <f t="array" ref="F122">_xlfn.IFS(E122&lt;=2016,"before treatment",E122=2017,"unknown",E122&gt;2017,"after treatment")</f>
        <v>before treatment</v>
      </c>
      <c r="G122" s="1">
        <f t="shared" si="13"/>
        <v>1</v>
      </c>
      <c r="H122" s="1">
        <f t="shared" si="14"/>
        <v>0</v>
      </c>
      <c r="I122" t="str">
        <f>'Raw Data'!E122</f>
        <v>Rabun</v>
      </c>
      <c r="J122" t="str">
        <f>'Raw Data'!F122</f>
        <v>["Hiawassee St","House St"]</v>
      </c>
      <c r="K122" t="str">
        <f>'Raw Data'!G122</f>
        <v>Sr 2</v>
      </c>
      <c r="L122" t="str">
        <f>'Raw Data'!H122</f>
        <v>(O) No Injury</v>
      </c>
      <c r="M122">
        <f>'Raw Data'!I122</f>
        <v>0</v>
      </c>
      <c r="N122">
        <f>'Raw Data'!J122</f>
        <v>0</v>
      </c>
      <c r="O122">
        <f>'Raw Data'!K122</f>
        <v>0</v>
      </c>
      <c r="P122" t="str">
        <f>'Raw Data'!L122</f>
        <v>Rear End</v>
      </c>
      <c r="Q122" t="str">
        <f>'Raw Data'!M122</f>
        <v>On Roadway - Roadway Intersection</v>
      </c>
      <c r="R122" t="str">
        <f>'Raw Data'!N122</f>
        <v>["Motor Vehicle in Motion","Motor Vehicle in Motion"]</v>
      </c>
      <c r="S122" t="str">
        <f>'Raw Data'!O122</f>
        <v>["Motor Vehicle in Motion","Motor Vehicle in Motion"]</v>
      </c>
      <c r="T122" t="str">
        <f>'Raw Data'!P122</f>
        <v>["Following Too Close","No Contributing Factors"]</v>
      </c>
      <c r="U122">
        <f>'Raw Data'!Q122</f>
        <v>2</v>
      </c>
      <c r="V122" s="1" t="str">
        <f t="shared" si="15"/>
        <v>No</v>
      </c>
      <c r="W122" t="str">
        <f>'Raw Data'!R122</f>
        <v>["Stopped","Turning Right"]</v>
      </c>
      <c r="X122" t="str">
        <f>'Raw Data'!S122</f>
        <v>["West","West"]</v>
      </c>
      <c r="Y122" t="str">
        <f>'Raw Data'!T122</f>
        <v>Daylight</v>
      </c>
      <c r="Z122" t="str">
        <f>'Raw Data'!U122</f>
        <v>Dry</v>
      </c>
      <c r="AA122" t="str">
        <f>'Raw Data'!V122</f>
        <v>[0,0]</v>
      </c>
      <c r="AB122" t="str">
        <f>'Raw Data'!W122</f>
        <v>["Lap and Shoulder Belt Used","Lap and Shoulder Belt Used"]</v>
      </c>
      <c r="AC122" s="1">
        <f t="shared" si="16"/>
        <v>0</v>
      </c>
      <c r="AD122" t="str">
        <f>'Raw Data'!X122</f>
        <v>["Pickup Truck","Sports Utility Vehicle (SUV)"]</v>
      </c>
      <c r="AE122" t="str">
        <f>'Raw Data'!Y122</f>
        <v>2411000200I</v>
      </c>
      <c r="AF122">
        <f>'Raw Data'!Z122</f>
        <v>15.533294</v>
      </c>
      <c r="AG122">
        <f>'Raw Data'!AA122</f>
        <v>34.880035999999997</v>
      </c>
      <c r="AH122">
        <f>'Raw Data'!AB122</f>
        <v>-83.404336999999998</v>
      </c>
      <c r="AI122">
        <f>'Raw Data'!AC122</f>
        <v>69</v>
      </c>
      <c r="AJ122">
        <f>'Raw Data'!AD122</f>
        <v>31</v>
      </c>
      <c r="AK122">
        <f>'Raw Data'!AE122</f>
        <v>118</v>
      </c>
      <c r="AL122" t="str">
        <f>'Raw Data'!AF122</f>
        <v>D1_0002_00_I</v>
      </c>
      <c r="AM122">
        <f>'Raw Data'!AG122</f>
        <v>99</v>
      </c>
      <c r="AN122">
        <f>'Raw Data'!AH122</f>
        <v>117</v>
      </c>
      <c r="AO122" t="str">
        <f>'Raw Data'!AI122</f>
        <v>simple</v>
      </c>
      <c r="AP122">
        <f>'Raw Data'!AJ122</f>
        <v>207.8</v>
      </c>
      <c r="AQ122">
        <f>'Raw Data'!AK122</f>
        <v>74.5</v>
      </c>
      <c r="AR122">
        <f>'Raw Data'!AL122</f>
        <v>268.89999999999998</v>
      </c>
      <c r="AS122">
        <f>'Raw Data'!AM122</f>
        <v>-83.405452999999994</v>
      </c>
      <c r="AT122">
        <f>'Raw Data'!AN122</f>
        <v>34.880851999999997</v>
      </c>
      <c r="AU122">
        <f>'Raw Data'!AO122</f>
        <v>-83.404743999999994</v>
      </c>
      <c r="AV122">
        <f>'Raw Data'!AP122</f>
        <v>34.880488999999997</v>
      </c>
      <c r="AW122" t="str">
        <f>'Raw Data'!AQ122</f>
        <v>2411000200I</v>
      </c>
      <c r="AX122">
        <f>'Raw Data'!AR122</f>
        <v>1</v>
      </c>
      <c r="AY122">
        <f>'Raw Data'!AS122</f>
        <v>241</v>
      </c>
      <c r="AZ122">
        <f>'Raw Data'!AT122</f>
        <v>2</v>
      </c>
      <c r="BA122">
        <f>'Raw Data'!AU122</f>
        <v>0</v>
      </c>
      <c r="BB122">
        <f>'Raw Data'!AV122</f>
        <v>25</v>
      </c>
      <c r="BC122">
        <f>'Raw Data'!AW122</f>
        <v>10.17</v>
      </c>
      <c r="BD122">
        <f>'Raw Data'!AX122</f>
        <v>10.02</v>
      </c>
      <c r="BE122">
        <f>'Raw Data'!AY122</f>
        <v>1888.1</v>
      </c>
      <c r="BF122">
        <f>'Raw Data'!AZ122</f>
        <v>1888.1</v>
      </c>
      <c r="BG122">
        <f>'Raw Data'!BA122</f>
        <v>1884.5</v>
      </c>
      <c r="BH122">
        <f>'Raw Data'!BB122</f>
        <v>35</v>
      </c>
      <c r="BI122">
        <f>'Raw Data'!BC122</f>
        <v>27.9</v>
      </c>
      <c r="BJ122">
        <f>'Raw Data'!BD122</f>
        <v>7.1</v>
      </c>
      <c r="BK122">
        <f>'Raw Data'!BE122</f>
        <v>43091</v>
      </c>
      <c r="BL122" t="str">
        <f>'Raw Data'!BF122</f>
        <v>NONE</v>
      </c>
      <c r="BM122">
        <f>'Raw Data'!BG122</f>
        <v>8.4599999999999996E-4</v>
      </c>
      <c r="BN122">
        <f>'Raw Data'!BH122</f>
        <v>43297</v>
      </c>
      <c r="BO122">
        <f>'Raw Data'!BI122</f>
        <v>42922</v>
      </c>
      <c r="BP122" t="str">
        <f>'Raw Data'!BJ122</f>
        <v>2411000200I</v>
      </c>
      <c r="BQ122" t="str">
        <f>'Raw Data'!BK122</f>
        <v>RABUN</v>
      </c>
      <c r="BR122">
        <f>'Raw Data'!BL122</f>
        <v>1</v>
      </c>
      <c r="BS122">
        <f>'Raw Data'!BM122</f>
        <v>200</v>
      </c>
      <c r="BT122">
        <f>'Raw Data'!BN122</f>
        <v>1</v>
      </c>
      <c r="BU122">
        <f>'Raw Data'!BO122</f>
        <v>1</v>
      </c>
      <c r="BV122">
        <f>'Raw Data'!BP122</f>
        <v>2</v>
      </c>
      <c r="BW122">
        <f>'Raw Data'!BQ122</f>
        <v>1</v>
      </c>
      <c r="BX122">
        <f>'Raw Data'!BR122</f>
        <v>1</v>
      </c>
      <c r="BY122">
        <f>'Raw Data'!BS122</f>
        <v>2</v>
      </c>
      <c r="BZ122">
        <f>'Raw Data'!BT122</f>
        <v>3</v>
      </c>
      <c r="CA122">
        <f>'Raw Data'!BU122</f>
        <v>3</v>
      </c>
      <c r="CB122" t="str">
        <f>'Raw Data'!BV122</f>
        <v>N</v>
      </c>
      <c r="CC122">
        <f>'Raw Data'!BW122</f>
        <v>241</v>
      </c>
      <c r="CD122">
        <f>'Raw Data'!BX122</f>
        <v>2</v>
      </c>
      <c r="CE122">
        <f>'Raw Data'!BY122</f>
        <v>0</v>
      </c>
      <c r="CF122" t="str">
        <f>'Raw Data'!BZ122</f>
        <v>Not Urban</v>
      </c>
      <c r="CG122" t="str">
        <f>'Raw Data'!CA122</f>
        <v>Not Urban</v>
      </c>
      <c r="CH122">
        <f>'Raw Data'!CB122</f>
        <v>0</v>
      </c>
      <c r="CI122">
        <f>'Raw Data'!CC122</f>
        <v>25</v>
      </c>
      <c r="CJ122">
        <f>'Raw Data'!CD122</f>
        <v>8020</v>
      </c>
      <c r="CK122" t="str">
        <f>'Raw Data'!CE122</f>
        <v>Clayton</v>
      </c>
      <c r="CL122">
        <f>'Raw Data'!CF122</f>
        <v>1690</v>
      </c>
      <c r="CM122">
        <f>'Raw Data'!CG122</f>
        <v>0.21201300000000001</v>
      </c>
      <c r="CN122">
        <f>'Raw Data'!CH122</f>
        <v>9</v>
      </c>
      <c r="CO122" t="str">
        <f>'Raw Data'!CI122</f>
        <v>State Mainline</v>
      </c>
      <c r="CP122">
        <f>'Raw Data'!CJ122</f>
        <v>8020</v>
      </c>
      <c r="CQ122">
        <f>'Raw Data'!CK122</f>
        <v>452487</v>
      </c>
      <c r="CR122">
        <f>'Raw Data'!CL122</f>
        <v>15.31</v>
      </c>
      <c r="CS122">
        <f>'Raw Data'!CM122</f>
        <v>15.53</v>
      </c>
      <c r="CT122">
        <f>'Raw Data'!CN122</f>
        <v>452487</v>
      </c>
      <c r="CU122">
        <f>'Raw Data'!CO122</f>
        <v>0</v>
      </c>
      <c r="CV122">
        <f>'Raw Data'!CP122</f>
        <v>1119.426702</v>
      </c>
      <c r="CW122">
        <f>'Raw Data'!CQ122</f>
        <v>100</v>
      </c>
      <c r="CX122">
        <f>'Raw Data'!CR122</f>
        <v>42946</v>
      </c>
      <c r="CY122">
        <f>'Raw Data'!CS122</f>
        <v>9.0100000000000006E-3</v>
      </c>
      <c r="CZ122">
        <f>'Raw Data'!CT122</f>
        <v>0</v>
      </c>
      <c r="DA122">
        <f>'Raw Data'!CU122</f>
        <v>8.4599999999999996E-4</v>
      </c>
      <c r="DB122">
        <f>'Raw Data'!CV122</f>
        <v>617</v>
      </c>
      <c r="DC122" t="str">
        <f>'Raw Data'!CW122</f>
        <v>241-0012</v>
      </c>
      <c r="DD122" t="str">
        <f>'Raw Data'!CX122</f>
        <v>3R : Rural Principal Arterial - Other</v>
      </c>
      <c r="DE122" t="str">
        <f>'Raw Data'!CY122</f>
        <v>34.880933, -83.406328</v>
      </c>
      <c r="DF122">
        <f>'Raw Data'!CZ122</f>
        <v>-83.406328000000002</v>
      </c>
      <c r="DG122">
        <f>'Raw Data'!DA122</f>
        <v>34.880932999999999</v>
      </c>
      <c r="DH122">
        <f>'Raw Data'!DB122</f>
        <v>34.880932999999999</v>
      </c>
      <c r="DI122">
        <f>'Raw Data'!DC122</f>
        <v>-83.406328000000002</v>
      </c>
      <c r="DJ122">
        <f>'Raw Data'!DD122</f>
        <v>8.4599999999999996E-4</v>
      </c>
      <c r="DK122">
        <f>'Raw Data'!DE122</f>
        <v>69</v>
      </c>
      <c r="DL122" s="1" t="str">
        <f>VLOOKUP(DK122,'Curve Info'!$A$9:$P$76,16)</f>
        <v>High Crash Frequency</v>
      </c>
      <c r="DM122" s="1" t="str">
        <f>VLOOKUP(DK122,'Curve Info'!$A$9:$P$76,14)</f>
        <v>High AADT</v>
      </c>
      <c r="DN122" s="1">
        <f t="shared" si="17"/>
        <v>6566.666666666667</v>
      </c>
      <c r="DO122" s="1">
        <f t="shared" si="18"/>
        <v>7470</v>
      </c>
      <c r="DP122" s="1">
        <f t="shared" si="19"/>
        <v>-903.33333333333303</v>
      </c>
      <c r="DQ122" s="1">
        <f t="shared" si="20"/>
        <v>-0.12092815707273534</v>
      </c>
      <c r="DR122" s="1">
        <f t="shared" si="21"/>
        <v>7018.3333333333339</v>
      </c>
      <c r="DS122">
        <f>'Raw Data'!DF122</f>
        <v>5040</v>
      </c>
      <c r="DT122">
        <f>'Raw Data'!DG122</f>
        <v>8.5</v>
      </c>
      <c r="DU122">
        <f>'Raw Data'!DH122</f>
        <v>7440</v>
      </c>
      <c r="DV122">
        <f>'Raw Data'!DI122</f>
        <v>6.9</v>
      </c>
      <c r="DW122">
        <f>'Raw Data'!DJ122</f>
        <v>7220</v>
      </c>
      <c r="DX122">
        <f>'Raw Data'!DK122</f>
        <v>7</v>
      </c>
      <c r="DY122">
        <f>'Raw Data'!DL122</f>
        <v>6850</v>
      </c>
      <c r="DZ122">
        <f>'Raw Data'!DM122</f>
        <v>6</v>
      </c>
      <c r="EA122">
        <f>'Raw Data'!DN122</f>
        <v>8020</v>
      </c>
      <c r="EB122">
        <f>'Raw Data'!DO122</f>
        <v>12</v>
      </c>
      <c r="EC122">
        <f>'Raw Data'!DP122</f>
        <v>7700</v>
      </c>
      <c r="ED122">
        <f>'Raw Data'!DQ122</f>
        <v>12</v>
      </c>
      <c r="EE122">
        <f>'Raw Data'!DR122</f>
        <v>7330</v>
      </c>
      <c r="EF122">
        <f>'Raw Data'!DS122</f>
        <v>12</v>
      </c>
      <c r="EG122">
        <f>'Raw Data'!DT122</f>
        <v>6830</v>
      </c>
      <c r="EH122">
        <f>'Raw Data'!DU122</f>
        <v>12</v>
      </c>
      <c r="EI122">
        <f>'Raw Data'!DV122</f>
        <v>6830</v>
      </c>
      <c r="EJ122">
        <f>'Raw Data'!DW122</f>
        <v>0</v>
      </c>
      <c r="EK122">
        <f>'Raw Data'!DX122</f>
        <v>6930</v>
      </c>
      <c r="EL122">
        <f>'Raw Data'!DY122</f>
        <v>0</v>
      </c>
      <c r="EM122">
        <f>'Raw Data'!DZ122</f>
        <v>6.1200000000000002E-4</v>
      </c>
    </row>
    <row r="123" spans="1:143" x14ac:dyDescent="0.3">
      <c r="A123">
        <f>'Raw Data'!A123</f>
        <v>122</v>
      </c>
      <c r="B123">
        <f>'Raw Data'!B123</f>
        <v>5453861</v>
      </c>
      <c r="C123" t="str">
        <f>'Raw Data'!C123</f>
        <v>Rabun Co Sheriff's Office</v>
      </c>
      <c r="D123">
        <f>'Raw Data'!D123</f>
        <v>42243.649305555555</v>
      </c>
      <c r="E123" s="1">
        <f t="shared" si="12"/>
        <v>2015</v>
      </c>
      <c r="F123" s="1" t="str" cm="1">
        <f t="array" ref="F123">_xlfn.IFS(E123&lt;=2016,"before treatment",E123=2017,"unknown",E123&gt;2017,"after treatment")</f>
        <v>before treatment</v>
      </c>
      <c r="G123" s="1">
        <f t="shared" si="13"/>
        <v>1</v>
      </c>
      <c r="H123" s="1">
        <f t="shared" si="14"/>
        <v>0</v>
      </c>
      <c r="I123" t="str">
        <f>'Raw Data'!E123</f>
        <v>Rabun</v>
      </c>
      <c r="J123" t="str">
        <f>'Raw Data'!F123</f>
        <v>Savannah St</v>
      </c>
      <c r="K123" t="str">
        <f>'Raw Data'!G123</f>
        <v>(none)</v>
      </c>
      <c r="L123" t="str">
        <f>'Raw Data'!H123</f>
        <v>(O) No Injury</v>
      </c>
      <c r="M123">
        <f>'Raw Data'!I123</f>
        <v>0</v>
      </c>
      <c r="N123">
        <f>'Raw Data'!J123</f>
        <v>0</v>
      </c>
      <c r="O123">
        <f>'Raw Data'!K123</f>
        <v>0</v>
      </c>
      <c r="P123" t="str">
        <f>'Raw Data'!L123</f>
        <v>Not a Collision with Motor Vehicle</v>
      </c>
      <c r="Q123" t="str">
        <f>'Raw Data'!M123</f>
        <v>Off Roadway</v>
      </c>
      <c r="R123" t="str">
        <f>'Raw Data'!N123</f>
        <v>Ditch</v>
      </c>
      <c r="S123" t="str">
        <f>'Raw Data'!O123</f>
        <v>Ditch</v>
      </c>
      <c r="T123" t="str">
        <f>'Raw Data'!P123</f>
        <v>Inattentive or Other Distraction (Distracted)</v>
      </c>
      <c r="U123">
        <f>'Raw Data'!Q123</f>
        <v>1</v>
      </c>
      <c r="V123" s="1" t="str">
        <f t="shared" si="15"/>
        <v>Yes</v>
      </c>
      <c r="W123" t="str">
        <f>'Raw Data'!R123</f>
        <v>Straight</v>
      </c>
      <c r="X123" t="str">
        <f>'Raw Data'!S123</f>
        <v>East</v>
      </c>
      <c r="Y123" t="str">
        <f>'Raw Data'!T123</f>
        <v>Daylight</v>
      </c>
      <c r="Z123" t="str">
        <f>'Raw Data'!U123</f>
        <v>Dry</v>
      </c>
      <c r="AA123">
        <f>'Raw Data'!V123</f>
        <v>71</v>
      </c>
      <c r="AB123" t="str">
        <f>'Raw Data'!W123</f>
        <v>Lap and Shoulder Belt Used</v>
      </c>
      <c r="AC123" s="1">
        <f t="shared" si="16"/>
        <v>0</v>
      </c>
      <c r="AD123" t="str">
        <f>'Raw Data'!X123</f>
        <v>Pickup Truck</v>
      </c>
      <c r="AE123" t="str">
        <f>'Raw Data'!Y123</f>
        <v>2411000200I</v>
      </c>
      <c r="AF123">
        <f>'Raw Data'!Z123</f>
        <v>15.846219</v>
      </c>
      <c r="AG123">
        <f>'Raw Data'!AA123</f>
        <v>34.878256</v>
      </c>
      <c r="AH123">
        <f>'Raw Data'!AB123</f>
        <v>-83.399810000000002</v>
      </c>
      <c r="AI123">
        <f>'Raw Data'!AC123</f>
        <v>69</v>
      </c>
      <c r="AJ123">
        <f>'Raw Data'!AD123</f>
        <v>31</v>
      </c>
      <c r="AK123">
        <f>'Raw Data'!AE123</f>
        <v>118</v>
      </c>
      <c r="AL123" t="str">
        <f>'Raw Data'!AF123</f>
        <v>D1_0002_00_I</v>
      </c>
      <c r="AM123">
        <f>'Raw Data'!AG123</f>
        <v>99</v>
      </c>
      <c r="AN123">
        <f>'Raw Data'!AH123</f>
        <v>117</v>
      </c>
      <c r="AO123" t="str">
        <f>'Raw Data'!AI123</f>
        <v>simple</v>
      </c>
      <c r="AP123">
        <f>'Raw Data'!AJ123</f>
        <v>207.8</v>
      </c>
      <c r="AQ123">
        <f>'Raw Data'!AK123</f>
        <v>74.5</v>
      </c>
      <c r="AR123">
        <f>'Raw Data'!AL123</f>
        <v>268.89999999999998</v>
      </c>
      <c r="AS123">
        <f>'Raw Data'!AM123</f>
        <v>-83.405452999999994</v>
      </c>
      <c r="AT123">
        <f>'Raw Data'!AN123</f>
        <v>34.880851999999997</v>
      </c>
      <c r="AU123">
        <f>'Raw Data'!AO123</f>
        <v>-83.404743999999994</v>
      </c>
      <c r="AV123">
        <f>'Raw Data'!AP123</f>
        <v>34.880488999999997</v>
      </c>
      <c r="AW123" t="str">
        <f>'Raw Data'!AQ123</f>
        <v>2411000200I</v>
      </c>
      <c r="AX123">
        <f>'Raw Data'!AR123</f>
        <v>1</v>
      </c>
      <c r="AY123">
        <f>'Raw Data'!AS123</f>
        <v>241</v>
      </c>
      <c r="AZ123">
        <f>'Raw Data'!AT123</f>
        <v>2</v>
      </c>
      <c r="BA123">
        <f>'Raw Data'!AU123</f>
        <v>0</v>
      </c>
      <c r="BB123">
        <f>'Raw Data'!AV123</f>
        <v>25</v>
      </c>
      <c r="BC123">
        <f>'Raw Data'!AW123</f>
        <v>10.17</v>
      </c>
      <c r="BD123">
        <f>'Raw Data'!AX123</f>
        <v>10.02</v>
      </c>
      <c r="BE123">
        <f>'Raw Data'!AY123</f>
        <v>1888.1</v>
      </c>
      <c r="BF123">
        <f>'Raw Data'!AZ123</f>
        <v>1888.1</v>
      </c>
      <c r="BG123">
        <f>'Raw Data'!BA123</f>
        <v>1884.5</v>
      </c>
      <c r="BH123">
        <f>'Raw Data'!BB123</f>
        <v>35</v>
      </c>
      <c r="BI123">
        <f>'Raw Data'!BC123</f>
        <v>27.9</v>
      </c>
      <c r="BJ123">
        <f>'Raw Data'!BD123</f>
        <v>7.1</v>
      </c>
      <c r="BK123">
        <f>'Raw Data'!BE123</f>
        <v>43091</v>
      </c>
      <c r="BL123" t="str">
        <f>'Raw Data'!BF123</f>
        <v>NONE</v>
      </c>
      <c r="BM123">
        <f>'Raw Data'!BG123</f>
        <v>8.4599999999999996E-4</v>
      </c>
      <c r="BN123">
        <f>'Raw Data'!BH123</f>
        <v>43297</v>
      </c>
      <c r="BO123">
        <f>'Raw Data'!BI123</f>
        <v>42922</v>
      </c>
      <c r="BP123" t="str">
        <f>'Raw Data'!BJ123</f>
        <v>2411000200I</v>
      </c>
      <c r="BQ123" t="str">
        <f>'Raw Data'!BK123</f>
        <v>RABUN</v>
      </c>
      <c r="BR123">
        <f>'Raw Data'!BL123</f>
        <v>1</v>
      </c>
      <c r="BS123">
        <f>'Raw Data'!BM123</f>
        <v>200</v>
      </c>
      <c r="BT123">
        <f>'Raw Data'!BN123</f>
        <v>1</v>
      </c>
      <c r="BU123">
        <f>'Raw Data'!BO123</f>
        <v>1</v>
      </c>
      <c r="BV123">
        <f>'Raw Data'!BP123</f>
        <v>2</v>
      </c>
      <c r="BW123">
        <f>'Raw Data'!BQ123</f>
        <v>1</v>
      </c>
      <c r="BX123">
        <f>'Raw Data'!BR123</f>
        <v>1</v>
      </c>
      <c r="BY123">
        <f>'Raw Data'!BS123</f>
        <v>2</v>
      </c>
      <c r="BZ123">
        <f>'Raw Data'!BT123</f>
        <v>3</v>
      </c>
      <c r="CA123">
        <f>'Raw Data'!BU123</f>
        <v>3</v>
      </c>
      <c r="CB123" t="str">
        <f>'Raw Data'!BV123</f>
        <v>N</v>
      </c>
      <c r="CC123">
        <f>'Raw Data'!BW123</f>
        <v>241</v>
      </c>
      <c r="CD123">
        <f>'Raw Data'!BX123</f>
        <v>2</v>
      </c>
      <c r="CE123">
        <f>'Raw Data'!BY123</f>
        <v>0</v>
      </c>
      <c r="CF123" t="str">
        <f>'Raw Data'!BZ123</f>
        <v>Not Urban</v>
      </c>
      <c r="CG123" t="str">
        <f>'Raw Data'!CA123</f>
        <v>Not Urban</v>
      </c>
      <c r="CH123">
        <f>'Raw Data'!CB123</f>
        <v>0</v>
      </c>
      <c r="CI123">
        <f>'Raw Data'!CC123</f>
        <v>25</v>
      </c>
      <c r="CJ123">
        <f>'Raw Data'!CD123</f>
        <v>8020</v>
      </c>
      <c r="CK123" t="str">
        <f>'Raw Data'!CE123</f>
        <v>Clayton</v>
      </c>
      <c r="CL123">
        <f>'Raw Data'!CF123</f>
        <v>1690</v>
      </c>
      <c r="CM123">
        <f>'Raw Data'!CG123</f>
        <v>0.21201300000000001</v>
      </c>
      <c r="CN123">
        <f>'Raw Data'!CH123</f>
        <v>9</v>
      </c>
      <c r="CO123" t="str">
        <f>'Raw Data'!CI123</f>
        <v>State Mainline</v>
      </c>
      <c r="CP123">
        <f>'Raw Data'!CJ123</f>
        <v>8020</v>
      </c>
      <c r="CQ123">
        <f>'Raw Data'!CK123</f>
        <v>452487</v>
      </c>
      <c r="CR123">
        <f>'Raw Data'!CL123</f>
        <v>15.31</v>
      </c>
      <c r="CS123">
        <f>'Raw Data'!CM123</f>
        <v>15.53</v>
      </c>
      <c r="CT123">
        <f>'Raw Data'!CN123</f>
        <v>452487</v>
      </c>
      <c r="CU123">
        <f>'Raw Data'!CO123</f>
        <v>0</v>
      </c>
      <c r="CV123">
        <f>'Raw Data'!CP123</f>
        <v>1119.426702</v>
      </c>
      <c r="CW123">
        <f>'Raw Data'!CQ123</f>
        <v>100</v>
      </c>
      <c r="CX123">
        <f>'Raw Data'!CR123</f>
        <v>42946</v>
      </c>
      <c r="CY123">
        <f>'Raw Data'!CS123</f>
        <v>9.0100000000000006E-3</v>
      </c>
      <c r="CZ123">
        <f>'Raw Data'!CT123</f>
        <v>0</v>
      </c>
      <c r="DA123">
        <f>'Raw Data'!CU123</f>
        <v>8.4599999999999996E-4</v>
      </c>
      <c r="DB123">
        <f>'Raw Data'!CV123</f>
        <v>617</v>
      </c>
      <c r="DC123" t="str">
        <f>'Raw Data'!CW123</f>
        <v>241-0012</v>
      </c>
      <c r="DD123" t="str">
        <f>'Raw Data'!CX123</f>
        <v>3R : Rural Principal Arterial - Other</v>
      </c>
      <c r="DE123" t="str">
        <f>'Raw Data'!CY123</f>
        <v>34.880933, -83.406328</v>
      </c>
      <c r="DF123">
        <f>'Raw Data'!CZ123</f>
        <v>-83.406328000000002</v>
      </c>
      <c r="DG123">
        <f>'Raw Data'!DA123</f>
        <v>34.880932999999999</v>
      </c>
      <c r="DH123">
        <f>'Raw Data'!DB123</f>
        <v>34.880932999999999</v>
      </c>
      <c r="DI123">
        <f>'Raw Data'!DC123</f>
        <v>-83.406328000000002</v>
      </c>
      <c r="DJ123">
        <f>'Raw Data'!DD123</f>
        <v>8.4599999999999996E-4</v>
      </c>
      <c r="DK123">
        <f>'Raw Data'!DE123</f>
        <v>69</v>
      </c>
      <c r="DL123" s="1" t="str">
        <f>VLOOKUP(DK123,'Curve Info'!$A$9:$P$76,16)</f>
        <v>High Crash Frequency</v>
      </c>
      <c r="DM123" s="1" t="str">
        <f>VLOOKUP(DK123,'Curve Info'!$A$9:$P$76,14)</f>
        <v>High AADT</v>
      </c>
      <c r="DN123" s="1">
        <f t="shared" si="17"/>
        <v>6566.666666666667</v>
      </c>
      <c r="DO123" s="1">
        <f t="shared" si="18"/>
        <v>7470</v>
      </c>
      <c r="DP123" s="1">
        <f t="shared" si="19"/>
        <v>-903.33333333333303</v>
      </c>
      <c r="DQ123" s="1">
        <f t="shared" si="20"/>
        <v>-0.12092815707273534</v>
      </c>
      <c r="DR123" s="1">
        <f t="shared" si="21"/>
        <v>7018.3333333333339</v>
      </c>
      <c r="DS123">
        <f>'Raw Data'!DF123</f>
        <v>5040</v>
      </c>
      <c r="DT123">
        <f>'Raw Data'!DG123</f>
        <v>8.5</v>
      </c>
      <c r="DU123">
        <f>'Raw Data'!DH123</f>
        <v>7440</v>
      </c>
      <c r="DV123">
        <f>'Raw Data'!DI123</f>
        <v>6.9</v>
      </c>
      <c r="DW123">
        <f>'Raw Data'!DJ123</f>
        <v>7220</v>
      </c>
      <c r="DX123">
        <f>'Raw Data'!DK123</f>
        <v>7</v>
      </c>
      <c r="DY123">
        <f>'Raw Data'!DL123</f>
        <v>6850</v>
      </c>
      <c r="DZ123">
        <f>'Raw Data'!DM123</f>
        <v>6</v>
      </c>
      <c r="EA123">
        <f>'Raw Data'!DN123</f>
        <v>8020</v>
      </c>
      <c r="EB123">
        <f>'Raw Data'!DO123</f>
        <v>12</v>
      </c>
      <c r="EC123">
        <f>'Raw Data'!DP123</f>
        <v>7700</v>
      </c>
      <c r="ED123">
        <f>'Raw Data'!DQ123</f>
        <v>12</v>
      </c>
      <c r="EE123">
        <f>'Raw Data'!DR123</f>
        <v>7330</v>
      </c>
      <c r="EF123">
        <f>'Raw Data'!DS123</f>
        <v>12</v>
      </c>
      <c r="EG123">
        <f>'Raw Data'!DT123</f>
        <v>6830</v>
      </c>
      <c r="EH123">
        <f>'Raw Data'!DU123</f>
        <v>12</v>
      </c>
      <c r="EI123">
        <f>'Raw Data'!DV123</f>
        <v>6830</v>
      </c>
      <c r="EJ123">
        <f>'Raw Data'!DW123</f>
        <v>0</v>
      </c>
      <c r="EK123">
        <f>'Raw Data'!DX123</f>
        <v>6930</v>
      </c>
      <c r="EL123">
        <f>'Raw Data'!DY123</f>
        <v>0</v>
      </c>
      <c r="EM123">
        <f>'Raw Data'!DZ123</f>
        <v>5.4180000000000001E-3</v>
      </c>
    </row>
    <row r="124" spans="1:143" x14ac:dyDescent="0.3">
      <c r="A124">
        <f>'Raw Data'!A124</f>
        <v>123</v>
      </c>
      <c r="B124">
        <f>'Raw Data'!B124</f>
        <v>5881237</v>
      </c>
      <c r="C124" t="str">
        <f>'Raw Data'!C124</f>
        <v>Clayton Police Department</v>
      </c>
      <c r="D124">
        <f>'Raw Data'!D124</f>
        <v>42373.508333333331</v>
      </c>
      <c r="E124" s="1">
        <f t="shared" si="12"/>
        <v>2016</v>
      </c>
      <c r="F124" s="1" t="str" cm="1">
        <f t="array" ref="F124">_xlfn.IFS(E124&lt;=2016,"before treatment",E124=2017,"unknown",E124&gt;2017,"after treatment")</f>
        <v>before treatment</v>
      </c>
      <c r="G124" s="1">
        <f t="shared" si="13"/>
        <v>1</v>
      </c>
      <c r="H124" s="1">
        <f t="shared" si="14"/>
        <v>0</v>
      </c>
      <c r="I124" t="str">
        <f>'Raw Data'!E124</f>
        <v>Rabun</v>
      </c>
      <c r="J124" t="str">
        <f>'Raw Data'!F124</f>
        <v>W Savannah St</v>
      </c>
      <c r="K124" t="str">
        <f>'Raw Data'!G124</f>
        <v>Church Stret</v>
      </c>
      <c r="L124" t="str">
        <f>'Raw Data'!H124</f>
        <v>(O) No Injury</v>
      </c>
      <c r="M124">
        <f>'Raw Data'!I124</f>
        <v>0</v>
      </c>
      <c r="N124">
        <f>'Raw Data'!J124</f>
        <v>0</v>
      </c>
      <c r="O124">
        <f>'Raw Data'!K124</f>
        <v>0</v>
      </c>
      <c r="P124" t="str">
        <f>'Raw Data'!L124</f>
        <v>Angle (Other)</v>
      </c>
      <c r="Q124" t="str">
        <f>'Raw Data'!M124</f>
        <v>On Roadway - Roadway Intersection</v>
      </c>
      <c r="R124" t="str">
        <f>'Raw Data'!N124</f>
        <v>["Motor Vehicle in Motion","Motor Vehicle in Motion"]</v>
      </c>
      <c r="S124" t="str">
        <f>'Raw Data'!O124</f>
        <v>["Motor Vehicle in Motion","Motor Vehicle in Motion"]</v>
      </c>
      <c r="T124" t="str">
        <f>'Raw Data'!P124</f>
        <v>["Inattentive or Other Distraction (Distracted)","No Contributing Factors"]</v>
      </c>
      <c r="U124">
        <f>'Raw Data'!Q124</f>
        <v>2</v>
      </c>
      <c r="V124" s="1" t="str">
        <f t="shared" si="15"/>
        <v>No</v>
      </c>
      <c r="W124" t="str">
        <f>'Raw Data'!R124</f>
        <v>["Straight","Straight"]</v>
      </c>
      <c r="X124" t="str">
        <f>'Raw Data'!S124</f>
        <v>["East","North"]</v>
      </c>
      <c r="Y124" t="str">
        <f>'Raw Data'!T124</f>
        <v>Daylight</v>
      </c>
      <c r="Z124" t="str">
        <f>'Raw Data'!U124</f>
        <v>Dry</v>
      </c>
      <c r="AA124" t="str">
        <f>'Raw Data'!V124</f>
        <v>[0,0]</v>
      </c>
      <c r="AB124" t="str">
        <f>'Raw Data'!W124</f>
        <v>["Lap and Shoulder Belt Used","Lap and Shoulder Belt Used"]</v>
      </c>
      <c r="AC124" s="1">
        <f t="shared" si="16"/>
        <v>0</v>
      </c>
      <c r="AD124" t="str">
        <f>'Raw Data'!X124</f>
        <v>["Passenger Car","Sports Utility Vehicle (SUV)"]</v>
      </c>
      <c r="AE124" t="str">
        <f>'Raw Data'!Y124</f>
        <v>2411000200I</v>
      </c>
      <c r="AF124">
        <f>'Raw Data'!Z124</f>
        <v>15.716044999999999</v>
      </c>
      <c r="AG124">
        <f>'Raw Data'!AA124</f>
        <v>34.878435000000003</v>
      </c>
      <c r="AH124">
        <f>'Raw Data'!AB124</f>
        <v>-83.402145000000004</v>
      </c>
      <c r="AI124">
        <f>'Raw Data'!AC124</f>
        <v>69</v>
      </c>
      <c r="AJ124">
        <f>'Raw Data'!AD124</f>
        <v>31</v>
      </c>
      <c r="AK124">
        <f>'Raw Data'!AE124</f>
        <v>118</v>
      </c>
      <c r="AL124" t="str">
        <f>'Raw Data'!AF124</f>
        <v>D1_0002_00_I</v>
      </c>
      <c r="AM124">
        <f>'Raw Data'!AG124</f>
        <v>99</v>
      </c>
      <c r="AN124">
        <f>'Raw Data'!AH124</f>
        <v>117</v>
      </c>
      <c r="AO124" t="str">
        <f>'Raw Data'!AI124</f>
        <v>simple</v>
      </c>
      <c r="AP124">
        <f>'Raw Data'!AJ124</f>
        <v>207.8</v>
      </c>
      <c r="AQ124">
        <f>'Raw Data'!AK124</f>
        <v>74.5</v>
      </c>
      <c r="AR124">
        <f>'Raw Data'!AL124</f>
        <v>268.89999999999998</v>
      </c>
      <c r="AS124">
        <f>'Raw Data'!AM124</f>
        <v>-83.405452999999994</v>
      </c>
      <c r="AT124">
        <f>'Raw Data'!AN124</f>
        <v>34.880851999999997</v>
      </c>
      <c r="AU124">
        <f>'Raw Data'!AO124</f>
        <v>-83.404743999999994</v>
      </c>
      <c r="AV124">
        <f>'Raw Data'!AP124</f>
        <v>34.880488999999997</v>
      </c>
      <c r="AW124" t="str">
        <f>'Raw Data'!AQ124</f>
        <v>2411000200I</v>
      </c>
      <c r="AX124">
        <f>'Raw Data'!AR124</f>
        <v>1</v>
      </c>
      <c r="AY124">
        <f>'Raw Data'!AS124</f>
        <v>241</v>
      </c>
      <c r="AZ124">
        <f>'Raw Data'!AT124</f>
        <v>2</v>
      </c>
      <c r="BA124">
        <f>'Raw Data'!AU124</f>
        <v>0</v>
      </c>
      <c r="BB124">
        <f>'Raw Data'!AV124</f>
        <v>25</v>
      </c>
      <c r="BC124">
        <f>'Raw Data'!AW124</f>
        <v>10.17</v>
      </c>
      <c r="BD124">
        <f>'Raw Data'!AX124</f>
        <v>10.02</v>
      </c>
      <c r="BE124">
        <f>'Raw Data'!AY124</f>
        <v>1888.1</v>
      </c>
      <c r="BF124">
        <f>'Raw Data'!AZ124</f>
        <v>1888.1</v>
      </c>
      <c r="BG124">
        <f>'Raw Data'!BA124</f>
        <v>1884.5</v>
      </c>
      <c r="BH124">
        <f>'Raw Data'!BB124</f>
        <v>35</v>
      </c>
      <c r="BI124">
        <f>'Raw Data'!BC124</f>
        <v>27.9</v>
      </c>
      <c r="BJ124">
        <f>'Raw Data'!BD124</f>
        <v>7.1</v>
      </c>
      <c r="BK124">
        <f>'Raw Data'!BE124</f>
        <v>43091</v>
      </c>
      <c r="BL124" t="str">
        <f>'Raw Data'!BF124</f>
        <v>NONE</v>
      </c>
      <c r="BM124">
        <f>'Raw Data'!BG124</f>
        <v>8.4599999999999996E-4</v>
      </c>
      <c r="BN124">
        <f>'Raw Data'!BH124</f>
        <v>43297</v>
      </c>
      <c r="BO124">
        <f>'Raw Data'!BI124</f>
        <v>42922</v>
      </c>
      <c r="BP124" t="str">
        <f>'Raw Data'!BJ124</f>
        <v>2411000200I</v>
      </c>
      <c r="BQ124" t="str">
        <f>'Raw Data'!BK124</f>
        <v>RABUN</v>
      </c>
      <c r="BR124">
        <f>'Raw Data'!BL124</f>
        <v>1</v>
      </c>
      <c r="BS124">
        <f>'Raw Data'!BM124</f>
        <v>200</v>
      </c>
      <c r="BT124">
        <f>'Raw Data'!BN124</f>
        <v>1</v>
      </c>
      <c r="BU124">
        <f>'Raw Data'!BO124</f>
        <v>1</v>
      </c>
      <c r="BV124">
        <f>'Raw Data'!BP124</f>
        <v>2</v>
      </c>
      <c r="BW124">
        <f>'Raw Data'!BQ124</f>
        <v>1</v>
      </c>
      <c r="BX124">
        <f>'Raw Data'!BR124</f>
        <v>1</v>
      </c>
      <c r="BY124">
        <f>'Raw Data'!BS124</f>
        <v>2</v>
      </c>
      <c r="BZ124">
        <f>'Raw Data'!BT124</f>
        <v>3</v>
      </c>
      <c r="CA124">
        <f>'Raw Data'!BU124</f>
        <v>3</v>
      </c>
      <c r="CB124" t="str">
        <f>'Raw Data'!BV124</f>
        <v>N</v>
      </c>
      <c r="CC124">
        <f>'Raw Data'!BW124</f>
        <v>241</v>
      </c>
      <c r="CD124">
        <f>'Raw Data'!BX124</f>
        <v>2</v>
      </c>
      <c r="CE124">
        <f>'Raw Data'!BY124</f>
        <v>0</v>
      </c>
      <c r="CF124" t="str">
        <f>'Raw Data'!BZ124</f>
        <v>Not Urban</v>
      </c>
      <c r="CG124" t="str">
        <f>'Raw Data'!CA124</f>
        <v>Not Urban</v>
      </c>
      <c r="CH124">
        <f>'Raw Data'!CB124</f>
        <v>0</v>
      </c>
      <c r="CI124">
        <f>'Raw Data'!CC124</f>
        <v>25</v>
      </c>
      <c r="CJ124">
        <f>'Raw Data'!CD124</f>
        <v>8020</v>
      </c>
      <c r="CK124" t="str">
        <f>'Raw Data'!CE124</f>
        <v>Clayton</v>
      </c>
      <c r="CL124">
        <f>'Raw Data'!CF124</f>
        <v>1690</v>
      </c>
      <c r="CM124">
        <f>'Raw Data'!CG124</f>
        <v>0.21201300000000001</v>
      </c>
      <c r="CN124">
        <f>'Raw Data'!CH124</f>
        <v>9</v>
      </c>
      <c r="CO124" t="str">
        <f>'Raw Data'!CI124</f>
        <v>State Mainline</v>
      </c>
      <c r="CP124">
        <f>'Raw Data'!CJ124</f>
        <v>8020</v>
      </c>
      <c r="CQ124">
        <f>'Raw Data'!CK124</f>
        <v>452487</v>
      </c>
      <c r="CR124">
        <f>'Raw Data'!CL124</f>
        <v>15.31</v>
      </c>
      <c r="CS124">
        <f>'Raw Data'!CM124</f>
        <v>15.53</v>
      </c>
      <c r="CT124">
        <f>'Raw Data'!CN124</f>
        <v>452487</v>
      </c>
      <c r="CU124">
        <f>'Raw Data'!CO124</f>
        <v>0</v>
      </c>
      <c r="CV124">
        <f>'Raw Data'!CP124</f>
        <v>1119.426702</v>
      </c>
      <c r="CW124">
        <f>'Raw Data'!CQ124</f>
        <v>100</v>
      </c>
      <c r="CX124">
        <f>'Raw Data'!CR124</f>
        <v>42946</v>
      </c>
      <c r="CY124">
        <f>'Raw Data'!CS124</f>
        <v>9.0100000000000006E-3</v>
      </c>
      <c r="CZ124">
        <f>'Raw Data'!CT124</f>
        <v>0</v>
      </c>
      <c r="DA124">
        <f>'Raw Data'!CU124</f>
        <v>8.4599999999999996E-4</v>
      </c>
      <c r="DB124">
        <f>'Raw Data'!CV124</f>
        <v>617</v>
      </c>
      <c r="DC124" t="str">
        <f>'Raw Data'!CW124</f>
        <v>241-0012</v>
      </c>
      <c r="DD124" t="str">
        <f>'Raw Data'!CX124</f>
        <v>3R : Rural Principal Arterial - Other</v>
      </c>
      <c r="DE124" t="str">
        <f>'Raw Data'!CY124</f>
        <v>34.880933, -83.406328</v>
      </c>
      <c r="DF124">
        <f>'Raw Data'!CZ124</f>
        <v>-83.406328000000002</v>
      </c>
      <c r="DG124">
        <f>'Raw Data'!DA124</f>
        <v>34.880932999999999</v>
      </c>
      <c r="DH124">
        <f>'Raw Data'!DB124</f>
        <v>34.880932999999999</v>
      </c>
      <c r="DI124">
        <f>'Raw Data'!DC124</f>
        <v>-83.406328000000002</v>
      </c>
      <c r="DJ124">
        <f>'Raw Data'!DD124</f>
        <v>8.4599999999999996E-4</v>
      </c>
      <c r="DK124">
        <f>'Raw Data'!DE124</f>
        <v>69</v>
      </c>
      <c r="DL124" s="1" t="str">
        <f>VLOOKUP(DK124,'Curve Info'!$A$9:$P$76,16)</f>
        <v>High Crash Frequency</v>
      </c>
      <c r="DM124" s="1" t="str">
        <f>VLOOKUP(DK124,'Curve Info'!$A$9:$P$76,14)</f>
        <v>High AADT</v>
      </c>
      <c r="DN124" s="1">
        <f t="shared" si="17"/>
        <v>6566.666666666667</v>
      </c>
      <c r="DO124" s="1">
        <f t="shared" si="18"/>
        <v>7470</v>
      </c>
      <c r="DP124" s="1">
        <f t="shared" si="19"/>
        <v>-903.33333333333303</v>
      </c>
      <c r="DQ124" s="1">
        <f t="shared" si="20"/>
        <v>-0.12092815707273534</v>
      </c>
      <c r="DR124" s="1">
        <f t="shared" si="21"/>
        <v>7018.3333333333339</v>
      </c>
      <c r="DS124">
        <f>'Raw Data'!DF124</f>
        <v>5040</v>
      </c>
      <c r="DT124">
        <f>'Raw Data'!DG124</f>
        <v>8.5</v>
      </c>
      <c r="DU124">
        <f>'Raw Data'!DH124</f>
        <v>7440</v>
      </c>
      <c r="DV124">
        <f>'Raw Data'!DI124</f>
        <v>6.9</v>
      </c>
      <c r="DW124">
        <f>'Raw Data'!DJ124</f>
        <v>7220</v>
      </c>
      <c r="DX124">
        <f>'Raw Data'!DK124</f>
        <v>7</v>
      </c>
      <c r="DY124">
        <f>'Raw Data'!DL124</f>
        <v>6850</v>
      </c>
      <c r="DZ124">
        <f>'Raw Data'!DM124</f>
        <v>6</v>
      </c>
      <c r="EA124">
        <f>'Raw Data'!DN124</f>
        <v>8020</v>
      </c>
      <c r="EB124">
        <f>'Raw Data'!DO124</f>
        <v>12</v>
      </c>
      <c r="EC124">
        <f>'Raw Data'!DP124</f>
        <v>7700</v>
      </c>
      <c r="ED124">
        <f>'Raw Data'!DQ124</f>
        <v>12</v>
      </c>
      <c r="EE124">
        <f>'Raw Data'!DR124</f>
        <v>7330</v>
      </c>
      <c r="EF124">
        <f>'Raw Data'!DS124</f>
        <v>12</v>
      </c>
      <c r="EG124">
        <f>'Raw Data'!DT124</f>
        <v>6830</v>
      </c>
      <c r="EH124">
        <f>'Raw Data'!DU124</f>
        <v>12</v>
      </c>
      <c r="EI124">
        <f>'Raw Data'!DV124</f>
        <v>6830</v>
      </c>
      <c r="EJ124">
        <f>'Raw Data'!DW124</f>
        <v>0</v>
      </c>
      <c r="EK124">
        <f>'Raw Data'!DX124</f>
        <v>6930</v>
      </c>
      <c r="EL124">
        <f>'Raw Data'!DY124</f>
        <v>0</v>
      </c>
      <c r="EM124">
        <f>'Raw Data'!DZ124</f>
        <v>3.3149999999999998E-3</v>
      </c>
    </row>
    <row r="125" spans="1:143" x14ac:dyDescent="0.3">
      <c r="A125">
        <f>'Raw Data'!A125</f>
        <v>124</v>
      </c>
      <c r="B125">
        <f>'Raw Data'!B125</f>
        <v>5071858</v>
      </c>
      <c r="C125" t="str">
        <f>'Raw Data'!C125</f>
        <v>Clayton Police Department</v>
      </c>
      <c r="D125">
        <f>'Raw Data'!D125</f>
        <v>41931.519444444442</v>
      </c>
      <c r="E125" s="1">
        <f t="shared" si="12"/>
        <v>2014</v>
      </c>
      <c r="F125" s="1" t="str" cm="1">
        <f t="array" ref="F125">_xlfn.IFS(E125&lt;=2016,"before treatment",E125=2017,"unknown",E125&gt;2017,"after treatment")</f>
        <v>before treatment</v>
      </c>
      <c r="G125" s="1">
        <f t="shared" si="13"/>
        <v>1</v>
      </c>
      <c r="H125" s="1">
        <f t="shared" si="14"/>
        <v>0</v>
      </c>
      <c r="I125" t="str">
        <f>'Raw Data'!E125</f>
        <v>Rabun</v>
      </c>
      <c r="J125" t="str">
        <f>'Raw Data'!F125</f>
        <v>["Chechero Rd","Savannah St","Savannah St","War Woman Rd"]</v>
      </c>
      <c r="K125" t="str">
        <f>'Raw Data'!G125</f>
        <v>Chechero St</v>
      </c>
      <c r="L125" t="str">
        <f>'Raw Data'!H125</f>
        <v>(O) No Injury</v>
      </c>
      <c r="M125">
        <f>'Raw Data'!I125</f>
        <v>0</v>
      </c>
      <c r="N125">
        <f>'Raw Data'!J125</f>
        <v>0</v>
      </c>
      <c r="O125">
        <f>'Raw Data'!K125</f>
        <v>0</v>
      </c>
      <c r="P125" t="str">
        <f>'Raw Data'!L125</f>
        <v>Left Angle Crash</v>
      </c>
      <c r="Q125" t="str">
        <f>'Raw Data'!M125</f>
        <v>On Roadway - Roadway Intersection</v>
      </c>
      <c r="R125" t="str">
        <f>'Raw Data'!N125</f>
        <v>["Motor Vehicle in Motion","Motor Vehicle in Motion"]</v>
      </c>
      <c r="S125" t="str">
        <f>'Raw Data'!O125</f>
        <v>["Motor Vehicle in Motion","Motor Vehicle in Motion"]</v>
      </c>
      <c r="T125" t="str">
        <f>'Raw Data'!P125</f>
        <v>["Inattentive or Other Distraction (Distracted)","No Contributing Factors"]</v>
      </c>
      <c r="U125">
        <f>'Raw Data'!Q125</f>
        <v>2</v>
      </c>
      <c r="V125" s="1" t="str">
        <f t="shared" si="15"/>
        <v>No</v>
      </c>
      <c r="W125" t="str">
        <f>'Raw Data'!R125</f>
        <v>["Straight","Turning Left"]</v>
      </c>
      <c r="X125" t="str">
        <f>'Raw Data'!S125</f>
        <v>["North","West"]</v>
      </c>
      <c r="Y125" t="str">
        <f>'Raw Data'!T125</f>
        <v>Daylight</v>
      </c>
      <c r="Z125" t="str">
        <f>'Raw Data'!U125</f>
        <v>Dry</v>
      </c>
      <c r="AA125" t="str">
        <f>'Raw Data'!V125</f>
        <v>[39,54]</v>
      </c>
      <c r="AB125" t="str">
        <f>'Raw Data'!W125</f>
        <v>["Lap and Shoulder Belt Used","Lap and Shoulder Belt Used"]</v>
      </c>
      <c r="AC125" s="1">
        <f t="shared" si="16"/>
        <v>0</v>
      </c>
      <c r="AD125" t="str">
        <f>'Raw Data'!X125</f>
        <v>["Passenger Car","Passenger Car"]</v>
      </c>
      <c r="AE125" t="str">
        <f>'Raw Data'!Y125</f>
        <v>2411000200I</v>
      </c>
      <c r="AF125">
        <f>'Raw Data'!Z125</f>
        <v>15.87</v>
      </c>
      <c r="AG125">
        <f>'Raw Data'!AA125</f>
        <v>34.878210000000003</v>
      </c>
      <c r="AH125">
        <f>'Raw Data'!AB125</f>
        <v>-83.399371000000002</v>
      </c>
      <c r="AI125">
        <f>'Raw Data'!AC125</f>
        <v>69</v>
      </c>
      <c r="AJ125">
        <f>'Raw Data'!AD125</f>
        <v>31</v>
      </c>
      <c r="AK125">
        <f>'Raw Data'!AE125</f>
        <v>118</v>
      </c>
      <c r="AL125" t="str">
        <f>'Raw Data'!AF125</f>
        <v>D1_0002_00_I</v>
      </c>
      <c r="AM125">
        <f>'Raw Data'!AG125</f>
        <v>99</v>
      </c>
      <c r="AN125">
        <f>'Raw Data'!AH125</f>
        <v>117</v>
      </c>
      <c r="AO125" t="str">
        <f>'Raw Data'!AI125</f>
        <v>simple</v>
      </c>
      <c r="AP125">
        <f>'Raw Data'!AJ125</f>
        <v>207.8</v>
      </c>
      <c r="AQ125">
        <f>'Raw Data'!AK125</f>
        <v>74.5</v>
      </c>
      <c r="AR125">
        <f>'Raw Data'!AL125</f>
        <v>268.89999999999998</v>
      </c>
      <c r="AS125">
        <f>'Raw Data'!AM125</f>
        <v>-83.405452999999994</v>
      </c>
      <c r="AT125">
        <f>'Raw Data'!AN125</f>
        <v>34.880851999999997</v>
      </c>
      <c r="AU125">
        <f>'Raw Data'!AO125</f>
        <v>-83.404743999999994</v>
      </c>
      <c r="AV125">
        <f>'Raw Data'!AP125</f>
        <v>34.880488999999997</v>
      </c>
      <c r="AW125" t="str">
        <f>'Raw Data'!AQ125</f>
        <v>2411000200I</v>
      </c>
      <c r="AX125">
        <f>'Raw Data'!AR125</f>
        <v>1</v>
      </c>
      <c r="AY125">
        <f>'Raw Data'!AS125</f>
        <v>241</v>
      </c>
      <c r="AZ125">
        <f>'Raw Data'!AT125</f>
        <v>2</v>
      </c>
      <c r="BA125">
        <f>'Raw Data'!AU125</f>
        <v>0</v>
      </c>
      <c r="BB125">
        <f>'Raw Data'!AV125</f>
        <v>25</v>
      </c>
      <c r="BC125">
        <f>'Raw Data'!AW125</f>
        <v>10.17</v>
      </c>
      <c r="BD125">
        <f>'Raw Data'!AX125</f>
        <v>10.02</v>
      </c>
      <c r="BE125">
        <f>'Raw Data'!AY125</f>
        <v>1888.1</v>
      </c>
      <c r="BF125">
        <f>'Raw Data'!AZ125</f>
        <v>1888.1</v>
      </c>
      <c r="BG125">
        <f>'Raw Data'!BA125</f>
        <v>1884.5</v>
      </c>
      <c r="BH125">
        <f>'Raw Data'!BB125</f>
        <v>35</v>
      </c>
      <c r="BI125">
        <f>'Raw Data'!BC125</f>
        <v>27.9</v>
      </c>
      <c r="BJ125">
        <f>'Raw Data'!BD125</f>
        <v>7.1</v>
      </c>
      <c r="BK125">
        <f>'Raw Data'!BE125</f>
        <v>43091</v>
      </c>
      <c r="BL125" t="str">
        <f>'Raw Data'!BF125</f>
        <v>NONE</v>
      </c>
      <c r="BM125">
        <f>'Raw Data'!BG125</f>
        <v>8.4599999999999996E-4</v>
      </c>
      <c r="BN125">
        <f>'Raw Data'!BH125</f>
        <v>43297</v>
      </c>
      <c r="BO125">
        <f>'Raw Data'!BI125</f>
        <v>42922</v>
      </c>
      <c r="BP125" t="str">
        <f>'Raw Data'!BJ125</f>
        <v>2411000200I</v>
      </c>
      <c r="BQ125" t="str">
        <f>'Raw Data'!BK125</f>
        <v>RABUN</v>
      </c>
      <c r="BR125">
        <f>'Raw Data'!BL125</f>
        <v>1</v>
      </c>
      <c r="BS125">
        <f>'Raw Data'!BM125</f>
        <v>200</v>
      </c>
      <c r="BT125">
        <f>'Raw Data'!BN125</f>
        <v>1</v>
      </c>
      <c r="BU125">
        <f>'Raw Data'!BO125</f>
        <v>1</v>
      </c>
      <c r="BV125">
        <f>'Raw Data'!BP125</f>
        <v>2</v>
      </c>
      <c r="BW125">
        <f>'Raw Data'!BQ125</f>
        <v>1</v>
      </c>
      <c r="BX125">
        <f>'Raw Data'!BR125</f>
        <v>1</v>
      </c>
      <c r="BY125">
        <f>'Raw Data'!BS125</f>
        <v>2</v>
      </c>
      <c r="BZ125">
        <f>'Raw Data'!BT125</f>
        <v>3</v>
      </c>
      <c r="CA125">
        <f>'Raw Data'!BU125</f>
        <v>3</v>
      </c>
      <c r="CB125" t="str">
        <f>'Raw Data'!BV125</f>
        <v>N</v>
      </c>
      <c r="CC125">
        <f>'Raw Data'!BW125</f>
        <v>241</v>
      </c>
      <c r="CD125">
        <f>'Raw Data'!BX125</f>
        <v>2</v>
      </c>
      <c r="CE125">
        <f>'Raw Data'!BY125</f>
        <v>0</v>
      </c>
      <c r="CF125" t="str">
        <f>'Raw Data'!BZ125</f>
        <v>Not Urban</v>
      </c>
      <c r="CG125" t="str">
        <f>'Raw Data'!CA125</f>
        <v>Not Urban</v>
      </c>
      <c r="CH125">
        <f>'Raw Data'!CB125</f>
        <v>0</v>
      </c>
      <c r="CI125">
        <f>'Raw Data'!CC125</f>
        <v>25</v>
      </c>
      <c r="CJ125">
        <f>'Raw Data'!CD125</f>
        <v>8020</v>
      </c>
      <c r="CK125" t="str">
        <f>'Raw Data'!CE125</f>
        <v>Clayton</v>
      </c>
      <c r="CL125">
        <f>'Raw Data'!CF125</f>
        <v>1690</v>
      </c>
      <c r="CM125">
        <f>'Raw Data'!CG125</f>
        <v>0.21201300000000001</v>
      </c>
      <c r="CN125">
        <f>'Raw Data'!CH125</f>
        <v>9</v>
      </c>
      <c r="CO125" t="str">
        <f>'Raw Data'!CI125</f>
        <v>State Mainline</v>
      </c>
      <c r="CP125">
        <f>'Raw Data'!CJ125</f>
        <v>8020</v>
      </c>
      <c r="CQ125">
        <f>'Raw Data'!CK125</f>
        <v>452487</v>
      </c>
      <c r="CR125">
        <f>'Raw Data'!CL125</f>
        <v>15.31</v>
      </c>
      <c r="CS125">
        <f>'Raw Data'!CM125</f>
        <v>15.53</v>
      </c>
      <c r="CT125">
        <f>'Raw Data'!CN125</f>
        <v>452487</v>
      </c>
      <c r="CU125">
        <f>'Raw Data'!CO125</f>
        <v>0</v>
      </c>
      <c r="CV125">
        <f>'Raw Data'!CP125</f>
        <v>1119.426702</v>
      </c>
      <c r="CW125">
        <f>'Raw Data'!CQ125</f>
        <v>100</v>
      </c>
      <c r="CX125">
        <f>'Raw Data'!CR125</f>
        <v>42946</v>
      </c>
      <c r="CY125">
        <f>'Raw Data'!CS125</f>
        <v>9.0100000000000006E-3</v>
      </c>
      <c r="CZ125">
        <f>'Raw Data'!CT125</f>
        <v>0</v>
      </c>
      <c r="DA125">
        <f>'Raw Data'!CU125</f>
        <v>8.4599999999999996E-4</v>
      </c>
      <c r="DB125">
        <f>'Raw Data'!CV125</f>
        <v>617</v>
      </c>
      <c r="DC125" t="str">
        <f>'Raw Data'!CW125</f>
        <v>241-0012</v>
      </c>
      <c r="DD125" t="str">
        <f>'Raw Data'!CX125</f>
        <v>3R : Rural Principal Arterial - Other</v>
      </c>
      <c r="DE125" t="str">
        <f>'Raw Data'!CY125</f>
        <v>34.880933, -83.406328</v>
      </c>
      <c r="DF125">
        <f>'Raw Data'!CZ125</f>
        <v>-83.406328000000002</v>
      </c>
      <c r="DG125">
        <f>'Raw Data'!DA125</f>
        <v>34.880932999999999</v>
      </c>
      <c r="DH125">
        <f>'Raw Data'!DB125</f>
        <v>34.880932999999999</v>
      </c>
      <c r="DI125">
        <f>'Raw Data'!DC125</f>
        <v>-83.406328000000002</v>
      </c>
      <c r="DJ125">
        <f>'Raw Data'!DD125</f>
        <v>8.4599999999999996E-4</v>
      </c>
      <c r="DK125">
        <f>'Raw Data'!DE125</f>
        <v>69</v>
      </c>
      <c r="DL125" s="1" t="str">
        <f>VLOOKUP(DK125,'Curve Info'!$A$9:$P$76,16)</f>
        <v>High Crash Frequency</v>
      </c>
      <c r="DM125" s="1" t="str">
        <f>VLOOKUP(DK125,'Curve Info'!$A$9:$P$76,14)</f>
        <v>High AADT</v>
      </c>
      <c r="DN125" s="1">
        <f t="shared" si="17"/>
        <v>6566.666666666667</v>
      </c>
      <c r="DO125" s="1">
        <f t="shared" si="18"/>
        <v>7470</v>
      </c>
      <c r="DP125" s="1">
        <f t="shared" si="19"/>
        <v>-903.33333333333303</v>
      </c>
      <c r="DQ125" s="1">
        <f t="shared" si="20"/>
        <v>-0.12092815707273534</v>
      </c>
      <c r="DR125" s="1">
        <f t="shared" si="21"/>
        <v>7018.3333333333339</v>
      </c>
      <c r="DS125">
        <f>'Raw Data'!DF125</f>
        <v>5040</v>
      </c>
      <c r="DT125">
        <f>'Raw Data'!DG125</f>
        <v>8.5</v>
      </c>
      <c r="DU125">
        <f>'Raw Data'!DH125</f>
        <v>7440</v>
      </c>
      <c r="DV125">
        <f>'Raw Data'!DI125</f>
        <v>6.9</v>
      </c>
      <c r="DW125">
        <f>'Raw Data'!DJ125</f>
        <v>7220</v>
      </c>
      <c r="DX125">
        <f>'Raw Data'!DK125</f>
        <v>7</v>
      </c>
      <c r="DY125">
        <f>'Raw Data'!DL125</f>
        <v>6850</v>
      </c>
      <c r="DZ125">
        <f>'Raw Data'!DM125</f>
        <v>6</v>
      </c>
      <c r="EA125">
        <f>'Raw Data'!DN125</f>
        <v>8020</v>
      </c>
      <c r="EB125">
        <f>'Raw Data'!DO125</f>
        <v>12</v>
      </c>
      <c r="EC125">
        <f>'Raw Data'!DP125</f>
        <v>7700</v>
      </c>
      <c r="ED125">
        <f>'Raw Data'!DQ125</f>
        <v>12</v>
      </c>
      <c r="EE125">
        <f>'Raw Data'!DR125</f>
        <v>7330</v>
      </c>
      <c r="EF125">
        <f>'Raw Data'!DS125</f>
        <v>12</v>
      </c>
      <c r="EG125">
        <f>'Raw Data'!DT125</f>
        <v>6830</v>
      </c>
      <c r="EH125">
        <f>'Raw Data'!DU125</f>
        <v>12</v>
      </c>
      <c r="EI125">
        <f>'Raw Data'!DV125</f>
        <v>6830</v>
      </c>
      <c r="EJ125">
        <f>'Raw Data'!DW125</f>
        <v>0</v>
      </c>
      <c r="EK125">
        <f>'Raw Data'!DX125</f>
        <v>6930</v>
      </c>
      <c r="EL125">
        <f>'Raw Data'!DY125</f>
        <v>0</v>
      </c>
      <c r="EM125">
        <f>'Raw Data'!DZ125</f>
        <v>5.8380000000000003E-3</v>
      </c>
    </row>
    <row r="126" spans="1:143" x14ac:dyDescent="0.3">
      <c r="A126">
        <f>'Raw Data'!A126</f>
        <v>125</v>
      </c>
      <c r="B126">
        <f>'Raw Data'!B126</f>
        <v>4930447</v>
      </c>
      <c r="C126" t="str">
        <f>'Raw Data'!C126</f>
        <v>Clayton Police Department</v>
      </c>
      <c r="D126">
        <f>'Raw Data'!D126</f>
        <v>41857.575694444444</v>
      </c>
      <c r="E126" s="1">
        <f t="shared" si="12"/>
        <v>2014</v>
      </c>
      <c r="F126" s="1" t="str" cm="1">
        <f t="array" ref="F126">_xlfn.IFS(E126&lt;=2016,"before treatment",E126=2017,"unknown",E126&gt;2017,"after treatment")</f>
        <v>before treatment</v>
      </c>
      <c r="G126" s="1">
        <f t="shared" si="13"/>
        <v>1</v>
      </c>
      <c r="H126" s="1">
        <f t="shared" si="14"/>
        <v>0</v>
      </c>
      <c r="I126" t="str">
        <f>'Raw Data'!E126</f>
        <v>Rabun</v>
      </c>
      <c r="J126" t="str">
        <f>'Raw Data'!F126</f>
        <v>W Savannah St</v>
      </c>
      <c r="K126" t="str">
        <f>'Raw Data'!G126</f>
        <v>Main St</v>
      </c>
      <c r="L126" t="str">
        <f>'Raw Data'!H126</f>
        <v>(O) No Injury</v>
      </c>
      <c r="M126">
        <f>'Raw Data'!I126</f>
        <v>0</v>
      </c>
      <c r="N126">
        <f>'Raw Data'!J126</f>
        <v>0</v>
      </c>
      <c r="O126">
        <f>'Raw Data'!K126</f>
        <v>0</v>
      </c>
      <c r="P126" t="str">
        <f>'Raw Data'!L126</f>
        <v>Rear End</v>
      </c>
      <c r="Q126" t="str">
        <f>'Raw Data'!M126</f>
        <v>On Roadway - Roadway Intersection</v>
      </c>
      <c r="R126" t="str">
        <f>'Raw Data'!N126</f>
        <v>["Motor Vehicle in Motion","Motor Vehicle in Motion"]</v>
      </c>
      <c r="S126" t="str">
        <f>'Raw Data'!O126</f>
        <v>["Motor Vehicle in Motion","Motor Vehicle in Motion"]</v>
      </c>
      <c r="T126" t="str">
        <f>'Raw Data'!P126</f>
        <v>["No Contributing Factors","Other"]</v>
      </c>
      <c r="U126">
        <f>'Raw Data'!Q126</f>
        <v>2</v>
      </c>
      <c r="V126" s="1" t="str">
        <f t="shared" si="15"/>
        <v>No</v>
      </c>
      <c r="W126" t="str">
        <f>'Raw Data'!R126</f>
        <v>["Straight","Straight"]</v>
      </c>
      <c r="X126" t="str">
        <f>'Raw Data'!S126</f>
        <v>["East","East"]</v>
      </c>
      <c r="Y126" t="str">
        <f>'Raw Data'!T126</f>
        <v>Daylight</v>
      </c>
      <c r="Z126" t="str">
        <f>'Raw Data'!U126</f>
        <v>Dry</v>
      </c>
      <c r="AA126" t="str">
        <f>'Raw Data'!V126</f>
        <v>[33,48]</v>
      </c>
      <c r="AB126" t="str">
        <f>'Raw Data'!W126</f>
        <v>["Lap and Shoulder Belt Used","Unknown"]</v>
      </c>
      <c r="AC126" s="1">
        <f t="shared" si="16"/>
        <v>0</v>
      </c>
      <c r="AD126" t="str">
        <f>'Raw Data'!X126</f>
        <v>["Passenger Car","Sports Utility Vehicle (SUV)"]</v>
      </c>
      <c r="AE126" t="str">
        <f>'Raw Data'!Y126</f>
        <v>2411000200I</v>
      </c>
      <c r="AF126">
        <f>'Raw Data'!Z126</f>
        <v>15.780416000000001</v>
      </c>
      <c r="AG126">
        <f>'Raw Data'!AA126</f>
        <v>34.878338999999997</v>
      </c>
      <c r="AH126">
        <f>'Raw Data'!AB126</f>
        <v>-83.401062999999994</v>
      </c>
      <c r="AI126">
        <f>'Raw Data'!AC126</f>
        <v>69</v>
      </c>
      <c r="AJ126">
        <f>'Raw Data'!AD126</f>
        <v>31</v>
      </c>
      <c r="AK126">
        <f>'Raw Data'!AE126</f>
        <v>118</v>
      </c>
      <c r="AL126" t="str">
        <f>'Raw Data'!AF126</f>
        <v>D1_0002_00_I</v>
      </c>
      <c r="AM126">
        <f>'Raw Data'!AG126</f>
        <v>99</v>
      </c>
      <c r="AN126">
        <f>'Raw Data'!AH126</f>
        <v>117</v>
      </c>
      <c r="AO126" t="str">
        <f>'Raw Data'!AI126</f>
        <v>simple</v>
      </c>
      <c r="AP126">
        <f>'Raw Data'!AJ126</f>
        <v>207.8</v>
      </c>
      <c r="AQ126">
        <f>'Raw Data'!AK126</f>
        <v>74.5</v>
      </c>
      <c r="AR126">
        <f>'Raw Data'!AL126</f>
        <v>268.89999999999998</v>
      </c>
      <c r="AS126">
        <f>'Raw Data'!AM126</f>
        <v>-83.405452999999994</v>
      </c>
      <c r="AT126">
        <f>'Raw Data'!AN126</f>
        <v>34.880851999999997</v>
      </c>
      <c r="AU126">
        <f>'Raw Data'!AO126</f>
        <v>-83.404743999999994</v>
      </c>
      <c r="AV126">
        <f>'Raw Data'!AP126</f>
        <v>34.880488999999997</v>
      </c>
      <c r="AW126" t="str">
        <f>'Raw Data'!AQ126</f>
        <v>2411000200I</v>
      </c>
      <c r="AX126">
        <f>'Raw Data'!AR126</f>
        <v>1</v>
      </c>
      <c r="AY126">
        <f>'Raw Data'!AS126</f>
        <v>241</v>
      </c>
      <c r="AZ126">
        <f>'Raw Data'!AT126</f>
        <v>2</v>
      </c>
      <c r="BA126">
        <f>'Raw Data'!AU126</f>
        <v>0</v>
      </c>
      <c r="BB126">
        <f>'Raw Data'!AV126</f>
        <v>25</v>
      </c>
      <c r="BC126">
        <f>'Raw Data'!AW126</f>
        <v>10.17</v>
      </c>
      <c r="BD126">
        <f>'Raw Data'!AX126</f>
        <v>10.02</v>
      </c>
      <c r="BE126">
        <f>'Raw Data'!AY126</f>
        <v>1888.1</v>
      </c>
      <c r="BF126">
        <f>'Raw Data'!AZ126</f>
        <v>1888.1</v>
      </c>
      <c r="BG126">
        <f>'Raw Data'!BA126</f>
        <v>1884.5</v>
      </c>
      <c r="BH126">
        <f>'Raw Data'!BB126</f>
        <v>35</v>
      </c>
      <c r="BI126">
        <f>'Raw Data'!BC126</f>
        <v>27.9</v>
      </c>
      <c r="BJ126">
        <f>'Raw Data'!BD126</f>
        <v>7.1</v>
      </c>
      <c r="BK126">
        <f>'Raw Data'!BE126</f>
        <v>43091</v>
      </c>
      <c r="BL126" t="str">
        <f>'Raw Data'!BF126</f>
        <v>NONE</v>
      </c>
      <c r="BM126">
        <f>'Raw Data'!BG126</f>
        <v>8.4599999999999996E-4</v>
      </c>
      <c r="BN126">
        <f>'Raw Data'!BH126</f>
        <v>43297</v>
      </c>
      <c r="BO126">
        <f>'Raw Data'!BI126</f>
        <v>42922</v>
      </c>
      <c r="BP126" t="str">
        <f>'Raw Data'!BJ126</f>
        <v>2411000200I</v>
      </c>
      <c r="BQ126" t="str">
        <f>'Raw Data'!BK126</f>
        <v>RABUN</v>
      </c>
      <c r="BR126">
        <f>'Raw Data'!BL126</f>
        <v>1</v>
      </c>
      <c r="BS126">
        <f>'Raw Data'!BM126</f>
        <v>200</v>
      </c>
      <c r="BT126">
        <f>'Raw Data'!BN126</f>
        <v>1</v>
      </c>
      <c r="BU126">
        <f>'Raw Data'!BO126</f>
        <v>1</v>
      </c>
      <c r="BV126">
        <f>'Raw Data'!BP126</f>
        <v>2</v>
      </c>
      <c r="BW126">
        <f>'Raw Data'!BQ126</f>
        <v>1</v>
      </c>
      <c r="BX126">
        <f>'Raw Data'!BR126</f>
        <v>1</v>
      </c>
      <c r="BY126">
        <f>'Raw Data'!BS126</f>
        <v>2</v>
      </c>
      <c r="BZ126">
        <f>'Raw Data'!BT126</f>
        <v>3</v>
      </c>
      <c r="CA126">
        <f>'Raw Data'!BU126</f>
        <v>3</v>
      </c>
      <c r="CB126" t="str">
        <f>'Raw Data'!BV126</f>
        <v>N</v>
      </c>
      <c r="CC126">
        <f>'Raw Data'!BW126</f>
        <v>241</v>
      </c>
      <c r="CD126">
        <f>'Raw Data'!BX126</f>
        <v>2</v>
      </c>
      <c r="CE126">
        <f>'Raw Data'!BY126</f>
        <v>0</v>
      </c>
      <c r="CF126" t="str">
        <f>'Raw Data'!BZ126</f>
        <v>Not Urban</v>
      </c>
      <c r="CG126" t="str">
        <f>'Raw Data'!CA126</f>
        <v>Not Urban</v>
      </c>
      <c r="CH126">
        <f>'Raw Data'!CB126</f>
        <v>0</v>
      </c>
      <c r="CI126">
        <f>'Raw Data'!CC126</f>
        <v>25</v>
      </c>
      <c r="CJ126">
        <f>'Raw Data'!CD126</f>
        <v>8020</v>
      </c>
      <c r="CK126" t="str">
        <f>'Raw Data'!CE126</f>
        <v>Clayton</v>
      </c>
      <c r="CL126">
        <f>'Raw Data'!CF126</f>
        <v>1690</v>
      </c>
      <c r="CM126">
        <f>'Raw Data'!CG126</f>
        <v>0.21201300000000001</v>
      </c>
      <c r="CN126">
        <f>'Raw Data'!CH126</f>
        <v>9</v>
      </c>
      <c r="CO126" t="str">
        <f>'Raw Data'!CI126</f>
        <v>State Mainline</v>
      </c>
      <c r="CP126">
        <f>'Raw Data'!CJ126</f>
        <v>8020</v>
      </c>
      <c r="CQ126">
        <f>'Raw Data'!CK126</f>
        <v>452487</v>
      </c>
      <c r="CR126">
        <f>'Raw Data'!CL126</f>
        <v>15.31</v>
      </c>
      <c r="CS126">
        <f>'Raw Data'!CM126</f>
        <v>15.53</v>
      </c>
      <c r="CT126">
        <f>'Raw Data'!CN126</f>
        <v>452487</v>
      </c>
      <c r="CU126">
        <f>'Raw Data'!CO126</f>
        <v>0</v>
      </c>
      <c r="CV126">
        <f>'Raw Data'!CP126</f>
        <v>1119.426702</v>
      </c>
      <c r="CW126">
        <f>'Raw Data'!CQ126</f>
        <v>100</v>
      </c>
      <c r="CX126">
        <f>'Raw Data'!CR126</f>
        <v>42946</v>
      </c>
      <c r="CY126">
        <f>'Raw Data'!CS126</f>
        <v>9.0100000000000006E-3</v>
      </c>
      <c r="CZ126">
        <f>'Raw Data'!CT126</f>
        <v>0</v>
      </c>
      <c r="DA126">
        <f>'Raw Data'!CU126</f>
        <v>8.4599999999999996E-4</v>
      </c>
      <c r="DB126">
        <f>'Raw Data'!CV126</f>
        <v>617</v>
      </c>
      <c r="DC126" t="str">
        <f>'Raw Data'!CW126</f>
        <v>241-0012</v>
      </c>
      <c r="DD126" t="str">
        <f>'Raw Data'!CX126</f>
        <v>3R : Rural Principal Arterial - Other</v>
      </c>
      <c r="DE126" t="str">
        <f>'Raw Data'!CY126</f>
        <v>34.880933, -83.406328</v>
      </c>
      <c r="DF126">
        <f>'Raw Data'!CZ126</f>
        <v>-83.406328000000002</v>
      </c>
      <c r="DG126">
        <f>'Raw Data'!DA126</f>
        <v>34.880932999999999</v>
      </c>
      <c r="DH126">
        <f>'Raw Data'!DB126</f>
        <v>34.880932999999999</v>
      </c>
      <c r="DI126">
        <f>'Raw Data'!DC126</f>
        <v>-83.406328000000002</v>
      </c>
      <c r="DJ126">
        <f>'Raw Data'!DD126</f>
        <v>8.4599999999999996E-4</v>
      </c>
      <c r="DK126">
        <f>'Raw Data'!DE126</f>
        <v>69</v>
      </c>
      <c r="DL126" s="1" t="str">
        <f>VLOOKUP(DK126,'Curve Info'!$A$9:$P$76,16)</f>
        <v>High Crash Frequency</v>
      </c>
      <c r="DM126" s="1" t="str">
        <f>VLOOKUP(DK126,'Curve Info'!$A$9:$P$76,14)</f>
        <v>High AADT</v>
      </c>
      <c r="DN126" s="1">
        <f t="shared" si="17"/>
        <v>6566.666666666667</v>
      </c>
      <c r="DO126" s="1">
        <f t="shared" si="18"/>
        <v>7470</v>
      </c>
      <c r="DP126" s="1">
        <f t="shared" si="19"/>
        <v>-903.33333333333303</v>
      </c>
      <c r="DQ126" s="1">
        <f t="shared" si="20"/>
        <v>-0.12092815707273534</v>
      </c>
      <c r="DR126" s="1">
        <f t="shared" si="21"/>
        <v>7018.3333333333339</v>
      </c>
      <c r="DS126">
        <f>'Raw Data'!DF126</f>
        <v>5040</v>
      </c>
      <c r="DT126">
        <f>'Raw Data'!DG126</f>
        <v>8.5</v>
      </c>
      <c r="DU126">
        <f>'Raw Data'!DH126</f>
        <v>7440</v>
      </c>
      <c r="DV126">
        <f>'Raw Data'!DI126</f>
        <v>6.9</v>
      </c>
      <c r="DW126">
        <f>'Raw Data'!DJ126</f>
        <v>7220</v>
      </c>
      <c r="DX126">
        <f>'Raw Data'!DK126</f>
        <v>7</v>
      </c>
      <c r="DY126">
        <f>'Raw Data'!DL126</f>
        <v>6850</v>
      </c>
      <c r="DZ126">
        <f>'Raw Data'!DM126</f>
        <v>6</v>
      </c>
      <c r="EA126">
        <f>'Raw Data'!DN126</f>
        <v>8020</v>
      </c>
      <c r="EB126">
        <f>'Raw Data'!DO126</f>
        <v>12</v>
      </c>
      <c r="EC126">
        <f>'Raw Data'!DP126</f>
        <v>7700</v>
      </c>
      <c r="ED126">
        <f>'Raw Data'!DQ126</f>
        <v>12</v>
      </c>
      <c r="EE126">
        <f>'Raw Data'!DR126</f>
        <v>7330</v>
      </c>
      <c r="EF126">
        <f>'Raw Data'!DS126</f>
        <v>12</v>
      </c>
      <c r="EG126">
        <f>'Raw Data'!DT126</f>
        <v>6830</v>
      </c>
      <c r="EH126">
        <f>'Raw Data'!DU126</f>
        <v>12</v>
      </c>
      <c r="EI126">
        <f>'Raw Data'!DV126</f>
        <v>6830</v>
      </c>
      <c r="EJ126">
        <f>'Raw Data'!DW126</f>
        <v>0</v>
      </c>
      <c r="EK126">
        <f>'Raw Data'!DX126</f>
        <v>6930</v>
      </c>
      <c r="EL126">
        <f>'Raw Data'!DY126</f>
        <v>0</v>
      </c>
      <c r="EM126">
        <f>'Raw Data'!DZ126</f>
        <v>4.2649999999999997E-3</v>
      </c>
    </row>
    <row r="127" spans="1:143" x14ac:dyDescent="0.3">
      <c r="A127">
        <f>'Raw Data'!A127</f>
        <v>126</v>
      </c>
      <c r="B127">
        <f>'Raw Data'!B127</f>
        <v>4904912</v>
      </c>
      <c r="C127" t="str">
        <f>'Raw Data'!C127</f>
        <v>Clayton Police Department</v>
      </c>
      <c r="D127">
        <f>'Raw Data'!D127</f>
        <v>41831.029861111114</v>
      </c>
      <c r="E127" s="1">
        <f t="shared" si="12"/>
        <v>2014</v>
      </c>
      <c r="F127" s="1" t="str" cm="1">
        <f t="array" ref="F127">_xlfn.IFS(E127&lt;=2016,"before treatment",E127=2017,"unknown",E127&gt;2017,"after treatment")</f>
        <v>before treatment</v>
      </c>
      <c r="G127" s="1">
        <f t="shared" si="13"/>
        <v>1</v>
      </c>
      <c r="H127" s="1">
        <f t="shared" si="14"/>
        <v>0</v>
      </c>
      <c r="I127" t="str">
        <f>'Raw Data'!E127</f>
        <v>Rabun</v>
      </c>
      <c r="J127" t="str">
        <f>'Raw Data'!F127</f>
        <v>Hiawassee St</v>
      </c>
      <c r="K127" t="str">
        <f>'Raw Data'!G127</f>
        <v>Jo Dotson Cir</v>
      </c>
      <c r="L127" t="str">
        <f>'Raw Data'!H127</f>
        <v>(B) Suspected Minor/Visible Injury</v>
      </c>
      <c r="M127">
        <f>'Raw Data'!I127</f>
        <v>0</v>
      </c>
      <c r="N127">
        <f>'Raw Data'!J127</f>
        <v>0</v>
      </c>
      <c r="O127">
        <f>'Raw Data'!K127</f>
        <v>1</v>
      </c>
      <c r="P127" t="str">
        <f>'Raw Data'!L127</f>
        <v>Not a Collision with Motor Vehicle</v>
      </c>
      <c r="Q127" t="str">
        <f>'Raw Data'!M127</f>
        <v>Off Roadway</v>
      </c>
      <c r="R127" t="str">
        <f>'Raw Data'!N127</f>
        <v>Utility Pole</v>
      </c>
      <c r="S127" t="str">
        <f>'Raw Data'!O127</f>
        <v>Utility Pole</v>
      </c>
      <c r="T127" t="str">
        <f>'Raw Data'!P127</f>
        <v>Driver Lost Control</v>
      </c>
      <c r="U127">
        <f>'Raw Data'!Q127</f>
        <v>1</v>
      </c>
      <c r="V127" s="1" t="str">
        <f t="shared" si="15"/>
        <v>Yes</v>
      </c>
      <c r="W127" t="str">
        <f>'Raw Data'!R127</f>
        <v>Negotiating a Curve</v>
      </c>
      <c r="X127" t="str">
        <f>'Raw Data'!S127</f>
        <v>East</v>
      </c>
      <c r="Y127" t="str">
        <f>'Raw Data'!T127</f>
        <v>Dark-Not Lighted</v>
      </c>
      <c r="Z127" t="str">
        <f>'Raw Data'!U127</f>
        <v>Wet</v>
      </c>
      <c r="AA127">
        <f>'Raw Data'!V127</f>
        <v>24</v>
      </c>
      <c r="AB127" t="str">
        <f>'Raw Data'!W127</f>
        <v>["Lap and Shoulder Belt Used","Lap and Shoulder Belt Used"]</v>
      </c>
      <c r="AC127" s="1">
        <f t="shared" si="16"/>
        <v>0</v>
      </c>
      <c r="AD127" t="str">
        <f>'Raw Data'!X127</f>
        <v>Passenger Car</v>
      </c>
      <c r="AE127" t="str">
        <f>'Raw Data'!Y127</f>
        <v>2411000200I</v>
      </c>
      <c r="AF127">
        <f>'Raw Data'!Z127</f>
        <v>15.463013</v>
      </c>
      <c r="AG127">
        <f>'Raw Data'!AA127</f>
        <v>34.880789999999998</v>
      </c>
      <c r="AH127">
        <f>'Raw Data'!AB127</f>
        <v>-83.405077000000006</v>
      </c>
      <c r="AI127">
        <f>'Raw Data'!AC127</f>
        <v>69</v>
      </c>
      <c r="AJ127">
        <f>'Raw Data'!AD127</f>
        <v>31</v>
      </c>
      <c r="AK127">
        <f>'Raw Data'!AE127</f>
        <v>118</v>
      </c>
      <c r="AL127" t="str">
        <f>'Raw Data'!AF127</f>
        <v>D1_0002_00_I</v>
      </c>
      <c r="AM127">
        <f>'Raw Data'!AG127</f>
        <v>99</v>
      </c>
      <c r="AN127">
        <f>'Raw Data'!AH127</f>
        <v>117</v>
      </c>
      <c r="AO127" t="str">
        <f>'Raw Data'!AI127</f>
        <v>simple</v>
      </c>
      <c r="AP127">
        <f>'Raw Data'!AJ127</f>
        <v>207.8</v>
      </c>
      <c r="AQ127">
        <f>'Raw Data'!AK127</f>
        <v>74.5</v>
      </c>
      <c r="AR127">
        <f>'Raw Data'!AL127</f>
        <v>268.89999999999998</v>
      </c>
      <c r="AS127">
        <f>'Raw Data'!AM127</f>
        <v>-83.405452999999994</v>
      </c>
      <c r="AT127">
        <f>'Raw Data'!AN127</f>
        <v>34.880851999999997</v>
      </c>
      <c r="AU127">
        <f>'Raw Data'!AO127</f>
        <v>-83.404743999999994</v>
      </c>
      <c r="AV127">
        <f>'Raw Data'!AP127</f>
        <v>34.880488999999997</v>
      </c>
      <c r="AW127" t="str">
        <f>'Raw Data'!AQ127</f>
        <v>2411000200I</v>
      </c>
      <c r="AX127">
        <f>'Raw Data'!AR127</f>
        <v>1</v>
      </c>
      <c r="AY127">
        <f>'Raw Data'!AS127</f>
        <v>241</v>
      </c>
      <c r="AZ127">
        <f>'Raw Data'!AT127</f>
        <v>2</v>
      </c>
      <c r="BA127">
        <f>'Raw Data'!AU127</f>
        <v>0</v>
      </c>
      <c r="BB127">
        <f>'Raw Data'!AV127</f>
        <v>25</v>
      </c>
      <c r="BC127">
        <f>'Raw Data'!AW127</f>
        <v>10.17</v>
      </c>
      <c r="BD127">
        <f>'Raw Data'!AX127</f>
        <v>10.02</v>
      </c>
      <c r="BE127">
        <f>'Raw Data'!AY127</f>
        <v>1888.1</v>
      </c>
      <c r="BF127">
        <f>'Raw Data'!AZ127</f>
        <v>1888.1</v>
      </c>
      <c r="BG127">
        <f>'Raw Data'!BA127</f>
        <v>1884.5</v>
      </c>
      <c r="BH127">
        <f>'Raw Data'!BB127</f>
        <v>35</v>
      </c>
      <c r="BI127">
        <f>'Raw Data'!BC127</f>
        <v>27.9</v>
      </c>
      <c r="BJ127">
        <f>'Raw Data'!BD127</f>
        <v>7.1</v>
      </c>
      <c r="BK127">
        <f>'Raw Data'!BE127</f>
        <v>43091</v>
      </c>
      <c r="BL127" t="str">
        <f>'Raw Data'!BF127</f>
        <v>NONE</v>
      </c>
      <c r="BM127">
        <f>'Raw Data'!BG127</f>
        <v>8.4599999999999996E-4</v>
      </c>
      <c r="BN127">
        <f>'Raw Data'!BH127</f>
        <v>43297</v>
      </c>
      <c r="BO127">
        <f>'Raw Data'!BI127</f>
        <v>42922</v>
      </c>
      <c r="BP127" t="str">
        <f>'Raw Data'!BJ127</f>
        <v>2411000200I</v>
      </c>
      <c r="BQ127" t="str">
        <f>'Raw Data'!BK127</f>
        <v>RABUN</v>
      </c>
      <c r="BR127">
        <f>'Raw Data'!BL127</f>
        <v>1</v>
      </c>
      <c r="BS127">
        <f>'Raw Data'!BM127</f>
        <v>200</v>
      </c>
      <c r="BT127">
        <f>'Raw Data'!BN127</f>
        <v>1</v>
      </c>
      <c r="BU127">
        <f>'Raw Data'!BO127</f>
        <v>1</v>
      </c>
      <c r="BV127">
        <f>'Raw Data'!BP127</f>
        <v>2</v>
      </c>
      <c r="BW127">
        <f>'Raw Data'!BQ127</f>
        <v>1</v>
      </c>
      <c r="BX127">
        <f>'Raw Data'!BR127</f>
        <v>1</v>
      </c>
      <c r="BY127">
        <f>'Raw Data'!BS127</f>
        <v>2</v>
      </c>
      <c r="BZ127">
        <f>'Raw Data'!BT127</f>
        <v>3</v>
      </c>
      <c r="CA127">
        <f>'Raw Data'!BU127</f>
        <v>3</v>
      </c>
      <c r="CB127" t="str">
        <f>'Raw Data'!BV127</f>
        <v>N</v>
      </c>
      <c r="CC127">
        <f>'Raw Data'!BW127</f>
        <v>241</v>
      </c>
      <c r="CD127">
        <f>'Raw Data'!BX127</f>
        <v>2</v>
      </c>
      <c r="CE127">
        <f>'Raw Data'!BY127</f>
        <v>0</v>
      </c>
      <c r="CF127" t="str">
        <f>'Raw Data'!BZ127</f>
        <v>Not Urban</v>
      </c>
      <c r="CG127" t="str">
        <f>'Raw Data'!CA127</f>
        <v>Not Urban</v>
      </c>
      <c r="CH127">
        <f>'Raw Data'!CB127</f>
        <v>0</v>
      </c>
      <c r="CI127">
        <f>'Raw Data'!CC127</f>
        <v>25</v>
      </c>
      <c r="CJ127">
        <f>'Raw Data'!CD127</f>
        <v>8020</v>
      </c>
      <c r="CK127" t="str">
        <f>'Raw Data'!CE127</f>
        <v>Clayton</v>
      </c>
      <c r="CL127">
        <f>'Raw Data'!CF127</f>
        <v>1690</v>
      </c>
      <c r="CM127">
        <f>'Raw Data'!CG127</f>
        <v>0.21201300000000001</v>
      </c>
      <c r="CN127">
        <f>'Raw Data'!CH127</f>
        <v>9</v>
      </c>
      <c r="CO127" t="str">
        <f>'Raw Data'!CI127</f>
        <v>State Mainline</v>
      </c>
      <c r="CP127">
        <f>'Raw Data'!CJ127</f>
        <v>8020</v>
      </c>
      <c r="CQ127">
        <f>'Raw Data'!CK127</f>
        <v>452487</v>
      </c>
      <c r="CR127">
        <f>'Raw Data'!CL127</f>
        <v>15.31</v>
      </c>
      <c r="CS127">
        <f>'Raw Data'!CM127</f>
        <v>15.53</v>
      </c>
      <c r="CT127">
        <f>'Raw Data'!CN127</f>
        <v>452487</v>
      </c>
      <c r="CU127">
        <f>'Raw Data'!CO127</f>
        <v>0</v>
      </c>
      <c r="CV127">
        <f>'Raw Data'!CP127</f>
        <v>1119.426702</v>
      </c>
      <c r="CW127">
        <f>'Raw Data'!CQ127</f>
        <v>100</v>
      </c>
      <c r="CX127">
        <f>'Raw Data'!CR127</f>
        <v>42946</v>
      </c>
      <c r="CY127">
        <f>'Raw Data'!CS127</f>
        <v>9.0100000000000006E-3</v>
      </c>
      <c r="CZ127">
        <f>'Raw Data'!CT127</f>
        <v>0</v>
      </c>
      <c r="DA127">
        <f>'Raw Data'!CU127</f>
        <v>8.4599999999999996E-4</v>
      </c>
      <c r="DB127">
        <f>'Raw Data'!CV127</f>
        <v>617</v>
      </c>
      <c r="DC127" t="str">
        <f>'Raw Data'!CW127</f>
        <v>241-0012</v>
      </c>
      <c r="DD127" t="str">
        <f>'Raw Data'!CX127</f>
        <v>3R : Rural Principal Arterial - Other</v>
      </c>
      <c r="DE127" t="str">
        <f>'Raw Data'!CY127</f>
        <v>34.880933, -83.406328</v>
      </c>
      <c r="DF127">
        <f>'Raw Data'!CZ127</f>
        <v>-83.406328000000002</v>
      </c>
      <c r="DG127">
        <f>'Raw Data'!DA127</f>
        <v>34.880932999999999</v>
      </c>
      <c r="DH127">
        <f>'Raw Data'!DB127</f>
        <v>34.880932999999999</v>
      </c>
      <c r="DI127">
        <f>'Raw Data'!DC127</f>
        <v>-83.406328000000002</v>
      </c>
      <c r="DJ127">
        <f>'Raw Data'!DD127</f>
        <v>8.4599999999999996E-4</v>
      </c>
      <c r="DK127">
        <f>'Raw Data'!DE127</f>
        <v>69</v>
      </c>
      <c r="DL127" s="1" t="str">
        <f>VLOOKUP(DK127,'Curve Info'!$A$9:$P$76,16)</f>
        <v>High Crash Frequency</v>
      </c>
      <c r="DM127" s="1" t="str">
        <f>VLOOKUP(DK127,'Curve Info'!$A$9:$P$76,14)</f>
        <v>High AADT</v>
      </c>
      <c r="DN127" s="1">
        <f t="shared" si="17"/>
        <v>6566.666666666667</v>
      </c>
      <c r="DO127" s="1">
        <f t="shared" si="18"/>
        <v>7470</v>
      </c>
      <c r="DP127" s="1">
        <f t="shared" si="19"/>
        <v>-903.33333333333303</v>
      </c>
      <c r="DQ127" s="1">
        <f t="shared" si="20"/>
        <v>-0.12092815707273534</v>
      </c>
      <c r="DR127" s="1">
        <f t="shared" si="21"/>
        <v>7018.3333333333339</v>
      </c>
      <c r="DS127">
        <f>'Raw Data'!DF127</f>
        <v>5040</v>
      </c>
      <c r="DT127">
        <f>'Raw Data'!DG127</f>
        <v>8.5</v>
      </c>
      <c r="DU127">
        <f>'Raw Data'!DH127</f>
        <v>7440</v>
      </c>
      <c r="DV127">
        <f>'Raw Data'!DI127</f>
        <v>6.9</v>
      </c>
      <c r="DW127">
        <f>'Raw Data'!DJ127</f>
        <v>7220</v>
      </c>
      <c r="DX127">
        <f>'Raw Data'!DK127</f>
        <v>7</v>
      </c>
      <c r="DY127">
        <f>'Raw Data'!DL127</f>
        <v>6850</v>
      </c>
      <c r="DZ127">
        <f>'Raw Data'!DM127</f>
        <v>6</v>
      </c>
      <c r="EA127">
        <f>'Raw Data'!DN127</f>
        <v>8020</v>
      </c>
      <c r="EB127">
        <f>'Raw Data'!DO127</f>
        <v>12</v>
      </c>
      <c r="EC127">
        <f>'Raw Data'!DP127</f>
        <v>7700</v>
      </c>
      <c r="ED127">
        <f>'Raw Data'!DQ127</f>
        <v>12</v>
      </c>
      <c r="EE127">
        <f>'Raw Data'!DR127</f>
        <v>7330</v>
      </c>
      <c r="EF127">
        <f>'Raw Data'!DS127</f>
        <v>12</v>
      </c>
      <c r="EG127">
        <f>'Raw Data'!DT127</f>
        <v>6830</v>
      </c>
      <c r="EH127">
        <f>'Raw Data'!DU127</f>
        <v>12</v>
      </c>
      <c r="EI127">
        <f>'Raw Data'!DV127</f>
        <v>6830</v>
      </c>
      <c r="EJ127">
        <f>'Raw Data'!DW127</f>
        <v>0</v>
      </c>
      <c r="EK127">
        <f>'Raw Data'!DX127</f>
        <v>6930</v>
      </c>
      <c r="EL127">
        <f>'Raw Data'!DY127</f>
        <v>0</v>
      </c>
      <c r="EM127">
        <f>'Raw Data'!DZ127</f>
        <v>0</v>
      </c>
    </row>
    <row r="128" spans="1:143" x14ac:dyDescent="0.3">
      <c r="A128">
        <f>'Raw Data'!A128</f>
        <v>127</v>
      </c>
      <c r="B128">
        <f>'Raw Data'!B128</f>
        <v>4906681</v>
      </c>
      <c r="C128" t="str">
        <f>'Raw Data'!C128</f>
        <v>Clayton Police Department</v>
      </c>
      <c r="D128">
        <f>'Raw Data'!D128</f>
        <v>41827.731944444444</v>
      </c>
      <c r="E128" s="1">
        <f t="shared" si="12"/>
        <v>2014</v>
      </c>
      <c r="F128" s="1" t="str" cm="1">
        <f t="array" ref="F128">_xlfn.IFS(E128&lt;=2016,"before treatment",E128=2017,"unknown",E128&gt;2017,"after treatment")</f>
        <v>before treatment</v>
      </c>
      <c r="G128" s="1">
        <f t="shared" si="13"/>
        <v>1</v>
      </c>
      <c r="H128" s="1">
        <f t="shared" si="14"/>
        <v>0</v>
      </c>
      <c r="I128" t="str">
        <f>'Raw Data'!E128</f>
        <v>Rabun</v>
      </c>
      <c r="J128" t="str">
        <f>'Raw Data'!F128</f>
        <v>["Main St","N Main St","Savannah St","W Savannah St"]</v>
      </c>
      <c r="K128" t="str">
        <f>'Raw Data'!G128</f>
        <v>Wall St</v>
      </c>
      <c r="L128" t="str">
        <f>'Raw Data'!H128</f>
        <v>(O) No Injury</v>
      </c>
      <c r="M128">
        <f>'Raw Data'!I128</f>
        <v>0</v>
      </c>
      <c r="N128">
        <f>'Raw Data'!J128</f>
        <v>0</v>
      </c>
      <c r="O128">
        <f>'Raw Data'!K128</f>
        <v>0</v>
      </c>
      <c r="P128" t="str">
        <f>'Raw Data'!L128</f>
        <v>Sideswipe-Same Direction</v>
      </c>
      <c r="Q128" t="str">
        <f>'Raw Data'!M128</f>
        <v>On Roadway - Roadway Intersection</v>
      </c>
      <c r="R128" t="str">
        <f>'Raw Data'!N128</f>
        <v>["Motor Vehicle in Motion","Motor Vehicle in Motion"]</v>
      </c>
      <c r="S128" t="str">
        <f>'Raw Data'!O128</f>
        <v>["Motor Vehicle in Motion","Motor Vehicle in Motion"]</v>
      </c>
      <c r="T128" t="str">
        <f>'Raw Data'!P128</f>
        <v>["Improper Passing","No Contributing Factors"]</v>
      </c>
      <c r="U128">
        <f>'Raw Data'!Q128</f>
        <v>2</v>
      </c>
      <c r="V128" s="1" t="str">
        <f t="shared" si="15"/>
        <v>No</v>
      </c>
      <c r="W128" t="str">
        <f>'Raw Data'!R128</f>
        <v>["Straight","Turning Right"]</v>
      </c>
      <c r="X128" t="str">
        <f>'Raw Data'!S128</f>
        <v>["North","North"]</v>
      </c>
      <c r="Y128" t="str">
        <f>'Raw Data'!T128</f>
        <v>Daylight</v>
      </c>
      <c r="Z128" t="str">
        <f>'Raw Data'!U128</f>
        <v>Dry</v>
      </c>
      <c r="AA128" t="str">
        <f>'Raw Data'!V128</f>
        <v>[44,46]</v>
      </c>
      <c r="AB128" t="str">
        <f>'Raw Data'!W128</f>
        <v>["Lap and Shoulder Belt Used","Lap and Shoulder Belt Used"]</v>
      </c>
      <c r="AC128" s="1">
        <f t="shared" si="16"/>
        <v>0</v>
      </c>
      <c r="AD128" t="str">
        <f>'Raw Data'!X128</f>
        <v>["Passenger Car","Pickup Truck"]</v>
      </c>
      <c r="AE128" t="str">
        <f>'Raw Data'!Y128</f>
        <v>2411000200I</v>
      </c>
      <c r="AF128">
        <f>'Raw Data'!Z128</f>
        <v>1.07</v>
      </c>
      <c r="AG128">
        <f>'Raw Data'!AA128</f>
        <v>34.878323999999999</v>
      </c>
      <c r="AH128">
        <f>'Raw Data'!AB128</f>
        <v>-83.400901000000005</v>
      </c>
      <c r="AI128">
        <f>'Raw Data'!AC128</f>
        <v>69</v>
      </c>
      <c r="AJ128">
        <f>'Raw Data'!AD128</f>
        <v>31</v>
      </c>
      <c r="AK128">
        <f>'Raw Data'!AE128</f>
        <v>118</v>
      </c>
      <c r="AL128" t="str">
        <f>'Raw Data'!AF128</f>
        <v>D1_0002_00_I</v>
      </c>
      <c r="AM128">
        <f>'Raw Data'!AG128</f>
        <v>99</v>
      </c>
      <c r="AN128">
        <f>'Raw Data'!AH128</f>
        <v>117</v>
      </c>
      <c r="AO128" t="str">
        <f>'Raw Data'!AI128</f>
        <v>simple</v>
      </c>
      <c r="AP128">
        <f>'Raw Data'!AJ128</f>
        <v>207.8</v>
      </c>
      <c r="AQ128">
        <f>'Raw Data'!AK128</f>
        <v>74.5</v>
      </c>
      <c r="AR128">
        <f>'Raw Data'!AL128</f>
        <v>268.89999999999998</v>
      </c>
      <c r="AS128">
        <f>'Raw Data'!AM128</f>
        <v>-83.405452999999994</v>
      </c>
      <c r="AT128">
        <f>'Raw Data'!AN128</f>
        <v>34.880851999999997</v>
      </c>
      <c r="AU128">
        <f>'Raw Data'!AO128</f>
        <v>-83.404743999999994</v>
      </c>
      <c r="AV128">
        <f>'Raw Data'!AP128</f>
        <v>34.880488999999997</v>
      </c>
      <c r="AW128" t="str">
        <f>'Raw Data'!AQ128</f>
        <v>2411000200I</v>
      </c>
      <c r="AX128">
        <f>'Raw Data'!AR128</f>
        <v>1</v>
      </c>
      <c r="AY128">
        <f>'Raw Data'!AS128</f>
        <v>241</v>
      </c>
      <c r="AZ128">
        <f>'Raw Data'!AT128</f>
        <v>2</v>
      </c>
      <c r="BA128">
        <f>'Raw Data'!AU128</f>
        <v>0</v>
      </c>
      <c r="BB128">
        <f>'Raw Data'!AV128</f>
        <v>25</v>
      </c>
      <c r="BC128">
        <f>'Raw Data'!AW128</f>
        <v>10.17</v>
      </c>
      <c r="BD128">
        <f>'Raw Data'!AX128</f>
        <v>10.02</v>
      </c>
      <c r="BE128">
        <f>'Raw Data'!AY128</f>
        <v>1888.1</v>
      </c>
      <c r="BF128">
        <f>'Raw Data'!AZ128</f>
        <v>1888.1</v>
      </c>
      <c r="BG128">
        <f>'Raw Data'!BA128</f>
        <v>1884.5</v>
      </c>
      <c r="BH128">
        <f>'Raw Data'!BB128</f>
        <v>35</v>
      </c>
      <c r="BI128">
        <f>'Raw Data'!BC128</f>
        <v>27.9</v>
      </c>
      <c r="BJ128">
        <f>'Raw Data'!BD128</f>
        <v>7.1</v>
      </c>
      <c r="BK128">
        <f>'Raw Data'!BE128</f>
        <v>43091</v>
      </c>
      <c r="BL128" t="str">
        <f>'Raw Data'!BF128</f>
        <v>NONE</v>
      </c>
      <c r="BM128">
        <f>'Raw Data'!BG128</f>
        <v>8.4599999999999996E-4</v>
      </c>
      <c r="BN128">
        <f>'Raw Data'!BH128</f>
        <v>43297</v>
      </c>
      <c r="BO128">
        <f>'Raw Data'!BI128</f>
        <v>42922</v>
      </c>
      <c r="BP128" t="str">
        <f>'Raw Data'!BJ128</f>
        <v>2411000200I</v>
      </c>
      <c r="BQ128" t="str">
        <f>'Raw Data'!BK128</f>
        <v>RABUN</v>
      </c>
      <c r="BR128">
        <f>'Raw Data'!BL128</f>
        <v>1</v>
      </c>
      <c r="BS128">
        <f>'Raw Data'!BM128</f>
        <v>200</v>
      </c>
      <c r="BT128">
        <f>'Raw Data'!BN128</f>
        <v>1</v>
      </c>
      <c r="BU128">
        <f>'Raw Data'!BO128</f>
        <v>1</v>
      </c>
      <c r="BV128">
        <f>'Raw Data'!BP128</f>
        <v>2</v>
      </c>
      <c r="BW128">
        <f>'Raw Data'!BQ128</f>
        <v>1</v>
      </c>
      <c r="BX128">
        <f>'Raw Data'!BR128</f>
        <v>1</v>
      </c>
      <c r="BY128">
        <f>'Raw Data'!BS128</f>
        <v>2</v>
      </c>
      <c r="BZ128">
        <f>'Raw Data'!BT128</f>
        <v>3</v>
      </c>
      <c r="CA128">
        <f>'Raw Data'!BU128</f>
        <v>3</v>
      </c>
      <c r="CB128" t="str">
        <f>'Raw Data'!BV128</f>
        <v>N</v>
      </c>
      <c r="CC128">
        <f>'Raw Data'!BW128</f>
        <v>241</v>
      </c>
      <c r="CD128">
        <f>'Raw Data'!BX128</f>
        <v>2</v>
      </c>
      <c r="CE128">
        <f>'Raw Data'!BY128</f>
        <v>0</v>
      </c>
      <c r="CF128" t="str">
        <f>'Raw Data'!BZ128</f>
        <v>Not Urban</v>
      </c>
      <c r="CG128" t="str">
        <f>'Raw Data'!CA128</f>
        <v>Not Urban</v>
      </c>
      <c r="CH128">
        <f>'Raw Data'!CB128</f>
        <v>0</v>
      </c>
      <c r="CI128">
        <f>'Raw Data'!CC128</f>
        <v>25</v>
      </c>
      <c r="CJ128">
        <f>'Raw Data'!CD128</f>
        <v>8020</v>
      </c>
      <c r="CK128" t="str">
        <f>'Raw Data'!CE128</f>
        <v>Clayton</v>
      </c>
      <c r="CL128">
        <f>'Raw Data'!CF128</f>
        <v>1690</v>
      </c>
      <c r="CM128">
        <f>'Raw Data'!CG128</f>
        <v>0.21201300000000001</v>
      </c>
      <c r="CN128">
        <f>'Raw Data'!CH128</f>
        <v>9</v>
      </c>
      <c r="CO128" t="str">
        <f>'Raw Data'!CI128</f>
        <v>State Mainline</v>
      </c>
      <c r="CP128">
        <f>'Raw Data'!CJ128</f>
        <v>8020</v>
      </c>
      <c r="CQ128">
        <f>'Raw Data'!CK128</f>
        <v>452487</v>
      </c>
      <c r="CR128">
        <f>'Raw Data'!CL128</f>
        <v>15.31</v>
      </c>
      <c r="CS128">
        <f>'Raw Data'!CM128</f>
        <v>15.53</v>
      </c>
      <c r="CT128">
        <f>'Raw Data'!CN128</f>
        <v>452487</v>
      </c>
      <c r="CU128">
        <f>'Raw Data'!CO128</f>
        <v>0</v>
      </c>
      <c r="CV128">
        <f>'Raw Data'!CP128</f>
        <v>1119.426702</v>
      </c>
      <c r="CW128">
        <f>'Raw Data'!CQ128</f>
        <v>100</v>
      </c>
      <c r="CX128">
        <f>'Raw Data'!CR128</f>
        <v>42946</v>
      </c>
      <c r="CY128">
        <f>'Raw Data'!CS128</f>
        <v>9.0100000000000006E-3</v>
      </c>
      <c r="CZ128">
        <f>'Raw Data'!CT128</f>
        <v>0</v>
      </c>
      <c r="DA128">
        <f>'Raw Data'!CU128</f>
        <v>8.4599999999999996E-4</v>
      </c>
      <c r="DB128">
        <f>'Raw Data'!CV128</f>
        <v>617</v>
      </c>
      <c r="DC128" t="str">
        <f>'Raw Data'!CW128</f>
        <v>241-0012</v>
      </c>
      <c r="DD128" t="str">
        <f>'Raw Data'!CX128</f>
        <v>3R : Rural Principal Arterial - Other</v>
      </c>
      <c r="DE128" t="str">
        <f>'Raw Data'!CY128</f>
        <v>34.880933, -83.406328</v>
      </c>
      <c r="DF128">
        <f>'Raw Data'!CZ128</f>
        <v>-83.406328000000002</v>
      </c>
      <c r="DG128">
        <f>'Raw Data'!DA128</f>
        <v>34.880932999999999</v>
      </c>
      <c r="DH128">
        <f>'Raw Data'!DB128</f>
        <v>34.880932999999999</v>
      </c>
      <c r="DI128">
        <f>'Raw Data'!DC128</f>
        <v>-83.406328000000002</v>
      </c>
      <c r="DJ128">
        <f>'Raw Data'!DD128</f>
        <v>8.4599999999999996E-4</v>
      </c>
      <c r="DK128">
        <f>'Raw Data'!DE128</f>
        <v>69</v>
      </c>
      <c r="DL128" s="1" t="str">
        <f>VLOOKUP(DK128,'Curve Info'!$A$9:$P$76,16)</f>
        <v>High Crash Frequency</v>
      </c>
      <c r="DM128" s="1" t="str">
        <f>VLOOKUP(DK128,'Curve Info'!$A$9:$P$76,14)</f>
        <v>High AADT</v>
      </c>
      <c r="DN128" s="1">
        <f t="shared" si="17"/>
        <v>6566.666666666667</v>
      </c>
      <c r="DO128" s="1">
        <f t="shared" si="18"/>
        <v>7470</v>
      </c>
      <c r="DP128" s="1">
        <f t="shared" si="19"/>
        <v>-903.33333333333303</v>
      </c>
      <c r="DQ128" s="1">
        <f t="shared" si="20"/>
        <v>-0.12092815707273534</v>
      </c>
      <c r="DR128" s="1">
        <f t="shared" si="21"/>
        <v>7018.3333333333339</v>
      </c>
      <c r="DS128">
        <f>'Raw Data'!DF128</f>
        <v>5040</v>
      </c>
      <c r="DT128">
        <f>'Raw Data'!DG128</f>
        <v>8.5</v>
      </c>
      <c r="DU128">
        <f>'Raw Data'!DH128</f>
        <v>7440</v>
      </c>
      <c r="DV128">
        <f>'Raw Data'!DI128</f>
        <v>6.9</v>
      </c>
      <c r="DW128">
        <f>'Raw Data'!DJ128</f>
        <v>7220</v>
      </c>
      <c r="DX128">
        <f>'Raw Data'!DK128</f>
        <v>7</v>
      </c>
      <c r="DY128">
        <f>'Raw Data'!DL128</f>
        <v>6850</v>
      </c>
      <c r="DZ128">
        <f>'Raw Data'!DM128</f>
        <v>6</v>
      </c>
      <c r="EA128">
        <f>'Raw Data'!DN128</f>
        <v>8020</v>
      </c>
      <c r="EB128">
        <f>'Raw Data'!DO128</f>
        <v>12</v>
      </c>
      <c r="EC128">
        <f>'Raw Data'!DP128</f>
        <v>7700</v>
      </c>
      <c r="ED128">
        <f>'Raw Data'!DQ128</f>
        <v>12</v>
      </c>
      <c r="EE128">
        <f>'Raw Data'!DR128</f>
        <v>7330</v>
      </c>
      <c r="EF128">
        <f>'Raw Data'!DS128</f>
        <v>12</v>
      </c>
      <c r="EG128">
        <f>'Raw Data'!DT128</f>
        <v>6830</v>
      </c>
      <c r="EH128">
        <f>'Raw Data'!DU128</f>
        <v>12</v>
      </c>
      <c r="EI128">
        <f>'Raw Data'!DV128</f>
        <v>6830</v>
      </c>
      <c r="EJ128">
        <f>'Raw Data'!DW128</f>
        <v>0</v>
      </c>
      <c r="EK128">
        <f>'Raw Data'!DX128</f>
        <v>6930</v>
      </c>
      <c r="EL128">
        <f>'Raw Data'!DY128</f>
        <v>0</v>
      </c>
      <c r="EM128">
        <f>'Raw Data'!DZ128</f>
        <v>4.4130000000000003E-3</v>
      </c>
    </row>
    <row r="129" spans="1:143" x14ac:dyDescent="0.3">
      <c r="A129">
        <f>'Raw Data'!A129</f>
        <v>128</v>
      </c>
      <c r="B129">
        <f>'Raw Data'!B129</f>
        <v>4895601</v>
      </c>
      <c r="C129" t="str">
        <f>'Raw Data'!C129</f>
        <v>Clayton Police Department</v>
      </c>
      <c r="D129">
        <f>'Raw Data'!D129</f>
        <v>41753.367361111108</v>
      </c>
      <c r="E129" s="1">
        <f t="shared" si="12"/>
        <v>2014</v>
      </c>
      <c r="F129" s="1" t="str" cm="1">
        <f t="array" ref="F129">_xlfn.IFS(E129&lt;=2016,"before treatment",E129=2017,"unknown",E129&gt;2017,"after treatment")</f>
        <v>before treatment</v>
      </c>
      <c r="G129" s="1">
        <f t="shared" si="13"/>
        <v>1</v>
      </c>
      <c r="H129" s="1">
        <f t="shared" si="14"/>
        <v>0</v>
      </c>
      <c r="I129" t="str">
        <f>'Raw Data'!E129</f>
        <v>Rabun</v>
      </c>
      <c r="J129" t="str">
        <f>'Raw Data'!F129</f>
        <v>W Savannah St</v>
      </c>
      <c r="K129" t="str">
        <f>'Raw Data'!G129</f>
        <v>Shadyside Dr</v>
      </c>
      <c r="L129" t="str">
        <f>'Raw Data'!H129</f>
        <v>(O) No Injury</v>
      </c>
      <c r="M129">
        <f>'Raw Data'!I129</f>
        <v>0</v>
      </c>
      <c r="N129">
        <f>'Raw Data'!J129</f>
        <v>0</v>
      </c>
      <c r="O129">
        <f>'Raw Data'!K129</f>
        <v>0</v>
      </c>
      <c r="P129" t="str">
        <f>'Raw Data'!L129</f>
        <v>Angle (Other)</v>
      </c>
      <c r="Q129" t="str">
        <f>'Raw Data'!M129</f>
        <v>On Roadway - Roadway Intersection</v>
      </c>
      <c r="R129" t="str">
        <f>'Raw Data'!N129</f>
        <v>["Motor Vehicle in Motion","Motor Vehicle in Motion"]</v>
      </c>
      <c r="S129" t="str">
        <f>'Raw Data'!O129</f>
        <v>["Motor Vehicle in Motion","Motor Vehicle in Motion"]</v>
      </c>
      <c r="T129" t="str">
        <f>'Raw Data'!P129</f>
        <v>["Inattentive or Other Distraction (Distracted)","No Contributing Factors"]</v>
      </c>
      <c r="U129">
        <f>'Raw Data'!Q129</f>
        <v>2</v>
      </c>
      <c r="V129" s="1" t="str">
        <f t="shared" si="15"/>
        <v>No</v>
      </c>
      <c r="W129" t="str">
        <f>'Raw Data'!R129</f>
        <v>["Negotiating a Curve","Negotiating a Curve"]</v>
      </c>
      <c r="X129" t="str">
        <f>'Raw Data'!S129</f>
        <v>["East","East"]</v>
      </c>
      <c r="Y129" t="str">
        <f>'Raw Data'!T129</f>
        <v>Daylight</v>
      </c>
      <c r="Z129" t="str">
        <f>'Raw Data'!U129</f>
        <v>Dry</v>
      </c>
      <c r="AA129" t="str">
        <f>'Raw Data'!V129</f>
        <v>[37,37]</v>
      </c>
      <c r="AB129" t="str">
        <f>'Raw Data'!W129</f>
        <v>["Lap and Shoulder Belt Used","Lap and Shoulder Belt Used","Lap and Shoulder Belt Used","Lap and Shoulder Belt Used"]</v>
      </c>
      <c r="AC129" s="1">
        <f t="shared" si="16"/>
        <v>0</v>
      </c>
      <c r="AD129" t="str">
        <f>'Raw Data'!X129</f>
        <v>["Passenger Car","Van"]</v>
      </c>
      <c r="AE129" t="str">
        <f>'Raw Data'!Y129</f>
        <v>2411000200I</v>
      </c>
      <c r="AF129">
        <f>'Raw Data'!Z129</f>
        <v>15.666797000000001</v>
      </c>
      <c r="AG129">
        <f>'Raw Data'!AA129</f>
        <v>34.878490999999997</v>
      </c>
      <c r="AH129">
        <f>'Raw Data'!AB129</f>
        <v>-83.402941999999996</v>
      </c>
      <c r="AI129">
        <f>'Raw Data'!AC129</f>
        <v>69</v>
      </c>
      <c r="AJ129">
        <f>'Raw Data'!AD129</f>
        <v>31</v>
      </c>
      <c r="AK129">
        <f>'Raw Data'!AE129</f>
        <v>118</v>
      </c>
      <c r="AL129" t="str">
        <f>'Raw Data'!AF129</f>
        <v>D1_0002_00_I</v>
      </c>
      <c r="AM129">
        <f>'Raw Data'!AG129</f>
        <v>99</v>
      </c>
      <c r="AN129">
        <f>'Raw Data'!AH129</f>
        <v>117</v>
      </c>
      <c r="AO129" t="str">
        <f>'Raw Data'!AI129</f>
        <v>simple</v>
      </c>
      <c r="AP129">
        <f>'Raw Data'!AJ129</f>
        <v>207.8</v>
      </c>
      <c r="AQ129">
        <f>'Raw Data'!AK129</f>
        <v>74.5</v>
      </c>
      <c r="AR129">
        <f>'Raw Data'!AL129</f>
        <v>268.89999999999998</v>
      </c>
      <c r="AS129">
        <f>'Raw Data'!AM129</f>
        <v>-83.405452999999994</v>
      </c>
      <c r="AT129">
        <f>'Raw Data'!AN129</f>
        <v>34.880851999999997</v>
      </c>
      <c r="AU129">
        <f>'Raw Data'!AO129</f>
        <v>-83.404743999999994</v>
      </c>
      <c r="AV129">
        <f>'Raw Data'!AP129</f>
        <v>34.880488999999997</v>
      </c>
      <c r="AW129" t="str">
        <f>'Raw Data'!AQ129</f>
        <v>2411000200I</v>
      </c>
      <c r="AX129">
        <f>'Raw Data'!AR129</f>
        <v>1</v>
      </c>
      <c r="AY129">
        <f>'Raw Data'!AS129</f>
        <v>241</v>
      </c>
      <c r="AZ129">
        <f>'Raw Data'!AT129</f>
        <v>2</v>
      </c>
      <c r="BA129">
        <f>'Raw Data'!AU129</f>
        <v>0</v>
      </c>
      <c r="BB129">
        <f>'Raw Data'!AV129</f>
        <v>25</v>
      </c>
      <c r="BC129">
        <f>'Raw Data'!AW129</f>
        <v>10.17</v>
      </c>
      <c r="BD129">
        <f>'Raw Data'!AX129</f>
        <v>10.02</v>
      </c>
      <c r="BE129">
        <f>'Raw Data'!AY129</f>
        <v>1888.1</v>
      </c>
      <c r="BF129">
        <f>'Raw Data'!AZ129</f>
        <v>1888.1</v>
      </c>
      <c r="BG129">
        <f>'Raw Data'!BA129</f>
        <v>1884.5</v>
      </c>
      <c r="BH129">
        <f>'Raw Data'!BB129</f>
        <v>35</v>
      </c>
      <c r="BI129">
        <f>'Raw Data'!BC129</f>
        <v>27.9</v>
      </c>
      <c r="BJ129">
        <f>'Raw Data'!BD129</f>
        <v>7.1</v>
      </c>
      <c r="BK129">
        <f>'Raw Data'!BE129</f>
        <v>43091</v>
      </c>
      <c r="BL129" t="str">
        <f>'Raw Data'!BF129</f>
        <v>NONE</v>
      </c>
      <c r="BM129">
        <f>'Raw Data'!BG129</f>
        <v>8.4599999999999996E-4</v>
      </c>
      <c r="BN129">
        <f>'Raw Data'!BH129</f>
        <v>43297</v>
      </c>
      <c r="BO129">
        <f>'Raw Data'!BI129</f>
        <v>42922</v>
      </c>
      <c r="BP129" t="str">
        <f>'Raw Data'!BJ129</f>
        <v>2411000200I</v>
      </c>
      <c r="BQ129" t="str">
        <f>'Raw Data'!BK129</f>
        <v>RABUN</v>
      </c>
      <c r="BR129">
        <f>'Raw Data'!BL129</f>
        <v>1</v>
      </c>
      <c r="BS129">
        <f>'Raw Data'!BM129</f>
        <v>200</v>
      </c>
      <c r="BT129">
        <f>'Raw Data'!BN129</f>
        <v>1</v>
      </c>
      <c r="BU129">
        <f>'Raw Data'!BO129</f>
        <v>1</v>
      </c>
      <c r="BV129">
        <f>'Raw Data'!BP129</f>
        <v>2</v>
      </c>
      <c r="BW129">
        <f>'Raw Data'!BQ129</f>
        <v>1</v>
      </c>
      <c r="BX129">
        <f>'Raw Data'!BR129</f>
        <v>1</v>
      </c>
      <c r="BY129">
        <f>'Raw Data'!BS129</f>
        <v>2</v>
      </c>
      <c r="BZ129">
        <f>'Raw Data'!BT129</f>
        <v>3</v>
      </c>
      <c r="CA129">
        <f>'Raw Data'!BU129</f>
        <v>3</v>
      </c>
      <c r="CB129" t="str">
        <f>'Raw Data'!BV129</f>
        <v>N</v>
      </c>
      <c r="CC129">
        <f>'Raw Data'!BW129</f>
        <v>241</v>
      </c>
      <c r="CD129">
        <f>'Raw Data'!BX129</f>
        <v>2</v>
      </c>
      <c r="CE129">
        <f>'Raw Data'!BY129</f>
        <v>0</v>
      </c>
      <c r="CF129" t="str">
        <f>'Raw Data'!BZ129</f>
        <v>Not Urban</v>
      </c>
      <c r="CG129" t="str">
        <f>'Raw Data'!CA129</f>
        <v>Not Urban</v>
      </c>
      <c r="CH129">
        <f>'Raw Data'!CB129</f>
        <v>0</v>
      </c>
      <c r="CI129">
        <f>'Raw Data'!CC129</f>
        <v>25</v>
      </c>
      <c r="CJ129">
        <f>'Raw Data'!CD129</f>
        <v>8020</v>
      </c>
      <c r="CK129" t="str">
        <f>'Raw Data'!CE129</f>
        <v>Clayton</v>
      </c>
      <c r="CL129">
        <f>'Raw Data'!CF129</f>
        <v>1690</v>
      </c>
      <c r="CM129">
        <f>'Raw Data'!CG129</f>
        <v>0.21201300000000001</v>
      </c>
      <c r="CN129">
        <f>'Raw Data'!CH129</f>
        <v>9</v>
      </c>
      <c r="CO129" t="str">
        <f>'Raw Data'!CI129</f>
        <v>State Mainline</v>
      </c>
      <c r="CP129">
        <f>'Raw Data'!CJ129</f>
        <v>8020</v>
      </c>
      <c r="CQ129">
        <f>'Raw Data'!CK129</f>
        <v>452487</v>
      </c>
      <c r="CR129">
        <f>'Raw Data'!CL129</f>
        <v>15.31</v>
      </c>
      <c r="CS129">
        <f>'Raw Data'!CM129</f>
        <v>15.53</v>
      </c>
      <c r="CT129">
        <f>'Raw Data'!CN129</f>
        <v>452487</v>
      </c>
      <c r="CU129">
        <f>'Raw Data'!CO129</f>
        <v>0</v>
      </c>
      <c r="CV129">
        <f>'Raw Data'!CP129</f>
        <v>1119.426702</v>
      </c>
      <c r="CW129">
        <f>'Raw Data'!CQ129</f>
        <v>100</v>
      </c>
      <c r="CX129">
        <f>'Raw Data'!CR129</f>
        <v>42946</v>
      </c>
      <c r="CY129">
        <f>'Raw Data'!CS129</f>
        <v>9.0100000000000006E-3</v>
      </c>
      <c r="CZ129">
        <f>'Raw Data'!CT129</f>
        <v>0</v>
      </c>
      <c r="DA129">
        <f>'Raw Data'!CU129</f>
        <v>8.4599999999999996E-4</v>
      </c>
      <c r="DB129">
        <f>'Raw Data'!CV129</f>
        <v>617</v>
      </c>
      <c r="DC129" t="str">
        <f>'Raw Data'!CW129</f>
        <v>241-0012</v>
      </c>
      <c r="DD129" t="str">
        <f>'Raw Data'!CX129</f>
        <v>3R : Rural Principal Arterial - Other</v>
      </c>
      <c r="DE129" t="str">
        <f>'Raw Data'!CY129</f>
        <v>34.880933, -83.406328</v>
      </c>
      <c r="DF129">
        <f>'Raw Data'!CZ129</f>
        <v>-83.406328000000002</v>
      </c>
      <c r="DG129">
        <f>'Raw Data'!DA129</f>
        <v>34.880932999999999</v>
      </c>
      <c r="DH129">
        <f>'Raw Data'!DB129</f>
        <v>34.880932999999999</v>
      </c>
      <c r="DI129">
        <f>'Raw Data'!DC129</f>
        <v>-83.406328000000002</v>
      </c>
      <c r="DJ129">
        <f>'Raw Data'!DD129</f>
        <v>8.4599999999999996E-4</v>
      </c>
      <c r="DK129">
        <f>'Raw Data'!DE129</f>
        <v>69</v>
      </c>
      <c r="DL129" s="1" t="str">
        <f>VLOOKUP(DK129,'Curve Info'!$A$9:$P$76,16)</f>
        <v>High Crash Frequency</v>
      </c>
      <c r="DM129" s="1" t="str">
        <f>VLOOKUP(DK129,'Curve Info'!$A$9:$P$76,14)</f>
        <v>High AADT</v>
      </c>
      <c r="DN129" s="1">
        <f t="shared" si="17"/>
        <v>6566.666666666667</v>
      </c>
      <c r="DO129" s="1">
        <f t="shared" si="18"/>
        <v>7470</v>
      </c>
      <c r="DP129" s="1">
        <f t="shared" si="19"/>
        <v>-903.33333333333303</v>
      </c>
      <c r="DQ129" s="1">
        <f t="shared" si="20"/>
        <v>-0.12092815707273534</v>
      </c>
      <c r="DR129" s="1">
        <f t="shared" si="21"/>
        <v>7018.3333333333339</v>
      </c>
      <c r="DS129">
        <f>'Raw Data'!DF129</f>
        <v>5040</v>
      </c>
      <c r="DT129">
        <f>'Raw Data'!DG129</f>
        <v>8.5</v>
      </c>
      <c r="DU129">
        <f>'Raw Data'!DH129</f>
        <v>7440</v>
      </c>
      <c r="DV129">
        <f>'Raw Data'!DI129</f>
        <v>6.9</v>
      </c>
      <c r="DW129">
        <f>'Raw Data'!DJ129</f>
        <v>7220</v>
      </c>
      <c r="DX129">
        <f>'Raw Data'!DK129</f>
        <v>7</v>
      </c>
      <c r="DY129">
        <f>'Raw Data'!DL129</f>
        <v>6850</v>
      </c>
      <c r="DZ129">
        <f>'Raw Data'!DM129</f>
        <v>6</v>
      </c>
      <c r="EA129">
        <f>'Raw Data'!DN129</f>
        <v>8020</v>
      </c>
      <c r="EB129">
        <f>'Raw Data'!DO129</f>
        <v>12</v>
      </c>
      <c r="EC129">
        <f>'Raw Data'!DP129</f>
        <v>7700</v>
      </c>
      <c r="ED129">
        <f>'Raw Data'!DQ129</f>
        <v>12</v>
      </c>
      <c r="EE129">
        <f>'Raw Data'!DR129</f>
        <v>7330</v>
      </c>
      <c r="EF129">
        <f>'Raw Data'!DS129</f>
        <v>12</v>
      </c>
      <c r="EG129">
        <f>'Raw Data'!DT129</f>
        <v>6830</v>
      </c>
      <c r="EH129">
        <f>'Raw Data'!DU129</f>
        <v>12</v>
      </c>
      <c r="EI129">
        <f>'Raw Data'!DV129</f>
        <v>6830</v>
      </c>
      <c r="EJ129">
        <f>'Raw Data'!DW129</f>
        <v>0</v>
      </c>
      <c r="EK129">
        <f>'Raw Data'!DX129</f>
        <v>6930</v>
      </c>
      <c r="EL129">
        <f>'Raw Data'!DY129</f>
        <v>0</v>
      </c>
      <c r="EM129">
        <f>'Raw Data'!DZ129</f>
        <v>2.6930000000000001E-3</v>
      </c>
    </row>
    <row r="130" spans="1:143" x14ac:dyDescent="0.3">
      <c r="A130">
        <f>'Raw Data'!A130</f>
        <v>129</v>
      </c>
      <c r="B130">
        <f>'Raw Data'!B130</f>
        <v>5881129</v>
      </c>
      <c r="C130" t="str">
        <f>'Raw Data'!C130</f>
        <v>Clayton Police Department</v>
      </c>
      <c r="D130">
        <f>'Raw Data'!D130</f>
        <v>42277.718055555553</v>
      </c>
      <c r="E130" s="1">
        <f t="shared" si="12"/>
        <v>2015</v>
      </c>
      <c r="F130" s="1" t="str" cm="1">
        <f t="array" ref="F130">_xlfn.IFS(E130&lt;=2016,"before treatment",E130=2017,"unknown",E130&gt;2017,"after treatment")</f>
        <v>before treatment</v>
      </c>
      <c r="G130" s="1">
        <f t="shared" si="13"/>
        <v>1</v>
      </c>
      <c r="H130" s="1">
        <f t="shared" si="14"/>
        <v>0</v>
      </c>
      <c r="I130" t="str">
        <f>'Raw Data'!E130</f>
        <v>Rabun</v>
      </c>
      <c r="J130" t="str">
        <f>'Raw Data'!F130</f>
        <v>["Chechero Rd","Savannah St","Savannah St","War Woman Rd"]</v>
      </c>
      <c r="K130" t="str">
        <f>'Raw Data'!G130</f>
        <v>E Savannah St</v>
      </c>
      <c r="L130" t="str">
        <f>'Raw Data'!H130</f>
        <v>(O) No Injury</v>
      </c>
      <c r="M130">
        <f>'Raw Data'!I130</f>
        <v>0</v>
      </c>
      <c r="N130">
        <f>'Raw Data'!J130</f>
        <v>0</v>
      </c>
      <c r="O130">
        <f>'Raw Data'!K130</f>
        <v>0</v>
      </c>
      <c r="P130" t="str">
        <f>'Raw Data'!L130</f>
        <v>Not a Collision with Motor Vehicle</v>
      </c>
      <c r="Q130" t="str">
        <f>'Raw Data'!M130</f>
        <v>Off Roadway</v>
      </c>
      <c r="R130" t="str">
        <f>'Raw Data'!N130</f>
        <v>Ditch</v>
      </c>
      <c r="S130" t="str">
        <f>'Raw Data'!O130</f>
        <v>Ditch</v>
      </c>
      <c r="T130" t="str">
        <f>'Raw Data'!P130</f>
        <v>Other</v>
      </c>
      <c r="U130">
        <f>'Raw Data'!Q130</f>
        <v>1</v>
      </c>
      <c r="V130" s="1" t="str">
        <f t="shared" si="15"/>
        <v>Yes</v>
      </c>
      <c r="W130" t="str">
        <f>'Raw Data'!R130</f>
        <v>Negotiating a Curve</v>
      </c>
      <c r="X130" t="str">
        <f>'Raw Data'!S130</f>
        <v>South</v>
      </c>
      <c r="Y130" t="str">
        <f>'Raw Data'!T130</f>
        <v>Daylight</v>
      </c>
      <c r="Z130" t="str">
        <f>'Raw Data'!U130</f>
        <v>Wet</v>
      </c>
      <c r="AA130">
        <f>'Raw Data'!V130</f>
        <v>0</v>
      </c>
      <c r="AB130" t="str">
        <f>'Raw Data'!W130</f>
        <v>Lap and Shoulder Belt Used</v>
      </c>
      <c r="AC130" s="1">
        <f t="shared" si="16"/>
        <v>0</v>
      </c>
      <c r="AD130" t="str">
        <f>'Raw Data'!X130</f>
        <v>Sports Utility Vehicle (SUV)</v>
      </c>
      <c r="AE130" t="str">
        <f>'Raw Data'!Y130</f>
        <v>2411000200I</v>
      </c>
      <c r="AF130">
        <f>'Raw Data'!Z130</f>
        <v>15.87</v>
      </c>
      <c r="AG130">
        <f>'Raw Data'!AA130</f>
        <v>34.878210000000003</v>
      </c>
      <c r="AH130">
        <f>'Raw Data'!AB130</f>
        <v>-83.399371000000002</v>
      </c>
      <c r="AI130">
        <f>'Raw Data'!AC130</f>
        <v>69</v>
      </c>
      <c r="AJ130">
        <f>'Raw Data'!AD130</f>
        <v>31</v>
      </c>
      <c r="AK130">
        <f>'Raw Data'!AE130</f>
        <v>118</v>
      </c>
      <c r="AL130" t="str">
        <f>'Raw Data'!AF130</f>
        <v>D1_0002_00_I</v>
      </c>
      <c r="AM130">
        <f>'Raw Data'!AG130</f>
        <v>99</v>
      </c>
      <c r="AN130">
        <f>'Raw Data'!AH130</f>
        <v>117</v>
      </c>
      <c r="AO130" t="str">
        <f>'Raw Data'!AI130</f>
        <v>simple</v>
      </c>
      <c r="AP130">
        <f>'Raw Data'!AJ130</f>
        <v>207.8</v>
      </c>
      <c r="AQ130">
        <f>'Raw Data'!AK130</f>
        <v>74.5</v>
      </c>
      <c r="AR130">
        <f>'Raw Data'!AL130</f>
        <v>268.89999999999998</v>
      </c>
      <c r="AS130">
        <f>'Raw Data'!AM130</f>
        <v>-83.405452999999994</v>
      </c>
      <c r="AT130">
        <f>'Raw Data'!AN130</f>
        <v>34.880851999999997</v>
      </c>
      <c r="AU130">
        <f>'Raw Data'!AO130</f>
        <v>-83.404743999999994</v>
      </c>
      <c r="AV130">
        <f>'Raw Data'!AP130</f>
        <v>34.880488999999997</v>
      </c>
      <c r="AW130" t="str">
        <f>'Raw Data'!AQ130</f>
        <v>2411000200I</v>
      </c>
      <c r="AX130">
        <f>'Raw Data'!AR130</f>
        <v>1</v>
      </c>
      <c r="AY130">
        <f>'Raw Data'!AS130</f>
        <v>241</v>
      </c>
      <c r="AZ130">
        <f>'Raw Data'!AT130</f>
        <v>2</v>
      </c>
      <c r="BA130">
        <f>'Raw Data'!AU130</f>
        <v>0</v>
      </c>
      <c r="BB130">
        <f>'Raw Data'!AV130</f>
        <v>25</v>
      </c>
      <c r="BC130">
        <f>'Raw Data'!AW130</f>
        <v>10.17</v>
      </c>
      <c r="BD130">
        <f>'Raw Data'!AX130</f>
        <v>10.02</v>
      </c>
      <c r="BE130">
        <f>'Raw Data'!AY130</f>
        <v>1888.1</v>
      </c>
      <c r="BF130">
        <f>'Raw Data'!AZ130</f>
        <v>1888.1</v>
      </c>
      <c r="BG130">
        <f>'Raw Data'!BA130</f>
        <v>1884.5</v>
      </c>
      <c r="BH130">
        <f>'Raw Data'!BB130</f>
        <v>35</v>
      </c>
      <c r="BI130">
        <f>'Raw Data'!BC130</f>
        <v>27.9</v>
      </c>
      <c r="BJ130">
        <f>'Raw Data'!BD130</f>
        <v>7.1</v>
      </c>
      <c r="BK130">
        <f>'Raw Data'!BE130</f>
        <v>43091</v>
      </c>
      <c r="BL130" t="str">
        <f>'Raw Data'!BF130</f>
        <v>NONE</v>
      </c>
      <c r="BM130">
        <f>'Raw Data'!BG130</f>
        <v>8.4599999999999996E-4</v>
      </c>
      <c r="BN130">
        <f>'Raw Data'!BH130</f>
        <v>43297</v>
      </c>
      <c r="BO130">
        <f>'Raw Data'!BI130</f>
        <v>42922</v>
      </c>
      <c r="BP130" t="str">
        <f>'Raw Data'!BJ130</f>
        <v>2411000200I</v>
      </c>
      <c r="BQ130" t="str">
        <f>'Raw Data'!BK130</f>
        <v>RABUN</v>
      </c>
      <c r="BR130">
        <f>'Raw Data'!BL130</f>
        <v>1</v>
      </c>
      <c r="BS130">
        <f>'Raw Data'!BM130</f>
        <v>200</v>
      </c>
      <c r="BT130">
        <f>'Raw Data'!BN130</f>
        <v>1</v>
      </c>
      <c r="BU130">
        <f>'Raw Data'!BO130</f>
        <v>1</v>
      </c>
      <c r="BV130">
        <f>'Raw Data'!BP130</f>
        <v>2</v>
      </c>
      <c r="BW130">
        <f>'Raw Data'!BQ130</f>
        <v>1</v>
      </c>
      <c r="BX130">
        <f>'Raw Data'!BR130</f>
        <v>1</v>
      </c>
      <c r="BY130">
        <f>'Raw Data'!BS130</f>
        <v>2</v>
      </c>
      <c r="BZ130">
        <f>'Raw Data'!BT130</f>
        <v>3</v>
      </c>
      <c r="CA130">
        <f>'Raw Data'!BU130</f>
        <v>3</v>
      </c>
      <c r="CB130" t="str">
        <f>'Raw Data'!BV130</f>
        <v>N</v>
      </c>
      <c r="CC130">
        <f>'Raw Data'!BW130</f>
        <v>241</v>
      </c>
      <c r="CD130">
        <f>'Raw Data'!BX130</f>
        <v>2</v>
      </c>
      <c r="CE130">
        <f>'Raw Data'!BY130</f>
        <v>0</v>
      </c>
      <c r="CF130" t="str">
        <f>'Raw Data'!BZ130</f>
        <v>Not Urban</v>
      </c>
      <c r="CG130" t="str">
        <f>'Raw Data'!CA130</f>
        <v>Not Urban</v>
      </c>
      <c r="CH130">
        <f>'Raw Data'!CB130</f>
        <v>0</v>
      </c>
      <c r="CI130">
        <f>'Raw Data'!CC130</f>
        <v>25</v>
      </c>
      <c r="CJ130">
        <f>'Raw Data'!CD130</f>
        <v>8020</v>
      </c>
      <c r="CK130" t="str">
        <f>'Raw Data'!CE130</f>
        <v>Clayton</v>
      </c>
      <c r="CL130">
        <f>'Raw Data'!CF130</f>
        <v>1690</v>
      </c>
      <c r="CM130">
        <f>'Raw Data'!CG130</f>
        <v>0.21201300000000001</v>
      </c>
      <c r="CN130">
        <f>'Raw Data'!CH130</f>
        <v>9</v>
      </c>
      <c r="CO130" t="str">
        <f>'Raw Data'!CI130</f>
        <v>State Mainline</v>
      </c>
      <c r="CP130">
        <f>'Raw Data'!CJ130</f>
        <v>8020</v>
      </c>
      <c r="CQ130">
        <f>'Raw Data'!CK130</f>
        <v>452487</v>
      </c>
      <c r="CR130">
        <f>'Raw Data'!CL130</f>
        <v>15.31</v>
      </c>
      <c r="CS130">
        <f>'Raw Data'!CM130</f>
        <v>15.53</v>
      </c>
      <c r="CT130">
        <f>'Raw Data'!CN130</f>
        <v>452487</v>
      </c>
      <c r="CU130">
        <f>'Raw Data'!CO130</f>
        <v>0</v>
      </c>
      <c r="CV130">
        <f>'Raw Data'!CP130</f>
        <v>1119.426702</v>
      </c>
      <c r="CW130">
        <f>'Raw Data'!CQ130</f>
        <v>100</v>
      </c>
      <c r="CX130">
        <f>'Raw Data'!CR130</f>
        <v>42946</v>
      </c>
      <c r="CY130">
        <f>'Raw Data'!CS130</f>
        <v>9.0100000000000006E-3</v>
      </c>
      <c r="CZ130">
        <f>'Raw Data'!CT130</f>
        <v>0</v>
      </c>
      <c r="DA130">
        <f>'Raw Data'!CU130</f>
        <v>8.4599999999999996E-4</v>
      </c>
      <c r="DB130">
        <f>'Raw Data'!CV130</f>
        <v>617</v>
      </c>
      <c r="DC130" t="str">
        <f>'Raw Data'!CW130</f>
        <v>241-0012</v>
      </c>
      <c r="DD130" t="str">
        <f>'Raw Data'!CX130</f>
        <v>3R : Rural Principal Arterial - Other</v>
      </c>
      <c r="DE130" t="str">
        <f>'Raw Data'!CY130</f>
        <v>34.880933, -83.406328</v>
      </c>
      <c r="DF130">
        <f>'Raw Data'!CZ130</f>
        <v>-83.406328000000002</v>
      </c>
      <c r="DG130">
        <f>'Raw Data'!DA130</f>
        <v>34.880932999999999</v>
      </c>
      <c r="DH130">
        <f>'Raw Data'!DB130</f>
        <v>34.880932999999999</v>
      </c>
      <c r="DI130">
        <f>'Raw Data'!DC130</f>
        <v>-83.406328000000002</v>
      </c>
      <c r="DJ130">
        <f>'Raw Data'!DD130</f>
        <v>8.4599999999999996E-4</v>
      </c>
      <c r="DK130">
        <f>'Raw Data'!DE130</f>
        <v>69</v>
      </c>
      <c r="DL130" s="1" t="str">
        <f>VLOOKUP(DK130,'Curve Info'!$A$9:$P$76,16)</f>
        <v>High Crash Frequency</v>
      </c>
      <c r="DM130" s="1" t="str">
        <f>VLOOKUP(DK130,'Curve Info'!$A$9:$P$76,14)</f>
        <v>High AADT</v>
      </c>
      <c r="DN130" s="1">
        <f t="shared" si="17"/>
        <v>6566.666666666667</v>
      </c>
      <c r="DO130" s="1">
        <f t="shared" si="18"/>
        <v>7470</v>
      </c>
      <c r="DP130" s="1">
        <f t="shared" si="19"/>
        <v>-903.33333333333303</v>
      </c>
      <c r="DQ130" s="1">
        <f t="shared" si="20"/>
        <v>-0.12092815707273534</v>
      </c>
      <c r="DR130" s="1">
        <f t="shared" si="21"/>
        <v>7018.3333333333339</v>
      </c>
      <c r="DS130">
        <f>'Raw Data'!DF130</f>
        <v>5040</v>
      </c>
      <c r="DT130">
        <f>'Raw Data'!DG130</f>
        <v>8.5</v>
      </c>
      <c r="DU130">
        <f>'Raw Data'!DH130</f>
        <v>7440</v>
      </c>
      <c r="DV130">
        <f>'Raw Data'!DI130</f>
        <v>6.9</v>
      </c>
      <c r="DW130">
        <f>'Raw Data'!DJ130</f>
        <v>7220</v>
      </c>
      <c r="DX130">
        <f>'Raw Data'!DK130</f>
        <v>7</v>
      </c>
      <c r="DY130">
        <f>'Raw Data'!DL130</f>
        <v>6850</v>
      </c>
      <c r="DZ130">
        <f>'Raw Data'!DM130</f>
        <v>6</v>
      </c>
      <c r="EA130">
        <f>'Raw Data'!DN130</f>
        <v>8020</v>
      </c>
      <c r="EB130">
        <f>'Raw Data'!DO130</f>
        <v>12</v>
      </c>
      <c r="EC130">
        <f>'Raw Data'!DP130</f>
        <v>7700</v>
      </c>
      <c r="ED130">
        <f>'Raw Data'!DQ130</f>
        <v>12</v>
      </c>
      <c r="EE130">
        <f>'Raw Data'!DR130</f>
        <v>7330</v>
      </c>
      <c r="EF130">
        <f>'Raw Data'!DS130</f>
        <v>12</v>
      </c>
      <c r="EG130">
        <f>'Raw Data'!DT130</f>
        <v>6830</v>
      </c>
      <c r="EH130">
        <f>'Raw Data'!DU130</f>
        <v>12</v>
      </c>
      <c r="EI130">
        <f>'Raw Data'!DV130</f>
        <v>6830</v>
      </c>
      <c r="EJ130">
        <f>'Raw Data'!DW130</f>
        <v>0</v>
      </c>
      <c r="EK130">
        <f>'Raw Data'!DX130</f>
        <v>6930</v>
      </c>
      <c r="EL130">
        <f>'Raw Data'!DY130</f>
        <v>0</v>
      </c>
      <c r="EM130">
        <f>'Raw Data'!DZ130</f>
        <v>5.8380000000000003E-3</v>
      </c>
    </row>
    <row r="131" spans="1:143" x14ac:dyDescent="0.3">
      <c r="A131">
        <f>'Raw Data'!A131</f>
        <v>130</v>
      </c>
      <c r="B131">
        <f>'Raw Data'!B131</f>
        <v>5881330</v>
      </c>
      <c r="C131" t="str">
        <f>'Raw Data'!C131</f>
        <v>Clayton Police Department</v>
      </c>
      <c r="D131">
        <f>'Raw Data'!D131</f>
        <v>42202.604166666664</v>
      </c>
      <c r="E131" s="1">
        <f t="shared" ref="E131:E194" si="22">YEAR(D131)</f>
        <v>2015</v>
      </c>
      <c r="F131" s="1" t="str" cm="1">
        <f t="array" ref="F131">_xlfn.IFS(E131&lt;=2016,"before treatment",E131=2017,"unknown",E131&gt;2017,"after treatment")</f>
        <v>before treatment</v>
      </c>
      <c r="G131" s="1">
        <f t="shared" ref="G131:G194" si="23">IF(F131="before treatment",1,0)</f>
        <v>1</v>
      </c>
      <c r="H131" s="1">
        <f t="shared" ref="H131:H194" si="24">IF(F131="after treatment",1,0)</f>
        <v>0</v>
      </c>
      <c r="I131" t="str">
        <f>'Raw Data'!E131</f>
        <v>Rabun</v>
      </c>
      <c r="J131" t="str">
        <f>'Raw Data'!F131</f>
        <v>W Savannah St</v>
      </c>
      <c r="K131" t="str">
        <f>'Raw Data'!G131</f>
        <v>S Church St</v>
      </c>
      <c r="L131" t="str">
        <f>'Raw Data'!H131</f>
        <v>(C) Possible Injury / Complaint</v>
      </c>
      <c r="M131">
        <f>'Raw Data'!I131</f>
        <v>0</v>
      </c>
      <c r="N131">
        <f>'Raw Data'!J131</f>
        <v>0</v>
      </c>
      <c r="O131">
        <f>'Raw Data'!K131</f>
        <v>0</v>
      </c>
      <c r="P131" t="str">
        <f>'Raw Data'!L131</f>
        <v>Rear End</v>
      </c>
      <c r="Q131" t="str">
        <f>'Raw Data'!M131</f>
        <v>On Roadway - Roadway Intersection</v>
      </c>
      <c r="R131" t="str">
        <f>'Raw Data'!N131</f>
        <v>["Motor Vehicle in Motion","Motor Vehicle in Motion"]</v>
      </c>
      <c r="S131" t="str">
        <f>'Raw Data'!O131</f>
        <v>["Motor Vehicle in Motion","Motor Vehicle in Motion"]</v>
      </c>
      <c r="T131" t="str">
        <f>'Raw Data'!P131</f>
        <v>["Following Too Close","No Contributing Factors"]</v>
      </c>
      <c r="U131">
        <f>'Raw Data'!Q131</f>
        <v>2</v>
      </c>
      <c r="V131" s="1" t="str">
        <f t="shared" ref="V131:V194" si="25">IF(U131=1,"Yes","No")</f>
        <v>No</v>
      </c>
      <c r="W131" t="str">
        <f>'Raw Data'!R131</f>
        <v>["Stopped","Straight"]</v>
      </c>
      <c r="X131" t="str">
        <f>'Raw Data'!S131</f>
        <v>["East","East"]</v>
      </c>
      <c r="Y131" t="str">
        <f>'Raw Data'!T131</f>
        <v>Daylight</v>
      </c>
      <c r="Z131" t="str">
        <f>'Raw Data'!U131</f>
        <v>Dry</v>
      </c>
      <c r="AA131" t="str">
        <f>'Raw Data'!V131</f>
        <v>[0,0]</v>
      </c>
      <c r="AB131" t="str">
        <f>'Raw Data'!W131</f>
        <v>["Child Restraint System (Properly Used)","Lap and Shoulder Belt Used","Lap and Shoulder Belt Used"]</v>
      </c>
      <c r="AC131" s="1">
        <f t="shared" ref="AC131:AC194" si="26">IF(ISNUMBER(SEARCH("Motorcycle",AD131)),1,0)</f>
        <v>0</v>
      </c>
      <c r="AD131" t="str">
        <f>'Raw Data'!X131</f>
        <v>["Pickup Truck","Sports Utility Vehicle (SUV)"]</v>
      </c>
      <c r="AE131" t="str">
        <f>'Raw Data'!Y131</f>
        <v>2411000200I</v>
      </c>
      <c r="AF131">
        <f>'Raw Data'!Z131</f>
        <v>15.711122</v>
      </c>
      <c r="AG131">
        <f>'Raw Data'!AA131</f>
        <v>34.878441000000002</v>
      </c>
      <c r="AH131">
        <f>'Raw Data'!AB131</f>
        <v>-83.402225000000001</v>
      </c>
      <c r="AI131">
        <f>'Raw Data'!AC131</f>
        <v>69</v>
      </c>
      <c r="AJ131">
        <f>'Raw Data'!AD131</f>
        <v>31</v>
      </c>
      <c r="AK131">
        <f>'Raw Data'!AE131</f>
        <v>118</v>
      </c>
      <c r="AL131" t="str">
        <f>'Raw Data'!AF131</f>
        <v>D1_0002_00_I</v>
      </c>
      <c r="AM131">
        <f>'Raw Data'!AG131</f>
        <v>99</v>
      </c>
      <c r="AN131">
        <f>'Raw Data'!AH131</f>
        <v>117</v>
      </c>
      <c r="AO131" t="str">
        <f>'Raw Data'!AI131</f>
        <v>simple</v>
      </c>
      <c r="AP131">
        <f>'Raw Data'!AJ131</f>
        <v>207.8</v>
      </c>
      <c r="AQ131">
        <f>'Raw Data'!AK131</f>
        <v>74.5</v>
      </c>
      <c r="AR131">
        <f>'Raw Data'!AL131</f>
        <v>268.89999999999998</v>
      </c>
      <c r="AS131">
        <f>'Raw Data'!AM131</f>
        <v>-83.405452999999994</v>
      </c>
      <c r="AT131">
        <f>'Raw Data'!AN131</f>
        <v>34.880851999999997</v>
      </c>
      <c r="AU131">
        <f>'Raw Data'!AO131</f>
        <v>-83.404743999999994</v>
      </c>
      <c r="AV131">
        <f>'Raw Data'!AP131</f>
        <v>34.880488999999997</v>
      </c>
      <c r="AW131" t="str">
        <f>'Raw Data'!AQ131</f>
        <v>2411000200I</v>
      </c>
      <c r="AX131">
        <f>'Raw Data'!AR131</f>
        <v>1</v>
      </c>
      <c r="AY131">
        <f>'Raw Data'!AS131</f>
        <v>241</v>
      </c>
      <c r="AZ131">
        <f>'Raw Data'!AT131</f>
        <v>2</v>
      </c>
      <c r="BA131">
        <f>'Raw Data'!AU131</f>
        <v>0</v>
      </c>
      <c r="BB131">
        <f>'Raw Data'!AV131</f>
        <v>25</v>
      </c>
      <c r="BC131">
        <f>'Raw Data'!AW131</f>
        <v>10.17</v>
      </c>
      <c r="BD131">
        <f>'Raw Data'!AX131</f>
        <v>10.02</v>
      </c>
      <c r="BE131">
        <f>'Raw Data'!AY131</f>
        <v>1888.1</v>
      </c>
      <c r="BF131">
        <f>'Raw Data'!AZ131</f>
        <v>1888.1</v>
      </c>
      <c r="BG131">
        <f>'Raw Data'!BA131</f>
        <v>1884.5</v>
      </c>
      <c r="BH131">
        <f>'Raw Data'!BB131</f>
        <v>35</v>
      </c>
      <c r="BI131">
        <f>'Raw Data'!BC131</f>
        <v>27.9</v>
      </c>
      <c r="BJ131">
        <f>'Raw Data'!BD131</f>
        <v>7.1</v>
      </c>
      <c r="BK131">
        <f>'Raw Data'!BE131</f>
        <v>43091</v>
      </c>
      <c r="BL131" t="str">
        <f>'Raw Data'!BF131</f>
        <v>NONE</v>
      </c>
      <c r="BM131">
        <f>'Raw Data'!BG131</f>
        <v>8.4599999999999996E-4</v>
      </c>
      <c r="BN131">
        <f>'Raw Data'!BH131</f>
        <v>43297</v>
      </c>
      <c r="BO131">
        <f>'Raw Data'!BI131</f>
        <v>42922</v>
      </c>
      <c r="BP131" t="str">
        <f>'Raw Data'!BJ131</f>
        <v>2411000200I</v>
      </c>
      <c r="BQ131" t="str">
        <f>'Raw Data'!BK131</f>
        <v>RABUN</v>
      </c>
      <c r="BR131">
        <f>'Raw Data'!BL131</f>
        <v>1</v>
      </c>
      <c r="BS131">
        <f>'Raw Data'!BM131</f>
        <v>200</v>
      </c>
      <c r="BT131">
        <f>'Raw Data'!BN131</f>
        <v>1</v>
      </c>
      <c r="BU131">
        <f>'Raw Data'!BO131</f>
        <v>1</v>
      </c>
      <c r="BV131">
        <f>'Raw Data'!BP131</f>
        <v>2</v>
      </c>
      <c r="BW131">
        <f>'Raw Data'!BQ131</f>
        <v>1</v>
      </c>
      <c r="BX131">
        <f>'Raw Data'!BR131</f>
        <v>1</v>
      </c>
      <c r="BY131">
        <f>'Raw Data'!BS131</f>
        <v>2</v>
      </c>
      <c r="BZ131">
        <f>'Raw Data'!BT131</f>
        <v>3</v>
      </c>
      <c r="CA131">
        <f>'Raw Data'!BU131</f>
        <v>3</v>
      </c>
      <c r="CB131" t="str">
        <f>'Raw Data'!BV131</f>
        <v>N</v>
      </c>
      <c r="CC131">
        <f>'Raw Data'!BW131</f>
        <v>241</v>
      </c>
      <c r="CD131">
        <f>'Raw Data'!BX131</f>
        <v>2</v>
      </c>
      <c r="CE131">
        <f>'Raw Data'!BY131</f>
        <v>0</v>
      </c>
      <c r="CF131" t="str">
        <f>'Raw Data'!BZ131</f>
        <v>Not Urban</v>
      </c>
      <c r="CG131" t="str">
        <f>'Raw Data'!CA131</f>
        <v>Not Urban</v>
      </c>
      <c r="CH131">
        <f>'Raw Data'!CB131</f>
        <v>0</v>
      </c>
      <c r="CI131">
        <f>'Raw Data'!CC131</f>
        <v>25</v>
      </c>
      <c r="CJ131">
        <f>'Raw Data'!CD131</f>
        <v>8020</v>
      </c>
      <c r="CK131" t="str">
        <f>'Raw Data'!CE131</f>
        <v>Clayton</v>
      </c>
      <c r="CL131">
        <f>'Raw Data'!CF131</f>
        <v>1690</v>
      </c>
      <c r="CM131">
        <f>'Raw Data'!CG131</f>
        <v>0.21201300000000001</v>
      </c>
      <c r="CN131">
        <f>'Raw Data'!CH131</f>
        <v>9</v>
      </c>
      <c r="CO131" t="str">
        <f>'Raw Data'!CI131</f>
        <v>State Mainline</v>
      </c>
      <c r="CP131">
        <f>'Raw Data'!CJ131</f>
        <v>8020</v>
      </c>
      <c r="CQ131">
        <f>'Raw Data'!CK131</f>
        <v>452487</v>
      </c>
      <c r="CR131">
        <f>'Raw Data'!CL131</f>
        <v>15.31</v>
      </c>
      <c r="CS131">
        <f>'Raw Data'!CM131</f>
        <v>15.53</v>
      </c>
      <c r="CT131">
        <f>'Raw Data'!CN131</f>
        <v>452487</v>
      </c>
      <c r="CU131">
        <f>'Raw Data'!CO131</f>
        <v>0</v>
      </c>
      <c r="CV131">
        <f>'Raw Data'!CP131</f>
        <v>1119.426702</v>
      </c>
      <c r="CW131">
        <f>'Raw Data'!CQ131</f>
        <v>100</v>
      </c>
      <c r="CX131">
        <f>'Raw Data'!CR131</f>
        <v>42946</v>
      </c>
      <c r="CY131">
        <f>'Raw Data'!CS131</f>
        <v>9.0100000000000006E-3</v>
      </c>
      <c r="CZ131">
        <f>'Raw Data'!CT131</f>
        <v>0</v>
      </c>
      <c r="DA131">
        <f>'Raw Data'!CU131</f>
        <v>8.4599999999999996E-4</v>
      </c>
      <c r="DB131">
        <f>'Raw Data'!CV131</f>
        <v>617</v>
      </c>
      <c r="DC131" t="str">
        <f>'Raw Data'!CW131</f>
        <v>241-0012</v>
      </c>
      <c r="DD131" t="str">
        <f>'Raw Data'!CX131</f>
        <v>3R : Rural Principal Arterial - Other</v>
      </c>
      <c r="DE131" t="str">
        <f>'Raw Data'!CY131</f>
        <v>34.880933, -83.406328</v>
      </c>
      <c r="DF131">
        <f>'Raw Data'!CZ131</f>
        <v>-83.406328000000002</v>
      </c>
      <c r="DG131">
        <f>'Raw Data'!DA131</f>
        <v>34.880932999999999</v>
      </c>
      <c r="DH131">
        <f>'Raw Data'!DB131</f>
        <v>34.880932999999999</v>
      </c>
      <c r="DI131">
        <f>'Raw Data'!DC131</f>
        <v>-83.406328000000002</v>
      </c>
      <c r="DJ131">
        <f>'Raw Data'!DD131</f>
        <v>8.4599999999999996E-4</v>
      </c>
      <c r="DK131">
        <f>'Raw Data'!DE131</f>
        <v>69</v>
      </c>
      <c r="DL131" s="1" t="str">
        <f>VLOOKUP(DK131,'Curve Info'!$A$9:$P$76,16)</f>
        <v>High Crash Frequency</v>
      </c>
      <c r="DM131" s="1" t="str">
        <f>VLOOKUP(DK131,'Curve Info'!$A$9:$P$76,14)</f>
        <v>High AADT</v>
      </c>
      <c r="DN131" s="1">
        <f t="shared" ref="DN131:DN194" si="27">AVERAGE(DU131,DW131,DS131)</f>
        <v>6566.666666666667</v>
      </c>
      <c r="DO131" s="1">
        <f t="shared" ref="DO131:DO194" si="28">AVERAGE(EA131,EG131,EE131,EC131)</f>
        <v>7470</v>
      </c>
      <c r="DP131" s="1">
        <f t="shared" ref="DP131:DP194" si="29">DN131-DO131</f>
        <v>-903.33333333333303</v>
      </c>
      <c r="DQ131" s="1">
        <f t="shared" ref="DQ131:DQ194" si="30">DP131/DO131</f>
        <v>-0.12092815707273534</v>
      </c>
      <c r="DR131" s="1">
        <f t="shared" ref="DR131:DR194" si="31">AVERAGE(DN131,DO131)</f>
        <v>7018.3333333333339</v>
      </c>
      <c r="DS131">
        <f>'Raw Data'!DF131</f>
        <v>5040</v>
      </c>
      <c r="DT131">
        <f>'Raw Data'!DG131</f>
        <v>8.5</v>
      </c>
      <c r="DU131">
        <f>'Raw Data'!DH131</f>
        <v>7440</v>
      </c>
      <c r="DV131">
        <f>'Raw Data'!DI131</f>
        <v>6.9</v>
      </c>
      <c r="DW131">
        <f>'Raw Data'!DJ131</f>
        <v>7220</v>
      </c>
      <c r="DX131">
        <f>'Raw Data'!DK131</f>
        <v>7</v>
      </c>
      <c r="DY131">
        <f>'Raw Data'!DL131</f>
        <v>6850</v>
      </c>
      <c r="DZ131">
        <f>'Raw Data'!DM131</f>
        <v>6</v>
      </c>
      <c r="EA131">
        <f>'Raw Data'!DN131</f>
        <v>8020</v>
      </c>
      <c r="EB131">
        <f>'Raw Data'!DO131</f>
        <v>12</v>
      </c>
      <c r="EC131">
        <f>'Raw Data'!DP131</f>
        <v>7700</v>
      </c>
      <c r="ED131">
        <f>'Raw Data'!DQ131</f>
        <v>12</v>
      </c>
      <c r="EE131">
        <f>'Raw Data'!DR131</f>
        <v>7330</v>
      </c>
      <c r="EF131">
        <f>'Raw Data'!DS131</f>
        <v>12</v>
      </c>
      <c r="EG131">
        <f>'Raw Data'!DT131</f>
        <v>6830</v>
      </c>
      <c r="EH131">
        <f>'Raw Data'!DU131</f>
        <v>12</v>
      </c>
      <c r="EI131">
        <f>'Raw Data'!DV131</f>
        <v>6830</v>
      </c>
      <c r="EJ131">
        <f>'Raw Data'!DW131</f>
        <v>0</v>
      </c>
      <c r="EK131">
        <f>'Raw Data'!DX131</f>
        <v>6930</v>
      </c>
      <c r="EL131">
        <f>'Raw Data'!DY131</f>
        <v>0</v>
      </c>
      <c r="EM131">
        <f>'Raw Data'!DZ131</f>
        <v>3.2490000000000002E-3</v>
      </c>
    </row>
    <row r="132" spans="1:143" x14ac:dyDescent="0.3">
      <c r="A132">
        <f>'Raw Data'!A132</f>
        <v>131</v>
      </c>
      <c r="B132">
        <f>'Raw Data'!B132</f>
        <v>5881333</v>
      </c>
      <c r="C132" t="str">
        <f>'Raw Data'!C132</f>
        <v>Clayton Police Department</v>
      </c>
      <c r="D132">
        <f>'Raw Data'!D132</f>
        <v>42196.475694444445</v>
      </c>
      <c r="E132" s="1">
        <f t="shared" si="22"/>
        <v>2015</v>
      </c>
      <c r="F132" s="1" t="str" cm="1">
        <f t="array" ref="F132">_xlfn.IFS(E132&lt;=2016,"before treatment",E132=2017,"unknown",E132&gt;2017,"after treatment")</f>
        <v>before treatment</v>
      </c>
      <c r="G132" s="1">
        <f t="shared" si="23"/>
        <v>1</v>
      </c>
      <c r="H132" s="1">
        <f t="shared" si="24"/>
        <v>0</v>
      </c>
      <c r="I132" t="str">
        <f>'Raw Data'!E132</f>
        <v>Rabun</v>
      </c>
      <c r="J132" t="str">
        <f>'Raw Data'!F132</f>
        <v>["Hiawassee St","Hiawassee St"]</v>
      </c>
      <c r="K132" t="str">
        <f>'Raw Data'!G132</f>
        <v>Jo Dotson Cr</v>
      </c>
      <c r="L132" t="str">
        <f>'Raw Data'!H132</f>
        <v>(O) No Injury</v>
      </c>
      <c r="M132">
        <f>'Raw Data'!I132</f>
        <v>0</v>
      </c>
      <c r="N132">
        <f>'Raw Data'!J132</f>
        <v>0</v>
      </c>
      <c r="O132">
        <f>'Raw Data'!K132</f>
        <v>0</v>
      </c>
      <c r="P132" t="str">
        <f>'Raw Data'!L132</f>
        <v>Rear End</v>
      </c>
      <c r="Q132" t="str">
        <f>'Raw Data'!M132</f>
        <v>On Roadway - Roadway Intersection</v>
      </c>
      <c r="R132" t="str">
        <f>'Raw Data'!N132</f>
        <v>["Motor Vehicle in Motion","Motor Vehicle in Motion"]</v>
      </c>
      <c r="S132" t="str">
        <f>'Raw Data'!O132</f>
        <v>["Motor Vehicle in Motion","Motor Vehicle in Motion"]</v>
      </c>
      <c r="T132" t="str">
        <f>'Raw Data'!P132</f>
        <v>["Inattentive or Other Distraction (Distracted)","No Contributing Factors"]</v>
      </c>
      <c r="U132">
        <f>'Raw Data'!Q132</f>
        <v>2</v>
      </c>
      <c r="V132" s="1" t="str">
        <f t="shared" si="25"/>
        <v>No</v>
      </c>
      <c r="W132" t="str">
        <f>'Raw Data'!R132</f>
        <v>["Stopped","Straight"]</v>
      </c>
      <c r="X132" t="str">
        <f>'Raw Data'!S132</f>
        <v>["West","West"]</v>
      </c>
      <c r="Y132" t="str">
        <f>'Raw Data'!T132</f>
        <v>Daylight</v>
      </c>
      <c r="Z132" t="str">
        <f>'Raw Data'!U132</f>
        <v>Dry</v>
      </c>
      <c r="AA132" t="str">
        <f>'Raw Data'!V132</f>
        <v>[0,0]</v>
      </c>
      <c r="AB132" t="str">
        <f>'Raw Data'!W132</f>
        <v>["Lap and Shoulder Belt Used","Lap and Shoulder Belt Used"]</v>
      </c>
      <c r="AC132" s="1">
        <f t="shared" si="26"/>
        <v>0</v>
      </c>
      <c r="AD132" t="str">
        <f>'Raw Data'!X132</f>
        <v>["Passenger Car","Passenger Car"]</v>
      </c>
      <c r="AE132" t="str">
        <f>'Raw Data'!Y132</f>
        <v>2413050701D</v>
      </c>
      <c r="AF132">
        <f>'Raw Data'!Z132</f>
        <v>4.0000000000000001E-3</v>
      </c>
      <c r="AG132">
        <f>'Raw Data'!AA132</f>
        <v>34.880020000000002</v>
      </c>
      <c r="AH132">
        <f>'Raw Data'!AB132</f>
        <v>-83.404120000000006</v>
      </c>
      <c r="AI132">
        <f>'Raw Data'!AC132</f>
        <v>69</v>
      </c>
      <c r="AJ132">
        <f>'Raw Data'!AD132</f>
        <v>31</v>
      </c>
      <c r="AK132">
        <f>'Raw Data'!AE132</f>
        <v>118</v>
      </c>
      <c r="AL132" t="str">
        <f>'Raw Data'!AF132</f>
        <v>D1_0002_00_I</v>
      </c>
      <c r="AM132">
        <f>'Raw Data'!AG132</f>
        <v>99</v>
      </c>
      <c r="AN132">
        <f>'Raw Data'!AH132</f>
        <v>117</v>
      </c>
      <c r="AO132" t="str">
        <f>'Raw Data'!AI132</f>
        <v>simple</v>
      </c>
      <c r="AP132">
        <f>'Raw Data'!AJ132</f>
        <v>207.8</v>
      </c>
      <c r="AQ132">
        <f>'Raw Data'!AK132</f>
        <v>74.5</v>
      </c>
      <c r="AR132">
        <f>'Raw Data'!AL132</f>
        <v>268.89999999999998</v>
      </c>
      <c r="AS132">
        <f>'Raw Data'!AM132</f>
        <v>-83.405452999999994</v>
      </c>
      <c r="AT132">
        <f>'Raw Data'!AN132</f>
        <v>34.880851999999997</v>
      </c>
      <c r="AU132">
        <f>'Raw Data'!AO132</f>
        <v>-83.404743999999994</v>
      </c>
      <c r="AV132">
        <f>'Raw Data'!AP132</f>
        <v>34.880488999999997</v>
      </c>
      <c r="AW132" t="str">
        <f>'Raw Data'!AQ132</f>
        <v>2411000200I</v>
      </c>
      <c r="AX132">
        <f>'Raw Data'!AR132</f>
        <v>1</v>
      </c>
      <c r="AY132">
        <f>'Raw Data'!AS132</f>
        <v>241</v>
      </c>
      <c r="AZ132">
        <f>'Raw Data'!AT132</f>
        <v>2</v>
      </c>
      <c r="BA132">
        <f>'Raw Data'!AU132</f>
        <v>0</v>
      </c>
      <c r="BB132">
        <f>'Raw Data'!AV132</f>
        <v>25</v>
      </c>
      <c r="BC132">
        <f>'Raw Data'!AW132</f>
        <v>10.17</v>
      </c>
      <c r="BD132">
        <f>'Raw Data'!AX132</f>
        <v>10.02</v>
      </c>
      <c r="BE132">
        <f>'Raw Data'!AY132</f>
        <v>1888.1</v>
      </c>
      <c r="BF132">
        <f>'Raw Data'!AZ132</f>
        <v>1888.1</v>
      </c>
      <c r="BG132">
        <f>'Raw Data'!BA132</f>
        <v>1884.5</v>
      </c>
      <c r="BH132">
        <f>'Raw Data'!BB132</f>
        <v>35</v>
      </c>
      <c r="BI132">
        <f>'Raw Data'!BC132</f>
        <v>27.9</v>
      </c>
      <c r="BJ132">
        <f>'Raw Data'!BD132</f>
        <v>7.1</v>
      </c>
      <c r="BK132">
        <f>'Raw Data'!BE132</f>
        <v>43091</v>
      </c>
      <c r="BL132" t="str">
        <f>'Raw Data'!BF132</f>
        <v>NONE</v>
      </c>
      <c r="BM132">
        <f>'Raw Data'!BG132</f>
        <v>8.4599999999999996E-4</v>
      </c>
      <c r="BN132">
        <f>'Raw Data'!BH132</f>
        <v>43297</v>
      </c>
      <c r="BO132">
        <f>'Raw Data'!BI132</f>
        <v>42922</v>
      </c>
      <c r="BP132" t="str">
        <f>'Raw Data'!BJ132</f>
        <v>2411000200I</v>
      </c>
      <c r="BQ132" t="str">
        <f>'Raw Data'!BK132</f>
        <v>RABUN</v>
      </c>
      <c r="BR132">
        <f>'Raw Data'!BL132</f>
        <v>1</v>
      </c>
      <c r="BS132">
        <f>'Raw Data'!BM132</f>
        <v>200</v>
      </c>
      <c r="BT132">
        <f>'Raw Data'!BN132</f>
        <v>1</v>
      </c>
      <c r="BU132">
        <f>'Raw Data'!BO132</f>
        <v>1</v>
      </c>
      <c r="BV132">
        <f>'Raw Data'!BP132</f>
        <v>2</v>
      </c>
      <c r="BW132">
        <f>'Raw Data'!BQ132</f>
        <v>1</v>
      </c>
      <c r="BX132">
        <f>'Raw Data'!BR132</f>
        <v>1</v>
      </c>
      <c r="BY132">
        <f>'Raw Data'!BS132</f>
        <v>2</v>
      </c>
      <c r="BZ132">
        <f>'Raw Data'!BT132</f>
        <v>3</v>
      </c>
      <c r="CA132">
        <f>'Raw Data'!BU132</f>
        <v>3</v>
      </c>
      <c r="CB132" t="str">
        <f>'Raw Data'!BV132</f>
        <v>N</v>
      </c>
      <c r="CC132">
        <f>'Raw Data'!BW132</f>
        <v>241</v>
      </c>
      <c r="CD132">
        <f>'Raw Data'!BX132</f>
        <v>2</v>
      </c>
      <c r="CE132">
        <f>'Raw Data'!BY132</f>
        <v>0</v>
      </c>
      <c r="CF132" t="str">
        <f>'Raw Data'!BZ132</f>
        <v>Not Urban</v>
      </c>
      <c r="CG132" t="str">
        <f>'Raw Data'!CA132</f>
        <v>Not Urban</v>
      </c>
      <c r="CH132">
        <f>'Raw Data'!CB132</f>
        <v>0</v>
      </c>
      <c r="CI132">
        <f>'Raw Data'!CC132</f>
        <v>25</v>
      </c>
      <c r="CJ132">
        <f>'Raw Data'!CD132</f>
        <v>8020</v>
      </c>
      <c r="CK132" t="str">
        <f>'Raw Data'!CE132</f>
        <v>Clayton</v>
      </c>
      <c r="CL132">
        <f>'Raw Data'!CF132</f>
        <v>1690</v>
      </c>
      <c r="CM132">
        <f>'Raw Data'!CG132</f>
        <v>0.21201300000000001</v>
      </c>
      <c r="CN132">
        <f>'Raw Data'!CH132</f>
        <v>9</v>
      </c>
      <c r="CO132" t="str">
        <f>'Raw Data'!CI132</f>
        <v>State Mainline</v>
      </c>
      <c r="CP132">
        <f>'Raw Data'!CJ132</f>
        <v>8020</v>
      </c>
      <c r="CQ132">
        <f>'Raw Data'!CK132</f>
        <v>452487</v>
      </c>
      <c r="CR132">
        <f>'Raw Data'!CL132</f>
        <v>15.31</v>
      </c>
      <c r="CS132">
        <f>'Raw Data'!CM132</f>
        <v>15.53</v>
      </c>
      <c r="CT132">
        <f>'Raw Data'!CN132</f>
        <v>452487</v>
      </c>
      <c r="CU132">
        <f>'Raw Data'!CO132</f>
        <v>0</v>
      </c>
      <c r="CV132">
        <f>'Raw Data'!CP132</f>
        <v>1119.426702</v>
      </c>
      <c r="CW132">
        <f>'Raw Data'!CQ132</f>
        <v>100</v>
      </c>
      <c r="CX132">
        <f>'Raw Data'!CR132</f>
        <v>42946</v>
      </c>
      <c r="CY132">
        <f>'Raw Data'!CS132</f>
        <v>9.0100000000000006E-3</v>
      </c>
      <c r="CZ132">
        <f>'Raw Data'!CT132</f>
        <v>0</v>
      </c>
      <c r="DA132">
        <f>'Raw Data'!CU132</f>
        <v>8.4599999999999996E-4</v>
      </c>
      <c r="DB132">
        <f>'Raw Data'!CV132</f>
        <v>617</v>
      </c>
      <c r="DC132" t="str">
        <f>'Raw Data'!CW132</f>
        <v>241-0012</v>
      </c>
      <c r="DD132" t="str">
        <f>'Raw Data'!CX132</f>
        <v>3R : Rural Principal Arterial - Other</v>
      </c>
      <c r="DE132" t="str">
        <f>'Raw Data'!CY132</f>
        <v>34.880933, -83.406328</v>
      </c>
      <c r="DF132">
        <f>'Raw Data'!CZ132</f>
        <v>-83.406328000000002</v>
      </c>
      <c r="DG132">
        <f>'Raw Data'!DA132</f>
        <v>34.880932999999999</v>
      </c>
      <c r="DH132">
        <f>'Raw Data'!DB132</f>
        <v>34.880932999999999</v>
      </c>
      <c r="DI132">
        <f>'Raw Data'!DC132</f>
        <v>-83.406328000000002</v>
      </c>
      <c r="DJ132">
        <f>'Raw Data'!DD132</f>
        <v>8.4599999999999996E-4</v>
      </c>
      <c r="DK132">
        <f>'Raw Data'!DE132</f>
        <v>69</v>
      </c>
      <c r="DL132" s="1" t="str">
        <f>VLOOKUP(DK132,'Curve Info'!$A$9:$P$76,16)</f>
        <v>High Crash Frequency</v>
      </c>
      <c r="DM132" s="1" t="str">
        <f>VLOOKUP(DK132,'Curve Info'!$A$9:$P$76,14)</f>
        <v>High AADT</v>
      </c>
      <c r="DN132" s="1">
        <f t="shared" si="27"/>
        <v>6566.666666666667</v>
      </c>
      <c r="DO132" s="1">
        <f t="shared" si="28"/>
        <v>7470</v>
      </c>
      <c r="DP132" s="1">
        <f t="shared" si="29"/>
        <v>-903.33333333333303</v>
      </c>
      <c r="DQ132" s="1">
        <f t="shared" si="30"/>
        <v>-0.12092815707273534</v>
      </c>
      <c r="DR132" s="1">
        <f t="shared" si="31"/>
        <v>7018.3333333333339</v>
      </c>
      <c r="DS132">
        <f>'Raw Data'!DF132</f>
        <v>5040</v>
      </c>
      <c r="DT132">
        <f>'Raw Data'!DG132</f>
        <v>8.5</v>
      </c>
      <c r="DU132">
        <f>'Raw Data'!DH132</f>
        <v>7440</v>
      </c>
      <c r="DV132">
        <f>'Raw Data'!DI132</f>
        <v>6.9</v>
      </c>
      <c r="DW132">
        <f>'Raw Data'!DJ132</f>
        <v>7220</v>
      </c>
      <c r="DX132">
        <f>'Raw Data'!DK132</f>
        <v>7</v>
      </c>
      <c r="DY132">
        <f>'Raw Data'!DL132</f>
        <v>6850</v>
      </c>
      <c r="DZ132">
        <f>'Raw Data'!DM132</f>
        <v>6</v>
      </c>
      <c r="EA132">
        <f>'Raw Data'!DN132</f>
        <v>8020</v>
      </c>
      <c r="EB132">
        <f>'Raw Data'!DO132</f>
        <v>12</v>
      </c>
      <c r="EC132">
        <f>'Raw Data'!DP132</f>
        <v>7700</v>
      </c>
      <c r="ED132">
        <f>'Raw Data'!DQ132</f>
        <v>12</v>
      </c>
      <c r="EE132">
        <f>'Raw Data'!DR132</f>
        <v>7330</v>
      </c>
      <c r="EF132">
        <f>'Raw Data'!DS132</f>
        <v>12</v>
      </c>
      <c r="EG132">
        <f>'Raw Data'!DT132</f>
        <v>6830</v>
      </c>
      <c r="EH132">
        <f>'Raw Data'!DU132</f>
        <v>12</v>
      </c>
      <c r="EI132">
        <f>'Raw Data'!DV132</f>
        <v>6830</v>
      </c>
      <c r="EJ132">
        <f>'Raw Data'!DW132</f>
        <v>0</v>
      </c>
      <c r="EK132">
        <f>'Raw Data'!DX132</f>
        <v>6930</v>
      </c>
      <c r="EL132">
        <f>'Raw Data'!DY132</f>
        <v>0</v>
      </c>
      <c r="EM132">
        <f>'Raw Data'!DZ132</f>
        <v>7.8299999999999995E-4</v>
      </c>
    </row>
    <row r="133" spans="1:143" x14ac:dyDescent="0.3">
      <c r="A133">
        <f>'Raw Data'!A133</f>
        <v>132</v>
      </c>
      <c r="B133">
        <f>'Raw Data'!B133</f>
        <v>4895613</v>
      </c>
      <c r="C133" t="str">
        <f>'Raw Data'!C133</f>
        <v>Clayton Police Department</v>
      </c>
      <c r="D133">
        <f>'Raw Data'!D133</f>
        <v>41779.915277777778</v>
      </c>
      <c r="E133" s="1">
        <f t="shared" si="22"/>
        <v>2014</v>
      </c>
      <c r="F133" s="1" t="str" cm="1">
        <f t="array" ref="F133">_xlfn.IFS(E133&lt;=2016,"before treatment",E133=2017,"unknown",E133&gt;2017,"after treatment")</f>
        <v>before treatment</v>
      </c>
      <c r="G133" s="1">
        <f t="shared" si="23"/>
        <v>1</v>
      </c>
      <c r="H133" s="1">
        <f t="shared" si="24"/>
        <v>0</v>
      </c>
      <c r="I133" t="str">
        <f>'Raw Data'!E133</f>
        <v>Rabun</v>
      </c>
      <c r="J133" t="str">
        <f>'Raw Data'!F133</f>
        <v>Shadyside Dr</v>
      </c>
      <c r="K133" t="str">
        <f>'Raw Data'!G133</f>
        <v>Hwy 76</v>
      </c>
      <c r="L133" t="str">
        <f>'Raw Data'!H133</f>
        <v>(O) No Injury</v>
      </c>
      <c r="M133">
        <f>'Raw Data'!I133</f>
        <v>0</v>
      </c>
      <c r="N133">
        <f>'Raw Data'!J133</f>
        <v>0</v>
      </c>
      <c r="O133">
        <f>'Raw Data'!K133</f>
        <v>0</v>
      </c>
      <c r="P133" t="str">
        <f>'Raw Data'!L133</f>
        <v>Not a Collision with Motor Vehicle</v>
      </c>
      <c r="Q133" t="str">
        <f>'Raw Data'!M133</f>
        <v>Off Roadway</v>
      </c>
      <c r="R133" t="str">
        <f>'Raw Data'!N133</f>
        <v>Other-Fixed Object</v>
      </c>
      <c r="S133" t="str">
        <f>'Raw Data'!O133</f>
        <v>Other - Fixed Object</v>
      </c>
      <c r="T133" t="str">
        <f>'Raw Data'!P133</f>
        <v>Inattentive or Other Distraction (Distracted)</v>
      </c>
      <c r="U133">
        <f>'Raw Data'!Q133</f>
        <v>1</v>
      </c>
      <c r="V133" s="1" t="str">
        <f t="shared" si="25"/>
        <v>Yes</v>
      </c>
      <c r="W133" t="str">
        <f>'Raw Data'!R133</f>
        <v>Negotiating a Curve</v>
      </c>
      <c r="X133" t="str">
        <f>'Raw Data'!S133</f>
        <v>East</v>
      </c>
      <c r="Y133" t="str">
        <f>'Raw Data'!T133</f>
        <v>Dark-Not Lighted</v>
      </c>
      <c r="Z133" t="str">
        <f>'Raw Data'!U133</f>
        <v>Dry</v>
      </c>
      <c r="AA133">
        <f>'Raw Data'!V133</f>
        <v>51</v>
      </c>
      <c r="AB133" t="str">
        <f>'Raw Data'!W133</f>
        <v>Motorcycle Helmet</v>
      </c>
      <c r="AC133" s="1">
        <f t="shared" si="26"/>
        <v>1</v>
      </c>
      <c r="AD133" t="str">
        <f>'Raw Data'!X133</f>
        <v>Motorcycle</v>
      </c>
      <c r="AE133" t="str">
        <f>'Raw Data'!Y133</f>
        <v>2413051901I</v>
      </c>
      <c r="AF133">
        <f>'Raw Data'!Z133</f>
        <v>0.67600000000000005</v>
      </c>
      <c r="AG133">
        <f>'Raw Data'!AA133</f>
        <v>34.878520999999999</v>
      </c>
      <c r="AH133">
        <f>'Raw Data'!AB133</f>
        <v>-83.403593999999998</v>
      </c>
      <c r="AI133">
        <f>'Raw Data'!AC133</f>
        <v>69</v>
      </c>
      <c r="AJ133">
        <f>'Raw Data'!AD133</f>
        <v>31</v>
      </c>
      <c r="AK133">
        <f>'Raw Data'!AE133</f>
        <v>118</v>
      </c>
      <c r="AL133" t="str">
        <f>'Raw Data'!AF133</f>
        <v>D1_0002_00_I</v>
      </c>
      <c r="AM133">
        <f>'Raw Data'!AG133</f>
        <v>99</v>
      </c>
      <c r="AN133">
        <f>'Raw Data'!AH133</f>
        <v>117</v>
      </c>
      <c r="AO133" t="str">
        <f>'Raw Data'!AI133</f>
        <v>simple</v>
      </c>
      <c r="AP133">
        <f>'Raw Data'!AJ133</f>
        <v>207.8</v>
      </c>
      <c r="AQ133">
        <f>'Raw Data'!AK133</f>
        <v>74.5</v>
      </c>
      <c r="AR133">
        <f>'Raw Data'!AL133</f>
        <v>268.89999999999998</v>
      </c>
      <c r="AS133">
        <f>'Raw Data'!AM133</f>
        <v>-83.405452999999994</v>
      </c>
      <c r="AT133">
        <f>'Raw Data'!AN133</f>
        <v>34.880851999999997</v>
      </c>
      <c r="AU133">
        <f>'Raw Data'!AO133</f>
        <v>-83.404743999999994</v>
      </c>
      <c r="AV133">
        <f>'Raw Data'!AP133</f>
        <v>34.880488999999997</v>
      </c>
      <c r="AW133" t="str">
        <f>'Raw Data'!AQ133</f>
        <v>2411000200I</v>
      </c>
      <c r="AX133">
        <f>'Raw Data'!AR133</f>
        <v>1</v>
      </c>
      <c r="AY133">
        <f>'Raw Data'!AS133</f>
        <v>241</v>
      </c>
      <c r="AZ133">
        <f>'Raw Data'!AT133</f>
        <v>2</v>
      </c>
      <c r="BA133">
        <f>'Raw Data'!AU133</f>
        <v>0</v>
      </c>
      <c r="BB133">
        <f>'Raw Data'!AV133</f>
        <v>25</v>
      </c>
      <c r="BC133">
        <f>'Raw Data'!AW133</f>
        <v>10.17</v>
      </c>
      <c r="BD133">
        <f>'Raw Data'!AX133</f>
        <v>10.02</v>
      </c>
      <c r="BE133">
        <f>'Raw Data'!AY133</f>
        <v>1888.1</v>
      </c>
      <c r="BF133">
        <f>'Raw Data'!AZ133</f>
        <v>1888.1</v>
      </c>
      <c r="BG133">
        <f>'Raw Data'!BA133</f>
        <v>1884.5</v>
      </c>
      <c r="BH133">
        <f>'Raw Data'!BB133</f>
        <v>35</v>
      </c>
      <c r="BI133">
        <f>'Raw Data'!BC133</f>
        <v>27.9</v>
      </c>
      <c r="BJ133">
        <f>'Raw Data'!BD133</f>
        <v>7.1</v>
      </c>
      <c r="BK133">
        <f>'Raw Data'!BE133</f>
        <v>43091</v>
      </c>
      <c r="BL133" t="str">
        <f>'Raw Data'!BF133</f>
        <v>NONE</v>
      </c>
      <c r="BM133">
        <f>'Raw Data'!BG133</f>
        <v>8.4599999999999996E-4</v>
      </c>
      <c r="BN133">
        <f>'Raw Data'!BH133</f>
        <v>43297</v>
      </c>
      <c r="BO133">
        <f>'Raw Data'!BI133</f>
        <v>42922</v>
      </c>
      <c r="BP133" t="str">
        <f>'Raw Data'!BJ133</f>
        <v>2411000200I</v>
      </c>
      <c r="BQ133" t="str">
        <f>'Raw Data'!BK133</f>
        <v>RABUN</v>
      </c>
      <c r="BR133">
        <f>'Raw Data'!BL133</f>
        <v>1</v>
      </c>
      <c r="BS133">
        <f>'Raw Data'!BM133</f>
        <v>200</v>
      </c>
      <c r="BT133">
        <f>'Raw Data'!BN133</f>
        <v>1</v>
      </c>
      <c r="BU133">
        <f>'Raw Data'!BO133</f>
        <v>1</v>
      </c>
      <c r="BV133">
        <f>'Raw Data'!BP133</f>
        <v>2</v>
      </c>
      <c r="BW133">
        <f>'Raw Data'!BQ133</f>
        <v>1</v>
      </c>
      <c r="BX133">
        <f>'Raw Data'!BR133</f>
        <v>1</v>
      </c>
      <c r="BY133">
        <f>'Raw Data'!BS133</f>
        <v>2</v>
      </c>
      <c r="BZ133">
        <f>'Raw Data'!BT133</f>
        <v>3</v>
      </c>
      <c r="CA133">
        <f>'Raw Data'!BU133</f>
        <v>3</v>
      </c>
      <c r="CB133" t="str">
        <f>'Raw Data'!BV133</f>
        <v>N</v>
      </c>
      <c r="CC133">
        <f>'Raw Data'!BW133</f>
        <v>241</v>
      </c>
      <c r="CD133">
        <f>'Raw Data'!BX133</f>
        <v>2</v>
      </c>
      <c r="CE133">
        <f>'Raw Data'!BY133</f>
        <v>0</v>
      </c>
      <c r="CF133" t="str">
        <f>'Raw Data'!BZ133</f>
        <v>Not Urban</v>
      </c>
      <c r="CG133" t="str">
        <f>'Raw Data'!CA133</f>
        <v>Not Urban</v>
      </c>
      <c r="CH133">
        <f>'Raw Data'!CB133</f>
        <v>0</v>
      </c>
      <c r="CI133">
        <f>'Raw Data'!CC133</f>
        <v>25</v>
      </c>
      <c r="CJ133">
        <f>'Raw Data'!CD133</f>
        <v>8020</v>
      </c>
      <c r="CK133" t="str">
        <f>'Raw Data'!CE133</f>
        <v>Clayton</v>
      </c>
      <c r="CL133">
        <f>'Raw Data'!CF133</f>
        <v>1690</v>
      </c>
      <c r="CM133">
        <f>'Raw Data'!CG133</f>
        <v>0.21201300000000001</v>
      </c>
      <c r="CN133">
        <f>'Raw Data'!CH133</f>
        <v>9</v>
      </c>
      <c r="CO133" t="str">
        <f>'Raw Data'!CI133</f>
        <v>State Mainline</v>
      </c>
      <c r="CP133">
        <f>'Raw Data'!CJ133</f>
        <v>8020</v>
      </c>
      <c r="CQ133">
        <f>'Raw Data'!CK133</f>
        <v>452487</v>
      </c>
      <c r="CR133">
        <f>'Raw Data'!CL133</f>
        <v>15.31</v>
      </c>
      <c r="CS133">
        <f>'Raw Data'!CM133</f>
        <v>15.53</v>
      </c>
      <c r="CT133">
        <f>'Raw Data'!CN133</f>
        <v>452487</v>
      </c>
      <c r="CU133">
        <f>'Raw Data'!CO133</f>
        <v>0</v>
      </c>
      <c r="CV133">
        <f>'Raw Data'!CP133</f>
        <v>1119.426702</v>
      </c>
      <c r="CW133">
        <f>'Raw Data'!CQ133</f>
        <v>100</v>
      </c>
      <c r="CX133">
        <f>'Raw Data'!CR133</f>
        <v>42946</v>
      </c>
      <c r="CY133">
        <f>'Raw Data'!CS133</f>
        <v>9.0100000000000006E-3</v>
      </c>
      <c r="CZ133">
        <f>'Raw Data'!CT133</f>
        <v>0</v>
      </c>
      <c r="DA133">
        <f>'Raw Data'!CU133</f>
        <v>8.4599999999999996E-4</v>
      </c>
      <c r="DB133">
        <f>'Raw Data'!CV133</f>
        <v>617</v>
      </c>
      <c r="DC133" t="str">
        <f>'Raw Data'!CW133</f>
        <v>241-0012</v>
      </c>
      <c r="DD133" t="str">
        <f>'Raw Data'!CX133</f>
        <v>3R : Rural Principal Arterial - Other</v>
      </c>
      <c r="DE133" t="str">
        <f>'Raw Data'!CY133</f>
        <v>34.880933, -83.406328</v>
      </c>
      <c r="DF133">
        <f>'Raw Data'!CZ133</f>
        <v>-83.406328000000002</v>
      </c>
      <c r="DG133">
        <f>'Raw Data'!DA133</f>
        <v>34.880932999999999</v>
      </c>
      <c r="DH133">
        <f>'Raw Data'!DB133</f>
        <v>34.880932999999999</v>
      </c>
      <c r="DI133">
        <f>'Raw Data'!DC133</f>
        <v>-83.406328000000002</v>
      </c>
      <c r="DJ133">
        <f>'Raw Data'!DD133</f>
        <v>8.4599999999999996E-4</v>
      </c>
      <c r="DK133">
        <f>'Raw Data'!DE133</f>
        <v>69</v>
      </c>
      <c r="DL133" s="1" t="str">
        <f>VLOOKUP(DK133,'Curve Info'!$A$9:$P$76,16)</f>
        <v>High Crash Frequency</v>
      </c>
      <c r="DM133" s="1" t="str">
        <f>VLOOKUP(DK133,'Curve Info'!$A$9:$P$76,14)</f>
        <v>High AADT</v>
      </c>
      <c r="DN133" s="1">
        <f t="shared" si="27"/>
        <v>6566.666666666667</v>
      </c>
      <c r="DO133" s="1">
        <f t="shared" si="28"/>
        <v>7470</v>
      </c>
      <c r="DP133" s="1">
        <f t="shared" si="29"/>
        <v>-903.33333333333303</v>
      </c>
      <c r="DQ133" s="1">
        <f t="shared" si="30"/>
        <v>-0.12092815707273534</v>
      </c>
      <c r="DR133" s="1">
        <f t="shared" si="31"/>
        <v>7018.3333333333339</v>
      </c>
      <c r="DS133">
        <f>'Raw Data'!DF133</f>
        <v>5040</v>
      </c>
      <c r="DT133">
        <f>'Raw Data'!DG133</f>
        <v>8.5</v>
      </c>
      <c r="DU133">
        <f>'Raw Data'!DH133</f>
        <v>7440</v>
      </c>
      <c r="DV133">
        <f>'Raw Data'!DI133</f>
        <v>6.9</v>
      </c>
      <c r="DW133">
        <f>'Raw Data'!DJ133</f>
        <v>7220</v>
      </c>
      <c r="DX133">
        <f>'Raw Data'!DK133</f>
        <v>7</v>
      </c>
      <c r="DY133">
        <f>'Raw Data'!DL133</f>
        <v>6850</v>
      </c>
      <c r="DZ133">
        <f>'Raw Data'!DM133</f>
        <v>6</v>
      </c>
      <c r="EA133">
        <f>'Raw Data'!DN133</f>
        <v>8020</v>
      </c>
      <c r="EB133">
        <f>'Raw Data'!DO133</f>
        <v>12</v>
      </c>
      <c r="EC133">
        <f>'Raw Data'!DP133</f>
        <v>7700</v>
      </c>
      <c r="ED133">
        <f>'Raw Data'!DQ133</f>
        <v>12</v>
      </c>
      <c r="EE133">
        <f>'Raw Data'!DR133</f>
        <v>7330</v>
      </c>
      <c r="EF133">
        <f>'Raw Data'!DS133</f>
        <v>12</v>
      </c>
      <c r="EG133">
        <f>'Raw Data'!DT133</f>
        <v>6830</v>
      </c>
      <c r="EH133">
        <f>'Raw Data'!DU133</f>
        <v>12</v>
      </c>
      <c r="EI133">
        <f>'Raw Data'!DV133</f>
        <v>6830</v>
      </c>
      <c r="EJ133">
        <f>'Raw Data'!DW133</f>
        <v>0</v>
      </c>
      <c r="EK133">
        <f>'Raw Data'!DX133</f>
        <v>6930</v>
      </c>
      <c r="EL133">
        <f>'Raw Data'!DY133</f>
        <v>0</v>
      </c>
      <c r="EM133">
        <f>'Raw Data'!DZ133</f>
        <v>2.2820000000000002E-3</v>
      </c>
    </row>
    <row r="134" spans="1:143" x14ac:dyDescent="0.3">
      <c r="A134">
        <f>'Raw Data'!A134</f>
        <v>133</v>
      </c>
      <c r="B134">
        <f>'Raw Data'!B134</f>
        <v>4895596</v>
      </c>
      <c r="C134" t="str">
        <f>'Raw Data'!C134</f>
        <v>Clayton Police Department</v>
      </c>
      <c r="D134">
        <f>'Raw Data'!D134</f>
        <v>41743.657638888886</v>
      </c>
      <c r="E134" s="1">
        <f t="shared" si="22"/>
        <v>2014</v>
      </c>
      <c r="F134" s="1" t="str" cm="1">
        <f t="array" ref="F134">_xlfn.IFS(E134&lt;=2016,"before treatment",E134=2017,"unknown",E134&gt;2017,"after treatment")</f>
        <v>before treatment</v>
      </c>
      <c r="G134" s="1">
        <f t="shared" si="23"/>
        <v>1</v>
      </c>
      <c r="H134" s="1">
        <f t="shared" si="24"/>
        <v>0</v>
      </c>
      <c r="I134" t="str">
        <f>'Raw Data'!E134</f>
        <v>Rabun</v>
      </c>
      <c r="J134" t="str">
        <f>'Raw Data'!F134</f>
        <v>Hiawassee St</v>
      </c>
      <c r="K134" t="str">
        <f>'Raw Data'!G134</f>
        <v>Meadow Strm</v>
      </c>
      <c r="L134" t="str">
        <f>'Raw Data'!H134</f>
        <v>(O) No Injury</v>
      </c>
      <c r="M134">
        <f>'Raw Data'!I134</f>
        <v>0</v>
      </c>
      <c r="N134">
        <f>'Raw Data'!J134</f>
        <v>0</v>
      </c>
      <c r="O134">
        <f>'Raw Data'!K134</f>
        <v>0</v>
      </c>
      <c r="P134" t="str">
        <f>'Raw Data'!L134</f>
        <v>Not a Collision with Motor Vehicle</v>
      </c>
      <c r="Q134" t="str">
        <f>'Raw Data'!M134</f>
        <v>Off Roadway</v>
      </c>
      <c r="R134" t="str">
        <f>'Raw Data'!N134</f>
        <v>Ditch</v>
      </c>
      <c r="S134" t="str">
        <f>'Raw Data'!O134</f>
        <v>Embankment</v>
      </c>
      <c r="T134" t="str">
        <f>'Raw Data'!P134</f>
        <v>Driver Lost Control</v>
      </c>
      <c r="U134">
        <f>'Raw Data'!Q134</f>
        <v>1</v>
      </c>
      <c r="V134" s="1" t="str">
        <f t="shared" si="25"/>
        <v>Yes</v>
      </c>
      <c r="W134" t="str">
        <f>'Raw Data'!R134</f>
        <v>Negotiating a Curve</v>
      </c>
      <c r="X134" t="str">
        <f>'Raw Data'!S134</f>
        <v>West</v>
      </c>
      <c r="Y134" t="str">
        <f>'Raw Data'!T134</f>
        <v>Daylight</v>
      </c>
      <c r="Z134" t="str">
        <f>'Raw Data'!U134</f>
        <v>Wet</v>
      </c>
      <c r="AA134">
        <f>'Raw Data'!V134</f>
        <v>16</v>
      </c>
      <c r="AB134" t="str">
        <f>'Raw Data'!W134</f>
        <v>Lap and Shoulder Belt Used</v>
      </c>
      <c r="AC134" s="1">
        <f t="shared" si="26"/>
        <v>0</v>
      </c>
      <c r="AD134" t="str">
        <f>'Raw Data'!X134</f>
        <v>Pickup Truck</v>
      </c>
      <c r="AE134" t="str">
        <f>'Raw Data'!Y134</f>
        <v>2411000200I</v>
      </c>
      <c r="AF134">
        <f>'Raw Data'!Z134</f>
        <v>15.452999999999999</v>
      </c>
      <c r="AG134">
        <f>'Raw Data'!AA134</f>
        <v>34.880834999999998</v>
      </c>
      <c r="AH134">
        <f>'Raw Data'!AB134</f>
        <v>-83.405272999999994</v>
      </c>
      <c r="AI134">
        <f>'Raw Data'!AC134</f>
        <v>69</v>
      </c>
      <c r="AJ134">
        <f>'Raw Data'!AD134</f>
        <v>31</v>
      </c>
      <c r="AK134">
        <f>'Raw Data'!AE134</f>
        <v>118</v>
      </c>
      <c r="AL134" t="str">
        <f>'Raw Data'!AF134</f>
        <v>D1_0002_00_I</v>
      </c>
      <c r="AM134">
        <f>'Raw Data'!AG134</f>
        <v>99</v>
      </c>
      <c r="AN134">
        <f>'Raw Data'!AH134</f>
        <v>117</v>
      </c>
      <c r="AO134" t="str">
        <f>'Raw Data'!AI134</f>
        <v>simple</v>
      </c>
      <c r="AP134">
        <f>'Raw Data'!AJ134</f>
        <v>207.8</v>
      </c>
      <c r="AQ134">
        <f>'Raw Data'!AK134</f>
        <v>74.5</v>
      </c>
      <c r="AR134">
        <f>'Raw Data'!AL134</f>
        <v>268.89999999999998</v>
      </c>
      <c r="AS134">
        <f>'Raw Data'!AM134</f>
        <v>-83.405452999999994</v>
      </c>
      <c r="AT134">
        <f>'Raw Data'!AN134</f>
        <v>34.880851999999997</v>
      </c>
      <c r="AU134">
        <f>'Raw Data'!AO134</f>
        <v>-83.404743999999994</v>
      </c>
      <c r="AV134">
        <f>'Raw Data'!AP134</f>
        <v>34.880488999999997</v>
      </c>
      <c r="AW134" t="str">
        <f>'Raw Data'!AQ134</f>
        <v>2411000200I</v>
      </c>
      <c r="AX134">
        <f>'Raw Data'!AR134</f>
        <v>1</v>
      </c>
      <c r="AY134">
        <f>'Raw Data'!AS134</f>
        <v>241</v>
      </c>
      <c r="AZ134">
        <f>'Raw Data'!AT134</f>
        <v>2</v>
      </c>
      <c r="BA134">
        <f>'Raw Data'!AU134</f>
        <v>0</v>
      </c>
      <c r="BB134">
        <f>'Raw Data'!AV134</f>
        <v>25</v>
      </c>
      <c r="BC134">
        <f>'Raw Data'!AW134</f>
        <v>10.17</v>
      </c>
      <c r="BD134">
        <f>'Raw Data'!AX134</f>
        <v>10.02</v>
      </c>
      <c r="BE134">
        <f>'Raw Data'!AY134</f>
        <v>1888.1</v>
      </c>
      <c r="BF134">
        <f>'Raw Data'!AZ134</f>
        <v>1888.1</v>
      </c>
      <c r="BG134">
        <f>'Raw Data'!BA134</f>
        <v>1884.5</v>
      </c>
      <c r="BH134">
        <f>'Raw Data'!BB134</f>
        <v>35</v>
      </c>
      <c r="BI134">
        <f>'Raw Data'!BC134</f>
        <v>27.9</v>
      </c>
      <c r="BJ134">
        <f>'Raw Data'!BD134</f>
        <v>7.1</v>
      </c>
      <c r="BK134">
        <f>'Raw Data'!BE134</f>
        <v>43091</v>
      </c>
      <c r="BL134" t="str">
        <f>'Raw Data'!BF134</f>
        <v>NONE</v>
      </c>
      <c r="BM134">
        <f>'Raw Data'!BG134</f>
        <v>8.4599999999999996E-4</v>
      </c>
      <c r="BN134">
        <f>'Raw Data'!BH134</f>
        <v>43297</v>
      </c>
      <c r="BO134">
        <f>'Raw Data'!BI134</f>
        <v>42922</v>
      </c>
      <c r="BP134" t="str">
        <f>'Raw Data'!BJ134</f>
        <v>2411000200I</v>
      </c>
      <c r="BQ134" t="str">
        <f>'Raw Data'!BK134</f>
        <v>RABUN</v>
      </c>
      <c r="BR134">
        <f>'Raw Data'!BL134</f>
        <v>1</v>
      </c>
      <c r="BS134">
        <f>'Raw Data'!BM134</f>
        <v>200</v>
      </c>
      <c r="BT134">
        <f>'Raw Data'!BN134</f>
        <v>1</v>
      </c>
      <c r="BU134">
        <f>'Raw Data'!BO134</f>
        <v>1</v>
      </c>
      <c r="BV134">
        <f>'Raw Data'!BP134</f>
        <v>2</v>
      </c>
      <c r="BW134">
        <f>'Raw Data'!BQ134</f>
        <v>1</v>
      </c>
      <c r="BX134">
        <f>'Raw Data'!BR134</f>
        <v>1</v>
      </c>
      <c r="BY134">
        <f>'Raw Data'!BS134</f>
        <v>2</v>
      </c>
      <c r="BZ134">
        <f>'Raw Data'!BT134</f>
        <v>3</v>
      </c>
      <c r="CA134">
        <f>'Raw Data'!BU134</f>
        <v>3</v>
      </c>
      <c r="CB134" t="str">
        <f>'Raw Data'!BV134</f>
        <v>N</v>
      </c>
      <c r="CC134">
        <f>'Raw Data'!BW134</f>
        <v>241</v>
      </c>
      <c r="CD134">
        <f>'Raw Data'!BX134</f>
        <v>2</v>
      </c>
      <c r="CE134">
        <f>'Raw Data'!BY134</f>
        <v>0</v>
      </c>
      <c r="CF134" t="str">
        <f>'Raw Data'!BZ134</f>
        <v>Not Urban</v>
      </c>
      <c r="CG134" t="str">
        <f>'Raw Data'!CA134</f>
        <v>Not Urban</v>
      </c>
      <c r="CH134">
        <f>'Raw Data'!CB134</f>
        <v>0</v>
      </c>
      <c r="CI134">
        <f>'Raw Data'!CC134</f>
        <v>25</v>
      </c>
      <c r="CJ134">
        <f>'Raw Data'!CD134</f>
        <v>8020</v>
      </c>
      <c r="CK134" t="str">
        <f>'Raw Data'!CE134</f>
        <v>Clayton</v>
      </c>
      <c r="CL134">
        <f>'Raw Data'!CF134</f>
        <v>1690</v>
      </c>
      <c r="CM134">
        <f>'Raw Data'!CG134</f>
        <v>0.21201300000000001</v>
      </c>
      <c r="CN134">
        <f>'Raw Data'!CH134</f>
        <v>9</v>
      </c>
      <c r="CO134" t="str">
        <f>'Raw Data'!CI134</f>
        <v>State Mainline</v>
      </c>
      <c r="CP134">
        <f>'Raw Data'!CJ134</f>
        <v>8020</v>
      </c>
      <c r="CQ134">
        <f>'Raw Data'!CK134</f>
        <v>452487</v>
      </c>
      <c r="CR134">
        <f>'Raw Data'!CL134</f>
        <v>15.31</v>
      </c>
      <c r="CS134">
        <f>'Raw Data'!CM134</f>
        <v>15.53</v>
      </c>
      <c r="CT134">
        <f>'Raw Data'!CN134</f>
        <v>452487</v>
      </c>
      <c r="CU134">
        <f>'Raw Data'!CO134</f>
        <v>0</v>
      </c>
      <c r="CV134">
        <f>'Raw Data'!CP134</f>
        <v>1119.426702</v>
      </c>
      <c r="CW134">
        <f>'Raw Data'!CQ134</f>
        <v>100</v>
      </c>
      <c r="CX134">
        <f>'Raw Data'!CR134</f>
        <v>42946</v>
      </c>
      <c r="CY134">
        <f>'Raw Data'!CS134</f>
        <v>9.0100000000000006E-3</v>
      </c>
      <c r="CZ134">
        <f>'Raw Data'!CT134</f>
        <v>0</v>
      </c>
      <c r="DA134">
        <f>'Raw Data'!CU134</f>
        <v>8.4599999999999996E-4</v>
      </c>
      <c r="DB134">
        <f>'Raw Data'!CV134</f>
        <v>617</v>
      </c>
      <c r="DC134" t="str">
        <f>'Raw Data'!CW134</f>
        <v>241-0012</v>
      </c>
      <c r="DD134" t="str">
        <f>'Raw Data'!CX134</f>
        <v>3R : Rural Principal Arterial - Other</v>
      </c>
      <c r="DE134" t="str">
        <f>'Raw Data'!CY134</f>
        <v>34.880933, -83.406328</v>
      </c>
      <c r="DF134">
        <f>'Raw Data'!CZ134</f>
        <v>-83.406328000000002</v>
      </c>
      <c r="DG134">
        <f>'Raw Data'!DA134</f>
        <v>34.880932999999999</v>
      </c>
      <c r="DH134">
        <f>'Raw Data'!DB134</f>
        <v>34.880932999999999</v>
      </c>
      <c r="DI134">
        <f>'Raw Data'!DC134</f>
        <v>-83.406328000000002</v>
      </c>
      <c r="DJ134">
        <f>'Raw Data'!DD134</f>
        <v>8.4599999999999996E-4</v>
      </c>
      <c r="DK134">
        <f>'Raw Data'!DE134</f>
        <v>69</v>
      </c>
      <c r="DL134" s="1" t="str">
        <f>VLOOKUP(DK134,'Curve Info'!$A$9:$P$76,16)</f>
        <v>High Crash Frequency</v>
      </c>
      <c r="DM134" s="1" t="str">
        <f>VLOOKUP(DK134,'Curve Info'!$A$9:$P$76,14)</f>
        <v>High AADT</v>
      </c>
      <c r="DN134" s="1">
        <f t="shared" si="27"/>
        <v>6566.666666666667</v>
      </c>
      <c r="DO134" s="1">
        <f t="shared" si="28"/>
        <v>7470</v>
      </c>
      <c r="DP134" s="1">
        <f t="shared" si="29"/>
        <v>-903.33333333333303</v>
      </c>
      <c r="DQ134" s="1">
        <f t="shared" si="30"/>
        <v>-0.12092815707273534</v>
      </c>
      <c r="DR134" s="1">
        <f t="shared" si="31"/>
        <v>7018.3333333333339</v>
      </c>
      <c r="DS134">
        <f>'Raw Data'!DF134</f>
        <v>5040</v>
      </c>
      <c r="DT134">
        <f>'Raw Data'!DG134</f>
        <v>8.5</v>
      </c>
      <c r="DU134">
        <f>'Raw Data'!DH134</f>
        <v>7440</v>
      </c>
      <c r="DV134">
        <f>'Raw Data'!DI134</f>
        <v>6.9</v>
      </c>
      <c r="DW134">
        <f>'Raw Data'!DJ134</f>
        <v>7220</v>
      </c>
      <c r="DX134">
        <f>'Raw Data'!DK134</f>
        <v>7</v>
      </c>
      <c r="DY134">
        <f>'Raw Data'!DL134</f>
        <v>6850</v>
      </c>
      <c r="DZ134">
        <f>'Raw Data'!DM134</f>
        <v>6</v>
      </c>
      <c r="EA134">
        <f>'Raw Data'!DN134</f>
        <v>8020</v>
      </c>
      <c r="EB134">
        <f>'Raw Data'!DO134</f>
        <v>12</v>
      </c>
      <c r="EC134">
        <f>'Raw Data'!DP134</f>
        <v>7700</v>
      </c>
      <c r="ED134">
        <f>'Raw Data'!DQ134</f>
        <v>12</v>
      </c>
      <c r="EE134">
        <f>'Raw Data'!DR134</f>
        <v>7330</v>
      </c>
      <c r="EF134">
        <f>'Raw Data'!DS134</f>
        <v>12</v>
      </c>
      <c r="EG134">
        <f>'Raw Data'!DT134</f>
        <v>6830</v>
      </c>
      <c r="EH134">
        <f>'Raw Data'!DU134</f>
        <v>12</v>
      </c>
      <c r="EI134">
        <f>'Raw Data'!DV134</f>
        <v>6830</v>
      </c>
      <c r="EJ134">
        <f>'Raw Data'!DW134</f>
        <v>0</v>
      </c>
      <c r="EK134">
        <f>'Raw Data'!DX134</f>
        <v>6930</v>
      </c>
      <c r="EL134">
        <f>'Raw Data'!DY134</f>
        <v>0</v>
      </c>
      <c r="EM134">
        <f>'Raw Data'!DZ134</f>
        <v>0</v>
      </c>
    </row>
    <row r="135" spans="1:143" x14ac:dyDescent="0.3">
      <c r="A135">
        <f>'Raw Data'!A135</f>
        <v>134</v>
      </c>
      <c r="B135">
        <f>'Raw Data'!B135</f>
        <v>4778943</v>
      </c>
      <c r="C135" t="str">
        <f>'Raw Data'!C135</f>
        <v>Gsp Post 00</v>
      </c>
      <c r="D135">
        <f>'Raw Data'!D135</f>
        <v>41730.722222222219</v>
      </c>
      <c r="E135" s="1">
        <f t="shared" si="22"/>
        <v>2014</v>
      </c>
      <c r="F135" s="1" t="str" cm="1">
        <f t="array" ref="F135">_xlfn.IFS(E135&lt;=2016,"before treatment",E135=2017,"unknown",E135&gt;2017,"after treatment")</f>
        <v>before treatment</v>
      </c>
      <c r="G135" s="1">
        <f t="shared" si="23"/>
        <v>1</v>
      </c>
      <c r="H135" s="1">
        <f t="shared" si="24"/>
        <v>0</v>
      </c>
      <c r="I135" t="str">
        <f>'Raw Data'!E135</f>
        <v>Rabun</v>
      </c>
      <c r="J135" t="str">
        <f>'Raw Data'!F135</f>
        <v>House St</v>
      </c>
      <c r="K135" t="str">
        <f>'Raw Data'!G135</f>
        <v>(none)</v>
      </c>
      <c r="L135" t="str">
        <f>'Raw Data'!H135</f>
        <v>(O) No Injury</v>
      </c>
      <c r="M135">
        <f>'Raw Data'!I135</f>
        <v>0</v>
      </c>
      <c r="N135">
        <f>'Raw Data'!J135</f>
        <v>0</v>
      </c>
      <c r="O135">
        <f>'Raw Data'!K135</f>
        <v>0</v>
      </c>
      <c r="P135" t="str">
        <f>'Raw Data'!L135</f>
        <v>Not a Collision with Motor Vehicle</v>
      </c>
      <c r="Q135" t="str">
        <f>'Raw Data'!M135</f>
        <v>On Shoulder</v>
      </c>
      <c r="R135" t="str">
        <f>'Raw Data'!N135</f>
        <v>Utility Pole</v>
      </c>
      <c r="S135" t="str">
        <f>'Raw Data'!O135</f>
        <v>Utility Pole</v>
      </c>
      <c r="T135" t="str">
        <f>'Raw Data'!P135</f>
        <v>(None)</v>
      </c>
      <c r="U135">
        <f>'Raw Data'!Q135</f>
        <v>1</v>
      </c>
      <c r="V135" s="1" t="str">
        <f t="shared" si="25"/>
        <v>Yes</v>
      </c>
      <c r="W135" t="str">
        <f>'Raw Data'!R135</f>
        <v>Negotiating a Curve</v>
      </c>
      <c r="X135" t="str">
        <f>'Raw Data'!S135</f>
        <v>East</v>
      </c>
      <c r="Y135" t="str">
        <f>'Raw Data'!T135</f>
        <v>Daylight</v>
      </c>
      <c r="Z135" t="str">
        <f>'Raw Data'!U135</f>
        <v>Dry</v>
      </c>
      <c r="AA135">
        <f>'Raw Data'!V135</f>
        <v>42</v>
      </c>
      <c r="AB135" t="str">
        <f>'Raw Data'!W135</f>
        <v>Lap and Shoulder Belt Used</v>
      </c>
      <c r="AC135" s="1">
        <f t="shared" si="26"/>
        <v>0</v>
      </c>
      <c r="AD135" t="str">
        <f>'Raw Data'!X135</f>
        <v>Tractor/Trailer</v>
      </c>
      <c r="AE135" t="str">
        <f>'Raw Data'!Y135</f>
        <v>2411000200I</v>
      </c>
      <c r="AF135">
        <f>'Raw Data'!Z135</f>
        <v>15.53622</v>
      </c>
      <c r="AG135">
        <f>'Raw Data'!AA135</f>
        <v>34.879997000000003</v>
      </c>
      <c r="AH135">
        <f>'Raw Data'!AB135</f>
        <v>-83.404314999999997</v>
      </c>
      <c r="AI135">
        <f>'Raw Data'!AC135</f>
        <v>69</v>
      </c>
      <c r="AJ135">
        <f>'Raw Data'!AD135</f>
        <v>31</v>
      </c>
      <c r="AK135">
        <f>'Raw Data'!AE135</f>
        <v>118</v>
      </c>
      <c r="AL135" t="str">
        <f>'Raw Data'!AF135</f>
        <v>D1_0002_00_I</v>
      </c>
      <c r="AM135">
        <f>'Raw Data'!AG135</f>
        <v>99</v>
      </c>
      <c r="AN135">
        <f>'Raw Data'!AH135</f>
        <v>117</v>
      </c>
      <c r="AO135" t="str">
        <f>'Raw Data'!AI135</f>
        <v>simple</v>
      </c>
      <c r="AP135">
        <f>'Raw Data'!AJ135</f>
        <v>207.8</v>
      </c>
      <c r="AQ135">
        <f>'Raw Data'!AK135</f>
        <v>74.5</v>
      </c>
      <c r="AR135">
        <f>'Raw Data'!AL135</f>
        <v>268.89999999999998</v>
      </c>
      <c r="AS135">
        <f>'Raw Data'!AM135</f>
        <v>-83.405452999999994</v>
      </c>
      <c r="AT135">
        <f>'Raw Data'!AN135</f>
        <v>34.880851999999997</v>
      </c>
      <c r="AU135">
        <f>'Raw Data'!AO135</f>
        <v>-83.404743999999994</v>
      </c>
      <c r="AV135">
        <f>'Raw Data'!AP135</f>
        <v>34.880488999999997</v>
      </c>
      <c r="AW135" t="str">
        <f>'Raw Data'!AQ135</f>
        <v>2411000200I</v>
      </c>
      <c r="AX135">
        <f>'Raw Data'!AR135</f>
        <v>1</v>
      </c>
      <c r="AY135">
        <f>'Raw Data'!AS135</f>
        <v>241</v>
      </c>
      <c r="AZ135">
        <f>'Raw Data'!AT135</f>
        <v>2</v>
      </c>
      <c r="BA135">
        <f>'Raw Data'!AU135</f>
        <v>0</v>
      </c>
      <c r="BB135">
        <f>'Raw Data'!AV135</f>
        <v>25</v>
      </c>
      <c r="BC135">
        <f>'Raw Data'!AW135</f>
        <v>10.17</v>
      </c>
      <c r="BD135">
        <f>'Raw Data'!AX135</f>
        <v>10.02</v>
      </c>
      <c r="BE135">
        <f>'Raw Data'!AY135</f>
        <v>1888.1</v>
      </c>
      <c r="BF135">
        <f>'Raw Data'!AZ135</f>
        <v>1888.1</v>
      </c>
      <c r="BG135">
        <f>'Raw Data'!BA135</f>
        <v>1884.5</v>
      </c>
      <c r="BH135">
        <f>'Raw Data'!BB135</f>
        <v>35</v>
      </c>
      <c r="BI135">
        <f>'Raw Data'!BC135</f>
        <v>27.9</v>
      </c>
      <c r="BJ135">
        <f>'Raw Data'!BD135</f>
        <v>7.1</v>
      </c>
      <c r="BK135">
        <f>'Raw Data'!BE135</f>
        <v>43091</v>
      </c>
      <c r="BL135" t="str">
        <f>'Raw Data'!BF135</f>
        <v>NONE</v>
      </c>
      <c r="BM135">
        <f>'Raw Data'!BG135</f>
        <v>8.4599999999999996E-4</v>
      </c>
      <c r="BN135">
        <f>'Raw Data'!BH135</f>
        <v>43297</v>
      </c>
      <c r="BO135">
        <f>'Raw Data'!BI135</f>
        <v>42922</v>
      </c>
      <c r="BP135" t="str">
        <f>'Raw Data'!BJ135</f>
        <v>2411000200I</v>
      </c>
      <c r="BQ135" t="str">
        <f>'Raw Data'!BK135</f>
        <v>RABUN</v>
      </c>
      <c r="BR135">
        <f>'Raw Data'!BL135</f>
        <v>1</v>
      </c>
      <c r="BS135">
        <f>'Raw Data'!BM135</f>
        <v>200</v>
      </c>
      <c r="BT135">
        <f>'Raw Data'!BN135</f>
        <v>1</v>
      </c>
      <c r="BU135">
        <f>'Raw Data'!BO135</f>
        <v>1</v>
      </c>
      <c r="BV135">
        <f>'Raw Data'!BP135</f>
        <v>2</v>
      </c>
      <c r="BW135">
        <f>'Raw Data'!BQ135</f>
        <v>1</v>
      </c>
      <c r="BX135">
        <f>'Raw Data'!BR135</f>
        <v>1</v>
      </c>
      <c r="BY135">
        <f>'Raw Data'!BS135</f>
        <v>2</v>
      </c>
      <c r="BZ135">
        <f>'Raw Data'!BT135</f>
        <v>3</v>
      </c>
      <c r="CA135">
        <f>'Raw Data'!BU135</f>
        <v>3</v>
      </c>
      <c r="CB135" t="str">
        <f>'Raw Data'!BV135</f>
        <v>N</v>
      </c>
      <c r="CC135">
        <f>'Raw Data'!BW135</f>
        <v>241</v>
      </c>
      <c r="CD135">
        <f>'Raw Data'!BX135</f>
        <v>2</v>
      </c>
      <c r="CE135">
        <f>'Raw Data'!BY135</f>
        <v>0</v>
      </c>
      <c r="CF135" t="str">
        <f>'Raw Data'!BZ135</f>
        <v>Not Urban</v>
      </c>
      <c r="CG135" t="str">
        <f>'Raw Data'!CA135</f>
        <v>Not Urban</v>
      </c>
      <c r="CH135">
        <f>'Raw Data'!CB135</f>
        <v>0</v>
      </c>
      <c r="CI135">
        <f>'Raw Data'!CC135</f>
        <v>25</v>
      </c>
      <c r="CJ135">
        <f>'Raw Data'!CD135</f>
        <v>8020</v>
      </c>
      <c r="CK135" t="str">
        <f>'Raw Data'!CE135</f>
        <v>Clayton</v>
      </c>
      <c r="CL135">
        <f>'Raw Data'!CF135</f>
        <v>1690</v>
      </c>
      <c r="CM135">
        <f>'Raw Data'!CG135</f>
        <v>0.21201300000000001</v>
      </c>
      <c r="CN135">
        <f>'Raw Data'!CH135</f>
        <v>9</v>
      </c>
      <c r="CO135" t="str">
        <f>'Raw Data'!CI135</f>
        <v>State Mainline</v>
      </c>
      <c r="CP135">
        <f>'Raw Data'!CJ135</f>
        <v>8020</v>
      </c>
      <c r="CQ135">
        <f>'Raw Data'!CK135</f>
        <v>452487</v>
      </c>
      <c r="CR135">
        <f>'Raw Data'!CL135</f>
        <v>15.31</v>
      </c>
      <c r="CS135">
        <f>'Raw Data'!CM135</f>
        <v>15.53</v>
      </c>
      <c r="CT135">
        <f>'Raw Data'!CN135</f>
        <v>452487</v>
      </c>
      <c r="CU135">
        <f>'Raw Data'!CO135</f>
        <v>0</v>
      </c>
      <c r="CV135">
        <f>'Raw Data'!CP135</f>
        <v>1119.426702</v>
      </c>
      <c r="CW135">
        <f>'Raw Data'!CQ135</f>
        <v>100</v>
      </c>
      <c r="CX135">
        <f>'Raw Data'!CR135</f>
        <v>42946</v>
      </c>
      <c r="CY135">
        <f>'Raw Data'!CS135</f>
        <v>9.0100000000000006E-3</v>
      </c>
      <c r="CZ135">
        <f>'Raw Data'!CT135</f>
        <v>0</v>
      </c>
      <c r="DA135">
        <f>'Raw Data'!CU135</f>
        <v>8.4599999999999996E-4</v>
      </c>
      <c r="DB135">
        <f>'Raw Data'!CV135</f>
        <v>617</v>
      </c>
      <c r="DC135" t="str">
        <f>'Raw Data'!CW135</f>
        <v>241-0012</v>
      </c>
      <c r="DD135" t="str">
        <f>'Raw Data'!CX135</f>
        <v>3R : Rural Principal Arterial - Other</v>
      </c>
      <c r="DE135" t="str">
        <f>'Raw Data'!CY135</f>
        <v>34.880933, -83.406328</v>
      </c>
      <c r="DF135">
        <f>'Raw Data'!CZ135</f>
        <v>-83.406328000000002</v>
      </c>
      <c r="DG135">
        <f>'Raw Data'!DA135</f>
        <v>34.880932999999999</v>
      </c>
      <c r="DH135">
        <f>'Raw Data'!DB135</f>
        <v>34.880932999999999</v>
      </c>
      <c r="DI135">
        <f>'Raw Data'!DC135</f>
        <v>-83.406328000000002</v>
      </c>
      <c r="DJ135">
        <f>'Raw Data'!DD135</f>
        <v>8.4599999999999996E-4</v>
      </c>
      <c r="DK135">
        <f>'Raw Data'!DE135</f>
        <v>69</v>
      </c>
      <c r="DL135" s="1" t="str">
        <f>VLOOKUP(DK135,'Curve Info'!$A$9:$P$76,16)</f>
        <v>High Crash Frequency</v>
      </c>
      <c r="DM135" s="1" t="str">
        <f>VLOOKUP(DK135,'Curve Info'!$A$9:$P$76,14)</f>
        <v>High AADT</v>
      </c>
      <c r="DN135" s="1">
        <f t="shared" si="27"/>
        <v>6566.666666666667</v>
      </c>
      <c r="DO135" s="1">
        <f t="shared" si="28"/>
        <v>7470</v>
      </c>
      <c r="DP135" s="1">
        <f t="shared" si="29"/>
        <v>-903.33333333333303</v>
      </c>
      <c r="DQ135" s="1">
        <f t="shared" si="30"/>
        <v>-0.12092815707273534</v>
      </c>
      <c r="DR135" s="1">
        <f t="shared" si="31"/>
        <v>7018.3333333333339</v>
      </c>
      <c r="DS135">
        <f>'Raw Data'!DF135</f>
        <v>5040</v>
      </c>
      <c r="DT135">
        <f>'Raw Data'!DG135</f>
        <v>8.5</v>
      </c>
      <c r="DU135">
        <f>'Raw Data'!DH135</f>
        <v>7440</v>
      </c>
      <c r="DV135">
        <f>'Raw Data'!DI135</f>
        <v>6.9</v>
      </c>
      <c r="DW135">
        <f>'Raw Data'!DJ135</f>
        <v>7220</v>
      </c>
      <c r="DX135">
        <f>'Raw Data'!DK135</f>
        <v>7</v>
      </c>
      <c r="DY135">
        <f>'Raw Data'!DL135</f>
        <v>6850</v>
      </c>
      <c r="DZ135">
        <f>'Raw Data'!DM135</f>
        <v>6</v>
      </c>
      <c r="EA135">
        <f>'Raw Data'!DN135</f>
        <v>8020</v>
      </c>
      <c r="EB135">
        <f>'Raw Data'!DO135</f>
        <v>12</v>
      </c>
      <c r="EC135">
        <f>'Raw Data'!DP135</f>
        <v>7700</v>
      </c>
      <c r="ED135">
        <f>'Raw Data'!DQ135</f>
        <v>12</v>
      </c>
      <c r="EE135">
        <f>'Raw Data'!DR135</f>
        <v>7330</v>
      </c>
      <c r="EF135">
        <f>'Raw Data'!DS135</f>
        <v>12</v>
      </c>
      <c r="EG135">
        <f>'Raw Data'!DT135</f>
        <v>6830</v>
      </c>
      <c r="EH135">
        <f>'Raw Data'!DU135</f>
        <v>12</v>
      </c>
      <c r="EI135">
        <f>'Raw Data'!DV135</f>
        <v>6830</v>
      </c>
      <c r="EJ135">
        <f>'Raw Data'!DW135</f>
        <v>0</v>
      </c>
      <c r="EK135">
        <f>'Raw Data'!DX135</f>
        <v>6930</v>
      </c>
      <c r="EL135">
        <f>'Raw Data'!DY135</f>
        <v>0</v>
      </c>
      <c r="EM135">
        <f>'Raw Data'!DZ135</f>
        <v>6.5499999999999998E-4</v>
      </c>
    </row>
    <row r="136" spans="1:143" x14ac:dyDescent="0.3">
      <c r="A136">
        <f>'Raw Data'!A136</f>
        <v>135</v>
      </c>
      <c r="B136">
        <f>'Raw Data'!B136</f>
        <v>4895578</v>
      </c>
      <c r="C136" t="str">
        <f>'Raw Data'!C136</f>
        <v>Clayton Police Department</v>
      </c>
      <c r="D136">
        <f>'Raw Data'!D136</f>
        <v>41703.67291666667</v>
      </c>
      <c r="E136" s="1">
        <f t="shared" si="22"/>
        <v>2014</v>
      </c>
      <c r="F136" s="1" t="str" cm="1">
        <f t="array" ref="F136">_xlfn.IFS(E136&lt;=2016,"before treatment",E136=2017,"unknown",E136&gt;2017,"after treatment")</f>
        <v>before treatment</v>
      </c>
      <c r="G136" s="1">
        <f t="shared" si="23"/>
        <v>1</v>
      </c>
      <c r="H136" s="1">
        <f t="shared" si="24"/>
        <v>0</v>
      </c>
      <c r="I136" t="str">
        <f>'Raw Data'!E136</f>
        <v>Rabun</v>
      </c>
      <c r="J136" t="str">
        <f>'Raw Data'!F136</f>
        <v>["Chechero Rd","Savannah St","Savannah St","War Woman Rd"]</v>
      </c>
      <c r="K136" t="str">
        <f>'Raw Data'!G136</f>
        <v>Savannah St</v>
      </c>
      <c r="L136" t="str">
        <f>'Raw Data'!H136</f>
        <v>(O) No Injury</v>
      </c>
      <c r="M136">
        <f>'Raw Data'!I136</f>
        <v>0</v>
      </c>
      <c r="N136">
        <f>'Raw Data'!J136</f>
        <v>0</v>
      </c>
      <c r="O136">
        <f>'Raw Data'!K136</f>
        <v>0</v>
      </c>
      <c r="P136" t="str">
        <f>'Raw Data'!L136</f>
        <v>Angle (Other)</v>
      </c>
      <c r="Q136" t="str">
        <f>'Raw Data'!M136</f>
        <v>On Roadway - Roadway Intersection</v>
      </c>
      <c r="R136" t="str">
        <f>'Raw Data'!N136</f>
        <v>["Motor Vehicle in Motion","Motor Vehicle in Motion"]</v>
      </c>
      <c r="S136" t="str">
        <f>'Raw Data'!O136</f>
        <v>["Motor Vehicle in Motion","Motor Vehicle in Motion"]</v>
      </c>
      <c r="T136" t="str">
        <f>'Raw Data'!P136</f>
        <v>["Following Too Close","No Contributing Factors"]</v>
      </c>
      <c r="U136">
        <f>'Raw Data'!Q136</f>
        <v>2</v>
      </c>
      <c r="V136" s="1" t="str">
        <f t="shared" si="25"/>
        <v>No</v>
      </c>
      <c r="W136" t="str">
        <f>'Raw Data'!R136</f>
        <v>["Stopped","Stopped"]</v>
      </c>
      <c r="X136" t="str">
        <f>'Raw Data'!S136</f>
        <v>["North","North"]</v>
      </c>
      <c r="Y136" t="str">
        <f>'Raw Data'!T136</f>
        <v>Daylight</v>
      </c>
      <c r="Z136" t="str">
        <f>'Raw Data'!U136</f>
        <v>Dry</v>
      </c>
      <c r="AA136" t="str">
        <f>'Raw Data'!V136</f>
        <v>[43,51]</v>
      </c>
      <c r="AB136" t="str">
        <f>'Raw Data'!W136</f>
        <v>["Lap and Shoulder Belt Used","Lap and Shoulder Belt Used","Unknown"]</v>
      </c>
      <c r="AC136" s="1">
        <f t="shared" si="26"/>
        <v>0</v>
      </c>
      <c r="AD136" t="str">
        <f>'Raw Data'!X136</f>
        <v>["Passenger Car","Pickup Truck"]</v>
      </c>
      <c r="AE136" t="str">
        <f>'Raw Data'!Y136</f>
        <v>2411000200I</v>
      </c>
      <c r="AF136">
        <f>'Raw Data'!Z136</f>
        <v>15.87</v>
      </c>
      <c r="AG136">
        <f>'Raw Data'!AA136</f>
        <v>34.878213000000002</v>
      </c>
      <c r="AH136">
        <f>'Raw Data'!AB136</f>
        <v>-83.399400999999997</v>
      </c>
      <c r="AI136">
        <f>'Raw Data'!AC136</f>
        <v>69</v>
      </c>
      <c r="AJ136">
        <f>'Raw Data'!AD136</f>
        <v>31</v>
      </c>
      <c r="AK136">
        <f>'Raw Data'!AE136</f>
        <v>118</v>
      </c>
      <c r="AL136" t="str">
        <f>'Raw Data'!AF136</f>
        <v>D1_0002_00_I</v>
      </c>
      <c r="AM136">
        <f>'Raw Data'!AG136</f>
        <v>99</v>
      </c>
      <c r="AN136">
        <f>'Raw Data'!AH136</f>
        <v>117</v>
      </c>
      <c r="AO136" t="str">
        <f>'Raw Data'!AI136</f>
        <v>simple</v>
      </c>
      <c r="AP136">
        <f>'Raw Data'!AJ136</f>
        <v>207.8</v>
      </c>
      <c r="AQ136">
        <f>'Raw Data'!AK136</f>
        <v>74.5</v>
      </c>
      <c r="AR136">
        <f>'Raw Data'!AL136</f>
        <v>268.89999999999998</v>
      </c>
      <c r="AS136">
        <f>'Raw Data'!AM136</f>
        <v>-83.405452999999994</v>
      </c>
      <c r="AT136">
        <f>'Raw Data'!AN136</f>
        <v>34.880851999999997</v>
      </c>
      <c r="AU136">
        <f>'Raw Data'!AO136</f>
        <v>-83.404743999999994</v>
      </c>
      <c r="AV136">
        <f>'Raw Data'!AP136</f>
        <v>34.880488999999997</v>
      </c>
      <c r="AW136" t="str">
        <f>'Raw Data'!AQ136</f>
        <v>2411000200I</v>
      </c>
      <c r="AX136">
        <f>'Raw Data'!AR136</f>
        <v>1</v>
      </c>
      <c r="AY136">
        <f>'Raw Data'!AS136</f>
        <v>241</v>
      </c>
      <c r="AZ136">
        <f>'Raw Data'!AT136</f>
        <v>2</v>
      </c>
      <c r="BA136">
        <f>'Raw Data'!AU136</f>
        <v>0</v>
      </c>
      <c r="BB136">
        <f>'Raw Data'!AV136</f>
        <v>25</v>
      </c>
      <c r="BC136">
        <f>'Raw Data'!AW136</f>
        <v>10.17</v>
      </c>
      <c r="BD136">
        <f>'Raw Data'!AX136</f>
        <v>10.02</v>
      </c>
      <c r="BE136">
        <f>'Raw Data'!AY136</f>
        <v>1888.1</v>
      </c>
      <c r="BF136">
        <f>'Raw Data'!AZ136</f>
        <v>1888.1</v>
      </c>
      <c r="BG136">
        <f>'Raw Data'!BA136</f>
        <v>1884.5</v>
      </c>
      <c r="BH136">
        <f>'Raw Data'!BB136</f>
        <v>35</v>
      </c>
      <c r="BI136">
        <f>'Raw Data'!BC136</f>
        <v>27.9</v>
      </c>
      <c r="BJ136">
        <f>'Raw Data'!BD136</f>
        <v>7.1</v>
      </c>
      <c r="BK136">
        <f>'Raw Data'!BE136</f>
        <v>43091</v>
      </c>
      <c r="BL136" t="str">
        <f>'Raw Data'!BF136</f>
        <v>NONE</v>
      </c>
      <c r="BM136">
        <f>'Raw Data'!BG136</f>
        <v>8.4599999999999996E-4</v>
      </c>
      <c r="BN136">
        <f>'Raw Data'!BH136</f>
        <v>43297</v>
      </c>
      <c r="BO136">
        <f>'Raw Data'!BI136</f>
        <v>42922</v>
      </c>
      <c r="BP136" t="str">
        <f>'Raw Data'!BJ136</f>
        <v>2411000200I</v>
      </c>
      <c r="BQ136" t="str">
        <f>'Raw Data'!BK136</f>
        <v>RABUN</v>
      </c>
      <c r="BR136">
        <f>'Raw Data'!BL136</f>
        <v>1</v>
      </c>
      <c r="BS136">
        <f>'Raw Data'!BM136</f>
        <v>200</v>
      </c>
      <c r="BT136">
        <f>'Raw Data'!BN136</f>
        <v>1</v>
      </c>
      <c r="BU136">
        <f>'Raw Data'!BO136</f>
        <v>1</v>
      </c>
      <c r="BV136">
        <f>'Raw Data'!BP136</f>
        <v>2</v>
      </c>
      <c r="BW136">
        <f>'Raw Data'!BQ136</f>
        <v>1</v>
      </c>
      <c r="BX136">
        <f>'Raw Data'!BR136</f>
        <v>1</v>
      </c>
      <c r="BY136">
        <f>'Raw Data'!BS136</f>
        <v>2</v>
      </c>
      <c r="BZ136">
        <f>'Raw Data'!BT136</f>
        <v>3</v>
      </c>
      <c r="CA136">
        <f>'Raw Data'!BU136</f>
        <v>3</v>
      </c>
      <c r="CB136" t="str">
        <f>'Raw Data'!BV136</f>
        <v>N</v>
      </c>
      <c r="CC136">
        <f>'Raw Data'!BW136</f>
        <v>241</v>
      </c>
      <c r="CD136">
        <f>'Raw Data'!BX136</f>
        <v>2</v>
      </c>
      <c r="CE136">
        <f>'Raw Data'!BY136</f>
        <v>0</v>
      </c>
      <c r="CF136" t="str">
        <f>'Raw Data'!BZ136</f>
        <v>Not Urban</v>
      </c>
      <c r="CG136" t="str">
        <f>'Raw Data'!CA136</f>
        <v>Not Urban</v>
      </c>
      <c r="CH136">
        <f>'Raw Data'!CB136</f>
        <v>0</v>
      </c>
      <c r="CI136">
        <f>'Raw Data'!CC136</f>
        <v>25</v>
      </c>
      <c r="CJ136">
        <f>'Raw Data'!CD136</f>
        <v>8020</v>
      </c>
      <c r="CK136" t="str">
        <f>'Raw Data'!CE136</f>
        <v>Clayton</v>
      </c>
      <c r="CL136">
        <f>'Raw Data'!CF136</f>
        <v>1690</v>
      </c>
      <c r="CM136">
        <f>'Raw Data'!CG136</f>
        <v>0.21201300000000001</v>
      </c>
      <c r="CN136">
        <f>'Raw Data'!CH136</f>
        <v>9</v>
      </c>
      <c r="CO136" t="str">
        <f>'Raw Data'!CI136</f>
        <v>State Mainline</v>
      </c>
      <c r="CP136">
        <f>'Raw Data'!CJ136</f>
        <v>8020</v>
      </c>
      <c r="CQ136">
        <f>'Raw Data'!CK136</f>
        <v>452487</v>
      </c>
      <c r="CR136">
        <f>'Raw Data'!CL136</f>
        <v>15.31</v>
      </c>
      <c r="CS136">
        <f>'Raw Data'!CM136</f>
        <v>15.53</v>
      </c>
      <c r="CT136">
        <f>'Raw Data'!CN136</f>
        <v>452487</v>
      </c>
      <c r="CU136">
        <f>'Raw Data'!CO136</f>
        <v>0</v>
      </c>
      <c r="CV136">
        <f>'Raw Data'!CP136</f>
        <v>1119.426702</v>
      </c>
      <c r="CW136">
        <f>'Raw Data'!CQ136</f>
        <v>100</v>
      </c>
      <c r="CX136">
        <f>'Raw Data'!CR136</f>
        <v>42946</v>
      </c>
      <c r="CY136">
        <f>'Raw Data'!CS136</f>
        <v>9.0100000000000006E-3</v>
      </c>
      <c r="CZ136">
        <f>'Raw Data'!CT136</f>
        <v>0</v>
      </c>
      <c r="DA136">
        <f>'Raw Data'!CU136</f>
        <v>8.4599999999999996E-4</v>
      </c>
      <c r="DB136">
        <f>'Raw Data'!CV136</f>
        <v>617</v>
      </c>
      <c r="DC136" t="str">
        <f>'Raw Data'!CW136</f>
        <v>241-0012</v>
      </c>
      <c r="DD136" t="str">
        <f>'Raw Data'!CX136</f>
        <v>3R : Rural Principal Arterial - Other</v>
      </c>
      <c r="DE136" t="str">
        <f>'Raw Data'!CY136</f>
        <v>34.880933, -83.406328</v>
      </c>
      <c r="DF136">
        <f>'Raw Data'!CZ136</f>
        <v>-83.406328000000002</v>
      </c>
      <c r="DG136">
        <f>'Raw Data'!DA136</f>
        <v>34.880932999999999</v>
      </c>
      <c r="DH136">
        <f>'Raw Data'!DB136</f>
        <v>34.880932999999999</v>
      </c>
      <c r="DI136">
        <f>'Raw Data'!DC136</f>
        <v>-83.406328000000002</v>
      </c>
      <c r="DJ136">
        <f>'Raw Data'!DD136</f>
        <v>8.4599999999999996E-4</v>
      </c>
      <c r="DK136">
        <f>'Raw Data'!DE136</f>
        <v>69</v>
      </c>
      <c r="DL136" s="1" t="str">
        <f>VLOOKUP(DK136,'Curve Info'!$A$9:$P$76,16)</f>
        <v>High Crash Frequency</v>
      </c>
      <c r="DM136" s="1" t="str">
        <f>VLOOKUP(DK136,'Curve Info'!$A$9:$P$76,14)</f>
        <v>High AADT</v>
      </c>
      <c r="DN136" s="1">
        <f t="shared" si="27"/>
        <v>6566.666666666667</v>
      </c>
      <c r="DO136" s="1">
        <f t="shared" si="28"/>
        <v>7470</v>
      </c>
      <c r="DP136" s="1">
        <f t="shared" si="29"/>
        <v>-903.33333333333303</v>
      </c>
      <c r="DQ136" s="1">
        <f t="shared" si="30"/>
        <v>-0.12092815707273534</v>
      </c>
      <c r="DR136" s="1">
        <f t="shared" si="31"/>
        <v>7018.3333333333339</v>
      </c>
      <c r="DS136">
        <f>'Raw Data'!DF136</f>
        <v>5040</v>
      </c>
      <c r="DT136">
        <f>'Raw Data'!DG136</f>
        <v>8.5</v>
      </c>
      <c r="DU136">
        <f>'Raw Data'!DH136</f>
        <v>7440</v>
      </c>
      <c r="DV136">
        <f>'Raw Data'!DI136</f>
        <v>6.9</v>
      </c>
      <c r="DW136">
        <f>'Raw Data'!DJ136</f>
        <v>7220</v>
      </c>
      <c r="DX136">
        <f>'Raw Data'!DK136</f>
        <v>7</v>
      </c>
      <c r="DY136">
        <f>'Raw Data'!DL136</f>
        <v>6850</v>
      </c>
      <c r="DZ136">
        <f>'Raw Data'!DM136</f>
        <v>6</v>
      </c>
      <c r="EA136">
        <f>'Raw Data'!DN136</f>
        <v>8020</v>
      </c>
      <c r="EB136">
        <f>'Raw Data'!DO136</f>
        <v>12</v>
      </c>
      <c r="EC136">
        <f>'Raw Data'!DP136</f>
        <v>7700</v>
      </c>
      <c r="ED136">
        <f>'Raw Data'!DQ136</f>
        <v>12</v>
      </c>
      <c r="EE136">
        <f>'Raw Data'!DR136</f>
        <v>7330</v>
      </c>
      <c r="EF136">
        <f>'Raw Data'!DS136</f>
        <v>12</v>
      </c>
      <c r="EG136">
        <f>'Raw Data'!DT136</f>
        <v>6830</v>
      </c>
      <c r="EH136">
        <f>'Raw Data'!DU136</f>
        <v>12</v>
      </c>
      <c r="EI136">
        <f>'Raw Data'!DV136</f>
        <v>6830</v>
      </c>
      <c r="EJ136">
        <f>'Raw Data'!DW136</f>
        <v>0</v>
      </c>
      <c r="EK136">
        <f>'Raw Data'!DX136</f>
        <v>6930</v>
      </c>
      <c r="EL136">
        <f>'Raw Data'!DY136</f>
        <v>0</v>
      </c>
      <c r="EM136">
        <f>'Raw Data'!DZ136</f>
        <v>5.8100000000000001E-3</v>
      </c>
    </row>
    <row r="137" spans="1:143" x14ac:dyDescent="0.3">
      <c r="A137">
        <f>'Raw Data'!A137</f>
        <v>136</v>
      </c>
      <c r="B137">
        <f>'Raw Data'!B137</f>
        <v>4895575</v>
      </c>
      <c r="C137" t="str">
        <f>'Raw Data'!C137</f>
        <v>Clayton Police Department</v>
      </c>
      <c r="D137">
        <f>'Raw Data'!D137</f>
        <v>41699.67083333333</v>
      </c>
      <c r="E137" s="1">
        <f t="shared" si="22"/>
        <v>2014</v>
      </c>
      <c r="F137" s="1" t="str" cm="1">
        <f t="array" ref="F137">_xlfn.IFS(E137&lt;=2016,"before treatment",E137=2017,"unknown",E137&gt;2017,"after treatment")</f>
        <v>before treatment</v>
      </c>
      <c r="G137" s="1">
        <f t="shared" si="23"/>
        <v>1</v>
      </c>
      <c r="H137" s="1">
        <f t="shared" si="24"/>
        <v>0</v>
      </c>
      <c r="I137" t="str">
        <f>'Raw Data'!E137</f>
        <v>Rabun</v>
      </c>
      <c r="J137" t="str">
        <f>'Raw Data'!F137</f>
        <v>["Hiawassee St","House St"]</v>
      </c>
      <c r="K137" t="str">
        <f>'Raw Data'!G137</f>
        <v>Hiawassee St</v>
      </c>
      <c r="L137" t="str">
        <f>'Raw Data'!H137</f>
        <v>(O) No Injury</v>
      </c>
      <c r="M137">
        <f>'Raw Data'!I137</f>
        <v>0</v>
      </c>
      <c r="N137">
        <f>'Raw Data'!J137</f>
        <v>0</v>
      </c>
      <c r="O137">
        <f>'Raw Data'!K137</f>
        <v>0</v>
      </c>
      <c r="P137" t="str">
        <f>'Raw Data'!L137</f>
        <v>Left Angle Crash</v>
      </c>
      <c r="Q137" t="str">
        <f>'Raw Data'!M137</f>
        <v>On Roadway - Roadway Intersection</v>
      </c>
      <c r="R137" t="str">
        <f>'Raw Data'!N137</f>
        <v>["Motor Vehicle in Motion","Motor Vehicle in Motion"]</v>
      </c>
      <c r="S137" t="str">
        <f>'Raw Data'!O137</f>
        <v>["Motor Vehicle in Motion","Motor Vehicle in Motion"]</v>
      </c>
      <c r="T137" t="str">
        <f>'Raw Data'!P137</f>
        <v>["Failure to Yield","No Contributing Factors"]</v>
      </c>
      <c r="U137">
        <f>'Raw Data'!Q137</f>
        <v>2</v>
      </c>
      <c r="V137" s="1" t="str">
        <f t="shared" si="25"/>
        <v>No</v>
      </c>
      <c r="W137" t="str">
        <f>'Raw Data'!R137</f>
        <v>["Straight","Turning Left"]</v>
      </c>
      <c r="X137" t="str">
        <f>'Raw Data'!S137</f>
        <v>["West","West"]</v>
      </c>
      <c r="Y137" t="str">
        <f>'Raw Data'!T137</f>
        <v>Daylight</v>
      </c>
      <c r="Z137" t="str">
        <f>'Raw Data'!U137</f>
        <v>Dry</v>
      </c>
      <c r="AA137" t="str">
        <f>'Raw Data'!V137</f>
        <v>[32,74]</v>
      </c>
      <c r="AB137" t="str">
        <f>'Raw Data'!W137</f>
        <v>["Unknown","Unknown"]</v>
      </c>
      <c r="AC137" s="1">
        <f t="shared" si="26"/>
        <v>0</v>
      </c>
      <c r="AD137" t="str">
        <f>'Raw Data'!X137</f>
        <v>["Passenger Car","Pickup Truck"]</v>
      </c>
      <c r="AE137" t="str">
        <f>'Raw Data'!Y137</f>
        <v>2411000200I</v>
      </c>
      <c r="AF137">
        <f>'Raw Data'!Z137</f>
        <v>15.533333000000001</v>
      </c>
      <c r="AG137">
        <f>'Raw Data'!AA137</f>
        <v>34.880035999999997</v>
      </c>
      <c r="AH137">
        <f>'Raw Data'!AB137</f>
        <v>-83.404336999999998</v>
      </c>
      <c r="AI137">
        <f>'Raw Data'!AC137</f>
        <v>69</v>
      </c>
      <c r="AJ137">
        <f>'Raw Data'!AD137</f>
        <v>31</v>
      </c>
      <c r="AK137">
        <f>'Raw Data'!AE137</f>
        <v>118</v>
      </c>
      <c r="AL137" t="str">
        <f>'Raw Data'!AF137</f>
        <v>D1_0002_00_I</v>
      </c>
      <c r="AM137">
        <f>'Raw Data'!AG137</f>
        <v>99</v>
      </c>
      <c r="AN137">
        <f>'Raw Data'!AH137</f>
        <v>117</v>
      </c>
      <c r="AO137" t="str">
        <f>'Raw Data'!AI137</f>
        <v>simple</v>
      </c>
      <c r="AP137">
        <f>'Raw Data'!AJ137</f>
        <v>207.8</v>
      </c>
      <c r="AQ137">
        <f>'Raw Data'!AK137</f>
        <v>74.5</v>
      </c>
      <c r="AR137">
        <f>'Raw Data'!AL137</f>
        <v>268.89999999999998</v>
      </c>
      <c r="AS137">
        <f>'Raw Data'!AM137</f>
        <v>-83.405452999999994</v>
      </c>
      <c r="AT137">
        <f>'Raw Data'!AN137</f>
        <v>34.880851999999997</v>
      </c>
      <c r="AU137">
        <f>'Raw Data'!AO137</f>
        <v>-83.404743999999994</v>
      </c>
      <c r="AV137">
        <f>'Raw Data'!AP137</f>
        <v>34.880488999999997</v>
      </c>
      <c r="AW137" t="str">
        <f>'Raw Data'!AQ137</f>
        <v>2411000200I</v>
      </c>
      <c r="AX137">
        <f>'Raw Data'!AR137</f>
        <v>1</v>
      </c>
      <c r="AY137">
        <f>'Raw Data'!AS137</f>
        <v>241</v>
      </c>
      <c r="AZ137">
        <f>'Raw Data'!AT137</f>
        <v>2</v>
      </c>
      <c r="BA137">
        <f>'Raw Data'!AU137</f>
        <v>0</v>
      </c>
      <c r="BB137">
        <f>'Raw Data'!AV137</f>
        <v>25</v>
      </c>
      <c r="BC137">
        <f>'Raw Data'!AW137</f>
        <v>10.17</v>
      </c>
      <c r="BD137">
        <f>'Raw Data'!AX137</f>
        <v>10.02</v>
      </c>
      <c r="BE137">
        <f>'Raw Data'!AY137</f>
        <v>1888.1</v>
      </c>
      <c r="BF137">
        <f>'Raw Data'!AZ137</f>
        <v>1888.1</v>
      </c>
      <c r="BG137">
        <f>'Raw Data'!BA137</f>
        <v>1884.5</v>
      </c>
      <c r="BH137">
        <f>'Raw Data'!BB137</f>
        <v>35</v>
      </c>
      <c r="BI137">
        <f>'Raw Data'!BC137</f>
        <v>27.9</v>
      </c>
      <c r="BJ137">
        <f>'Raw Data'!BD137</f>
        <v>7.1</v>
      </c>
      <c r="BK137">
        <f>'Raw Data'!BE137</f>
        <v>43091</v>
      </c>
      <c r="BL137" t="str">
        <f>'Raw Data'!BF137</f>
        <v>NONE</v>
      </c>
      <c r="BM137">
        <f>'Raw Data'!BG137</f>
        <v>8.4599999999999996E-4</v>
      </c>
      <c r="BN137">
        <f>'Raw Data'!BH137</f>
        <v>43297</v>
      </c>
      <c r="BO137">
        <f>'Raw Data'!BI137</f>
        <v>42922</v>
      </c>
      <c r="BP137" t="str">
        <f>'Raw Data'!BJ137</f>
        <v>2411000200I</v>
      </c>
      <c r="BQ137" t="str">
        <f>'Raw Data'!BK137</f>
        <v>RABUN</v>
      </c>
      <c r="BR137">
        <f>'Raw Data'!BL137</f>
        <v>1</v>
      </c>
      <c r="BS137">
        <f>'Raw Data'!BM137</f>
        <v>200</v>
      </c>
      <c r="BT137">
        <f>'Raw Data'!BN137</f>
        <v>1</v>
      </c>
      <c r="BU137">
        <f>'Raw Data'!BO137</f>
        <v>1</v>
      </c>
      <c r="BV137">
        <f>'Raw Data'!BP137</f>
        <v>2</v>
      </c>
      <c r="BW137">
        <f>'Raw Data'!BQ137</f>
        <v>1</v>
      </c>
      <c r="BX137">
        <f>'Raw Data'!BR137</f>
        <v>1</v>
      </c>
      <c r="BY137">
        <f>'Raw Data'!BS137</f>
        <v>2</v>
      </c>
      <c r="BZ137">
        <f>'Raw Data'!BT137</f>
        <v>3</v>
      </c>
      <c r="CA137">
        <f>'Raw Data'!BU137</f>
        <v>3</v>
      </c>
      <c r="CB137" t="str">
        <f>'Raw Data'!BV137</f>
        <v>N</v>
      </c>
      <c r="CC137">
        <f>'Raw Data'!BW137</f>
        <v>241</v>
      </c>
      <c r="CD137">
        <f>'Raw Data'!BX137</f>
        <v>2</v>
      </c>
      <c r="CE137">
        <f>'Raw Data'!BY137</f>
        <v>0</v>
      </c>
      <c r="CF137" t="str">
        <f>'Raw Data'!BZ137</f>
        <v>Not Urban</v>
      </c>
      <c r="CG137" t="str">
        <f>'Raw Data'!CA137</f>
        <v>Not Urban</v>
      </c>
      <c r="CH137">
        <f>'Raw Data'!CB137</f>
        <v>0</v>
      </c>
      <c r="CI137">
        <f>'Raw Data'!CC137</f>
        <v>25</v>
      </c>
      <c r="CJ137">
        <f>'Raw Data'!CD137</f>
        <v>8020</v>
      </c>
      <c r="CK137" t="str">
        <f>'Raw Data'!CE137</f>
        <v>Clayton</v>
      </c>
      <c r="CL137">
        <f>'Raw Data'!CF137</f>
        <v>1690</v>
      </c>
      <c r="CM137">
        <f>'Raw Data'!CG137</f>
        <v>0.21201300000000001</v>
      </c>
      <c r="CN137">
        <f>'Raw Data'!CH137</f>
        <v>9</v>
      </c>
      <c r="CO137" t="str">
        <f>'Raw Data'!CI137</f>
        <v>State Mainline</v>
      </c>
      <c r="CP137">
        <f>'Raw Data'!CJ137</f>
        <v>8020</v>
      </c>
      <c r="CQ137">
        <f>'Raw Data'!CK137</f>
        <v>452487</v>
      </c>
      <c r="CR137">
        <f>'Raw Data'!CL137</f>
        <v>15.31</v>
      </c>
      <c r="CS137">
        <f>'Raw Data'!CM137</f>
        <v>15.53</v>
      </c>
      <c r="CT137">
        <f>'Raw Data'!CN137</f>
        <v>452487</v>
      </c>
      <c r="CU137">
        <f>'Raw Data'!CO137</f>
        <v>0</v>
      </c>
      <c r="CV137">
        <f>'Raw Data'!CP137</f>
        <v>1119.426702</v>
      </c>
      <c r="CW137">
        <f>'Raw Data'!CQ137</f>
        <v>100</v>
      </c>
      <c r="CX137">
        <f>'Raw Data'!CR137</f>
        <v>42946</v>
      </c>
      <c r="CY137">
        <f>'Raw Data'!CS137</f>
        <v>9.0100000000000006E-3</v>
      </c>
      <c r="CZ137">
        <f>'Raw Data'!CT137</f>
        <v>0</v>
      </c>
      <c r="DA137">
        <f>'Raw Data'!CU137</f>
        <v>8.4599999999999996E-4</v>
      </c>
      <c r="DB137">
        <f>'Raw Data'!CV137</f>
        <v>617</v>
      </c>
      <c r="DC137" t="str">
        <f>'Raw Data'!CW137</f>
        <v>241-0012</v>
      </c>
      <c r="DD137" t="str">
        <f>'Raw Data'!CX137</f>
        <v>3R : Rural Principal Arterial - Other</v>
      </c>
      <c r="DE137" t="str">
        <f>'Raw Data'!CY137</f>
        <v>34.880933, -83.406328</v>
      </c>
      <c r="DF137">
        <f>'Raw Data'!CZ137</f>
        <v>-83.406328000000002</v>
      </c>
      <c r="DG137">
        <f>'Raw Data'!DA137</f>
        <v>34.880932999999999</v>
      </c>
      <c r="DH137">
        <f>'Raw Data'!DB137</f>
        <v>34.880932999999999</v>
      </c>
      <c r="DI137">
        <f>'Raw Data'!DC137</f>
        <v>-83.406328000000002</v>
      </c>
      <c r="DJ137">
        <f>'Raw Data'!DD137</f>
        <v>8.4599999999999996E-4</v>
      </c>
      <c r="DK137">
        <f>'Raw Data'!DE137</f>
        <v>69</v>
      </c>
      <c r="DL137" s="1" t="str">
        <f>VLOOKUP(DK137,'Curve Info'!$A$9:$P$76,16)</f>
        <v>High Crash Frequency</v>
      </c>
      <c r="DM137" s="1" t="str">
        <f>VLOOKUP(DK137,'Curve Info'!$A$9:$P$76,14)</f>
        <v>High AADT</v>
      </c>
      <c r="DN137" s="1">
        <f t="shared" si="27"/>
        <v>6566.666666666667</v>
      </c>
      <c r="DO137" s="1">
        <f t="shared" si="28"/>
        <v>7470</v>
      </c>
      <c r="DP137" s="1">
        <f t="shared" si="29"/>
        <v>-903.33333333333303</v>
      </c>
      <c r="DQ137" s="1">
        <f t="shared" si="30"/>
        <v>-0.12092815707273534</v>
      </c>
      <c r="DR137" s="1">
        <f t="shared" si="31"/>
        <v>7018.3333333333339</v>
      </c>
      <c r="DS137">
        <f>'Raw Data'!DF137</f>
        <v>5040</v>
      </c>
      <c r="DT137">
        <f>'Raw Data'!DG137</f>
        <v>8.5</v>
      </c>
      <c r="DU137">
        <f>'Raw Data'!DH137</f>
        <v>7440</v>
      </c>
      <c r="DV137">
        <f>'Raw Data'!DI137</f>
        <v>6.9</v>
      </c>
      <c r="DW137">
        <f>'Raw Data'!DJ137</f>
        <v>7220</v>
      </c>
      <c r="DX137">
        <f>'Raw Data'!DK137</f>
        <v>7</v>
      </c>
      <c r="DY137">
        <f>'Raw Data'!DL137</f>
        <v>6850</v>
      </c>
      <c r="DZ137">
        <f>'Raw Data'!DM137</f>
        <v>6</v>
      </c>
      <c r="EA137">
        <f>'Raw Data'!DN137</f>
        <v>8020</v>
      </c>
      <c r="EB137">
        <f>'Raw Data'!DO137</f>
        <v>12</v>
      </c>
      <c r="EC137">
        <f>'Raw Data'!DP137</f>
        <v>7700</v>
      </c>
      <c r="ED137">
        <f>'Raw Data'!DQ137</f>
        <v>12</v>
      </c>
      <c r="EE137">
        <f>'Raw Data'!DR137</f>
        <v>7330</v>
      </c>
      <c r="EF137">
        <f>'Raw Data'!DS137</f>
        <v>12</v>
      </c>
      <c r="EG137">
        <f>'Raw Data'!DT137</f>
        <v>6830</v>
      </c>
      <c r="EH137">
        <f>'Raw Data'!DU137</f>
        <v>12</v>
      </c>
      <c r="EI137">
        <f>'Raw Data'!DV137</f>
        <v>6830</v>
      </c>
      <c r="EJ137">
        <f>'Raw Data'!DW137</f>
        <v>0</v>
      </c>
      <c r="EK137">
        <f>'Raw Data'!DX137</f>
        <v>6930</v>
      </c>
      <c r="EL137">
        <f>'Raw Data'!DY137</f>
        <v>0</v>
      </c>
      <c r="EM137">
        <f>'Raw Data'!DZ137</f>
        <v>6.1200000000000002E-4</v>
      </c>
    </row>
    <row r="138" spans="1:143" x14ac:dyDescent="0.3">
      <c r="A138">
        <f>'Raw Data'!A138</f>
        <v>137</v>
      </c>
      <c r="B138">
        <f>'Raw Data'!B138</f>
        <v>4895569</v>
      </c>
      <c r="C138" t="str">
        <f>'Raw Data'!C138</f>
        <v>Clayton Police Department</v>
      </c>
      <c r="D138">
        <f>'Raw Data'!D138</f>
        <v>41685.794444444444</v>
      </c>
      <c r="E138" s="1">
        <f t="shared" si="22"/>
        <v>2014</v>
      </c>
      <c r="F138" s="1" t="str" cm="1">
        <f t="array" ref="F138">_xlfn.IFS(E138&lt;=2016,"before treatment",E138=2017,"unknown",E138&gt;2017,"after treatment")</f>
        <v>before treatment</v>
      </c>
      <c r="G138" s="1">
        <f t="shared" si="23"/>
        <v>1</v>
      </c>
      <c r="H138" s="1">
        <f t="shared" si="24"/>
        <v>0</v>
      </c>
      <c r="I138" t="str">
        <f>'Raw Data'!E138</f>
        <v>Rabun</v>
      </c>
      <c r="J138" t="str">
        <f>'Raw Data'!F138</f>
        <v>Hiawassee St</v>
      </c>
      <c r="K138" t="str">
        <f>'Raw Data'!G138</f>
        <v>Hiawassee St</v>
      </c>
      <c r="L138" t="str">
        <f>'Raw Data'!H138</f>
        <v>(O) No Injury</v>
      </c>
      <c r="M138">
        <f>'Raw Data'!I138</f>
        <v>0</v>
      </c>
      <c r="N138">
        <f>'Raw Data'!J138</f>
        <v>0</v>
      </c>
      <c r="O138">
        <f>'Raw Data'!K138</f>
        <v>0</v>
      </c>
      <c r="P138" t="str">
        <f>'Raw Data'!L138</f>
        <v>Rear End</v>
      </c>
      <c r="Q138" t="str">
        <f>'Raw Data'!M138</f>
        <v>On Roadway - Roadway Intersection</v>
      </c>
      <c r="R138" t="str">
        <f>'Raw Data'!N138</f>
        <v>["Motor Vehicle in Motion","Motor Vehicle in Motion"]</v>
      </c>
      <c r="S138" t="str">
        <f>'Raw Data'!O138</f>
        <v>["Motor Vehicle in Motion","Motor Vehicle in Motion"]</v>
      </c>
      <c r="T138" t="str">
        <f>'Raw Data'!P138</f>
        <v>["Following Too Close","Inattentive or Other Distraction (Distracted)"]</v>
      </c>
      <c r="U138">
        <f>'Raw Data'!Q138</f>
        <v>2</v>
      </c>
      <c r="V138" s="1" t="str">
        <f t="shared" si="25"/>
        <v>No</v>
      </c>
      <c r="W138" t="str">
        <f>'Raw Data'!R138</f>
        <v>["Negotiating a Curve","Negotiating a Curve"]</v>
      </c>
      <c r="X138" t="str">
        <f>'Raw Data'!S138</f>
        <v>["West","West"]</v>
      </c>
      <c r="Y138" t="str">
        <f>'Raw Data'!T138</f>
        <v>Dark-Not Lighted</v>
      </c>
      <c r="Z138" t="str">
        <f>'Raw Data'!U138</f>
        <v>Dry</v>
      </c>
      <c r="AA138" t="str">
        <f>'Raw Data'!V138</f>
        <v>[26,56]</v>
      </c>
      <c r="AB138" t="str">
        <f>'Raw Data'!W138</f>
        <v>["Shoulder Belt Only Used","Shoulder Belt Only Used"]</v>
      </c>
      <c r="AC138" s="1">
        <f t="shared" si="26"/>
        <v>0</v>
      </c>
      <c r="AD138" t="str">
        <f>'Raw Data'!X138</f>
        <v>["Passenger Car","Passenger Car"]</v>
      </c>
      <c r="AE138" t="str">
        <f>'Raw Data'!Y138</f>
        <v>2411000200I</v>
      </c>
      <c r="AF138">
        <f>'Raw Data'!Z138</f>
        <v>15.504421000000001</v>
      </c>
      <c r="AG138">
        <f>'Raw Data'!AA138</f>
        <v>34.880355000000002</v>
      </c>
      <c r="AH138">
        <f>'Raw Data'!AB138</f>
        <v>-83.404640999999998</v>
      </c>
      <c r="AI138">
        <f>'Raw Data'!AC138</f>
        <v>69</v>
      </c>
      <c r="AJ138">
        <f>'Raw Data'!AD138</f>
        <v>31</v>
      </c>
      <c r="AK138">
        <f>'Raw Data'!AE138</f>
        <v>118</v>
      </c>
      <c r="AL138" t="str">
        <f>'Raw Data'!AF138</f>
        <v>D1_0002_00_I</v>
      </c>
      <c r="AM138">
        <f>'Raw Data'!AG138</f>
        <v>99</v>
      </c>
      <c r="AN138">
        <f>'Raw Data'!AH138</f>
        <v>117</v>
      </c>
      <c r="AO138" t="str">
        <f>'Raw Data'!AI138</f>
        <v>simple</v>
      </c>
      <c r="AP138">
        <f>'Raw Data'!AJ138</f>
        <v>207.8</v>
      </c>
      <c r="AQ138">
        <f>'Raw Data'!AK138</f>
        <v>74.5</v>
      </c>
      <c r="AR138">
        <f>'Raw Data'!AL138</f>
        <v>268.89999999999998</v>
      </c>
      <c r="AS138">
        <f>'Raw Data'!AM138</f>
        <v>-83.405452999999994</v>
      </c>
      <c r="AT138">
        <f>'Raw Data'!AN138</f>
        <v>34.880851999999997</v>
      </c>
      <c r="AU138">
        <f>'Raw Data'!AO138</f>
        <v>-83.404743999999994</v>
      </c>
      <c r="AV138">
        <f>'Raw Data'!AP138</f>
        <v>34.880488999999997</v>
      </c>
      <c r="AW138" t="str">
        <f>'Raw Data'!AQ138</f>
        <v>2411000200I</v>
      </c>
      <c r="AX138">
        <f>'Raw Data'!AR138</f>
        <v>1</v>
      </c>
      <c r="AY138">
        <f>'Raw Data'!AS138</f>
        <v>241</v>
      </c>
      <c r="AZ138">
        <f>'Raw Data'!AT138</f>
        <v>2</v>
      </c>
      <c r="BA138">
        <f>'Raw Data'!AU138</f>
        <v>0</v>
      </c>
      <c r="BB138">
        <f>'Raw Data'!AV138</f>
        <v>25</v>
      </c>
      <c r="BC138">
        <f>'Raw Data'!AW138</f>
        <v>10.17</v>
      </c>
      <c r="BD138">
        <f>'Raw Data'!AX138</f>
        <v>10.02</v>
      </c>
      <c r="BE138">
        <f>'Raw Data'!AY138</f>
        <v>1888.1</v>
      </c>
      <c r="BF138">
        <f>'Raw Data'!AZ138</f>
        <v>1888.1</v>
      </c>
      <c r="BG138">
        <f>'Raw Data'!BA138</f>
        <v>1884.5</v>
      </c>
      <c r="BH138">
        <f>'Raw Data'!BB138</f>
        <v>35</v>
      </c>
      <c r="BI138">
        <f>'Raw Data'!BC138</f>
        <v>27.9</v>
      </c>
      <c r="BJ138">
        <f>'Raw Data'!BD138</f>
        <v>7.1</v>
      </c>
      <c r="BK138">
        <f>'Raw Data'!BE138</f>
        <v>43091</v>
      </c>
      <c r="BL138" t="str">
        <f>'Raw Data'!BF138</f>
        <v>NONE</v>
      </c>
      <c r="BM138">
        <f>'Raw Data'!BG138</f>
        <v>8.4599999999999996E-4</v>
      </c>
      <c r="BN138">
        <f>'Raw Data'!BH138</f>
        <v>43297</v>
      </c>
      <c r="BO138">
        <f>'Raw Data'!BI138</f>
        <v>42922</v>
      </c>
      <c r="BP138" t="str">
        <f>'Raw Data'!BJ138</f>
        <v>2411000200I</v>
      </c>
      <c r="BQ138" t="str">
        <f>'Raw Data'!BK138</f>
        <v>RABUN</v>
      </c>
      <c r="BR138">
        <f>'Raw Data'!BL138</f>
        <v>1</v>
      </c>
      <c r="BS138">
        <f>'Raw Data'!BM138</f>
        <v>200</v>
      </c>
      <c r="BT138">
        <f>'Raw Data'!BN138</f>
        <v>1</v>
      </c>
      <c r="BU138">
        <f>'Raw Data'!BO138</f>
        <v>1</v>
      </c>
      <c r="BV138">
        <f>'Raw Data'!BP138</f>
        <v>2</v>
      </c>
      <c r="BW138">
        <f>'Raw Data'!BQ138</f>
        <v>1</v>
      </c>
      <c r="BX138">
        <f>'Raw Data'!BR138</f>
        <v>1</v>
      </c>
      <c r="BY138">
        <f>'Raw Data'!BS138</f>
        <v>2</v>
      </c>
      <c r="BZ138">
        <f>'Raw Data'!BT138</f>
        <v>3</v>
      </c>
      <c r="CA138">
        <f>'Raw Data'!BU138</f>
        <v>3</v>
      </c>
      <c r="CB138" t="str">
        <f>'Raw Data'!BV138</f>
        <v>N</v>
      </c>
      <c r="CC138">
        <f>'Raw Data'!BW138</f>
        <v>241</v>
      </c>
      <c r="CD138">
        <f>'Raw Data'!BX138</f>
        <v>2</v>
      </c>
      <c r="CE138">
        <f>'Raw Data'!BY138</f>
        <v>0</v>
      </c>
      <c r="CF138" t="str">
        <f>'Raw Data'!BZ138</f>
        <v>Not Urban</v>
      </c>
      <c r="CG138" t="str">
        <f>'Raw Data'!CA138</f>
        <v>Not Urban</v>
      </c>
      <c r="CH138">
        <f>'Raw Data'!CB138</f>
        <v>0</v>
      </c>
      <c r="CI138">
        <f>'Raw Data'!CC138</f>
        <v>25</v>
      </c>
      <c r="CJ138">
        <f>'Raw Data'!CD138</f>
        <v>8020</v>
      </c>
      <c r="CK138" t="str">
        <f>'Raw Data'!CE138</f>
        <v>Clayton</v>
      </c>
      <c r="CL138">
        <f>'Raw Data'!CF138</f>
        <v>1690</v>
      </c>
      <c r="CM138">
        <f>'Raw Data'!CG138</f>
        <v>0.21201300000000001</v>
      </c>
      <c r="CN138">
        <f>'Raw Data'!CH138</f>
        <v>9</v>
      </c>
      <c r="CO138" t="str">
        <f>'Raw Data'!CI138</f>
        <v>State Mainline</v>
      </c>
      <c r="CP138">
        <f>'Raw Data'!CJ138</f>
        <v>8020</v>
      </c>
      <c r="CQ138">
        <f>'Raw Data'!CK138</f>
        <v>452487</v>
      </c>
      <c r="CR138">
        <f>'Raw Data'!CL138</f>
        <v>15.31</v>
      </c>
      <c r="CS138">
        <f>'Raw Data'!CM138</f>
        <v>15.53</v>
      </c>
      <c r="CT138">
        <f>'Raw Data'!CN138</f>
        <v>452487</v>
      </c>
      <c r="CU138">
        <f>'Raw Data'!CO138</f>
        <v>0</v>
      </c>
      <c r="CV138">
        <f>'Raw Data'!CP138</f>
        <v>1119.426702</v>
      </c>
      <c r="CW138">
        <f>'Raw Data'!CQ138</f>
        <v>100</v>
      </c>
      <c r="CX138">
        <f>'Raw Data'!CR138</f>
        <v>42946</v>
      </c>
      <c r="CY138">
        <f>'Raw Data'!CS138</f>
        <v>9.0100000000000006E-3</v>
      </c>
      <c r="CZ138">
        <f>'Raw Data'!CT138</f>
        <v>0</v>
      </c>
      <c r="DA138">
        <f>'Raw Data'!CU138</f>
        <v>8.4599999999999996E-4</v>
      </c>
      <c r="DB138">
        <f>'Raw Data'!CV138</f>
        <v>617</v>
      </c>
      <c r="DC138" t="str">
        <f>'Raw Data'!CW138</f>
        <v>241-0012</v>
      </c>
      <c r="DD138" t="str">
        <f>'Raw Data'!CX138</f>
        <v>3R : Rural Principal Arterial - Other</v>
      </c>
      <c r="DE138" t="str">
        <f>'Raw Data'!CY138</f>
        <v>34.880933, -83.406328</v>
      </c>
      <c r="DF138">
        <f>'Raw Data'!CZ138</f>
        <v>-83.406328000000002</v>
      </c>
      <c r="DG138">
        <f>'Raw Data'!DA138</f>
        <v>34.880932999999999</v>
      </c>
      <c r="DH138">
        <f>'Raw Data'!DB138</f>
        <v>34.880932999999999</v>
      </c>
      <c r="DI138">
        <f>'Raw Data'!DC138</f>
        <v>-83.406328000000002</v>
      </c>
      <c r="DJ138">
        <f>'Raw Data'!DD138</f>
        <v>8.4599999999999996E-4</v>
      </c>
      <c r="DK138">
        <f>'Raw Data'!DE138</f>
        <v>69</v>
      </c>
      <c r="DL138" s="1" t="str">
        <f>VLOOKUP(DK138,'Curve Info'!$A$9:$P$76,16)</f>
        <v>High Crash Frequency</v>
      </c>
      <c r="DM138" s="1" t="str">
        <f>VLOOKUP(DK138,'Curve Info'!$A$9:$P$76,14)</f>
        <v>High AADT</v>
      </c>
      <c r="DN138" s="1">
        <f t="shared" si="27"/>
        <v>6566.666666666667</v>
      </c>
      <c r="DO138" s="1">
        <f t="shared" si="28"/>
        <v>7470</v>
      </c>
      <c r="DP138" s="1">
        <f t="shared" si="29"/>
        <v>-903.33333333333303</v>
      </c>
      <c r="DQ138" s="1">
        <f t="shared" si="30"/>
        <v>-0.12092815707273534</v>
      </c>
      <c r="DR138" s="1">
        <f t="shared" si="31"/>
        <v>7018.3333333333339</v>
      </c>
      <c r="DS138">
        <f>'Raw Data'!DF138</f>
        <v>5040</v>
      </c>
      <c r="DT138">
        <f>'Raw Data'!DG138</f>
        <v>8.5</v>
      </c>
      <c r="DU138">
        <f>'Raw Data'!DH138</f>
        <v>7440</v>
      </c>
      <c r="DV138">
        <f>'Raw Data'!DI138</f>
        <v>6.9</v>
      </c>
      <c r="DW138">
        <f>'Raw Data'!DJ138</f>
        <v>7220</v>
      </c>
      <c r="DX138">
        <f>'Raw Data'!DK138</f>
        <v>7</v>
      </c>
      <c r="DY138">
        <f>'Raw Data'!DL138</f>
        <v>6850</v>
      </c>
      <c r="DZ138">
        <f>'Raw Data'!DM138</f>
        <v>6</v>
      </c>
      <c r="EA138">
        <f>'Raw Data'!DN138</f>
        <v>8020</v>
      </c>
      <c r="EB138">
        <f>'Raw Data'!DO138</f>
        <v>12</v>
      </c>
      <c r="EC138">
        <f>'Raw Data'!DP138</f>
        <v>7700</v>
      </c>
      <c r="ED138">
        <f>'Raw Data'!DQ138</f>
        <v>12</v>
      </c>
      <c r="EE138">
        <f>'Raw Data'!DR138</f>
        <v>7330</v>
      </c>
      <c r="EF138">
        <f>'Raw Data'!DS138</f>
        <v>12</v>
      </c>
      <c r="EG138">
        <f>'Raw Data'!DT138</f>
        <v>6830</v>
      </c>
      <c r="EH138">
        <f>'Raw Data'!DU138</f>
        <v>12</v>
      </c>
      <c r="EI138">
        <f>'Raw Data'!DV138</f>
        <v>6830</v>
      </c>
      <c r="EJ138">
        <f>'Raw Data'!DW138</f>
        <v>0</v>
      </c>
      <c r="EK138">
        <f>'Raw Data'!DX138</f>
        <v>6930</v>
      </c>
      <c r="EL138">
        <f>'Raw Data'!DY138</f>
        <v>0</v>
      </c>
      <c r="EM138">
        <f>'Raw Data'!DZ138</f>
        <v>1.7200000000000001E-4</v>
      </c>
    </row>
    <row r="139" spans="1:143" x14ac:dyDescent="0.3">
      <c r="A139">
        <f>'Raw Data'!A139</f>
        <v>138</v>
      </c>
      <c r="B139">
        <f>'Raw Data'!B139</f>
        <v>4660082</v>
      </c>
      <c r="C139" t="str">
        <f>'Raw Data'!C139</f>
        <v>Gsp Post 00</v>
      </c>
      <c r="D139">
        <f>'Raw Data'!D139</f>
        <v>41610.32916666667</v>
      </c>
      <c r="E139" s="1">
        <f t="shared" si="22"/>
        <v>2013</v>
      </c>
      <c r="F139" s="1" t="str" cm="1">
        <f t="array" ref="F139">_xlfn.IFS(E139&lt;=2016,"before treatment",E139=2017,"unknown",E139&gt;2017,"after treatment")</f>
        <v>before treatment</v>
      </c>
      <c r="G139" s="1">
        <f t="shared" si="23"/>
        <v>1</v>
      </c>
      <c r="H139" s="1">
        <f t="shared" si="24"/>
        <v>0</v>
      </c>
      <c r="I139" t="str">
        <f>'Raw Data'!E139</f>
        <v>Rabun</v>
      </c>
      <c r="J139" t="str">
        <f>'Raw Data'!F139</f>
        <v>Savannah St</v>
      </c>
      <c r="K139" t="str">
        <f>'Raw Data'!G139</f>
        <v>Main St</v>
      </c>
      <c r="L139" t="str">
        <f>'Raw Data'!H139</f>
        <v>(O) No Injury</v>
      </c>
      <c r="M139">
        <f>'Raw Data'!I139</f>
        <v>0</v>
      </c>
      <c r="N139">
        <f>'Raw Data'!J139</f>
        <v>0</v>
      </c>
      <c r="O139">
        <f>'Raw Data'!K139</f>
        <v>0</v>
      </c>
      <c r="P139" t="str">
        <f>'Raw Data'!L139</f>
        <v>Left Angle Crash</v>
      </c>
      <c r="Q139" t="str">
        <f>'Raw Data'!M139</f>
        <v>On Roadway - Roadway Intersection</v>
      </c>
      <c r="R139" t="str">
        <f>'Raw Data'!N139</f>
        <v>["Motor Vehicle in Motion","Motor Vehicle in Motion"]</v>
      </c>
      <c r="S139" t="str">
        <f>'Raw Data'!O139</f>
        <v>["Motor Vehicle in Motion","Motor Vehicle in Motion"]</v>
      </c>
      <c r="T139" t="str">
        <f>'Raw Data'!P139</f>
        <v>(None)</v>
      </c>
      <c r="U139">
        <f>'Raw Data'!Q139</f>
        <v>2</v>
      </c>
      <c r="V139" s="1" t="str">
        <f t="shared" si="25"/>
        <v>No</v>
      </c>
      <c r="W139" t="str">
        <f>'Raw Data'!R139</f>
        <v>["Straight","Turning Left"]</v>
      </c>
      <c r="X139" t="str">
        <f>'Raw Data'!S139</f>
        <v>["East","West"]</v>
      </c>
      <c r="Y139" t="str">
        <f>'Raw Data'!T139</f>
        <v>Daylight</v>
      </c>
      <c r="Z139" t="str">
        <f>'Raw Data'!U139</f>
        <v>Dry</v>
      </c>
      <c r="AA139" t="str">
        <f>'Raw Data'!V139</f>
        <v>[22,50]</v>
      </c>
      <c r="AB139" t="str">
        <f>'Raw Data'!W139</f>
        <v>["Child Restraint System (Properly Used)","Child Restraint System (Properly Used)","Lap and Shoulder Belt Used","Lap and Shoulder Belt Used"]</v>
      </c>
      <c r="AC139" s="1">
        <f t="shared" si="26"/>
        <v>0</v>
      </c>
      <c r="AD139" t="str">
        <f>'Raw Data'!X139</f>
        <v>["Pickup Truck","Sports Utility Vehicle (SUV)"]</v>
      </c>
      <c r="AE139" t="str">
        <f>'Raw Data'!Y139</f>
        <v>2411000200I</v>
      </c>
      <c r="AF139">
        <f>'Raw Data'!Z139</f>
        <v>15.802301</v>
      </c>
      <c r="AG139">
        <f>'Raw Data'!AA139</f>
        <v>34.878309000000002</v>
      </c>
      <c r="AH139">
        <f>'Raw Data'!AB139</f>
        <v>-83.400661999999997</v>
      </c>
      <c r="AI139">
        <f>'Raw Data'!AC139</f>
        <v>69</v>
      </c>
      <c r="AJ139">
        <f>'Raw Data'!AD139</f>
        <v>31</v>
      </c>
      <c r="AK139">
        <f>'Raw Data'!AE139</f>
        <v>118</v>
      </c>
      <c r="AL139" t="str">
        <f>'Raw Data'!AF139</f>
        <v>D1_0002_00_I</v>
      </c>
      <c r="AM139">
        <f>'Raw Data'!AG139</f>
        <v>99</v>
      </c>
      <c r="AN139">
        <f>'Raw Data'!AH139</f>
        <v>117</v>
      </c>
      <c r="AO139" t="str">
        <f>'Raw Data'!AI139</f>
        <v>simple</v>
      </c>
      <c r="AP139">
        <f>'Raw Data'!AJ139</f>
        <v>207.8</v>
      </c>
      <c r="AQ139">
        <f>'Raw Data'!AK139</f>
        <v>74.5</v>
      </c>
      <c r="AR139">
        <f>'Raw Data'!AL139</f>
        <v>268.89999999999998</v>
      </c>
      <c r="AS139">
        <f>'Raw Data'!AM139</f>
        <v>-83.405452999999994</v>
      </c>
      <c r="AT139">
        <f>'Raw Data'!AN139</f>
        <v>34.880851999999997</v>
      </c>
      <c r="AU139">
        <f>'Raw Data'!AO139</f>
        <v>-83.404743999999994</v>
      </c>
      <c r="AV139">
        <f>'Raw Data'!AP139</f>
        <v>34.880488999999997</v>
      </c>
      <c r="AW139" t="str">
        <f>'Raw Data'!AQ139</f>
        <v>2411000200I</v>
      </c>
      <c r="AX139">
        <f>'Raw Data'!AR139</f>
        <v>1</v>
      </c>
      <c r="AY139">
        <f>'Raw Data'!AS139</f>
        <v>241</v>
      </c>
      <c r="AZ139">
        <f>'Raw Data'!AT139</f>
        <v>2</v>
      </c>
      <c r="BA139">
        <f>'Raw Data'!AU139</f>
        <v>0</v>
      </c>
      <c r="BB139">
        <f>'Raw Data'!AV139</f>
        <v>25</v>
      </c>
      <c r="BC139">
        <f>'Raw Data'!AW139</f>
        <v>10.17</v>
      </c>
      <c r="BD139">
        <f>'Raw Data'!AX139</f>
        <v>10.02</v>
      </c>
      <c r="BE139">
        <f>'Raw Data'!AY139</f>
        <v>1888.1</v>
      </c>
      <c r="BF139">
        <f>'Raw Data'!AZ139</f>
        <v>1888.1</v>
      </c>
      <c r="BG139">
        <f>'Raw Data'!BA139</f>
        <v>1884.5</v>
      </c>
      <c r="BH139">
        <f>'Raw Data'!BB139</f>
        <v>35</v>
      </c>
      <c r="BI139">
        <f>'Raw Data'!BC139</f>
        <v>27.9</v>
      </c>
      <c r="BJ139">
        <f>'Raw Data'!BD139</f>
        <v>7.1</v>
      </c>
      <c r="BK139">
        <f>'Raw Data'!BE139</f>
        <v>43091</v>
      </c>
      <c r="BL139" t="str">
        <f>'Raw Data'!BF139</f>
        <v>NONE</v>
      </c>
      <c r="BM139">
        <f>'Raw Data'!BG139</f>
        <v>8.4599999999999996E-4</v>
      </c>
      <c r="BN139">
        <f>'Raw Data'!BH139</f>
        <v>43297</v>
      </c>
      <c r="BO139">
        <f>'Raw Data'!BI139</f>
        <v>42922</v>
      </c>
      <c r="BP139" t="str">
        <f>'Raw Data'!BJ139</f>
        <v>2411000200I</v>
      </c>
      <c r="BQ139" t="str">
        <f>'Raw Data'!BK139</f>
        <v>RABUN</v>
      </c>
      <c r="BR139">
        <f>'Raw Data'!BL139</f>
        <v>1</v>
      </c>
      <c r="BS139">
        <f>'Raw Data'!BM139</f>
        <v>200</v>
      </c>
      <c r="BT139">
        <f>'Raw Data'!BN139</f>
        <v>1</v>
      </c>
      <c r="BU139">
        <f>'Raw Data'!BO139</f>
        <v>1</v>
      </c>
      <c r="BV139">
        <f>'Raw Data'!BP139</f>
        <v>2</v>
      </c>
      <c r="BW139">
        <f>'Raw Data'!BQ139</f>
        <v>1</v>
      </c>
      <c r="BX139">
        <f>'Raw Data'!BR139</f>
        <v>1</v>
      </c>
      <c r="BY139">
        <f>'Raw Data'!BS139</f>
        <v>2</v>
      </c>
      <c r="BZ139">
        <f>'Raw Data'!BT139</f>
        <v>3</v>
      </c>
      <c r="CA139">
        <f>'Raw Data'!BU139</f>
        <v>3</v>
      </c>
      <c r="CB139" t="str">
        <f>'Raw Data'!BV139</f>
        <v>N</v>
      </c>
      <c r="CC139">
        <f>'Raw Data'!BW139</f>
        <v>241</v>
      </c>
      <c r="CD139">
        <f>'Raw Data'!BX139</f>
        <v>2</v>
      </c>
      <c r="CE139">
        <f>'Raw Data'!BY139</f>
        <v>0</v>
      </c>
      <c r="CF139" t="str">
        <f>'Raw Data'!BZ139</f>
        <v>Not Urban</v>
      </c>
      <c r="CG139" t="str">
        <f>'Raw Data'!CA139</f>
        <v>Not Urban</v>
      </c>
      <c r="CH139">
        <f>'Raw Data'!CB139</f>
        <v>0</v>
      </c>
      <c r="CI139">
        <f>'Raw Data'!CC139</f>
        <v>25</v>
      </c>
      <c r="CJ139">
        <f>'Raw Data'!CD139</f>
        <v>8020</v>
      </c>
      <c r="CK139" t="str">
        <f>'Raw Data'!CE139</f>
        <v>Clayton</v>
      </c>
      <c r="CL139">
        <f>'Raw Data'!CF139</f>
        <v>1690</v>
      </c>
      <c r="CM139">
        <f>'Raw Data'!CG139</f>
        <v>0.21201300000000001</v>
      </c>
      <c r="CN139">
        <f>'Raw Data'!CH139</f>
        <v>9</v>
      </c>
      <c r="CO139" t="str">
        <f>'Raw Data'!CI139</f>
        <v>State Mainline</v>
      </c>
      <c r="CP139">
        <f>'Raw Data'!CJ139</f>
        <v>8020</v>
      </c>
      <c r="CQ139">
        <f>'Raw Data'!CK139</f>
        <v>452487</v>
      </c>
      <c r="CR139">
        <f>'Raw Data'!CL139</f>
        <v>15.31</v>
      </c>
      <c r="CS139">
        <f>'Raw Data'!CM139</f>
        <v>15.53</v>
      </c>
      <c r="CT139">
        <f>'Raw Data'!CN139</f>
        <v>452487</v>
      </c>
      <c r="CU139">
        <f>'Raw Data'!CO139</f>
        <v>0</v>
      </c>
      <c r="CV139">
        <f>'Raw Data'!CP139</f>
        <v>1119.426702</v>
      </c>
      <c r="CW139">
        <f>'Raw Data'!CQ139</f>
        <v>100</v>
      </c>
      <c r="CX139">
        <f>'Raw Data'!CR139</f>
        <v>42946</v>
      </c>
      <c r="CY139">
        <f>'Raw Data'!CS139</f>
        <v>9.0100000000000006E-3</v>
      </c>
      <c r="CZ139">
        <f>'Raw Data'!CT139</f>
        <v>0</v>
      </c>
      <c r="DA139">
        <f>'Raw Data'!CU139</f>
        <v>8.4599999999999996E-4</v>
      </c>
      <c r="DB139">
        <f>'Raw Data'!CV139</f>
        <v>617</v>
      </c>
      <c r="DC139" t="str">
        <f>'Raw Data'!CW139</f>
        <v>241-0012</v>
      </c>
      <c r="DD139" t="str">
        <f>'Raw Data'!CX139</f>
        <v>3R : Rural Principal Arterial - Other</v>
      </c>
      <c r="DE139" t="str">
        <f>'Raw Data'!CY139</f>
        <v>34.880933, -83.406328</v>
      </c>
      <c r="DF139">
        <f>'Raw Data'!CZ139</f>
        <v>-83.406328000000002</v>
      </c>
      <c r="DG139">
        <f>'Raw Data'!DA139</f>
        <v>34.880932999999999</v>
      </c>
      <c r="DH139">
        <f>'Raw Data'!DB139</f>
        <v>34.880932999999999</v>
      </c>
      <c r="DI139">
        <f>'Raw Data'!DC139</f>
        <v>-83.406328000000002</v>
      </c>
      <c r="DJ139">
        <f>'Raw Data'!DD139</f>
        <v>8.4599999999999996E-4</v>
      </c>
      <c r="DK139">
        <f>'Raw Data'!DE139</f>
        <v>69</v>
      </c>
      <c r="DL139" s="1" t="str">
        <f>VLOOKUP(DK139,'Curve Info'!$A$9:$P$76,16)</f>
        <v>High Crash Frequency</v>
      </c>
      <c r="DM139" s="1" t="str">
        <f>VLOOKUP(DK139,'Curve Info'!$A$9:$P$76,14)</f>
        <v>High AADT</v>
      </c>
      <c r="DN139" s="1">
        <f t="shared" si="27"/>
        <v>6566.666666666667</v>
      </c>
      <c r="DO139" s="1">
        <f t="shared" si="28"/>
        <v>7470</v>
      </c>
      <c r="DP139" s="1">
        <f t="shared" si="29"/>
        <v>-903.33333333333303</v>
      </c>
      <c r="DQ139" s="1">
        <f t="shared" si="30"/>
        <v>-0.12092815707273534</v>
      </c>
      <c r="DR139" s="1">
        <f t="shared" si="31"/>
        <v>7018.3333333333339</v>
      </c>
      <c r="DS139">
        <f>'Raw Data'!DF139</f>
        <v>5040</v>
      </c>
      <c r="DT139">
        <f>'Raw Data'!DG139</f>
        <v>8.5</v>
      </c>
      <c r="DU139">
        <f>'Raw Data'!DH139</f>
        <v>7440</v>
      </c>
      <c r="DV139">
        <f>'Raw Data'!DI139</f>
        <v>6.9</v>
      </c>
      <c r="DW139">
        <f>'Raw Data'!DJ139</f>
        <v>7220</v>
      </c>
      <c r="DX139">
        <f>'Raw Data'!DK139</f>
        <v>7</v>
      </c>
      <c r="DY139">
        <f>'Raw Data'!DL139</f>
        <v>6850</v>
      </c>
      <c r="DZ139">
        <f>'Raw Data'!DM139</f>
        <v>6</v>
      </c>
      <c r="EA139">
        <f>'Raw Data'!DN139</f>
        <v>8020</v>
      </c>
      <c r="EB139">
        <f>'Raw Data'!DO139</f>
        <v>12</v>
      </c>
      <c r="EC139">
        <f>'Raw Data'!DP139</f>
        <v>7700</v>
      </c>
      <c r="ED139">
        <f>'Raw Data'!DQ139</f>
        <v>12</v>
      </c>
      <c r="EE139">
        <f>'Raw Data'!DR139</f>
        <v>7330</v>
      </c>
      <c r="EF139">
        <f>'Raw Data'!DS139</f>
        <v>12</v>
      </c>
      <c r="EG139">
        <f>'Raw Data'!DT139</f>
        <v>6830</v>
      </c>
      <c r="EH139">
        <f>'Raw Data'!DU139</f>
        <v>12</v>
      </c>
      <c r="EI139">
        <f>'Raw Data'!DV139</f>
        <v>6830</v>
      </c>
      <c r="EJ139">
        <f>'Raw Data'!DW139</f>
        <v>0</v>
      </c>
      <c r="EK139">
        <f>'Raw Data'!DX139</f>
        <v>6930</v>
      </c>
      <c r="EL139">
        <f>'Raw Data'!DY139</f>
        <v>0</v>
      </c>
      <c r="EM139">
        <f>'Raw Data'!DZ139</f>
        <v>4.6299999999999996E-3</v>
      </c>
    </row>
    <row r="140" spans="1:143" x14ac:dyDescent="0.3">
      <c r="A140">
        <f>'Raw Data'!A140</f>
        <v>139</v>
      </c>
      <c r="B140">
        <f>'Raw Data'!B140</f>
        <v>4895508</v>
      </c>
      <c r="C140" t="str">
        <f>'Raw Data'!C140</f>
        <v>Clayton Police Department</v>
      </c>
      <c r="D140">
        <f>'Raw Data'!D140</f>
        <v>41572.697916666664</v>
      </c>
      <c r="E140" s="1">
        <f t="shared" si="22"/>
        <v>2013</v>
      </c>
      <c r="F140" s="1" t="str" cm="1">
        <f t="array" ref="F140">_xlfn.IFS(E140&lt;=2016,"before treatment",E140=2017,"unknown",E140&gt;2017,"after treatment")</f>
        <v>before treatment</v>
      </c>
      <c r="G140" s="1">
        <f t="shared" si="23"/>
        <v>1</v>
      </c>
      <c r="H140" s="1">
        <f t="shared" si="24"/>
        <v>0</v>
      </c>
      <c r="I140" t="str">
        <f>'Raw Data'!E140</f>
        <v>Rabun</v>
      </c>
      <c r="J140" t="str">
        <f>'Raw Data'!F140</f>
        <v>["Main St","N Main St","Savannah St","W Savannah St"]</v>
      </c>
      <c r="K140" t="str">
        <f>'Raw Data'!G140</f>
        <v>Savannah St</v>
      </c>
      <c r="L140" t="str">
        <f>'Raw Data'!H140</f>
        <v>(B) Suspected Minor/Visible Injury</v>
      </c>
      <c r="M140">
        <f>'Raw Data'!I140</f>
        <v>0</v>
      </c>
      <c r="N140">
        <f>'Raw Data'!J140</f>
        <v>0</v>
      </c>
      <c r="O140">
        <f>'Raw Data'!K140</f>
        <v>1</v>
      </c>
      <c r="P140" t="str">
        <f>'Raw Data'!L140</f>
        <v>Not a Collision with Motor Vehicle</v>
      </c>
      <c r="Q140" t="str">
        <f>'Raw Data'!M140</f>
        <v>On Roadway - Roadway Intersection</v>
      </c>
      <c r="R140" t="str">
        <f>'Raw Data'!N140</f>
        <v>["Pedestrian","Pedestrian"]</v>
      </c>
      <c r="S140" t="str">
        <f>'Raw Data'!O140</f>
        <v>Pedestrian</v>
      </c>
      <c r="T140" t="str">
        <f>'Raw Data'!P140</f>
        <v>["Failure to Yield","No Contributing Factors"]</v>
      </c>
      <c r="U140">
        <f>'Raw Data'!Q140</f>
        <v>1</v>
      </c>
      <c r="V140" s="1" t="str">
        <f t="shared" si="25"/>
        <v>Yes</v>
      </c>
      <c r="W140" t="str">
        <f>'Raw Data'!R140</f>
        <v>Turning Left</v>
      </c>
      <c r="X140" t="str">
        <f>'Raw Data'!S140</f>
        <v>["None","South"]</v>
      </c>
      <c r="Y140" t="str">
        <f>'Raw Data'!T140</f>
        <v>Daylight</v>
      </c>
      <c r="Z140" t="str">
        <f>'Raw Data'!U140</f>
        <v>Dry</v>
      </c>
      <c r="AA140">
        <f>'Raw Data'!V140</f>
        <v>32</v>
      </c>
      <c r="AB140" t="str">
        <f>'Raw Data'!W140</f>
        <v>["Unknown","Unknown","Unknown"]</v>
      </c>
      <c r="AC140" s="1">
        <f t="shared" si="26"/>
        <v>0</v>
      </c>
      <c r="AD140" t="str">
        <f>'Raw Data'!X140</f>
        <v>Passenger Car</v>
      </c>
      <c r="AE140" t="str">
        <f>'Raw Data'!Y140</f>
        <v>2411000200I</v>
      </c>
      <c r="AF140">
        <f>'Raw Data'!Z140</f>
        <v>15.79</v>
      </c>
      <c r="AG140">
        <f>'Raw Data'!AA140</f>
        <v>34.878323999999999</v>
      </c>
      <c r="AH140">
        <f>'Raw Data'!AB140</f>
        <v>-83.400896000000003</v>
      </c>
      <c r="AI140">
        <f>'Raw Data'!AC140</f>
        <v>69</v>
      </c>
      <c r="AJ140">
        <f>'Raw Data'!AD140</f>
        <v>31</v>
      </c>
      <c r="AK140">
        <f>'Raw Data'!AE140</f>
        <v>118</v>
      </c>
      <c r="AL140" t="str">
        <f>'Raw Data'!AF140</f>
        <v>D1_0002_00_I</v>
      </c>
      <c r="AM140">
        <f>'Raw Data'!AG140</f>
        <v>99</v>
      </c>
      <c r="AN140">
        <f>'Raw Data'!AH140</f>
        <v>117</v>
      </c>
      <c r="AO140" t="str">
        <f>'Raw Data'!AI140</f>
        <v>simple</v>
      </c>
      <c r="AP140">
        <f>'Raw Data'!AJ140</f>
        <v>207.8</v>
      </c>
      <c r="AQ140">
        <f>'Raw Data'!AK140</f>
        <v>74.5</v>
      </c>
      <c r="AR140">
        <f>'Raw Data'!AL140</f>
        <v>268.89999999999998</v>
      </c>
      <c r="AS140">
        <f>'Raw Data'!AM140</f>
        <v>-83.405452999999994</v>
      </c>
      <c r="AT140">
        <f>'Raw Data'!AN140</f>
        <v>34.880851999999997</v>
      </c>
      <c r="AU140">
        <f>'Raw Data'!AO140</f>
        <v>-83.404743999999994</v>
      </c>
      <c r="AV140">
        <f>'Raw Data'!AP140</f>
        <v>34.880488999999997</v>
      </c>
      <c r="AW140" t="str">
        <f>'Raw Data'!AQ140</f>
        <v>2411000200I</v>
      </c>
      <c r="AX140">
        <f>'Raw Data'!AR140</f>
        <v>1</v>
      </c>
      <c r="AY140">
        <f>'Raw Data'!AS140</f>
        <v>241</v>
      </c>
      <c r="AZ140">
        <f>'Raw Data'!AT140</f>
        <v>2</v>
      </c>
      <c r="BA140">
        <f>'Raw Data'!AU140</f>
        <v>0</v>
      </c>
      <c r="BB140">
        <f>'Raw Data'!AV140</f>
        <v>25</v>
      </c>
      <c r="BC140">
        <f>'Raw Data'!AW140</f>
        <v>10.17</v>
      </c>
      <c r="BD140">
        <f>'Raw Data'!AX140</f>
        <v>10.02</v>
      </c>
      <c r="BE140">
        <f>'Raw Data'!AY140</f>
        <v>1888.1</v>
      </c>
      <c r="BF140">
        <f>'Raw Data'!AZ140</f>
        <v>1888.1</v>
      </c>
      <c r="BG140">
        <f>'Raw Data'!BA140</f>
        <v>1884.5</v>
      </c>
      <c r="BH140">
        <f>'Raw Data'!BB140</f>
        <v>35</v>
      </c>
      <c r="BI140">
        <f>'Raw Data'!BC140</f>
        <v>27.9</v>
      </c>
      <c r="BJ140">
        <f>'Raw Data'!BD140</f>
        <v>7.1</v>
      </c>
      <c r="BK140">
        <f>'Raw Data'!BE140</f>
        <v>43091</v>
      </c>
      <c r="BL140" t="str">
        <f>'Raw Data'!BF140</f>
        <v>NONE</v>
      </c>
      <c r="BM140">
        <f>'Raw Data'!BG140</f>
        <v>8.4599999999999996E-4</v>
      </c>
      <c r="BN140">
        <f>'Raw Data'!BH140</f>
        <v>43297</v>
      </c>
      <c r="BO140">
        <f>'Raw Data'!BI140</f>
        <v>42922</v>
      </c>
      <c r="BP140" t="str">
        <f>'Raw Data'!BJ140</f>
        <v>2411000200I</v>
      </c>
      <c r="BQ140" t="str">
        <f>'Raw Data'!BK140</f>
        <v>RABUN</v>
      </c>
      <c r="BR140">
        <f>'Raw Data'!BL140</f>
        <v>1</v>
      </c>
      <c r="BS140">
        <f>'Raw Data'!BM140</f>
        <v>200</v>
      </c>
      <c r="BT140">
        <f>'Raw Data'!BN140</f>
        <v>1</v>
      </c>
      <c r="BU140">
        <f>'Raw Data'!BO140</f>
        <v>1</v>
      </c>
      <c r="BV140">
        <f>'Raw Data'!BP140</f>
        <v>2</v>
      </c>
      <c r="BW140">
        <f>'Raw Data'!BQ140</f>
        <v>1</v>
      </c>
      <c r="BX140">
        <f>'Raw Data'!BR140</f>
        <v>1</v>
      </c>
      <c r="BY140">
        <f>'Raw Data'!BS140</f>
        <v>2</v>
      </c>
      <c r="BZ140">
        <f>'Raw Data'!BT140</f>
        <v>3</v>
      </c>
      <c r="CA140">
        <f>'Raw Data'!BU140</f>
        <v>3</v>
      </c>
      <c r="CB140" t="str">
        <f>'Raw Data'!BV140</f>
        <v>N</v>
      </c>
      <c r="CC140">
        <f>'Raw Data'!BW140</f>
        <v>241</v>
      </c>
      <c r="CD140">
        <f>'Raw Data'!BX140</f>
        <v>2</v>
      </c>
      <c r="CE140">
        <f>'Raw Data'!BY140</f>
        <v>0</v>
      </c>
      <c r="CF140" t="str">
        <f>'Raw Data'!BZ140</f>
        <v>Not Urban</v>
      </c>
      <c r="CG140" t="str">
        <f>'Raw Data'!CA140</f>
        <v>Not Urban</v>
      </c>
      <c r="CH140">
        <f>'Raw Data'!CB140</f>
        <v>0</v>
      </c>
      <c r="CI140">
        <f>'Raw Data'!CC140</f>
        <v>25</v>
      </c>
      <c r="CJ140">
        <f>'Raw Data'!CD140</f>
        <v>8020</v>
      </c>
      <c r="CK140" t="str">
        <f>'Raw Data'!CE140</f>
        <v>Clayton</v>
      </c>
      <c r="CL140">
        <f>'Raw Data'!CF140</f>
        <v>1690</v>
      </c>
      <c r="CM140">
        <f>'Raw Data'!CG140</f>
        <v>0.21201300000000001</v>
      </c>
      <c r="CN140">
        <f>'Raw Data'!CH140</f>
        <v>9</v>
      </c>
      <c r="CO140" t="str">
        <f>'Raw Data'!CI140</f>
        <v>State Mainline</v>
      </c>
      <c r="CP140">
        <f>'Raw Data'!CJ140</f>
        <v>8020</v>
      </c>
      <c r="CQ140">
        <f>'Raw Data'!CK140</f>
        <v>452487</v>
      </c>
      <c r="CR140">
        <f>'Raw Data'!CL140</f>
        <v>15.31</v>
      </c>
      <c r="CS140">
        <f>'Raw Data'!CM140</f>
        <v>15.53</v>
      </c>
      <c r="CT140">
        <f>'Raw Data'!CN140</f>
        <v>452487</v>
      </c>
      <c r="CU140">
        <f>'Raw Data'!CO140</f>
        <v>0</v>
      </c>
      <c r="CV140">
        <f>'Raw Data'!CP140</f>
        <v>1119.426702</v>
      </c>
      <c r="CW140">
        <f>'Raw Data'!CQ140</f>
        <v>100</v>
      </c>
      <c r="CX140">
        <f>'Raw Data'!CR140</f>
        <v>42946</v>
      </c>
      <c r="CY140">
        <f>'Raw Data'!CS140</f>
        <v>9.0100000000000006E-3</v>
      </c>
      <c r="CZ140">
        <f>'Raw Data'!CT140</f>
        <v>0</v>
      </c>
      <c r="DA140">
        <f>'Raw Data'!CU140</f>
        <v>8.4599999999999996E-4</v>
      </c>
      <c r="DB140">
        <f>'Raw Data'!CV140</f>
        <v>617</v>
      </c>
      <c r="DC140" t="str">
        <f>'Raw Data'!CW140</f>
        <v>241-0012</v>
      </c>
      <c r="DD140" t="str">
        <f>'Raw Data'!CX140</f>
        <v>3R : Rural Principal Arterial - Other</v>
      </c>
      <c r="DE140" t="str">
        <f>'Raw Data'!CY140</f>
        <v>34.880933, -83.406328</v>
      </c>
      <c r="DF140">
        <f>'Raw Data'!CZ140</f>
        <v>-83.406328000000002</v>
      </c>
      <c r="DG140">
        <f>'Raw Data'!DA140</f>
        <v>34.880932999999999</v>
      </c>
      <c r="DH140">
        <f>'Raw Data'!DB140</f>
        <v>34.880932999999999</v>
      </c>
      <c r="DI140">
        <f>'Raw Data'!DC140</f>
        <v>-83.406328000000002</v>
      </c>
      <c r="DJ140">
        <f>'Raw Data'!DD140</f>
        <v>8.4599999999999996E-4</v>
      </c>
      <c r="DK140">
        <f>'Raw Data'!DE140</f>
        <v>69</v>
      </c>
      <c r="DL140" s="1" t="str">
        <f>VLOOKUP(DK140,'Curve Info'!$A$9:$P$76,16)</f>
        <v>High Crash Frequency</v>
      </c>
      <c r="DM140" s="1" t="str">
        <f>VLOOKUP(DK140,'Curve Info'!$A$9:$P$76,14)</f>
        <v>High AADT</v>
      </c>
      <c r="DN140" s="1">
        <f t="shared" si="27"/>
        <v>6566.666666666667</v>
      </c>
      <c r="DO140" s="1">
        <f t="shared" si="28"/>
        <v>7470</v>
      </c>
      <c r="DP140" s="1">
        <f t="shared" si="29"/>
        <v>-903.33333333333303</v>
      </c>
      <c r="DQ140" s="1">
        <f t="shared" si="30"/>
        <v>-0.12092815707273534</v>
      </c>
      <c r="DR140" s="1">
        <f t="shared" si="31"/>
        <v>7018.3333333333339</v>
      </c>
      <c r="DS140">
        <f>'Raw Data'!DF140</f>
        <v>5040</v>
      </c>
      <c r="DT140">
        <f>'Raw Data'!DG140</f>
        <v>8.5</v>
      </c>
      <c r="DU140">
        <f>'Raw Data'!DH140</f>
        <v>7440</v>
      </c>
      <c r="DV140">
        <f>'Raw Data'!DI140</f>
        <v>6.9</v>
      </c>
      <c r="DW140">
        <f>'Raw Data'!DJ140</f>
        <v>7220</v>
      </c>
      <c r="DX140">
        <f>'Raw Data'!DK140</f>
        <v>7</v>
      </c>
      <c r="DY140">
        <f>'Raw Data'!DL140</f>
        <v>6850</v>
      </c>
      <c r="DZ140">
        <f>'Raw Data'!DM140</f>
        <v>6</v>
      </c>
      <c r="EA140">
        <f>'Raw Data'!DN140</f>
        <v>8020</v>
      </c>
      <c r="EB140">
        <f>'Raw Data'!DO140</f>
        <v>12</v>
      </c>
      <c r="EC140">
        <f>'Raw Data'!DP140</f>
        <v>7700</v>
      </c>
      <c r="ED140">
        <f>'Raw Data'!DQ140</f>
        <v>12</v>
      </c>
      <c r="EE140">
        <f>'Raw Data'!DR140</f>
        <v>7330</v>
      </c>
      <c r="EF140">
        <f>'Raw Data'!DS140</f>
        <v>12</v>
      </c>
      <c r="EG140">
        <f>'Raw Data'!DT140</f>
        <v>6830</v>
      </c>
      <c r="EH140">
        <f>'Raw Data'!DU140</f>
        <v>12</v>
      </c>
      <c r="EI140">
        <f>'Raw Data'!DV140</f>
        <v>6830</v>
      </c>
      <c r="EJ140">
        <f>'Raw Data'!DW140</f>
        <v>0</v>
      </c>
      <c r="EK140">
        <f>'Raw Data'!DX140</f>
        <v>6930</v>
      </c>
      <c r="EL140">
        <f>'Raw Data'!DY140</f>
        <v>0</v>
      </c>
      <c r="EM140">
        <f>'Raw Data'!DZ140</f>
        <v>4.4169999999999999E-3</v>
      </c>
    </row>
    <row r="141" spans="1:143" x14ac:dyDescent="0.3">
      <c r="A141">
        <f>'Raw Data'!A141</f>
        <v>140</v>
      </c>
      <c r="B141">
        <f>'Raw Data'!B141</f>
        <v>4895488</v>
      </c>
      <c r="C141" t="str">
        <f>'Raw Data'!C141</f>
        <v>Clayton Police Department</v>
      </c>
      <c r="D141">
        <f>'Raw Data'!D141</f>
        <v>41522.709722222222</v>
      </c>
      <c r="E141" s="1">
        <f t="shared" si="22"/>
        <v>2013</v>
      </c>
      <c r="F141" s="1" t="str" cm="1">
        <f t="array" ref="F141">_xlfn.IFS(E141&lt;=2016,"before treatment",E141=2017,"unknown",E141&gt;2017,"after treatment")</f>
        <v>before treatment</v>
      </c>
      <c r="G141" s="1">
        <f t="shared" si="23"/>
        <v>1</v>
      </c>
      <c r="H141" s="1">
        <f t="shared" si="24"/>
        <v>0</v>
      </c>
      <c r="I141" t="str">
        <f>'Raw Data'!E141</f>
        <v>Rabun</v>
      </c>
      <c r="J141" t="str">
        <f>'Raw Data'!F141</f>
        <v>["Chechero Rd","Savannah St","Savannah St","War Woman Rd"]</v>
      </c>
      <c r="K141" t="str">
        <f>'Raw Data'!G141</f>
        <v>E Savannah St</v>
      </c>
      <c r="L141" t="str">
        <f>'Raw Data'!H141</f>
        <v>(B) Suspected Minor/Visible Injury</v>
      </c>
      <c r="M141">
        <f>'Raw Data'!I141</f>
        <v>0</v>
      </c>
      <c r="N141">
        <f>'Raw Data'!J141</f>
        <v>0</v>
      </c>
      <c r="O141">
        <f>'Raw Data'!K141</f>
        <v>1</v>
      </c>
      <c r="P141" t="str">
        <f>'Raw Data'!L141</f>
        <v>Not a Collision with Motor Vehicle</v>
      </c>
      <c r="Q141" t="str">
        <f>'Raw Data'!M141</f>
        <v>On Roadway - Roadway Intersection</v>
      </c>
      <c r="R141" t="str">
        <f>'Raw Data'!N141</f>
        <v>["Pedestrian","Pedestrian"]</v>
      </c>
      <c r="S141" t="str">
        <f>'Raw Data'!O141</f>
        <v>Pedestrian</v>
      </c>
      <c r="T141" t="str">
        <f>'Raw Data'!P141</f>
        <v>["Inattentive or Other Distraction (Distracted)","Other"]</v>
      </c>
      <c r="U141">
        <f>'Raw Data'!Q141</f>
        <v>1</v>
      </c>
      <c r="V141" s="1" t="str">
        <f t="shared" si="25"/>
        <v>Yes</v>
      </c>
      <c r="W141" t="str">
        <f>'Raw Data'!R141</f>
        <v>Straight</v>
      </c>
      <c r="X141" t="str">
        <f>'Raw Data'!S141</f>
        <v>["None","South"]</v>
      </c>
      <c r="Y141" t="str">
        <f>'Raw Data'!T141</f>
        <v>Daylight</v>
      </c>
      <c r="Z141" t="str">
        <f>'Raw Data'!U141</f>
        <v>Dry</v>
      </c>
      <c r="AA141">
        <f>'Raw Data'!V141</f>
        <v>74</v>
      </c>
      <c r="AB141" t="str">
        <f>'Raw Data'!W141</f>
        <v>Unknown</v>
      </c>
      <c r="AC141" s="1">
        <f t="shared" si="26"/>
        <v>0</v>
      </c>
      <c r="AD141" t="str">
        <f>'Raw Data'!X141</f>
        <v>Passenger Car</v>
      </c>
      <c r="AE141" t="str">
        <f>'Raw Data'!Y141</f>
        <v>2411000200I</v>
      </c>
      <c r="AF141">
        <f>'Raw Data'!Z141</f>
        <v>15.87</v>
      </c>
      <c r="AG141">
        <f>'Raw Data'!AA141</f>
        <v>34.878210000000003</v>
      </c>
      <c r="AH141">
        <f>'Raw Data'!AB141</f>
        <v>-83.399371000000002</v>
      </c>
      <c r="AI141">
        <f>'Raw Data'!AC141</f>
        <v>69</v>
      </c>
      <c r="AJ141">
        <f>'Raw Data'!AD141</f>
        <v>31</v>
      </c>
      <c r="AK141">
        <f>'Raw Data'!AE141</f>
        <v>118</v>
      </c>
      <c r="AL141" t="str">
        <f>'Raw Data'!AF141</f>
        <v>D1_0002_00_I</v>
      </c>
      <c r="AM141">
        <f>'Raw Data'!AG141</f>
        <v>99</v>
      </c>
      <c r="AN141">
        <f>'Raw Data'!AH141</f>
        <v>117</v>
      </c>
      <c r="AO141" t="str">
        <f>'Raw Data'!AI141</f>
        <v>simple</v>
      </c>
      <c r="AP141">
        <f>'Raw Data'!AJ141</f>
        <v>207.8</v>
      </c>
      <c r="AQ141">
        <f>'Raw Data'!AK141</f>
        <v>74.5</v>
      </c>
      <c r="AR141">
        <f>'Raw Data'!AL141</f>
        <v>268.89999999999998</v>
      </c>
      <c r="AS141">
        <f>'Raw Data'!AM141</f>
        <v>-83.405452999999994</v>
      </c>
      <c r="AT141">
        <f>'Raw Data'!AN141</f>
        <v>34.880851999999997</v>
      </c>
      <c r="AU141">
        <f>'Raw Data'!AO141</f>
        <v>-83.404743999999994</v>
      </c>
      <c r="AV141">
        <f>'Raw Data'!AP141</f>
        <v>34.880488999999997</v>
      </c>
      <c r="AW141" t="str">
        <f>'Raw Data'!AQ141</f>
        <v>2411000200I</v>
      </c>
      <c r="AX141">
        <f>'Raw Data'!AR141</f>
        <v>1</v>
      </c>
      <c r="AY141">
        <f>'Raw Data'!AS141</f>
        <v>241</v>
      </c>
      <c r="AZ141">
        <f>'Raw Data'!AT141</f>
        <v>2</v>
      </c>
      <c r="BA141">
        <f>'Raw Data'!AU141</f>
        <v>0</v>
      </c>
      <c r="BB141">
        <f>'Raw Data'!AV141</f>
        <v>25</v>
      </c>
      <c r="BC141">
        <f>'Raw Data'!AW141</f>
        <v>10.17</v>
      </c>
      <c r="BD141">
        <f>'Raw Data'!AX141</f>
        <v>10.02</v>
      </c>
      <c r="BE141">
        <f>'Raw Data'!AY141</f>
        <v>1888.1</v>
      </c>
      <c r="BF141">
        <f>'Raw Data'!AZ141</f>
        <v>1888.1</v>
      </c>
      <c r="BG141">
        <f>'Raw Data'!BA141</f>
        <v>1884.5</v>
      </c>
      <c r="BH141">
        <f>'Raw Data'!BB141</f>
        <v>35</v>
      </c>
      <c r="BI141">
        <f>'Raw Data'!BC141</f>
        <v>27.9</v>
      </c>
      <c r="BJ141">
        <f>'Raw Data'!BD141</f>
        <v>7.1</v>
      </c>
      <c r="BK141">
        <f>'Raw Data'!BE141</f>
        <v>43091</v>
      </c>
      <c r="BL141" t="str">
        <f>'Raw Data'!BF141</f>
        <v>NONE</v>
      </c>
      <c r="BM141">
        <f>'Raw Data'!BG141</f>
        <v>8.4599999999999996E-4</v>
      </c>
      <c r="BN141">
        <f>'Raw Data'!BH141</f>
        <v>43297</v>
      </c>
      <c r="BO141">
        <f>'Raw Data'!BI141</f>
        <v>42922</v>
      </c>
      <c r="BP141" t="str">
        <f>'Raw Data'!BJ141</f>
        <v>2411000200I</v>
      </c>
      <c r="BQ141" t="str">
        <f>'Raw Data'!BK141</f>
        <v>RABUN</v>
      </c>
      <c r="BR141">
        <f>'Raw Data'!BL141</f>
        <v>1</v>
      </c>
      <c r="BS141">
        <f>'Raw Data'!BM141</f>
        <v>200</v>
      </c>
      <c r="BT141">
        <f>'Raw Data'!BN141</f>
        <v>1</v>
      </c>
      <c r="BU141">
        <f>'Raw Data'!BO141</f>
        <v>1</v>
      </c>
      <c r="BV141">
        <f>'Raw Data'!BP141</f>
        <v>2</v>
      </c>
      <c r="BW141">
        <f>'Raw Data'!BQ141</f>
        <v>1</v>
      </c>
      <c r="BX141">
        <f>'Raw Data'!BR141</f>
        <v>1</v>
      </c>
      <c r="BY141">
        <f>'Raw Data'!BS141</f>
        <v>2</v>
      </c>
      <c r="BZ141">
        <f>'Raw Data'!BT141</f>
        <v>3</v>
      </c>
      <c r="CA141">
        <f>'Raw Data'!BU141</f>
        <v>3</v>
      </c>
      <c r="CB141" t="str">
        <f>'Raw Data'!BV141</f>
        <v>N</v>
      </c>
      <c r="CC141">
        <f>'Raw Data'!BW141</f>
        <v>241</v>
      </c>
      <c r="CD141">
        <f>'Raw Data'!BX141</f>
        <v>2</v>
      </c>
      <c r="CE141">
        <f>'Raw Data'!BY141</f>
        <v>0</v>
      </c>
      <c r="CF141" t="str">
        <f>'Raw Data'!BZ141</f>
        <v>Not Urban</v>
      </c>
      <c r="CG141" t="str">
        <f>'Raw Data'!CA141</f>
        <v>Not Urban</v>
      </c>
      <c r="CH141">
        <f>'Raw Data'!CB141</f>
        <v>0</v>
      </c>
      <c r="CI141">
        <f>'Raw Data'!CC141</f>
        <v>25</v>
      </c>
      <c r="CJ141">
        <f>'Raw Data'!CD141</f>
        <v>8020</v>
      </c>
      <c r="CK141" t="str">
        <f>'Raw Data'!CE141</f>
        <v>Clayton</v>
      </c>
      <c r="CL141">
        <f>'Raw Data'!CF141</f>
        <v>1690</v>
      </c>
      <c r="CM141">
        <f>'Raw Data'!CG141</f>
        <v>0.21201300000000001</v>
      </c>
      <c r="CN141">
        <f>'Raw Data'!CH141</f>
        <v>9</v>
      </c>
      <c r="CO141" t="str">
        <f>'Raw Data'!CI141</f>
        <v>State Mainline</v>
      </c>
      <c r="CP141">
        <f>'Raw Data'!CJ141</f>
        <v>8020</v>
      </c>
      <c r="CQ141">
        <f>'Raw Data'!CK141</f>
        <v>452487</v>
      </c>
      <c r="CR141">
        <f>'Raw Data'!CL141</f>
        <v>15.31</v>
      </c>
      <c r="CS141">
        <f>'Raw Data'!CM141</f>
        <v>15.53</v>
      </c>
      <c r="CT141">
        <f>'Raw Data'!CN141</f>
        <v>452487</v>
      </c>
      <c r="CU141">
        <f>'Raw Data'!CO141</f>
        <v>0</v>
      </c>
      <c r="CV141">
        <f>'Raw Data'!CP141</f>
        <v>1119.426702</v>
      </c>
      <c r="CW141">
        <f>'Raw Data'!CQ141</f>
        <v>100</v>
      </c>
      <c r="CX141">
        <f>'Raw Data'!CR141</f>
        <v>42946</v>
      </c>
      <c r="CY141">
        <f>'Raw Data'!CS141</f>
        <v>9.0100000000000006E-3</v>
      </c>
      <c r="CZ141">
        <f>'Raw Data'!CT141</f>
        <v>0</v>
      </c>
      <c r="DA141">
        <f>'Raw Data'!CU141</f>
        <v>8.4599999999999996E-4</v>
      </c>
      <c r="DB141">
        <f>'Raw Data'!CV141</f>
        <v>617</v>
      </c>
      <c r="DC141" t="str">
        <f>'Raw Data'!CW141</f>
        <v>241-0012</v>
      </c>
      <c r="DD141" t="str">
        <f>'Raw Data'!CX141</f>
        <v>3R : Rural Principal Arterial - Other</v>
      </c>
      <c r="DE141" t="str">
        <f>'Raw Data'!CY141</f>
        <v>34.880933, -83.406328</v>
      </c>
      <c r="DF141">
        <f>'Raw Data'!CZ141</f>
        <v>-83.406328000000002</v>
      </c>
      <c r="DG141">
        <f>'Raw Data'!DA141</f>
        <v>34.880932999999999</v>
      </c>
      <c r="DH141">
        <f>'Raw Data'!DB141</f>
        <v>34.880932999999999</v>
      </c>
      <c r="DI141">
        <f>'Raw Data'!DC141</f>
        <v>-83.406328000000002</v>
      </c>
      <c r="DJ141">
        <f>'Raw Data'!DD141</f>
        <v>8.4599999999999996E-4</v>
      </c>
      <c r="DK141">
        <f>'Raw Data'!DE141</f>
        <v>69</v>
      </c>
      <c r="DL141" s="1" t="str">
        <f>VLOOKUP(DK141,'Curve Info'!$A$9:$P$76,16)</f>
        <v>High Crash Frequency</v>
      </c>
      <c r="DM141" s="1" t="str">
        <f>VLOOKUP(DK141,'Curve Info'!$A$9:$P$76,14)</f>
        <v>High AADT</v>
      </c>
      <c r="DN141" s="1">
        <f t="shared" si="27"/>
        <v>6566.666666666667</v>
      </c>
      <c r="DO141" s="1">
        <f t="shared" si="28"/>
        <v>7470</v>
      </c>
      <c r="DP141" s="1">
        <f t="shared" si="29"/>
        <v>-903.33333333333303</v>
      </c>
      <c r="DQ141" s="1">
        <f t="shared" si="30"/>
        <v>-0.12092815707273534</v>
      </c>
      <c r="DR141" s="1">
        <f t="shared" si="31"/>
        <v>7018.3333333333339</v>
      </c>
      <c r="DS141">
        <f>'Raw Data'!DF141</f>
        <v>5040</v>
      </c>
      <c r="DT141">
        <f>'Raw Data'!DG141</f>
        <v>8.5</v>
      </c>
      <c r="DU141">
        <f>'Raw Data'!DH141</f>
        <v>7440</v>
      </c>
      <c r="DV141">
        <f>'Raw Data'!DI141</f>
        <v>6.9</v>
      </c>
      <c r="DW141">
        <f>'Raw Data'!DJ141</f>
        <v>7220</v>
      </c>
      <c r="DX141">
        <f>'Raw Data'!DK141</f>
        <v>7</v>
      </c>
      <c r="DY141">
        <f>'Raw Data'!DL141</f>
        <v>6850</v>
      </c>
      <c r="DZ141">
        <f>'Raw Data'!DM141</f>
        <v>6</v>
      </c>
      <c r="EA141">
        <f>'Raw Data'!DN141</f>
        <v>8020</v>
      </c>
      <c r="EB141">
        <f>'Raw Data'!DO141</f>
        <v>12</v>
      </c>
      <c r="EC141">
        <f>'Raw Data'!DP141</f>
        <v>7700</v>
      </c>
      <c r="ED141">
        <f>'Raw Data'!DQ141</f>
        <v>12</v>
      </c>
      <c r="EE141">
        <f>'Raw Data'!DR141</f>
        <v>7330</v>
      </c>
      <c r="EF141">
        <f>'Raw Data'!DS141</f>
        <v>12</v>
      </c>
      <c r="EG141">
        <f>'Raw Data'!DT141</f>
        <v>6830</v>
      </c>
      <c r="EH141">
        <f>'Raw Data'!DU141</f>
        <v>12</v>
      </c>
      <c r="EI141">
        <f>'Raw Data'!DV141</f>
        <v>6830</v>
      </c>
      <c r="EJ141">
        <f>'Raw Data'!DW141</f>
        <v>0</v>
      </c>
      <c r="EK141">
        <f>'Raw Data'!DX141</f>
        <v>6930</v>
      </c>
      <c r="EL141">
        <f>'Raw Data'!DY141</f>
        <v>0</v>
      </c>
      <c r="EM141">
        <f>'Raw Data'!DZ141</f>
        <v>5.8380000000000003E-3</v>
      </c>
    </row>
    <row r="142" spans="1:143" x14ac:dyDescent="0.3">
      <c r="A142">
        <f>'Raw Data'!A142</f>
        <v>141</v>
      </c>
      <c r="B142">
        <f>'Raw Data'!B142</f>
        <v>4895475</v>
      </c>
      <c r="C142" t="str">
        <f>'Raw Data'!C142</f>
        <v>Clayton Police Department</v>
      </c>
      <c r="D142">
        <f>'Raw Data'!D142</f>
        <v>41505.503472222219</v>
      </c>
      <c r="E142" s="1">
        <f t="shared" si="22"/>
        <v>2013</v>
      </c>
      <c r="F142" s="1" t="str" cm="1">
        <f t="array" ref="F142">_xlfn.IFS(E142&lt;=2016,"before treatment",E142=2017,"unknown",E142&gt;2017,"after treatment")</f>
        <v>before treatment</v>
      </c>
      <c r="G142" s="1">
        <f t="shared" si="23"/>
        <v>1</v>
      </c>
      <c r="H142" s="1">
        <f t="shared" si="24"/>
        <v>0</v>
      </c>
      <c r="I142" t="str">
        <f>'Raw Data'!E142</f>
        <v>Rabun</v>
      </c>
      <c r="J142" t="str">
        <f>'Raw Data'!F142</f>
        <v>["Chechero Rd","Savannah St","Savannah St","War Woman Rd"]</v>
      </c>
      <c r="K142" t="str">
        <f>'Raw Data'!G142</f>
        <v>Savannah St</v>
      </c>
      <c r="L142" t="str">
        <f>'Raw Data'!H142</f>
        <v>(C) Possible Injury / Complaint</v>
      </c>
      <c r="M142">
        <f>'Raw Data'!I142</f>
        <v>0</v>
      </c>
      <c r="N142">
        <f>'Raw Data'!J142</f>
        <v>0</v>
      </c>
      <c r="O142">
        <f>'Raw Data'!K142</f>
        <v>0</v>
      </c>
      <c r="P142" t="str">
        <f>'Raw Data'!L142</f>
        <v>Not a Collision with Motor Vehicle</v>
      </c>
      <c r="Q142" t="str">
        <f>'Raw Data'!M142</f>
        <v>Off Roadway</v>
      </c>
      <c r="R142" t="str">
        <f>'Raw Data'!N142</f>
        <v>Motor Vehicle in Motion</v>
      </c>
      <c r="S142" t="str">
        <f>'Raw Data'!O142</f>
        <v>Ditch</v>
      </c>
      <c r="T142" t="str">
        <f>'Raw Data'!P142</f>
        <v>Driver Lost Control</v>
      </c>
      <c r="U142">
        <f>'Raw Data'!Q142</f>
        <v>1</v>
      </c>
      <c r="V142" s="1" t="str">
        <f t="shared" si="25"/>
        <v>Yes</v>
      </c>
      <c r="W142" t="str">
        <f>'Raw Data'!R142</f>
        <v>Negotiating a Curve</v>
      </c>
      <c r="X142" t="str">
        <f>'Raw Data'!S142</f>
        <v>East</v>
      </c>
      <c r="Y142" t="str">
        <f>'Raw Data'!T142</f>
        <v>Daylight</v>
      </c>
      <c r="Z142" t="str">
        <f>'Raw Data'!U142</f>
        <v>Wet</v>
      </c>
      <c r="AA142">
        <f>'Raw Data'!V142</f>
        <v>59</v>
      </c>
      <c r="AB142" t="str">
        <f>'Raw Data'!W142</f>
        <v>Lap and Shoulder Belt Used</v>
      </c>
      <c r="AC142" s="1">
        <f t="shared" si="26"/>
        <v>0</v>
      </c>
      <c r="AD142" t="str">
        <f>'Raw Data'!X142</f>
        <v>Passenger Car</v>
      </c>
      <c r="AE142" t="str">
        <f>'Raw Data'!Y142</f>
        <v>2411000200I</v>
      </c>
      <c r="AF142">
        <f>'Raw Data'!Z142</f>
        <v>15.87</v>
      </c>
      <c r="AG142">
        <f>'Raw Data'!AA142</f>
        <v>34.878210000000003</v>
      </c>
      <c r="AH142">
        <f>'Raw Data'!AB142</f>
        <v>-83.399371000000002</v>
      </c>
      <c r="AI142">
        <f>'Raw Data'!AC142</f>
        <v>69</v>
      </c>
      <c r="AJ142">
        <f>'Raw Data'!AD142</f>
        <v>31</v>
      </c>
      <c r="AK142">
        <f>'Raw Data'!AE142</f>
        <v>118</v>
      </c>
      <c r="AL142" t="str">
        <f>'Raw Data'!AF142</f>
        <v>D1_0002_00_I</v>
      </c>
      <c r="AM142">
        <f>'Raw Data'!AG142</f>
        <v>99</v>
      </c>
      <c r="AN142">
        <f>'Raw Data'!AH142</f>
        <v>117</v>
      </c>
      <c r="AO142" t="str">
        <f>'Raw Data'!AI142</f>
        <v>simple</v>
      </c>
      <c r="AP142">
        <f>'Raw Data'!AJ142</f>
        <v>207.8</v>
      </c>
      <c r="AQ142">
        <f>'Raw Data'!AK142</f>
        <v>74.5</v>
      </c>
      <c r="AR142">
        <f>'Raw Data'!AL142</f>
        <v>268.89999999999998</v>
      </c>
      <c r="AS142">
        <f>'Raw Data'!AM142</f>
        <v>-83.405452999999994</v>
      </c>
      <c r="AT142">
        <f>'Raw Data'!AN142</f>
        <v>34.880851999999997</v>
      </c>
      <c r="AU142">
        <f>'Raw Data'!AO142</f>
        <v>-83.404743999999994</v>
      </c>
      <c r="AV142">
        <f>'Raw Data'!AP142</f>
        <v>34.880488999999997</v>
      </c>
      <c r="AW142" t="str">
        <f>'Raw Data'!AQ142</f>
        <v>2411000200I</v>
      </c>
      <c r="AX142">
        <f>'Raw Data'!AR142</f>
        <v>1</v>
      </c>
      <c r="AY142">
        <f>'Raw Data'!AS142</f>
        <v>241</v>
      </c>
      <c r="AZ142">
        <f>'Raw Data'!AT142</f>
        <v>2</v>
      </c>
      <c r="BA142">
        <f>'Raw Data'!AU142</f>
        <v>0</v>
      </c>
      <c r="BB142">
        <f>'Raw Data'!AV142</f>
        <v>25</v>
      </c>
      <c r="BC142">
        <f>'Raw Data'!AW142</f>
        <v>10.17</v>
      </c>
      <c r="BD142">
        <f>'Raw Data'!AX142</f>
        <v>10.02</v>
      </c>
      <c r="BE142">
        <f>'Raw Data'!AY142</f>
        <v>1888.1</v>
      </c>
      <c r="BF142">
        <f>'Raw Data'!AZ142</f>
        <v>1888.1</v>
      </c>
      <c r="BG142">
        <f>'Raw Data'!BA142</f>
        <v>1884.5</v>
      </c>
      <c r="BH142">
        <f>'Raw Data'!BB142</f>
        <v>35</v>
      </c>
      <c r="BI142">
        <f>'Raw Data'!BC142</f>
        <v>27.9</v>
      </c>
      <c r="BJ142">
        <f>'Raw Data'!BD142</f>
        <v>7.1</v>
      </c>
      <c r="BK142">
        <f>'Raw Data'!BE142</f>
        <v>43091</v>
      </c>
      <c r="BL142" t="str">
        <f>'Raw Data'!BF142</f>
        <v>NONE</v>
      </c>
      <c r="BM142">
        <f>'Raw Data'!BG142</f>
        <v>8.4599999999999996E-4</v>
      </c>
      <c r="BN142">
        <f>'Raw Data'!BH142</f>
        <v>43297</v>
      </c>
      <c r="BO142">
        <f>'Raw Data'!BI142</f>
        <v>42922</v>
      </c>
      <c r="BP142" t="str">
        <f>'Raw Data'!BJ142</f>
        <v>2411000200I</v>
      </c>
      <c r="BQ142" t="str">
        <f>'Raw Data'!BK142</f>
        <v>RABUN</v>
      </c>
      <c r="BR142">
        <f>'Raw Data'!BL142</f>
        <v>1</v>
      </c>
      <c r="BS142">
        <f>'Raw Data'!BM142</f>
        <v>200</v>
      </c>
      <c r="BT142">
        <f>'Raw Data'!BN142</f>
        <v>1</v>
      </c>
      <c r="BU142">
        <f>'Raw Data'!BO142</f>
        <v>1</v>
      </c>
      <c r="BV142">
        <f>'Raw Data'!BP142</f>
        <v>2</v>
      </c>
      <c r="BW142">
        <f>'Raw Data'!BQ142</f>
        <v>1</v>
      </c>
      <c r="BX142">
        <f>'Raw Data'!BR142</f>
        <v>1</v>
      </c>
      <c r="BY142">
        <f>'Raw Data'!BS142</f>
        <v>2</v>
      </c>
      <c r="BZ142">
        <f>'Raw Data'!BT142</f>
        <v>3</v>
      </c>
      <c r="CA142">
        <f>'Raw Data'!BU142</f>
        <v>3</v>
      </c>
      <c r="CB142" t="str">
        <f>'Raw Data'!BV142</f>
        <v>N</v>
      </c>
      <c r="CC142">
        <f>'Raw Data'!BW142</f>
        <v>241</v>
      </c>
      <c r="CD142">
        <f>'Raw Data'!BX142</f>
        <v>2</v>
      </c>
      <c r="CE142">
        <f>'Raw Data'!BY142</f>
        <v>0</v>
      </c>
      <c r="CF142" t="str">
        <f>'Raw Data'!BZ142</f>
        <v>Not Urban</v>
      </c>
      <c r="CG142" t="str">
        <f>'Raw Data'!CA142</f>
        <v>Not Urban</v>
      </c>
      <c r="CH142">
        <f>'Raw Data'!CB142</f>
        <v>0</v>
      </c>
      <c r="CI142">
        <f>'Raw Data'!CC142</f>
        <v>25</v>
      </c>
      <c r="CJ142">
        <f>'Raw Data'!CD142</f>
        <v>8020</v>
      </c>
      <c r="CK142" t="str">
        <f>'Raw Data'!CE142</f>
        <v>Clayton</v>
      </c>
      <c r="CL142">
        <f>'Raw Data'!CF142</f>
        <v>1690</v>
      </c>
      <c r="CM142">
        <f>'Raw Data'!CG142</f>
        <v>0.21201300000000001</v>
      </c>
      <c r="CN142">
        <f>'Raw Data'!CH142</f>
        <v>9</v>
      </c>
      <c r="CO142" t="str">
        <f>'Raw Data'!CI142</f>
        <v>State Mainline</v>
      </c>
      <c r="CP142">
        <f>'Raw Data'!CJ142</f>
        <v>8020</v>
      </c>
      <c r="CQ142">
        <f>'Raw Data'!CK142</f>
        <v>452487</v>
      </c>
      <c r="CR142">
        <f>'Raw Data'!CL142</f>
        <v>15.31</v>
      </c>
      <c r="CS142">
        <f>'Raw Data'!CM142</f>
        <v>15.53</v>
      </c>
      <c r="CT142">
        <f>'Raw Data'!CN142</f>
        <v>452487</v>
      </c>
      <c r="CU142">
        <f>'Raw Data'!CO142</f>
        <v>0</v>
      </c>
      <c r="CV142">
        <f>'Raw Data'!CP142</f>
        <v>1119.426702</v>
      </c>
      <c r="CW142">
        <f>'Raw Data'!CQ142</f>
        <v>100</v>
      </c>
      <c r="CX142">
        <f>'Raw Data'!CR142</f>
        <v>42946</v>
      </c>
      <c r="CY142">
        <f>'Raw Data'!CS142</f>
        <v>9.0100000000000006E-3</v>
      </c>
      <c r="CZ142">
        <f>'Raw Data'!CT142</f>
        <v>0</v>
      </c>
      <c r="DA142">
        <f>'Raw Data'!CU142</f>
        <v>8.4599999999999996E-4</v>
      </c>
      <c r="DB142">
        <f>'Raw Data'!CV142</f>
        <v>617</v>
      </c>
      <c r="DC142" t="str">
        <f>'Raw Data'!CW142</f>
        <v>241-0012</v>
      </c>
      <c r="DD142" t="str">
        <f>'Raw Data'!CX142</f>
        <v>3R : Rural Principal Arterial - Other</v>
      </c>
      <c r="DE142" t="str">
        <f>'Raw Data'!CY142</f>
        <v>34.880933, -83.406328</v>
      </c>
      <c r="DF142">
        <f>'Raw Data'!CZ142</f>
        <v>-83.406328000000002</v>
      </c>
      <c r="DG142">
        <f>'Raw Data'!DA142</f>
        <v>34.880932999999999</v>
      </c>
      <c r="DH142">
        <f>'Raw Data'!DB142</f>
        <v>34.880932999999999</v>
      </c>
      <c r="DI142">
        <f>'Raw Data'!DC142</f>
        <v>-83.406328000000002</v>
      </c>
      <c r="DJ142">
        <f>'Raw Data'!DD142</f>
        <v>8.4599999999999996E-4</v>
      </c>
      <c r="DK142">
        <f>'Raw Data'!DE142</f>
        <v>69</v>
      </c>
      <c r="DL142" s="1" t="str">
        <f>VLOOKUP(DK142,'Curve Info'!$A$9:$P$76,16)</f>
        <v>High Crash Frequency</v>
      </c>
      <c r="DM142" s="1" t="str">
        <f>VLOOKUP(DK142,'Curve Info'!$A$9:$P$76,14)</f>
        <v>High AADT</v>
      </c>
      <c r="DN142" s="1">
        <f t="shared" si="27"/>
        <v>6566.666666666667</v>
      </c>
      <c r="DO142" s="1">
        <f t="shared" si="28"/>
        <v>7470</v>
      </c>
      <c r="DP142" s="1">
        <f t="shared" si="29"/>
        <v>-903.33333333333303</v>
      </c>
      <c r="DQ142" s="1">
        <f t="shared" si="30"/>
        <v>-0.12092815707273534</v>
      </c>
      <c r="DR142" s="1">
        <f t="shared" si="31"/>
        <v>7018.3333333333339</v>
      </c>
      <c r="DS142">
        <f>'Raw Data'!DF142</f>
        <v>5040</v>
      </c>
      <c r="DT142">
        <f>'Raw Data'!DG142</f>
        <v>8.5</v>
      </c>
      <c r="DU142">
        <f>'Raw Data'!DH142</f>
        <v>7440</v>
      </c>
      <c r="DV142">
        <f>'Raw Data'!DI142</f>
        <v>6.9</v>
      </c>
      <c r="DW142">
        <f>'Raw Data'!DJ142</f>
        <v>7220</v>
      </c>
      <c r="DX142">
        <f>'Raw Data'!DK142</f>
        <v>7</v>
      </c>
      <c r="DY142">
        <f>'Raw Data'!DL142</f>
        <v>6850</v>
      </c>
      <c r="DZ142">
        <f>'Raw Data'!DM142</f>
        <v>6</v>
      </c>
      <c r="EA142">
        <f>'Raw Data'!DN142</f>
        <v>8020</v>
      </c>
      <c r="EB142">
        <f>'Raw Data'!DO142</f>
        <v>12</v>
      </c>
      <c r="EC142">
        <f>'Raw Data'!DP142</f>
        <v>7700</v>
      </c>
      <c r="ED142">
        <f>'Raw Data'!DQ142</f>
        <v>12</v>
      </c>
      <c r="EE142">
        <f>'Raw Data'!DR142</f>
        <v>7330</v>
      </c>
      <c r="EF142">
        <f>'Raw Data'!DS142</f>
        <v>12</v>
      </c>
      <c r="EG142">
        <f>'Raw Data'!DT142</f>
        <v>6830</v>
      </c>
      <c r="EH142">
        <f>'Raw Data'!DU142</f>
        <v>12</v>
      </c>
      <c r="EI142">
        <f>'Raw Data'!DV142</f>
        <v>6830</v>
      </c>
      <c r="EJ142">
        <f>'Raw Data'!DW142</f>
        <v>0</v>
      </c>
      <c r="EK142">
        <f>'Raw Data'!DX142</f>
        <v>6930</v>
      </c>
      <c r="EL142">
        <f>'Raw Data'!DY142</f>
        <v>0</v>
      </c>
      <c r="EM142">
        <f>'Raw Data'!DZ142</f>
        <v>5.8380000000000003E-3</v>
      </c>
    </row>
    <row r="143" spans="1:143" x14ac:dyDescent="0.3">
      <c r="A143">
        <f>'Raw Data'!A143</f>
        <v>142</v>
      </c>
      <c r="B143">
        <f>'Raw Data'!B143</f>
        <v>4466559</v>
      </c>
      <c r="C143" t="str">
        <f>'Raw Data'!C143</f>
        <v>Clayton Police Department</v>
      </c>
      <c r="D143">
        <f>'Raw Data'!D143</f>
        <v>41428.472222222219</v>
      </c>
      <c r="E143" s="1">
        <f t="shared" si="22"/>
        <v>2013</v>
      </c>
      <c r="F143" s="1" t="str" cm="1">
        <f t="array" ref="F143">_xlfn.IFS(E143&lt;=2016,"before treatment",E143=2017,"unknown",E143&gt;2017,"after treatment")</f>
        <v>before treatment</v>
      </c>
      <c r="G143" s="1">
        <f t="shared" si="23"/>
        <v>1</v>
      </c>
      <c r="H143" s="1">
        <f t="shared" si="24"/>
        <v>0</v>
      </c>
      <c r="I143" t="str">
        <f>'Raw Data'!E143</f>
        <v>Rabun</v>
      </c>
      <c r="J143" t="str">
        <f>'Raw Data'!F143</f>
        <v>Savannah St</v>
      </c>
      <c r="K143" t="str">
        <f>'Raw Data'!G143</f>
        <v>Savannah</v>
      </c>
      <c r="L143" t="str">
        <f>'Raw Data'!H143</f>
        <v>(O) No Injury</v>
      </c>
      <c r="M143">
        <f>'Raw Data'!I143</f>
        <v>0</v>
      </c>
      <c r="N143">
        <f>'Raw Data'!J143</f>
        <v>0</v>
      </c>
      <c r="O143">
        <f>'Raw Data'!K143</f>
        <v>0</v>
      </c>
      <c r="P143" t="str">
        <f>'Raw Data'!L143</f>
        <v>Rear End</v>
      </c>
      <c r="Q143" t="str">
        <f>'Raw Data'!M143</f>
        <v>On Roadway - Roadway Intersection</v>
      </c>
      <c r="R143" t="str">
        <f>'Raw Data'!N143</f>
        <v>["Motor Vehicle in Motion","Motor Vehicle in Motion"]</v>
      </c>
      <c r="S143" t="str">
        <f>'Raw Data'!O143</f>
        <v>["Motor Vehicle in Motion","Parked Motor Vehicle"]</v>
      </c>
      <c r="T143" t="str">
        <f>'Raw Data'!P143</f>
        <v>["Following Too Close","No Contributing Factors"]</v>
      </c>
      <c r="U143">
        <f>'Raw Data'!Q143</f>
        <v>2</v>
      </c>
      <c r="V143" s="1" t="str">
        <f t="shared" si="25"/>
        <v>No</v>
      </c>
      <c r="W143" t="str">
        <f>'Raw Data'!R143</f>
        <v>["Stopped","Straight"]</v>
      </c>
      <c r="X143" t="str">
        <f>'Raw Data'!S143</f>
        <v>["North","North"]</v>
      </c>
      <c r="Y143" t="str">
        <f>'Raw Data'!T143</f>
        <v>Daylight</v>
      </c>
      <c r="Z143" t="str">
        <f>'Raw Data'!U143</f>
        <v>Dry</v>
      </c>
      <c r="AA143" t="str">
        <f>'Raw Data'!V143</f>
        <v>[44,59]</v>
      </c>
      <c r="AB143" t="str">
        <f>'Raw Data'!W143</f>
        <v>["Unknown","Unknown","Unknown","Unknown"]</v>
      </c>
      <c r="AC143" s="1">
        <f t="shared" si="26"/>
        <v>0</v>
      </c>
      <c r="AD143" t="str">
        <f>'Raw Data'!X143</f>
        <v>["Passenger Car","Pickup Truck"]</v>
      </c>
      <c r="AE143" t="str">
        <f>'Raw Data'!Y143</f>
        <v>2411000200I</v>
      </c>
      <c r="AF143">
        <f>'Raw Data'!Z143</f>
        <v>15.792871</v>
      </c>
      <c r="AG143">
        <f>'Raw Data'!AA143</f>
        <v>34.878321</v>
      </c>
      <c r="AH143">
        <f>'Raw Data'!AB143</f>
        <v>-83.400845000000004</v>
      </c>
      <c r="AI143">
        <f>'Raw Data'!AC143</f>
        <v>69</v>
      </c>
      <c r="AJ143">
        <f>'Raw Data'!AD143</f>
        <v>31</v>
      </c>
      <c r="AK143">
        <f>'Raw Data'!AE143</f>
        <v>118</v>
      </c>
      <c r="AL143" t="str">
        <f>'Raw Data'!AF143</f>
        <v>D1_0002_00_I</v>
      </c>
      <c r="AM143">
        <f>'Raw Data'!AG143</f>
        <v>99</v>
      </c>
      <c r="AN143">
        <f>'Raw Data'!AH143</f>
        <v>117</v>
      </c>
      <c r="AO143" t="str">
        <f>'Raw Data'!AI143</f>
        <v>simple</v>
      </c>
      <c r="AP143">
        <f>'Raw Data'!AJ143</f>
        <v>207.8</v>
      </c>
      <c r="AQ143">
        <f>'Raw Data'!AK143</f>
        <v>74.5</v>
      </c>
      <c r="AR143">
        <f>'Raw Data'!AL143</f>
        <v>268.89999999999998</v>
      </c>
      <c r="AS143">
        <f>'Raw Data'!AM143</f>
        <v>-83.405452999999994</v>
      </c>
      <c r="AT143">
        <f>'Raw Data'!AN143</f>
        <v>34.880851999999997</v>
      </c>
      <c r="AU143">
        <f>'Raw Data'!AO143</f>
        <v>-83.404743999999994</v>
      </c>
      <c r="AV143">
        <f>'Raw Data'!AP143</f>
        <v>34.880488999999997</v>
      </c>
      <c r="AW143" t="str">
        <f>'Raw Data'!AQ143</f>
        <v>2411000200I</v>
      </c>
      <c r="AX143">
        <f>'Raw Data'!AR143</f>
        <v>1</v>
      </c>
      <c r="AY143">
        <f>'Raw Data'!AS143</f>
        <v>241</v>
      </c>
      <c r="AZ143">
        <f>'Raw Data'!AT143</f>
        <v>2</v>
      </c>
      <c r="BA143">
        <f>'Raw Data'!AU143</f>
        <v>0</v>
      </c>
      <c r="BB143">
        <f>'Raw Data'!AV143</f>
        <v>25</v>
      </c>
      <c r="BC143">
        <f>'Raw Data'!AW143</f>
        <v>10.17</v>
      </c>
      <c r="BD143">
        <f>'Raw Data'!AX143</f>
        <v>10.02</v>
      </c>
      <c r="BE143">
        <f>'Raw Data'!AY143</f>
        <v>1888.1</v>
      </c>
      <c r="BF143">
        <f>'Raw Data'!AZ143</f>
        <v>1888.1</v>
      </c>
      <c r="BG143">
        <f>'Raw Data'!BA143</f>
        <v>1884.5</v>
      </c>
      <c r="BH143">
        <f>'Raw Data'!BB143</f>
        <v>35</v>
      </c>
      <c r="BI143">
        <f>'Raw Data'!BC143</f>
        <v>27.9</v>
      </c>
      <c r="BJ143">
        <f>'Raw Data'!BD143</f>
        <v>7.1</v>
      </c>
      <c r="BK143">
        <f>'Raw Data'!BE143</f>
        <v>43091</v>
      </c>
      <c r="BL143" t="str">
        <f>'Raw Data'!BF143</f>
        <v>NONE</v>
      </c>
      <c r="BM143">
        <f>'Raw Data'!BG143</f>
        <v>8.4599999999999996E-4</v>
      </c>
      <c r="BN143">
        <f>'Raw Data'!BH143</f>
        <v>43297</v>
      </c>
      <c r="BO143">
        <f>'Raw Data'!BI143</f>
        <v>42922</v>
      </c>
      <c r="BP143" t="str">
        <f>'Raw Data'!BJ143</f>
        <v>2411000200I</v>
      </c>
      <c r="BQ143" t="str">
        <f>'Raw Data'!BK143</f>
        <v>RABUN</v>
      </c>
      <c r="BR143">
        <f>'Raw Data'!BL143</f>
        <v>1</v>
      </c>
      <c r="BS143">
        <f>'Raw Data'!BM143</f>
        <v>200</v>
      </c>
      <c r="BT143">
        <f>'Raw Data'!BN143</f>
        <v>1</v>
      </c>
      <c r="BU143">
        <f>'Raw Data'!BO143</f>
        <v>1</v>
      </c>
      <c r="BV143">
        <f>'Raw Data'!BP143</f>
        <v>2</v>
      </c>
      <c r="BW143">
        <f>'Raw Data'!BQ143</f>
        <v>1</v>
      </c>
      <c r="BX143">
        <f>'Raw Data'!BR143</f>
        <v>1</v>
      </c>
      <c r="BY143">
        <f>'Raw Data'!BS143</f>
        <v>2</v>
      </c>
      <c r="BZ143">
        <f>'Raw Data'!BT143</f>
        <v>3</v>
      </c>
      <c r="CA143">
        <f>'Raw Data'!BU143</f>
        <v>3</v>
      </c>
      <c r="CB143" t="str">
        <f>'Raw Data'!BV143</f>
        <v>N</v>
      </c>
      <c r="CC143">
        <f>'Raw Data'!BW143</f>
        <v>241</v>
      </c>
      <c r="CD143">
        <f>'Raw Data'!BX143</f>
        <v>2</v>
      </c>
      <c r="CE143">
        <f>'Raw Data'!BY143</f>
        <v>0</v>
      </c>
      <c r="CF143" t="str">
        <f>'Raw Data'!BZ143</f>
        <v>Not Urban</v>
      </c>
      <c r="CG143" t="str">
        <f>'Raw Data'!CA143</f>
        <v>Not Urban</v>
      </c>
      <c r="CH143">
        <f>'Raw Data'!CB143</f>
        <v>0</v>
      </c>
      <c r="CI143">
        <f>'Raw Data'!CC143</f>
        <v>25</v>
      </c>
      <c r="CJ143">
        <f>'Raw Data'!CD143</f>
        <v>8020</v>
      </c>
      <c r="CK143" t="str">
        <f>'Raw Data'!CE143</f>
        <v>Clayton</v>
      </c>
      <c r="CL143">
        <f>'Raw Data'!CF143</f>
        <v>1690</v>
      </c>
      <c r="CM143">
        <f>'Raw Data'!CG143</f>
        <v>0.21201300000000001</v>
      </c>
      <c r="CN143">
        <f>'Raw Data'!CH143</f>
        <v>9</v>
      </c>
      <c r="CO143" t="str">
        <f>'Raw Data'!CI143</f>
        <v>State Mainline</v>
      </c>
      <c r="CP143">
        <f>'Raw Data'!CJ143</f>
        <v>8020</v>
      </c>
      <c r="CQ143">
        <f>'Raw Data'!CK143</f>
        <v>452487</v>
      </c>
      <c r="CR143">
        <f>'Raw Data'!CL143</f>
        <v>15.31</v>
      </c>
      <c r="CS143">
        <f>'Raw Data'!CM143</f>
        <v>15.53</v>
      </c>
      <c r="CT143">
        <f>'Raw Data'!CN143</f>
        <v>452487</v>
      </c>
      <c r="CU143">
        <f>'Raw Data'!CO143</f>
        <v>0</v>
      </c>
      <c r="CV143">
        <f>'Raw Data'!CP143</f>
        <v>1119.426702</v>
      </c>
      <c r="CW143">
        <f>'Raw Data'!CQ143</f>
        <v>100</v>
      </c>
      <c r="CX143">
        <f>'Raw Data'!CR143</f>
        <v>42946</v>
      </c>
      <c r="CY143">
        <f>'Raw Data'!CS143</f>
        <v>9.0100000000000006E-3</v>
      </c>
      <c r="CZ143">
        <f>'Raw Data'!CT143</f>
        <v>0</v>
      </c>
      <c r="DA143">
        <f>'Raw Data'!CU143</f>
        <v>8.4599999999999996E-4</v>
      </c>
      <c r="DB143">
        <f>'Raw Data'!CV143</f>
        <v>617</v>
      </c>
      <c r="DC143" t="str">
        <f>'Raw Data'!CW143</f>
        <v>241-0012</v>
      </c>
      <c r="DD143" t="str">
        <f>'Raw Data'!CX143</f>
        <v>3R : Rural Principal Arterial - Other</v>
      </c>
      <c r="DE143" t="str">
        <f>'Raw Data'!CY143</f>
        <v>34.880933, -83.406328</v>
      </c>
      <c r="DF143">
        <f>'Raw Data'!CZ143</f>
        <v>-83.406328000000002</v>
      </c>
      <c r="DG143">
        <f>'Raw Data'!DA143</f>
        <v>34.880932999999999</v>
      </c>
      <c r="DH143">
        <f>'Raw Data'!DB143</f>
        <v>34.880932999999999</v>
      </c>
      <c r="DI143">
        <f>'Raw Data'!DC143</f>
        <v>-83.406328000000002</v>
      </c>
      <c r="DJ143">
        <f>'Raw Data'!DD143</f>
        <v>8.4599999999999996E-4</v>
      </c>
      <c r="DK143">
        <f>'Raw Data'!DE143</f>
        <v>69</v>
      </c>
      <c r="DL143" s="1" t="str">
        <f>VLOOKUP(DK143,'Curve Info'!$A$9:$P$76,16)</f>
        <v>High Crash Frequency</v>
      </c>
      <c r="DM143" s="1" t="str">
        <f>VLOOKUP(DK143,'Curve Info'!$A$9:$P$76,14)</f>
        <v>High AADT</v>
      </c>
      <c r="DN143" s="1">
        <f t="shared" si="27"/>
        <v>6566.666666666667</v>
      </c>
      <c r="DO143" s="1">
        <f t="shared" si="28"/>
        <v>7470</v>
      </c>
      <c r="DP143" s="1">
        <f t="shared" si="29"/>
        <v>-903.33333333333303</v>
      </c>
      <c r="DQ143" s="1">
        <f t="shared" si="30"/>
        <v>-0.12092815707273534</v>
      </c>
      <c r="DR143" s="1">
        <f t="shared" si="31"/>
        <v>7018.3333333333339</v>
      </c>
      <c r="DS143">
        <f>'Raw Data'!DF143</f>
        <v>5040</v>
      </c>
      <c r="DT143">
        <f>'Raw Data'!DG143</f>
        <v>8.5</v>
      </c>
      <c r="DU143">
        <f>'Raw Data'!DH143</f>
        <v>7440</v>
      </c>
      <c r="DV143">
        <f>'Raw Data'!DI143</f>
        <v>6.9</v>
      </c>
      <c r="DW143">
        <f>'Raw Data'!DJ143</f>
        <v>7220</v>
      </c>
      <c r="DX143">
        <f>'Raw Data'!DK143</f>
        <v>7</v>
      </c>
      <c r="DY143">
        <f>'Raw Data'!DL143</f>
        <v>6850</v>
      </c>
      <c r="DZ143">
        <f>'Raw Data'!DM143</f>
        <v>6</v>
      </c>
      <c r="EA143">
        <f>'Raw Data'!DN143</f>
        <v>8020</v>
      </c>
      <c r="EB143">
        <f>'Raw Data'!DO143</f>
        <v>12</v>
      </c>
      <c r="EC143">
        <f>'Raw Data'!DP143</f>
        <v>7700</v>
      </c>
      <c r="ED143">
        <f>'Raw Data'!DQ143</f>
        <v>12</v>
      </c>
      <c r="EE143">
        <f>'Raw Data'!DR143</f>
        <v>7330</v>
      </c>
      <c r="EF143">
        <f>'Raw Data'!DS143</f>
        <v>12</v>
      </c>
      <c r="EG143">
        <f>'Raw Data'!DT143</f>
        <v>6830</v>
      </c>
      <c r="EH143">
        <f>'Raw Data'!DU143</f>
        <v>12</v>
      </c>
      <c r="EI143">
        <f>'Raw Data'!DV143</f>
        <v>6830</v>
      </c>
      <c r="EJ143">
        <f>'Raw Data'!DW143</f>
        <v>0</v>
      </c>
      <c r="EK143">
        <f>'Raw Data'!DX143</f>
        <v>6930</v>
      </c>
      <c r="EL143">
        <f>'Raw Data'!DY143</f>
        <v>0</v>
      </c>
      <c r="EM143">
        <f>'Raw Data'!DZ143</f>
        <v>4.463E-3</v>
      </c>
    </row>
    <row r="144" spans="1:143" x14ac:dyDescent="0.3">
      <c r="A144">
        <f>'Raw Data'!A144</f>
        <v>143</v>
      </c>
      <c r="B144">
        <f>'Raw Data'!B144</f>
        <v>6705308</v>
      </c>
      <c r="C144" t="str">
        <f>'Raw Data'!C144</f>
        <v>Clayton Police Department</v>
      </c>
      <c r="D144">
        <f>'Raw Data'!D144</f>
        <v>43213.001388888886</v>
      </c>
      <c r="E144" s="1">
        <f t="shared" si="22"/>
        <v>2018</v>
      </c>
      <c r="F144" s="1" t="str" cm="1">
        <f t="array" ref="F144">_xlfn.IFS(E144&lt;=2016,"before treatment",E144=2017,"unknown",E144&gt;2017,"after treatment")</f>
        <v>after treatment</v>
      </c>
      <c r="G144" s="1">
        <f t="shared" si="23"/>
        <v>0</v>
      </c>
      <c r="H144" s="1">
        <f t="shared" si="24"/>
        <v>1</v>
      </c>
      <c r="I144" t="str">
        <f>'Raw Data'!E144</f>
        <v>Rabun</v>
      </c>
      <c r="J144" t="str">
        <f>'Raw Data'!F144</f>
        <v>Hiawassee St</v>
      </c>
      <c r="K144" t="str">
        <f>'Raw Data'!G144</f>
        <v>Holden</v>
      </c>
      <c r="L144" t="str">
        <f>'Raw Data'!H144</f>
        <v>(O) No Injury</v>
      </c>
      <c r="M144">
        <f>'Raw Data'!I144</f>
        <v>0</v>
      </c>
      <c r="N144">
        <f>'Raw Data'!J144</f>
        <v>0</v>
      </c>
      <c r="O144">
        <f>'Raw Data'!K144</f>
        <v>0</v>
      </c>
      <c r="P144" t="str">
        <f>'Raw Data'!L144</f>
        <v>Not a Collision with Motor Vehicle</v>
      </c>
      <c r="Q144" t="str">
        <f>'Raw Data'!M144</f>
        <v>(None)</v>
      </c>
      <c r="R144" t="str">
        <f>'Raw Data'!N144</f>
        <v>Guard Rail Face</v>
      </c>
      <c r="S144" t="str">
        <f>'Raw Data'!O144</f>
        <v>Guard Rail Fence</v>
      </c>
      <c r="T144" t="str">
        <f>'Raw Data'!P144</f>
        <v>Too Fast for Conditions</v>
      </c>
      <c r="U144">
        <f>'Raw Data'!Q144</f>
        <v>1</v>
      </c>
      <c r="V144" s="1" t="str">
        <f t="shared" si="25"/>
        <v>Yes</v>
      </c>
      <c r="W144" t="str">
        <f>'Raw Data'!R144</f>
        <v>Negotiating a Curve</v>
      </c>
      <c r="X144" t="str">
        <f>'Raw Data'!S144</f>
        <v>West</v>
      </c>
      <c r="Y144" t="str">
        <f>'Raw Data'!T144</f>
        <v>Dark-Not Lighted</v>
      </c>
      <c r="Z144" t="str">
        <f>'Raw Data'!U144</f>
        <v>Wet</v>
      </c>
      <c r="AA144">
        <f>'Raw Data'!V144</f>
        <v>26</v>
      </c>
      <c r="AB144" t="str">
        <f>'Raw Data'!W144</f>
        <v>Lap and Shoulder Belt Used</v>
      </c>
      <c r="AC144" s="1">
        <f t="shared" si="26"/>
        <v>0</v>
      </c>
      <c r="AD144" t="str">
        <f>'Raw Data'!X144</f>
        <v>Other</v>
      </c>
      <c r="AE144" t="str">
        <f>'Raw Data'!Y144</f>
        <v>2411000200I</v>
      </c>
      <c r="AF144">
        <f>'Raw Data'!Z144</f>
        <v>15.243783000000001</v>
      </c>
      <c r="AG144">
        <f>'Raw Data'!AA144</f>
        <v>34.879671000000002</v>
      </c>
      <c r="AH144">
        <f>'Raw Data'!AB144</f>
        <v>-83.407678000000004</v>
      </c>
      <c r="AI144">
        <f>'Raw Data'!AC144</f>
        <v>70</v>
      </c>
      <c r="AJ144">
        <f>'Raw Data'!AD144</f>
        <v>32</v>
      </c>
      <c r="AK144">
        <f>'Raw Data'!AE144</f>
        <v>116</v>
      </c>
      <c r="AL144" t="str">
        <f>'Raw Data'!AF144</f>
        <v>D1_0002_00_I</v>
      </c>
      <c r="AM144">
        <f>'Raw Data'!AG144</f>
        <v>97</v>
      </c>
      <c r="AN144">
        <f>'Raw Data'!AH144</f>
        <v>115</v>
      </c>
      <c r="AO144" t="str">
        <f>'Raw Data'!AI144</f>
        <v>simple</v>
      </c>
      <c r="AP144">
        <f>'Raw Data'!AJ144</f>
        <v>277</v>
      </c>
      <c r="AQ144">
        <f>'Raw Data'!AK144</f>
        <v>152.1</v>
      </c>
      <c r="AR144">
        <f>'Raw Data'!AL144</f>
        <v>733.3</v>
      </c>
      <c r="AS144">
        <f>'Raw Data'!AM144</f>
        <v>-83.409188999999998</v>
      </c>
      <c r="AT144">
        <f>'Raw Data'!AN144</f>
        <v>34.879694000000001</v>
      </c>
      <c r="AU144">
        <f>'Raw Data'!AO144</f>
        <v>-83.407459000000003</v>
      </c>
      <c r="AV144">
        <f>'Raw Data'!AP144</f>
        <v>34.880220999999999</v>
      </c>
      <c r="AW144" t="str">
        <f>'Raw Data'!AQ144</f>
        <v>2411000200I</v>
      </c>
      <c r="AX144">
        <f>'Raw Data'!AR144</f>
        <v>1</v>
      </c>
      <c r="AY144">
        <f>'Raw Data'!AS144</f>
        <v>241</v>
      </c>
      <c r="AZ144">
        <f>'Raw Data'!AT144</f>
        <v>2</v>
      </c>
      <c r="BA144">
        <f>'Raw Data'!AU144</f>
        <v>0</v>
      </c>
      <c r="BB144">
        <f>'Raw Data'!AV144</f>
        <v>35</v>
      </c>
      <c r="BC144">
        <f>'Raw Data'!AW144</f>
        <v>9.6</v>
      </c>
      <c r="BD144">
        <f>'Raw Data'!AX144</f>
        <v>8.66</v>
      </c>
      <c r="BE144">
        <f>'Raw Data'!AY144</f>
        <v>1901.6</v>
      </c>
      <c r="BF144">
        <f>'Raw Data'!AZ144</f>
        <v>1889.4</v>
      </c>
      <c r="BG144">
        <f>'Raw Data'!BA144</f>
        <v>1881.9</v>
      </c>
      <c r="BH144">
        <f>'Raw Data'!BB144</f>
        <v>35</v>
      </c>
      <c r="BI144">
        <f>'Raw Data'!BC144</f>
        <v>30.8</v>
      </c>
      <c r="BJ144">
        <f>'Raw Data'!BD144</f>
        <v>4.2</v>
      </c>
      <c r="BK144">
        <f>'Raw Data'!BE144</f>
        <v>43091</v>
      </c>
      <c r="BL144" t="str">
        <f>'Raw Data'!BF144</f>
        <v>NONE</v>
      </c>
      <c r="BM144">
        <f>'Raw Data'!BG144</f>
        <v>2.2690000000000002E-3</v>
      </c>
      <c r="BN144">
        <f>'Raw Data'!BH144</f>
        <v>43298</v>
      </c>
      <c r="BO144">
        <f>'Raw Data'!BI144</f>
        <v>42923</v>
      </c>
      <c r="BP144" t="str">
        <f>'Raw Data'!BJ144</f>
        <v>2411000200I</v>
      </c>
      <c r="BQ144" t="str">
        <f>'Raw Data'!BK144</f>
        <v>RABUN</v>
      </c>
      <c r="BR144">
        <f>'Raw Data'!BL144</f>
        <v>1</v>
      </c>
      <c r="BS144">
        <f>'Raw Data'!BM144</f>
        <v>200</v>
      </c>
      <c r="BT144">
        <f>'Raw Data'!BN144</f>
        <v>1</v>
      </c>
      <c r="BU144">
        <f>'Raw Data'!BO144</f>
        <v>1</v>
      </c>
      <c r="BV144">
        <f>'Raw Data'!BP144</f>
        <v>2</v>
      </c>
      <c r="BW144">
        <f>'Raw Data'!BQ144</f>
        <v>1</v>
      </c>
      <c r="BX144">
        <f>'Raw Data'!BR144</f>
        <v>1</v>
      </c>
      <c r="BY144">
        <f>'Raw Data'!BS144</f>
        <v>2</v>
      </c>
      <c r="BZ144">
        <f>'Raw Data'!BT144</f>
        <v>3</v>
      </c>
      <c r="CA144">
        <f>'Raw Data'!BU144</f>
        <v>3</v>
      </c>
      <c r="CB144" t="str">
        <f>'Raw Data'!BV144</f>
        <v>N</v>
      </c>
      <c r="CC144">
        <f>'Raw Data'!BW144</f>
        <v>241</v>
      </c>
      <c r="CD144">
        <f>'Raw Data'!BX144</f>
        <v>2</v>
      </c>
      <c r="CE144">
        <f>'Raw Data'!BY144</f>
        <v>0</v>
      </c>
      <c r="CF144" t="str">
        <f>'Raw Data'!BZ144</f>
        <v>Not Urban</v>
      </c>
      <c r="CG144" t="str">
        <f>'Raw Data'!CA144</f>
        <v>Not Urban</v>
      </c>
      <c r="CH144">
        <f>'Raw Data'!CB144</f>
        <v>0</v>
      </c>
      <c r="CI144">
        <f>'Raw Data'!CC144</f>
        <v>35</v>
      </c>
      <c r="CJ144">
        <f>'Raw Data'!CD144</f>
        <v>8020</v>
      </c>
      <c r="CK144" t="str">
        <f>'Raw Data'!CE144</f>
        <v>Clayton</v>
      </c>
      <c r="CL144">
        <f>'Raw Data'!CF144</f>
        <v>1690</v>
      </c>
      <c r="CM144">
        <f>'Raw Data'!CG144</f>
        <v>0.298844</v>
      </c>
      <c r="CN144">
        <f>'Raw Data'!CH144</f>
        <v>9</v>
      </c>
      <c r="CO144" t="str">
        <f>'Raw Data'!CI144</f>
        <v>State Mainline</v>
      </c>
      <c r="CP144">
        <f>'Raw Data'!CJ144</f>
        <v>8020</v>
      </c>
      <c r="CQ144">
        <f>'Raw Data'!CK144</f>
        <v>452488</v>
      </c>
      <c r="CR144">
        <f>'Raw Data'!CL144</f>
        <v>15.01</v>
      </c>
      <c r="CS144">
        <f>'Raw Data'!CM144</f>
        <v>15.31</v>
      </c>
      <c r="CT144">
        <f>'Raw Data'!CN144</f>
        <v>452488</v>
      </c>
      <c r="CU144">
        <f>'Raw Data'!CO144</f>
        <v>0</v>
      </c>
      <c r="CV144">
        <f>'Raw Data'!CP144</f>
        <v>1577.8985210000001</v>
      </c>
      <c r="CW144">
        <f>'Raw Data'!CQ144</f>
        <v>100</v>
      </c>
      <c r="CX144">
        <f>'Raw Data'!CR144</f>
        <v>42947</v>
      </c>
      <c r="CY144">
        <f>'Raw Data'!CS144</f>
        <v>1.1332999999999999E-2</v>
      </c>
      <c r="CZ144">
        <f>'Raw Data'!CT144</f>
        <v>0</v>
      </c>
      <c r="DA144">
        <f>'Raw Data'!CU144</f>
        <v>2.2690000000000002E-3</v>
      </c>
      <c r="DB144">
        <f>'Raw Data'!CV144</f>
        <v>617</v>
      </c>
      <c r="DC144" t="str">
        <f>'Raw Data'!CW144</f>
        <v>241-0012</v>
      </c>
      <c r="DD144" t="str">
        <f>'Raw Data'!CX144</f>
        <v>3R : Rural Principal Arterial - Other</v>
      </c>
      <c r="DE144" t="str">
        <f>'Raw Data'!CY144</f>
        <v>34.880933, -83.406328</v>
      </c>
      <c r="DF144">
        <f>'Raw Data'!CZ144</f>
        <v>-83.406328000000002</v>
      </c>
      <c r="DG144">
        <f>'Raw Data'!DA144</f>
        <v>34.880932999999999</v>
      </c>
      <c r="DH144">
        <f>'Raw Data'!DB144</f>
        <v>34.880932999999999</v>
      </c>
      <c r="DI144">
        <f>'Raw Data'!DC144</f>
        <v>-83.406328000000002</v>
      </c>
      <c r="DJ144">
        <f>'Raw Data'!DD144</f>
        <v>2.2690000000000002E-3</v>
      </c>
      <c r="DK144">
        <f>'Raw Data'!DE144</f>
        <v>70</v>
      </c>
      <c r="DL144" s="1" t="str">
        <f>VLOOKUP(DK144,'Curve Info'!$A$9:$P$76,16)</f>
        <v>High Crash Frequency</v>
      </c>
      <c r="DM144" s="1" t="str">
        <f>VLOOKUP(DK144,'Curve Info'!$A$9:$P$76,14)</f>
        <v>High AADT</v>
      </c>
      <c r="DN144" s="1">
        <f t="shared" si="27"/>
        <v>6566.666666666667</v>
      </c>
      <c r="DO144" s="1">
        <f t="shared" si="28"/>
        <v>7470</v>
      </c>
      <c r="DP144" s="1">
        <f t="shared" si="29"/>
        <v>-903.33333333333303</v>
      </c>
      <c r="DQ144" s="1">
        <f t="shared" si="30"/>
        <v>-0.12092815707273534</v>
      </c>
      <c r="DR144" s="1">
        <f t="shared" si="31"/>
        <v>7018.3333333333339</v>
      </c>
      <c r="DS144">
        <f>'Raw Data'!DF144</f>
        <v>5040</v>
      </c>
      <c r="DT144">
        <f>'Raw Data'!DG144</f>
        <v>8.5</v>
      </c>
      <c r="DU144">
        <f>'Raw Data'!DH144</f>
        <v>7440</v>
      </c>
      <c r="DV144">
        <f>'Raw Data'!DI144</f>
        <v>6.9</v>
      </c>
      <c r="DW144">
        <f>'Raw Data'!DJ144</f>
        <v>7220</v>
      </c>
      <c r="DX144">
        <f>'Raw Data'!DK144</f>
        <v>7</v>
      </c>
      <c r="DY144">
        <f>'Raw Data'!DL144</f>
        <v>6850</v>
      </c>
      <c r="DZ144">
        <f>'Raw Data'!DM144</f>
        <v>6</v>
      </c>
      <c r="EA144">
        <f>'Raw Data'!DN144</f>
        <v>8020</v>
      </c>
      <c r="EB144">
        <f>'Raw Data'!DO144</f>
        <v>12</v>
      </c>
      <c r="EC144">
        <f>'Raw Data'!DP144</f>
        <v>7700</v>
      </c>
      <c r="ED144">
        <f>'Raw Data'!DQ144</f>
        <v>12</v>
      </c>
      <c r="EE144">
        <f>'Raw Data'!DR144</f>
        <v>7330</v>
      </c>
      <c r="EF144">
        <f>'Raw Data'!DS144</f>
        <v>12</v>
      </c>
      <c r="EG144">
        <f>'Raw Data'!DT144</f>
        <v>6830</v>
      </c>
      <c r="EH144">
        <f>'Raw Data'!DU144</f>
        <v>12</v>
      </c>
      <c r="EI144">
        <f>'Raw Data'!DV144</f>
        <v>6830</v>
      </c>
      <c r="EJ144">
        <f>'Raw Data'!DW144</f>
        <v>0</v>
      </c>
      <c r="EK144">
        <f>'Raw Data'!DX144</f>
        <v>6930</v>
      </c>
      <c r="EL144">
        <f>'Raw Data'!DY144</f>
        <v>0</v>
      </c>
      <c r="EM144">
        <f>'Raw Data'!DZ144</f>
        <v>9.9999999999999995E-7</v>
      </c>
    </row>
    <row r="145" spans="1:143" x14ac:dyDescent="0.3">
      <c r="A145">
        <f>'Raw Data'!A145</f>
        <v>144</v>
      </c>
      <c r="B145">
        <f>'Raw Data'!B145</f>
        <v>6606667</v>
      </c>
      <c r="C145" t="str">
        <f>'Raw Data'!C145</f>
        <v>Clayton Police Department</v>
      </c>
      <c r="D145">
        <f>'Raw Data'!D145</f>
        <v>43141.893750000003</v>
      </c>
      <c r="E145" s="1">
        <f t="shared" si="22"/>
        <v>2018</v>
      </c>
      <c r="F145" s="1" t="str" cm="1">
        <f t="array" ref="F145">_xlfn.IFS(E145&lt;=2016,"before treatment",E145=2017,"unknown",E145&gt;2017,"after treatment")</f>
        <v>after treatment</v>
      </c>
      <c r="G145" s="1">
        <f t="shared" si="23"/>
        <v>0</v>
      </c>
      <c r="H145" s="1">
        <f t="shared" si="24"/>
        <v>1</v>
      </c>
      <c r="I145" t="str">
        <f>'Raw Data'!E145</f>
        <v>Rabun</v>
      </c>
      <c r="J145" t="str">
        <f>'Raw Data'!F145</f>
        <v>Hiawassee St</v>
      </c>
      <c r="K145" t="str">
        <f>'Raw Data'!G145</f>
        <v>Bynum St</v>
      </c>
      <c r="L145" t="str">
        <f>'Raw Data'!H145</f>
        <v>(O) No Injury</v>
      </c>
      <c r="M145">
        <f>'Raw Data'!I145</f>
        <v>0</v>
      </c>
      <c r="N145">
        <f>'Raw Data'!J145</f>
        <v>0</v>
      </c>
      <c r="O145">
        <f>'Raw Data'!K145</f>
        <v>0</v>
      </c>
      <c r="P145" t="str">
        <f>'Raw Data'!L145</f>
        <v>Sideswipe-Same Direction</v>
      </c>
      <c r="Q145" t="str">
        <f>'Raw Data'!M145</f>
        <v>On Roadway - Non-Intersection</v>
      </c>
      <c r="R145" t="str">
        <f>'Raw Data'!N145</f>
        <v>["Motor Vehicle in Motion","Motor Vehicle in Motion"]</v>
      </c>
      <c r="S145" t="str">
        <f>'Raw Data'!O145</f>
        <v>["Motor Vehicle in Motion","Motor Vehicle in Motion"]</v>
      </c>
      <c r="T145" t="str">
        <f>'Raw Data'!P145</f>
        <v>["No Contributing Factors","Under the Influence (U.I.)"]</v>
      </c>
      <c r="U145">
        <f>'Raw Data'!Q145</f>
        <v>2</v>
      </c>
      <c r="V145" s="1" t="str">
        <f t="shared" si="25"/>
        <v>No</v>
      </c>
      <c r="W145" t="str">
        <f>'Raw Data'!R145</f>
        <v>["Straight","Straight"]</v>
      </c>
      <c r="X145" t="str">
        <f>'Raw Data'!S145</f>
        <v>["East","West"]</v>
      </c>
      <c r="Y145" t="str">
        <f>'Raw Data'!T145</f>
        <v>Dark-Not Lighted</v>
      </c>
      <c r="Z145" t="str">
        <f>'Raw Data'!U145</f>
        <v>Wet</v>
      </c>
      <c r="AA145" t="str">
        <f>'Raw Data'!V145</f>
        <v>[58,66]</v>
      </c>
      <c r="AB145" t="str">
        <f>'Raw Data'!W145</f>
        <v>["Lap and Shoulder Belt Used","Lap and Shoulder Belt Used"]</v>
      </c>
      <c r="AC145" s="1">
        <f t="shared" si="26"/>
        <v>0</v>
      </c>
      <c r="AD145" t="str">
        <f>'Raw Data'!X145</f>
        <v>["Passenger Car","Passenger Car"]</v>
      </c>
      <c r="AE145" t="str">
        <f>'Raw Data'!Y145</f>
        <v>2411000200I</v>
      </c>
      <c r="AF145">
        <f>'Raw Data'!Z145</f>
        <v>15.077176</v>
      </c>
      <c r="AG145">
        <f>'Raw Data'!AA145</f>
        <v>34.880513999999998</v>
      </c>
      <c r="AH145">
        <f>'Raw Data'!AB145</f>
        <v>-83.409829000000002</v>
      </c>
      <c r="AI145">
        <f>'Raw Data'!AC145</f>
        <v>70</v>
      </c>
      <c r="AJ145">
        <f>'Raw Data'!AD145</f>
        <v>32</v>
      </c>
      <c r="AK145">
        <f>'Raw Data'!AE145</f>
        <v>116</v>
      </c>
      <c r="AL145" t="str">
        <f>'Raw Data'!AF145</f>
        <v>D1_0002_00_I</v>
      </c>
      <c r="AM145">
        <f>'Raw Data'!AG145</f>
        <v>97</v>
      </c>
      <c r="AN145">
        <f>'Raw Data'!AH145</f>
        <v>115</v>
      </c>
      <c r="AO145" t="str">
        <f>'Raw Data'!AI145</f>
        <v>simple</v>
      </c>
      <c r="AP145">
        <f>'Raw Data'!AJ145</f>
        <v>277</v>
      </c>
      <c r="AQ145">
        <f>'Raw Data'!AK145</f>
        <v>152.1</v>
      </c>
      <c r="AR145">
        <f>'Raw Data'!AL145</f>
        <v>733.3</v>
      </c>
      <c r="AS145">
        <f>'Raw Data'!AM145</f>
        <v>-83.409188999999998</v>
      </c>
      <c r="AT145">
        <f>'Raw Data'!AN145</f>
        <v>34.879694000000001</v>
      </c>
      <c r="AU145">
        <f>'Raw Data'!AO145</f>
        <v>-83.407459000000003</v>
      </c>
      <c r="AV145">
        <f>'Raw Data'!AP145</f>
        <v>34.880220999999999</v>
      </c>
      <c r="AW145" t="str">
        <f>'Raw Data'!AQ145</f>
        <v>2411000200I</v>
      </c>
      <c r="AX145">
        <f>'Raw Data'!AR145</f>
        <v>1</v>
      </c>
      <c r="AY145">
        <f>'Raw Data'!AS145</f>
        <v>241</v>
      </c>
      <c r="AZ145">
        <f>'Raw Data'!AT145</f>
        <v>2</v>
      </c>
      <c r="BA145">
        <f>'Raw Data'!AU145</f>
        <v>0</v>
      </c>
      <c r="BB145">
        <f>'Raw Data'!AV145</f>
        <v>35</v>
      </c>
      <c r="BC145">
        <f>'Raw Data'!AW145</f>
        <v>9.6</v>
      </c>
      <c r="BD145">
        <f>'Raw Data'!AX145</f>
        <v>8.66</v>
      </c>
      <c r="BE145">
        <f>'Raw Data'!AY145</f>
        <v>1901.6</v>
      </c>
      <c r="BF145">
        <f>'Raw Data'!AZ145</f>
        <v>1889.4</v>
      </c>
      <c r="BG145">
        <f>'Raw Data'!BA145</f>
        <v>1881.9</v>
      </c>
      <c r="BH145">
        <f>'Raw Data'!BB145</f>
        <v>35</v>
      </c>
      <c r="BI145">
        <f>'Raw Data'!BC145</f>
        <v>30.8</v>
      </c>
      <c r="BJ145">
        <f>'Raw Data'!BD145</f>
        <v>4.2</v>
      </c>
      <c r="BK145">
        <f>'Raw Data'!BE145</f>
        <v>43091</v>
      </c>
      <c r="BL145" t="str">
        <f>'Raw Data'!BF145</f>
        <v>NONE</v>
      </c>
      <c r="BM145">
        <f>'Raw Data'!BG145</f>
        <v>2.2690000000000002E-3</v>
      </c>
      <c r="BN145">
        <f>'Raw Data'!BH145</f>
        <v>43298</v>
      </c>
      <c r="BO145">
        <f>'Raw Data'!BI145</f>
        <v>42923</v>
      </c>
      <c r="BP145" t="str">
        <f>'Raw Data'!BJ145</f>
        <v>2411000200I</v>
      </c>
      <c r="BQ145" t="str">
        <f>'Raw Data'!BK145</f>
        <v>RABUN</v>
      </c>
      <c r="BR145">
        <f>'Raw Data'!BL145</f>
        <v>1</v>
      </c>
      <c r="BS145">
        <f>'Raw Data'!BM145</f>
        <v>200</v>
      </c>
      <c r="BT145">
        <f>'Raw Data'!BN145</f>
        <v>1</v>
      </c>
      <c r="BU145">
        <f>'Raw Data'!BO145</f>
        <v>1</v>
      </c>
      <c r="BV145">
        <f>'Raw Data'!BP145</f>
        <v>2</v>
      </c>
      <c r="BW145">
        <f>'Raw Data'!BQ145</f>
        <v>1</v>
      </c>
      <c r="BX145">
        <f>'Raw Data'!BR145</f>
        <v>1</v>
      </c>
      <c r="BY145">
        <f>'Raw Data'!BS145</f>
        <v>2</v>
      </c>
      <c r="BZ145">
        <f>'Raw Data'!BT145</f>
        <v>3</v>
      </c>
      <c r="CA145">
        <f>'Raw Data'!BU145</f>
        <v>3</v>
      </c>
      <c r="CB145" t="str">
        <f>'Raw Data'!BV145</f>
        <v>N</v>
      </c>
      <c r="CC145">
        <f>'Raw Data'!BW145</f>
        <v>241</v>
      </c>
      <c r="CD145">
        <f>'Raw Data'!BX145</f>
        <v>2</v>
      </c>
      <c r="CE145">
        <f>'Raw Data'!BY145</f>
        <v>0</v>
      </c>
      <c r="CF145" t="str">
        <f>'Raw Data'!BZ145</f>
        <v>Not Urban</v>
      </c>
      <c r="CG145" t="str">
        <f>'Raw Data'!CA145</f>
        <v>Not Urban</v>
      </c>
      <c r="CH145">
        <f>'Raw Data'!CB145</f>
        <v>0</v>
      </c>
      <c r="CI145">
        <f>'Raw Data'!CC145</f>
        <v>35</v>
      </c>
      <c r="CJ145">
        <f>'Raw Data'!CD145</f>
        <v>8020</v>
      </c>
      <c r="CK145" t="str">
        <f>'Raw Data'!CE145</f>
        <v>Clayton</v>
      </c>
      <c r="CL145">
        <f>'Raw Data'!CF145</f>
        <v>1690</v>
      </c>
      <c r="CM145">
        <f>'Raw Data'!CG145</f>
        <v>0.298844</v>
      </c>
      <c r="CN145">
        <f>'Raw Data'!CH145</f>
        <v>9</v>
      </c>
      <c r="CO145" t="str">
        <f>'Raw Data'!CI145</f>
        <v>State Mainline</v>
      </c>
      <c r="CP145">
        <f>'Raw Data'!CJ145</f>
        <v>8020</v>
      </c>
      <c r="CQ145">
        <f>'Raw Data'!CK145</f>
        <v>452488</v>
      </c>
      <c r="CR145">
        <f>'Raw Data'!CL145</f>
        <v>15.01</v>
      </c>
      <c r="CS145">
        <f>'Raw Data'!CM145</f>
        <v>15.31</v>
      </c>
      <c r="CT145">
        <f>'Raw Data'!CN145</f>
        <v>452488</v>
      </c>
      <c r="CU145">
        <f>'Raw Data'!CO145</f>
        <v>0</v>
      </c>
      <c r="CV145">
        <f>'Raw Data'!CP145</f>
        <v>1577.8985210000001</v>
      </c>
      <c r="CW145">
        <f>'Raw Data'!CQ145</f>
        <v>100</v>
      </c>
      <c r="CX145">
        <f>'Raw Data'!CR145</f>
        <v>42947</v>
      </c>
      <c r="CY145">
        <f>'Raw Data'!CS145</f>
        <v>1.1332999999999999E-2</v>
      </c>
      <c r="CZ145">
        <f>'Raw Data'!CT145</f>
        <v>0</v>
      </c>
      <c r="DA145">
        <f>'Raw Data'!CU145</f>
        <v>2.2690000000000002E-3</v>
      </c>
      <c r="DB145">
        <f>'Raw Data'!CV145</f>
        <v>617</v>
      </c>
      <c r="DC145" t="str">
        <f>'Raw Data'!CW145</f>
        <v>241-0012</v>
      </c>
      <c r="DD145" t="str">
        <f>'Raw Data'!CX145</f>
        <v>3R : Rural Principal Arterial - Other</v>
      </c>
      <c r="DE145" t="str">
        <f>'Raw Data'!CY145</f>
        <v>34.880933, -83.406328</v>
      </c>
      <c r="DF145">
        <f>'Raw Data'!CZ145</f>
        <v>-83.406328000000002</v>
      </c>
      <c r="DG145">
        <f>'Raw Data'!DA145</f>
        <v>34.880932999999999</v>
      </c>
      <c r="DH145">
        <f>'Raw Data'!DB145</f>
        <v>34.880932999999999</v>
      </c>
      <c r="DI145">
        <f>'Raw Data'!DC145</f>
        <v>-83.406328000000002</v>
      </c>
      <c r="DJ145">
        <f>'Raw Data'!DD145</f>
        <v>2.2690000000000002E-3</v>
      </c>
      <c r="DK145">
        <f>'Raw Data'!DE145</f>
        <v>70</v>
      </c>
      <c r="DL145" s="1" t="str">
        <f>VLOOKUP(DK145,'Curve Info'!$A$9:$P$76,16)</f>
        <v>High Crash Frequency</v>
      </c>
      <c r="DM145" s="1" t="str">
        <f>VLOOKUP(DK145,'Curve Info'!$A$9:$P$76,14)</f>
        <v>High AADT</v>
      </c>
      <c r="DN145" s="1">
        <f t="shared" si="27"/>
        <v>6566.666666666667</v>
      </c>
      <c r="DO145" s="1">
        <f t="shared" si="28"/>
        <v>7470</v>
      </c>
      <c r="DP145" s="1">
        <f t="shared" si="29"/>
        <v>-903.33333333333303</v>
      </c>
      <c r="DQ145" s="1">
        <f t="shared" si="30"/>
        <v>-0.12092815707273534</v>
      </c>
      <c r="DR145" s="1">
        <f t="shared" si="31"/>
        <v>7018.3333333333339</v>
      </c>
      <c r="DS145">
        <f>'Raw Data'!DF145</f>
        <v>5040</v>
      </c>
      <c r="DT145">
        <f>'Raw Data'!DG145</f>
        <v>8.5</v>
      </c>
      <c r="DU145">
        <f>'Raw Data'!DH145</f>
        <v>7440</v>
      </c>
      <c r="DV145">
        <f>'Raw Data'!DI145</f>
        <v>6.9</v>
      </c>
      <c r="DW145">
        <f>'Raw Data'!DJ145</f>
        <v>7220</v>
      </c>
      <c r="DX145">
        <f>'Raw Data'!DK145</f>
        <v>7</v>
      </c>
      <c r="DY145">
        <f>'Raw Data'!DL145</f>
        <v>6850</v>
      </c>
      <c r="DZ145">
        <f>'Raw Data'!DM145</f>
        <v>6</v>
      </c>
      <c r="EA145">
        <f>'Raw Data'!DN145</f>
        <v>8020</v>
      </c>
      <c r="EB145">
        <f>'Raw Data'!DO145</f>
        <v>12</v>
      </c>
      <c r="EC145">
        <f>'Raw Data'!DP145</f>
        <v>7700</v>
      </c>
      <c r="ED145">
        <f>'Raw Data'!DQ145</f>
        <v>12</v>
      </c>
      <c r="EE145">
        <f>'Raw Data'!DR145</f>
        <v>7330</v>
      </c>
      <c r="EF145">
        <f>'Raw Data'!DS145</f>
        <v>12</v>
      </c>
      <c r="EG145">
        <f>'Raw Data'!DT145</f>
        <v>6830</v>
      </c>
      <c r="EH145">
        <f>'Raw Data'!DU145</f>
        <v>12</v>
      </c>
      <c r="EI145">
        <f>'Raw Data'!DV145</f>
        <v>6830</v>
      </c>
      <c r="EJ145">
        <f>'Raw Data'!DW145</f>
        <v>0</v>
      </c>
      <c r="EK145">
        <f>'Raw Data'!DX145</f>
        <v>6930</v>
      </c>
      <c r="EL145">
        <f>'Raw Data'!DY145</f>
        <v>0</v>
      </c>
      <c r="EM145">
        <f>'Raw Data'!DZ145</f>
        <v>1.0369999999999999E-3</v>
      </c>
    </row>
    <row r="146" spans="1:143" x14ac:dyDescent="0.3">
      <c r="A146">
        <f>'Raw Data'!A146</f>
        <v>145</v>
      </c>
      <c r="B146">
        <f>'Raw Data'!B146</f>
        <v>6345036</v>
      </c>
      <c r="C146" t="str">
        <f>'Raw Data'!C146</f>
        <v>Gsp Post 00</v>
      </c>
      <c r="D146">
        <f>'Raw Data'!D146</f>
        <v>42952.880555555559</v>
      </c>
      <c r="E146" s="1">
        <f t="shared" si="22"/>
        <v>2017</v>
      </c>
      <c r="F146" s="1" t="str" cm="1">
        <f t="array" ref="F146">_xlfn.IFS(E146&lt;=2016,"before treatment",E146=2017,"unknown",E146&gt;2017,"after treatment")</f>
        <v>unknown</v>
      </c>
      <c r="G146" s="1">
        <f t="shared" si="23"/>
        <v>0</v>
      </c>
      <c r="H146" s="1">
        <f t="shared" si="24"/>
        <v>0</v>
      </c>
      <c r="I146" t="str">
        <f>'Raw Data'!E146</f>
        <v>Rabun</v>
      </c>
      <c r="J146" t="str">
        <f>'Raw Data'!F146</f>
        <v>Hiawassee St</v>
      </c>
      <c r="K146" t="str">
        <f>'Raw Data'!G146</f>
        <v>100 Foot W Of Holden St</v>
      </c>
      <c r="L146" t="str">
        <f>'Raw Data'!H146</f>
        <v>(O) No Injury</v>
      </c>
      <c r="M146">
        <f>'Raw Data'!I146</f>
        <v>0</v>
      </c>
      <c r="N146">
        <f>'Raw Data'!J146</f>
        <v>0</v>
      </c>
      <c r="O146">
        <f>'Raw Data'!K146</f>
        <v>0</v>
      </c>
      <c r="P146" t="str">
        <f>'Raw Data'!L146</f>
        <v>Not a Collision with Motor Vehicle</v>
      </c>
      <c r="Q146" t="str">
        <f>'Raw Data'!M146</f>
        <v>On Shoulder</v>
      </c>
      <c r="R146" t="str">
        <f>'Raw Data'!N146</f>
        <v>["Motor Vehicle in Motion","Motor Vehicle in Motion"]</v>
      </c>
      <c r="S146" t="str">
        <f>'Raw Data'!O146</f>
        <v>["Guard Rail Fence","Motor Vehicle in Motion"]</v>
      </c>
      <c r="T146" t="str">
        <f>'Raw Data'!P146</f>
        <v>(None)</v>
      </c>
      <c r="U146">
        <f>'Raw Data'!Q146</f>
        <v>2</v>
      </c>
      <c r="V146" s="1" t="str">
        <f t="shared" si="25"/>
        <v>No</v>
      </c>
      <c r="W146" t="str">
        <f>'Raw Data'!R146</f>
        <v>["Negotiating a Curve","Turning Left"]</v>
      </c>
      <c r="X146" t="str">
        <f>'Raw Data'!S146</f>
        <v>["West","West"]</v>
      </c>
      <c r="Y146" t="str">
        <f>'Raw Data'!T146</f>
        <v>Dark-Not Lighted</v>
      </c>
      <c r="Z146" t="str">
        <f>'Raw Data'!U146</f>
        <v>Dry</v>
      </c>
      <c r="AA146" t="str">
        <f>'Raw Data'!V146</f>
        <v>[24,45]</v>
      </c>
      <c r="AB146" t="str">
        <f>'Raw Data'!W146</f>
        <v>["Lap and Shoulder Belt Used","Unknown"]</v>
      </c>
      <c r="AC146" s="1">
        <f t="shared" si="26"/>
        <v>0</v>
      </c>
      <c r="AD146" t="str">
        <f>'Raw Data'!X146</f>
        <v>["Bus","Passenger Car"]</v>
      </c>
      <c r="AE146" t="str">
        <f>'Raw Data'!Y146</f>
        <v>2411000200I</v>
      </c>
      <c r="AF146">
        <f>'Raw Data'!Z146</f>
        <v>15.275353000000001</v>
      </c>
      <c r="AG146">
        <f>'Raw Data'!AA146</f>
        <v>34.880097999999997</v>
      </c>
      <c r="AH146">
        <f>'Raw Data'!AB146</f>
        <v>-83.407498000000004</v>
      </c>
      <c r="AI146">
        <f>'Raw Data'!AC146</f>
        <v>70</v>
      </c>
      <c r="AJ146">
        <f>'Raw Data'!AD146</f>
        <v>32</v>
      </c>
      <c r="AK146">
        <f>'Raw Data'!AE146</f>
        <v>116</v>
      </c>
      <c r="AL146" t="str">
        <f>'Raw Data'!AF146</f>
        <v>D1_0002_00_I</v>
      </c>
      <c r="AM146">
        <f>'Raw Data'!AG146</f>
        <v>97</v>
      </c>
      <c r="AN146">
        <f>'Raw Data'!AH146</f>
        <v>115</v>
      </c>
      <c r="AO146" t="str">
        <f>'Raw Data'!AI146</f>
        <v>simple</v>
      </c>
      <c r="AP146">
        <f>'Raw Data'!AJ146</f>
        <v>277</v>
      </c>
      <c r="AQ146">
        <f>'Raw Data'!AK146</f>
        <v>152.1</v>
      </c>
      <c r="AR146">
        <f>'Raw Data'!AL146</f>
        <v>733.3</v>
      </c>
      <c r="AS146">
        <f>'Raw Data'!AM146</f>
        <v>-83.409188999999998</v>
      </c>
      <c r="AT146">
        <f>'Raw Data'!AN146</f>
        <v>34.879694000000001</v>
      </c>
      <c r="AU146">
        <f>'Raw Data'!AO146</f>
        <v>-83.407459000000003</v>
      </c>
      <c r="AV146">
        <f>'Raw Data'!AP146</f>
        <v>34.880220999999999</v>
      </c>
      <c r="AW146" t="str">
        <f>'Raw Data'!AQ146</f>
        <v>2411000200I</v>
      </c>
      <c r="AX146">
        <f>'Raw Data'!AR146</f>
        <v>1</v>
      </c>
      <c r="AY146">
        <f>'Raw Data'!AS146</f>
        <v>241</v>
      </c>
      <c r="AZ146">
        <f>'Raw Data'!AT146</f>
        <v>2</v>
      </c>
      <c r="BA146">
        <f>'Raw Data'!AU146</f>
        <v>0</v>
      </c>
      <c r="BB146">
        <f>'Raw Data'!AV146</f>
        <v>35</v>
      </c>
      <c r="BC146">
        <f>'Raw Data'!AW146</f>
        <v>9.6</v>
      </c>
      <c r="BD146">
        <f>'Raw Data'!AX146</f>
        <v>8.66</v>
      </c>
      <c r="BE146">
        <f>'Raw Data'!AY146</f>
        <v>1901.6</v>
      </c>
      <c r="BF146">
        <f>'Raw Data'!AZ146</f>
        <v>1889.4</v>
      </c>
      <c r="BG146">
        <f>'Raw Data'!BA146</f>
        <v>1881.9</v>
      </c>
      <c r="BH146">
        <f>'Raw Data'!BB146</f>
        <v>35</v>
      </c>
      <c r="BI146">
        <f>'Raw Data'!BC146</f>
        <v>30.8</v>
      </c>
      <c r="BJ146">
        <f>'Raw Data'!BD146</f>
        <v>4.2</v>
      </c>
      <c r="BK146">
        <f>'Raw Data'!BE146</f>
        <v>43091</v>
      </c>
      <c r="BL146" t="str">
        <f>'Raw Data'!BF146</f>
        <v>NONE</v>
      </c>
      <c r="BM146">
        <f>'Raw Data'!BG146</f>
        <v>2.2690000000000002E-3</v>
      </c>
      <c r="BN146">
        <f>'Raw Data'!BH146</f>
        <v>43298</v>
      </c>
      <c r="BO146">
        <f>'Raw Data'!BI146</f>
        <v>42923</v>
      </c>
      <c r="BP146" t="str">
        <f>'Raw Data'!BJ146</f>
        <v>2411000200I</v>
      </c>
      <c r="BQ146" t="str">
        <f>'Raw Data'!BK146</f>
        <v>RABUN</v>
      </c>
      <c r="BR146">
        <f>'Raw Data'!BL146</f>
        <v>1</v>
      </c>
      <c r="BS146">
        <f>'Raw Data'!BM146</f>
        <v>200</v>
      </c>
      <c r="BT146">
        <f>'Raw Data'!BN146</f>
        <v>1</v>
      </c>
      <c r="BU146">
        <f>'Raw Data'!BO146</f>
        <v>1</v>
      </c>
      <c r="BV146">
        <f>'Raw Data'!BP146</f>
        <v>2</v>
      </c>
      <c r="BW146">
        <f>'Raw Data'!BQ146</f>
        <v>1</v>
      </c>
      <c r="BX146">
        <f>'Raw Data'!BR146</f>
        <v>1</v>
      </c>
      <c r="BY146">
        <f>'Raw Data'!BS146</f>
        <v>2</v>
      </c>
      <c r="BZ146">
        <f>'Raw Data'!BT146</f>
        <v>3</v>
      </c>
      <c r="CA146">
        <f>'Raw Data'!BU146</f>
        <v>3</v>
      </c>
      <c r="CB146" t="str">
        <f>'Raw Data'!BV146</f>
        <v>N</v>
      </c>
      <c r="CC146">
        <f>'Raw Data'!BW146</f>
        <v>241</v>
      </c>
      <c r="CD146">
        <f>'Raw Data'!BX146</f>
        <v>2</v>
      </c>
      <c r="CE146">
        <f>'Raw Data'!BY146</f>
        <v>0</v>
      </c>
      <c r="CF146" t="str">
        <f>'Raw Data'!BZ146</f>
        <v>Not Urban</v>
      </c>
      <c r="CG146" t="str">
        <f>'Raw Data'!CA146</f>
        <v>Not Urban</v>
      </c>
      <c r="CH146">
        <f>'Raw Data'!CB146</f>
        <v>0</v>
      </c>
      <c r="CI146">
        <f>'Raw Data'!CC146</f>
        <v>35</v>
      </c>
      <c r="CJ146">
        <f>'Raw Data'!CD146</f>
        <v>8020</v>
      </c>
      <c r="CK146" t="str">
        <f>'Raw Data'!CE146</f>
        <v>Clayton</v>
      </c>
      <c r="CL146">
        <f>'Raw Data'!CF146</f>
        <v>1690</v>
      </c>
      <c r="CM146">
        <f>'Raw Data'!CG146</f>
        <v>0.298844</v>
      </c>
      <c r="CN146">
        <f>'Raw Data'!CH146</f>
        <v>9</v>
      </c>
      <c r="CO146" t="str">
        <f>'Raw Data'!CI146</f>
        <v>State Mainline</v>
      </c>
      <c r="CP146">
        <f>'Raw Data'!CJ146</f>
        <v>8020</v>
      </c>
      <c r="CQ146">
        <f>'Raw Data'!CK146</f>
        <v>452488</v>
      </c>
      <c r="CR146">
        <f>'Raw Data'!CL146</f>
        <v>15.01</v>
      </c>
      <c r="CS146">
        <f>'Raw Data'!CM146</f>
        <v>15.31</v>
      </c>
      <c r="CT146">
        <f>'Raw Data'!CN146</f>
        <v>452488</v>
      </c>
      <c r="CU146">
        <f>'Raw Data'!CO146</f>
        <v>0</v>
      </c>
      <c r="CV146">
        <f>'Raw Data'!CP146</f>
        <v>1577.8985210000001</v>
      </c>
      <c r="CW146">
        <f>'Raw Data'!CQ146</f>
        <v>100</v>
      </c>
      <c r="CX146">
        <f>'Raw Data'!CR146</f>
        <v>42947</v>
      </c>
      <c r="CY146">
        <f>'Raw Data'!CS146</f>
        <v>1.1332999999999999E-2</v>
      </c>
      <c r="CZ146">
        <f>'Raw Data'!CT146</f>
        <v>0</v>
      </c>
      <c r="DA146">
        <f>'Raw Data'!CU146</f>
        <v>2.2690000000000002E-3</v>
      </c>
      <c r="DB146">
        <f>'Raw Data'!CV146</f>
        <v>617</v>
      </c>
      <c r="DC146" t="str">
        <f>'Raw Data'!CW146</f>
        <v>241-0012</v>
      </c>
      <c r="DD146" t="str">
        <f>'Raw Data'!CX146</f>
        <v>3R : Rural Principal Arterial - Other</v>
      </c>
      <c r="DE146" t="str">
        <f>'Raw Data'!CY146</f>
        <v>34.880933, -83.406328</v>
      </c>
      <c r="DF146">
        <f>'Raw Data'!CZ146</f>
        <v>-83.406328000000002</v>
      </c>
      <c r="DG146">
        <f>'Raw Data'!DA146</f>
        <v>34.880932999999999</v>
      </c>
      <c r="DH146">
        <f>'Raw Data'!DB146</f>
        <v>34.880932999999999</v>
      </c>
      <c r="DI146">
        <f>'Raw Data'!DC146</f>
        <v>-83.406328000000002</v>
      </c>
      <c r="DJ146">
        <f>'Raw Data'!DD146</f>
        <v>2.2690000000000002E-3</v>
      </c>
      <c r="DK146">
        <f>'Raw Data'!DE146</f>
        <v>70</v>
      </c>
      <c r="DL146" s="1" t="str">
        <f>VLOOKUP(DK146,'Curve Info'!$A$9:$P$76,16)</f>
        <v>High Crash Frequency</v>
      </c>
      <c r="DM146" s="1" t="str">
        <f>VLOOKUP(DK146,'Curve Info'!$A$9:$P$76,14)</f>
        <v>High AADT</v>
      </c>
      <c r="DN146" s="1">
        <f t="shared" si="27"/>
        <v>6566.666666666667</v>
      </c>
      <c r="DO146" s="1">
        <f t="shared" si="28"/>
        <v>7470</v>
      </c>
      <c r="DP146" s="1">
        <f t="shared" si="29"/>
        <v>-903.33333333333303</v>
      </c>
      <c r="DQ146" s="1">
        <f t="shared" si="30"/>
        <v>-0.12092815707273534</v>
      </c>
      <c r="DR146" s="1">
        <f t="shared" si="31"/>
        <v>7018.3333333333339</v>
      </c>
      <c r="DS146">
        <f>'Raw Data'!DF146</f>
        <v>5040</v>
      </c>
      <c r="DT146">
        <f>'Raw Data'!DG146</f>
        <v>8.5</v>
      </c>
      <c r="DU146">
        <f>'Raw Data'!DH146</f>
        <v>7440</v>
      </c>
      <c r="DV146">
        <f>'Raw Data'!DI146</f>
        <v>6.9</v>
      </c>
      <c r="DW146">
        <f>'Raw Data'!DJ146</f>
        <v>7220</v>
      </c>
      <c r="DX146">
        <f>'Raw Data'!DK146</f>
        <v>7</v>
      </c>
      <c r="DY146">
        <f>'Raw Data'!DL146</f>
        <v>6850</v>
      </c>
      <c r="DZ146">
        <f>'Raw Data'!DM146</f>
        <v>6</v>
      </c>
      <c r="EA146">
        <f>'Raw Data'!DN146</f>
        <v>8020</v>
      </c>
      <c r="EB146">
        <f>'Raw Data'!DO146</f>
        <v>12</v>
      </c>
      <c r="EC146">
        <f>'Raw Data'!DP146</f>
        <v>7700</v>
      </c>
      <c r="ED146">
        <f>'Raw Data'!DQ146</f>
        <v>12</v>
      </c>
      <c r="EE146">
        <f>'Raw Data'!DR146</f>
        <v>7330</v>
      </c>
      <c r="EF146">
        <f>'Raw Data'!DS146</f>
        <v>12</v>
      </c>
      <c r="EG146">
        <f>'Raw Data'!DT146</f>
        <v>6830</v>
      </c>
      <c r="EH146">
        <f>'Raw Data'!DU146</f>
        <v>12</v>
      </c>
      <c r="EI146">
        <f>'Raw Data'!DV146</f>
        <v>6830</v>
      </c>
      <c r="EJ146">
        <f>'Raw Data'!DW146</f>
        <v>0</v>
      </c>
      <c r="EK146">
        <f>'Raw Data'!DX146</f>
        <v>6930</v>
      </c>
      <c r="EL146">
        <f>'Raw Data'!DY146</f>
        <v>0</v>
      </c>
      <c r="EM146">
        <f>'Raw Data'!DZ146</f>
        <v>0</v>
      </c>
    </row>
    <row r="147" spans="1:143" x14ac:dyDescent="0.3">
      <c r="A147">
        <f>'Raw Data'!A147</f>
        <v>146</v>
      </c>
      <c r="B147">
        <f>'Raw Data'!B147</f>
        <v>5963169</v>
      </c>
      <c r="C147" t="str">
        <f>'Raw Data'!C147</f>
        <v>Clayton Police Department</v>
      </c>
      <c r="D147">
        <f>'Raw Data'!D147</f>
        <v>42606.696527777778</v>
      </c>
      <c r="E147" s="1">
        <f t="shared" si="22"/>
        <v>2016</v>
      </c>
      <c r="F147" s="1" t="str" cm="1">
        <f t="array" ref="F147">_xlfn.IFS(E147&lt;=2016,"before treatment",E147=2017,"unknown",E147&gt;2017,"after treatment")</f>
        <v>before treatment</v>
      </c>
      <c r="G147" s="1">
        <f t="shared" si="23"/>
        <v>1</v>
      </c>
      <c r="H147" s="1">
        <f t="shared" si="24"/>
        <v>0</v>
      </c>
      <c r="I147" t="str">
        <f>'Raw Data'!E147</f>
        <v>Rabun</v>
      </c>
      <c r="J147" t="str">
        <f>'Raw Data'!F147</f>
        <v>Hiawassee St</v>
      </c>
      <c r="K147" t="str">
        <f>'Raw Data'!G147</f>
        <v>Bynum St</v>
      </c>
      <c r="L147" t="str">
        <f>'Raw Data'!H147</f>
        <v>(O) No Injury</v>
      </c>
      <c r="M147">
        <f>'Raw Data'!I147</f>
        <v>0</v>
      </c>
      <c r="N147">
        <f>'Raw Data'!J147</f>
        <v>0</v>
      </c>
      <c r="O147">
        <f>'Raw Data'!K147</f>
        <v>0</v>
      </c>
      <c r="P147" t="str">
        <f>'Raw Data'!L147</f>
        <v>Not a Collision with Motor Vehicle</v>
      </c>
      <c r="Q147" t="str">
        <f>'Raw Data'!M147</f>
        <v>Off Roadway</v>
      </c>
      <c r="R147" t="str">
        <f>'Raw Data'!N147</f>
        <v>Over Turn</v>
      </c>
      <c r="S147" t="str">
        <f>'Raw Data'!O147</f>
        <v>Over Turn</v>
      </c>
      <c r="T147" t="str">
        <f>'Raw Data'!P147</f>
        <v>Inattentive or Other Distraction (Distracted)</v>
      </c>
      <c r="U147">
        <f>'Raw Data'!Q147</f>
        <v>1</v>
      </c>
      <c r="V147" s="1" t="str">
        <f t="shared" si="25"/>
        <v>Yes</v>
      </c>
      <c r="W147" t="str">
        <f>'Raw Data'!R147</f>
        <v>Negotiating a Curve</v>
      </c>
      <c r="X147" t="str">
        <f>'Raw Data'!S147</f>
        <v>East</v>
      </c>
      <c r="Y147" t="str">
        <f>'Raw Data'!T147</f>
        <v>Daylight</v>
      </c>
      <c r="Z147" t="str">
        <f>'Raw Data'!U147</f>
        <v>Dry</v>
      </c>
      <c r="AA147">
        <f>'Raw Data'!V147</f>
        <v>0</v>
      </c>
      <c r="AB147" t="str">
        <f>'Raw Data'!W147</f>
        <v>Lap and Shoulder Belt Used</v>
      </c>
      <c r="AC147" s="1">
        <f t="shared" si="26"/>
        <v>0</v>
      </c>
      <c r="AD147" t="str">
        <f>'Raw Data'!X147</f>
        <v>Sports Utility Vehicle (SUV)</v>
      </c>
      <c r="AE147" t="str">
        <f>'Raw Data'!Y147</f>
        <v>2411000200I</v>
      </c>
      <c r="AF147">
        <f>'Raw Data'!Z147</f>
        <v>15.110666999999999</v>
      </c>
      <c r="AG147">
        <f>'Raw Data'!AA147</f>
        <v>34.880099000000001</v>
      </c>
      <c r="AH147">
        <f>'Raw Data'!AB147</f>
        <v>-83.409520999999998</v>
      </c>
      <c r="AI147">
        <f>'Raw Data'!AC147</f>
        <v>70</v>
      </c>
      <c r="AJ147">
        <f>'Raw Data'!AD147</f>
        <v>32</v>
      </c>
      <c r="AK147">
        <f>'Raw Data'!AE147</f>
        <v>116</v>
      </c>
      <c r="AL147" t="str">
        <f>'Raw Data'!AF147</f>
        <v>D1_0002_00_I</v>
      </c>
      <c r="AM147">
        <f>'Raw Data'!AG147</f>
        <v>97</v>
      </c>
      <c r="AN147">
        <f>'Raw Data'!AH147</f>
        <v>115</v>
      </c>
      <c r="AO147" t="str">
        <f>'Raw Data'!AI147</f>
        <v>simple</v>
      </c>
      <c r="AP147">
        <f>'Raw Data'!AJ147</f>
        <v>277</v>
      </c>
      <c r="AQ147">
        <f>'Raw Data'!AK147</f>
        <v>152.1</v>
      </c>
      <c r="AR147">
        <f>'Raw Data'!AL147</f>
        <v>733.3</v>
      </c>
      <c r="AS147">
        <f>'Raw Data'!AM147</f>
        <v>-83.409188999999998</v>
      </c>
      <c r="AT147">
        <f>'Raw Data'!AN147</f>
        <v>34.879694000000001</v>
      </c>
      <c r="AU147">
        <f>'Raw Data'!AO147</f>
        <v>-83.407459000000003</v>
      </c>
      <c r="AV147">
        <f>'Raw Data'!AP147</f>
        <v>34.880220999999999</v>
      </c>
      <c r="AW147" t="str">
        <f>'Raw Data'!AQ147</f>
        <v>2411000200I</v>
      </c>
      <c r="AX147">
        <f>'Raw Data'!AR147</f>
        <v>1</v>
      </c>
      <c r="AY147">
        <f>'Raw Data'!AS147</f>
        <v>241</v>
      </c>
      <c r="AZ147">
        <f>'Raw Data'!AT147</f>
        <v>2</v>
      </c>
      <c r="BA147">
        <f>'Raw Data'!AU147</f>
        <v>0</v>
      </c>
      <c r="BB147">
        <f>'Raw Data'!AV147</f>
        <v>35</v>
      </c>
      <c r="BC147">
        <f>'Raw Data'!AW147</f>
        <v>9.6</v>
      </c>
      <c r="BD147">
        <f>'Raw Data'!AX147</f>
        <v>8.66</v>
      </c>
      <c r="BE147">
        <f>'Raw Data'!AY147</f>
        <v>1901.6</v>
      </c>
      <c r="BF147">
        <f>'Raw Data'!AZ147</f>
        <v>1889.4</v>
      </c>
      <c r="BG147">
        <f>'Raw Data'!BA147</f>
        <v>1881.9</v>
      </c>
      <c r="BH147">
        <f>'Raw Data'!BB147</f>
        <v>35</v>
      </c>
      <c r="BI147">
        <f>'Raw Data'!BC147</f>
        <v>30.8</v>
      </c>
      <c r="BJ147">
        <f>'Raw Data'!BD147</f>
        <v>4.2</v>
      </c>
      <c r="BK147">
        <f>'Raw Data'!BE147</f>
        <v>43091</v>
      </c>
      <c r="BL147" t="str">
        <f>'Raw Data'!BF147</f>
        <v>NONE</v>
      </c>
      <c r="BM147">
        <f>'Raw Data'!BG147</f>
        <v>2.2690000000000002E-3</v>
      </c>
      <c r="BN147">
        <f>'Raw Data'!BH147</f>
        <v>43298</v>
      </c>
      <c r="BO147">
        <f>'Raw Data'!BI147</f>
        <v>42923</v>
      </c>
      <c r="BP147" t="str">
        <f>'Raw Data'!BJ147</f>
        <v>2411000200I</v>
      </c>
      <c r="BQ147" t="str">
        <f>'Raw Data'!BK147</f>
        <v>RABUN</v>
      </c>
      <c r="BR147">
        <f>'Raw Data'!BL147</f>
        <v>1</v>
      </c>
      <c r="BS147">
        <f>'Raw Data'!BM147</f>
        <v>200</v>
      </c>
      <c r="BT147">
        <f>'Raw Data'!BN147</f>
        <v>1</v>
      </c>
      <c r="BU147">
        <f>'Raw Data'!BO147</f>
        <v>1</v>
      </c>
      <c r="BV147">
        <f>'Raw Data'!BP147</f>
        <v>2</v>
      </c>
      <c r="BW147">
        <f>'Raw Data'!BQ147</f>
        <v>1</v>
      </c>
      <c r="BX147">
        <f>'Raw Data'!BR147</f>
        <v>1</v>
      </c>
      <c r="BY147">
        <f>'Raw Data'!BS147</f>
        <v>2</v>
      </c>
      <c r="BZ147">
        <f>'Raw Data'!BT147</f>
        <v>3</v>
      </c>
      <c r="CA147">
        <f>'Raw Data'!BU147</f>
        <v>3</v>
      </c>
      <c r="CB147" t="str">
        <f>'Raw Data'!BV147</f>
        <v>N</v>
      </c>
      <c r="CC147">
        <f>'Raw Data'!BW147</f>
        <v>241</v>
      </c>
      <c r="CD147">
        <f>'Raw Data'!BX147</f>
        <v>2</v>
      </c>
      <c r="CE147">
        <f>'Raw Data'!BY147</f>
        <v>0</v>
      </c>
      <c r="CF147" t="str">
        <f>'Raw Data'!BZ147</f>
        <v>Not Urban</v>
      </c>
      <c r="CG147" t="str">
        <f>'Raw Data'!CA147</f>
        <v>Not Urban</v>
      </c>
      <c r="CH147">
        <f>'Raw Data'!CB147</f>
        <v>0</v>
      </c>
      <c r="CI147">
        <f>'Raw Data'!CC147</f>
        <v>35</v>
      </c>
      <c r="CJ147">
        <f>'Raw Data'!CD147</f>
        <v>8020</v>
      </c>
      <c r="CK147" t="str">
        <f>'Raw Data'!CE147</f>
        <v>Clayton</v>
      </c>
      <c r="CL147">
        <f>'Raw Data'!CF147</f>
        <v>1690</v>
      </c>
      <c r="CM147">
        <f>'Raw Data'!CG147</f>
        <v>0.298844</v>
      </c>
      <c r="CN147">
        <f>'Raw Data'!CH147</f>
        <v>9</v>
      </c>
      <c r="CO147" t="str">
        <f>'Raw Data'!CI147</f>
        <v>State Mainline</v>
      </c>
      <c r="CP147">
        <f>'Raw Data'!CJ147</f>
        <v>8020</v>
      </c>
      <c r="CQ147">
        <f>'Raw Data'!CK147</f>
        <v>452488</v>
      </c>
      <c r="CR147">
        <f>'Raw Data'!CL147</f>
        <v>15.01</v>
      </c>
      <c r="CS147">
        <f>'Raw Data'!CM147</f>
        <v>15.31</v>
      </c>
      <c r="CT147">
        <f>'Raw Data'!CN147</f>
        <v>452488</v>
      </c>
      <c r="CU147">
        <f>'Raw Data'!CO147</f>
        <v>0</v>
      </c>
      <c r="CV147">
        <f>'Raw Data'!CP147</f>
        <v>1577.8985210000001</v>
      </c>
      <c r="CW147">
        <f>'Raw Data'!CQ147</f>
        <v>100</v>
      </c>
      <c r="CX147">
        <f>'Raw Data'!CR147</f>
        <v>42947</v>
      </c>
      <c r="CY147">
        <f>'Raw Data'!CS147</f>
        <v>1.1332999999999999E-2</v>
      </c>
      <c r="CZ147">
        <f>'Raw Data'!CT147</f>
        <v>0</v>
      </c>
      <c r="DA147">
        <f>'Raw Data'!CU147</f>
        <v>2.2690000000000002E-3</v>
      </c>
      <c r="DB147">
        <f>'Raw Data'!CV147</f>
        <v>617</v>
      </c>
      <c r="DC147" t="str">
        <f>'Raw Data'!CW147</f>
        <v>241-0012</v>
      </c>
      <c r="DD147" t="str">
        <f>'Raw Data'!CX147</f>
        <v>3R : Rural Principal Arterial - Other</v>
      </c>
      <c r="DE147" t="str">
        <f>'Raw Data'!CY147</f>
        <v>34.880933, -83.406328</v>
      </c>
      <c r="DF147">
        <f>'Raw Data'!CZ147</f>
        <v>-83.406328000000002</v>
      </c>
      <c r="DG147">
        <f>'Raw Data'!DA147</f>
        <v>34.880932999999999</v>
      </c>
      <c r="DH147">
        <f>'Raw Data'!DB147</f>
        <v>34.880932999999999</v>
      </c>
      <c r="DI147">
        <f>'Raw Data'!DC147</f>
        <v>-83.406328000000002</v>
      </c>
      <c r="DJ147">
        <f>'Raw Data'!DD147</f>
        <v>2.2690000000000002E-3</v>
      </c>
      <c r="DK147">
        <f>'Raw Data'!DE147</f>
        <v>70</v>
      </c>
      <c r="DL147" s="1" t="str">
        <f>VLOOKUP(DK147,'Curve Info'!$A$9:$P$76,16)</f>
        <v>High Crash Frequency</v>
      </c>
      <c r="DM147" s="1" t="str">
        <f>VLOOKUP(DK147,'Curve Info'!$A$9:$P$76,14)</f>
        <v>High AADT</v>
      </c>
      <c r="DN147" s="1">
        <f t="shared" si="27"/>
        <v>6566.666666666667</v>
      </c>
      <c r="DO147" s="1">
        <f t="shared" si="28"/>
        <v>7470</v>
      </c>
      <c r="DP147" s="1">
        <f t="shared" si="29"/>
        <v>-903.33333333333303</v>
      </c>
      <c r="DQ147" s="1">
        <f t="shared" si="30"/>
        <v>-0.12092815707273534</v>
      </c>
      <c r="DR147" s="1">
        <f t="shared" si="31"/>
        <v>7018.3333333333339</v>
      </c>
      <c r="DS147">
        <f>'Raw Data'!DF147</f>
        <v>5040</v>
      </c>
      <c r="DT147">
        <f>'Raw Data'!DG147</f>
        <v>8.5</v>
      </c>
      <c r="DU147">
        <f>'Raw Data'!DH147</f>
        <v>7440</v>
      </c>
      <c r="DV147">
        <f>'Raw Data'!DI147</f>
        <v>6.9</v>
      </c>
      <c r="DW147">
        <f>'Raw Data'!DJ147</f>
        <v>7220</v>
      </c>
      <c r="DX147">
        <f>'Raw Data'!DK147</f>
        <v>7</v>
      </c>
      <c r="DY147">
        <f>'Raw Data'!DL147</f>
        <v>6850</v>
      </c>
      <c r="DZ147">
        <f>'Raw Data'!DM147</f>
        <v>6</v>
      </c>
      <c r="EA147">
        <f>'Raw Data'!DN147</f>
        <v>8020</v>
      </c>
      <c r="EB147">
        <f>'Raw Data'!DO147</f>
        <v>12</v>
      </c>
      <c r="EC147">
        <f>'Raw Data'!DP147</f>
        <v>7700</v>
      </c>
      <c r="ED147">
        <f>'Raw Data'!DQ147</f>
        <v>12</v>
      </c>
      <c r="EE147">
        <f>'Raw Data'!DR147</f>
        <v>7330</v>
      </c>
      <c r="EF147">
        <f>'Raw Data'!DS147</f>
        <v>12</v>
      </c>
      <c r="EG147">
        <f>'Raw Data'!DT147</f>
        <v>6830</v>
      </c>
      <c r="EH147">
        <f>'Raw Data'!DU147</f>
        <v>12</v>
      </c>
      <c r="EI147">
        <f>'Raw Data'!DV147</f>
        <v>6830</v>
      </c>
      <c r="EJ147">
        <f>'Raw Data'!DW147</f>
        <v>0</v>
      </c>
      <c r="EK147">
        <f>'Raw Data'!DX147</f>
        <v>6930</v>
      </c>
      <c r="EL147">
        <f>'Raw Data'!DY147</f>
        <v>0</v>
      </c>
      <c r="EM147">
        <f>'Raw Data'!DZ147</f>
        <v>5.2099999999999998E-4</v>
      </c>
    </row>
    <row r="148" spans="1:143" x14ac:dyDescent="0.3">
      <c r="A148">
        <f>'Raw Data'!A148</f>
        <v>147</v>
      </c>
      <c r="B148">
        <f>'Raw Data'!B148</f>
        <v>5881367</v>
      </c>
      <c r="C148" t="str">
        <f>'Raw Data'!C148</f>
        <v>Clayton Police Department</v>
      </c>
      <c r="D148">
        <f>'Raw Data'!D148</f>
        <v>42362.75</v>
      </c>
      <c r="E148" s="1">
        <f t="shared" si="22"/>
        <v>2015</v>
      </c>
      <c r="F148" s="1" t="str" cm="1">
        <f t="array" ref="F148">_xlfn.IFS(E148&lt;=2016,"before treatment",E148=2017,"unknown",E148&gt;2017,"after treatment")</f>
        <v>before treatment</v>
      </c>
      <c r="G148" s="1">
        <f t="shared" si="23"/>
        <v>1</v>
      </c>
      <c r="H148" s="1">
        <f t="shared" si="24"/>
        <v>0</v>
      </c>
      <c r="I148" t="str">
        <f>'Raw Data'!E148</f>
        <v>Rabun</v>
      </c>
      <c r="J148" t="str">
        <f>'Raw Data'!F148</f>
        <v>Hiawassee St</v>
      </c>
      <c r="K148" t="str">
        <f>'Raw Data'!G148</f>
        <v>Meadow Strm</v>
      </c>
      <c r="L148" t="str">
        <f>'Raw Data'!H148</f>
        <v>(O) No Injury</v>
      </c>
      <c r="M148">
        <f>'Raw Data'!I148</f>
        <v>0</v>
      </c>
      <c r="N148">
        <f>'Raw Data'!J148</f>
        <v>0</v>
      </c>
      <c r="O148">
        <f>'Raw Data'!K148</f>
        <v>0</v>
      </c>
      <c r="P148" t="str">
        <f>'Raw Data'!L148</f>
        <v>Not a Collision with Motor Vehicle</v>
      </c>
      <c r="Q148" t="str">
        <f>'Raw Data'!M148</f>
        <v>Off Roadway</v>
      </c>
      <c r="R148" t="str">
        <f>'Raw Data'!N148</f>
        <v>Motor Vehicle in Motion</v>
      </c>
      <c r="S148" t="str">
        <f>'Raw Data'!O148</f>
        <v>Motor Vehicle in Motion</v>
      </c>
      <c r="T148" t="str">
        <f>'Raw Data'!P148</f>
        <v>Too Fast for Conditions</v>
      </c>
      <c r="U148">
        <f>'Raw Data'!Q148</f>
        <v>1</v>
      </c>
      <c r="V148" s="1" t="str">
        <f t="shared" si="25"/>
        <v>Yes</v>
      </c>
      <c r="W148" t="str">
        <f>'Raw Data'!R148</f>
        <v>Negotiating a Curve</v>
      </c>
      <c r="X148" t="str">
        <f>'Raw Data'!S148</f>
        <v>East</v>
      </c>
      <c r="Y148" t="str">
        <f>'Raw Data'!T148</f>
        <v>Dark-Not Lighted</v>
      </c>
      <c r="Z148" t="str">
        <f>'Raw Data'!U148</f>
        <v>Wet</v>
      </c>
      <c r="AA148">
        <f>'Raw Data'!V148</f>
        <v>0</v>
      </c>
      <c r="AB148" t="str">
        <f>'Raw Data'!W148</f>
        <v>Lap and Shoulder Belt Used</v>
      </c>
      <c r="AC148" s="1">
        <f t="shared" si="26"/>
        <v>0</v>
      </c>
      <c r="AD148" t="str">
        <f>'Raw Data'!X148</f>
        <v>Pickup Truck</v>
      </c>
      <c r="AE148" t="str">
        <f>'Raw Data'!Y148</f>
        <v>2411000200I</v>
      </c>
      <c r="AF148">
        <f>'Raw Data'!Z148</f>
        <v>15.253280999999999</v>
      </c>
      <c r="AG148">
        <f>'Raw Data'!AA148</f>
        <v>34.879790999999997</v>
      </c>
      <c r="AH148">
        <f>'Raw Data'!AB148</f>
        <v>-83.407604000000006</v>
      </c>
      <c r="AI148">
        <f>'Raw Data'!AC148</f>
        <v>70</v>
      </c>
      <c r="AJ148">
        <f>'Raw Data'!AD148</f>
        <v>32</v>
      </c>
      <c r="AK148">
        <f>'Raw Data'!AE148</f>
        <v>116</v>
      </c>
      <c r="AL148" t="str">
        <f>'Raw Data'!AF148</f>
        <v>D1_0002_00_I</v>
      </c>
      <c r="AM148">
        <f>'Raw Data'!AG148</f>
        <v>97</v>
      </c>
      <c r="AN148">
        <f>'Raw Data'!AH148</f>
        <v>115</v>
      </c>
      <c r="AO148" t="str">
        <f>'Raw Data'!AI148</f>
        <v>simple</v>
      </c>
      <c r="AP148">
        <f>'Raw Data'!AJ148</f>
        <v>277</v>
      </c>
      <c r="AQ148">
        <f>'Raw Data'!AK148</f>
        <v>152.1</v>
      </c>
      <c r="AR148">
        <f>'Raw Data'!AL148</f>
        <v>733.3</v>
      </c>
      <c r="AS148">
        <f>'Raw Data'!AM148</f>
        <v>-83.409188999999998</v>
      </c>
      <c r="AT148">
        <f>'Raw Data'!AN148</f>
        <v>34.879694000000001</v>
      </c>
      <c r="AU148">
        <f>'Raw Data'!AO148</f>
        <v>-83.407459000000003</v>
      </c>
      <c r="AV148">
        <f>'Raw Data'!AP148</f>
        <v>34.880220999999999</v>
      </c>
      <c r="AW148" t="str">
        <f>'Raw Data'!AQ148</f>
        <v>2411000200I</v>
      </c>
      <c r="AX148">
        <f>'Raw Data'!AR148</f>
        <v>1</v>
      </c>
      <c r="AY148">
        <f>'Raw Data'!AS148</f>
        <v>241</v>
      </c>
      <c r="AZ148">
        <f>'Raw Data'!AT148</f>
        <v>2</v>
      </c>
      <c r="BA148">
        <f>'Raw Data'!AU148</f>
        <v>0</v>
      </c>
      <c r="BB148">
        <f>'Raw Data'!AV148</f>
        <v>35</v>
      </c>
      <c r="BC148">
        <f>'Raw Data'!AW148</f>
        <v>9.6</v>
      </c>
      <c r="BD148">
        <f>'Raw Data'!AX148</f>
        <v>8.66</v>
      </c>
      <c r="BE148">
        <f>'Raw Data'!AY148</f>
        <v>1901.6</v>
      </c>
      <c r="BF148">
        <f>'Raw Data'!AZ148</f>
        <v>1889.4</v>
      </c>
      <c r="BG148">
        <f>'Raw Data'!BA148</f>
        <v>1881.9</v>
      </c>
      <c r="BH148">
        <f>'Raw Data'!BB148</f>
        <v>35</v>
      </c>
      <c r="BI148">
        <f>'Raw Data'!BC148</f>
        <v>30.8</v>
      </c>
      <c r="BJ148">
        <f>'Raw Data'!BD148</f>
        <v>4.2</v>
      </c>
      <c r="BK148">
        <f>'Raw Data'!BE148</f>
        <v>43091</v>
      </c>
      <c r="BL148" t="str">
        <f>'Raw Data'!BF148</f>
        <v>NONE</v>
      </c>
      <c r="BM148">
        <f>'Raw Data'!BG148</f>
        <v>2.2690000000000002E-3</v>
      </c>
      <c r="BN148">
        <f>'Raw Data'!BH148</f>
        <v>43298</v>
      </c>
      <c r="BO148">
        <f>'Raw Data'!BI148</f>
        <v>42923</v>
      </c>
      <c r="BP148" t="str">
        <f>'Raw Data'!BJ148</f>
        <v>2411000200I</v>
      </c>
      <c r="BQ148" t="str">
        <f>'Raw Data'!BK148</f>
        <v>RABUN</v>
      </c>
      <c r="BR148">
        <f>'Raw Data'!BL148</f>
        <v>1</v>
      </c>
      <c r="BS148">
        <f>'Raw Data'!BM148</f>
        <v>200</v>
      </c>
      <c r="BT148">
        <f>'Raw Data'!BN148</f>
        <v>1</v>
      </c>
      <c r="BU148">
        <f>'Raw Data'!BO148</f>
        <v>1</v>
      </c>
      <c r="BV148">
        <f>'Raw Data'!BP148</f>
        <v>2</v>
      </c>
      <c r="BW148">
        <f>'Raw Data'!BQ148</f>
        <v>1</v>
      </c>
      <c r="BX148">
        <f>'Raw Data'!BR148</f>
        <v>1</v>
      </c>
      <c r="BY148">
        <f>'Raw Data'!BS148</f>
        <v>2</v>
      </c>
      <c r="BZ148">
        <f>'Raw Data'!BT148</f>
        <v>3</v>
      </c>
      <c r="CA148">
        <f>'Raw Data'!BU148</f>
        <v>3</v>
      </c>
      <c r="CB148" t="str">
        <f>'Raw Data'!BV148</f>
        <v>N</v>
      </c>
      <c r="CC148">
        <f>'Raw Data'!BW148</f>
        <v>241</v>
      </c>
      <c r="CD148">
        <f>'Raw Data'!BX148</f>
        <v>2</v>
      </c>
      <c r="CE148">
        <f>'Raw Data'!BY148</f>
        <v>0</v>
      </c>
      <c r="CF148" t="str">
        <f>'Raw Data'!BZ148</f>
        <v>Not Urban</v>
      </c>
      <c r="CG148" t="str">
        <f>'Raw Data'!CA148</f>
        <v>Not Urban</v>
      </c>
      <c r="CH148">
        <f>'Raw Data'!CB148</f>
        <v>0</v>
      </c>
      <c r="CI148">
        <f>'Raw Data'!CC148</f>
        <v>35</v>
      </c>
      <c r="CJ148">
        <f>'Raw Data'!CD148</f>
        <v>8020</v>
      </c>
      <c r="CK148" t="str">
        <f>'Raw Data'!CE148</f>
        <v>Clayton</v>
      </c>
      <c r="CL148">
        <f>'Raw Data'!CF148</f>
        <v>1690</v>
      </c>
      <c r="CM148">
        <f>'Raw Data'!CG148</f>
        <v>0.298844</v>
      </c>
      <c r="CN148">
        <f>'Raw Data'!CH148</f>
        <v>9</v>
      </c>
      <c r="CO148" t="str">
        <f>'Raw Data'!CI148</f>
        <v>State Mainline</v>
      </c>
      <c r="CP148">
        <f>'Raw Data'!CJ148</f>
        <v>8020</v>
      </c>
      <c r="CQ148">
        <f>'Raw Data'!CK148</f>
        <v>452488</v>
      </c>
      <c r="CR148">
        <f>'Raw Data'!CL148</f>
        <v>15.01</v>
      </c>
      <c r="CS148">
        <f>'Raw Data'!CM148</f>
        <v>15.31</v>
      </c>
      <c r="CT148">
        <f>'Raw Data'!CN148</f>
        <v>452488</v>
      </c>
      <c r="CU148">
        <f>'Raw Data'!CO148</f>
        <v>0</v>
      </c>
      <c r="CV148">
        <f>'Raw Data'!CP148</f>
        <v>1577.8985210000001</v>
      </c>
      <c r="CW148">
        <f>'Raw Data'!CQ148</f>
        <v>100</v>
      </c>
      <c r="CX148">
        <f>'Raw Data'!CR148</f>
        <v>42947</v>
      </c>
      <c r="CY148">
        <f>'Raw Data'!CS148</f>
        <v>1.1332999999999999E-2</v>
      </c>
      <c r="CZ148">
        <f>'Raw Data'!CT148</f>
        <v>0</v>
      </c>
      <c r="DA148">
        <f>'Raw Data'!CU148</f>
        <v>2.2690000000000002E-3</v>
      </c>
      <c r="DB148">
        <f>'Raw Data'!CV148</f>
        <v>617</v>
      </c>
      <c r="DC148" t="str">
        <f>'Raw Data'!CW148</f>
        <v>241-0012</v>
      </c>
      <c r="DD148" t="str">
        <f>'Raw Data'!CX148</f>
        <v>3R : Rural Principal Arterial - Other</v>
      </c>
      <c r="DE148" t="str">
        <f>'Raw Data'!CY148</f>
        <v>34.880933, -83.406328</v>
      </c>
      <c r="DF148">
        <f>'Raw Data'!CZ148</f>
        <v>-83.406328000000002</v>
      </c>
      <c r="DG148">
        <f>'Raw Data'!DA148</f>
        <v>34.880932999999999</v>
      </c>
      <c r="DH148">
        <f>'Raw Data'!DB148</f>
        <v>34.880932999999999</v>
      </c>
      <c r="DI148">
        <f>'Raw Data'!DC148</f>
        <v>-83.406328000000002</v>
      </c>
      <c r="DJ148">
        <f>'Raw Data'!DD148</f>
        <v>2.2690000000000002E-3</v>
      </c>
      <c r="DK148">
        <f>'Raw Data'!DE148</f>
        <v>70</v>
      </c>
      <c r="DL148" s="1" t="str">
        <f>VLOOKUP(DK148,'Curve Info'!$A$9:$P$76,16)</f>
        <v>High Crash Frequency</v>
      </c>
      <c r="DM148" s="1" t="str">
        <f>VLOOKUP(DK148,'Curve Info'!$A$9:$P$76,14)</f>
        <v>High AADT</v>
      </c>
      <c r="DN148" s="1">
        <f t="shared" si="27"/>
        <v>6566.666666666667</v>
      </c>
      <c r="DO148" s="1">
        <f t="shared" si="28"/>
        <v>7470</v>
      </c>
      <c r="DP148" s="1">
        <f t="shared" si="29"/>
        <v>-903.33333333333303</v>
      </c>
      <c r="DQ148" s="1">
        <f t="shared" si="30"/>
        <v>-0.12092815707273534</v>
      </c>
      <c r="DR148" s="1">
        <f t="shared" si="31"/>
        <v>7018.3333333333339</v>
      </c>
      <c r="DS148">
        <f>'Raw Data'!DF148</f>
        <v>5040</v>
      </c>
      <c r="DT148">
        <f>'Raw Data'!DG148</f>
        <v>8.5</v>
      </c>
      <c r="DU148">
        <f>'Raw Data'!DH148</f>
        <v>7440</v>
      </c>
      <c r="DV148">
        <f>'Raw Data'!DI148</f>
        <v>6.9</v>
      </c>
      <c r="DW148">
        <f>'Raw Data'!DJ148</f>
        <v>7220</v>
      </c>
      <c r="DX148">
        <f>'Raw Data'!DK148</f>
        <v>7</v>
      </c>
      <c r="DY148">
        <f>'Raw Data'!DL148</f>
        <v>6850</v>
      </c>
      <c r="DZ148">
        <f>'Raw Data'!DM148</f>
        <v>6</v>
      </c>
      <c r="EA148">
        <f>'Raw Data'!DN148</f>
        <v>8020</v>
      </c>
      <c r="EB148">
        <f>'Raw Data'!DO148</f>
        <v>12</v>
      </c>
      <c r="EC148">
        <f>'Raw Data'!DP148</f>
        <v>7700</v>
      </c>
      <c r="ED148">
        <f>'Raw Data'!DQ148</f>
        <v>12</v>
      </c>
      <c r="EE148">
        <f>'Raw Data'!DR148</f>
        <v>7330</v>
      </c>
      <c r="EF148">
        <f>'Raw Data'!DS148</f>
        <v>12</v>
      </c>
      <c r="EG148">
        <f>'Raw Data'!DT148</f>
        <v>6830</v>
      </c>
      <c r="EH148">
        <f>'Raw Data'!DU148</f>
        <v>12</v>
      </c>
      <c r="EI148">
        <f>'Raw Data'!DV148</f>
        <v>6830</v>
      </c>
      <c r="EJ148">
        <f>'Raw Data'!DW148</f>
        <v>0</v>
      </c>
      <c r="EK148">
        <f>'Raw Data'!DX148</f>
        <v>6930</v>
      </c>
      <c r="EL148">
        <f>'Raw Data'!DY148</f>
        <v>0</v>
      </c>
      <c r="EM148">
        <f>'Raw Data'!DZ148</f>
        <v>0</v>
      </c>
    </row>
    <row r="149" spans="1:143" x14ac:dyDescent="0.3">
      <c r="A149">
        <f>'Raw Data'!A149</f>
        <v>148</v>
      </c>
      <c r="B149">
        <f>'Raw Data'!B149</f>
        <v>4964019</v>
      </c>
      <c r="C149" t="str">
        <f>'Raw Data'!C149</f>
        <v>Clayton Police Department</v>
      </c>
      <c r="D149">
        <f>'Raw Data'!D149</f>
        <v>41885.718055555553</v>
      </c>
      <c r="E149" s="1">
        <f t="shared" si="22"/>
        <v>2014</v>
      </c>
      <c r="F149" s="1" t="str" cm="1">
        <f t="array" ref="F149">_xlfn.IFS(E149&lt;=2016,"before treatment",E149=2017,"unknown",E149&gt;2017,"after treatment")</f>
        <v>before treatment</v>
      </c>
      <c r="G149" s="1">
        <f t="shared" si="23"/>
        <v>1</v>
      </c>
      <c r="H149" s="1">
        <f t="shared" si="24"/>
        <v>0</v>
      </c>
      <c r="I149" t="str">
        <f>'Raw Data'!E149</f>
        <v>Rabun</v>
      </c>
      <c r="J149" t="str">
        <f>'Raw Data'!F149</f>
        <v>Hiawassee St</v>
      </c>
      <c r="K149" t="str">
        <f>'Raw Data'!G149</f>
        <v>Bynum St</v>
      </c>
      <c r="L149" t="str">
        <f>'Raw Data'!H149</f>
        <v>(O) No Injury</v>
      </c>
      <c r="M149">
        <f>'Raw Data'!I149</f>
        <v>0</v>
      </c>
      <c r="N149">
        <f>'Raw Data'!J149</f>
        <v>0</v>
      </c>
      <c r="O149">
        <f>'Raw Data'!K149</f>
        <v>0</v>
      </c>
      <c r="P149" t="str">
        <f>'Raw Data'!L149</f>
        <v>Not a Collision with Motor Vehicle</v>
      </c>
      <c r="Q149" t="str">
        <f>'Raw Data'!M149</f>
        <v>On Shoulder</v>
      </c>
      <c r="R149" t="str">
        <f>'Raw Data'!N149</f>
        <v>Guard Rail End</v>
      </c>
      <c r="S149" t="str">
        <f>'Raw Data'!O149</f>
        <v>Guard Rail End</v>
      </c>
      <c r="T149" t="str">
        <f>'Raw Data'!P149</f>
        <v>Driver Lost Control</v>
      </c>
      <c r="U149">
        <f>'Raw Data'!Q149</f>
        <v>1</v>
      </c>
      <c r="V149" s="1" t="str">
        <f t="shared" si="25"/>
        <v>Yes</v>
      </c>
      <c r="W149" t="str">
        <f>'Raw Data'!R149</f>
        <v>Negotiating a Curve</v>
      </c>
      <c r="X149" t="str">
        <f>'Raw Data'!S149</f>
        <v>East</v>
      </c>
      <c r="Y149" t="str">
        <f>'Raw Data'!T149</f>
        <v>Daylight</v>
      </c>
      <c r="Z149" t="str">
        <f>'Raw Data'!U149</f>
        <v>Dry</v>
      </c>
      <c r="AA149">
        <f>'Raw Data'!V149</f>
        <v>57</v>
      </c>
      <c r="AB149" t="str">
        <f>'Raw Data'!W149</f>
        <v>Lap and Shoulder Belt Used</v>
      </c>
      <c r="AC149" s="1">
        <f t="shared" si="26"/>
        <v>0</v>
      </c>
      <c r="AD149" t="str">
        <f>'Raw Data'!X149</f>
        <v>Tractor/Trailer</v>
      </c>
      <c r="AE149" t="str">
        <f>'Raw Data'!Y149</f>
        <v>2411000200I</v>
      </c>
      <c r="AF149">
        <f>'Raw Data'!Z149</f>
        <v>15.105173000000001</v>
      </c>
      <c r="AG149">
        <f>'Raw Data'!AA149</f>
        <v>34.880166000000003</v>
      </c>
      <c r="AH149">
        <f>'Raw Data'!AB149</f>
        <v>-83.409571999999997</v>
      </c>
      <c r="AI149">
        <f>'Raw Data'!AC149</f>
        <v>70</v>
      </c>
      <c r="AJ149">
        <f>'Raw Data'!AD149</f>
        <v>32</v>
      </c>
      <c r="AK149">
        <f>'Raw Data'!AE149</f>
        <v>116</v>
      </c>
      <c r="AL149" t="str">
        <f>'Raw Data'!AF149</f>
        <v>D1_0002_00_I</v>
      </c>
      <c r="AM149">
        <f>'Raw Data'!AG149</f>
        <v>97</v>
      </c>
      <c r="AN149">
        <f>'Raw Data'!AH149</f>
        <v>115</v>
      </c>
      <c r="AO149" t="str">
        <f>'Raw Data'!AI149</f>
        <v>simple</v>
      </c>
      <c r="AP149">
        <f>'Raw Data'!AJ149</f>
        <v>277</v>
      </c>
      <c r="AQ149">
        <f>'Raw Data'!AK149</f>
        <v>152.1</v>
      </c>
      <c r="AR149">
        <f>'Raw Data'!AL149</f>
        <v>733.3</v>
      </c>
      <c r="AS149">
        <f>'Raw Data'!AM149</f>
        <v>-83.409188999999998</v>
      </c>
      <c r="AT149">
        <f>'Raw Data'!AN149</f>
        <v>34.879694000000001</v>
      </c>
      <c r="AU149">
        <f>'Raw Data'!AO149</f>
        <v>-83.407459000000003</v>
      </c>
      <c r="AV149">
        <f>'Raw Data'!AP149</f>
        <v>34.880220999999999</v>
      </c>
      <c r="AW149" t="str">
        <f>'Raw Data'!AQ149</f>
        <v>2411000200I</v>
      </c>
      <c r="AX149">
        <f>'Raw Data'!AR149</f>
        <v>1</v>
      </c>
      <c r="AY149">
        <f>'Raw Data'!AS149</f>
        <v>241</v>
      </c>
      <c r="AZ149">
        <f>'Raw Data'!AT149</f>
        <v>2</v>
      </c>
      <c r="BA149">
        <f>'Raw Data'!AU149</f>
        <v>0</v>
      </c>
      <c r="BB149">
        <f>'Raw Data'!AV149</f>
        <v>35</v>
      </c>
      <c r="BC149">
        <f>'Raw Data'!AW149</f>
        <v>9.6</v>
      </c>
      <c r="BD149">
        <f>'Raw Data'!AX149</f>
        <v>8.66</v>
      </c>
      <c r="BE149">
        <f>'Raw Data'!AY149</f>
        <v>1901.6</v>
      </c>
      <c r="BF149">
        <f>'Raw Data'!AZ149</f>
        <v>1889.4</v>
      </c>
      <c r="BG149">
        <f>'Raw Data'!BA149</f>
        <v>1881.9</v>
      </c>
      <c r="BH149">
        <f>'Raw Data'!BB149</f>
        <v>35</v>
      </c>
      <c r="BI149">
        <f>'Raw Data'!BC149</f>
        <v>30.8</v>
      </c>
      <c r="BJ149">
        <f>'Raw Data'!BD149</f>
        <v>4.2</v>
      </c>
      <c r="BK149">
        <f>'Raw Data'!BE149</f>
        <v>43091</v>
      </c>
      <c r="BL149" t="str">
        <f>'Raw Data'!BF149</f>
        <v>NONE</v>
      </c>
      <c r="BM149">
        <f>'Raw Data'!BG149</f>
        <v>2.2690000000000002E-3</v>
      </c>
      <c r="BN149">
        <f>'Raw Data'!BH149</f>
        <v>43298</v>
      </c>
      <c r="BO149">
        <f>'Raw Data'!BI149</f>
        <v>42923</v>
      </c>
      <c r="BP149" t="str">
        <f>'Raw Data'!BJ149</f>
        <v>2411000200I</v>
      </c>
      <c r="BQ149" t="str">
        <f>'Raw Data'!BK149</f>
        <v>RABUN</v>
      </c>
      <c r="BR149">
        <f>'Raw Data'!BL149</f>
        <v>1</v>
      </c>
      <c r="BS149">
        <f>'Raw Data'!BM149</f>
        <v>200</v>
      </c>
      <c r="BT149">
        <f>'Raw Data'!BN149</f>
        <v>1</v>
      </c>
      <c r="BU149">
        <f>'Raw Data'!BO149</f>
        <v>1</v>
      </c>
      <c r="BV149">
        <f>'Raw Data'!BP149</f>
        <v>2</v>
      </c>
      <c r="BW149">
        <f>'Raw Data'!BQ149</f>
        <v>1</v>
      </c>
      <c r="BX149">
        <f>'Raw Data'!BR149</f>
        <v>1</v>
      </c>
      <c r="BY149">
        <f>'Raw Data'!BS149</f>
        <v>2</v>
      </c>
      <c r="BZ149">
        <f>'Raw Data'!BT149</f>
        <v>3</v>
      </c>
      <c r="CA149">
        <f>'Raw Data'!BU149</f>
        <v>3</v>
      </c>
      <c r="CB149" t="str">
        <f>'Raw Data'!BV149</f>
        <v>N</v>
      </c>
      <c r="CC149">
        <f>'Raw Data'!BW149</f>
        <v>241</v>
      </c>
      <c r="CD149">
        <f>'Raw Data'!BX149</f>
        <v>2</v>
      </c>
      <c r="CE149">
        <f>'Raw Data'!BY149</f>
        <v>0</v>
      </c>
      <c r="CF149" t="str">
        <f>'Raw Data'!BZ149</f>
        <v>Not Urban</v>
      </c>
      <c r="CG149" t="str">
        <f>'Raw Data'!CA149</f>
        <v>Not Urban</v>
      </c>
      <c r="CH149">
        <f>'Raw Data'!CB149</f>
        <v>0</v>
      </c>
      <c r="CI149">
        <f>'Raw Data'!CC149</f>
        <v>35</v>
      </c>
      <c r="CJ149">
        <f>'Raw Data'!CD149</f>
        <v>8020</v>
      </c>
      <c r="CK149" t="str">
        <f>'Raw Data'!CE149</f>
        <v>Clayton</v>
      </c>
      <c r="CL149">
        <f>'Raw Data'!CF149</f>
        <v>1690</v>
      </c>
      <c r="CM149">
        <f>'Raw Data'!CG149</f>
        <v>0.298844</v>
      </c>
      <c r="CN149">
        <f>'Raw Data'!CH149</f>
        <v>9</v>
      </c>
      <c r="CO149" t="str">
        <f>'Raw Data'!CI149</f>
        <v>State Mainline</v>
      </c>
      <c r="CP149">
        <f>'Raw Data'!CJ149</f>
        <v>8020</v>
      </c>
      <c r="CQ149">
        <f>'Raw Data'!CK149</f>
        <v>452488</v>
      </c>
      <c r="CR149">
        <f>'Raw Data'!CL149</f>
        <v>15.01</v>
      </c>
      <c r="CS149">
        <f>'Raw Data'!CM149</f>
        <v>15.31</v>
      </c>
      <c r="CT149">
        <f>'Raw Data'!CN149</f>
        <v>452488</v>
      </c>
      <c r="CU149">
        <f>'Raw Data'!CO149</f>
        <v>0</v>
      </c>
      <c r="CV149">
        <f>'Raw Data'!CP149</f>
        <v>1577.8985210000001</v>
      </c>
      <c r="CW149">
        <f>'Raw Data'!CQ149</f>
        <v>100</v>
      </c>
      <c r="CX149">
        <f>'Raw Data'!CR149</f>
        <v>42947</v>
      </c>
      <c r="CY149">
        <f>'Raw Data'!CS149</f>
        <v>1.1332999999999999E-2</v>
      </c>
      <c r="CZ149">
        <f>'Raw Data'!CT149</f>
        <v>0</v>
      </c>
      <c r="DA149">
        <f>'Raw Data'!CU149</f>
        <v>2.2690000000000002E-3</v>
      </c>
      <c r="DB149">
        <f>'Raw Data'!CV149</f>
        <v>617</v>
      </c>
      <c r="DC149" t="str">
        <f>'Raw Data'!CW149</f>
        <v>241-0012</v>
      </c>
      <c r="DD149" t="str">
        <f>'Raw Data'!CX149</f>
        <v>3R : Rural Principal Arterial - Other</v>
      </c>
      <c r="DE149" t="str">
        <f>'Raw Data'!CY149</f>
        <v>34.880933, -83.406328</v>
      </c>
      <c r="DF149">
        <f>'Raw Data'!CZ149</f>
        <v>-83.406328000000002</v>
      </c>
      <c r="DG149">
        <f>'Raw Data'!DA149</f>
        <v>34.880932999999999</v>
      </c>
      <c r="DH149">
        <f>'Raw Data'!DB149</f>
        <v>34.880932999999999</v>
      </c>
      <c r="DI149">
        <f>'Raw Data'!DC149</f>
        <v>-83.406328000000002</v>
      </c>
      <c r="DJ149">
        <f>'Raw Data'!DD149</f>
        <v>2.2690000000000002E-3</v>
      </c>
      <c r="DK149">
        <f>'Raw Data'!DE149</f>
        <v>70</v>
      </c>
      <c r="DL149" s="1" t="str">
        <f>VLOOKUP(DK149,'Curve Info'!$A$9:$P$76,16)</f>
        <v>High Crash Frequency</v>
      </c>
      <c r="DM149" s="1" t="str">
        <f>VLOOKUP(DK149,'Curve Info'!$A$9:$P$76,14)</f>
        <v>High AADT</v>
      </c>
      <c r="DN149" s="1">
        <f t="shared" si="27"/>
        <v>6566.666666666667</v>
      </c>
      <c r="DO149" s="1">
        <f t="shared" si="28"/>
        <v>7470</v>
      </c>
      <c r="DP149" s="1">
        <f t="shared" si="29"/>
        <v>-903.33333333333303</v>
      </c>
      <c r="DQ149" s="1">
        <f t="shared" si="30"/>
        <v>-0.12092815707273534</v>
      </c>
      <c r="DR149" s="1">
        <f t="shared" si="31"/>
        <v>7018.3333333333339</v>
      </c>
      <c r="DS149">
        <f>'Raw Data'!DF149</f>
        <v>5040</v>
      </c>
      <c r="DT149">
        <f>'Raw Data'!DG149</f>
        <v>8.5</v>
      </c>
      <c r="DU149">
        <f>'Raw Data'!DH149</f>
        <v>7440</v>
      </c>
      <c r="DV149">
        <f>'Raw Data'!DI149</f>
        <v>6.9</v>
      </c>
      <c r="DW149">
        <f>'Raw Data'!DJ149</f>
        <v>7220</v>
      </c>
      <c r="DX149">
        <f>'Raw Data'!DK149</f>
        <v>7</v>
      </c>
      <c r="DY149">
        <f>'Raw Data'!DL149</f>
        <v>6850</v>
      </c>
      <c r="DZ149">
        <f>'Raw Data'!DM149</f>
        <v>6</v>
      </c>
      <c r="EA149">
        <f>'Raw Data'!DN149</f>
        <v>8020</v>
      </c>
      <c r="EB149">
        <f>'Raw Data'!DO149</f>
        <v>12</v>
      </c>
      <c r="EC149">
        <f>'Raw Data'!DP149</f>
        <v>7700</v>
      </c>
      <c r="ED149">
        <f>'Raw Data'!DQ149</f>
        <v>12</v>
      </c>
      <c r="EE149">
        <f>'Raw Data'!DR149</f>
        <v>7330</v>
      </c>
      <c r="EF149">
        <f>'Raw Data'!DS149</f>
        <v>12</v>
      </c>
      <c r="EG149">
        <f>'Raw Data'!DT149</f>
        <v>6830</v>
      </c>
      <c r="EH149">
        <f>'Raw Data'!DU149</f>
        <v>12</v>
      </c>
      <c r="EI149">
        <f>'Raw Data'!DV149</f>
        <v>6830</v>
      </c>
      <c r="EJ149">
        <f>'Raw Data'!DW149</f>
        <v>0</v>
      </c>
      <c r="EK149">
        <f>'Raw Data'!DX149</f>
        <v>6930</v>
      </c>
      <c r="EL149">
        <f>'Raw Data'!DY149</f>
        <v>0</v>
      </c>
      <c r="EM149">
        <f>'Raw Data'!DZ149</f>
        <v>6.0499999999999996E-4</v>
      </c>
    </row>
    <row r="150" spans="1:143" x14ac:dyDescent="0.3">
      <c r="A150">
        <f>'Raw Data'!A150</f>
        <v>149</v>
      </c>
      <c r="B150">
        <f>'Raw Data'!B150</f>
        <v>4895646</v>
      </c>
      <c r="C150" t="str">
        <f>'Raw Data'!C150</f>
        <v>Clayton Police Department</v>
      </c>
      <c r="D150">
        <f>'Raw Data'!D150</f>
        <v>41818.736111111109</v>
      </c>
      <c r="E150" s="1">
        <f t="shared" si="22"/>
        <v>2014</v>
      </c>
      <c r="F150" s="1" t="str" cm="1">
        <f t="array" ref="F150">_xlfn.IFS(E150&lt;=2016,"before treatment",E150=2017,"unknown",E150&gt;2017,"after treatment")</f>
        <v>before treatment</v>
      </c>
      <c r="G150" s="1">
        <f t="shared" si="23"/>
        <v>1</v>
      </c>
      <c r="H150" s="1">
        <f t="shared" si="24"/>
        <v>0</v>
      </c>
      <c r="I150" t="str">
        <f>'Raw Data'!E150</f>
        <v>Rabun</v>
      </c>
      <c r="J150" t="str">
        <f>'Raw Data'!F150</f>
        <v>Hiawassee St</v>
      </c>
      <c r="K150" t="str">
        <f>'Raw Data'!G150</f>
        <v>Bynum St</v>
      </c>
      <c r="L150" t="str">
        <f>'Raw Data'!H150</f>
        <v>(O) No Injury</v>
      </c>
      <c r="M150">
        <f>'Raw Data'!I150</f>
        <v>0</v>
      </c>
      <c r="N150">
        <f>'Raw Data'!J150</f>
        <v>0</v>
      </c>
      <c r="O150">
        <f>'Raw Data'!K150</f>
        <v>0</v>
      </c>
      <c r="P150" t="str">
        <f>'Raw Data'!L150</f>
        <v>Not a Collision with Motor Vehicle</v>
      </c>
      <c r="Q150" t="str">
        <f>'Raw Data'!M150</f>
        <v>Off Roadway</v>
      </c>
      <c r="R150" t="str">
        <f>'Raw Data'!N150</f>
        <v>Ditch</v>
      </c>
      <c r="S150" t="str">
        <f>'Raw Data'!O150</f>
        <v>Ditch</v>
      </c>
      <c r="T150" t="str">
        <f>'Raw Data'!P150</f>
        <v>Too Fast for Conditions</v>
      </c>
      <c r="U150">
        <f>'Raw Data'!Q150</f>
        <v>1</v>
      </c>
      <c r="V150" s="1" t="str">
        <f t="shared" si="25"/>
        <v>Yes</v>
      </c>
      <c r="W150" t="str">
        <f>'Raw Data'!R150</f>
        <v>Negotiating a Curve</v>
      </c>
      <c r="X150" t="str">
        <f>'Raw Data'!S150</f>
        <v>West</v>
      </c>
      <c r="Y150" t="str">
        <f>'Raw Data'!T150</f>
        <v>Daylight</v>
      </c>
      <c r="Z150" t="str">
        <f>'Raw Data'!U150</f>
        <v>Wet</v>
      </c>
      <c r="AA150">
        <f>'Raw Data'!V150</f>
        <v>21</v>
      </c>
      <c r="AB150" t="str">
        <f>'Raw Data'!W150</f>
        <v>Lap and Shoulder Belt Used</v>
      </c>
      <c r="AC150" s="1">
        <f t="shared" si="26"/>
        <v>0</v>
      </c>
      <c r="AD150" t="str">
        <f>'Raw Data'!X150</f>
        <v>Passenger Car</v>
      </c>
      <c r="AE150" t="str">
        <f>'Raw Data'!Y150</f>
        <v>2411000200I</v>
      </c>
      <c r="AF150">
        <f>'Raw Data'!Z150</f>
        <v>15.104286999999999</v>
      </c>
      <c r="AG150">
        <f>'Raw Data'!AA150</f>
        <v>34.880177000000003</v>
      </c>
      <c r="AH150">
        <f>'Raw Data'!AB150</f>
        <v>-83.409580000000005</v>
      </c>
      <c r="AI150">
        <f>'Raw Data'!AC150</f>
        <v>70</v>
      </c>
      <c r="AJ150">
        <f>'Raw Data'!AD150</f>
        <v>32</v>
      </c>
      <c r="AK150">
        <f>'Raw Data'!AE150</f>
        <v>116</v>
      </c>
      <c r="AL150" t="str">
        <f>'Raw Data'!AF150</f>
        <v>D1_0002_00_I</v>
      </c>
      <c r="AM150">
        <f>'Raw Data'!AG150</f>
        <v>97</v>
      </c>
      <c r="AN150">
        <f>'Raw Data'!AH150</f>
        <v>115</v>
      </c>
      <c r="AO150" t="str">
        <f>'Raw Data'!AI150</f>
        <v>simple</v>
      </c>
      <c r="AP150">
        <f>'Raw Data'!AJ150</f>
        <v>277</v>
      </c>
      <c r="AQ150">
        <f>'Raw Data'!AK150</f>
        <v>152.1</v>
      </c>
      <c r="AR150">
        <f>'Raw Data'!AL150</f>
        <v>733.3</v>
      </c>
      <c r="AS150">
        <f>'Raw Data'!AM150</f>
        <v>-83.409188999999998</v>
      </c>
      <c r="AT150">
        <f>'Raw Data'!AN150</f>
        <v>34.879694000000001</v>
      </c>
      <c r="AU150">
        <f>'Raw Data'!AO150</f>
        <v>-83.407459000000003</v>
      </c>
      <c r="AV150">
        <f>'Raw Data'!AP150</f>
        <v>34.880220999999999</v>
      </c>
      <c r="AW150" t="str">
        <f>'Raw Data'!AQ150</f>
        <v>2411000200I</v>
      </c>
      <c r="AX150">
        <f>'Raw Data'!AR150</f>
        <v>1</v>
      </c>
      <c r="AY150">
        <f>'Raw Data'!AS150</f>
        <v>241</v>
      </c>
      <c r="AZ150">
        <f>'Raw Data'!AT150</f>
        <v>2</v>
      </c>
      <c r="BA150">
        <f>'Raw Data'!AU150</f>
        <v>0</v>
      </c>
      <c r="BB150">
        <f>'Raw Data'!AV150</f>
        <v>35</v>
      </c>
      <c r="BC150">
        <f>'Raw Data'!AW150</f>
        <v>9.6</v>
      </c>
      <c r="BD150">
        <f>'Raw Data'!AX150</f>
        <v>8.66</v>
      </c>
      <c r="BE150">
        <f>'Raw Data'!AY150</f>
        <v>1901.6</v>
      </c>
      <c r="BF150">
        <f>'Raw Data'!AZ150</f>
        <v>1889.4</v>
      </c>
      <c r="BG150">
        <f>'Raw Data'!BA150</f>
        <v>1881.9</v>
      </c>
      <c r="BH150">
        <f>'Raw Data'!BB150</f>
        <v>35</v>
      </c>
      <c r="BI150">
        <f>'Raw Data'!BC150</f>
        <v>30.8</v>
      </c>
      <c r="BJ150">
        <f>'Raw Data'!BD150</f>
        <v>4.2</v>
      </c>
      <c r="BK150">
        <f>'Raw Data'!BE150</f>
        <v>43091</v>
      </c>
      <c r="BL150" t="str">
        <f>'Raw Data'!BF150</f>
        <v>NONE</v>
      </c>
      <c r="BM150">
        <f>'Raw Data'!BG150</f>
        <v>2.2690000000000002E-3</v>
      </c>
      <c r="BN150">
        <f>'Raw Data'!BH150</f>
        <v>43298</v>
      </c>
      <c r="BO150">
        <f>'Raw Data'!BI150</f>
        <v>42923</v>
      </c>
      <c r="BP150" t="str">
        <f>'Raw Data'!BJ150</f>
        <v>2411000200I</v>
      </c>
      <c r="BQ150" t="str">
        <f>'Raw Data'!BK150</f>
        <v>RABUN</v>
      </c>
      <c r="BR150">
        <f>'Raw Data'!BL150</f>
        <v>1</v>
      </c>
      <c r="BS150">
        <f>'Raw Data'!BM150</f>
        <v>200</v>
      </c>
      <c r="BT150">
        <f>'Raw Data'!BN150</f>
        <v>1</v>
      </c>
      <c r="BU150">
        <f>'Raw Data'!BO150</f>
        <v>1</v>
      </c>
      <c r="BV150">
        <f>'Raw Data'!BP150</f>
        <v>2</v>
      </c>
      <c r="BW150">
        <f>'Raw Data'!BQ150</f>
        <v>1</v>
      </c>
      <c r="BX150">
        <f>'Raw Data'!BR150</f>
        <v>1</v>
      </c>
      <c r="BY150">
        <f>'Raw Data'!BS150</f>
        <v>2</v>
      </c>
      <c r="BZ150">
        <f>'Raw Data'!BT150</f>
        <v>3</v>
      </c>
      <c r="CA150">
        <f>'Raw Data'!BU150</f>
        <v>3</v>
      </c>
      <c r="CB150" t="str">
        <f>'Raw Data'!BV150</f>
        <v>N</v>
      </c>
      <c r="CC150">
        <f>'Raw Data'!BW150</f>
        <v>241</v>
      </c>
      <c r="CD150">
        <f>'Raw Data'!BX150</f>
        <v>2</v>
      </c>
      <c r="CE150">
        <f>'Raw Data'!BY150</f>
        <v>0</v>
      </c>
      <c r="CF150" t="str">
        <f>'Raw Data'!BZ150</f>
        <v>Not Urban</v>
      </c>
      <c r="CG150" t="str">
        <f>'Raw Data'!CA150</f>
        <v>Not Urban</v>
      </c>
      <c r="CH150">
        <f>'Raw Data'!CB150</f>
        <v>0</v>
      </c>
      <c r="CI150">
        <f>'Raw Data'!CC150</f>
        <v>35</v>
      </c>
      <c r="CJ150">
        <f>'Raw Data'!CD150</f>
        <v>8020</v>
      </c>
      <c r="CK150" t="str">
        <f>'Raw Data'!CE150</f>
        <v>Clayton</v>
      </c>
      <c r="CL150">
        <f>'Raw Data'!CF150</f>
        <v>1690</v>
      </c>
      <c r="CM150">
        <f>'Raw Data'!CG150</f>
        <v>0.298844</v>
      </c>
      <c r="CN150">
        <f>'Raw Data'!CH150</f>
        <v>9</v>
      </c>
      <c r="CO150" t="str">
        <f>'Raw Data'!CI150</f>
        <v>State Mainline</v>
      </c>
      <c r="CP150">
        <f>'Raw Data'!CJ150</f>
        <v>8020</v>
      </c>
      <c r="CQ150">
        <f>'Raw Data'!CK150</f>
        <v>452488</v>
      </c>
      <c r="CR150">
        <f>'Raw Data'!CL150</f>
        <v>15.01</v>
      </c>
      <c r="CS150">
        <f>'Raw Data'!CM150</f>
        <v>15.31</v>
      </c>
      <c r="CT150">
        <f>'Raw Data'!CN150</f>
        <v>452488</v>
      </c>
      <c r="CU150">
        <f>'Raw Data'!CO150</f>
        <v>0</v>
      </c>
      <c r="CV150">
        <f>'Raw Data'!CP150</f>
        <v>1577.8985210000001</v>
      </c>
      <c r="CW150">
        <f>'Raw Data'!CQ150</f>
        <v>100</v>
      </c>
      <c r="CX150">
        <f>'Raw Data'!CR150</f>
        <v>42947</v>
      </c>
      <c r="CY150">
        <f>'Raw Data'!CS150</f>
        <v>1.1332999999999999E-2</v>
      </c>
      <c r="CZ150">
        <f>'Raw Data'!CT150</f>
        <v>0</v>
      </c>
      <c r="DA150">
        <f>'Raw Data'!CU150</f>
        <v>2.2690000000000002E-3</v>
      </c>
      <c r="DB150">
        <f>'Raw Data'!CV150</f>
        <v>617</v>
      </c>
      <c r="DC150" t="str">
        <f>'Raw Data'!CW150</f>
        <v>241-0012</v>
      </c>
      <c r="DD150" t="str">
        <f>'Raw Data'!CX150</f>
        <v>3R : Rural Principal Arterial - Other</v>
      </c>
      <c r="DE150" t="str">
        <f>'Raw Data'!CY150</f>
        <v>34.880933, -83.406328</v>
      </c>
      <c r="DF150">
        <f>'Raw Data'!CZ150</f>
        <v>-83.406328000000002</v>
      </c>
      <c r="DG150">
        <f>'Raw Data'!DA150</f>
        <v>34.880932999999999</v>
      </c>
      <c r="DH150">
        <f>'Raw Data'!DB150</f>
        <v>34.880932999999999</v>
      </c>
      <c r="DI150">
        <f>'Raw Data'!DC150</f>
        <v>-83.406328000000002</v>
      </c>
      <c r="DJ150">
        <f>'Raw Data'!DD150</f>
        <v>2.2690000000000002E-3</v>
      </c>
      <c r="DK150">
        <f>'Raw Data'!DE150</f>
        <v>70</v>
      </c>
      <c r="DL150" s="1" t="str">
        <f>VLOOKUP(DK150,'Curve Info'!$A$9:$P$76,16)</f>
        <v>High Crash Frequency</v>
      </c>
      <c r="DM150" s="1" t="str">
        <f>VLOOKUP(DK150,'Curve Info'!$A$9:$P$76,14)</f>
        <v>High AADT</v>
      </c>
      <c r="DN150" s="1">
        <f t="shared" si="27"/>
        <v>6566.666666666667</v>
      </c>
      <c r="DO150" s="1">
        <f t="shared" si="28"/>
        <v>7470</v>
      </c>
      <c r="DP150" s="1">
        <f t="shared" si="29"/>
        <v>-903.33333333333303</v>
      </c>
      <c r="DQ150" s="1">
        <f t="shared" si="30"/>
        <v>-0.12092815707273534</v>
      </c>
      <c r="DR150" s="1">
        <f t="shared" si="31"/>
        <v>7018.3333333333339</v>
      </c>
      <c r="DS150">
        <f>'Raw Data'!DF150</f>
        <v>5040</v>
      </c>
      <c r="DT150">
        <f>'Raw Data'!DG150</f>
        <v>8.5</v>
      </c>
      <c r="DU150">
        <f>'Raw Data'!DH150</f>
        <v>7440</v>
      </c>
      <c r="DV150">
        <f>'Raw Data'!DI150</f>
        <v>6.9</v>
      </c>
      <c r="DW150">
        <f>'Raw Data'!DJ150</f>
        <v>7220</v>
      </c>
      <c r="DX150">
        <f>'Raw Data'!DK150</f>
        <v>7</v>
      </c>
      <c r="DY150">
        <f>'Raw Data'!DL150</f>
        <v>6850</v>
      </c>
      <c r="DZ150">
        <f>'Raw Data'!DM150</f>
        <v>6</v>
      </c>
      <c r="EA150">
        <f>'Raw Data'!DN150</f>
        <v>8020</v>
      </c>
      <c r="EB150">
        <f>'Raw Data'!DO150</f>
        <v>12</v>
      </c>
      <c r="EC150">
        <f>'Raw Data'!DP150</f>
        <v>7700</v>
      </c>
      <c r="ED150">
        <f>'Raw Data'!DQ150</f>
        <v>12</v>
      </c>
      <c r="EE150">
        <f>'Raw Data'!DR150</f>
        <v>7330</v>
      </c>
      <c r="EF150">
        <f>'Raw Data'!DS150</f>
        <v>12</v>
      </c>
      <c r="EG150">
        <f>'Raw Data'!DT150</f>
        <v>6830</v>
      </c>
      <c r="EH150">
        <f>'Raw Data'!DU150</f>
        <v>12</v>
      </c>
      <c r="EI150">
        <f>'Raw Data'!DV150</f>
        <v>6830</v>
      </c>
      <c r="EJ150">
        <f>'Raw Data'!DW150</f>
        <v>0</v>
      </c>
      <c r="EK150">
        <f>'Raw Data'!DX150</f>
        <v>6930</v>
      </c>
      <c r="EL150">
        <f>'Raw Data'!DY150</f>
        <v>0</v>
      </c>
      <c r="EM150">
        <f>'Raw Data'!DZ150</f>
        <v>6.1899999999999998E-4</v>
      </c>
    </row>
    <row r="151" spans="1:143" x14ac:dyDescent="0.3">
      <c r="A151">
        <f>'Raw Data'!A151</f>
        <v>150</v>
      </c>
      <c r="B151">
        <f>'Raw Data'!B151</f>
        <v>4526926</v>
      </c>
      <c r="C151" t="str">
        <f>'Raw Data'!C151</f>
        <v>Gsp Post 00</v>
      </c>
      <c r="D151">
        <f>'Raw Data'!D151</f>
        <v>41485.46597222222</v>
      </c>
      <c r="E151" s="1">
        <f t="shared" si="22"/>
        <v>2013</v>
      </c>
      <c r="F151" s="1" t="str" cm="1">
        <f t="array" ref="F151">_xlfn.IFS(E151&lt;=2016,"before treatment",E151=2017,"unknown",E151&gt;2017,"after treatment")</f>
        <v>before treatment</v>
      </c>
      <c r="G151" s="1">
        <f t="shared" si="23"/>
        <v>1</v>
      </c>
      <c r="H151" s="1">
        <f t="shared" si="24"/>
        <v>0</v>
      </c>
      <c r="I151" t="str">
        <f>'Raw Data'!E151</f>
        <v>Rabun</v>
      </c>
      <c r="J151" t="str">
        <f>'Raw Data'!F151</f>
        <v>Hiawassee St</v>
      </c>
      <c r="K151" t="str">
        <f>'Raw Data'!G151</f>
        <v>(none)</v>
      </c>
      <c r="L151" t="str">
        <f>'Raw Data'!H151</f>
        <v>(B) Suspected Minor/Visible Injury</v>
      </c>
      <c r="M151">
        <f>'Raw Data'!I151</f>
        <v>0</v>
      </c>
      <c r="N151">
        <f>'Raw Data'!J151</f>
        <v>0</v>
      </c>
      <c r="O151">
        <f>'Raw Data'!K151</f>
        <v>1</v>
      </c>
      <c r="P151" t="str">
        <f>'Raw Data'!L151</f>
        <v>Not a Collision with Motor Vehicle</v>
      </c>
      <c r="Q151" t="str">
        <f>'Raw Data'!M151</f>
        <v>On Shoulder</v>
      </c>
      <c r="R151" t="str">
        <f>'Raw Data'!N151</f>
        <v>Over Turn</v>
      </c>
      <c r="S151" t="str">
        <f>'Raw Data'!O151</f>
        <v>Over Turn</v>
      </c>
      <c r="T151" t="str">
        <f>'Raw Data'!P151</f>
        <v>(None)</v>
      </c>
      <c r="U151">
        <f>'Raw Data'!Q151</f>
        <v>1</v>
      </c>
      <c r="V151" s="1" t="str">
        <f t="shared" si="25"/>
        <v>Yes</v>
      </c>
      <c r="W151" t="str">
        <f>'Raw Data'!R151</f>
        <v>Negotiating a Curve</v>
      </c>
      <c r="X151" t="str">
        <f>'Raw Data'!S151</f>
        <v>East</v>
      </c>
      <c r="Y151" t="str">
        <f>'Raw Data'!T151</f>
        <v>Daylight</v>
      </c>
      <c r="Z151" t="str">
        <f>'Raw Data'!U151</f>
        <v>Dry</v>
      </c>
      <c r="AA151">
        <f>'Raw Data'!V151</f>
        <v>60</v>
      </c>
      <c r="AB151" t="str">
        <f>'Raw Data'!W151</f>
        <v>Lap and Shoulder Belt Used</v>
      </c>
      <c r="AC151" s="1">
        <f t="shared" si="26"/>
        <v>0</v>
      </c>
      <c r="AD151" t="str">
        <f>'Raw Data'!X151</f>
        <v>Tractor/Trailer</v>
      </c>
      <c r="AE151" t="str">
        <f>'Raw Data'!Y151</f>
        <v>2411000200I</v>
      </c>
      <c r="AF151">
        <f>'Raw Data'!Z151</f>
        <v>15.189484</v>
      </c>
      <c r="AG151">
        <f>'Raw Data'!AA151</f>
        <v>34.879390000000001</v>
      </c>
      <c r="AH151">
        <f>'Raw Data'!AB151</f>
        <v>-83.408520999999993</v>
      </c>
      <c r="AI151">
        <f>'Raw Data'!AC151</f>
        <v>70</v>
      </c>
      <c r="AJ151">
        <f>'Raw Data'!AD151</f>
        <v>32</v>
      </c>
      <c r="AK151">
        <f>'Raw Data'!AE151</f>
        <v>116</v>
      </c>
      <c r="AL151" t="str">
        <f>'Raw Data'!AF151</f>
        <v>D1_0002_00_I</v>
      </c>
      <c r="AM151">
        <f>'Raw Data'!AG151</f>
        <v>97</v>
      </c>
      <c r="AN151">
        <f>'Raw Data'!AH151</f>
        <v>115</v>
      </c>
      <c r="AO151" t="str">
        <f>'Raw Data'!AI151</f>
        <v>simple</v>
      </c>
      <c r="AP151">
        <f>'Raw Data'!AJ151</f>
        <v>277</v>
      </c>
      <c r="AQ151">
        <f>'Raw Data'!AK151</f>
        <v>152.1</v>
      </c>
      <c r="AR151">
        <f>'Raw Data'!AL151</f>
        <v>733.3</v>
      </c>
      <c r="AS151">
        <f>'Raw Data'!AM151</f>
        <v>-83.409188999999998</v>
      </c>
      <c r="AT151">
        <f>'Raw Data'!AN151</f>
        <v>34.879694000000001</v>
      </c>
      <c r="AU151">
        <f>'Raw Data'!AO151</f>
        <v>-83.407459000000003</v>
      </c>
      <c r="AV151">
        <f>'Raw Data'!AP151</f>
        <v>34.880220999999999</v>
      </c>
      <c r="AW151" t="str">
        <f>'Raw Data'!AQ151</f>
        <v>2411000200I</v>
      </c>
      <c r="AX151">
        <f>'Raw Data'!AR151</f>
        <v>1</v>
      </c>
      <c r="AY151">
        <f>'Raw Data'!AS151</f>
        <v>241</v>
      </c>
      <c r="AZ151">
        <f>'Raw Data'!AT151</f>
        <v>2</v>
      </c>
      <c r="BA151">
        <f>'Raw Data'!AU151</f>
        <v>0</v>
      </c>
      <c r="BB151">
        <f>'Raw Data'!AV151</f>
        <v>35</v>
      </c>
      <c r="BC151">
        <f>'Raw Data'!AW151</f>
        <v>9.6</v>
      </c>
      <c r="BD151">
        <f>'Raw Data'!AX151</f>
        <v>8.66</v>
      </c>
      <c r="BE151">
        <f>'Raw Data'!AY151</f>
        <v>1901.6</v>
      </c>
      <c r="BF151">
        <f>'Raw Data'!AZ151</f>
        <v>1889.4</v>
      </c>
      <c r="BG151">
        <f>'Raw Data'!BA151</f>
        <v>1881.9</v>
      </c>
      <c r="BH151">
        <f>'Raw Data'!BB151</f>
        <v>35</v>
      </c>
      <c r="BI151">
        <f>'Raw Data'!BC151</f>
        <v>30.8</v>
      </c>
      <c r="BJ151">
        <f>'Raw Data'!BD151</f>
        <v>4.2</v>
      </c>
      <c r="BK151">
        <f>'Raw Data'!BE151</f>
        <v>43091</v>
      </c>
      <c r="BL151" t="str">
        <f>'Raw Data'!BF151</f>
        <v>NONE</v>
      </c>
      <c r="BM151">
        <f>'Raw Data'!BG151</f>
        <v>2.2690000000000002E-3</v>
      </c>
      <c r="BN151">
        <f>'Raw Data'!BH151</f>
        <v>43298</v>
      </c>
      <c r="BO151">
        <f>'Raw Data'!BI151</f>
        <v>42923</v>
      </c>
      <c r="BP151" t="str">
        <f>'Raw Data'!BJ151</f>
        <v>2411000200I</v>
      </c>
      <c r="BQ151" t="str">
        <f>'Raw Data'!BK151</f>
        <v>RABUN</v>
      </c>
      <c r="BR151">
        <f>'Raw Data'!BL151</f>
        <v>1</v>
      </c>
      <c r="BS151">
        <f>'Raw Data'!BM151</f>
        <v>200</v>
      </c>
      <c r="BT151">
        <f>'Raw Data'!BN151</f>
        <v>1</v>
      </c>
      <c r="BU151">
        <f>'Raw Data'!BO151</f>
        <v>1</v>
      </c>
      <c r="BV151">
        <f>'Raw Data'!BP151</f>
        <v>2</v>
      </c>
      <c r="BW151">
        <f>'Raw Data'!BQ151</f>
        <v>1</v>
      </c>
      <c r="BX151">
        <f>'Raw Data'!BR151</f>
        <v>1</v>
      </c>
      <c r="BY151">
        <f>'Raw Data'!BS151</f>
        <v>2</v>
      </c>
      <c r="BZ151">
        <f>'Raw Data'!BT151</f>
        <v>3</v>
      </c>
      <c r="CA151">
        <f>'Raw Data'!BU151</f>
        <v>3</v>
      </c>
      <c r="CB151" t="str">
        <f>'Raw Data'!BV151</f>
        <v>N</v>
      </c>
      <c r="CC151">
        <f>'Raw Data'!BW151</f>
        <v>241</v>
      </c>
      <c r="CD151">
        <f>'Raw Data'!BX151</f>
        <v>2</v>
      </c>
      <c r="CE151">
        <f>'Raw Data'!BY151</f>
        <v>0</v>
      </c>
      <c r="CF151" t="str">
        <f>'Raw Data'!BZ151</f>
        <v>Not Urban</v>
      </c>
      <c r="CG151" t="str">
        <f>'Raw Data'!CA151</f>
        <v>Not Urban</v>
      </c>
      <c r="CH151">
        <f>'Raw Data'!CB151</f>
        <v>0</v>
      </c>
      <c r="CI151">
        <f>'Raw Data'!CC151</f>
        <v>35</v>
      </c>
      <c r="CJ151">
        <f>'Raw Data'!CD151</f>
        <v>8020</v>
      </c>
      <c r="CK151" t="str">
        <f>'Raw Data'!CE151</f>
        <v>Clayton</v>
      </c>
      <c r="CL151">
        <f>'Raw Data'!CF151</f>
        <v>1690</v>
      </c>
      <c r="CM151">
        <f>'Raw Data'!CG151</f>
        <v>0.298844</v>
      </c>
      <c r="CN151">
        <f>'Raw Data'!CH151</f>
        <v>9</v>
      </c>
      <c r="CO151" t="str">
        <f>'Raw Data'!CI151</f>
        <v>State Mainline</v>
      </c>
      <c r="CP151">
        <f>'Raw Data'!CJ151</f>
        <v>8020</v>
      </c>
      <c r="CQ151">
        <f>'Raw Data'!CK151</f>
        <v>452488</v>
      </c>
      <c r="CR151">
        <f>'Raw Data'!CL151</f>
        <v>15.01</v>
      </c>
      <c r="CS151">
        <f>'Raw Data'!CM151</f>
        <v>15.31</v>
      </c>
      <c r="CT151">
        <f>'Raw Data'!CN151</f>
        <v>452488</v>
      </c>
      <c r="CU151">
        <f>'Raw Data'!CO151</f>
        <v>0</v>
      </c>
      <c r="CV151">
        <f>'Raw Data'!CP151</f>
        <v>1577.8985210000001</v>
      </c>
      <c r="CW151">
        <f>'Raw Data'!CQ151</f>
        <v>100</v>
      </c>
      <c r="CX151">
        <f>'Raw Data'!CR151</f>
        <v>42947</v>
      </c>
      <c r="CY151">
        <f>'Raw Data'!CS151</f>
        <v>1.1332999999999999E-2</v>
      </c>
      <c r="CZ151">
        <f>'Raw Data'!CT151</f>
        <v>0</v>
      </c>
      <c r="DA151">
        <f>'Raw Data'!CU151</f>
        <v>2.2690000000000002E-3</v>
      </c>
      <c r="DB151">
        <f>'Raw Data'!CV151</f>
        <v>617</v>
      </c>
      <c r="DC151" t="str">
        <f>'Raw Data'!CW151</f>
        <v>241-0012</v>
      </c>
      <c r="DD151" t="str">
        <f>'Raw Data'!CX151</f>
        <v>3R : Rural Principal Arterial - Other</v>
      </c>
      <c r="DE151" t="str">
        <f>'Raw Data'!CY151</f>
        <v>34.880933, -83.406328</v>
      </c>
      <c r="DF151">
        <f>'Raw Data'!CZ151</f>
        <v>-83.406328000000002</v>
      </c>
      <c r="DG151">
        <f>'Raw Data'!DA151</f>
        <v>34.880932999999999</v>
      </c>
      <c r="DH151">
        <f>'Raw Data'!DB151</f>
        <v>34.880932999999999</v>
      </c>
      <c r="DI151">
        <f>'Raw Data'!DC151</f>
        <v>-83.406328000000002</v>
      </c>
      <c r="DJ151">
        <f>'Raw Data'!DD151</f>
        <v>2.2690000000000002E-3</v>
      </c>
      <c r="DK151">
        <f>'Raw Data'!DE151</f>
        <v>70</v>
      </c>
      <c r="DL151" s="1" t="str">
        <f>VLOOKUP(DK151,'Curve Info'!$A$9:$P$76,16)</f>
        <v>High Crash Frequency</v>
      </c>
      <c r="DM151" s="1" t="str">
        <f>VLOOKUP(DK151,'Curve Info'!$A$9:$P$76,14)</f>
        <v>High AADT</v>
      </c>
      <c r="DN151" s="1">
        <f t="shared" si="27"/>
        <v>6566.666666666667</v>
      </c>
      <c r="DO151" s="1">
        <f t="shared" si="28"/>
        <v>7470</v>
      </c>
      <c r="DP151" s="1">
        <f t="shared" si="29"/>
        <v>-903.33333333333303</v>
      </c>
      <c r="DQ151" s="1">
        <f t="shared" si="30"/>
        <v>-0.12092815707273534</v>
      </c>
      <c r="DR151" s="1">
        <f t="shared" si="31"/>
        <v>7018.3333333333339</v>
      </c>
      <c r="DS151">
        <f>'Raw Data'!DF151</f>
        <v>5040</v>
      </c>
      <c r="DT151">
        <f>'Raw Data'!DG151</f>
        <v>8.5</v>
      </c>
      <c r="DU151">
        <f>'Raw Data'!DH151</f>
        <v>7440</v>
      </c>
      <c r="DV151">
        <f>'Raw Data'!DI151</f>
        <v>6.9</v>
      </c>
      <c r="DW151">
        <f>'Raw Data'!DJ151</f>
        <v>7220</v>
      </c>
      <c r="DX151">
        <f>'Raw Data'!DK151</f>
        <v>7</v>
      </c>
      <c r="DY151">
        <f>'Raw Data'!DL151</f>
        <v>6850</v>
      </c>
      <c r="DZ151">
        <f>'Raw Data'!DM151</f>
        <v>6</v>
      </c>
      <c r="EA151">
        <f>'Raw Data'!DN151</f>
        <v>8020</v>
      </c>
      <c r="EB151">
        <f>'Raw Data'!DO151</f>
        <v>12</v>
      </c>
      <c r="EC151">
        <f>'Raw Data'!DP151</f>
        <v>7700</v>
      </c>
      <c r="ED151">
        <f>'Raw Data'!DQ151</f>
        <v>12</v>
      </c>
      <c r="EE151">
        <f>'Raw Data'!DR151</f>
        <v>7330</v>
      </c>
      <c r="EF151">
        <f>'Raw Data'!DS151</f>
        <v>12</v>
      </c>
      <c r="EG151">
        <f>'Raw Data'!DT151</f>
        <v>6830</v>
      </c>
      <c r="EH151">
        <f>'Raw Data'!DU151</f>
        <v>12</v>
      </c>
      <c r="EI151">
        <f>'Raw Data'!DV151</f>
        <v>6830</v>
      </c>
      <c r="EJ151">
        <f>'Raw Data'!DW151</f>
        <v>0</v>
      </c>
      <c r="EK151">
        <f>'Raw Data'!DX151</f>
        <v>6930</v>
      </c>
      <c r="EL151">
        <f>'Raw Data'!DY151</f>
        <v>0</v>
      </c>
      <c r="EM151">
        <f>'Raw Data'!DZ151</f>
        <v>0</v>
      </c>
    </row>
    <row r="152" spans="1:143" x14ac:dyDescent="0.3">
      <c r="A152">
        <f>'Raw Data'!A152</f>
        <v>151</v>
      </c>
      <c r="B152">
        <f>'Raw Data'!B152</f>
        <v>7632816</v>
      </c>
      <c r="C152" t="str">
        <f>'Raw Data'!C152</f>
        <v>Gsp Post 00</v>
      </c>
      <c r="D152">
        <f>'Raw Data'!D152</f>
        <v>43958.461111111108</v>
      </c>
      <c r="E152" s="1">
        <f t="shared" si="22"/>
        <v>2020</v>
      </c>
      <c r="F152" s="1" t="str" cm="1">
        <f t="array" ref="F152">_xlfn.IFS(E152&lt;=2016,"before treatment",E152=2017,"unknown",E152&gt;2017,"after treatment")</f>
        <v>after treatment</v>
      </c>
      <c r="G152" s="1">
        <f t="shared" si="23"/>
        <v>0</v>
      </c>
      <c r="H152" s="1">
        <f t="shared" si="24"/>
        <v>1</v>
      </c>
      <c r="I152" t="str">
        <f>'Raw Data'!E152</f>
        <v>Rabun</v>
      </c>
      <c r="J152" t="str">
        <f>'Raw Data'!F152</f>
        <v>Hiawassee St</v>
      </c>
      <c r="K152" t="str">
        <f>'Raw Data'!G152</f>
        <v>Rogers St</v>
      </c>
      <c r="L152" t="str">
        <f>'Raw Data'!H152</f>
        <v>(O) No Injury</v>
      </c>
      <c r="M152">
        <f>'Raw Data'!I152</f>
        <v>0</v>
      </c>
      <c r="N152">
        <f>'Raw Data'!J152</f>
        <v>0</v>
      </c>
      <c r="O152">
        <f>'Raw Data'!K152</f>
        <v>0</v>
      </c>
      <c r="P152" t="str">
        <f>'Raw Data'!L152</f>
        <v>Rear End</v>
      </c>
      <c r="Q152" t="str">
        <f>'Raw Data'!M152</f>
        <v>On Roadway - Non-Intersection</v>
      </c>
      <c r="R152" t="str">
        <f>'Raw Data'!N152</f>
        <v>["Motor Vehicle in Motion","Motor Vehicle in Motion","Motor Vehicle in Motion"]</v>
      </c>
      <c r="S152" t="str">
        <f>'Raw Data'!O152</f>
        <v>["Motor Vehicle in Motion","Motor Vehicle in Motion","Motor Vehicle in Motion"]</v>
      </c>
      <c r="T152" t="str">
        <f>'Raw Data'!P152</f>
        <v>["Following Too Close","Following Too Close","No Contributing Factors"]</v>
      </c>
      <c r="U152">
        <f>'Raw Data'!Q152</f>
        <v>3</v>
      </c>
      <c r="V152" s="1" t="str">
        <f t="shared" si="25"/>
        <v>No</v>
      </c>
      <c r="W152" t="str">
        <f>'Raw Data'!R152</f>
        <v>["Negotiating a Curve","Negotiating a Curve","Negotiating a Curve"]</v>
      </c>
      <c r="X152" t="str">
        <f>'Raw Data'!S152</f>
        <v>["West","West","West"]</v>
      </c>
      <c r="Y152" t="str">
        <f>'Raw Data'!T152</f>
        <v>Daylight</v>
      </c>
      <c r="Z152" t="str">
        <f>'Raw Data'!U152</f>
        <v>Dry</v>
      </c>
      <c r="AA152" t="str">
        <f>'Raw Data'!V152</f>
        <v>[57,65,73]</v>
      </c>
      <c r="AB152" t="str">
        <f>'Raw Data'!W152</f>
        <v>["Lap and Shoulder Belt Used","Lap and Shoulder Belt Used","Motorcycle Helmet","Motorcycle Helmet"]</v>
      </c>
      <c r="AC152" s="1">
        <f t="shared" si="26"/>
        <v>1</v>
      </c>
      <c r="AD152" t="str">
        <f>'Raw Data'!X152</f>
        <v>["Motorcycle","Motorcycle","Pickup Truck"]</v>
      </c>
      <c r="AE152" t="str">
        <f>'Raw Data'!Y152</f>
        <v>2411000200I</v>
      </c>
      <c r="AF152">
        <f>'Raw Data'!Z152</f>
        <v>14.931043000000001</v>
      </c>
      <c r="AG152">
        <f>'Raw Data'!AA152</f>
        <v>34.882381000000002</v>
      </c>
      <c r="AH152">
        <f>'Raw Data'!AB152</f>
        <v>-83.411130999999997</v>
      </c>
      <c r="AI152">
        <f>'Raw Data'!AC152</f>
        <v>71</v>
      </c>
      <c r="AJ152">
        <f>'Raw Data'!AD152</f>
        <v>33</v>
      </c>
      <c r="AK152">
        <f>'Raw Data'!AE152</f>
        <v>114</v>
      </c>
      <c r="AL152" t="str">
        <f>'Raw Data'!AF152</f>
        <v>D1_0002_00_I</v>
      </c>
      <c r="AM152">
        <f>'Raw Data'!AG152</f>
        <v>96</v>
      </c>
      <c r="AN152">
        <f>'Raw Data'!AH152</f>
        <v>113</v>
      </c>
      <c r="AO152" t="str">
        <f>'Raw Data'!AI152</f>
        <v>split</v>
      </c>
      <c r="AP152">
        <f>'Raw Data'!AJ152</f>
        <v>300.8</v>
      </c>
      <c r="AQ152">
        <f>'Raw Data'!AK152</f>
        <v>82.9</v>
      </c>
      <c r="AR152">
        <f>'Raw Data'!AL152</f>
        <v>436.7</v>
      </c>
      <c r="AS152">
        <f>'Raw Data'!AM152</f>
        <v>-83.412318999999997</v>
      </c>
      <c r="AT152">
        <f>'Raw Data'!AN152</f>
        <v>34.883101000000003</v>
      </c>
      <c r="AU152">
        <f>'Raw Data'!AO152</f>
        <v>-83.411201000000005</v>
      </c>
      <c r="AV152">
        <f>'Raw Data'!AP152</f>
        <v>34.882492999999997</v>
      </c>
      <c r="AW152" t="str">
        <f>'Raw Data'!AQ152</f>
        <v>2411000200I</v>
      </c>
      <c r="AX152">
        <f>'Raw Data'!AR152</f>
        <v>1</v>
      </c>
      <c r="AY152">
        <f>'Raw Data'!AS152</f>
        <v>241</v>
      </c>
      <c r="AZ152">
        <f>'Raw Data'!AT152</f>
        <v>2</v>
      </c>
      <c r="BA152">
        <f>'Raw Data'!AU152</f>
        <v>0</v>
      </c>
      <c r="BB152">
        <f>'Raw Data'!AV152</f>
        <v>35</v>
      </c>
      <c r="BC152">
        <f>'Raw Data'!AW152</f>
        <v>7.48</v>
      </c>
      <c r="BD152">
        <f>'Raw Data'!AX152</f>
        <v>7.01</v>
      </c>
      <c r="BE152">
        <f>'Raw Data'!AY152</f>
        <v>1930.1</v>
      </c>
      <c r="BF152">
        <f>'Raw Data'!AZ152</f>
        <v>1930.8</v>
      </c>
      <c r="BG152">
        <f>'Raw Data'!BA152</f>
        <v>1927.5</v>
      </c>
      <c r="BH152">
        <f>'Raw Data'!BB152</f>
        <v>35</v>
      </c>
      <c r="BI152">
        <f>'Raw Data'!BC152</f>
        <v>35.299999999999997</v>
      </c>
      <c r="BJ152">
        <f>'Raw Data'!BD152</f>
        <v>0</v>
      </c>
      <c r="BK152">
        <f>'Raw Data'!BE152</f>
        <v>43091</v>
      </c>
      <c r="BL152" t="str">
        <f>'Raw Data'!BF152</f>
        <v>NONE</v>
      </c>
      <c r="BM152">
        <f>'Raw Data'!BG152</f>
        <v>1.3669999999999999E-3</v>
      </c>
      <c r="BN152">
        <f>'Raw Data'!BH152</f>
        <v>43302</v>
      </c>
      <c r="BO152">
        <f>'Raw Data'!BI152</f>
        <v>42927</v>
      </c>
      <c r="BP152" t="str">
        <f>'Raw Data'!BJ152</f>
        <v>2411000200I</v>
      </c>
      <c r="BQ152" t="str">
        <f>'Raw Data'!BK152</f>
        <v>RABUN</v>
      </c>
      <c r="BR152">
        <f>'Raw Data'!BL152</f>
        <v>1</v>
      </c>
      <c r="BS152">
        <f>'Raw Data'!BM152</f>
        <v>200</v>
      </c>
      <c r="BT152">
        <f>'Raw Data'!BN152</f>
        <v>1</v>
      </c>
      <c r="BU152">
        <f>'Raw Data'!BO152</f>
        <v>1</v>
      </c>
      <c r="BV152">
        <f>'Raw Data'!BP152</f>
        <v>2</v>
      </c>
      <c r="BW152">
        <f>'Raw Data'!BQ152</f>
        <v>1</v>
      </c>
      <c r="BX152">
        <f>'Raw Data'!BR152</f>
        <v>1</v>
      </c>
      <c r="BY152">
        <f>'Raw Data'!BS152</f>
        <v>2</v>
      </c>
      <c r="BZ152">
        <f>'Raw Data'!BT152</f>
        <v>3</v>
      </c>
      <c r="CA152">
        <f>'Raw Data'!BU152</f>
        <v>3</v>
      </c>
      <c r="CB152" t="str">
        <f>'Raw Data'!BV152</f>
        <v>N</v>
      </c>
      <c r="CC152">
        <f>'Raw Data'!BW152</f>
        <v>241</v>
      </c>
      <c r="CD152">
        <f>'Raw Data'!BX152</f>
        <v>2</v>
      </c>
      <c r="CE152">
        <f>'Raw Data'!BY152</f>
        <v>0</v>
      </c>
      <c r="CF152" t="str">
        <f>'Raw Data'!BZ152</f>
        <v>Not Urban</v>
      </c>
      <c r="CG152" t="str">
        <f>'Raw Data'!CA152</f>
        <v>Not Urban</v>
      </c>
      <c r="CH152">
        <f>'Raw Data'!CB152</f>
        <v>0</v>
      </c>
      <c r="CI152">
        <f>'Raw Data'!CC152</f>
        <v>35</v>
      </c>
      <c r="CJ152">
        <f>'Raw Data'!CD152</f>
        <v>8020</v>
      </c>
      <c r="CK152" t="str">
        <f>'Raw Data'!CE152</f>
        <v>Clayton</v>
      </c>
      <c r="CL152">
        <f>'Raw Data'!CF152</f>
        <v>1690</v>
      </c>
      <c r="CM152">
        <f>'Raw Data'!CG152</f>
        <v>0.11316</v>
      </c>
      <c r="CN152">
        <f>'Raw Data'!CH152</f>
        <v>9</v>
      </c>
      <c r="CO152" t="str">
        <f>'Raw Data'!CI152</f>
        <v>State Mainline</v>
      </c>
      <c r="CP152">
        <f>'Raw Data'!CJ152</f>
        <v>8020</v>
      </c>
      <c r="CQ152">
        <f>'Raw Data'!CK152</f>
        <v>452492</v>
      </c>
      <c r="CR152">
        <f>'Raw Data'!CL152</f>
        <v>14.9</v>
      </c>
      <c r="CS152">
        <f>'Raw Data'!CM152</f>
        <v>15.01</v>
      </c>
      <c r="CT152">
        <f>'Raw Data'!CN152</f>
        <v>452492</v>
      </c>
      <c r="CU152">
        <f>'Raw Data'!CO152</f>
        <v>0</v>
      </c>
      <c r="CV152">
        <f>'Raw Data'!CP152</f>
        <v>597.48636499999998</v>
      </c>
      <c r="CW152">
        <f>'Raw Data'!CQ152</f>
        <v>100</v>
      </c>
      <c r="CX152">
        <f>'Raw Data'!CR152</f>
        <v>42951</v>
      </c>
      <c r="CY152">
        <f>'Raw Data'!CS152</f>
        <v>5.372E-3</v>
      </c>
      <c r="CZ152">
        <f>'Raw Data'!CT152</f>
        <v>0</v>
      </c>
      <c r="DA152">
        <f>'Raw Data'!CU152</f>
        <v>1.3669999999999999E-3</v>
      </c>
      <c r="DB152">
        <f>'Raw Data'!CV152</f>
        <v>617</v>
      </c>
      <c r="DC152" t="str">
        <f>'Raw Data'!CW152</f>
        <v>241-0012</v>
      </c>
      <c r="DD152" t="str">
        <f>'Raw Data'!CX152</f>
        <v>3R : Rural Principal Arterial - Other</v>
      </c>
      <c r="DE152" t="str">
        <f>'Raw Data'!CY152</f>
        <v>34.880933, -83.406328</v>
      </c>
      <c r="DF152">
        <f>'Raw Data'!CZ152</f>
        <v>-83.406328000000002</v>
      </c>
      <c r="DG152">
        <f>'Raw Data'!DA152</f>
        <v>34.880932999999999</v>
      </c>
      <c r="DH152">
        <f>'Raw Data'!DB152</f>
        <v>34.880932999999999</v>
      </c>
      <c r="DI152">
        <f>'Raw Data'!DC152</f>
        <v>-83.406328000000002</v>
      </c>
      <c r="DJ152">
        <f>'Raw Data'!DD152</f>
        <v>1.3669999999999999E-3</v>
      </c>
      <c r="DK152">
        <f>'Raw Data'!DE152</f>
        <v>71</v>
      </c>
      <c r="DL152" s="1" t="str">
        <f>VLOOKUP(DK152,'Curve Info'!$A$9:$P$76,16)</f>
        <v>High Crash Frequency</v>
      </c>
      <c r="DM152" s="1" t="str">
        <f>VLOOKUP(DK152,'Curve Info'!$A$9:$P$76,14)</f>
        <v>High AADT</v>
      </c>
      <c r="DN152" s="1">
        <f t="shared" si="27"/>
        <v>6566.666666666667</v>
      </c>
      <c r="DO152" s="1">
        <f t="shared" si="28"/>
        <v>7470</v>
      </c>
      <c r="DP152" s="1">
        <f t="shared" si="29"/>
        <v>-903.33333333333303</v>
      </c>
      <c r="DQ152" s="1">
        <f t="shared" si="30"/>
        <v>-0.12092815707273534</v>
      </c>
      <c r="DR152" s="1">
        <f t="shared" si="31"/>
        <v>7018.3333333333339</v>
      </c>
      <c r="DS152">
        <f>'Raw Data'!DF152</f>
        <v>5040</v>
      </c>
      <c r="DT152">
        <f>'Raw Data'!DG152</f>
        <v>8.5</v>
      </c>
      <c r="DU152">
        <f>'Raw Data'!DH152</f>
        <v>7440</v>
      </c>
      <c r="DV152">
        <f>'Raw Data'!DI152</f>
        <v>6.9</v>
      </c>
      <c r="DW152">
        <f>'Raw Data'!DJ152</f>
        <v>7220</v>
      </c>
      <c r="DX152">
        <f>'Raw Data'!DK152</f>
        <v>7</v>
      </c>
      <c r="DY152">
        <f>'Raw Data'!DL152</f>
        <v>6850</v>
      </c>
      <c r="DZ152">
        <f>'Raw Data'!DM152</f>
        <v>6</v>
      </c>
      <c r="EA152">
        <f>'Raw Data'!DN152</f>
        <v>8020</v>
      </c>
      <c r="EB152">
        <f>'Raw Data'!DO152</f>
        <v>12</v>
      </c>
      <c r="EC152">
        <f>'Raw Data'!DP152</f>
        <v>7700</v>
      </c>
      <c r="ED152">
        <f>'Raw Data'!DQ152</f>
        <v>12</v>
      </c>
      <c r="EE152">
        <f>'Raw Data'!DR152</f>
        <v>7330</v>
      </c>
      <c r="EF152">
        <f>'Raw Data'!DS152</f>
        <v>12</v>
      </c>
      <c r="EG152">
        <f>'Raw Data'!DT152</f>
        <v>6830</v>
      </c>
      <c r="EH152">
        <f>'Raw Data'!DU152</f>
        <v>12</v>
      </c>
      <c r="EI152">
        <f>'Raw Data'!DV152</f>
        <v>6830</v>
      </c>
      <c r="EJ152">
        <f>'Raw Data'!DW152</f>
        <v>0</v>
      </c>
      <c r="EK152">
        <f>'Raw Data'!DX152</f>
        <v>6930</v>
      </c>
      <c r="EL152">
        <f>'Raw Data'!DY152</f>
        <v>0</v>
      </c>
      <c r="EM152">
        <f>'Raw Data'!DZ152</f>
        <v>1.35E-4</v>
      </c>
    </row>
    <row r="153" spans="1:143" x14ac:dyDescent="0.3">
      <c r="A153">
        <f>'Raw Data'!A153</f>
        <v>152</v>
      </c>
      <c r="B153">
        <f>'Raw Data'!B153</f>
        <v>7315329</v>
      </c>
      <c r="C153" t="str">
        <f>'Raw Data'!C153</f>
        <v>Clayton Police Department</v>
      </c>
      <c r="D153">
        <f>'Raw Data'!D153</f>
        <v>43687.166666666664</v>
      </c>
      <c r="E153" s="1">
        <f t="shared" si="22"/>
        <v>2019</v>
      </c>
      <c r="F153" s="1" t="str" cm="1">
        <f t="array" ref="F153">_xlfn.IFS(E153&lt;=2016,"before treatment",E153=2017,"unknown",E153&gt;2017,"after treatment")</f>
        <v>after treatment</v>
      </c>
      <c r="G153" s="1">
        <f t="shared" si="23"/>
        <v>0</v>
      </c>
      <c r="H153" s="1">
        <f t="shared" si="24"/>
        <v>1</v>
      </c>
      <c r="I153" t="str">
        <f>'Raw Data'!E153</f>
        <v>Rabun</v>
      </c>
      <c r="J153" t="str">
        <f>'Raw Data'!F153</f>
        <v>Hiawassee St</v>
      </c>
      <c r="K153" t="str">
        <f>'Raw Data'!G153</f>
        <v>Rogers St</v>
      </c>
      <c r="L153" t="str">
        <f>'Raw Data'!H153</f>
        <v>(B) Suspected Minor/Visible Injury</v>
      </c>
      <c r="M153">
        <f>'Raw Data'!I153</f>
        <v>0</v>
      </c>
      <c r="N153">
        <f>'Raw Data'!J153</f>
        <v>0</v>
      </c>
      <c r="O153">
        <f>'Raw Data'!K153</f>
        <v>1</v>
      </c>
      <c r="P153" t="str">
        <f>'Raw Data'!L153</f>
        <v>Not a Collision with Motor Vehicle</v>
      </c>
      <c r="Q153" t="str">
        <f>'Raw Data'!M153</f>
        <v>Off Roadway</v>
      </c>
      <c r="R153" t="str">
        <f>'Raw Data'!N153</f>
        <v>Ditch</v>
      </c>
      <c r="S153" t="str">
        <f>'Raw Data'!O153</f>
        <v>Other Non-Collision</v>
      </c>
      <c r="T153" t="str">
        <f>'Raw Data'!P153</f>
        <v>(None)</v>
      </c>
      <c r="U153">
        <f>'Raw Data'!Q153</f>
        <v>1</v>
      </c>
      <c r="V153" s="1" t="str">
        <f t="shared" si="25"/>
        <v>Yes</v>
      </c>
      <c r="W153" t="str">
        <f>'Raw Data'!R153</f>
        <v>Negotiating a Curve</v>
      </c>
      <c r="X153" t="str">
        <f>'Raw Data'!S153</f>
        <v>West</v>
      </c>
      <c r="Y153" t="str">
        <f>'Raw Data'!T153</f>
        <v>Dusk</v>
      </c>
      <c r="Z153" t="str">
        <f>'Raw Data'!U153</f>
        <v>Other</v>
      </c>
      <c r="AA153">
        <f>'Raw Data'!V153</f>
        <v>55</v>
      </c>
      <c r="AB153" t="str">
        <f>'Raw Data'!W153</f>
        <v>Motorcycle Helmet</v>
      </c>
      <c r="AC153" s="1">
        <f t="shared" si="26"/>
        <v>1</v>
      </c>
      <c r="AD153" t="str">
        <f>'Raw Data'!X153</f>
        <v>Motorcycle</v>
      </c>
      <c r="AE153" t="str">
        <f>'Raw Data'!Y153</f>
        <v>2411000200I</v>
      </c>
      <c r="AF153">
        <f>'Raw Data'!Z153</f>
        <v>14.859985999999999</v>
      </c>
      <c r="AG153">
        <f>'Raw Data'!AA153</f>
        <v>34.883071999999999</v>
      </c>
      <c r="AH153">
        <f>'Raw Data'!AB153</f>
        <v>-83.411964999999995</v>
      </c>
      <c r="AI153">
        <f>'Raw Data'!AC153</f>
        <v>71</v>
      </c>
      <c r="AJ153">
        <f>'Raw Data'!AD153</f>
        <v>33</v>
      </c>
      <c r="AK153">
        <f>'Raw Data'!AE153</f>
        <v>114</v>
      </c>
      <c r="AL153" t="str">
        <f>'Raw Data'!AF153</f>
        <v>D1_0002_00_I</v>
      </c>
      <c r="AM153">
        <f>'Raw Data'!AG153</f>
        <v>96</v>
      </c>
      <c r="AN153">
        <f>'Raw Data'!AH153</f>
        <v>113</v>
      </c>
      <c r="AO153" t="str">
        <f>'Raw Data'!AI153</f>
        <v>split</v>
      </c>
      <c r="AP153">
        <f>'Raw Data'!AJ153</f>
        <v>300.8</v>
      </c>
      <c r="AQ153">
        <f>'Raw Data'!AK153</f>
        <v>82.9</v>
      </c>
      <c r="AR153">
        <f>'Raw Data'!AL153</f>
        <v>436.7</v>
      </c>
      <c r="AS153">
        <f>'Raw Data'!AM153</f>
        <v>-83.412318999999997</v>
      </c>
      <c r="AT153">
        <f>'Raw Data'!AN153</f>
        <v>34.883101000000003</v>
      </c>
      <c r="AU153">
        <f>'Raw Data'!AO153</f>
        <v>-83.411201000000005</v>
      </c>
      <c r="AV153">
        <f>'Raw Data'!AP153</f>
        <v>34.882492999999997</v>
      </c>
      <c r="AW153" t="str">
        <f>'Raw Data'!AQ153</f>
        <v>2411000200I</v>
      </c>
      <c r="AX153">
        <f>'Raw Data'!AR153</f>
        <v>1</v>
      </c>
      <c r="AY153">
        <f>'Raw Data'!AS153</f>
        <v>241</v>
      </c>
      <c r="AZ153">
        <f>'Raw Data'!AT153</f>
        <v>2</v>
      </c>
      <c r="BA153">
        <f>'Raw Data'!AU153</f>
        <v>0</v>
      </c>
      <c r="BB153">
        <f>'Raw Data'!AV153</f>
        <v>35</v>
      </c>
      <c r="BC153">
        <f>'Raw Data'!AW153</f>
        <v>7.48</v>
      </c>
      <c r="BD153">
        <f>'Raw Data'!AX153</f>
        <v>7.01</v>
      </c>
      <c r="BE153">
        <f>'Raw Data'!AY153</f>
        <v>1930.1</v>
      </c>
      <c r="BF153">
        <f>'Raw Data'!AZ153</f>
        <v>1930.8</v>
      </c>
      <c r="BG153">
        <f>'Raw Data'!BA153</f>
        <v>1927.5</v>
      </c>
      <c r="BH153">
        <f>'Raw Data'!BB153</f>
        <v>35</v>
      </c>
      <c r="BI153">
        <f>'Raw Data'!BC153</f>
        <v>35.299999999999997</v>
      </c>
      <c r="BJ153">
        <f>'Raw Data'!BD153</f>
        <v>0</v>
      </c>
      <c r="BK153">
        <f>'Raw Data'!BE153</f>
        <v>43091</v>
      </c>
      <c r="BL153" t="str">
        <f>'Raw Data'!BF153</f>
        <v>NONE</v>
      </c>
      <c r="BM153">
        <f>'Raw Data'!BG153</f>
        <v>1.3669999999999999E-3</v>
      </c>
      <c r="BN153">
        <f>'Raw Data'!BH153</f>
        <v>43302</v>
      </c>
      <c r="BO153">
        <f>'Raw Data'!BI153</f>
        <v>42927</v>
      </c>
      <c r="BP153" t="str">
        <f>'Raw Data'!BJ153</f>
        <v>2411000200I</v>
      </c>
      <c r="BQ153" t="str">
        <f>'Raw Data'!BK153</f>
        <v>RABUN</v>
      </c>
      <c r="BR153">
        <f>'Raw Data'!BL153</f>
        <v>1</v>
      </c>
      <c r="BS153">
        <f>'Raw Data'!BM153</f>
        <v>200</v>
      </c>
      <c r="BT153">
        <f>'Raw Data'!BN153</f>
        <v>1</v>
      </c>
      <c r="BU153">
        <f>'Raw Data'!BO153</f>
        <v>1</v>
      </c>
      <c r="BV153">
        <f>'Raw Data'!BP153</f>
        <v>2</v>
      </c>
      <c r="BW153">
        <f>'Raw Data'!BQ153</f>
        <v>1</v>
      </c>
      <c r="BX153">
        <f>'Raw Data'!BR153</f>
        <v>1</v>
      </c>
      <c r="BY153">
        <f>'Raw Data'!BS153</f>
        <v>2</v>
      </c>
      <c r="BZ153">
        <f>'Raw Data'!BT153</f>
        <v>3</v>
      </c>
      <c r="CA153">
        <f>'Raw Data'!BU153</f>
        <v>3</v>
      </c>
      <c r="CB153" t="str">
        <f>'Raw Data'!BV153</f>
        <v>N</v>
      </c>
      <c r="CC153">
        <f>'Raw Data'!BW153</f>
        <v>241</v>
      </c>
      <c r="CD153">
        <f>'Raw Data'!BX153</f>
        <v>2</v>
      </c>
      <c r="CE153">
        <f>'Raw Data'!BY153</f>
        <v>0</v>
      </c>
      <c r="CF153" t="str">
        <f>'Raw Data'!BZ153</f>
        <v>Not Urban</v>
      </c>
      <c r="CG153" t="str">
        <f>'Raw Data'!CA153</f>
        <v>Not Urban</v>
      </c>
      <c r="CH153">
        <f>'Raw Data'!CB153</f>
        <v>0</v>
      </c>
      <c r="CI153">
        <f>'Raw Data'!CC153</f>
        <v>35</v>
      </c>
      <c r="CJ153">
        <f>'Raw Data'!CD153</f>
        <v>8020</v>
      </c>
      <c r="CK153" t="str">
        <f>'Raw Data'!CE153</f>
        <v>Clayton</v>
      </c>
      <c r="CL153">
        <f>'Raw Data'!CF153</f>
        <v>1690</v>
      </c>
      <c r="CM153">
        <f>'Raw Data'!CG153</f>
        <v>0.11316</v>
      </c>
      <c r="CN153">
        <f>'Raw Data'!CH153</f>
        <v>9</v>
      </c>
      <c r="CO153" t="str">
        <f>'Raw Data'!CI153</f>
        <v>State Mainline</v>
      </c>
      <c r="CP153">
        <f>'Raw Data'!CJ153</f>
        <v>8020</v>
      </c>
      <c r="CQ153">
        <f>'Raw Data'!CK153</f>
        <v>452492</v>
      </c>
      <c r="CR153">
        <f>'Raw Data'!CL153</f>
        <v>14.9</v>
      </c>
      <c r="CS153">
        <f>'Raw Data'!CM153</f>
        <v>15.01</v>
      </c>
      <c r="CT153">
        <f>'Raw Data'!CN153</f>
        <v>452492</v>
      </c>
      <c r="CU153">
        <f>'Raw Data'!CO153</f>
        <v>0</v>
      </c>
      <c r="CV153">
        <f>'Raw Data'!CP153</f>
        <v>597.48636499999998</v>
      </c>
      <c r="CW153">
        <f>'Raw Data'!CQ153</f>
        <v>100</v>
      </c>
      <c r="CX153">
        <f>'Raw Data'!CR153</f>
        <v>42951</v>
      </c>
      <c r="CY153">
        <f>'Raw Data'!CS153</f>
        <v>5.372E-3</v>
      </c>
      <c r="CZ153">
        <f>'Raw Data'!CT153</f>
        <v>0</v>
      </c>
      <c r="DA153">
        <f>'Raw Data'!CU153</f>
        <v>1.3669999999999999E-3</v>
      </c>
      <c r="DB153">
        <f>'Raw Data'!CV153</f>
        <v>617</v>
      </c>
      <c r="DC153" t="str">
        <f>'Raw Data'!CW153</f>
        <v>241-0012</v>
      </c>
      <c r="DD153" t="str">
        <f>'Raw Data'!CX153</f>
        <v>3R : Rural Principal Arterial - Other</v>
      </c>
      <c r="DE153" t="str">
        <f>'Raw Data'!CY153</f>
        <v>34.880933, -83.406328</v>
      </c>
      <c r="DF153">
        <f>'Raw Data'!CZ153</f>
        <v>-83.406328000000002</v>
      </c>
      <c r="DG153">
        <f>'Raw Data'!DA153</f>
        <v>34.880932999999999</v>
      </c>
      <c r="DH153">
        <f>'Raw Data'!DB153</f>
        <v>34.880932999999999</v>
      </c>
      <c r="DI153">
        <f>'Raw Data'!DC153</f>
        <v>-83.406328000000002</v>
      </c>
      <c r="DJ153">
        <f>'Raw Data'!DD153</f>
        <v>1.3669999999999999E-3</v>
      </c>
      <c r="DK153">
        <f>'Raw Data'!DE153</f>
        <v>71</v>
      </c>
      <c r="DL153" s="1" t="str">
        <f>VLOOKUP(DK153,'Curve Info'!$A$9:$P$76,16)</f>
        <v>High Crash Frequency</v>
      </c>
      <c r="DM153" s="1" t="str">
        <f>VLOOKUP(DK153,'Curve Info'!$A$9:$P$76,14)</f>
        <v>High AADT</v>
      </c>
      <c r="DN153" s="1">
        <f t="shared" si="27"/>
        <v>6566.666666666667</v>
      </c>
      <c r="DO153" s="1">
        <f t="shared" si="28"/>
        <v>7470</v>
      </c>
      <c r="DP153" s="1">
        <f t="shared" si="29"/>
        <v>-903.33333333333303</v>
      </c>
      <c r="DQ153" s="1">
        <f t="shared" si="30"/>
        <v>-0.12092815707273534</v>
      </c>
      <c r="DR153" s="1">
        <f t="shared" si="31"/>
        <v>7018.3333333333339</v>
      </c>
      <c r="DS153">
        <f>'Raw Data'!DF153</f>
        <v>5040</v>
      </c>
      <c r="DT153">
        <f>'Raw Data'!DG153</f>
        <v>8.5</v>
      </c>
      <c r="DU153">
        <f>'Raw Data'!DH153</f>
        <v>7440</v>
      </c>
      <c r="DV153">
        <f>'Raw Data'!DI153</f>
        <v>6.9</v>
      </c>
      <c r="DW153">
        <f>'Raw Data'!DJ153</f>
        <v>7220</v>
      </c>
      <c r="DX153">
        <f>'Raw Data'!DK153</f>
        <v>7</v>
      </c>
      <c r="DY153">
        <f>'Raw Data'!DL153</f>
        <v>6850</v>
      </c>
      <c r="DZ153">
        <f>'Raw Data'!DM153</f>
        <v>6</v>
      </c>
      <c r="EA153">
        <f>'Raw Data'!DN153</f>
        <v>8020</v>
      </c>
      <c r="EB153">
        <f>'Raw Data'!DO153</f>
        <v>12</v>
      </c>
      <c r="EC153">
        <f>'Raw Data'!DP153</f>
        <v>7700</v>
      </c>
      <c r="ED153">
        <f>'Raw Data'!DQ153</f>
        <v>12</v>
      </c>
      <c r="EE153">
        <f>'Raw Data'!DR153</f>
        <v>7330</v>
      </c>
      <c r="EF153">
        <f>'Raw Data'!DS153</f>
        <v>12</v>
      </c>
      <c r="EG153">
        <f>'Raw Data'!DT153</f>
        <v>6830</v>
      </c>
      <c r="EH153">
        <f>'Raw Data'!DU153</f>
        <v>12</v>
      </c>
      <c r="EI153">
        <f>'Raw Data'!DV153</f>
        <v>6830</v>
      </c>
      <c r="EJ153">
        <f>'Raw Data'!DW153</f>
        <v>0</v>
      </c>
      <c r="EK153">
        <f>'Raw Data'!DX153</f>
        <v>6930</v>
      </c>
      <c r="EL153">
        <f>'Raw Data'!DY153</f>
        <v>0</v>
      </c>
      <c r="EM153">
        <f>'Raw Data'!DZ153</f>
        <v>0</v>
      </c>
    </row>
    <row r="154" spans="1:143" x14ac:dyDescent="0.3">
      <c r="A154">
        <f>'Raw Data'!A154</f>
        <v>153</v>
      </c>
      <c r="B154">
        <f>'Raw Data'!B154</f>
        <v>6332810</v>
      </c>
      <c r="C154" t="str">
        <f>'Raw Data'!C154</f>
        <v>Clayton Police Department</v>
      </c>
      <c r="D154">
        <f>'Raw Data'!D154</f>
        <v>42907.595833333333</v>
      </c>
      <c r="E154" s="1">
        <f t="shared" si="22"/>
        <v>2017</v>
      </c>
      <c r="F154" s="1" t="str" cm="1">
        <f t="array" ref="F154">_xlfn.IFS(E154&lt;=2016,"before treatment",E154=2017,"unknown",E154&gt;2017,"after treatment")</f>
        <v>unknown</v>
      </c>
      <c r="G154" s="1">
        <f t="shared" si="23"/>
        <v>0</v>
      </c>
      <c r="H154" s="1">
        <f t="shared" si="24"/>
        <v>0</v>
      </c>
      <c r="I154" t="str">
        <f>'Raw Data'!E154</f>
        <v>Rabun</v>
      </c>
      <c r="J154" t="str">
        <f>'Raw Data'!F154</f>
        <v>["Hiawassee St","Hiawassee St","Rogers St"]</v>
      </c>
      <c r="K154" t="str">
        <f>'Raw Data'!G154</f>
        <v>Rogers St</v>
      </c>
      <c r="L154" t="str">
        <f>'Raw Data'!H154</f>
        <v>(O) No Injury</v>
      </c>
      <c r="M154">
        <f>'Raw Data'!I154</f>
        <v>0</v>
      </c>
      <c r="N154">
        <f>'Raw Data'!J154</f>
        <v>0</v>
      </c>
      <c r="O154">
        <f>'Raw Data'!K154</f>
        <v>0</v>
      </c>
      <c r="P154" t="str">
        <f>'Raw Data'!L154</f>
        <v>Sideswipe-Opposite Direction</v>
      </c>
      <c r="Q154" t="str">
        <f>'Raw Data'!M154</f>
        <v>On Roadway - Roadway Intersection</v>
      </c>
      <c r="R154" t="str">
        <f>'Raw Data'!N154</f>
        <v>["Motor Vehicle in Motion","Motor Vehicle in Motion"]</v>
      </c>
      <c r="S154" t="str">
        <f>'Raw Data'!O154</f>
        <v>["Motor Vehicle in Motion","Motor Vehicle in Motion"]</v>
      </c>
      <c r="T154" t="str">
        <f>'Raw Data'!P154</f>
        <v>["No Contributing Factors","Reaction to Object or Animal"]</v>
      </c>
      <c r="U154">
        <f>'Raw Data'!Q154</f>
        <v>2</v>
      </c>
      <c r="V154" s="1" t="str">
        <f t="shared" si="25"/>
        <v>No</v>
      </c>
      <c r="W154" t="str">
        <f>'Raw Data'!R154</f>
        <v>["Negotiating a Curve","Negotiating a Curve"]</v>
      </c>
      <c r="X154" t="str">
        <f>'Raw Data'!S154</f>
        <v>["East","West"]</v>
      </c>
      <c r="Y154" t="str">
        <f>'Raw Data'!T154</f>
        <v>Daylight</v>
      </c>
      <c r="Z154" t="str">
        <f>'Raw Data'!U154</f>
        <v>Dry</v>
      </c>
      <c r="AA154" t="str">
        <f>'Raw Data'!V154</f>
        <v>[0,0]</v>
      </c>
      <c r="AB154" t="str">
        <f>'Raw Data'!W154</f>
        <v>["Lap and Shoulder Belt Used","Lap and Shoulder Belt Used"]</v>
      </c>
      <c r="AC154" s="1">
        <f t="shared" si="26"/>
        <v>0</v>
      </c>
      <c r="AD154" t="str">
        <f>'Raw Data'!X154</f>
        <v>["Passenger Car","Van"]</v>
      </c>
      <c r="AE154" t="str">
        <f>'Raw Data'!Y154</f>
        <v>2411000200I</v>
      </c>
      <c r="AF154">
        <f>'Raw Data'!Z154</f>
        <v>14.9</v>
      </c>
      <c r="AG154">
        <f>'Raw Data'!AA154</f>
        <v>34.882801000000001</v>
      </c>
      <c r="AH154">
        <f>'Raw Data'!AB154</f>
        <v>-83.411393000000004</v>
      </c>
      <c r="AI154">
        <f>'Raw Data'!AC154</f>
        <v>71</v>
      </c>
      <c r="AJ154">
        <f>'Raw Data'!AD154</f>
        <v>33</v>
      </c>
      <c r="AK154">
        <f>'Raw Data'!AE154</f>
        <v>114</v>
      </c>
      <c r="AL154" t="str">
        <f>'Raw Data'!AF154</f>
        <v>D1_0002_00_I</v>
      </c>
      <c r="AM154">
        <f>'Raw Data'!AG154</f>
        <v>96</v>
      </c>
      <c r="AN154">
        <f>'Raw Data'!AH154</f>
        <v>113</v>
      </c>
      <c r="AO154" t="str">
        <f>'Raw Data'!AI154</f>
        <v>split</v>
      </c>
      <c r="AP154">
        <f>'Raw Data'!AJ154</f>
        <v>300.8</v>
      </c>
      <c r="AQ154">
        <f>'Raw Data'!AK154</f>
        <v>82.9</v>
      </c>
      <c r="AR154">
        <f>'Raw Data'!AL154</f>
        <v>436.7</v>
      </c>
      <c r="AS154">
        <f>'Raw Data'!AM154</f>
        <v>-83.412318999999997</v>
      </c>
      <c r="AT154">
        <f>'Raw Data'!AN154</f>
        <v>34.883101000000003</v>
      </c>
      <c r="AU154">
        <f>'Raw Data'!AO154</f>
        <v>-83.411201000000005</v>
      </c>
      <c r="AV154">
        <f>'Raw Data'!AP154</f>
        <v>34.882492999999997</v>
      </c>
      <c r="AW154" t="str">
        <f>'Raw Data'!AQ154</f>
        <v>2411000200I</v>
      </c>
      <c r="AX154">
        <f>'Raw Data'!AR154</f>
        <v>1</v>
      </c>
      <c r="AY154">
        <f>'Raw Data'!AS154</f>
        <v>241</v>
      </c>
      <c r="AZ154">
        <f>'Raw Data'!AT154</f>
        <v>2</v>
      </c>
      <c r="BA154">
        <f>'Raw Data'!AU154</f>
        <v>0</v>
      </c>
      <c r="BB154">
        <f>'Raw Data'!AV154</f>
        <v>35</v>
      </c>
      <c r="BC154">
        <f>'Raw Data'!AW154</f>
        <v>7.48</v>
      </c>
      <c r="BD154">
        <f>'Raw Data'!AX154</f>
        <v>7.01</v>
      </c>
      <c r="BE154">
        <f>'Raw Data'!AY154</f>
        <v>1930.1</v>
      </c>
      <c r="BF154">
        <f>'Raw Data'!AZ154</f>
        <v>1930.8</v>
      </c>
      <c r="BG154">
        <f>'Raw Data'!BA154</f>
        <v>1927.5</v>
      </c>
      <c r="BH154">
        <f>'Raw Data'!BB154</f>
        <v>35</v>
      </c>
      <c r="BI154">
        <f>'Raw Data'!BC154</f>
        <v>35.299999999999997</v>
      </c>
      <c r="BJ154">
        <f>'Raw Data'!BD154</f>
        <v>0</v>
      </c>
      <c r="BK154">
        <f>'Raw Data'!BE154</f>
        <v>43091</v>
      </c>
      <c r="BL154" t="str">
        <f>'Raw Data'!BF154</f>
        <v>NONE</v>
      </c>
      <c r="BM154">
        <f>'Raw Data'!BG154</f>
        <v>1.3669999999999999E-3</v>
      </c>
      <c r="BN154">
        <f>'Raw Data'!BH154</f>
        <v>43302</v>
      </c>
      <c r="BO154">
        <f>'Raw Data'!BI154</f>
        <v>42927</v>
      </c>
      <c r="BP154" t="str">
        <f>'Raw Data'!BJ154</f>
        <v>2411000200I</v>
      </c>
      <c r="BQ154" t="str">
        <f>'Raw Data'!BK154</f>
        <v>RABUN</v>
      </c>
      <c r="BR154">
        <f>'Raw Data'!BL154</f>
        <v>1</v>
      </c>
      <c r="BS154">
        <f>'Raw Data'!BM154</f>
        <v>200</v>
      </c>
      <c r="BT154">
        <f>'Raw Data'!BN154</f>
        <v>1</v>
      </c>
      <c r="BU154">
        <f>'Raw Data'!BO154</f>
        <v>1</v>
      </c>
      <c r="BV154">
        <f>'Raw Data'!BP154</f>
        <v>2</v>
      </c>
      <c r="BW154">
        <f>'Raw Data'!BQ154</f>
        <v>1</v>
      </c>
      <c r="BX154">
        <f>'Raw Data'!BR154</f>
        <v>1</v>
      </c>
      <c r="BY154">
        <f>'Raw Data'!BS154</f>
        <v>2</v>
      </c>
      <c r="BZ154">
        <f>'Raw Data'!BT154</f>
        <v>3</v>
      </c>
      <c r="CA154">
        <f>'Raw Data'!BU154</f>
        <v>3</v>
      </c>
      <c r="CB154" t="str">
        <f>'Raw Data'!BV154</f>
        <v>N</v>
      </c>
      <c r="CC154">
        <f>'Raw Data'!BW154</f>
        <v>241</v>
      </c>
      <c r="CD154">
        <f>'Raw Data'!BX154</f>
        <v>2</v>
      </c>
      <c r="CE154">
        <f>'Raw Data'!BY154</f>
        <v>0</v>
      </c>
      <c r="CF154" t="str">
        <f>'Raw Data'!BZ154</f>
        <v>Not Urban</v>
      </c>
      <c r="CG154" t="str">
        <f>'Raw Data'!CA154</f>
        <v>Not Urban</v>
      </c>
      <c r="CH154">
        <f>'Raw Data'!CB154</f>
        <v>0</v>
      </c>
      <c r="CI154">
        <f>'Raw Data'!CC154</f>
        <v>35</v>
      </c>
      <c r="CJ154">
        <f>'Raw Data'!CD154</f>
        <v>8020</v>
      </c>
      <c r="CK154" t="str">
        <f>'Raw Data'!CE154</f>
        <v>Clayton</v>
      </c>
      <c r="CL154">
        <f>'Raw Data'!CF154</f>
        <v>1690</v>
      </c>
      <c r="CM154">
        <f>'Raw Data'!CG154</f>
        <v>0.11316</v>
      </c>
      <c r="CN154">
        <f>'Raw Data'!CH154</f>
        <v>9</v>
      </c>
      <c r="CO154" t="str">
        <f>'Raw Data'!CI154</f>
        <v>State Mainline</v>
      </c>
      <c r="CP154">
        <f>'Raw Data'!CJ154</f>
        <v>8020</v>
      </c>
      <c r="CQ154">
        <f>'Raw Data'!CK154</f>
        <v>452492</v>
      </c>
      <c r="CR154">
        <f>'Raw Data'!CL154</f>
        <v>14.9</v>
      </c>
      <c r="CS154">
        <f>'Raw Data'!CM154</f>
        <v>15.01</v>
      </c>
      <c r="CT154">
        <f>'Raw Data'!CN154</f>
        <v>452492</v>
      </c>
      <c r="CU154">
        <f>'Raw Data'!CO154</f>
        <v>0</v>
      </c>
      <c r="CV154">
        <f>'Raw Data'!CP154</f>
        <v>597.48636499999998</v>
      </c>
      <c r="CW154">
        <f>'Raw Data'!CQ154</f>
        <v>100</v>
      </c>
      <c r="CX154">
        <f>'Raw Data'!CR154</f>
        <v>42951</v>
      </c>
      <c r="CY154">
        <f>'Raw Data'!CS154</f>
        <v>5.372E-3</v>
      </c>
      <c r="CZ154">
        <f>'Raw Data'!CT154</f>
        <v>0</v>
      </c>
      <c r="DA154">
        <f>'Raw Data'!CU154</f>
        <v>1.3669999999999999E-3</v>
      </c>
      <c r="DB154">
        <f>'Raw Data'!CV154</f>
        <v>617</v>
      </c>
      <c r="DC154" t="str">
        <f>'Raw Data'!CW154</f>
        <v>241-0012</v>
      </c>
      <c r="DD154" t="str">
        <f>'Raw Data'!CX154</f>
        <v>3R : Rural Principal Arterial - Other</v>
      </c>
      <c r="DE154" t="str">
        <f>'Raw Data'!CY154</f>
        <v>34.880933, -83.406328</v>
      </c>
      <c r="DF154">
        <f>'Raw Data'!CZ154</f>
        <v>-83.406328000000002</v>
      </c>
      <c r="DG154">
        <f>'Raw Data'!DA154</f>
        <v>34.880932999999999</v>
      </c>
      <c r="DH154">
        <f>'Raw Data'!DB154</f>
        <v>34.880932999999999</v>
      </c>
      <c r="DI154">
        <f>'Raw Data'!DC154</f>
        <v>-83.406328000000002</v>
      </c>
      <c r="DJ154">
        <f>'Raw Data'!DD154</f>
        <v>1.3669999999999999E-3</v>
      </c>
      <c r="DK154">
        <f>'Raw Data'!DE154</f>
        <v>71</v>
      </c>
      <c r="DL154" s="1" t="str">
        <f>VLOOKUP(DK154,'Curve Info'!$A$9:$P$76,16)</f>
        <v>High Crash Frequency</v>
      </c>
      <c r="DM154" s="1" t="str">
        <f>VLOOKUP(DK154,'Curve Info'!$A$9:$P$76,14)</f>
        <v>High AADT</v>
      </c>
      <c r="DN154" s="1">
        <f t="shared" si="27"/>
        <v>6566.666666666667</v>
      </c>
      <c r="DO154" s="1">
        <f t="shared" si="28"/>
        <v>7470</v>
      </c>
      <c r="DP154" s="1">
        <f t="shared" si="29"/>
        <v>-903.33333333333303</v>
      </c>
      <c r="DQ154" s="1">
        <f t="shared" si="30"/>
        <v>-0.12092815707273534</v>
      </c>
      <c r="DR154" s="1">
        <f t="shared" si="31"/>
        <v>7018.3333333333339</v>
      </c>
      <c r="DS154">
        <f>'Raw Data'!DF154</f>
        <v>5040</v>
      </c>
      <c r="DT154">
        <f>'Raw Data'!DG154</f>
        <v>8.5</v>
      </c>
      <c r="DU154">
        <f>'Raw Data'!DH154</f>
        <v>7440</v>
      </c>
      <c r="DV154">
        <f>'Raw Data'!DI154</f>
        <v>6.9</v>
      </c>
      <c r="DW154">
        <f>'Raw Data'!DJ154</f>
        <v>7220</v>
      </c>
      <c r="DX154">
        <f>'Raw Data'!DK154</f>
        <v>7</v>
      </c>
      <c r="DY154">
        <f>'Raw Data'!DL154</f>
        <v>6850</v>
      </c>
      <c r="DZ154">
        <f>'Raw Data'!DM154</f>
        <v>6</v>
      </c>
      <c r="EA154">
        <f>'Raw Data'!DN154</f>
        <v>8020</v>
      </c>
      <c r="EB154">
        <f>'Raw Data'!DO154</f>
        <v>12</v>
      </c>
      <c r="EC154">
        <f>'Raw Data'!DP154</f>
        <v>7700</v>
      </c>
      <c r="ED154">
        <f>'Raw Data'!DQ154</f>
        <v>12</v>
      </c>
      <c r="EE154">
        <f>'Raw Data'!DR154</f>
        <v>7330</v>
      </c>
      <c r="EF154">
        <f>'Raw Data'!DS154</f>
        <v>12</v>
      </c>
      <c r="EG154">
        <f>'Raw Data'!DT154</f>
        <v>6830</v>
      </c>
      <c r="EH154">
        <f>'Raw Data'!DU154</f>
        <v>12</v>
      </c>
      <c r="EI154">
        <f>'Raw Data'!DV154</f>
        <v>6830</v>
      </c>
      <c r="EJ154">
        <f>'Raw Data'!DW154</f>
        <v>0</v>
      </c>
      <c r="EK154">
        <f>'Raw Data'!DX154</f>
        <v>6930</v>
      </c>
      <c r="EL154">
        <f>'Raw Data'!DY154</f>
        <v>0</v>
      </c>
      <c r="EM154">
        <f>'Raw Data'!DZ154</f>
        <v>0</v>
      </c>
    </row>
    <row r="155" spans="1:143" x14ac:dyDescent="0.3">
      <c r="A155">
        <f>'Raw Data'!A155</f>
        <v>154</v>
      </c>
      <c r="B155">
        <f>'Raw Data'!B155</f>
        <v>6336465</v>
      </c>
      <c r="C155" t="str">
        <f>'Raw Data'!C155</f>
        <v>Clayton Police Department</v>
      </c>
      <c r="D155">
        <f>'Raw Data'!D155</f>
        <v>42824.791666666664</v>
      </c>
      <c r="E155" s="1">
        <f t="shared" si="22"/>
        <v>2017</v>
      </c>
      <c r="F155" s="1" t="str" cm="1">
        <f t="array" ref="F155">_xlfn.IFS(E155&lt;=2016,"before treatment",E155=2017,"unknown",E155&gt;2017,"after treatment")</f>
        <v>unknown</v>
      </c>
      <c r="G155" s="1">
        <f t="shared" si="23"/>
        <v>0</v>
      </c>
      <c r="H155" s="1">
        <f t="shared" si="24"/>
        <v>0</v>
      </c>
      <c r="I155" t="str">
        <f>'Raw Data'!E155</f>
        <v>Rabun</v>
      </c>
      <c r="J155" t="str">
        <f>'Raw Data'!F155</f>
        <v>["Bynum St","Hiawassee St","Hiawassee St"]</v>
      </c>
      <c r="K155" t="str">
        <f>'Raw Data'!G155</f>
        <v>Bynum St</v>
      </c>
      <c r="L155" t="str">
        <f>'Raw Data'!H155</f>
        <v>(O) No Injury</v>
      </c>
      <c r="M155">
        <f>'Raw Data'!I155</f>
        <v>0</v>
      </c>
      <c r="N155">
        <f>'Raw Data'!J155</f>
        <v>0</v>
      </c>
      <c r="O155">
        <f>'Raw Data'!K155</f>
        <v>0</v>
      </c>
      <c r="P155" t="str">
        <f>'Raw Data'!L155</f>
        <v>(None)</v>
      </c>
      <c r="Q155" t="str">
        <f>'Raw Data'!M155</f>
        <v>(None)</v>
      </c>
      <c r="R155" t="str">
        <f>'Raw Data'!N155</f>
        <v>(None)</v>
      </c>
      <c r="S155" t="str">
        <f>'Raw Data'!O155</f>
        <v xml:space="preserve"> </v>
      </c>
      <c r="T155" t="str">
        <f>'Raw Data'!P155</f>
        <v>(None)</v>
      </c>
      <c r="U155">
        <f>'Raw Data'!Q155</f>
        <v>2</v>
      </c>
      <c r="V155" s="1" t="str">
        <f t="shared" si="25"/>
        <v>No</v>
      </c>
      <c r="W155" t="str">
        <f>'Raw Data'!R155</f>
        <v xml:space="preserve"> </v>
      </c>
      <c r="X155" t="str">
        <f>'Raw Data'!S155</f>
        <v>["None","None"]</v>
      </c>
      <c r="Y155" t="str">
        <f>'Raw Data'!T155</f>
        <v>Dark-Not Lighted</v>
      </c>
      <c r="Z155" t="str">
        <f>'Raw Data'!U155</f>
        <v>(None)</v>
      </c>
      <c r="AA155" t="str">
        <f>'Raw Data'!V155</f>
        <v>[0,0]</v>
      </c>
      <c r="AB155" t="str">
        <f>'Raw Data'!W155</f>
        <v>["Unknown","Unknown"]</v>
      </c>
      <c r="AC155" s="1">
        <f t="shared" si="26"/>
        <v>0</v>
      </c>
      <c r="AD155" t="str">
        <f>'Raw Data'!X155</f>
        <v xml:space="preserve"> </v>
      </c>
      <c r="AE155" t="str">
        <f>'Raw Data'!Y155</f>
        <v>2411000200I</v>
      </c>
      <c r="AF155">
        <f>'Raw Data'!Z155</f>
        <v>15.01</v>
      </c>
      <c r="AG155">
        <f>'Raw Data'!AA155</f>
        <v>34.881362000000003</v>
      </c>
      <c r="AH155">
        <f>'Raw Data'!AB155</f>
        <v>-83.410431000000003</v>
      </c>
      <c r="AI155">
        <f>'Raw Data'!AC155</f>
        <v>71</v>
      </c>
      <c r="AJ155">
        <f>'Raw Data'!AD155</f>
        <v>33</v>
      </c>
      <c r="AK155">
        <f>'Raw Data'!AE155</f>
        <v>114</v>
      </c>
      <c r="AL155" t="str">
        <f>'Raw Data'!AF155</f>
        <v>D1_0002_00_I</v>
      </c>
      <c r="AM155">
        <f>'Raw Data'!AG155</f>
        <v>96</v>
      </c>
      <c r="AN155">
        <f>'Raw Data'!AH155</f>
        <v>113</v>
      </c>
      <c r="AO155" t="str">
        <f>'Raw Data'!AI155</f>
        <v>split</v>
      </c>
      <c r="AP155">
        <f>'Raw Data'!AJ155</f>
        <v>300.8</v>
      </c>
      <c r="AQ155">
        <f>'Raw Data'!AK155</f>
        <v>82.9</v>
      </c>
      <c r="AR155">
        <f>'Raw Data'!AL155</f>
        <v>436.7</v>
      </c>
      <c r="AS155">
        <f>'Raw Data'!AM155</f>
        <v>-83.412318999999997</v>
      </c>
      <c r="AT155">
        <f>'Raw Data'!AN155</f>
        <v>34.883101000000003</v>
      </c>
      <c r="AU155">
        <f>'Raw Data'!AO155</f>
        <v>-83.411201000000005</v>
      </c>
      <c r="AV155">
        <f>'Raw Data'!AP155</f>
        <v>34.882492999999997</v>
      </c>
      <c r="AW155" t="str">
        <f>'Raw Data'!AQ155</f>
        <v>2411000200I</v>
      </c>
      <c r="AX155">
        <f>'Raw Data'!AR155</f>
        <v>1</v>
      </c>
      <c r="AY155">
        <f>'Raw Data'!AS155</f>
        <v>241</v>
      </c>
      <c r="AZ155">
        <f>'Raw Data'!AT155</f>
        <v>2</v>
      </c>
      <c r="BA155">
        <f>'Raw Data'!AU155</f>
        <v>0</v>
      </c>
      <c r="BB155">
        <f>'Raw Data'!AV155</f>
        <v>35</v>
      </c>
      <c r="BC155">
        <f>'Raw Data'!AW155</f>
        <v>7.48</v>
      </c>
      <c r="BD155">
        <f>'Raw Data'!AX155</f>
        <v>7.01</v>
      </c>
      <c r="BE155">
        <f>'Raw Data'!AY155</f>
        <v>1930.1</v>
      </c>
      <c r="BF155">
        <f>'Raw Data'!AZ155</f>
        <v>1930.8</v>
      </c>
      <c r="BG155">
        <f>'Raw Data'!BA155</f>
        <v>1927.5</v>
      </c>
      <c r="BH155">
        <f>'Raw Data'!BB155</f>
        <v>35</v>
      </c>
      <c r="BI155">
        <f>'Raw Data'!BC155</f>
        <v>35.299999999999997</v>
      </c>
      <c r="BJ155">
        <f>'Raw Data'!BD155</f>
        <v>0</v>
      </c>
      <c r="BK155">
        <f>'Raw Data'!BE155</f>
        <v>43091</v>
      </c>
      <c r="BL155" t="str">
        <f>'Raw Data'!BF155</f>
        <v>NONE</v>
      </c>
      <c r="BM155">
        <f>'Raw Data'!BG155</f>
        <v>1.3669999999999999E-3</v>
      </c>
      <c r="BN155">
        <f>'Raw Data'!BH155</f>
        <v>43302</v>
      </c>
      <c r="BO155">
        <f>'Raw Data'!BI155</f>
        <v>42927</v>
      </c>
      <c r="BP155" t="str">
        <f>'Raw Data'!BJ155</f>
        <v>2411000200I</v>
      </c>
      <c r="BQ155" t="str">
        <f>'Raw Data'!BK155</f>
        <v>RABUN</v>
      </c>
      <c r="BR155">
        <f>'Raw Data'!BL155</f>
        <v>1</v>
      </c>
      <c r="BS155">
        <f>'Raw Data'!BM155</f>
        <v>200</v>
      </c>
      <c r="BT155">
        <f>'Raw Data'!BN155</f>
        <v>1</v>
      </c>
      <c r="BU155">
        <f>'Raw Data'!BO155</f>
        <v>1</v>
      </c>
      <c r="BV155">
        <f>'Raw Data'!BP155</f>
        <v>2</v>
      </c>
      <c r="BW155">
        <f>'Raw Data'!BQ155</f>
        <v>1</v>
      </c>
      <c r="BX155">
        <f>'Raw Data'!BR155</f>
        <v>1</v>
      </c>
      <c r="BY155">
        <f>'Raw Data'!BS155</f>
        <v>2</v>
      </c>
      <c r="BZ155">
        <f>'Raw Data'!BT155</f>
        <v>3</v>
      </c>
      <c r="CA155">
        <f>'Raw Data'!BU155</f>
        <v>3</v>
      </c>
      <c r="CB155" t="str">
        <f>'Raw Data'!BV155</f>
        <v>N</v>
      </c>
      <c r="CC155">
        <f>'Raw Data'!BW155</f>
        <v>241</v>
      </c>
      <c r="CD155">
        <f>'Raw Data'!BX155</f>
        <v>2</v>
      </c>
      <c r="CE155">
        <f>'Raw Data'!BY155</f>
        <v>0</v>
      </c>
      <c r="CF155" t="str">
        <f>'Raw Data'!BZ155</f>
        <v>Not Urban</v>
      </c>
      <c r="CG155" t="str">
        <f>'Raw Data'!CA155</f>
        <v>Not Urban</v>
      </c>
      <c r="CH155">
        <f>'Raw Data'!CB155</f>
        <v>0</v>
      </c>
      <c r="CI155">
        <f>'Raw Data'!CC155</f>
        <v>35</v>
      </c>
      <c r="CJ155">
        <f>'Raw Data'!CD155</f>
        <v>8020</v>
      </c>
      <c r="CK155" t="str">
        <f>'Raw Data'!CE155</f>
        <v>Clayton</v>
      </c>
      <c r="CL155">
        <f>'Raw Data'!CF155</f>
        <v>1690</v>
      </c>
      <c r="CM155">
        <f>'Raw Data'!CG155</f>
        <v>0.11316</v>
      </c>
      <c r="CN155">
        <f>'Raw Data'!CH155</f>
        <v>9</v>
      </c>
      <c r="CO155" t="str">
        <f>'Raw Data'!CI155</f>
        <v>State Mainline</v>
      </c>
      <c r="CP155">
        <f>'Raw Data'!CJ155</f>
        <v>8020</v>
      </c>
      <c r="CQ155">
        <f>'Raw Data'!CK155</f>
        <v>452492</v>
      </c>
      <c r="CR155">
        <f>'Raw Data'!CL155</f>
        <v>14.9</v>
      </c>
      <c r="CS155">
        <f>'Raw Data'!CM155</f>
        <v>15.01</v>
      </c>
      <c r="CT155">
        <f>'Raw Data'!CN155</f>
        <v>452492</v>
      </c>
      <c r="CU155">
        <f>'Raw Data'!CO155</f>
        <v>0</v>
      </c>
      <c r="CV155">
        <f>'Raw Data'!CP155</f>
        <v>597.48636499999998</v>
      </c>
      <c r="CW155">
        <f>'Raw Data'!CQ155</f>
        <v>100</v>
      </c>
      <c r="CX155">
        <f>'Raw Data'!CR155</f>
        <v>42951</v>
      </c>
      <c r="CY155">
        <f>'Raw Data'!CS155</f>
        <v>5.372E-3</v>
      </c>
      <c r="CZ155">
        <f>'Raw Data'!CT155</f>
        <v>0</v>
      </c>
      <c r="DA155">
        <f>'Raw Data'!CU155</f>
        <v>1.3669999999999999E-3</v>
      </c>
      <c r="DB155">
        <f>'Raw Data'!CV155</f>
        <v>617</v>
      </c>
      <c r="DC155" t="str">
        <f>'Raw Data'!CW155</f>
        <v>241-0012</v>
      </c>
      <c r="DD155" t="str">
        <f>'Raw Data'!CX155</f>
        <v>3R : Rural Principal Arterial - Other</v>
      </c>
      <c r="DE155" t="str">
        <f>'Raw Data'!CY155</f>
        <v>34.880933, -83.406328</v>
      </c>
      <c r="DF155">
        <f>'Raw Data'!CZ155</f>
        <v>-83.406328000000002</v>
      </c>
      <c r="DG155">
        <f>'Raw Data'!DA155</f>
        <v>34.880932999999999</v>
      </c>
      <c r="DH155">
        <f>'Raw Data'!DB155</f>
        <v>34.880932999999999</v>
      </c>
      <c r="DI155">
        <f>'Raw Data'!DC155</f>
        <v>-83.406328000000002</v>
      </c>
      <c r="DJ155">
        <f>'Raw Data'!DD155</f>
        <v>1.3669999999999999E-3</v>
      </c>
      <c r="DK155">
        <f>'Raw Data'!DE155</f>
        <v>71</v>
      </c>
      <c r="DL155" s="1" t="str">
        <f>VLOOKUP(DK155,'Curve Info'!$A$9:$P$76,16)</f>
        <v>High Crash Frequency</v>
      </c>
      <c r="DM155" s="1" t="str">
        <f>VLOOKUP(DK155,'Curve Info'!$A$9:$P$76,14)</f>
        <v>High AADT</v>
      </c>
      <c r="DN155" s="1">
        <f t="shared" si="27"/>
        <v>6566.666666666667</v>
      </c>
      <c r="DO155" s="1">
        <f t="shared" si="28"/>
        <v>7470</v>
      </c>
      <c r="DP155" s="1">
        <f t="shared" si="29"/>
        <v>-903.33333333333303</v>
      </c>
      <c r="DQ155" s="1">
        <f t="shared" si="30"/>
        <v>-0.12092815707273534</v>
      </c>
      <c r="DR155" s="1">
        <f t="shared" si="31"/>
        <v>7018.3333333333339</v>
      </c>
      <c r="DS155">
        <f>'Raw Data'!DF155</f>
        <v>5040</v>
      </c>
      <c r="DT155">
        <f>'Raw Data'!DG155</f>
        <v>8.5</v>
      </c>
      <c r="DU155">
        <f>'Raw Data'!DH155</f>
        <v>7440</v>
      </c>
      <c r="DV155">
        <f>'Raw Data'!DI155</f>
        <v>6.9</v>
      </c>
      <c r="DW155">
        <f>'Raw Data'!DJ155</f>
        <v>7220</v>
      </c>
      <c r="DX155">
        <f>'Raw Data'!DK155</f>
        <v>7</v>
      </c>
      <c r="DY155">
        <f>'Raw Data'!DL155</f>
        <v>6850</v>
      </c>
      <c r="DZ155">
        <f>'Raw Data'!DM155</f>
        <v>6</v>
      </c>
      <c r="EA155">
        <f>'Raw Data'!DN155</f>
        <v>8020</v>
      </c>
      <c r="EB155">
        <f>'Raw Data'!DO155</f>
        <v>12</v>
      </c>
      <c r="EC155">
        <f>'Raw Data'!DP155</f>
        <v>7700</v>
      </c>
      <c r="ED155">
        <f>'Raw Data'!DQ155</f>
        <v>12</v>
      </c>
      <c r="EE155">
        <f>'Raw Data'!DR155</f>
        <v>7330</v>
      </c>
      <c r="EF155">
        <f>'Raw Data'!DS155</f>
        <v>12</v>
      </c>
      <c r="EG155">
        <f>'Raw Data'!DT155</f>
        <v>6830</v>
      </c>
      <c r="EH155">
        <f>'Raw Data'!DU155</f>
        <v>12</v>
      </c>
      <c r="EI155">
        <f>'Raw Data'!DV155</f>
        <v>6830</v>
      </c>
      <c r="EJ155">
        <f>'Raw Data'!DW155</f>
        <v>0</v>
      </c>
      <c r="EK155">
        <f>'Raw Data'!DX155</f>
        <v>6930</v>
      </c>
      <c r="EL155">
        <f>'Raw Data'!DY155</f>
        <v>0</v>
      </c>
      <c r="EM155">
        <f>'Raw Data'!DZ155</f>
        <v>1.371E-3</v>
      </c>
    </row>
    <row r="156" spans="1:143" x14ac:dyDescent="0.3">
      <c r="A156">
        <f>'Raw Data'!A156</f>
        <v>155</v>
      </c>
      <c r="B156">
        <f>'Raw Data'!B156</f>
        <v>5881220</v>
      </c>
      <c r="C156" t="str">
        <f>'Raw Data'!C156</f>
        <v>Clayton Police Department</v>
      </c>
      <c r="D156">
        <f>'Raw Data'!D156</f>
        <v>42555.740277777775</v>
      </c>
      <c r="E156" s="1">
        <f t="shared" si="22"/>
        <v>2016</v>
      </c>
      <c r="F156" s="1" t="str" cm="1">
        <f t="array" ref="F156">_xlfn.IFS(E156&lt;=2016,"before treatment",E156=2017,"unknown",E156&gt;2017,"after treatment")</f>
        <v>before treatment</v>
      </c>
      <c r="G156" s="1">
        <f t="shared" si="23"/>
        <v>1</v>
      </c>
      <c r="H156" s="1">
        <f t="shared" si="24"/>
        <v>0</v>
      </c>
      <c r="I156" t="str">
        <f>'Raw Data'!E156</f>
        <v>Rabun</v>
      </c>
      <c r="J156" t="str">
        <f>'Raw Data'!F156</f>
        <v>Hiawassee St</v>
      </c>
      <c r="K156" t="str">
        <f>'Raw Data'!G156</f>
        <v>Rogers St</v>
      </c>
      <c r="L156" t="str">
        <f>'Raw Data'!H156</f>
        <v>(A) Suspected Serious Injury</v>
      </c>
      <c r="M156">
        <f>'Raw Data'!I156</f>
        <v>0</v>
      </c>
      <c r="N156">
        <f>'Raw Data'!J156</f>
        <v>1</v>
      </c>
      <c r="O156">
        <f>'Raw Data'!K156</f>
        <v>0</v>
      </c>
      <c r="P156" t="str">
        <f>'Raw Data'!L156</f>
        <v>Angle (Other)</v>
      </c>
      <c r="Q156" t="str">
        <f>'Raw Data'!M156</f>
        <v>On Roadway - Roadway Intersection</v>
      </c>
      <c r="R156" t="str">
        <f>'Raw Data'!N156</f>
        <v>["Motor Vehicle in Motion","Motor Vehicle in Motion"]</v>
      </c>
      <c r="S156" t="str">
        <f>'Raw Data'!O156</f>
        <v>["Motor Vehicle in Motion","Motor Vehicle in Motion"]</v>
      </c>
      <c r="T156" t="str">
        <f>'Raw Data'!P156</f>
        <v>["No Contributing Factors","Wrong Side of Road"]</v>
      </c>
      <c r="U156">
        <f>'Raw Data'!Q156</f>
        <v>2</v>
      </c>
      <c r="V156" s="1" t="str">
        <f t="shared" si="25"/>
        <v>No</v>
      </c>
      <c r="W156" t="str">
        <f>'Raw Data'!R156</f>
        <v>["Negotiating a Curve","Negotiating a Curve"]</v>
      </c>
      <c r="X156" t="str">
        <f>'Raw Data'!S156</f>
        <v>["East","West"]</v>
      </c>
      <c r="Y156" t="str">
        <f>'Raw Data'!T156</f>
        <v>Daylight</v>
      </c>
      <c r="Z156" t="str">
        <f>'Raw Data'!U156</f>
        <v>Dry</v>
      </c>
      <c r="AA156" t="str">
        <f>'Raw Data'!V156</f>
        <v>[0,0]</v>
      </c>
      <c r="AB156" t="str">
        <f>'Raw Data'!W156</f>
        <v>["Lap and Shoulder Belt Used","Lap and Shoulder Belt Used","Lap and Shoulder Belt Used"]</v>
      </c>
      <c r="AC156" s="1">
        <f t="shared" si="26"/>
        <v>0</v>
      </c>
      <c r="AD156" t="str">
        <f>'Raw Data'!X156</f>
        <v>["Passenger Car","Pickup Truck"]</v>
      </c>
      <c r="AE156" t="str">
        <f>'Raw Data'!Y156</f>
        <v>2411000200I</v>
      </c>
      <c r="AF156">
        <f>'Raw Data'!Z156</f>
        <v>14.883198</v>
      </c>
      <c r="AG156">
        <f>'Raw Data'!AA156</f>
        <v>34.882955000000003</v>
      </c>
      <c r="AH156">
        <f>'Raw Data'!AB156</f>
        <v>-83.411590000000004</v>
      </c>
      <c r="AI156">
        <f>'Raw Data'!AC156</f>
        <v>71</v>
      </c>
      <c r="AJ156">
        <f>'Raw Data'!AD156</f>
        <v>33</v>
      </c>
      <c r="AK156">
        <f>'Raw Data'!AE156</f>
        <v>114</v>
      </c>
      <c r="AL156" t="str">
        <f>'Raw Data'!AF156</f>
        <v>D1_0002_00_I</v>
      </c>
      <c r="AM156">
        <f>'Raw Data'!AG156</f>
        <v>96</v>
      </c>
      <c r="AN156">
        <f>'Raw Data'!AH156</f>
        <v>113</v>
      </c>
      <c r="AO156" t="str">
        <f>'Raw Data'!AI156</f>
        <v>split</v>
      </c>
      <c r="AP156">
        <f>'Raw Data'!AJ156</f>
        <v>300.8</v>
      </c>
      <c r="AQ156">
        <f>'Raw Data'!AK156</f>
        <v>82.9</v>
      </c>
      <c r="AR156">
        <f>'Raw Data'!AL156</f>
        <v>436.7</v>
      </c>
      <c r="AS156">
        <f>'Raw Data'!AM156</f>
        <v>-83.412318999999997</v>
      </c>
      <c r="AT156">
        <f>'Raw Data'!AN156</f>
        <v>34.883101000000003</v>
      </c>
      <c r="AU156">
        <f>'Raw Data'!AO156</f>
        <v>-83.411201000000005</v>
      </c>
      <c r="AV156">
        <f>'Raw Data'!AP156</f>
        <v>34.882492999999997</v>
      </c>
      <c r="AW156" t="str">
        <f>'Raw Data'!AQ156</f>
        <v>2411000200I</v>
      </c>
      <c r="AX156">
        <f>'Raw Data'!AR156</f>
        <v>1</v>
      </c>
      <c r="AY156">
        <f>'Raw Data'!AS156</f>
        <v>241</v>
      </c>
      <c r="AZ156">
        <f>'Raw Data'!AT156</f>
        <v>2</v>
      </c>
      <c r="BA156">
        <f>'Raw Data'!AU156</f>
        <v>0</v>
      </c>
      <c r="BB156">
        <f>'Raw Data'!AV156</f>
        <v>35</v>
      </c>
      <c r="BC156">
        <f>'Raw Data'!AW156</f>
        <v>7.48</v>
      </c>
      <c r="BD156">
        <f>'Raw Data'!AX156</f>
        <v>7.01</v>
      </c>
      <c r="BE156">
        <f>'Raw Data'!AY156</f>
        <v>1930.1</v>
      </c>
      <c r="BF156">
        <f>'Raw Data'!AZ156</f>
        <v>1930.8</v>
      </c>
      <c r="BG156">
        <f>'Raw Data'!BA156</f>
        <v>1927.5</v>
      </c>
      <c r="BH156">
        <f>'Raw Data'!BB156</f>
        <v>35</v>
      </c>
      <c r="BI156">
        <f>'Raw Data'!BC156</f>
        <v>35.299999999999997</v>
      </c>
      <c r="BJ156">
        <f>'Raw Data'!BD156</f>
        <v>0</v>
      </c>
      <c r="BK156">
        <f>'Raw Data'!BE156</f>
        <v>43091</v>
      </c>
      <c r="BL156" t="str">
        <f>'Raw Data'!BF156</f>
        <v>NONE</v>
      </c>
      <c r="BM156">
        <f>'Raw Data'!BG156</f>
        <v>1.3669999999999999E-3</v>
      </c>
      <c r="BN156">
        <f>'Raw Data'!BH156</f>
        <v>43302</v>
      </c>
      <c r="BO156">
        <f>'Raw Data'!BI156</f>
        <v>42927</v>
      </c>
      <c r="BP156" t="str">
        <f>'Raw Data'!BJ156</f>
        <v>2411000200I</v>
      </c>
      <c r="BQ156" t="str">
        <f>'Raw Data'!BK156</f>
        <v>RABUN</v>
      </c>
      <c r="BR156">
        <f>'Raw Data'!BL156</f>
        <v>1</v>
      </c>
      <c r="BS156">
        <f>'Raw Data'!BM156</f>
        <v>200</v>
      </c>
      <c r="BT156">
        <f>'Raw Data'!BN156</f>
        <v>1</v>
      </c>
      <c r="BU156">
        <f>'Raw Data'!BO156</f>
        <v>1</v>
      </c>
      <c r="BV156">
        <f>'Raw Data'!BP156</f>
        <v>2</v>
      </c>
      <c r="BW156">
        <f>'Raw Data'!BQ156</f>
        <v>1</v>
      </c>
      <c r="BX156">
        <f>'Raw Data'!BR156</f>
        <v>1</v>
      </c>
      <c r="BY156">
        <f>'Raw Data'!BS156</f>
        <v>2</v>
      </c>
      <c r="BZ156">
        <f>'Raw Data'!BT156</f>
        <v>3</v>
      </c>
      <c r="CA156">
        <f>'Raw Data'!BU156</f>
        <v>3</v>
      </c>
      <c r="CB156" t="str">
        <f>'Raw Data'!BV156</f>
        <v>N</v>
      </c>
      <c r="CC156">
        <f>'Raw Data'!BW156</f>
        <v>241</v>
      </c>
      <c r="CD156">
        <f>'Raw Data'!BX156</f>
        <v>2</v>
      </c>
      <c r="CE156">
        <f>'Raw Data'!BY156</f>
        <v>0</v>
      </c>
      <c r="CF156" t="str">
        <f>'Raw Data'!BZ156</f>
        <v>Not Urban</v>
      </c>
      <c r="CG156" t="str">
        <f>'Raw Data'!CA156</f>
        <v>Not Urban</v>
      </c>
      <c r="CH156">
        <f>'Raw Data'!CB156</f>
        <v>0</v>
      </c>
      <c r="CI156">
        <f>'Raw Data'!CC156</f>
        <v>35</v>
      </c>
      <c r="CJ156">
        <f>'Raw Data'!CD156</f>
        <v>8020</v>
      </c>
      <c r="CK156" t="str">
        <f>'Raw Data'!CE156</f>
        <v>Clayton</v>
      </c>
      <c r="CL156">
        <f>'Raw Data'!CF156</f>
        <v>1690</v>
      </c>
      <c r="CM156">
        <f>'Raw Data'!CG156</f>
        <v>0.11316</v>
      </c>
      <c r="CN156">
        <f>'Raw Data'!CH156</f>
        <v>9</v>
      </c>
      <c r="CO156" t="str">
        <f>'Raw Data'!CI156</f>
        <v>State Mainline</v>
      </c>
      <c r="CP156">
        <f>'Raw Data'!CJ156</f>
        <v>8020</v>
      </c>
      <c r="CQ156">
        <f>'Raw Data'!CK156</f>
        <v>452492</v>
      </c>
      <c r="CR156">
        <f>'Raw Data'!CL156</f>
        <v>14.9</v>
      </c>
      <c r="CS156">
        <f>'Raw Data'!CM156</f>
        <v>15.01</v>
      </c>
      <c r="CT156">
        <f>'Raw Data'!CN156</f>
        <v>452492</v>
      </c>
      <c r="CU156">
        <f>'Raw Data'!CO156</f>
        <v>0</v>
      </c>
      <c r="CV156">
        <f>'Raw Data'!CP156</f>
        <v>597.48636499999998</v>
      </c>
      <c r="CW156">
        <f>'Raw Data'!CQ156</f>
        <v>100</v>
      </c>
      <c r="CX156">
        <f>'Raw Data'!CR156</f>
        <v>42951</v>
      </c>
      <c r="CY156">
        <f>'Raw Data'!CS156</f>
        <v>5.372E-3</v>
      </c>
      <c r="CZ156">
        <f>'Raw Data'!CT156</f>
        <v>0</v>
      </c>
      <c r="DA156">
        <f>'Raw Data'!CU156</f>
        <v>1.3669999999999999E-3</v>
      </c>
      <c r="DB156">
        <f>'Raw Data'!CV156</f>
        <v>617</v>
      </c>
      <c r="DC156" t="str">
        <f>'Raw Data'!CW156</f>
        <v>241-0012</v>
      </c>
      <c r="DD156" t="str">
        <f>'Raw Data'!CX156</f>
        <v>3R : Rural Principal Arterial - Other</v>
      </c>
      <c r="DE156" t="str">
        <f>'Raw Data'!CY156</f>
        <v>34.880933, -83.406328</v>
      </c>
      <c r="DF156">
        <f>'Raw Data'!CZ156</f>
        <v>-83.406328000000002</v>
      </c>
      <c r="DG156">
        <f>'Raw Data'!DA156</f>
        <v>34.880932999999999</v>
      </c>
      <c r="DH156">
        <f>'Raw Data'!DB156</f>
        <v>34.880932999999999</v>
      </c>
      <c r="DI156">
        <f>'Raw Data'!DC156</f>
        <v>-83.406328000000002</v>
      </c>
      <c r="DJ156">
        <f>'Raw Data'!DD156</f>
        <v>1.3669999999999999E-3</v>
      </c>
      <c r="DK156">
        <f>'Raw Data'!DE156</f>
        <v>71</v>
      </c>
      <c r="DL156" s="1" t="str">
        <f>VLOOKUP(DK156,'Curve Info'!$A$9:$P$76,16)</f>
        <v>High Crash Frequency</v>
      </c>
      <c r="DM156" s="1" t="str">
        <f>VLOOKUP(DK156,'Curve Info'!$A$9:$P$76,14)</f>
        <v>High AADT</v>
      </c>
      <c r="DN156" s="1">
        <f t="shared" si="27"/>
        <v>6566.666666666667</v>
      </c>
      <c r="DO156" s="1">
        <f t="shared" si="28"/>
        <v>7470</v>
      </c>
      <c r="DP156" s="1">
        <f t="shared" si="29"/>
        <v>-903.33333333333303</v>
      </c>
      <c r="DQ156" s="1">
        <f t="shared" si="30"/>
        <v>-0.12092815707273534</v>
      </c>
      <c r="DR156" s="1">
        <f t="shared" si="31"/>
        <v>7018.3333333333339</v>
      </c>
      <c r="DS156">
        <f>'Raw Data'!DF156</f>
        <v>5040</v>
      </c>
      <c r="DT156">
        <f>'Raw Data'!DG156</f>
        <v>8.5</v>
      </c>
      <c r="DU156">
        <f>'Raw Data'!DH156</f>
        <v>7440</v>
      </c>
      <c r="DV156">
        <f>'Raw Data'!DI156</f>
        <v>6.9</v>
      </c>
      <c r="DW156">
        <f>'Raw Data'!DJ156</f>
        <v>7220</v>
      </c>
      <c r="DX156">
        <f>'Raw Data'!DK156</f>
        <v>7</v>
      </c>
      <c r="DY156">
        <f>'Raw Data'!DL156</f>
        <v>6850</v>
      </c>
      <c r="DZ156">
        <f>'Raw Data'!DM156</f>
        <v>6</v>
      </c>
      <c r="EA156">
        <f>'Raw Data'!DN156</f>
        <v>8020</v>
      </c>
      <c r="EB156">
        <f>'Raw Data'!DO156</f>
        <v>12</v>
      </c>
      <c r="EC156">
        <f>'Raw Data'!DP156</f>
        <v>7700</v>
      </c>
      <c r="ED156">
        <f>'Raw Data'!DQ156</f>
        <v>12</v>
      </c>
      <c r="EE156">
        <f>'Raw Data'!DR156</f>
        <v>7330</v>
      </c>
      <c r="EF156">
        <f>'Raw Data'!DS156</f>
        <v>12</v>
      </c>
      <c r="EG156">
        <f>'Raw Data'!DT156</f>
        <v>6830</v>
      </c>
      <c r="EH156">
        <f>'Raw Data'!DU156</f>
        <v>12</v>
      </c>
      <c r="EI156">
        <f>'Raw Data'!DV156</f>
        <v>6830</v>
      </c>
      <c r="EJ156">
        <f>'Raw Data'!DW156</f>
        <v>0</v>
      </c>
      <c r="EK156">
        <f>'Raw Data'!DX156</f>
        <v>6930</v>
      </c>
      <c r="EL156">
        <f>'Raw Data'!DY156</f>
        <v>0</v>
      </c>
      <c r="EM156">
        <f>'Raw Data'!DZ156</f>
        <v>0</v>
      </c>
    </row>
    <row r="157" spans="1:143" x14ac:dyDescent="0.3">
      <c r="A157">
        <f>'Raw Data'!A157</f>
        <v>156</v>
      </c>
      <c r="B157">
        <f>'Raw Data'!B157</f>
        <v>4470442</v>
      </c>
      <c r="C157" t="str">
        <f>'Raw Data'!C157</f>
        <v>Clayton Police Department</v>
      </c>
      <c r="D157">
        <f>'Raw Data'!D157</f>
        <v>41429.298611111109</v>
      </c>
      <c r="E157" s="1">
        <f t="shared" si="22"/>
        <v>2013</v>
      </c>
      <c r="F157" s="1" t="str" cm="1">
        <f t="array" ref="F157">_xlfn.IFS(E157&lt;=2016,"before treatment",E157=2017,"unknown",E157&gt;2017,"after treatment")</f>
        <v>before treatment</v>
      </c>
      <c r="G157" s="1">
        <f t="shared" si="23"/>
        <v>1</v>
      </c>
      <c r="H157" s="1">
        <f t="shared" si="24"/>
        <v>0</v>
      </c>
      <c r="I157" t="str">
        <f>'Raw Data'!E157</f>
        <v>Rabun</v>
      </c>
      <c r="J157" t="str">
        <f>'Raw Data'!F157</f>
        <v>Hiawassee St</v>
      </c>
      <c r="K157" t="str">
        <f>'Raw Data'!G157</f>
        <v>1077 Hwy 76</v>
      </c>
      <c r="L157" t="str">
        <f>'Raw Data'!H157</f>
        <v>(O) No Injury</v>
      </c>
      <c r="M157">
        <f>'Raw Data'!I157</f>
        <v>0</v>
      </c>
      <c r="N157">
        <f>'Raw Data'!J157</f>
        <v>0</v>
      </c>
      <c r="O157">
        <f>'Raw Data'!K157</f>
        <v>0</v>
      </c>
      <c r="P157" t="str">
        <f>'Raw Data'!L157</f>
        <v>Not a Collision with Motor Vehicle</v>
      </c>
      <c r="Q157" t="str">
        <f>'Raw Data'!M157</f>
        <v>Off Roadway</v>
      </c>
      <c r="R157" t="str">
        <f>'Raw Data'!N157</f>
        <v>Fence</v>
      </c>
      <c r="S157" t="str">
        <f>'Raw Data'!O157</f>
        <v>Fence</v>
      </c>
      <c r="T157" t="str">
        <f>'Raw Data'!P157</f>
        <v>(None)</v>
      </c>
      <c r="U157">
        <f>'Raw Data'!Q157</f>
        <v>1</v>
      </c>
      <c r="V157" s="1" t="str">
        <f t="shared" si="25"/>
        <v>Yes</v>
      </c>
      <c r="W157" t="str">
        <f>'Raw Data'!R157</f>
        <v>Negotiating a Curve</v>
      </c>
      <c r="X157" t="str">
        <f>'Raw Data'!S157</f>
        <v>East</v>
      </c>
      <c r="Y157" t="str">
        <f>'Raw Data'!T157</f>
        <v>Daylight</v>
      </c>
      <c r="Z157" t="str">
        <f>'Raw Data'!U157</f>
        <v>Dry</v>
      </c>
      <c r="AA157">
        <f>'Raw Data'!V157</f>
        <v>69</v>
      </c>
      <c r="AB157" t="str">
        <f>'Raw Data'!W157</f>
        <v>Lap and Shoulder Belt Used</v>
      </c>
      <c r="AC157" s="1">
        <f t="shared" si="26"/>
        <v>0</v>
      </c>
      <c r="AD157" t="str">
        <f>'Raw Data'!X157</f>
        <v>Passenger Car</v>
      </c>
      <c r="AE157" t="str">
        <f>'Raw Data'!Y157</f>
        <v>2411000200I</v>
      </c>
      <c r="AF157">
        <f>'Raw Data'!Z157</f>
        <v>14.920442</v>
      </c>
      <c r="AG157">
        <f>'Raw Data'!AA157</f>
        <v>34.882522000000002</v>
      </c>
      <c r="AH157">
        <f>'Raw Data'!AB157</f>
        <v>-83.411219000000003</v>
      </c>
      <c r="AI157">
        <f>'Raw Data'!AC157</f>
        <v>71</v>
      </c>
      <c r="AJ157">
        <f>'Raw Data'!AD157</f>
        <v>33</v>
      </c>
      <c r="AK157">
        <f>'Raw Data'!AE157</f>
        <v>114</v>
      </c>
      <c r="AL157" t="str">
        <f>'Raw Data'!AF157</f>
        <v>D1_0002_00_I</v>
      </c>
      <c r="AM157">
        <f>'Raw Data'!AG157</f>
        <v>96</v>
      </c>
      <c r="AN157">
        <f>'Raw Data'!AH157</f>
        <v>113</v>
      </c>
      <c r="AO157" t="str">
        <f>'Raw Data'!AI157</f>
        <v>split</v>
      </c>
      <c r="AP157">
        <f>'Raw Data'!AJ157</f>
        <v>300.8</v>
      </c>
      <c r="AQ157">
        <f>'Raw Data'!AK157</f>
        <v>82.9</v>
      </c>
      <c r="AR157">
        <f>'Raw Data'!AL157</f>
        <v>436.7</v>
      </c>
      <c r="AS157">
        <f>'Raw Data'!AM157</f>
        <v>-83.412318999999997</v>
      </c>
      <c r="AT157">
        <f>'Raw Data'!AN157</f>
        <v>34.883101000000003</v>
      </c>
      <c r="AU157">
        <f>'Raw Data'!AO157</f>
        <v>-83.411201000000005</v>
      </c>
      <c r="AV157">
        <f>'Raw Data'!AP157</f>
        <v>34.882492999999997</v>
      </c>
      <c r="AW157" t="str">
        <f>'Raw Data'!AQ157</f>
        <v>2411000200I</v>
      </c>
      <c r="AX157">
        <f>'Raw Data'!AR157</f>
        <v>1</v>
      </c>
      <c r="AY157">
        <f>'Raw Data'!AS157</f>
        <v>241</v>
      </c>
      <c r="AZ157">
        <f>'Raw Data'!AT157</f>
        <v>2</v>
      </c>
      <c r="BA157">
        <f>'Raw Data'!AU157</f>
        <v>0</v>
      </c>
      <c r="BB157">
        <f>'Raw Data'!AV157</f>
        <v>35</v>
      </c>
      <c r="BC157">
        <f>'Raw Data'!AW157</f>
        <v>7.48</v>
      </c>
      <c r="BD157">
        <f>'Raw Data'!AX157</f>
        <v>7.01</v>
      </c>
      <c r="BE157">
        <f>'Raw Data'!AY157</f>
        <v>1930.1</v>
      </c>
      <c r="BF157">
        <f>'Raw Data'!AZ157</f>
        <v>1930.8</v>
      </c>
      <c r="BG157">
        <f>'Raw Data'!BA157</f>
        <v>1927.5</v>
      </c>
      <c r="BH157">
        <f>'Raw Data'!BB157</f>
        <v>35</v>
      </c>
      <c r="BI157">
        <f>'Raw Data'!BC157</f>
        <v>35.299999999999997</v>
      </c>
      <c r="BJ157">
        <f>'Raw Data'!BD157</f>
        <v>0</v>
      </c>
      <c r="BK157">
        <f>'Raw Data'!BE157</f>
        <v>43091</v>
      </c>
      <c r="BL157" t="str">
        <f>'Raw Data'!BF157</f>
        <v>NONE</v>
      </c>
      <c r="BM157">
        <f>'Raw Data'!BG157</f>
        <v>1.3669999999999999E-3</v>
      </c>
      <c r="BN157">
        <f>'Raw Data'!BH157</f>
        <v>43302</v>
      </c>
      <c r="BO157">
        <f>'Raw Data'!BI157</f>
        <v>42927</v>
      </c>
      <c r="BP157" t="str">
        <f>'Raw Data'!BJ157</f>
        <v>2411000200I</v>
      </c>
      <c r="BQ157" t="str">
        <f>'Raw Data'!BK157</f>
        <v>RABUN</v>
      </c>
      <c r="BR157">
        <f>'Raw Data'!BL157</f>
        <v>1</v>
      </c>
      <c r="BS157">
        <f>'Raw Data'!BM157</f>
        <v>200</v>
      </c>
      <c r="BT157">
        <f>'Raw Data'!BN157</f>
        <v>1</v>
      </c>
      <c r="BU157">
        <f>'Raw Data'!BO157</f>
        <v>1</v>
      </c>
      <c r="BV157">
        <f>'Raw Data'!BP157</f>
        <v>2</v>
      </c>
      <c r="BW157">
        <f>'Raw Data'!BQ157</f>
        <v>1</v>
      </c>
      <c r="BX157">
        <f>'Raw Data'!BR157</f>
        <v>1</v>
      </c>
      <c r="BY157">
        <f>'Raw Data'!BS157</f>
        <v>2</v>
      </c>
      <c r="BZ157">
        <f>'Raw Data'!BT157</f>
        <v>3</v>
      </c>
      <c r="CA157">
        <f>'Raw Data'!BU157</f>
        <v>3</v>
      </c>
      <c r="CB157" t="str">
        <f>'Raw Data'!BV157</f>
        <v>N</v>
      </c>
      <c r="CC157">
        <f>'Raw Data'!BW157</f>
        <v>241</v>
      </c>
      <c r="CD157">
        <f>'Raw Data'!BX157</f>
        <v>2</v>
      </c>
      <c r="CE157">
        <f>'Raw Data'!BY157</f>
        <v>0</v>
      </c>
      <c r="CF157" t="str">
        <f>'Raw Data'!BZ157</f>
        <v>Not Urban</v>
      </c>
      <c r="CG157" t="str">
        <f>'Raw Data'!CA157</f>
        <v>Not Urban</v>
      </c>
      <c r="CH157">
        <f>'Raw Data'!CB157</f>
        <v>0</v>
      </c>
      <c r="CI157">
        <f>'Raw Data'!CC157</f>
        <v>35</v>
      </c>
      <c r="CJ157">
        <f>'Raw Data'!CD157</f>
        <v>8020</v>
      </c>
      <c r="CK157" t="str">
        <f>'Raw Data'!CE157</f>
        <v>Clayton</v>
      </c>
      <c r="CL157">
        <f>'Raw Data'!CF157</f>
        <v>1690</v>
      </c>
      <c r="CM157">
        <f>'Raw Data'!CG157</f>
        <v>0.11316</v>
      </c>
      <c r="CN157">
        <f>'Raw Data'!CH157</f>
        <v>9</v>
      </c>
      <c r="CO157" t="str">
        <f>'Raw Data'!CI157</f>
        <v>State Mainline</v>
      </c>
      <c r="CP157">
        <f>'Raw Data'!CJ157</f>
        <v>8020</v>
      </c>
      <c r="CQ157">
        <f>'Raw Data'!CK157</f>
        <v>452492</v>
      </c>
      <c r="CR157">
        <f>'Raw Data'!CL157</f>
        <v>14.9</v>
      </c>
      <c r="CS157">
        <f>'Raw Data'!CM157</f>
        <v>15.01</v>
      </c>
      <c r="CT157">
        <f>'Raw Data'!CN157</f>
        <v>452492</v>
      </c>
      <c r="CU157">
        <f>'Raw Data'!CO157</f>
        <v>0</v>
      </c>
      <c r="CV157">
        <f>'Raw Data'!CP157</f>
        <v>597.48636499999998</v>
      </c>
      <c r="CW157">
        <f>'Raw Data'!CQ157</f>
        <v>100</v>
      </c>
      <c r="CX157">
        <f>'Raw Data'!CR157</f>
        <v>42951</v>
      </c>
      <c r="CY157">
        <f>'Raw Data'!CS157</f>
        <v>5.372E-3</v>
      </c>
      <c r="CZ157">
        <f>'Raw Data'!CT157</f>
        <v>0</v>
      </c>
      <c r="DA157">
        <f>'Raw Data'!CU157</f>
        <v>1.3669999999999999E-3</v>
      </c>
      <c r="DB157">
        <f>'Raw Data'!CV157</f>
        <v>617</v>
      </c>
      <c r="DC157" t="str">
        <f>'Raw Data'!CW157</f>
        <v>241-0012</v>
      </c>
      <c r="DD157" t="str">
        <f>'Raw Data'!CX157</f>
        <v>3R : Rural Principal Arterial - Other</v>
      </c>
      <c r="DE157" t="str">
        <f>'Raw Data'!CY157</f>
        <v>34.880933, -83.406328</v>
      </c>
      <c r="DF157">
        <f>'Raw Data'!CZ157</f>
        <v>-83.406328000000002</v>
      </c>
      <c r="DG157">
        <f>'Raw Data'!DA157</f>
        <v>34.880932999999999</v>
      </c>
      <c r="DH157">
        <f>'Raw Data'!DB157</f>
        <v>34.880932999999999</v>
      </c>
      <c r="DI157">
        <f>'Raw Data'!DC157</f>
        <v>-83.406328000000002</v>
      </c>
      <c r="DJ157">
        <f>'Raw Data'!DD157</f>
        <v>1.3669999999999999E-3</v>
      </c>
      <c r="DK157">
        <f>'Raw Data'!DE157</f>
        <v>71</v>
      </c>
      <c r="DL157" s="1" t="str">
        <f>VLOOKUP(DK157,'Curve Info'!$A$9:$P$76,16)</f>
        <v>High Crash Frequency</v>
      </c>
      <c r="DM157" s="1" t="str">
        <f>VLOOKUP(DK157,'Curve Info'!$A$9:$P$76,14)</f>
        <v>High AADT</v>
      </c>
      <c r="DN157" s="1">
        <f t="shared" si="27"/>
        <v>6566.666666666667</v>
      </c>
      <c r="DO157" s="1">
        <f t="shared" si="28"/>
        <v>7470</v>
      </c>
      <c r="DP157" s="1">
        <f t="shared" si="29"/>
        <v>-903.33333333333303</v>
      </c>
      <c r="DQ157" s="1">
        <f t="shared" si="30"/>
        <v>-0.12092815707273534</v>
      </c>
      <c r="DR157" s="1">
        <f t="shared" si="31"/>
        <v>7018.3333333333339</v>
      </c>
      <c r="DS157">
        <f>'Raw Data'!DF157</f>
        <v>5040</v>
      </c>
      <c r="DT157">
        <f>'Raw Data'!DG157</f>
        <v>8.5</v>
      </c>
      <c r="DU157">
        <f>'Raw Data'!DH157</f>
        <v>7440</v>
      </c>
      <c r="DV157">
        <f>'Raw Data'!DI157</f>
        <v>6.9</v>
      </c>
      <c r="DW157">
        <f>'Raw Data'!DJ157</f>
        <v>7220</v>
      </c>
      <c r="DX157">
        <f>'Raw Data'!DK157</f>
        <v>7</v>
      </c>
      <c r="DY157">
        <f>'Raw Data'!DL157</f>
        <v>6850</v>
      </c>
      <c r="DZ157">
        <f>'Raw Data'!DM157</f>
        <v>6</v>
      </c>
      <c r="EA157">
        <f>'Raw Data'!DN157</f>
        <v>8020</v>
      </c>
      <c r="EB157">
        <f>'Raw Data'!DO157</f>
        <v>12</v>
      </c>
      <c r="EC157">
        <f>'Raw Data'!DP157</f>
        <v>7700</v>
      </c>
      <c r="ED157">
        <f>'Raw Data'!DQ157</f>
        <v>12</v>
      </c>
      <c r="EE157">
        <f>'Raw Data'!DR157</f>
        <v>7330</v>
      </c>
      <c r="EF157">
        <f>'Raw Data'!DS157</f>
        <v>12</v>
      </c>
      <c r="EG157">
        <f>'Raw Data'!DT157</f>
        <v>6830</v>
      </c>
      <c r="EH157">
        <f>'Raw Data'!DU157</f>
        <v>12</v>
      </c>
      <c r="EI157">
        <f>'Raw Data'!DV157</f>
        <v>6830</v>
      </c>
      <c r="EJ157">
        <f>'Raw Data'!DW157</f>
        <v>0</v>
      </c>
      <c r="EK157">
        <f>'Raw Data'!DX157</f>
        <v>6930</v>
      </c>
      <c r="EL157">
        <f>'Raw Data'!DY157</f>
        <v>0</v>
      </c>
      <c r="EM157">
        <f>'Raw Data'!DZ157</f>
        <v>0</v>
      </c>
    </row>
    <row r="158" spans="1:143" x14ac:dyDescent="0.3">
      <c r="A158">
        <f>'Raw Data'!A158</f>
        <v>157</v>
      </c>
      <c r="B158">
        <f>'Raw Data'!B158</f>
        <v>7260134</v>
      </c>
      <c r="C158" t="str">
        <f>'Raw Data'!C158</f>
        <v>Rabun Co Sheriff's Office</v>
      </c>
      <c r="D158">
        <f>'Raw Data'!D158</f>
        <v>43635.847916666666</v>
      </c>
      <c r="E158" s="1">
        <f t="shared" si="22"/>
        <v>2019</v>
      </c>
      <c r="F158" s="1" t="str" cm="1">
        <f t="array" ref="F158">_xlfn.IFS(E158&lt;=2016,"before treatment",E158=2017,"unknown",E158&gt;2017,"after treatment")</f>
        <v>after treatment</v>
      </c>
      <c r="G158" s="1">
        <f t="shared" si="23"/>
        <v>0</v>
      </c>
      <c r="H158" s="1">
        <f t="shared" si="24"/>
        <v>1</v>
      </c>
      <c r="I158" t="str">
        <f>'Raw Data'!E158</f>
        <v>Rabun</v>
      </c>
      <c r="J158" t="str">
        <f>'Raw Data'!F158</f>
        <v>Hiawassee St</v>
      </c>
      <c r="K158" t="str">
        <f>'Raw Data'!G158</f>
        <v>English Gap Rd</v>
      </c>
      <c r="L158" t="str">
        <f>'Raw Data'!H158</f>
        <v>(O) No Injury</v>
      </c>
      <c r="M158">
        <f>'Raw Data'!I158</f>
        <v>0</v>
      </c>
      <c r="N158">
        <f>'Raw Data'!J158</f>
        <v>0</v>
      </c>
      <c r="O158">
        <f>'Raw Data'!K158</f>
        <v>0</v>
      </c>
      <c r="P158" t="str">
        <f>'Raw Data'!L158</f>
        <v>Angle (Other)</v>
      </c>
      <c r="Q158" t="str">
        <f>'Raw Data'!M158</f>
        <v>On Roadway - Non-Intersection</v>
      </c>
      <c r="R158" t="str">
        <f>'Raw Data'!N158</f>
        <v>["Motor Vehicle in Motion","Motor Vehicle in Motion"]</v>
      </c>
      <c r="S158" t="str">
        <f>'Raw Data'!O158</f>
        <v>["Motor Vehicle in Motion","Motor Vehicle in Motion"]</v>
      </c>
      <c r="T158" t="str">
        <f>'Raw Data'!P158</f>
        <v>(None)</v>
      </c>
      <c r="U158">
        <f>'Raw Data'!Q158</f>
        <v>2</v>
      </c>
      <c r="V158" s="1" t="str">
        <f t="shared" si="25"/>
        <v>No</v>
      </c>
      <c r="W158" t="str">
        <f>'Raw Data'!R158</f>
        <v>["Passing","Turning Left"]</v>
      </c>
      <c r="X158" t="str">
        <f>'Raw Data'!S158</f>
        <v>["East","East"]</v>
      </c>
      <c r="Y158" t="str">
        <f>'Raw Data'!T158</f>
        <v>Dusk</v>
      </c>
      <c r="Z158" t="str">
        <f>'Raw Data'!U158</f>
        <v>Wet</v>
      </c>
      <c r="AA158" t="str">
        <f>'Raw Data'!V158</f>
        <v>[19,62]</v>
      </c>
      <c r="AB158" t="str">
        <f>'Raw Data'!W158</f>
        <v>["Lap and Shoulder Belt Used","Lap and Shoulder Belt Used"]</v>
      </c>
      <c r="AC158" s="1">
        <f t="shared" si="26"/>
        <v>0</v>
      </c>
      <c r="AD158" t="str">
        <f>'Raw Data'!X158</f>
        <v>["Passenger Car","Pickup Truck"]</v>
      </c>
      <c r="AE158" t="str">
        <f>'Raw Data'!Y158</f>
        <v>2411000200I</v>
      </c>
      <c r="AF158">
        <f>'Raw Data'!Z158</f>
        <v>14.736723</v>
      </c>
      <c r="AG158">
        <f>'Raw Data'!AA158</f>
        <v>34.882623000000002</v>
      </c>
      <c r="AH158">
        <f>'Raw Data'!AB158</f>
        <v>-83.413979999999995</v>
      </c>
      <c r="AI158">
        <f>'Raw Data'!AC158</f>
        <v>72</v>
      </c>
      <c r="AJ158">
        <f>'Raw Data'!AD158</f>
        <v>34</v>
      </c>
      <c r="AK158">
        <f>'Raw Data'!AE158</f>
        <v>115</v>
      </c>
      <c r="AL158" t="str">
        <f>'Raw Data'!AF158</f>
        <v>D1_0002_00_I</v>
      </c>
      <c r="AM158">
        <f>'Raw Data'!AG158</f>
        <v>96</v>
      </c>
      <c r="AN158">
        <f>'Raw Data'!AH158</f>
        <v>114</v>
      </c>
      <c r="AO158" t="str">
        <f>'Raw Data'!AI158</f>
        <v>split</v>
      </c>
      <c r="AP158">
        <f>'Raw Data'!AJ158</f>
        <v>888.5</v>
      </c>
      <c r="AQ158">
        <f>'Raw Data'!AK158</f>
        <v>33.9</v>
      </c>
      <c r="AR158">
        <f>'Raw Data'!AL158</f>
        <v>523.9</v>
      </c>
      <c r="AS158">
        <f>'Raw Data'!AM158</f>
        <v>-83.413939999999997</v>
      </c>
      <c r="AT158">
        <f>'Raw Data'!AN158</f>
        <v>34.882638999999998</v>
      </c>
      <c r="AU158">
        <f>'Raw Data'!AO158</f>
        <v>-83.412318999999997</v>
      </c>
      <c r="AV158">
        <f>'Raw Data'!AP158</f>
        <v>34.883101000000003</v>
      </c>
      <c r="AW158" t="str">
        <f>'Raw Data'!AQ158</f>
        <v>2411000200I</v>
      </c>
      <c r="AX158">
        <f>'Raw Data'!AR158</f>
        <v>1</v>
      </c>
      <c r="AY158">
        <f>'Raw Data'!AS158</f>
        <v>241</v>
      </c>
      <c r="AZ158">
        <f>'Raw Data'!AT158</f>
        <v>2</v>
      </c>
      <c r="BA158">
        <f>'Raw Data'!AU158</f>
        <v>0</v>
      </c>
      <c r="BB158">
        <f>'Raw Data'!AV158</f>
        <v>35</v>
      </c>
      <c r="BC158">
        <f>'Raw Data'!AW158</f>
        <v>6.64</v>
      </c>
      <c r="BD158">
        <f>'Raw Data'!AX158</f>
        <v>6.03</v>
      </c>
      <c r="BE158">
        <f>'Raw Data'!AY158</f>
        <v>1927.2</v>
      </c>
      <c r="BF158">
        <f>'Raw Data'!AZ158</f>
        <v>1920.6</v>
      </c>
      <c r="BG158">
        <f>'Raw Data'!BA158</f>
        <v>1925.9</v>
      </c>
      <c r="BH158">
        <f>'Raw Data'!BB158</f>
        <v>35</v>
      </c>
      <c r="BI158">
        <f>'Raw Data'!BC158</f>
        <v>44.3</v>
      </c>
      <c r="BJ158">
        <f>'Raw Data'!BD158</f>
        <v>0</v>
      </c>
      <c r="BK158">
        <f>'Raw Data'!BE158</f>
        <v>43091</v>
      </c>
      <c r="BL158" t="str">
        <f>'Raw Data'!BF158</f>
        <v>NONE</v>
      </c>
      <c r="BM158">
        <f>'Raw Data'!BG158</f>
        <v>1.7080000000000001E-3</v>
      </c>
      <c r="BN158">
        <f>'Raw Data'!BH158</f>
        <v>43305</v>
      </c>
      <c r="BO158">
        <f>'Raw Data'!BI158</f>
        <v>42930</v>
      </c>
      <c r="BP158" t="str">
        <f>'Raw Data'!BJ158</f>
        <v>2411000200I</v>
      </c>
      <c r="BQ158" t="str">
        <f>'Raw Data'!BK158</f>
        <v>RABUN</v>
      </c>
      <c r="BR158">
        <f>'Raw Data'!BL158</f>
        <v>1</v>
      </c>
      <c r="BS158">
        <f>'Raw Data'!BM158</f>
        <v>200</v>
      </c>
      <c r="BT158">
        <f>'Raw Data'!BN158</f>
        <v>1</v>
      </c>
      <c r="BU158">
        <f>'Raw Data'!BO158</f>
        <v>1</v>
      </c>
      <c r="BV158">
        <f>'Raw Data'!BP158</f>
        <v>2</v>
      </c>
      <c r="BW158">
        <f>'Raw Data'!BQ158</f>
        <v>1</v>
      </c>
      <c r="BX158">
        <f>'Raw Data'!BR158</f>
        <v>1</v>
      </c>
      <c r="BY158">
        <f>'Raw Data'!BS158</f>
        <v>2</v>
      </c>
      <c r="BZ158">
        <f>'Raw Data'!BT158</f>
        <v>3</v>
      </c>
      <c r="CA158">
        <f>'Raw Data'!BU158</f>
        <v>3</v>
      </c>
      <c r="CB158" t="str">
        <f>'Raw Data'!BV158</f>
        <v>N</v>
      </c>
      <c r="CC158">
        <f>'Raw Data'!BW158</f>
        <v>241</v>
      </c>
      <c r="CD158">
        <f>'Raw Data'!BX158</f>
        <v>2</v>
      </c>
      <c r="CE158">
        <f>'Raw Data'!BY158</f>
        <v>0</v>
      </c>
      <c r="CF158" t="str">
        <f>'Raw Data'!BZ158</f>
        <v>Not Urban</v>
      </c>
      <c r="CG158" t="str">
        <f>'Raw Data'!CA158</f>
        <v>Not Urban</v>
      </c>
      <c r="CH158">
        <f>'Raw Data'!CB158</f>
        <v>0</v>
      </c>
      <c r="CI158">
        <f>'Raw Data'!CC158</f>
        <v>35</v>
      </c>
      <c r="CJ158">
        <f>'Raw Data'!CD158</f>
        <v>8020</v>
      </c>
      <c r="CK158" t="str">
        <f>'Raw Data'!CE158</f>
        <v>Clayton</v>
      </c>
      <c r="CL158">
        <f>'Raw Data'!CF158</f>
        <v>1690</v>
      </c>
      <c r="CM158">
        <f>'Raw Data'!CG158</f>
        <v>0.247337</v>
      </c>
      <c r="CN158">
        <f>'Raw Data'!CH158</f>
        <v>9</v>
      </c>
      <c r="CO158" t="str">
        <f>'Raw Data'!CI158</f>
        <v>State Mainline</v>
      </c>
      <c r="CP158">
        <f>'Raw Data'!CJ158</f>
        <v>8020</v>
      </c>
      <c r="CQ158">
        <f>'Raw Data'!CK158</f>
        <v>452495</v>
      </c>
      <c r="CR158">
        <f>'Raw Data'!CL158</f>
        <v>14.65</v>
      </c>
      <c r="CS158">
        <f>'Raw Data'!CM158</f>
        <v>14.9</v>
      </c>
      <c r="CT158">
        <f>'Raw Data'!CN158</f>
        <v>452495</v>
      </c>
      <c r="CU158">
        <f>'Raw Data'!CO158</f>
        <v>0</v>
      </c>
      <c r="CV158">
        <f>'Raw Data'!CP158</f>
        <v>1305.93895</v>
      </c>
      <c r="CW158">
        <f>'Raw Data'!CQ158</f>
        <v>100</v>
      </c>
      <c r="CX158">
        <f>'Raw Data'!CR158</f>
        <v>42954</v>
      </c>
      <c r="CY158">
        <f>'Raw Data'!CS158</f>
        <v>1.0345999999999999E-2</v>
      </c>
      <c r="CZ158">
        <f>'Raw Data'!CT158</f>
        <v>0</v>
      </c>
      <c r="DA158">
        <f>'Raw Data'!CU158</f>
        <v>1.7080000000000001E-3</v>
      </c>
      <c r="DB158">
        <f>'Raw Data'!CV158</f>
        <v>617</v>
      </c>
      <c r="DC158" t="str">
        <f>'Raw Data'!CW158</f>
        <v>241-0012</v>
      </c>
      <c r="DD158" t="str">
        <f>'Raw Data'!CX158</f>
        <v>3R : Rural Principal Arterial - Other</v>
      </c>
      <c r="DE158" t="str">
        <f>'Raw Data'!CY158</f>
        <v>34.880933, -83.406328</v>
      </c>
      <c r="DF158">
        <f>'Raw Data'!CZ158</f>
        <v>-83.406328000000002</v>
      </c>
      <c r="DG158">
        <f>'Raw Data'!DA158</f>
        <v>34.880932999999999</v>
      </c>
      <c r="DH158">
        <f>'Raw Data'!DB158</f>
        <v>34.880932999999999</v>
      </c>
      <c r="DI158">
        <f>'Raw Data'!DC158</f>
        <v>-83.406328000000002</v>
      </c>
      <c r="DJ158">
        <f>'Raw Data'!DD158</f>
        <v>1.7080000000000001E-3</v>
      </c>
      <c r="DK158">
        <f>'Raw Data'!DE158</f>
        <v>72</v>
      </c>
      <c r="DL158" s="1" t="str">
        <f>VLOOKUP(DK158,'Curve Info'!$A$9:$P$76,16)</f>
        <v>Low Crash Frequency</v>
      </c>
      <c r="DM158" s="1" t="str">
        <f>VLOOKUP(DK158,'Curve Info'!$A$9:$P$76,14)</f>
        <v>High AADT</v>
      </c>
      <c r="DN158" s="1">
        <f t="shared" si="27"/>
        <v>6566.666666666667</v>
      </c>
      <c r="DO158" s="1">
        <f t="shared" si="28"/>
        <v>7470</v>
      </c>
      <c r="DP158" s="1">
        <f t="shared" si="29"/>
        <v>-903.33333333333303</v>
      </c>
      <c r="DQ158" s="1">
        <f t="shared" si="30"/>
        <v>-0.12092815707273534</v>
      </c>
      <c r="DR158" s="1">
        <f t="shared" si="31"/>
        <v>7018.3333333333339</v>
      </c>
      <c r="DS158">
        <f>'Raw Data'!DF158</f>
        <v>5040</v>
      </c>
      <c r="DT158">
        <f>'Raw Data'!DG158</f>
        <v>8.5</v>
      </c>
      <c r="DU158">
        <f>'Raw Data'!DH158</f>
        <v>7440</v>
      </c>
      <c r="DV158">
        <f>'Raw Data'!DI158</f>
        <v>6.9</v>
      </c>
      <c r="DW158">
        <f>'Raw Data'!DJ158</f>
        <v>7220</v>
      </c>
      <c r="DX158">
        <f>'Raw Data'!DK158</f>
        <v>7</v>
      </c>
      <c r="DY158">
        <f>'Raw Data'!DL158</f>
        <v>6850</v>
      </c>
      <c r="DZ158">
        <f>'Raw Data'!DM158</f>
        <v>6</v>
      </c>
      <c r="EA158">
        <f>'Raw Data'!DN158</f>
        <v>8020</v>
      </c>
      <c r="EB158">
        <f>'Raw Data'!DO158</f>
        <v>12</v>
      </c>
      <c r="EC158">
        <f>'Raw Data'!DP158</f>
        <v>7700</v>
      </c>
      <c r="ED158">
        <f>'Raw Data'!DQ158</f>
        <v>12</v>
      </c>
      <c r="EE158">
        <f>'Raw Data'!DR158</f>
        <v>7330</v>
      </c>
      <c r="EF158">
        <f>'Raw Data'!DS158</f>
        <v>12</v>
      </c>
      <c r="EG158">
        <f>'Raw Data'!DT158</f>
        <v>6830</v>
      </c>
      <c r="EH158">
        <f>'Raw Data'!DU158</f>
        <v>12</v>
      </c>
      <c r="EI158">
        <f>'Raw Data'!DV158</f>
        <v>6830</v>
      </c>
      <c r="EJ158">
        <f>'Raw Data'!DW158</f>
        <v>0</v>
      </c>
      <c r="EK158">
        <f>'Raw Data'!DX158</f>
        <v>6930</v>
      </c>
      <c r="EL158">
        <f>'Raw Data'!DY158</f>
        <v>0</v>
      </c>
      <c r="EM158">
        <f>'Raw Data'!DZ158</f>
        <v>4.1999999999999998E-5</v>
      </c>
    </row>
    <row r="159" spans="1:143" x14ac:dyDescent="0.3">
      <c r="A159">
        <f>'Raw Data'!A159</f>
        <v>158</v>
      </c>
      <c r="B159">
        <f>'Raw Data'!B159</f>
        <v>7183840</v>
      </c>
      <c r="C159" t="str">
        <f>'Raw Data'!C159</f>
        <v>Clayton Police Department</v>
      </c>
      <c r="D159">
        <f>'Raw Data'!D159</f>
        <v>43585.592361111114</v>
      </c>
      <c r="E159" s="1">
        <f t="shared" si="22"/>
        <v>2019</v>
      </c>
      <c r="F159" s="1" t="str" cm="1">
        <f t="array" ref="F159">_xlfn.IFS(E159&lt;=2016,"before treatment",E159=2017,"unknown",E159&gt;2017,"after treatment")</f>
        <v>after treatment</v>
      </c>
      <c r="G159" s="1">
        <f t="shared" si="23"/>
        <v>0</v>
      </c>
      <c r="H159" s="1">
        <f t="shared" si="24"/>
        <v>1</v>
      </c>
      <c r="I159" t="str">
        <f>'Raw Data'!E159</f>
        <v>Rabun</v>
      </c>
      <c r="J159" t="str">
        <f>'Raw Data'!F159</f>
        <v>Hiawassee St</v>
      </c>
      <c r="K159" t="str">
        <f>'Raw Data'!G159</f>
        <v>Lenora Ln</v>
      </c>
      <c r="L159" t="str">
        <f>'Raw Data'!H159</f>
        <v>(A) Suspected Serious Injury</v>
      </c>
      <c r="M159">
        <f>'Raw Data'!I159</f>
        <v>0</v>
      </c>
      <c r="N159">
        <f>'Raw Data'!J159</f>
        <v>1</v>
      </c>
      <c r="O159">
        <f>'Raw Data'!K159</f>
        <v>1</v>
      </c>
      <c r="P159" t="str">
        <f>'Raw Data'!L159</f>
        <v>Not a Collision with Motor Vehicle</v>
      </c>
      <c r="Q159" t="str">
        <f>'Raw Data'!M159</f>
        <v>Off Roadway</v>
      </c>
      <c r="R159" t="str">
        <f>'Raw Data'!N159</f>
        <v>Over Turn</v>
      </c>
      <c r="S159" t="str">
        <f>'Raw Data'!O159</f>
        <v>Over Turn</v>
      </c>
      <c r="T159" t="str">
        <f>'Raw Data'!P159</f>
        <v>Too Fast for Conditions</v>
      </c>
      <c r="U159">
        <f>'Raw Data'!Q159</f>
        <v>1</v>
      </c>
      <c r="V159" s="1" t="str">
        <f t="shared" si="25"/>
        <v>Yes</v>
      </c>
      <c r="W159" t="str">
        <f>'Raw Data'!R159</f>
        <v>Negotiating a Curve</v>
      </c>
      <c r="X159" t="str">
        <f>'Raw Data'!S159</f>
        <v>East</v>
      </c>
      <c r="Y159" t="str">
        <f>'Raw Data'!T159</f>
        <v>Daylight</v>
      </c>
      <c r="Z159" t="str">
        <f>'Raw Data'!U159</f>
        <v>Dry</v>
      </c>
      <c r="AA159">
        <f>'Raw Data'!V159</f>
        <v>34</v>
      </c>
      <c r="AB159" t="str">
        <f>'Raw Data'!W159</f>
        <v>None Used</v>
      </c>
      <c r="AC159" s="1">
        <f t="shared" si="26"/>
        <v>0</v>
      </c>
      <c r="AD159" t="str">
        <f>'Raw Data'!X159</f>
        <v>Sports Utility Vehicle (SUV)</v>
      </c>
      <c r="AE159" t="str">
        <f>'Raw Data'!Y159</f>
        <v>2411000200I</v>
      </c>
      <c r="AF159">
        <f>'Raw Data'!Z159</f>
        <v>14.821161999999999</v>
      </c>
      <c r="AG159">
        <f>'Raw Data'!AA159</f>
        <v>34.883096000000002</v>
      </c>
      <c r="AH159">
        <f>'Raw Data'!AB159</f>
        <v>-83.412632000000002</v>
      </c>
      <c r="AI159">
        <f>'Raw Data'!AC159</f>
        <v>72</v>
      </c>
      <c r="AJ159">
        <f>'Raw Data'!AD159</f>
        <v>34</v>
      </c>
      <c r="AK159">
        <f>'Raw Data'!AE159</f>
        <v>115</v>
      </c>
      <c r="AL159" t="str">
        <f>'Raw Data'!AF159</f>
        <v>D1_0002_00_I</v>
      </c>
      <c r="AM159">
        <f>'Raw Data'!AG159</f>
        <v>96</v>
      </c>
      <c r="AN159">
        <f>'Raw Data'!AH159</f>
        <v>114</v>
      </c>
      <c r="AO159" t="str">
        <f>'Raw Data'!AI159</f>
        <v>split</v>
      </c>
      <c r="AP159">
        <f>'Raw Data'!AJ159</f>
        <v>888.5</v>
      </c>
      <c r="AQ159">
        <f>'Raw Data'!AK159</f>
        <v>33.9</v>
      </c>
      <c r="AR159">
        <f>'Raw Data'!AL159</f>
        <v>523.9</v>
      </c>
      <c r="AS159">
        <f>'Raw Data'!AM159</f>
        <v>-83.413939999999997</v>
      </c>
      <c r="AT159">
        <f>'Raw Data'!AN159</f>
        <v>34.882638999999998</v>
      </c>
      <c r="AU159">
        <f>'Raw Data'!AO159</f>
        <v>-83.412318999999997</v>
      </c>
      <c r="AV159">
        <f>'Raw Data'!AP159</f>
        <v>34.883101000000003</v>
      </c>
      <c r="AW159" t="str">
        <f>'Raw Data'!AQ159</f>
        <v>2411000200I</v>
      </c>
      <c r="AX159">
        <f>'Raw Data'!AR159</f>
        <v>1</v>
      </c>
      <c r="AY159">
        <f>'Raw Data'!AS159</f>
        <v>241</v>
      </c>
      <c r="AZ159">
        <f>'Raw Data'!AT159</f>
        <v>2</v>
      </c>
      <c r="BA159">
        <f>'Raw Data'!AU159</f>
        <v>0</v>
      </c>
      <c r="BB159">
        <f>'Raw Data'!AV159</f>
        <v>35</v>
      </c>
      <c r="BC159">
        <f>'Raw Data'!AW159</f>
        <v>6.64</v>
      </c>
      <c r="BD159">
        <f>'Raw Data'!AX159</f>
        <v>6.03</v>
      </c>
      <c r="BE159">
        <f>'Raw Data'!AY159</f>
        <v>1927.2</v>
      </c>
      <c r="BF159">
        <f>'Raw Data'!AZ159</f>
        <v>1920.6</v>
      </c>
      <c r="BG159">
        <f>'Raw Data'!BA159</f>
        <v>1925.9</v>
      </c>
      <c r="BH159">
        <f>'Raw Data'!BB159</f>
        <v>35</v>
      </c>
      <c r="BI159">
        <f>'Raw Data'!BC159</f>
        <v>44.3</v>
      </c>
      <c r="BJ159">
        <f>'Raw Data'!BD159</f>
        <v>0</v>
      </c>
      <c r="BK159">
        <f>'Raw Data'!BE159</f>
        <v>43091</v>
      </c>
      <c r="BL159" t="str">
        <f>'Raw Data'!BF159</f>
        <v>NONE</v>
      </c>
      <c r="BM159">
        <f>'Raw Data'!BG159</f>
        <v>1.7080000000000001E-3</v>
      </c>
      <c r="BN159">
        <f>'Raw Data'!BH159</f>
        <v>43305</v>
      </c>
      <c r="BO159">
        <f>'Raw Data'!BI159</f>
        <v>42930</v>
      </c>
      <c r="BP159" t="str">
        <f>'Raw Data'!BJ159</f>
        <v>2411000200I</v>
      </c>
      <c r="BQ159" t="str">
        <f>'Raw Data'!BK159</f>
        <v>RABUN</v>
      </c>
      <c r="BR159">
        <f>'Raw Data'!BL159</f>
        <v>1</v>
      </c>
      <c r="BS159">
        <f>'Raw Data'!BM159</f>
        <v>200</v>
      </c>
      <c r="BT159">
        <f>'Raw Data'!BN159</f>
        <v>1</v>
      </c>
      <c r="BU159">
        <f>'Raw Data'!BO159</f>
        <v>1</v>
      </c>
      <c r="BV159">
        <f>'Raw Data'!BP159</f>
        <v>2</v>
      </c>
      <c r="BW159">
        <f>'Raw Data'!BQ159</f>
        <v>1</v>
      </c>
      <c r="BX159">
        <f>'Raw Data'!BR159</f>
        <v>1</v>
      </c>
      <c r="BY159">
        <f>'Raw Data'!BS159</f>
        <v>2</v>
      </c>
      <c r="BZ159">
        <f>'Raw Data'!BT159</f>
        <v>3</v>
      </c>
      <c r="CA159">
        <f>'Raw Data'!BU159</f>
        <v>3</v>
      </c>
      <c r="CB159" t="str">
        <f>'Raw Data'!BV159</f>
        <v>N</v>
      </c>
      <c r="CC159">
        <f>'Raw Data'!BW159</f>
        <v>241</v>
      </c>
      <c r="CD159">
        <f>'Raw Data'!BX159</f>
        <v>2</v>
      </c>
      <c r="CE159">
        <f>'Raw Data'!BY159</f>
        <v>0</v>
      </c>
      <c r="CF159" t="str">
        <f>'Raw Data'!BZ159</f>
        <v>Not Urban</v>
      </c>
      <c r="CG159" t="str">
        <f>'Raw Data'!CA159</f>
        <v>Not Urban</v>
      </c>
      <c r="CH159">
        <f>'Raw Data'!CB159</f>
        <v>0</v>
      </c>
      <c r="CI159">
        <f>'Raw Data'!CC159</f>
        <v>35</v>
      </c>
      <c r="CJ159">
        <f>'Raw Data'!CD159</f>
        <v>8020</v>
      </c>
      <c r="CK159" t="str">
        <f>'Raw Data'!CE159</f>
        <v>Clayton</v>
      </c>
      <c r="CL159">
        <f>'Raw Data'!CF159</f>
        <v>1690</v>
      </c>
      <c r="CM159">
        <f>'Raw Data'!CG159</f>
        <v>0.247337</v>
      </c>
      <c r="CN159">
        <f>'Raw Data'!CH159</f>
        <v>9</v>
      </c>
      <c r="CO159" t="str">
        <f>'Raw Data'!CI159</f>
        <v>State Mainline</v>
      </c>
      <c r="CP159">
        <f>'Raw Data'!CJ159</f>
        <v>8020</v>
      </c>
      <c r="CQ159">
        <f>'Raw Data'!CK159</f>
        <v>452495</v>
      </c>
      <c r="CR159">
        <f>'Raw Data'!CL159</f>
        <v>14.65</v>
      </c>
      <c r="CS159">
        <f>'Raw Data'!CM159</f>
        <v>14.9</v>
      </c>
      <c r="CT159">
        <f>'Raw Data'!CN159</f>
        <v>452495</v>
      </c>
      <c r="CU159">
        <f>'Raw Data'!CO159</f>
        <v>0</v>
      </c>
      <c r="CV159">
        <f>'Raw Data'!CP159</f>
        <v>1305.93895</v>
      </c>
      <c r="CW159">
        <f>'Raw Data'!CQ159</f>
        <v>100</v>
      </c>
      <c r="CX159">
        <f>'Raw Data'!CR159</f>
        <v>42954</v>
      </c>
      <c r="CY159">
        <f>'Raw Data'!CS159</f>
        <v>1.0345999999999999E-2</v>
      </c>
      <c r="CZ159">
        <f>'Raw Data'!CT159</f>
        <v>0</v>
      </c>
      <c r="DA159">
        <f>'Raw Data'!CU159</f>
        <v>1.7080000000000001E-3</v>
      </c>
      <c r="DB159">
        <f>'Raw Data'!CV159</f>
        <v>617</v>
      </c>
      <c r="DC159" t="str">
        <f>'Raw Data'!CW159</f>
        <v>241-0012</v>
      </c>
      <c r="DD159" t="str">
        <f>'Raw Data'!CX159</f>
        <v>3R : Rural Principal Arterial - Other</v>
      </c>
      <c r="DE159" t="str">
        <f>'Raw Data'!CY159</f>
        <v>34.880933, -83.406328</v>
      </c>
      <c r="DF159">
        <f>'Raw Data'!CZ159</f>
        <v>-83.406328000000002</v>
      </c>
      <c r="DG159">
        <f>'Raw Data'!DA159</f>
        <v>34.880932999999999</v>
      </c>
      <c r="DH159">
        <f>'Raw Data'!DB159</f>
        <v>34.880932999999999</v>
      </c>
      <c r="DI159">
        <f>'Raw Data'!DC159</f>
        <v>-83.406328000000002</v>
      </c>
      <c r="DJ159">
        <f>'Raw Data'!DD159</f>
        <v>1.7080000000000001E-3</v>
      </c>
      <c r="DK159">
        <f>'Raw Data'!DE159</f>
        <v>72</v>
      </c>
      <c r="DL159" s="1" t="str">
        <f>VLOOKUP(DK159,'Curve Info'!$A$9:$P$76,16)</f>
        <v>Low Crash Frequency</v>
      </c>
      <c r="DM159" s="1" t="str">
        <f>VLOOKUP(DK159,'Curve Info'!$A$9:$P$76,14)</f>
        <v>High AADT</v>
      </c>
      <c r="DN159" s="1">
        <f t="shared" si="27"/>
        <v>6566.666666666667</v>
      </c>
      <c r="DO159" s="1">
        <f t="shared" si="28"/>
        <v>7470</v>
      </c>
      <c r="DP159" s="1">
        <f t="shared" si="29"/>
        <v>-903.33333333333303</v>
      </c>
      <c r="DQ159" s="1">
        <f t="shared" si="30"/>
        <v>-0.12092815707273534</v>
      </c>
      <c r="DR159" s="1">
        <f t="shared" si="31"/>
        <v>7018.3333333333339</v>
      </c>
      <c r="DS159">
        <f>'Raw Data'!DF159</f>
        <v>5040</v>
      </c>
      <c r="DT159">
        <f>'Raw Data'!DG159</f>
        <v>8.5</v>
      </c>
      <c r="DU159">
        <f>'Raw Data'!DH159</f>
        <v>7440</v>
      </c>
      <c r="DV159">
        <f>'Raw Data'!DI159</f>
        <v>6.9</v>
      </c>
      <c r="DW159">
        <f>'Raw Data'!DJ159</f>
        <v>7220</v>
      </c>
      <c r="DX159">
        <f>'Raw Data'!DK159</f>
        <v>7</v>
      </c>
      <c r="DY159">
        <f>'Raw Data'!DL159</f>
        <v>6850</v>
      </c>
      <c r="DZ159">
        <f>'Raw Data'!DM159</f>
        <v>6</v>
      </c>
      <c r="EA159">
        <f>'Raw Data'!DN159</f>
        <v>8020</v>
      </c>
      <c r="EB159">
        <f>'Raw Data'!DO159</f>
        <v>12</v>
      </c>
      <c r="EC159">
        <f>'Raw Data'!DP159</f>
        <v>7700</v>
      </c>
      <c r="ED159">
        <f>'Raw Data'!DQ159</f>
        <v>12</v>
      </c>
      <c r="EE159">
        <f>'Raw Data'!DR159</f>
        <v>7330</v>
      </c>
      <c r="EF159">
        <f>'Raw Data'!DS159</f>
        <v>12</v>
      </c>
      <c r="EG159">
        <f>'Raw Data'!DT159</f>
        <v>6830</v>
      </c>
      <c r="EH159">
        <f>'Raw Data'!DU159</f>
        <v>12</v>
      </c>
      <c r="EI159">
        <f>'Raw Data'!DV159</f>
        <v>6830</v>
      </c>
      <c r="EJ159">
        <f>'Raw Data'!DW159</f>
        <v>0</v>
      </c>
      <c r="EK159">
        <f>'Raw Data'!DX159</f>
        <v>6930</v>
      </c>
      <c r="EL159">
        <f>'Raw Data'!DY159</f>
        <v>0</v>
      </c>
      <c r="EM159">
        <f>'Raw Data'!DZ159</f>
        <v>0</v>
      </c>
    </row>
    <row r="160" spans="1:143" x14ac:dyDescent="0.3">
      <c r="A160">
        <f>'Raw Data'!A160</f>
        <v>159</v>
      </c>
      <c r="B160">
        <f>'Raw Data'!B160</f>
        <v>7038774</v>
      </c>
      <c r="C160" t="str">
        <f>'Raw Data'!C160</f>
        <v>Rabun Co Sheriff's Office</v>
      </c>
      <c r="D160">
        <f>'Raw Data'!D160</f>
        <v>43454.819444444445</v>
      </c>
      <c r="E160" s="1">
        <f t="shared" si="22"/>
        <v>2018</v>
      </c>
      <c r="F160" s="1" t="str" cm="1">
        <f t="array" ref="F160">_xlfn.IFS(E160&lt;=2016,"before treatment",E160=2017,"unknown",E160&gt;2017,"after treatment")</f>
        <v>after treatment</v>
      </c>
      <c r="G160" s="1">
        <f t="shared" si="23"/>
        <v>0</v>
      </c>
      <c r="H160" s="1">
        <f t="shared" si="24"/>
        <v>1</v>
      </c>
      <c r="I160" t="str">
        <f>'Raw Data'!E160</f>
        <v>Rabun</v>
      </c>
      <c r="J160" t="str">
        <f>'Raw Data'!F160</f>
        <v>State Route 2</v>
      </c>
      <c r="K160" t="str">
        <f>'Raw Data'!G160</f>
        <v>Dud Crk</v>
      </c>
      <c r="L160" t="str">
        <f>'Raw Data'!H160</f>
        <v>(O) No Injury</v>
      </c>
      <c r="M160">
        <f>'Raw Data'!I160</f>
        <v>0</v>
      </c>
      <c r="N160">
        <f>'Raw Data'!J160</f>
        <v>0</v>
      </c>
      <c r="O160">
        <f>'Raw Data'!K160</f>
        <v>0</v>
      </c>
      <c r="P160" t="str">
        <f>'Raw Data'!L160</f>
        <v>Not a Collision with Motor Vehicle</v>
      </c>
      <c r="Q160" t="str">
        <f>'Raw Data'!M160</f>
        <v>Off Roadway</v>
      </c>
      <c r="R160" t="str">
        <f>'Raw Data'!N160</f>
        <v>Ditch</v>
      </c>
      <c r="S160" t="str">
        <f>'Raw Data'!O160</f>
        <v>Ditch</v>
      </c>
      <c r="T160" t="str">
        <f>'Raw Data'!P160</f>
        <v>(None)</v>
      </c>
      <c r="U160">
        <f>'Raw Data'!Q160</f>
        <v>1</v>
      </c>
      <c r="V160" s="1" t="str">
        <f t="shared" si="25"/>
        <v>Yes</v>
      </c>
      <c r="W160" t="str">
        <f>'Raw Data'!R160</f>
        <v>Negotiating a Curve</v>
      </c>
      <c r="X160" t="str">
        <f>'Raw Data'!S160</f>
        <v>East</v>
      </c>
      <c r="Y160" t="str">
        <f>'Raw Data'!T160</f>
        <v>Dark-Not Lighted</v>
      </c>
      <c r="Z160" t="str">
        <f>'Raw Data'!U160</f>
        <v>Wet</v>
      </c>
      <c r="AA160">
        <f>'Raw Data'!V160</f>
        <v>30</v>
      </c>
      <c r="AB160" t="str">
        <f>'Raw Data'!W160</f>
        <v>Lap and Shoulder Belt Used</v>
      </c>
      <c r="AC160" s="1">
        <f t="shared" si="26"/>
        <v>0</v>
      </c>
      <c r="AD160" t="str">
        <f>'Raw Data'!X160</f>
        <v>Sports Utility Vehicle (SUV)</v>
      </c>
      <c r="AE160" t="str">
        <f>'Raw Data'!Y160</f>
        <v>2411000200I</v>
      </c>
      <c r="AF160">
        <f>'Raw Data'!Z160</f>
        <v>20.836462000000001</v>
      </c>
      <c r="AG160">
        <f>'Raw Data'!AA160</f>
        <v>34.845101999999997</v>
      </c>
      <c r="AH160">
        <f>'Raw Data'!AB160</f>
        <v>-83.340096000000003</v>
      </c>
      <c r="AI160">
        <f>'Raw Data'!AC160</f>
        <v>74</v>
      </c>
      <c r="AJ160">
        <f>'Raw Data'!AD160</f>
        <v>59</v>
      </c>
      <c r="AK160">
        <f>'Raw Data'!AE160</f>
        <v>132</v>
      </c>
      <c r="AL160" t="str">
        <f>'Raw Data'!AF160</f>
        <v>D1_0002_00_I</v>
      </c>
      <c r="AM160">
        <f>'Raw Data'!AG160</f>
        <v>113</v>
      </c>
      <c r="AN160">
        <f>'Raw Data'!AH160</f>
        <v>131</v>
      </c>
      <c r="AO160" t="str">
        <f>'Raw Data'!AI160</f>
        <v>simple</v>
      </c>
      <c r="AP160">
        <f>'Raw Data'!AJ160</f>
        <v>683.2</v>
      </c>
      <c r="AQ160">
        <f>'Raw Data'!AK160</f>
        <v>52.9</v>
      </c>
      <c r="AR160">
        <f>'Raw Data'!AL160</f>
        <v>630.5</v>
      </c>
      <c r="AS160">
        <f>'Raw Data'!AM160</f>
        <v>-83.343164999999999</v>
      </c>
      <c r="AT160">
        <f>'Raw Data'!AN160</f>
        <v>34.84554</v>
      </c>
      <c r="AU160">
        <f>'Raw Data'!AO160</f>
        <v>-83.341132000000002</v>
      </c>
      <c r="AV160">
        <f>'Raw Data'!AP160</f>
        <v>34.845472000000001</v>
      </c>
      <c r="AW160" t="str">
        <f>'Raw Data'!AQ160</f>
        <v>2411000200I</v>
      </c>
      <c r="AX160">
        <f>'Raw Data'!AR160</f>
        <v>1</v>
      </c>
      <c r="AY160">
        <f>'Raw Data'!AS160</f>
        <v>241</v>
      </c>
      <c r="AZ160">
        <f>'Raw Data'!AT160</f>
        <v>2</v>
      </c>
      <c r="BA160">
        <f>'Raw Data'!AU160</f>
        <v>0</v>
      </c>
      <c r="BB160">
        <f>'Raw Data'!AV160</f>
        <v>55</v>
      </c>
      <c r="BC160">
        <f>'Raw Data'!AW160</f>
        <v>7.44</v>
      </c>
      <c r="BD160">
        <f>'Raw Data'!AX160</f>
        <v>6.68</v>
      </c>
      <c r="BE160">
        <f>'Raw Data'!AY160</f>
        <v>1559.4</v>
      </c>
      <c r="BF160">
        <f>'Raw Data'!AZ160</f>
        <v>1580.1</v>
      </c>
      <c r="BG160">
        <f>'Raw Data'!BA160</f>
        <v>1588.6</v>
      </c>
      <c r="BH160">
        <f>'Raw Data'!BB160</f>
        <v>55</v>
      </c>
      <c r="BI160">
        <f>'Raw Data'!BC160</f>
        <v>50.4</v>
      </c>
      <c r="BJ160">
        <f>'Raw Data'!BD160</f>
        <v>4.5999999999999996</v>
      </c>
      <c r="BK160">
        <f>'Raw Data'!BE160</f>
        <v>43091</v>
      </c>
      <c r="BL160" t="str">
        <f>'Raw Data'!BF160</f>
        <v>NONE</v>
      </c>
      <c r="BM160">
        <f>'Raw Data'!BG160</f>
        <v>2.0799999999999998E-3</v>
      </c>
      <c r="BN160">
        <f>'Raw Data'!BH160</f>
        <v>43329</v>
      </c>
      <c r="BO160">
        <f>'Raw Data'!BI160</f>
        <v>42954</v>
      </c>
      <c r="BP160" t="str">
        <f>'Raw Data'!BJ160</f>
        <v>2411000200I</v>
      </c>
      <c r="BQ160" t="str">
        <f>'Raw Data'!BK160</f>
        <v>RABUN</v>
      </c>
      <c r="BR160">
        <f>'Raw Data'!BL160</f>
        <v>1</v>
      </c>
      <c r="BS160">
        <f>'Raw Data'!BM160</f>
        <v>200</v>
      </c>
      <c r="BT160">
        <f>'Raw Data'!BN160</f>
        <v>1</v>
      </c>
      <c r="BU160">
        <f>'Raw Data'!BO160</f>
        <v>1</v>
      </c>
      <c r="BV160">
        <f>'Raw Data'!BP160</f>
        <v>2</v>
      </c>
      <c r="BW160">
        <f>'Raw Data'!BQ160</f>
        <v>1</v>
      </c>
      <c r="BX160">
        <f>'Raw Data'!BR160</f>
        <v>1</v>
      </c>
      <c r="BY160">
        <f>'Raw Data'!BS160</f>
        <v>2</v>
      </c>
      <c r="BZ160">
        <f>'Raw Data'!BT160</f>
        <v>0</v>
      </c>
      <c r="CA160">
        <f>'Raw Data'!BU160</f>
        <v>4</v>
      </c>
      <c r="CB160" t="str">
        <f>'Raw Data'!BV160</f>
        <v>N</v>
      </c>
      <c r="CC160">
        <f>'Raw Data'!BW160</f>
        <v>241</v>
      </c>
      <c r="CD160">
        <f>'Raw Data'!BX160</f>
        <v>2</v>
      </c>
      <c r="CE160">
        <f>'Raw Data'!BY160</f>
        <v>0</v>
      </c>
      <c r="CF160" t="str">
        <f>'Raw Data'!BZ160</f>
        <v>Not Urban</v>
      </c>
      <c r="CG160" t="str">
        <f>'Raw Data'!CA160</f>
        <v>Not Urban</v>
      </c>
      <c r="CH160">
        <f>'Raw Data'!CB160</f>
        <v>0</v>
      </c>
      <c r="CI160">
        <f>'Raw Data'!CC160</f>
        <v>55</v>
      </c>
      <c r="CJ160">
        <f>'Raw Data'!CD160</f>
        <v>4660</v>
      </c>
      <c r="CK160" t="str">
        <f>'Raw Data'!CE160</f>
        <v xml:space="preserve"> </v>
      </c>
      <c r="CL160">
        <f>'Raw Data'!CF160</f>
        <v>0</v>
      </c>
      <c r="CM160">
        <f>'Raw Data'!CG160</f>
        <v>0.21953800000000001</v>
      </c>
      <c r="CN160">
        <f>'Raw Data'!CH160</f>
        <v>9</v>
      </c>
      <c r="CO160" t="str">
        <f>'Raw Data'!CI160</f>
        <v>State Mainline</v>
      </c>
      <c r="CP160">
        <f>'Raw Data'!CJ160</f>
        <v>4660</v>
      </c>
      <c r="CQ160">
        <f>'Raw Data'!CK160</f>
        <v>452519</v>
      </c>
      <c r="CR160">
        <f>'Raw Data'!CL160</f>
        <v>20.71</v>
      </c>
      <c r="CS160">
        <f>'Raw Data'!CM160</f>
        <v>20.93</v>
      </c>
      <c r="CT160">
        <f>'Raw Data'!CN160</f>
        <v>452519</v>
      </c>
      <c r="CU160">
        <f>'Raw Data'!CO160</f>
        <v>0</v>
      </c>
      <c r="CV160">
        <f>'Raw Data'!CP160</f>
        <v>1159.1591599999999</v>
      </c>
      <c r="CW160">
        <f>'Raw Data'!CQ160</f>
        <v>100</v>
      </c>
      <c r="CX160">
        <f>'Raw Data'!CR160</f>
        <v>42978</v>
      </c>
      <c r="CY160">
        <f>'Raw Data'!CS160</f>
        <v>9.4669999999999997E-3</v>
      </c>
      <c r="CZ160">
        <f>'Raw Data'!CT160</f>
        <v>0</v>
      </c>
      <c r="DA160">
        <f>'Raw Data'!CU160</f>
        <v>2.0799999999999998E-3</v>
      </c>
      <c r="DB160">
        <f>'Raw Data'!CV160</f>
        <v>622</v>
      </c>
      <c r="DC160" t="str">
        <f>'Raw Data'!CW160</f>
        <v>241-0023</v>
      </c>
      <c r="DD160" t="str">
        <f>'Raw Data'!CX160</f>
        <v>4R : Rural Minor Arterial</v>
      </c>
      <c r="DE160" t="str">
        <f>'Raw Data'!CY160</f>
        <v>34.834712, -83.329078</v>
      </c>
      <c r="DF160">
        <f>'Raw Data'!CZ160</f>
        <v>-83.329077999999996</v>
      </c>
      <c r="DG160">
        <f>'Raw Data'!DA160</f>
        <v>34.834712000000003</v>
      </c>
      <c r="DH160">
        <f>'Raw Data'!DB160</f>
        <v>34.834712000000003</v>
      </c>
      <c r="DI160">
        <f>'Raw Data'!DC160</f>
        <v>-83.329077999999996</v>
      </c>
      <c r="DJ160">
        <f>'Raw Data'!DD160</f>
        <v>2.0799999999999998E-3</v>
      </c>
      <c r="DK160">
        <f>'Raw Data'!DE160</f>
        <v>74</v>
      </c>
      <c r="DL160" s="1" t="str">
        <f>VLOOKUP(DK160,'Curve Info'!$A$9:$P$76,16)</f>
        <v>High Crash Frequency</v>
      </c>
      <c r="DM160" s="1" t="str">
        <f>VLOOKUP(DK160,'Curve Info'!$A$9:$P$76,14)</f>
        <v>Medium AADT</v>
      </c>
      <c r="DN160" s="1">
        <f t="shared" si="27"/>
        <v>3510</v>
      </c>
      <c r="DO160" s="1">
        <f t="shared" si="28"/>
        <v>3890</v>
      </c>
      <c r="DP160" s="1">
        <f t="shared" si="29"/>
        <v>-380</v>
      </c>
      <c r="DQ160" s="1">
        <f t="shared" si="30"/>
        <v>-9.7686375321336755E-2</v>
      </c>
      <c r="DR160" s="1">
        <f t="shared" si="31"/>
        <v>3700</v>
      </c>
      <c r="DS160">
        <f>'Raw Data'!DF160</f>
        <v>2650</v>
      </c>
      <c r="DT160">
        <f>'Raw Data'!DG160</f>
        <v>12.3</v>
      </c>
      <c r="DU160">
        <f>'Raw Data'!DH160</f>
        <v>4000</v>
      </c>
      <c r="DV160">
        <f>'Raw Data'!DI160</f>
        <v>0</v>
      </c>
      <c r="DW160">
        <f>'Raw Data'!DJ160</f>
        <v>3880</v>
      </c>
      <c r="DX160">
        <f>'Raw Data'!DK160</f>
        <v>0</v>
      </c>
      <c r="DY160">
        <f>'Raw Data'!DL160</f>
        <v>3880</v>
      </c>
      <c r="DZ160">
        <f>'Raw Data'!DM160</f>
        <v>9</v>
      </c>
      <c r="EA160">
        <f>'Raw Data'!DN160</f>
        <v>4660</v>
      </c>
      <c r="EB160">
        <f>'Raw Data'!DO160</f>
        <v>9</v>
      </c>
      <c r="EC160">
        <f>'Raw Data'!DP160</f>
        <v>4480</v>
      </c>
      <c r="ED160">
        <f>'Raw Data'!DQ160</f>
        <v>9</v>
      </c>
      <c r="EE160">
        <f>'Raw Data'!DR160</f>
        <v>4260</v>
      </c>
      <c r="EF160">
        <f>'Raw Data'!DS160</f>
        <v>9</v>
      </c>
      <c r="EG160">
        <f>'Raw Data'!DT160</f>
        <v>2160</v>
      </c>
      <c r="EH160">
        <f>'Raw Data'!DU160</f>
        <v>9</v>
      </c>
      <c r="EI160">
        <f>'Raw Data'!DV160</f>
        <v>2160</v>
      </c>
      <c r="EJ160">
        <f>'Raw Data'!DW160</f>
        <v>9</v>
      </c>
      <c r="EK160">
        <f>'Raw Data'!DX160</f>
        <v>4290</v>
      </c>
      <c r="EL160">
        <f>'Raw Data'!DY160</f>
        <v>9</v>
      </c>
      <c r="EM160">
        <f>'Raw Data'!DZ160</f>
        <v>1.1019999999999999E-3</v>
      </c>
    </row>
    <row r="161" spans="1:143" x14ac:dyDescent="0.3">
      <c r="A161">
        <f>'Raw Data'!A161</f>
        <v>160</v>
      </c>
      <c r="B161">
        <f>'Raw Data'!B161</f>
        <v>7038818</v>
      </c>
      <c r="C161" t="str">
        <f>'Raw Data'!C161</f>
        <v>Rabun Co Sheriff's Office</v>
      </c>
      <c r="D161">
        <f>'Raw Data'!D161</f>
        <v>43470.932638888888</v>
      </c>
      <c r="E161" s="1">
        <f t="shared" si="22"/>
        <v>2019</v>
      </c>
      <c r="F161" s="1" t="str" cm="1">
        <f t="array" ref="F161">_xlfn.IFS(E161&lt;=2016,"before treatment",E161=2017,"unknown",E161&gt;2017,"after treatment")</f>
        <v>after treatment</v>
      </c>
      <c r="G161" s="1">
        <f t="shared" si="23"/>
        <v>0</v>
      </c>
      <c r="H161" s="1">
        <f t="shared" si="24"/>
        <v>1</v>
      </c>
      <c r="I161" t="str">
        <f>'Raw Data'!E161</f>
        <v>Rabun</v>
      </c>
      <c r="J161" t="str">
        <f>'Raw Data'!F161</f>
        <v>State Route 2</v>
      </c>
      <c r="K161" t="str">
        <f>'Raw Data'!G161</f>
        <v>Hwy 76</v>
      </c>
      <c r="L161" t="str">
        <f>'Raw Data'!H161</f>
        <v>(O) No Injury</v>
      </c>
      <c r="M161">
        <f>'Raw Data'!I161</f>
        <v>0</v>
      </c>
      <c r="N161">
        <f>'Raw Data'!J161</f>
        <v>0</v>
      </c>
      <c r="O161">
        <f>'Raw Data'!K161</f>
        <v>0</v>
      </c>
      <c r="P161" t="str">
        <f>'Raw Data'!L161</f>
        <v>Not a Collision with Motor Vehicle</v>
      </c>
      <c r="Q161" t="str">
        <f>'Raw Data'!M161</f>
        <v>Off Roadway</v>
      </c>
      <c r="R161" t="str">
        <f>'Raw Data'!N161</f>
        <v>Over Turn</v>
      </c>
      <c r="S161" t="str">
        <f>'Raw Data'!O161</f>
        <v>Over Turn</v>
      </c>
      <c r="T161" t="str">
        <f>'Raw Data'!P161</f>
        <v>(None)</v>
      </c>
      <c r="U161">
        <f>'Raw Data'!Q161</f>
        <v>1</v>
      </c>
      <c r="V161" s="1" t="str">
        <f t="shared" si="25"/>
        <v>Yes</v>
      </c>
      <c r="W161" t="str">
        <f>'Raw Data'!R161</f>
        <v>Straight</v>
      </c>
      <c r="X161" t="str">
        <f>'Raw Data'!S161</f>
        <v>North</v>
      </c>
      <c r="Y161" t="str">
        <f>'Raw Data'!T161</f>
        <v>Dark-Not Lighted</v>
      </c>
      <c r="Z161" t="str">
        <f>'Raw Data'!U161</f>
        <v>Dry</v>
      </c>
      <c r="AA161">
        <f>'Raw Data'!V161</f>
        <v>41</v>
      </c>
      <c r="AB161" t="str">
        <f>'Raw Data'!W161</f>
        <v>Lap and Shoulder Belt Used</v>
      </c>
      <c r="AC161" s="1">
        <f t="shared" si="26"/>
        <v>0</v>
      </c>
      <c r="AD161" t="str">
        <f>'Raw Data'!X161</f>
        <v>Sports Utility Vehicle (SUV)</v>
      </c>
      <c r="AE161" t="str">
        <f>'Raw Data'!Y161</f>
        <v>2411000200I</v>
      </c>
      <c r="AF161">
        <f>'Raw Data'!Z161</f>
        <v>20.704802000000001</v>
      </c>
      <c r="AG161">
        <f>'Raw Data'!AA161</f>
        <v>34.845705000000002</v>
      </c>
      <c r="AH161">
        <f>'Raw Data'!AB161</f>
        <v>-83.342264999999998</v>
      </c>
      <c r="AI161">
        <f>'Raw Data'!AC161</f>
        <v>74</v>
      </c>
      <c r="AJ161">
        <f>'Raw Data'!AD161</f>
        <v>59</v>
      </c>
      <c r="AK161">
        <f>'Raw Data'!AE161</f>
        <v>132</v>
      </c>
      <c r="AL161" t="str">
        <f>'Raw Data'!AF161</f>
        <v>D1_0002_00_I</v>
      </c>
      <c r="AM161">
        <f>'Raw Data'!AG161</f>
        <v>113</v>
      </c>
      <c r="AN161">
        <f>'Raw Data'!AH161</f>
        <v>131</v>
      </c>
      <c r="AO161" t="str">
        <f>'Raw Data'!AI161</f>
        <v>simple</v>
      </c>
      <c r="AP161">
        <f>'Raw Data'!AJ161</f>
        <v>683.2</v>
      </c>
      <c r="AQ161">
        <f>'Raw Data'!AK161</f>
        <v>52.9</v>
      </c>
      <c r="AR161">
        <f>'Raw Data'!AL161</f>
        <v>630.5</v>
      </c>
      <c r="AS161">
        <f>'Raw Data'!AM161</f>
        <v>-83.343164999999999</v>
      </c>
      <c r="AT161">
        <f>'Raw Data'!AN161</f>
        <v>34.84554</v>
      </c>
      <c r="AU161">
        <f>'Raw Data'!AO161</f>
        <v>-83.341132000000002</v>
      </c>
      <c r="AV161">
        <f>'Raw Data'!AP161</f>
        <v>34.845472000000001</v>
      </c>
      <c r="AW161" t="str">
        <f>'Raw Data'!AQ161</f>
        <v>2411000200I</v>
      </c>
      <c r="AX161">
        <f>'Raw Data'!AR161</f>
        <v>1</v>
      </c>
      <c r="AY161">
        <f>'Raw Data'!AS161</f>
        <v>241</v>
      </c>
      <c r="AZ161">
        <f>'Raw Data'!AT161</f>
        <v>2</v>
      </c>
      <c r="BA161">
        <f>'Raw Data'!AU161</f>
        <v>0</v>
      </c>
      <c r="BB161">
        <f>'Raw Data'!AV161</f>
        <v>55</v>
      </c>
      <c r="BC161">
        <f>'Raw Data'!AW161</f>
        <v>7.44</v>
      </c>
      <c r="BD161">
        <f>'Raw Data'!AX161</f>
        <v>6.68</v>
      </c>
      <c r="BE161">
        <f>'Raw Data'!AY161</f>
        <v>1559.4</v>
      </c>
      <c r="BF161">
        <f>'Raw Data'!AZ161</f>
        <v>1580.1</v>
      </c>
      <c r="BG161">
        <f>'Raw Data'!BA161</f>
        <v>1588.6</v>
      </c>
      <c r="BH161">
        <f>'Raw Data'!BB161</f>
        <v>55</v>
      </c>
      <c r="BI161">
        <f>'Raw Data'!BC161</f>
        <v>50.4</v>
      </c>
      <c r="BJ161">
        <f>'Raw Data'!BD161</f>
        <v>4.5999999999999996</v>
      </c>
      <c r="BK161">
        <f>'Raw Data'!BE161</f>
        <v>43091</v>
      </c>
      <c r="BL161" t="str">
        <f>'Raw Data'!BF161</f>
        <v>NONE</v>
      </c>
      <c r="BM161">
        <f>'Raw Data'!BG161</f>
        <v>2.0799999999999998E-3</v>
      </c>
      <c r="BN161">
        <f>'Raw Data'!BH161</f>
        <v>43329</v>
      </c>
      <c r="BO161">
        <f>'Raw Data'!BI161</f>
        <v>42954</v>
      </c>
      <c r="BP161" t="str">
        <f>'Raw Data'!BJ161</f>
        <v>2411000200I</v>
      </c>
      <c r="BQ161" t="str">
        <f>'Raw Data'!BK161</f>
        <v>RABUN</v>
      </c>
      <c r="BR161">
        <f>'Raw Data'!BL161</f>
        <v>1</v>
      </c>
      <c r="BS161">
        <f>'Raw Data'!BM161</f>
        <v>200</v>
      </c>
      <c r="BT161">
        <f>'Raw Data'!BN161</f>
        <v>1</v>
      </c>
      <c r="BU161">
        <f>'Raw Data'!BO161</f>
        <v>1</v>
      </c>
      <c r="BV161">
        <f>'Raw Data'!BP161</f>
        <v>2</v>
      </c>
      <c r="BW161">
        <f>'Raw Data'!BQ161</f>
        <v>1</v>
      </c>
      <c r="BX161">
        <f>'Raw Data'!BR161</f>
        <v>1</v>
      </c>
      <c r="BY161">
        <f>'Raw Data'!BS161</f>
        <v>2</v>
      </c>
      <c r="BZ161">
        <f>'Raw Data'!BT161</f>
        <v>0</v>
      </c>
      <c r="CA161">
        <f>'Raw Data'!BU161</f>
        <v>4</v>
      </c>
      <c r="CB161" t="str">
        <f>'Raw Data'!BV161</f>
        <v>N</v>
      </c>
      <c r="CC161">
        <f>'Raw Data'!BW161</f>
        <v>241</v>
      </c>
      <c r="CD161">
        <f>'Raw Data'!BX161</f>
        <v>2</v>
      </c>
      <c r="CE161">
        <f>'Raw Data'!BY161</f>
        <v>0</v>
      </c>
      <c r="CF161" t="str">
        <f>'Raw Data'!BZ161</f>
        <v>Not Urban</v>
      </c>
      <c r="CG161" t="str">
        <f>'Raw Data'!CA161</f>
        <v>Not Urban</v>
      </c>
      <c r="CH161">
        <f>'Raw Data'!CB161</f>
        <v>0</v>
      </c>
      <c r="CI161">
        <f>'Raw Data'!CC161</f>
        <v>55</v>
      </c>
      <c r="CJ161">
        <f>'Raw Data'!CD161</f>
        <v>4660</v>
      </c>
      <c r="CK161" t="str">
        <f>'Raw Data'!CE161</f>
        <v xml:space="preserve"> </v>
      </c>
      <c r="CL161">
        <f>'Raw Data'!CF161</f>
        <v>0</v>
      </c>
      <c r="CM161">
        <f>'Raw Data'!CG161</f>
        <v>0.21953800000000001</v>
      </c>
      <c r="CN161">
        <f>'Raw Data'!CH161</f>
        <v>9</v>
      </c>
      <c r="CO161" t="str">
        <f>'Raw Data'!CI161</f>
        <v>State Mainline</v>
      </c>
      <c r="CP161">
        <f>'Raw Data'!CJ161</f>
        <v>4660</v>
      </c>
      <c r="CQ161">
        <f>'Raw Data'!CK161</f>
        <v>452519</v>
      </c>
      <c r="CR161">
        <f>'Raw Data'!CL161</f>
        <v>20.71</v>
      </c>
      <c r="CS161">
        <f>'Raw Data'!CM161</f>
        <v>20.93</v>
      </c>
      <c r="CT161">
        <f>'Raw Data'!CN161</f>
        <v>452519</v>
      </c>
      <c r="CU161">
        <f>'Raw Data'!CO161</f>
        <v>0</v>
      </c>
      <c r="CV161">
        <f>'Raw Data'!CP161</f>
        <v>1159.1591599999999</v>
      </c>
      <c r="CW161">
        <f>'Raw Data'!CQ161</f>
        <v>100</v>
      </c>
      <c r="CX161">
        <f>'Raw Data'!CR161</f>
        <v>42978</v>
      </c>
      <c r="CY161">
        <f>'Raw Data'!CS161</f>
        <v>9.4669999999999997E-3</v>
      </c>
      <c r="CZ161">
        <f>'Raw Data'!CT161</f>
        <v>0</v>
      </c>
      <c r="DA161">
        <f>'Raw Data'!CU161</f>
        <v>2.0799999999999998E-3</v>
      </c>
      <c r="DB161">
        <f>'Raw Data'!CV161</f>
        <v>622</v>
      </c>
      <c r="DC161" t="str">
        <f>'Raw Data'!CW161</f>
        <v>241-0023</v>
      </c>
      <c r="DD161" t="str">
        <f>'Raw Data'!CX161</f>
        <v>4R : Rural Minor Arterial</v>
      </c>
      <c r="DE161" t="str">
        <f>'Raw Data'!CY161</f>
        <v>34.834712, -83.329078</v>
      </c>
      <c r="DF161">
        <f>'Raw Data'!CZ161</f>
        <v>-83.329077999999996</v>
      </c>
      <c r="DG161">
        <f>'Raw Data'!DA161</f>
        <v>34.834712000000003</v>
      </c>
      <c r="DH161">
        <f>'Raw Data'!DB161</f>
        <v>34.834712000000003</v>
      </c>
      <c r="DI161">
        <f>'Raw Data'!DC161</f>
        <v>-83.329077999999996</v>
      </c>
      <c r="DJ161">
        <f>'Raw Data'!DD161</f>
        <v>2.0799999999999998E-3</v>
      </c>
      <c r="DK161">
        <f>'Raw Data'!DE161</f>
        <v>74</v>
      </c>
      <c r="DL161" s="1" t="str">
        <f>VLOOKUP(DK161,'Curve Info'!$A$9:$P$76,16)</f>
        <v>High Crash Frequency</v>
      </c>
      <c r="DM161" s="1" t="str">
        <f>VLOOKUP(DK161,'Curve Info'!$A$9:$P$76,14)</f>
        <v>Medium AADT</v>
      </c>
      <c r="DN161" s="1">
        <f t="shared" si="27"/>
        <v>3510</v>
      </c>
      <c r="DO161" s="1">
        <f t="shared" si="28"/>
        <v>3890</v>
      </c>
      <c r="DP161" s="1">
        <f t="shared" si="29"/>
        <v>-380</v>
      </c>
      <c r="DQ161" s="1">
        <f t="shared" si="30"/>
        <v>-9.7686375321336755E-2</v>
      </c>
      <c r="DR161" s="1">
        <f t="shared" si="31"/>
        <v>3700</v>
      </c>
      <c r="DS161">
        <f>'Raw Data'!DF161</f>
        <v>2650</v>
      </c>
      <c r="DT161">
        <f>'Raw Data'!DG161</f>
        <v>12.3</v>
      </c>
      <c r="DU161">
        <f>'Raw Data'!DH161</f>
        <v>4000</v>
      </c>
      <c r="DV161">
        <f>'Raw Data'!DI161</f>
        <v>0</v>
      </c>
      <c r="DW161">
        <f>'Raw Data'!DJ161</f>
        <v>3880</v>
      </c>
      <c r="DX161">
        <f>'Raw Data'!DK161</f>
        <v>0</v>
      </c>
      <c r="DY161">
        <f>'Raw Data'!DL161</f>
        <v>3880</v>
      </c>
      <c r="DZ161">
        <f>'Raw Data'!DM161</f>
        <v>9</v>
      </c>
      <c r="EA161">
        <f>'Raw Data'!DN161</f>
        <v>4660</v>
      </c>
      <c r="EB161">
        <f>'Raw Data'!DO161</f>
        <v>9</v>
      </c>
      <c r="EC161">
        <f>'Raw Data'!DP161</f>
        <v>4480</v>
      </c>
      <c r="ED161">
        <f>'Raw Data'!DQ161</f>
        <v>9</v>
      </c>
      <c r="EE161">
        <f>'Raw Data'!DR161</f>
        <v>4260</v>
      </c>
      <c r="EF161">
        <f>'Raw Data'!DS161</f>
        <v>9</v>
      </c>
      <c r="EG161">
        <f>'Raw Data'!DT161</f>
        <v>2160</v>
      </c>
      <c r="EH161">
        <f>'Raw Data'!DU161</f>
        <v>9</v>
      </c>
      <c r="EI161">
        <f>'Raw Data'!DV161</f>
        <v>2160</v>
      </c>
      <c r="EJ161">
        <f>'Raw Data'!DW161</f>
        <v>9</v>
      </c>
      <c r="EK161">
        <f>'Raw Data'!DX161</f>
        <v>4290</v>
      </c>
      <c r="EL161">
        <f>'Raw Data'!DY161</f>
        <v>9</v>
      </c>
      <c r="EM161">
        <f>'Raw Data'!DZ161</f>
        <v>0</v>
      </c>
    </row>
    <row r="162" spans="1:143" x14ac:dyDescent="0.3">
      <c r="A162">
        <f>'Raw Data'!A162</f>
        <v>161</v>
      </c>
      <c r="B162">
        <f>'Raw Data'!B162</f>
        <v>7038813</v>
      </c>
      <c r="C162" t="str">
        <f>'Raw Data'!C162</f>
        <v>Rabun Co Sheriff's Office</v>
      </c>
      <c r="D162">
        <f>'Raw Data'!D162</f>
        <v>43468.684027777781</v>
      </c>
      <c r="E162" s="1">
        <f t="shared" si="22"/>
        <v>2019</v>
      </c>
      <c r="F162" s="1" t="str" cm="1">
        <f t="array" ref="F162">_xlfn.IFS(E162&lt;=2016,"before treatment",E162=2017,"unknown",E162&gt;2017,"after treatment")</f>
        <v>after treatment</v>
      </c>
      <c r="G162" s="1">
        <f t="shared" si="23"/>
        <v>0</v>
      </c>
      <c r="H162" s="1">
        <f t="shared" si="24"/>
        <v>1</v>
      </c>
      <c r="I162" t="str">
        <f>'Raw Data'!E162</f>
        <v>Rabun</v>
      </c>
      <c r="J162" t="str">
        <f>'Raw Data'!F162</f>
        <v>State Route 2</v>
      </c>
      <c r="K162" t="str">
        <f>'Raw Data'!G162</f>
        <v>Fire Station Cir</v>
      </c>
      <c r="L162" t="str">
        <f>'Raw Data'!H162</f>
        <v>(B) Suspected Minor/Visible Injury</v>
      </c>
      <c r="M162">
        <f>'Raw Data'!I162</f>
        <v>0</v>
      </c>
      <c r="N162">
        <f>'Raw Data'!J162</f>
        <v>0</v>
      </c>
      <c r="O162">
        <f>'Raw Data'!K162</f>
        <v>1</v>
      </c>
      <c r="P162" t="str">
        <f>'Raw Data'!L162</f>
        <v>Not a Collision with Motor Vehicle</v>
      </c>
      <c r="Q162" t="str">
        <f>'Raw Data'!M162</f>
        <v>Off Roadway</v>
      </c>
      <c r="R162" t="str">
        <f>'Raw Data'!N162</f>
        <v>Mail Box</v>
      </c>
      <c r="S162" t="str">
        <f>'Raw Data'!O162</f>
        <v>Embankment</v>
      </c>
      <c r="T162" t="str">
        <f>'Raw Data'!P162</f>
        <v>(None)</v>
      </c>
      <c r="U162">
        <f>'Raw Data'!Q162</f>
        <v>1</v>
      </c>
      <c r="V162" s="1" t="str">
        <f t="shared" si="25"/>
        <v>Yes</v>
      </c>
      <c r="W162" t="str">
        <f>'Raw Data'!R162</f>
        <v>Straight</v>
      </c>
      <c r="X162" t="str">
        <f>'Raw Data'!S162</f>
        <v>East</v>
      </c>
      <c r="Y162" t="str">
        <f>'Raw Data'!T162</f>
        <v>Daylight</v>
      </c>
      <c r="Z162" t="str">
        <f>'Raw Data'!U162</f>
        <v>Dry</v>
      </c>
      <c r="AA162">
        <f>'Raw Data'!V162</f>
        <v>61</v>
      </c>
      <c r="AB162" t="str">
        <f>'Raw Data'!W162</f>
        <v>Lap and Shoulder Belt Used</v>
      </c>
      <c r="AC162" s="1">
        <f t="shared" si="26"/>
        <v>0</v>
      </c>
      <c r="AD162" t="str">
        <f>'Raw Data'!X162</f>
        <v>Passenger Car</v>
      </c>
      <c r="AE162" t="str">
        <f>'Raw Data'!Y162</f>
        <v>2411000200I</v>
      </c>
      <c r="AF162">
        <f>'Raw Data'!Z162</f>
        <v>19.893616999999999</v>
      </c>
      <c r="AG162">
        <f>'Raw Data'!AA162</f>
        <v>34.846376999999997</v>
      </c>
      <c r="AH162">
        <f>'Raw Data'!AB162</f>
        <v>-83.355647000000005</v>
      </c>
      <c r="AI162">
        <f>'Raw Data'!AC162</f>
        <v>74</v>
      </c>
      <c r="AJ162">
        <f>'Raw Data'!AD162</f>
        <v>59</v>
      </c>
      <c r="AK162">
        <f>'Raw Data'!AE162</f>
        <v>132</v>
      </c>
      <c r="AL162" t="str">
        <f>'Raw Data'!AF162</f>
        <v>D1_0002_00_I</v>
      </c>
      <c r="AM162">
        <f>'Raw Data'!AG162</f>
        <v>113</v>
      </c>
      <c r="AN162">
        <f>'Raw Data'!AH162</f>
        <v>131</v>
      </c>
      <c r="AO162" t="str">
        <f>'Raw Data'!AI162</f>
        <v>simple</v>
      </c>
      <c r="AP162">
        <f>'Raw Data'!AJ162</f>
        <v>683.2</v>
      </c>
      <c r="AQ162">
        <f>'Raw Data'!AK162</f>
        <v>52.9</v>
      </c>
      <c r="AR162">
        <f>'Raw Data'!AL162</f>
        <v>630.5</v>
      </c>
      <c r="AS162">
        <f>'Raw Data'!AM162</f>
        <v>-83.343164999999999</v>
      </c>
      <c r="AT162">
        <f>'Raw Data'!AN162</f>
        <v>34.84554</v>
      </c>
      <c r="AU162">
        <f>'Raw Data'!AO162</f>
        <v>-83.341132000000002</v>
      </c>
      <c r="AV162">
        <f>'Raw Data'!AP162</f>
        <v>34.845472000000001</v>
      </c>
      <c r="AW162" t="str">
        <f>'Raw Data'!AQ162</f>
        <v>2411000200I</v>
      </c>
      <c r="AX162">
        <f>'Raw Data'!AR162</f>
        <v>1</v>
      </c>
      <c r="AY162">
        <f>'Raw Data'!AS162</f>
        <v>241</v>
      </c>
      <c r="AZ162">
        <f>'Raw Data'!AT162</f>
        <v>2</v>
      </c>
      <c r="BA162">
        <f>'Raw Data'!AU162</f>
        <v>0</v>
      </c>
      <c r="BB162">
        <f>'Raw Data'!AV162</f>
        <v>55</v>
      </c>
      <c r="BC162">
        <f>'Raw Data'!AW162</f>
        <v>7.44</v>
      </c>
      <c r="BD162">
        <f>'Raw Data'!AX162</f>
        <v>6.68</v>
      </c>
      <c r="BE162">
        <f>'Raw Data'!AY162</f>
        <v>1559.4</v>
      </c>
      <c r="BF162">
        <f>'Raw Data'!AZ162</f>
        <v>1580.1</v>
      </c>
      <c r="BG162">
        <f>'Raw Data'!BA162</f>
        <v>1588.6</v>
      </c>
      <c r="BH162">
        <f>'Raw Data'!BB162</f>
        <v>55</v>
      </c>
      <c r="BI162">
        <f>'Raw Data'!BC162</f>
        <v>50.4</v>
      </c>
      <c r="BJ162">
        <f>'Raw Data'!BD162</f>
        <v>4.5999999999999996</v>
      </c>
      <c r="BK162">
        <f>'Raw Data'!BE162</f>
        <v>43091</v>
      </c>
      <c r="BL162" t="str">
        <f>'Raw Data'!BF162</f>
        <v>NONE</v>
      </c>
      <c r="BM162">
        <f>'Raw Data'!BG162</f>
        <v>2.0799999999999998E-3</v>
      </c>
      <c r="BN162">
        <f>'Raw Data'!BH162</f>
        <v>43329</v>
      </c>
      <c r="BO162">
        <f>'Raw Data'!BI162</f>
        <v>42954</v>
      </c>
      <c r="BP162" t="str">
        <f>'Raw Data'!BJ162</f>
        <v>2411000200I</v>
      </c>
      <c r="BQ162" t="str">
        <f>'Raw Data'!BK162</f>
        <v>RABUN</v>
      </c>
      <c r="BR162">
        <f>'Raw Data'!BL162</f>
        <v>1</v>
      </c>
      <c r="BS162">
        <f>'Raw Data'!BM162</f>
        <v>200</v>
      </c>
      <c r="BT162">
        <f>'Raw Data'!BN162</f>
        <v>1</v>
      </c>
      <c r="BU162">
        <f>'Raw Data'!BO162</f>
        <v>1</v>
      </c>
      <c r="BV162">
        <f>'Raw Data'!BP162</f>
        <v>2</v>
      </c>
      <c r="BW162">
        <f>'Raw Data'!BQ162</f>
        <v>1</v>
      </c>
      <c r="BX162">
        <f>'Raw Data'!BR162</f>
        <v>1</v>
      </c>
      <c r="BY162">
        <f>'Raw Data'!BS162</f>
        <v>2</v>
      </c>
      <c r="BZ162">
        <f>'Raw Data'!BT162</f>
        <v>0</v>
      </c>
      <c r="CA162">
        <f>'Raw Data'!BU162</f>
        <v>4</v>
      </c>
      <c r="CB162" t="str">
        <f>'Raw Data'!BV162</f>
        <v>N</v>
      </c>
      <c r="CC162">
        <f>'Raw Data'!BW162</f>
        <v>241</v>
      </c>
      <c r="CD162">
        <f>'Raw Data'!BX162</f>
        <v>2</v>
      </c>
      <c r="CE162">
        <f>'Raw Data'!BY162</f>
        <v>0</v>
      </c>
      <c r="CF162" t="str">
        <f>'Raw Data'!BZ162</f>
        <v>Not Urban</v>
      </c>
      <c r="CG162" t="str">
        <f>'Raw Data'!CA162</f>
        <v>Not Urban</v>
      </c>
      <c r="CH162">
        <f>'Raw Data'!CB162</f>
        <v>0</v>
      </c>
      <c r="CI162">
        <f>'Raw Data'!CC162</f>
        <v>55</v>
      </c>
      <c r="CJ162">
        <f>'Raw Data'!CD162</f>
        <v>4660</v>
      </c>
      <c r="CK162" t="str">
        <f>'Raw Data'!CE162</f>
        <v xml:space="preserve"> </v>
      </c>
      <c r="CL162">
        <f>'Raw Data'!CF162</f>
        <v>0</v>
      </c>
      <c r="CM162">
        <f>'Raw Data'!CG162</f>
        <v>0.21953800000000001</v>
      </c>
      <c r="CN162">
        <f>'Raw Data'!CH162</f>
        <v>9</v>
      </c>
      <c r="CO162" t="str">
        <f>'Raw Data'!CI162</f>
        <v>State Mainline</v>
      </c>
      <c r="CP162">
        <f>'Raw Data'!CJ162</f>
        <v>4660</v>
      </c>
      <c r="CQ162">
        <f>'Raw Data'!CK162</f>
        <v>452519</v>
      </c>
      <c r="CR162">
        <f>'Raw Data'!CL162</f>
        <v>20.71</v>
      </c>
      <c r="CS162">
        <f>'Raw Data'!CM162</f>
        <v>20.93</v>
      </c>
      <c r="CT162">
        <f>'Raw Data'!CN162</f>
        <v>452519</v>
      </c>
      <c r="CU162">
        <f>'Raw Data'!CO162</f>
        <v>0</v>
      </c>
      <c r="CV162">
        <f>'Raw Data'!CP162</f>
        <v>1159.1591599999999</v>
      </c>
      <c r="CW162">
        <f>'Raw Data'!CQ162</f>
        <v>100</v>
      </c>
      <c r="CX162">
        <f>'Raw Data'!CR162</f>
        <v>42978</v>
      </c>
      <c r="CY162">
        <f>'Raw Data'!CS162</f>
        <v>9.4669999999999997E-3</v>
      </c>
      <c r="CZ162">
        <f>'Raw Data'!CT162</f>
        <v>0</v>
      </c>
      <c r="DA162">
        <f>'Raw Data'!CU162</f>
        <v>2.0799999999999998E-3</v>
      </c>
      <c r="DB162">
        <f>'Raw Data'!CV162</f>
        <v>622</v>
      </c>
      <c r="DC162" t="str">
        <f>'Raw Data'!CW162</f>
        <v>241-0023</v>
      </c>
      <c r="DD162" t="str">
        <f>'Raw Data'!CX162</f>
        <v>4R : Rural Minor Arterial</v>
      </c>
      <c r="DE162" t="str">
        <f>'Raw Data'!CY162</f>
        <v>34.834712, -83.329078</v>
      </c>
      <c r="DF162">
        <f>'Raw Data'!CZ162</f>
        <v>-83.329077999999996</v>
      </c>
      <c r="DG162">
        <f>'Raw Data'!DA162</f>
        <v>34.834712000000003</v>
      </c>
      <c r="DH162">
        <f>'Raw Data'!DB162</f>
        <v>34.834712000000003</v>
      </c>
      <c r="DI162">
        <f>'Raw Data'!DC162</f>
        <v>-83.329077999999996</v>
      </c>
      <c r="DJ162">
        <f>'Raw Data'!DD162</f>
        <v>2.0799999999999998E-3</v>
      </c>
      <c r="DK162">
        <f>'Raw Data'!DE162</f>
        <v>74</v>
      </c>
      <c r="DL162" s="1" t="str">
        <f>VLOOKUP(DK162,'Curve Info'!$A$9:$P$76,16)</f>
        <v>High Crash Frequency</v>
      </c>
      <c r="DM162" s="1" t="str">
        <f>VLOOKUP(DK162,'Curve Info'!$A$9:$P$76,14)</f>
        <v>Medium AADT</v>
      </c>
      <c r="DN162" s="1">
        <f t="shared" si="27"/>
        <v>3510</v>
      </c>
      <c r="DO162" s="1">
        <f t="shared" si="28"/>
        <v>3890</v>
      </c>
      <c r="DP162" s="1">
        <f t="shared" si="29"/>
        <v>-380</v>
      </c>
      <c r="DQ162" s="1">
        <f t="shared" si="30"/>
        <v>-9.7686375321336755E-2</v>
      </c>
      <c r="DR162" s="1">
        <f t="shared" si="31"/>
        <v>3700</v>
      </c>
      <c r="DS162">
        <f>'Raw Data'!DF162</f>
        <v>2650</v>
      </c>
      <c r="DT162">
        <f>'Raw Data'!DG162</f>
        <v>12.3</v>
      </c>
      <c r="DU162">
        <f>'Raw Data'!DH162</f>
        <v>4000</v>
      </c>
      <c r="DV162">
        <f>'Raw Data'!DI162</f>
        <v>0</v>
      </c>
      <c r="DW162">
        <f>'Raw Data'!DJ162</f>
        <v>3880</v>
      </c>
      <c r="DX162">
        <f>'Raw Data'!DK162</f>
        <v>0</v>
      </c>
      <c r="DY162">
        <f>'Raw Data'!DL162</f>
        <v>3880</v>
      </c>
      <c r="DZ162">
        <f>'Raw Data'!DM162</f>
        <v>9</v>
      </c>
      <c r="EA162">
        <f>'Raw Data'!DN162</f>
        <v>4660</v>
      </c>
      <c r="EB162">
        <f>'Raw Data'!DO162</f>
        <v>9</v>
      </c>
      <c r="EC162">
        <f>'Raw Data'!DP162</f>
        <v>4480</v>
      </c>
      <c r="ED162">
        <f>'Raw Data'!DQ162</f>
        <v>9</v>
      </c>
      <c r="EE162">
        <f>'Raw Data'!DR162</f>
        <v>4260</v>
      </c>
      <c r="EF162">
        <f>'Raw Data'!DS162</f>
        <v>9</v>
      </c>
      <c r="EG162">
        <f>'Raw Data'!DT162</f>
        <v>2160</v>
      </c>
      <c r="EH162">
        <f>'Raw Data'!DU162</f>
        <v>9</v>
      </c>
      <c r="EI162">
        <f>'Raw Data'!DV162</f>
        <v>2160</v>
      </c>
      <c r="EJ162">
        <f>'Raw Data'!DW162</f>
        <v>9</v>
      </c>
      <c r="EK162">
        <f>'Raw Data'!DX162</f>
        <v>4290</v>
      </c>
      <c r="EL162">
        <f>'Raw Data'!DY162</f>
        <v>9</v>
      </c>
      <c r="EM162">
        <f>'Raw Data'!DZ162</f>
        <v>1.2508E-2</v>
      </c>
    </row>
    <row r="163" spans="1:143" x14ac:dyDescent="0.3">
      <c r="A163">
        <f>'Raw Data'!A163</f>
        <v>162</v>
      </c>
      <c r="B163">
        <f>'Raw Data'!B163</f>
        <v>6697757</v>
      </c>
      <c r="C163" t="str">
        <f>'Raw Data'!C163</f>
        <v>Rabun Co Sheriff's Office</v>
      </c>
      <c r="D163">
        <f>'Raw Data'!D163</f>
        <v>43225.561111111114</v>
      </c>
      <c r="E163" s="1">
        <f t="shared" si="22"/>
        <v>2018</v>
      </c>
      <c r="F163" s="1" t="str" cm="1">
        <f t="array" ref="F163">_xlfn.IFS(E163&lt;=2016,"before treatment",E163=2017,"unknown",E163&gt;2017,"after treatment")</f>
        <v>after treatment</v>
      </c>
      <c r="G163" s="1">
        <f t="shared" si="23"/>
        <v>0</v>
      </c>
      <c r="H163" s="1">
        <f t="shared" si="24"/>
        <v>1</v>
      </c>
      <c r="I163" t="str">
        <f>'Raw Data'!E163</f>
        <v>Rabun</v>
      </c>
      <c r="J163" t="str">
        <f>'Raw Data'!F163</f>
        <v>["New Hope Church Rd","State Route 2","State Route 2"]</v>
      </c>
      <c r="K163" t="str">
        <f>'Raw Data'!G163</f>
        <v>New Hope Church Rd</v>
      </c>
      <c r="L163" t="str">
        <f>'Raw Data'!H163</f>
        <v>(O) No Injury</v>
      </c>
      <c r="M163">
        <f>'Raw Data'!I163</f>
        <v>0</v>
      </c>
      <c r="N163">
        <f>'Raw Data'!J163</f>
        <v>0</v>
      </c>
      <c r="O163">
        <f>'Raw Data'!K163</f>
        <v>0</v>
      </c>
      <c r="P163" t="str">
        <f>'Raw Data'!L163</f>
        <v>Rear End</v>
      </c>
      <c r="Q163" t="str">
        <f>'Raw Data'!M163</f>
        <v>On Roadway - Non-Intersection</v>
      </c>
      <c r="R163" t="str">
        <f>'Raw Data'!N163</f>
        <v>["Motor Vehicle in Motion","Motor Vehicle in Motion"]</v>
      </c>
      <c r="S163" t="str">
        <f>'Raw Data'!O163</f>
        <v>Motor Vehicle in Motion</v>
      </c>
      <c r="T163" t="str">
        <f>'Raw Data'!P163</f>
        <v>["Following Too Close","No Contributing Factors"]</v>
      </c>
      <c r="U163">
        <f>'Raw Data'!Q163</f>
        <v>2</v>
      </c>
      <c r="V163" s="1" t="str">
        <f t="shared" si="25"/>
        <v>No</v>
      </c>
      <c r="W163" t="str">
        <f>'Raw Data'!R163</f>
        <v>["Straight","Straight"]</v>
      </c>
      <c r="X163" t="str">
        <f>'Raw Data'!S163</f>
        <v>["West","West"]</v>
      </c>
      <c r="Y163" t="str">
        <f>'Raw Data'!T163</f>
        <v>Daylight</v>
      </c>
      <c r="Z163" t="str">
        <f>'Raw Data'!U163</f>
        <v>Dry</v>
      </c>
      <c r="AA163" t="str">
        <f>'Raw Data'!V163</f>
        <v>[40,71]</v>
      </c>
      <c r="AB163" t="str">
        <f>'Raw Data'!W163</f>
        <v>["Lap and Shoulder Belt Used","Lap and Shoulder Belt Used"]</v>
      </c>
      <c r="AC163" s="1">
        <f t="shared" si="26"/>
        <v>0</v>
      </c>
      <c r="AD163" t="str">
        <f>'Raw Data'!X163</f>
        <v>["Passenger Car","Pickup Truck"]</v>
      </c>
      <c r="AE163" t="str">
        <f>'Raw Data'!Y163</f>
        <v>2411000200I</v>
      </c>
      <c r="AF163">
        <f>'Raw Data'!Z163</f>
        <v>19.721747000000001</v>
      </c>
      <c r="AG163">
        <f>'Raw Data'!AA163</f>
        <v>34.847462999999998</v>
      </c>
      <c r="AH163">
        <f>'Raw Data'!AB163</f>
        <v>-83.358377000000004</v>
      </c>
      <c r="AI163">
        <f>'Raw Data'!AC163</f>
        <v>74</v>
      </c>
      <c r="AJ163">
        <f>'Raw Data'!AD163</f>
        <v>59</v>
      </c>
      <c r="AK163">
        <f>'Raw Data'!AE163</f>
        <v>132</v>
      </c>
      <c r="AL163" t="str">
        <f>'Raw Data'!AF163</f>
        <v>D1_0002_00_I</v>
      </c>
      <c r="AM163">
        <f>'Raw Data'!AG163</f>
        <v>113</v>
      </c>
      <c r="AN163">
        <f>'Raw Data'!AH163</f>
        <v>131</v>
      </c>
      <c r="AO163" t="str">
        <f>'Raw Data'!AI163</f>
        <v>simple</v>
      </c>
      <c r="AP163">
        <f>'Raw Data'!AJ163</f>
        <v>683.2</v>
      </c>
      <c r="AQ163">
        <f>'Raw Data'!AK163</f>
        <v>52.9</v>
      </c>
      <c r="AR163">
        <f>'Raw Data'!AL163</f>
        <v>630.5</v>
      </c>
      <c r="AS163">
        <f>'Raw Data'!AM163</f>
        <v>-83.343164999999999</v>
      </c>
      <c r="AT163">
        <f>'Raw Data'!AN163</f>
        <v>34.84554</v>
      </c>
      <c r="AU163">
        <f>'Raw Data'!AO163</f>
        <v>-83.341132000000002</v>
      </c>
      <c r="AV163">
        <f>'Raw Data'!AP163</f>
        <v>34.845472000000001</v>
      </c>
      <c r="AW163" t="str">
        <f>'Raw Data'!AQ163</f>
        <v>2411000200I</v>
      </c>
      <c r="AX163">
        <f>'Raw Data'!AR163</f>
        <v>1</v>
      </c>
      <c r="AY163">
        <f>'Raw Data'!AS163</f>
        <v>241</v>
      </c>
      <c r="AZ163">
        <f>'Raw Data'!AT163</f>
        <v>2</v>
      </c>
      <c r="BA163">
        <f>'Raw Data'!AU163</f>
        <v>0</v>
      </c>
      <c r="BB163">
        <f>'Raw Data'!AV163</f>
        <v>55</v>
      </c>
      <c r="BC163">
        <f>'Raw Data'!AW163</f>
        <v>7.44</v>
      </c>
      <c r="BD163">
        <f>'Raw Data'!AX163</f>
        <v>6.68</v>
      </c>
      <c r="BE163">
        <f>'Raw Data'!AY163</f>
        <v>1559.4</v>
      </c>
      <c r="BF163">
        <f>'Raw Data'!AZ163</f>
        <v>1580.1</v>
      </c>
      <c r="BG163">
        <f>'Raw Data'!BA163</f>
        <v>1588.6</v>
      </c>
      <c r="BH163">
        <f>'Raw Data'!BB163</f>
        <v>55</v>
      </c>
      <c r="BI163">
        <f>'Raw Data'!BC163</f>
        <v>50.4</v>
      </c>
      <c r="BJ163">
        <f>'Raw Data'!BD163</f>
        <v>4.5999999999999996</v>
      </c>
      <c r="BK163">
        <f>'Raw Data'!BE163</f>
        <v>43091</v>
      </c>
      <c r="BL163" t="str">
        <f>'Raw Data'!BF163</f>
        <v>NONE</v>
      </c>
      <c r="BM163">
        <f>'Raw Data'!BG163</f>
        <v>2.0799999999999998E-3</v>
      </c>
      <c r="BN163">
        <f>'Raw Data'!BH163</f>
        <v>43329</v>
      </c>
      <c r="BO163">
        <f>'Raw Data'!BI163</f>
        <v>42954</v>
      </c>
      <c r="BP163" t="str">
        <f>'Raw Data'!BJ163</f>
        <v>2411000200I</v>
      </c>
      <c r="BQ163" t="str">
        <f>'Raw Data'!BK163</f>
        <v>RABUN</v>
      </c>
      <c r="BR163">
        <f>'Raw Data'!BL163</f>
        <v>1</v>
      </c>
      <c r="BS163">
        <f>'Raw Data'!BM163</f>
        <v>200</v>
      </c>
      <c r="BT163">
        <f>'Raw Data'!BN163</f>
        <v>1</v>
      </c>
      <c r="BU163">
        <f>'Raw Data'!BO163</f>
        <v>1</v>
      </c>
      <c r="BV163">
        <f>'Raw Data'!BP163</f>
        <v>2</v>
      </c>
      <c r="BW163">
        <f>'Raw Data'!BQ163</f>
        <v>1</v>
      </c>
      <c r="BX163">
        <f>'Raw Data'!BR163</f>
        <v>1</v>
      </c>
      <c r="BY163">
        <f>'Raw Data'!BS163</f>
        <v>2</v>
      </c>
      <c r="BZ163">
        <f>'Raw Data'!BT163</f>
        <v>0</v>
      </c>
      <c r="CA163">
        <f>'Raw Data'!BU163</f>
        <v>4</v>
      </c>
      <c r="CB163" t="str">
        <f>'Raw Data'!BV163</f>
        <v>N</v>
      </c>
      <c r="CC163">
        <f>'Raw Data'!BW163</f>
        <v>241</v>
      </c>
      <c r="CD163">
        <f>'Raw Data'!BX163</f>
        <v>2</v>
      </c>
      <c r="CE163">
        <f>'Raw Data'!BY163</f>
        <v>0</v>
      </c>
      <c r="CF163" t="str">
        <f>'Raw Data'!BZ163</f>
        <v>Not Urban</v>
      </c>
      <c r="CG163" t="str">
        <f>'Raw Data'!CA163</f>
        <v>Not Urban</v>
      </c>
      <c r="CH163">
        <f>'Raw Data'!CB163</f>
        <v>0</v>
      </c>
      <c r="CI163">
        <f>'Raw Data'!CC163</f>
        <v>55</v>
      </c>
      <c r="CJ163">
        <f>'Raw Data'!CD163</f>
        <v>4660</v>
      </c>
      <c r="CK163" t="str">
        <f>'Raw Data'!CE163</f>
        <v xml:space="preserve"> </v>
      </c>
      <c r="CL163">
        <f>'Raw Data'!CF163</f>
        <v>0</v>
      </c>
      <c r="CM163">
        <f>'Raw Data'!CG163</f>
        <v>0.21953800000000001</v>
      </c>
      <c r="CN163">
        <f>'Raw Data'!CH163</f>
        <v>9</v>
      </c>
      <c r="CO163" t="str">
        <f>'Raw Data'!CI163</f>
        <v>State Mainline</v>
      </c>
      <c r="CP163">
        <f>'Raw Data'!CJ163</f>
        <v>4660</v>
      </c>
      <c r="CQ163">
        <f>'Raw Data'!CK163</f>
        <v>452519</v>
      </c>
      <c r="CR163">
        <f>'Raw Data'!CL163</f>
        <v>20.71</v>
      </c>
      <c r="CS163">
        <f>'Raw Data'!CM163</f>
        <v>20.93</v>
      </c>
      <c r="CT163">
        <f>'Raw Data'!CN163</f>
        <v>452519</v>
      </c>
      <c r="CU163">
        <f>'Raw Data'!CO163</f>
        <v>0</v>
      </c>
      <c r="CV163">
        <f>'Raw Data'!CP163</f>
        <v>1159.1591599999999</v>
      </c>
      <c r="CW163">
        <f>'Raw Data'!CQ163</f>
        <v>100</v>
      </c>
      <c r="CX163">
        <f>'Raw Data'!CR163</f>
        <v>42978</v>
      </c>
      <c r="CY163">
        <f>'Raw Data'!CS163</f>
        <v>9.4669999999999997E-3</v>
      </c>
      <c r="CZ163">
        <f>'Raw Data'!CT163</f>
        <v>0</v>
      </c>
      <c r="DA163">
        <f>'Raw Data'!CU163</f>
        <v>2.0799999999999998E-3</v>
      </c>
      <c r="DB163">
        <f>'Raw Data'!CV163</f>
        <v>622</v>
      </c>
      <c r="DC163" t="str">
        <f>'Raw Data'!CW163</f>
        <v>241-0023</v>
      </c>
      <c r="DD163" t="str">
        <f>'Raw Data'!CX163</f>
        <v>4R : Rural Minor Arterial</v>
      </c>
      <c r="DE163" t="str">
        <f>'Raw Data'!CY163</f>
        <v>34.834712, -83.329078</v>
      </c>
      <c r="DF163">
        <f>'Raw Data'!CZ163</f>
        <v>-83.329077999999996</v>
      </c>
      <c r="DG163">
        <f>'Raw Data'!DA163</f>
        <v>34.834712000000003</v>
      </c>
      <c r="DH163">
        <f>'Raw Data'!DB163</f>
        <v>34.834712000000003</v>
      </c>
      <c r="DI163">
        <f>'Raw Data'!DC163</f>
        <v>-83.329077999999996</v>
      </c>
      <c r="DJ163">
        <f>'Raw Data'!DD163</f>
        <v>2.0799999999999998E-3</v>
      </c>
      <c r="DK163">
        <f>'Raw Data'!DE163</f>
        <v>74</v>
      </c>
      <c r="DL163" s="1" t="str">
        <f>VLOOKUP(DK163,'Curve Info'!$A$9:$P$76,16)</f>
        <v>High Crash Frequency</v>
      </c>
      <c r="DM163" s="1" t="str">
        <f>VLOOKUP(DK163,'Curve Info'!$A$9:$P$76,14)</f>
        <v>Medium AADT</v>
      </c>
      <c r="DN163" s="1">
        <f t="shared" si="27"/>
        <v>3510</v>
      </c>
      <c r="DO163" s="1">
        <f t="shared" si="28"/>
        <v>3890</v>
      </c>
      <c r="DP163" s="1">
        <f t="shared" si="29"/>
        <v>-380</v>
      </c>
      <c r="DQ163" s="1">
        <f t="shared" si="30"/>
        <v>-9.7686375321336755E-2</v>
      </c>
      <c r="DR163" s="1">
        <f t="shared" si="31"/>
        <v>3700</v>
      </c>
      <c r="DS163">
        <f>'Raw Data'!DF163</f>
        <v>2650</v>
      </c>
      <c r="DT163">
        <f>'Raw Data'!DG163</f>
        <v>12.3</v>
      </c>
      <c r="DU163">
        <f>'Raw Data'!DH163</f>
        <v>4000</v>
      </c>
      <c r="DV163">
        <f>'Raw Data'!DI163</f>
        <v>0</v>
      </c>
      <c r="DW163">
        <f>'Raw Data'!DJ163</f>
        <v>3880</v>
      </c>
      <c r="DX163">
        <f>'Raw Data'!DK163</f>
        <v>0</v>
      </c>
      <c r="DY163">
        <f>'Raw Data'!DL163</f>
        <v>3880</v>
      </c>
      <c r="DZ163">
        <f>'Raw Data'!DM163</f>
        <v>9</v>
      </c>
      <c r="EA163">
        <f>'Raw Data'!DN163</f>
        <v>4660</v>
      </c>
      <c r="EB163">
        <f>'Raw Data'!DO163</f>
        <v>9</v>
      </c>
      <c r="EC163">
        <f>'Raw Data'!DP163</f>
        <v>4480</v>
      </c>
      <c r="ED163">
        <f>'Raw Data'!DQ163</f>
        <v>9</v>
      </c>
      <c r="EE163">
        <f>'Raw Data'!DR163</f>
        <v>4260</v>
      </c>
      <c r="EF163">
        <f>'Raw Data'!DS163</f>
        <v>9</v>
      </c>
      <c r="EG163">
        <f>'Raw Data'!DT163</f>
        <v>2160</v>
      </c>
      <c r="EH163">
        <f>'Raw Data'!DU163</f>
        <v>9</v>
      </c>
      <c r="EI163">
        <f>'Raw Data'!DV163</f>
        <v>2160</v>
      </c>
      <c r="EJ163">
        <f>'Raw Data'!DW163</f>
        <v>9</v>
      </c>
      <c r="EK163">
        <f>'Raw Data'!DX163</f>
        <v>4290</v>
      </c>
      <c r="EL163">
        <f>'Raw Data'!DY163</f>
        <v>9</v>
      </c>
      <c r="EM163">
        <f>'Raw Data'!DZ163</f>
        <v>1.5330999999999999E-2</v>
      </c>
    </row>
    <row r="164" spans="1:143" x14ac:dyDescent="0.3">
      <c r="A164">
        <f>'Raw Data'!A164</f>
        <v>163</v>
      </c>
      <c r="B164">
        <f>'Raw Data'!B164</f>
        <v>6025646</v>
      </c>
      <c r="C164" t="str">
        <f>'Raw Data'!C164</f>
        <v>Gsp Post 00</v>
      </c>
      <c r="D164">
        <f>'Raw Data'!D164</f>
        <v>42704.565972222219</v>
      </c>
      <c r="E164" s="1">
        <f t="shared" si="22"/>
        <v>2016</v>
      </c>
      <c r="F164" s="1" t="str" cm="1">
        <f t="array" ref="F164">_xlfn.IFS(E164&lt;=2016,"before treatment",E164=2017,"unknown",E164&gt;2017,"after treatment")</f>
        <v>before treatment</v>
      </c>
      <c r="G164" s="1">
        <f t="shared" si="23"/>
        <v>1</v>
      </c>
      <c r="H164" s="1">
        <f t="shared" si="24"/>
        <v>0</v>
      </c>
      <c r="I164" t="str">
        <f>'Raw Data'!E164</f>
        <v>Rabun</v>
      </c>
      <c r="J164" t="str">
        <f>'Raw Data'!F164</f>
        <v>State Route 2</v>
      </c>
      <c r="K164" t="str">
        <f>'Raw Data'!G164</f>
        <v>(none)</v>
      </c>
      <c r="L164" t="str">
        <f>'Raw Data'!H164</f>
        <v>(O) No Injury</v>
      </c>
      <c r="M164">
        <f>'Raw Data'!I164</f>
        <v>0</v>
      </c>
      <c r="N164">
        <f>'Raw Data'!J164</f>
        <v>0</v>
      </c>
      <c r="O164">
        <f>'Raw Data'!K164</f>
        <v>0</v>
      </c>
      <c r="P164" t="str">
        <f>'Raw Data'!L164</f>
        <v>Not a Collision with Motor Vehicle</v>
      </c>
      <c r="Q164" t="str">
        <f>'Raw Data'!M164</f>
        <v>On Shoulder</v>
      </c>
      <c r="R164" t="str">
        <f>'Raw Data'!N164</f>
        <v>Other-Fixed Object</v>
      </c>
      <c r="S164" t="str">
        <f>'Raw Data'!O164</f>
        <v>Embankment</v>
      </c>
      <c r="T164" t="str">
        <f>'Raw Data'!P164</f>
        <v>No Contributing Factors</v>
      </c>
      <c r="U164">
        <f>'Raw Data'!Q164</f>
        <v>1</v>
      </c>
      <c r="V164" s="1" t="str">
        <f t="shared" si="25"/>
        <v>Yes</v>
      </c>
      <c r="W164" t="str">
        <f>'Raw Data'!R164</f>
        <v>Straight</v>
      </c>
      <c r="X164" t="str">
        <f>'Raw Data'!S164</f>
        <v>North</v>
      </c>
      <c r="Y164" t="str">
        <f>'Raw Data'!T164</f>
        <v>Daylight</v>
      </c>
      <c r="Z164" t="str">
        <f>'Raw Data'!U164</f>
        <v>Wet</v>
      </c>
      <c r="AA164">
        <f>'Raw Data'!V164</f>
        <v>55</v>
      </c>
      <c r="AB164" t="str">
        <f>'Raw Data'!W164</f>
        <v>Lap and Shoulder Belt Used</v>
      </c>
      <c r="AC164" s="1">
        <f t="shared" si="26"/>
        <v>0</v>
      </c>
      <c r="AD164" t="str">
        <f>'Raw Data'!X164</f>
        <v>Pickup Truck</v>
      </c>
      <c r="AE164" t="str">
        <f>'Raw Data'!Y164</f>
        <v>2411000200I</v>
      </c>
      <c r="AF164">
        <f>'Raw Data'!Z164</f>
        <v>19.544930999999998</v>
      </c>
      <c r="AG164">
        <f>'Raw Data'!AA164</f>
        <v>34.848813999999997</v>
      </c>
      <c r="AH164">
        <f>'Raw Data'!AB164</f>
        <v>-83.360944000000003</v>
      </c>
      <c r="AI164">
        <f>'Raw Data'!AC164</f>
        <v>74</v>
      </c>
      <c r="AJ164">
        <f>'Raw Data'!AD164</f>
        <v>59</v>
      </c>
      <c r="AK164">
        <f>'Raw Data'!AE164</f>
        <v>132</v>
      </c>
      <c r="AL164" t="str">
        <f>'Raw Data'!AF164</f>
        <v>D1_0002_00_I</v>
      </c>
      <c r="AM164">
        <f>'Raw Data'!AG164</f>
        <v>113</v>
      </c>
      <c r="AN164">
        <f>'Raw Data'!AH164</f>
        <v>131</v>
      </c>
      <c r="AO164" t="str">
        <f>'Raw Data'!AI164</f>
        <v>simple</v>
      </c>
      <c r="AP164">
        <f>'Raw Data'!AJ164</f>
        <v>683.2</v>
      </c>
      <c r="AQ164">
        <f>'Raw Data'!AK164</f>
        <v>52.9</v>
      </c>
      <c r="AR164">
        <f>'Raw Data'!AL164</f>
        <v>630.5</v>
      </c>
      <c r="AS164">
        <f>'Raw Data'!AM164</f>
        <v>-83.343164999999999</v>
      </c>
      <c r="AT164">
        <f>'Raw Data'!AN164</f>
        <v>34.84554</v>
      </c>
      <c r="AU164">
        <f>'Raw Data'!AO164</f>
        <v>-83.341132000000002</v>
      </c>
      <c r="AV164">
        <f>'Raw Data'!AP164</f>
        <v>34.845472000000001</v>
      </c>
      <c r="AW164" t="str">
        <f>'Raw Data'!AQ164</f>
        <v>2411000200I</v>
      </c>
      <c r="AX164">
        <f>'Raw Data'!AR164</f>
        <v>1</v>
      </c>
      <c r="AY164">
        <f>'Raw Data'!AS164</f>
        <v>241</v>
      </c>
      <c r="AZ164">
        <f>'Raw Data'!AT164</f>
        <v>2</v>
      </c>
      <c r="BA164">
        <f>'Raw Data'!AU164</f>
        <v>0</v>
      </c>
      <c r="BB164">
        <f>'Raw Data'!AV164</f>
        <v>55</v>
      </c>
      <c r="BC164">
        <f>'Raw Data'!AW164</f>
        <v>7.44</v>
      </c>
      <c r="BD164">
        <f>'Raw Data'!AX164</f>
        <v>6.68</v>
      </c>
      <c r="BE164">
        <f>'Raw Data'!AY164</f>
        <v>1559.4</v>
      </c>
      <c r="BF164">
        <f>'Raw Data'!AZ164</f>
        <v>1580.1</v>
      </c>
      <c r="BG164">
        <f>'Raw Data'!BA164</f>
        <v>1588.6</v>
      </c>
      <c r="BH164">
        <f>'Raw Data'!BB164</f>
        <v>55</v>
      </c>
      <c r="BI164">
        <f>'Raw Data'!BC164</f>
        <v>50.4</v>
      </c>
      <c r="BJ164">
        <f>'Raw Data'!BD164</f>
        <v>4.5999999999999996</v>
      </c>
      <c r="BK164">
        <f>'Raw Data'!BE164</f>
        <v>43091</v>
      </c>
      <c r="BL164" t="str">
        <f>'Raw Data'!BF164</f>
        <v>NONE</v>
      </c>
      <c r="BM164">
        <f>'Raw Data'!BG164</f>
        <v>2.0799999999999998E-3</v>
      </c>
      <c r="BN164">
        <f>'Raw Data'!BH164</f>
        <v>43329</v>
      </c>
      <c r="BO164">
        <f>'Raw Data'!BI164</f>
        <v>42954</v>
      </c>
      <c r="BP164" t="str">
        <f>'Raw Data'!BJ164</f>
        <v>2411000200I</v>
      </c>
      <c r="BQ164" t="str">
        <f>'Raw Data'!BK164</f>
        <v>RABUN</v>
      </c>
      <c r="BR164">
        <f>'Raw Data'!BL164</f>
        <v>1</v>
      </c>
      <c r="BS164">
        <f>'Raw Data'!BM164</f>
        <v>200</v>
      </c>
      <c r="BT164">
        <f>'Raw Data'!BN164</f>
        <v>1</v>
      </c>
      <c r="BU164">
        <f>'Raw Data'!BO164</f>
        <v>1</v>
      </c>
      <c r="BV164">
        <f>'Raw Data'!BP164</f>
        <v>2</v>
      </c>
      <c r="BW164">
        <f>'Raw Data'!BQ164</f>
        <v>1</v>
      </c>
      <c r="BX164">
        <f>'Raw Data'!BR164</f>
        <v>1</v>
      </c>
      <c r="BY164">
        <f>'Raw Data'!BS164</f>
        <v>2</v>
      </c>
      <c r="BZ164">
        <f>'Raw Data'!BT164</f>
        <v>0</v>
      </c>
      <c r="CA164">
        <f>'Raw Data'!BU164</f>
        <v>4</v>
      </c>
      <c r="CB164" t="str">
        <f>'Raw Data'!BV164</f>
        <v>N</v>
      </c>
      <c r="CC164">
        <f>'Raw Data'!BW164</f>
        <v>241</v>
      </c>
      <c r="CD164">
        <f>'Raw Data'!BX164</f>
        <v>2</v>
      </c>
      <c r="CE164">
        <f>'Raw Data'!BY164</f>
        <v>0</v>
      </c>
      <c r="CF164" t="str">
        <f>'Raw Data'!BZ164</f>
        <v>Not Urban</v>
      </c>
      <c r="CG164" t="str">
        <f>'Raw Data'!CA164</f>
        <v>Not Urban</v>
      </c>
      <c r="CH164">
        <f>'Raw Data'!CB164</f>
        <v>0</v>
      </c>
      <c r="CI164">
        <f>'Raw Data'!CC164</f>
        <v>55</v>
      </c>
      <c r="CJ164">
        <f>'Raw Data'!CD164</f>
        <v>4660</v>
      </c>
      <c r="CK164" t="str">
        <f>'Raw Data'!CE164</f>
        <v xml:space="preserve"> </v>
      </c>
      <c r="CL164">
        <f>'Raw Data'!CF164</f>
        <v>0</v>
      </c>
      <c r="CM164">
        <f>'Raw Data'!CG164</f>
        <v>0.21953800000000001</v>
      </c>
      <c r="CN164">
        <f>'Raw Data'!CH164</f>
        <v>9</v>
      </c>
      <c r="CO164" t="str">
        <f>'Raw Data'!CI164</f>
        <v>State Mainline</v>
      </c>
      <c r="CP164">
        <f>'Raw Data'!CJ164</f>
        <v>4660</v>
      </c>
      <c r="CQ164">
        <f>'Raw Data'!CK164</f>
        <v>452519</v>
      </c>
      <c r="CR164">
        <f>'Raw Data'!CL164</f>
        <v>20.71</v>
      </c>
      <c r="CS164">
        <f>'Raw Data'!CM164</f>
        <v>20.93</v>
      </c>
      <c r="CT164">
        <f>'Raw Data'!CN164</f>
        <v>452519</v>
      </c>
      <c r="CU164">
        <f>'Raw Data'!CO164</f>
        <v>0</v>
      </c>
      <c r="CV164">
        <f>'Raw Data'!CP164</f>
        <v>1159.1591599999999</v>
      </c>
      <c r="CW164">
        <f>'Raw Data'!CQ164</f>
        <v>100</v>
      </c>
      <c r="CX164">
        <f>'Raw Data'!CR164</f>
        <v>42978</v>
      </c>
      <c r="CY164">
        <f>'Raw Data'!CS164</f>
        <v>9.4669999999999997E-3</v>
      </c>
      <c r="CZ164">
        <f>'Raw Data'!CT164</f>
        <v>0</v>
      </c>
      <c r="DA164">
        <f>'Raw Data'!CU164</f>
        <v>2.0799999999999998E-3</v>
      </c>
      <c r="DB164">
        <f>'Raw Data'!CV164</f>
        <v>622</v>
      </c>
      <c r="DC164" t="str">
        <f>'Raw Data'!CW164</f>
        <v>241-0023</v>
      </c>
      <c r="DD164" t="str">
        <f>'Raw Data'!CX164</f>
        <v>4R : Rural Minor Arterial</v>
      </c>
      <c r="DE164" t="str">
        <f>'Raw Data'!CY164</f>
        <v>34.834712, -83.329078</v>
      </c>
      <c r="DF164">
        <f>'Raw Data'!CZ164</f>
        <v>-83.329077999999996</v>
      </c>
      <c r="DG164">
        <f>'Raw Data'!DA164</f>
        <v>34.834712000000003</v>
      </c>
      <c r="DH164">
        <f>'Raw Data'!DB164</f>
        <v>34.834712000000003</v>
      </c>
      <c r="DI164">
        <f>'Raw Data'!DC164</f>
        <v>-83.329077999999996</v>
      </c>
      <c r="DJ164">
        <f>'Raw Data'!DD164</f>
        <v>2.0799999999999998E-3</v>
      </c>
      <c r="DK164">
        <f>'Raw Data'!DE164</f>
        <v>74</v>
      </c>
      <c r="DL164" s="1" t="str">
        <f>VLOOKUP(DK164,'Curve Info'!$A$9:$P$76,16)</f>
        <v>High Crash Frequency</v>
      </c>
      <c r="DM164" s="1" t="str">
        <f>VLOOKUP(DK164,'Curve Info'!$A$9:$P$76,14)</f>
        <v>Medium AADT</v>
      </c>
      <c r="DN164" s="1">
        <f t="shared" si="27"/>
        <v>3510</v>
      </c>
      <c r="DO164" s="1">
        <f t="shared" si="28"/>
        <v>3890</v>
      </c>
      <c r="DP164" s="1">
        <f t="shared" si="29"/>
        <v>-380</v>
      </c>
      <c r="DQ164" s="1">
        <f t="shared" si="30"/>
        <v>-9.7686375321336755E-2</v>
      </c>
      <c r="DR164" s="1">
        <f t="shared" si="31"/>
        <v>3700</v>
      </c>
      <c r="DS164">
        <f>'Raw Data'!DF164</f>
        <v>2650</v>
      </c>
      <c r="DT164">
        <f>'Raw Data'!DG164</f>
        <v>12.3</v>
      </c>
      <c r="DU164">
        <f>'Raw Data'!DH164</f>
        <v>4000</v>
      </c>
      <c r="DV164">
        <f>'Raw Data'!DI164</f>
        <v>0</v>
      </c>
      <c r="DW164">
        <f>'Raw Data'!DJ164</f>
        <v>3880</v>
      </c>
      <c r="DX164">
        <f>'Raw Data'!DK164</f>
        <v>0</v>
      </c>
      <c r="DY164">
        <f>'Raw Data'!DL164</f>
        <v>3880</v>
      </c>
      <c r="DZ164">
        <f>'Raw Data'!DM164</f>
        <v>9</v>
      </c>
      <c r="EA164">
        <f>'Raw Data'!DN164</f>
        <v>4660</v>
      </c>
      <c r="EB164">
        <f>'Raw Data'!DO164</f>
        <v>9</v>
      </c>
      <c r="EC164">
        <f>'Raw Data'!DP164</f>
        <v>4480</v>
      </c>
      <c r="ED164">
        <f>'Raw Data'!DQ164</f>
        <v>9</v>
      </c>
      <c r="EE164">
        <f>'Raw Data'!DR164</f>
        <v>4260</v>
      </c>
      <c r="EF164">
        <f>'Raw Data'!DS164</f>
        <v>9</v>
      </c>
      <c r="EG164">
        <f>'Raw Data'!DT164</f>
        <v>2160</v>
      </c>
      <c r="EH164">
        <f>'Raw Data'!DU164</f>
        <v>9</v>
      </c>
      <c r="EI164">
        <f>'Raw Data'!DV164</f>
        <v>2160</v>
      </c>
      <c r="EJ164">
        <f>'Raw Data'!DW164</f>
        <v>9</v>
      </c>
      <c r="EK164">
        <f>'Raw Data'!DX164</f>
        <v>4290</v>
      </c>
      <c r="EL164">
        <f>'Raw Data'!DY164</f>
        <v>9</v>
      </c>
      <c r="EM164">
        <f>'Raw Data'!DZ164</f>
        <v>1.8075999999999998E-2</v>
      </c>
    </row>
    <row r="165" spans="1:143" x14ac:dyDescent="0.3">
      <c r="A165">
        <f>'Raw Data'!A165</f>
        <v>164</v>
      </c>
      <c r="B165">
        <f>'Raw Data'!B165</f>
        <v>5878994</v>
      </c>
      <c r="C165" t="str">
        <f>'Raw Data'!C165</f>
        <v>Rabun Co Sheriff's Office</v>
      </c>
      <c r="D165">
        <f>'Raw Data'!D165</f>
        <v>42552.304166666669</v>
      </c>
      <c r="E165" s="1">
        <f t="shared" si="22"/>
        <v>2016</v>
      </c>
      <c r="F165" s="1" t="str" cm="1">
        <f t="array" ref="F165">_xlfn.IFS(E165&lt;=2016,"before treatment",E165=2017,"unknown",E165&gt;2017,"after treatment")</f>
        <v>before treatment</v>
      </c>
      <c r="G165" s="1">
        <f t="shared" si="23"/>
        <v>1</v>
      </c>
      <c r="H165" s="1">
        <f t="shared" si="24"/>
        <v>0</v>
      </c>
      <c r="I165" t="str">
        <f>'Raw Data'!E165</f>
        <v>Rabun</v>
      </c>
      <c r="J165" t="str">
        <f>'Raw Data'!F165</f>
        <v>State Route 2</v>
      </c>
      <c r="K165" t="str">
        <f>'Raw Data'!G165</f>
        <v>Clade Smith</v>
      </c>
      <c r="L165" t="str">
        <f>'Raw Data'!H165</f>
        <v>(C) Possible Injury / Complaint</v>
      </c>
      <c r="M165">
        <f>'Raw Data'!I165</f>
        <v>0</v>
      </c>
      <c r="N165">
        <f>'Raw Data'!J165</f>
        <v>0</v>
      </c>
      <c r="O165">
        <f>'Raw Data'!K165</f>
        <v>0</v>
      </c>
      <c r="P165" t="str">
        <f>'Raw Data'!L165</f>
        <v>Sideswipe-Opposite Direction</v>
      </c>
      <c r="Q165" t="str">
        <f>'Raw Data'!M165</f>
        <v>On Roadway - Roadway Intersection</v>
      </c>
      <c r="R165" t="str">
        <f>'Raw Data'!N165</f>
        <v>["Motor Vehicle in Motion","Motor Vehicle in Motion"]</v>
      </c>
      <c r="S165" t="str">
        <f>'Raw Data'!O165</f>
        <v>["Motor Vehicle in Motion","Motor Vehicle in Motion"]</v>
      </c>
      <c r="T165" t="str">
        <f>'Raw Data'!P165</f>
        <v>["No Contributing Factors","Wrong Side of Road"]</v>
      </c>
      <c r="U165">
        <f>'Raw Data'!Q165</f>
        <v>2</v>
      </c>
      <c r="V165" s="1" t="str">
        <f t="shared" si="25"/>
        <v>No</v>
      </c>
      <c r="W165" t="str">
        <f>'Raw Data'!R165</f>
        <v>["Straight","Straight"]</v>
      </c>
      <c r="X165" t="str">
        <f>'Raw Data'!S165</f>
        <v>["East","West"]</v>
      </c>
      <c r="Y165" t="str">
        <f>'Raw Data'!T165</f>
        <v>Daylight</v>
      </c>
      <c r="Z165" t="str">
        <f>'Raw Data'!U165</f>
        <v>Dry</v>
      </c>
      <c r="AA165" t="str">
        <f>'Raw Data'!V165</f>
        <v>[40,68]</v>
      </c>
      <c r="AB165" t="str">
        <f>'Raw Data'!W165</f>
        <v>["Lap and Shoulder Belt Used","Lap and Shoulder Belt Used","Lap and Shoulder Belt Used"]</v>
      </c>
      <c r="AC165" s="1">
        <f t="shared" si="26"/>
        <v>0</v>
      </c>
      <c r="AD165" t="str">
        <f>'Raw Data'!X165</f>
        <v>["Passenger Car","Pickup Truck"]</v>
      </c>
      <c r="AE165" t="str">
        <f>'Raw Data'!Y165</f>
        <v>2411000200I</v>
      </c>
      <c r="AF165">
        <f>'Raw Data'!Z165</f>
        <v>19.569552000000002</v>
      </c>
      <c r="AG165">
        <f>'Raw Data'!AA165</f>
        <v>34.848605999999997</v>
      </c>
      <c r="AH165">
        <f>'Raw Data'!AB165</f>
        <v>-83.360538000000005</v>
      </c>
      <c r="AI165">
        <f>'Raw Data'!AC165</f>
        <v>74</v>
      </c>
      <c r="AJ165">
        <f>'Raw Data'!AD165</f>
        <v>59</v>
      </c>
      <c r="AK165">
        <f>'Raw Data'!AE165</f>
        <v>132</v>
      </c>
      <c r="AL165" t="str">
        <f>'Raw Data'!AF165</f>
        <v>D1_0002_00_I</v>
      </c>
      <c r="AM165">
        <f>'Raw Data'!AG165</f>
        <v>113</v>
      </c>
      <c r="AN165">
        <f>'Raw Data'!AH165</f>
        <v>131</v>
      </c>
      <c r="AO165" t="str">
        <f>'Raw Data'!AI165</f>
        <v>simple</v>
      </c>
      <c r="AP165">
        <f>'Raw Data'!AJ165</f>
        <v>683.2</v>
      </c>
      <c r="AQ165">
        <f>'Raw Data'!AK165</f>
        <v>52.9</v>
      </c>
      <c r="AR165">
        <f>'Raw Data'!AL165</f>
        <v>630.5</v>
      </c>
      <c r="AS165">
        <f>'Raw Data'!AM165</f>
        <v>-83.343164999999999</v>
      </c>
      <c r="AT165">
        <f>'Raw Data'!AN165</f>
        <v>34.84554</v>
      </c>
      <c r="AU165">
        <f>'Raw Data'!AO165</f>
        <v>-83.341132000000002</v>
      </c>
      <c r="AV165">
        <f>'Raw Data'!AP165</f>
        <v>34.845472000000001</v>
      </c>
      <c r="AW165" t="str">
        <f>'Raw Data'!AQ165</f>
        <v>2411000200I</v>
      </c>
      <c r="AX165">
        <f>'Raw Data'!AR165</f>
        <v>1</v>
      </c>
      <c r="AY165">
        <f>'Raw Data'!AS165</f>
        <v>241</v>
      </c>
      <c r="AZ165">
        <f>'Raw Data'!AT165</f>
        <v>2</v>
      </c>
      <c r="BA165">
        <f>'Raw Data'!AU165</f>
        <v>0</v>
      </c>
      <c r="BB165">
        <f>'Raw Data'!AV165</f>
        <v>55</v>
      </c>
      <c r="BC165">
        <f>'Raw Data'!AW165</f>
        <v>7.44</v>
      </c>
      <c r="BD165">
        <f>'Raw Data'!AX165</f>
        <v>6.68</v>
      </c>
      <c r="BE165">
        <f>'Raw Data'!AY165</f>
        <v>1559.4</v>
      </c>
      <c r="BF165">
        <f>'Raw Data'!AZ165</f>
        <v>1580.1</v>
      </c>
      <c r="BG165">
        <f>'Raw Data'!BA165</f>
        <v>1588.6</v>
      </c>
      <c r="BH165">
        <f>'Raw Data'!BB165</f>
        <v>55</v>
      </c>
      <c r="BI165">
        <f>'Raw Data'!BC165</f>
        <v>50.4</v>
      </c>
      <c r="BJ165">
        <f>'Raw Data'!BD165</f>
        <v>4.5999999999999996</v>
      </c>
      <c r="BK165">
        <f>'Raw Data'!BE165</f>
        <v>43091</v>
      </c>
      <c r="BL165" t="str">
        <f>'Raw Data'!BF165</f>
        <v>NONE</v>
      </c>
      <c r="BM165">
        <f>'Raw Data'!BG165</f>
        <v>2.0799999999999998E-3</v>
      </c>
      <c r="BN165">
        <f>'Raw Data'!BH165</f>
        <v>43329</v>
      </c>
      <c r="BO165">
        <f>'Raw Data'!BI165</f>
        <v>42954</v>
      </c>
      <c r="BP165" t="str">
        <f>'Raw Data'!BJ165</f>
        <v>2411000200I</v>
      </c>
      <c r="BQ165" t="str">
        <f>'Raw Data'!BK165</f>
        <v>RABUN</v>
      </c>
      <c r="BR165">
        <f>'Raw Data'!BL165</f>
        <v>1</v>
      </c>
      <c r="BS165">
        <f>'Raw Data'!BM165</f>
        <v>200</v>
      </c>
      <c r="BT165">
        <f>'Raw Data'!BN165</f>
        <v>1</v>
      </c>
      <c r="BU165">
        <f>'Raw Data'!BO165</f>
        <v>1</v>
      </c>
      <c r="BV165">
        <f>'Raw Data'!BP165</f>
        <v>2</v>
      </c>
      <c r="BW165">
        <f>'Raw Data'!BQ165</f>
        <v>1</v>
      </c>
      <c r="BX165">
        <f>'Raw Data'!BR165</f>
        <v>1</v>
      </c>
      <c r="BY165">
        <f>'Raw Data'!BS165</f>
        <v>2</v>
      </c>
      <c r="BZ165">
        <f>'Raw Data'!BT165</f>
        <v>0</v>
      </c>
      <c r="CA165">
        <f>'Raw Data'!BU165</f>
        <v>4</v>
      </c>
      <c r="CB165" t="str">
        <f>'Raw Data'!BV165</f>
        <v>N</v>
      </c>
      <c r="CC165">
        <f>'Raw Data'!BW165</f>
        <v>241</v>
      </c>
      <c r="CD165">
        <f>'Raw Data'!BX165</f>
        <v>2</v>
      </c>
      <c r="CE165">
        <f>'Raw Data'!BY165</f>
        <v>0</v>
      </c>
      <c r="CF165" t="str">
        <f>'Raw Data'!BZ165</f>
        <v>Not Urban</v>
      </c>
      <c r="CG165" t="str">
        <f>'Raw Data'!CA165</f>
        <v>Not Urban</v>
      </c>
      <c r="CH165">
        <f>'Raw Data'!CB165</f>
        <v>0</v>
      </c>
      <c r="CI165">
        <f>'Raw Data'!CC165</f>
        <v>55</v>
      </c>
      <c r="CJ165">
        <f>'Raw Data'!CD165</f>
        <v>4660</v>
      </c>
      <c r="CK165" t="str">
        <f>'Raw Data'!CE165</f>
        <v xml:space="preserve"> </v>
      </c>
      <c r="CL165">
        <f>'Raw Data'!CF165</f>
        <v>0</v>
      </c>
      <c r="CM165">
        <f>'Raw Data'!CG165</f>
        <v>0.21953800000000001</v>
      </c>
      <c r="CN165">
        <f>'Raw Data'!CH165</f>
        <v>9</v>
      </c>
      <c r="CO165" t="str">
        <f>'Raw Data'!CI165</f>
        <v>State Mainline</v>
      </c>
      <c r="CP165">
        <f>'Raw Data'!CJ165</f>
        <v>4660</v>
      </c>
      <c r="CQ165">
        <f>'Raw Data'!CK165</f>
        <v>452519</v>
      </c>
      <c r="CR165">
        <f>'Raw Data'!CL165</f>
        <v>20.71</v>
      </c>
      <c r="CS165">
        <f>'Raw Data'!CM165</f>
        <v>20.93</v>
      </c>
      <c r="CT165">
        <f>'Raw Data'!CN165</f>
        <v>452519</v>
      </c>
      <c r="CU165">
        <f>'Raw Data'!CO165</f>
        <v>0</v>
      </c>
      <c r="CV165">
        <f>'Raw Data'!CP165</f>
        <v>1159.1591599999999</v>
      </c>
      <c r="CW165">
        <f>'Raw Data'!CQ165</f>
        <v>100</v>
      </c>
      <c r="CX165">
        <f>'Raw Data'!CR165</f>
        <v>42978</v>
      </c>
      <c r="CY165">
        <f>'Raw Data'!CS165</f>
        <v>9.4669999999999997E-3</v>
      </c>
      <c r="CZ165">
        <f>'Raw Data'!CT165</f>
        <v>0</v>
      </c>
      <c r="DA165">
        <f>'Raw Data'!CU165</f>
        <v>2.0799999999999998E-3</v>
      </c>
      <c r="DB165">
        <f>'Raw Data'!CV165</f>
        <v>622</v>
      </c>
      <c r="DC165" t="str">
        <f>'Raw Data'!CW165</f>
        <v>241-0023</v>
      </c>
      <c r="DD165" t="str">
        <f>'Raw Data'!CX165</f>
        <v>4R : Rural Minor Arterial</v>
      </c>
      <c r="DE165" t="str">
        <f>'Raw Data'!CY165</f>
        <v>34.834712, -83.329078</v>
      </c>
      <c r="DF165">
        <f>'Raw Data'!CZ165</f>
        <v>-83.329077999999996</v>
      </c>
      <c r="DG165">
        <f>'Raw Data'!DA165</f>
        <v>34.834712000000003</v>
      </c>
      <c r="DH165">
        <f>'Raw Data'!DB165</f>
        <v>34.834712000000003</v>
      </c>
      <c r="DI165">
        <f>'Raw Data'!DC165</f>
        <v>-83.329077999999996</v>
      </c>
      <c r="DJ165">
        <f>'Raw Data'!DD165</f>
        <v>2.0799999999999998E-3</v>
      </c>
      <c r="DK165">
        <f>'Raw Data'!DE165</f>
        <v>74</v>
      </c>
      <c r="DL165" s="1" t="str">
        <f>VLOOKUP(DK165,'Curve Info'!$A$9:$P$76,16)</f>
        <v>High Crash Frequency</v>
      </c>
      <c r="DM165" s="1" t="str">
        <f>VLOOKUP(DK165,'Curve Info'!$A$9:$P$76,14)</f>
        <v>Medium AADT</v>
      </c>
      <c r="DN165" s="1">
        <f t="shared" si="27"/>
        <v>3510</v>
      </c>
      <c r="DO165" s="1">
        <f t="shared" si="28"/>
        <v>3890</v>
      </c>
      <c r="DP165" s="1">
        <f t="shared" si="29"/>
        <v>-380</v>
      </c>
      <c r="DQ165" s="1">
        <f t="shared" si="30"/>
        <v>-9.7686375321336755E-2</v>
      </c>
      <c r="DR165" s="1">
        <f t="shared" si="31"/>
        <v>3700</v>
      </c>
      <c r="DS165">
        <f>'Raw Data'!DF165</f>
        <v>2650</v>
      </c>
      <c r="DT165">
        <f>'Raw Data'!DG165</f>
        <v>12.3</v>
      </c>
      <c r="DU165">
        <f>'Raw Data'!DH165</f>
        <v>4000</v>
      </c>
      <c r="DV165">
        <f>'Raw Data'!DI165</f>
        <v>0</v>
      </c>
      <c r="DW165">
        <f>'Raw Data'!DJ165</f>
        <v>3880</v>
      </c>
      <c r="DX165">
        <f>'Raw Data'!DK165</f>
        <v>0</v>
      </c>
      <c r="DY165">
        <f>'Raw Data'!DL165</f>
        <v>3880</v>
      </c>
      <c r="DZ165">
        <f>'Raw Data'!DM165</f>
        <v>9</v>
      </c>
      <c r="EA165">
        <f>'Raw Data'!DN165</f>
        <v>4660</v>
      </c>
      <c r="EB165">
        <f>'Raw Data'!DO165</f>
        <v>9</v>
      </c>
      <c r="EC165">
        <f>'Raw Data'!DP165</f>
        <v>4480</v>
      </c>
      <c r="ED165">
        <f>'Raw Data'!DQ165</f>
        <v>9</v>
      </c>
      <c r="EE165">
        <f>'Raw Data'!DR165</f>
        <v>4260</v>
      </c>
      <c r="EF165">
        <f>'Raw Data'!DS165</f>
        <v>9</v>
      </c>
      <c r="EG165">
        <f>'Raw Data'!DT165</f>
        <v>2160</v>
      </c>
      <c r="EH165">
        <f>'Raw Data'!DU165</f>
        <v>9</v>
      </c>
      <c r="EI165">
        <f>'Raw Data'!DV165</f>
        <v>2160</v>
      </c>
      <c r="EJ165">
        <f>'Raw Data'!DW165</f>
        <v>9</v>
      </c>
      <c r="EK165">
        <f>'Raw Data'!DX165</f>
        <v>4290</v>
      </c>
      <c r="EL165">
        <f>'Raw Data'!DY165</f>
        <v>9</v>
      </c>
      <c r="EM165">
        <f>'Raw Data'!DZ165</f>
        <v>1.7639999999999999E-2</v>
      </c>
    </row>
    <row r="166" spans="1:143" x14ac:dyDescent="0.3">
      <c r="A166">
        <f>'Raw Data'!A166</f>
        <v>165</v>
      </c>
      <c r="B166">
        <f>'Raw Data'!B166</f>
        <v>5608825</v>
      </c>
      <c r="C166" t="str">
        <f>'Raw Data'!C166</f>
        <v>Gsp Post 00</v>
      </c>
      <c r="D166">
        <f>'Raw Data'!D166</f>
        <v>42391.722222222219</v>
      </c>
      <c r="E166" s="1">
        <f t="shared" si="22"/>
        <v>2016</v>
      </c>
      <c r="F166" s="1" t="str" cm="1">
        <f t="array" ref="F166">_xlfn.IFS(E166&lt;=2016,"before treatment",E166=2017,"unknown",E166&gt;2017,"after treatment")</f>
        <v>before treatment</v>
      </c>
      <c r="G166" s="1">
        <f t="shared" si="23"/>
        <v>1</v>
      </c>
      <c r="H166" s="1">
        <f t="shared" si="24"/>
        <v>0</v>
      </c>
      <c r="I166" t="str">
        <f>'Raw Data'!E166</f>
        <v>Rabun</v>
      </c>
      <c r="J166" t="str">
        <f>'Raw Data'!F166</f>
        <v>State Route 2</v>
      </c>
      <c r="K166" t="str">
        <f>'Raw Data'!G166</f>
        <v>Sr 500</v>
      </c>
      <c r="L166" t="str">
        <f>'Raw Data'!H166</f>
        <v>(B) Suspected Minor/Visible Injury</v>
      </c>
      <c r="M166">
        <f>'Raw Data'!I166</f>
        <v>0</v>
      </c>
      <c r="N166">
        <f>'Raw Data'!J166</f>
        <v>0</v>
      </c>
      <c r="O166">
        <f>'Raw Data'!K166</f>
        <v>1</v>
      </c>
      <c r="P166" t="str">
        <f>'Raw Data'!L166</f>
        <v>Not a Collision with Motor Vehicle</v>
      </c>
      <c r="Q166" t="str">
        <f>'Raw Data'!M166</f>
        <v>On Roadway - Non-Intersection</v>
      </c>
      <c r="R166" t="str">
        <f>'Raw Data'!N166</f>
        <v>Over Turn</v>
      </c>
      <c r="S166" t="str">
        <f>'Raw Data'!O166</f>
        <v>Over Turn</v>
      </c>
      <c r="T166" t="str">
        <f>'Raw Data'!P166</f>
        <v>No Contributing Factors</v>
      </c>
      <c r="U166">
        <f>'Raw Data'!Q166</f>
        <v>1</v>
      </c>
      <c r="V166" s="1" t="str">
        <f t="shared" si="25"/>
        <v>Yes</v>
      </c>
      <c r="W166" t="str">
        <f>'Raw Data'!R166</f>
        <v>Negotiating a Curve</v>
      </c>
      <c r="X166" t="str">
        <f>'Raw Data'!S166</f>
        <v>North</v>
      </c>
      <c r="Y166" t="str">
        <f>'Raw Data'!T166</f>
        <v>Dusk</v>
      </c>
      <c r="Z166" t="str">
        <f>'Raw Data'!U166</f>
        <v>Slush</v>
      </c>
      <c r="AA166">
        <f>'Raw Data'!V166</f>
        <v>85</v>
      </c>
      <c r="AB166" t="str">
        <f>'Raw Data'!W166</f>
        <v>Unknown</v>
      </c>
      <c r="AC166" s="1">
        <f t="shared" si="26"/>
        <v>0</v>
      </c>
      <c r="AD166" t="str">
        <f>'Raw Data'!X166</f>
        <v>Passenger Car</v>
      </c>
      <c r="AE166" t="str">
        <f>'Raw Data'!Y166</f>
        <v>2411000200I</v>
      </c>
      <c r="AF166">
        <f>'Raw Data'!Z166</f>
        <v>20.714504999999999</v>
      </c>
      <c r="AG166">
        <f>'Raw Data'!AA166</f>
        <v>34.845700999999998</v>
      </c>
      <c r="AH166">
        <f>'Raw Data'!AB166</f>
        <v>-83.342101</v>
      </c>
      <c r="AI166">
        <f>'Raw Data'!AC166</f>
        <v>74</v>
      </c>
      <c r="AJ166">
        <f>'Raw Data'!AD166</f>
        <v>59</v>
      </c>
      <c r="AK166">
        <f>'Raw Data'!AE166</f>
        <v>132</v>
      </c>
      <c r="AL166" t="str">
        <f>'Raw Data'!AF166</f>
        <v>D1_0002_00_I</v>
      </c>
      <c r="AM166">
        <f>'Raw Data'!AG166</f>
        <v>113</v>
      </c>
      <c r="AN166">
        <f>'Raw Data'!AH166</f>
        <v>131</v>
      </c>
      <c r="AO166" t="str">
        <f>'Raw Data'!AI166</f>
        <v>simple</v>
      </c>
      <c r="AP166">
        <f>'Raw Data'!AJ166</f>
        <v>683.2</v>
      </c>
      <c r="AQ166">
        <f>'Raw Data'!AK166</f>
        <v>52.9</v>
      </c>
      <c r="AR166">
        <f>'Raw Data'!AL166</f>
        <v>630.5</v>
      </c>
      <c r="AS166">
        <f>'Raw Data'!AM166</f>
        <v>-83.343164999999999</v>
      </c>
      <c r="AT166">
        <f>'Raw Data'!AN166</f>
        <v>34.84554</v>
      </c>
      <c r="AU166">
        <f>'Raw Data'!AO166</f>
        <v>-83.341132000000002</v>
      </c>
      <c r="AV166">
        <f>'Raw Data'!AP166</f>
        <v>34.845472000000001</v>
      </c>
      <c r="AW166" t="str">
        <f>'Raw Data'!AQ166</f>
        <v>2411000200I</v>
      </c>
      <c r="AX166">
        <f>'Raw Data'!AR166</f>
        <v>1</v>
      </c>
      <c r="AY166">
        <f>'Raw Data'!AS166</f>
        <v>241</v>
      </c>
      <c r="AZ166">
        <f>'Raw Data'!AT166</f>
        <v>2</v>
      </c>
      <c r="BA166">
        <f>'Raw Data'!AU166</f>
        <v>0</v>
      </c>
      <c r="BB166">
        <f>'Raw Data'!AV166</f>
        <v>55</v>
      </c>
      <c r="BC166">
        <f>'Raw Data'!AW166</f>
        <v>7.44</v>
      </c>
      <c r="BD166">
        <f>'Raw Data'!AX166</f>
        <v>6.68</v>
      </c>
      <c r="BE166">
        <f>'Raw Data'!AY166</f>
        <v>1559.4</v>
      </c>
      <c r="BF166">
        <f>'Raw Data'!AZ166</f>
        <v>1580.1</v>
      </c>
      <c r="BG166">
        <f>'Raw Data'!BA166</f>
        <v>1588.6</v>
      </c>
      <c r="BH166">
        <f>'Raw Data'!BB166</f>
        <v>55</v>
      </c>
      <c r="BI166">
        <f>'Raw Data'!BC166</f>
        <v>50.4</v>
      </c>
      <c r="BJ166">
        <f>'Raw Data'!BD166</f>
        <v>4.5999999999999996</v>
      </c>
      <c r="BK166">
        <f>'Raw Data'!BE166</f>
        <v>43091</v>
      </c>
      <c r="BL166" t="str">
        <f>'Raw Data'!BF166</f>
        <v>NONE</v>
      </c>
      <c r="BM166">
        <f>'Raw Data'!BG166</f>
        <v>2.0799999999999998E-3</v>
      </c>
      <c r="BN166">
        <f>'Raw Data'!BH166</f>
        <v>43329</v>
      </c>
      <c r="BO166">
        <f>'Raw Data'!BI166</f>
        <v>42954</v>
      </c>
      <c r="BP166" t="str">
        <f>'Raw Data'!BJ166</f>
        <v>2411000200I</v>
      </c>
      <c r="BQ166" t="str">
        <f>'Raw Data'!BK166</f>
        <v>RABUN</v>
      </c>
      <c r="BR166">
        <f>'Raw Data'!BL166</f>
        <v>1</v>
      </c>
      <c r="BS166">
        <f>'Raw Data'!BM166</f>
        <v>200</v>
      </c>
      <c r="BT166">
        <f>'Raw Data'!BN166</f>
        <v>1</v>
      </c>
      <c r="BU166">
        <f>'Raw Data'!BO166</f>
        <v>1</v>
      </c>
      <c r="BV166">
        <f>'Raw Data'!BP166</f>
        <v>2</v>
      </c>
      <c r="BW166">
        <f>'Raw Data'!BQ166</f>
        <v>1</v>
      </c>
      <c r="BX166">
        <f>'Raw Data'!BR166</f>
        <v>1</v>
      </c>
      <c r="BY166">
        <f>'Raw Data'!BS166</f>
        <v>2</v>
      </c>
      <c r="BZ166">
        <f>'Raw Data'!BT166</f>
        <v>0</v>
      </c>
      <c r="CA166">
        <f>'Raw Data'!BU166</f>
        <v>4</v>
      </c>
      <c r="CB166" t="str">
        <f>'Raw Data'!BV166</f>
        <v>N</v>
      </c>
      <c r="CC166">
        <f>'Raw Data'!BW166</f>
        <v>241</v>
      </c>
      <c r="CD166">
        <f>'Raw Data'!BX166</f>
        <v>2</v>
      </c>
      <c r="CE166">
        <f>'Raw Data'!BY166</f>
        <v>0</v>
      </c>
      <c r="CF166" t="str">
        <f>'Raw Data'!BZ166</f>
        <v>Not Urban</v>
      </c>
      <c r="CG166" t="str">
        <f>'Raw Data'!CA166</f>
        <v>Not Urban</v>
      </c>
      <c r="CH166">
        <f>'Raw Data'!CB166</f>
        <v>0</v>
      </c>
      <c r="CI166">
        <f>'Raw Data'!CC166</f>
        <v>55</v>
      </c>
      <c r="CJ166">
        <f>'Raw Data'!CD166</f>
        <v>4660</v>
      </c>
      <c r="CK166" t="str">
        <f>'Raw Data'!CE166</f>
        <v xml:space="preserve"> </v>
      </c>
      <c r="CL166">
        <f>'Raw Data'!CF166</f>
        <v>0</v>
      </c>
      <c r="CM166">
        <f>'Raw Data'!CG166</f>
        <v>0.21953800000000001</v>
      </c>
      <c r="CN166">
        <f>'Raw Data'!CH166</f>
        <v>9</v>
      </c>
      <c r="CO166" t="str">
        <f>'Raw Data'!CI166</f>
        <v>State Mainline</v>
      </c>
      <c r="CP166">
        <f>'Raw Data'!CJ166</f>
        <v>4660</v>
      </c>
      <c r="CQ166">
        <f>'Raw Data'!CK166</f>
        <v>452519</v>
      </c>
      <c r="CR166">
        <f>'Raw Data'!CL166</f>
        <v>20.71</v>
      </c>
      <c r="CS166">
        <f>'Raw Data'!CM166</f>
        <v>20.93</v>
      </c>
      <c r="CT166">
        <f>'Raw Data'!CN166</f>
        <v>452519</v>
      </c>
      <c r="CU166">
        <f>'Raw Data'!CO166</f>
        <v>0</v>
      </c>
      <c r="CV166">
        <f>'Raw Data'!CP166</f>
        <v>1159.1591599999999</v>
      </c>
      <c r="CW166">
        <f>'Raw Data'!CQ166</f>
        <v>100</v>
      </c>
      <c r="CX166">
        <f>'Raw Data'!CR166</f>
        <v>42978</v>
      </c>
      <c r="CY166">
        <f>'Raw Data'!CS166</f>
        <v>9.4669999999999997E-3</v>
      </c>
      <c r="CZ166">
        <f>'Raw Data'!CT166</f>
        <v>0</v>
      </c>
      <c r="DA166">
        <f>'Raw Data'!CU166</f>
        <v>2.0799999999999998E-3</v>
      </c>
      <c r="DB166">
        <f>'Raw Data'!CV166</f>
        <v>622</v>
      </c>
      <c r="DC166" t="str">
        <f>'Raw Data'!CW166</f>
        <v>241-0023</v>
      </c>
      <c r="DD166" t="str">
        <f>'Raw Data'!CX166</f>
        <v>4R : Rural Minor Arterial</v>
      </c>
      <c r="DE166" t="str">
        <f>'Raw Data'!CY166</f>
        <v>34.834712, -83.329078</v>
      </c>
      <c r="DF166">
        <f>'Raw Data'!CZ166</f>
        <v>-83.329077999999996</v>
      </c>
      <c r="DG166">
        <f>'Raw Data'!DA166</f>
        <v>34.834712000000003</v>
      </c>
      <c r="DH166">
        <f>'Raw Data'!DB166</f>
        <v>34.834712000000003</v>
      </c>
      <c r="DI166">
        <f>'Raw Data'!DC166</f>
        <v>-83.329077999999996</v>
      </c>
      <c r="DJ166">
        <f>'Raw Data'!DD166</f>
        <v>2.0799999999999998E-3</v>
      </c>
      <c r="DK166">
        <f>'Raw Data'!DE166</f>
        <v>74</v>
      </c>
      <c r="DL166" s="1" t="str">
        <f>VLOOKUP(DK166,'Curve Info'!$A$9:$P$76,16)</f>
        <v>High Crash Frequency</v>
      </c>
      <c r="DM166" s="1" t="str">
        <f>VLOOKUP(DK166,'Curve Info'!$A$9:$P$76,14)</f>
        <v>Medium AADT</v>
      </c>
      <c r="DN166" s="1">
        <f t="shared" si="27"/>
        <v>3510</v>
      </c>
      <c r="DO166" s="1">
        <f t="shared" si="28"/>
        <v>3890</v>
      </c>
      <c r="DP166" s="1">
        <f t="shared" si="29"/>
        <v>-380</v>
      </c>
      <c r="DQ166" s="1">
        <f t="shared" si="30"/>
        <v>-9.7686375321336755E-2</v>
      </c>
      <c r="DR166" s="1">
        <f t="shared" si="31"/>
        <v>3700</v>
      </c>
      <c r="DS166">
        <f>'Raw Data'!DF166</f>
        <v>2650</v>
      </c>
      <c r="DT166">
        <f>'Raw Data'!DG166</f>
        <v>12.3</v>
      </c>
      <c r="DU166">
        <f>'Raw Data'!DH166</f>
        <v>4000</v>
      </c>
      <c r="DV166">
        <f>'Raw Data'!DI166</f>
        <v>0</v>
      </c>
      <c r="DW166">
        <f>'Raw Data'!DJ166</f>
        <v>3880</v>
      </c>
      <c r="DX166">
        <f>'Raw Data'!DK166</f>
        <v>0</v>
      </c>
      <c r="DY166">
        <f>'Raw Data'!DL166</f>
        <v>3880</v>
      </c>
      <c r="DZ166">
        <f>'Raw Data'!DM166</f>
        <v>9</v>
      </c>
      <c r="EA166">
        <f>'Raw Data'!DN166</f>
        <v>4660</v>
      </c>
      <c r="EB166">
        <f>'Raw Data'!DO166</f>
        <v>9</v>
      </c>
      <c r="EC166">
        <f>'Raw Data'!DP166</f>
        <v>4480</v>
      </c>
      <c r="ED166">
        <f>'Raw Data'!DQ166</f>
        <v>9</v>
      </c>
      <c r="EE166">
        <f>'Raw Data'!DR166</f>
        <v>4260</v>
      </c>
      <c r="EF166">
        <f>'Raw Data'!DS166</f>
        <v>9</v>
      </c>
      <c r="EG166">
        <f>'Raw Data'!DT166</f>
        <v>2160</v>
      </c>
      <c r="EH166">
        <f>'Raw Data'!DU166</f>
        <v>9</v>
      </c>
      <c r="EI166">
        <f>'Raw Data'!DV166</f>
        <v>2160</v>
      </c>
      <c r="EJ166">
        <f>'Raw Data'!DW166</f>
        <v>9</v>
      </c>
      <c r="EK166">
        <f>'Raw Data'!DX166</f>
        <v>4290</v>
      </c>
      <c r="EL166">
        <f>'Raw Data'!DY166</f>
        <v>9</v>
      </c>
      <c r="EM166">
        <f>'Raw Data'!DZ166</f>
        <v>0</v>
      </c>
    </row>
    <row r="167" spans="1:143" x14ac:dyDescent="0.3">
      <c r="A167">
        <f>'Raw Data'!A167</f>
        <v>166</v>
      </c>
      <c r="B167">
        <f>'Raw Data'!B167</f>
        <v>5575714</v>
      </c>
      <c r="C167" t="str">
        <f>'Raw Data'!C167</f>
        <v>Gsp Post 00</v>
      </c>
      <c r="D167">
        <f>'Raw Data'!D167</f>
        <v>42361.815972222219</v>
      </c>
      <c r="E167" s="1">
        <f t="shared" si="22"/>
        <v>2015</v>
      </c>
      <c r="F167" s="1" t="str" cm="1">
        <f t="array" ref="F167">_xlfn.IFS(E167&lt;=2016,"before treatment",E167=2017,"unknown",E167&gt;2017,"after treatment")</f>
        <v>before treatment</v>
      </c>
      <c r="G167" s="1">
        <f t="shared" si="23"/>
        <v>1</v>
      </c>
      <c r="H167" s="1">
        <f t="shared" si="24"/>
        <v>0</v>
      </c>
      <c r="I167" t="str">
        <f>'Raw Data'!E167</f>
        <v>Rabun</v>
      </c>
      <c r="J167" t="str">
        <f>'Raw Data'!F167</f>
        <v>State Route 2</v>
      </c>
      <c r="K167" t="str">
        <f>'Raw Data'!G167</f>
        <v>10 Feet E Of Levee Ln</v>
      </c>
      <c r="L167" t="str">
        <f>'Raw Data'!H167</f>
        <v>(O) No Injury</v>
      </c>
      <c r="M167">
        <f>'Raw Data'!I167</f>
        <v>0</v>
      </c>
      <c r="N167">
        <f>'Raw Data'!J167</f>
        <v>0</v>
      </c>
      <c r="O167">
        <f>'Raw Data'!K167</f>
        <v>0</v>
      </c>
      <c r="P167" t="str">
        <f>'Raw Data'!L167</f>
        <v>Not a Collision with Motor Vehicle</v>
      </c>
      <c r="Q167" t="str">
        <f>'Raw Data'!M167</f>
        <v>Off Roadway</v>
      </c>
      <c r="R167" t="str">
        <f>'Raw Data'!N167</f>
        <v>Ditch</v>
      </c>
      <c r="S167" t="str">
        <f>'Raw Data'!O167</f>
        <v>Ditch</v>
      </c>
      <c r="T167" t="str">
        <f>'Raw Data'!P167</f>
        <v>Changed Lanes Improperly</v>
      </c>
      <c r="U167">
        <f>'Raw Data'!Q167</f>
        <v>1</v>
      </c>
      <c r="V167" s="1" t="str">
        <f t="shared" si="25"/>
        <v>Yes</v>
      </c>
      <c r="W167" t="str">
        <f>'Raw Data'!R167</f>
        <v>Negotiating a Curve</v>
      </c>
      <c r="X167" t="str">
        <f>'Raw Data'!S167</f>
        <v>East</v>
      </c>
      <c r="Y167" t="str">
        <f>'Raw Data'!T167</f>
        <v>Dark-Not Lighted</v>
      </c>
      <c r="Z167" t="str">
        <f>'Raw Data'!U167</f>
        <v>Wet</v>
      </c>
      <c r="AA167">
        <f>'Raw Data'!V167</f>
        <v>35</v>
      </c>
      <c r="AB167" t="str">
        <f>'Raw Data'!W167</f>
        <v>Lap and Shoulder Belt Used</v>
      </c>
      <c r="AC167" s="1">
        <f t="shared" si="26"/>
        <v>0</v>
      </c>
      <c r="AD167" t="str">
        <f>'Raw Data'!X167</f>
        <v>Passenger Car</v>
      </c>
      <c r="AE167" t="str">
        <f>'Raw Data'!Y167</f>
        <v>2411000200I</v>
      </c>
      <c r="AF167">
        <f>'Raw Data'!Z167</f>
        <v>19.57019</v>
      </c>
      <c r="AG167">
        <f>'Raw Data'!AA167</f>
        <v>34.848601000000002</v>
      </c>
      <c r="AH167">
        <f>'Raw Data'!AB167</f>
        <v>-83.360529</v>
      </c>
      <c r="AI167">
        <f>'Raw Data'!AC167</f>
        <v>74</v>
      </c>
      <c r="AJ167">
        <f>'Raw Data'!AD167</f>
        <v>59</v>
      </c>
      <c r="AK167">
        <f>'Raw Data'!AE167</f>
        <v>132</v>
      </c>
      <c r="AL167" t="str">
        <f>'Raw Data'!AF167</f>
        <v>D1_0002_00_I</v>
      </c>
      <c r="AM167">
        <f>'Raw Data'!AG167</f>
        <v>113</v>
      </c>
      <c r="AN167">
        <f>'Raw Data'!AH167</f>
        <v>131</v>
      </c>
      <c r="AO167" t="str">
        <f>'Raw Data'!AI167</f>
        <v>simple</v>
      </c>
      <c r="AP167">
        <f>'Raw Data'!AJ167</f>
        <v>683.2</v>
      </c>
      <c r="AQ167">
        <f>'Raw Data'!AK167</f>
        <v>52.9</v>
      </c>
      <c r="AR167">
        <f>'Raw Data'!AL167</f>
        <v>630.5</v>
      </c>
      <c r="AS167">
        <f>'Raw Data'!AM167</f>
        <v>-83.343164999999999</v>
      </c>
      <c r="AT167">
        <f>'Raw Data'!AN167</f>
        <v>34.84554</v>
      </c>
      <c r="AU167">
        <f>'Raw Data'!AO167</f>
        <v>-83.341132000000002</v>
      </c>
      <c r="AV167">
        <f>'Raw Data'!AP167</f>
        <v>34.845472000000001</v>
      </c>
      <c r="AW167" t="str">
        <f>'Raw Data'!AQ167</f>
        <v>2411000200I</v>
      </c>
      <c r="AX167">
        <f>'Raw Data'!AR167</f>
        <v>1</v>
      </c>
      <c r="AY167">
        <f>'Raw Data'!AS167</f>
        <v>241</v>
      </c>
      <c r="AZ167">
        <f>'Raw Data'!AT167</f>
        <v>2</v>
      </c>
      <c r="BA167">
        <f>'Raw Data'!AU167</f>
        <v>0</v>
      </c>
      <c r="BB167">
        <f>'Raw Data'!AV167</f>
        <v>55</v>
      </c>
      <c r="BC167">
        <f>'Raw Data'!AW167</f>
        <v>7.44</v>
      </c>
      <c r="BD167">
        <f>'Raw Data'!AX167</f>
        <v>6.68</v>
      </c>
      <c r="BE167">
        <f>'Raw Data'!AY167</f>
        <v>1559.4</v>
      </c>
      <c r="BF167">
        <f>'Raw Data'!AZ167</f>
        <v>1580.1</v>
      </c>
      <c r="BG167">
        <f>'Raw Data'!BA167</f>
        <v>1588.6</v>
      </c>
      <c r="BH167">
        <f>'Raw Data'!BB167</f>
        <v>55</v>
      </c>
      <c r="BI167">
        <f>'Raw Data'!BC167</f>
        <v>50.4</v>
      </c>
      <c r="BJ167">
        <f>'Raw Data'!BD167</f>
        <v>4.5999999999999996</v>
      </c>
      <c r="BK167">
        <f>'Raw Data'!BE167</f>
        <v>43091</v>
      </c>
      <c r="BL167" t="str">
        <f>'Raw Data'!BF167</f>
        <v>NONE</v>
      </c>
      <c r="BM167">
        <f>'Raw Data'!BG167</f>
        <v>2.0799999999999998E-3</v>
      </c>
      <c r="BN167">
        <f>'Raw Data'!BH167</f>
        <v>43329</v>
      </c>
      <c r="BO167">
        <f>'Raw Data'!BI167</f>
        <v>42954</v>
      </c>
      <c r="BP167" t="str">
        <f>'Raw Data'!BJ167</f>
        <v>2411000200I</v>
      </c>
      <c r="BQ167" t="str">
        <f>'Raw Data'!BK167</f>
        <v>RABUN</v>
      </c>
      <c r="BR167">
        <f>'Raw Data'!BL167</f>
        <v>1</v>
      </c>
      <c r="BS167">
        <f>'Raw Data'!BM167</f>
        <v>200</v>
      </c>
      <c r="BT167">
        <f>'Raw Data'!BN167</f>
        <v>1</v>
      </c>
      <c r="BU167">
        <f>'Raw Data'!BO167</f>
        <v>1</v>
      </c>
      <c r="BV167">
        <f>'Raw Data'!BP167</f>
        <v>2</v>
      </c>
      <c r="BW167">
        <f>'Raw Data'!BQ167</f>
        <v>1</v>
      </c>
      <c r="BX167">
        <f>'Raw Data'!BR167</f>
        <v>1</v>
      </c>
      <c r="BY167">
        <f>'Raw Data'!BS167</f>
        <v>2</v>
      </c>
      <c r="BZ167">
        <f>'Raw Data'!BT167</f>
        <v>0</v>
      </c>
      <c r="CA167">
        <f>'Raw Data'!BU167</f>
        <v>4</v>
      </c>
      <c r="CB167" t="str">
        <f>'Raw Data'!BV167</f>
        <v>N</v>
      </c>
      <c r="CC167">
        <f>'Raw Data'!BW167</f>
        <v>241</v>
      </c>
      <c r="CD167">
        <f>'Raw Data'!BX167</f>
        <v>2</v>
      </c>
      <c r="CE167">
        <f>'Raw Data'!BY167</f>
        <v>0</v>
      </c>
      <c r="CF167" t="str">
        <f>'Raw Data'!BZ167</f>
        <v>Not Urban</v>
      </c>
      <c r="CG167" t="str">
        <f>'Raw Data'!CA167</f>
        <v>Not Urban</v>
      </c>
      <c r="CH167">
        <f>'Raw Data'!CB167</f>
        <v>0</v>
      </c>
      <c r="CI167">
        <f>'Raw Data'!CC167</f>
        <v>55</v>
      </c>
      <c r="CJ167">
        <f>'Raw Data'!CD167</f>
        <v>4660</v>
      </c>
      <c r="CK167" t="str">
        <f>'Raw Data'!CE167</f>
        <v xml:space="preserve"> </v>
      </c>
      <c r="CL167">
        <f>'Raw Data'!CF167</f>
        <v>0</v>
      </c>
      <c r="CM167">
        <f>'Raw Data'!CG167</f>
        <v>0.21953800000000001</v>
      </c>
      <c r="CN167">
        <f>'Raw Data'!CH167</f>
        <v>9</v>
      </c>
      <c r="CO167" t="str">
        <f>'Raw Data'!CI167</f>
        <v>State Mainline</v>
      </c>
      <c r="CP167">
        <f>'Raw Data'!CJ167</f>
        <v>4660</v>
      </c>
      <c r="CQ167">
        <f>'Raw Data'!CK167</f>
        <v>452519</v>
      </c>
      <c r="CR167">
        <f>'Raw Data'!CL167</f>
        <v>20.71</v>
      </c>
      <c r="CS167">
        <f>'Raw Data'!CM167</f>
        <v>20.93</v>
      </c>
      <c r="CT167">
        <f>'Raw Data'!CN167</f>
        <v>452519</v>
      </c>
      <c r="CU167">
        <f>'Raw Data'!CO167</f>
        <v>0</v>
      </c>
      <c r="CV167">
        <f>'Raw Data'!CP167</f>
        <v>1159.1591599999999</v>
      </c>
      <c r="CW167">
        <f>'Raw Data'!CQ167</f>
        <v>100</v>
      </c>
      <c r="CX167">
        <f>'Raw Data'!CR167</f>
        <v>42978</v>
      </c>
      <c r="CY167">
        <f>'Raw Data'!CS167</f>
        <v>9.4669999999999997E-3</v>
      </c>
      <c r="CZ167">
        <f>'Raw Data'!CT167</f>
        <v>0</v>
      </c>
      <c r="DA167">
        <f>'Raw Data'!CU167</f>
        <v>2.0799999999999998E-3</v>
      </c>
      <c r="DB167">
        <f>'Raw Data'!CV167</f>
        <v>622</v>
      </c>
      <c r="DC167" t="str">
        <f>'Raw Data'!CW167</f>
        <v>241-0023</v>
      </c>
      <c r="DD167" t="str">
        <f>'Raw Data'!CX167</f>
        <v>4R : Rural Minor Arterial</v>
      </c>
      <c r="DE167" t="str">
        <f>'Raw Data'!CY167</f>
        <v>34.834712, -83.329078</v>
      </c>
      <c r="DF167">
        <f>'Raw Data'!CZ167</f>
        <v>-83.329077999999996</v>
      </c>
      <c r="DG167">
        <f>'Raw Data'!DA167</f>
        <v>34.834712000000003</v>
      </c>
      <c r="DH167">
        <f>'Raw Data'!DB167</f>
        <v>34.834712000000003</v>
      </c>
      <c r="DI167">
        <f>'Raw Data'!DC167</f>
        <v>-83.329077999999996</v>
      </c>
      <c r="DJ167">
        <f>'Raw Data'!DD167</f>
        <v>2.0799999999999998E-3</v>
      </c>
      <c r="DK167">
        <f>'Raw Data'!DE167</f>
        <v>74</v>
      </c>
      <c r="DL167" s="1" t="str">
        <f>VLOOKUP(DK167,'Curve Info'!$A$9:$P$76,16)</f>
        <v>High Crash Frequency</v>
      </c>
      <c r="DM167" s="1" t="str">
        <f>VLOOKUP(DK167,'Curve Info'!$A$9:$P$76,14)</f>
        <v>Medium AADT</v>
      </c>
      <c r="DN167" s="1">
        <f t="shared" si="27"/>
        <v>3510</v>
      </c>
      <c r="DO167" s="1">
        <f t="shared" si="28"/>
        <v>3890</v>
      </c>
      <c r="DP167" s="1">
        <f t="shared" si="29"/>
        <v>-380</v>
      </c>
      <c r="DQ167" s="1">
        <f t="shared" si="30"/>
        <v>-9.7686375321336755E-2</v>
      </c>
      <c r="DR167" s="1">
        <f t="shared" si="31"/>
        <v>3700</v>
      </c>
      <c r="DS167">
        <f>'Raw Data'!DF167</f>
        <v>2650</v>
      </c>
      <c r="DT167">
        <f>'Raw Data'!DG167</f>
        <v>12.3</v>
      </c>
      <c r="DU167">
        <f>'Raw Data'!DH167</f>
        <v>4000</v>
      </c>
      <c r="DV167">
        <f>'Raw Data'!DI167</f>
        <v>0</v>
      </c>
      <c r="DW167">
        <f>'Raw Data'!DJ167</f>
        <v>3880</v>
      </c>
      <c r="DX167">
        <f>'Raw Data'!DK167</f>
        <v>0</v>
      </c>
      <c r="DY167">
        <f>'Raw Data'!DL167</f>
        <v>3880</v>
      </c>
      <c r="DZ167">
        <f>'Raw Data'!DM167</f>
        <v>9</v>
      </c>
      <c r="EA167">
        <f>'Raw Data'!DN167</f>
        <v>4660</v>
      </c>
      <c r="EB167">
        <f>'Raw Data'!DO167</f>
        <v>9</v>
      </c>
      <c r="EC167">
        <f>'Raw Data'!DP167</f>
        <v>4480</v>
      </c>
      <c r="ED167">
        <f>'Raw Data'!DQ167</f>
        <v>9</v>
      </c>
      <c r="EE167">
        <f>'Raw Data'!DR167</f>
        <v>4260</v>
      </c>
      <c r="EF167">
        <f>'Raw Data'!DS167</f>
        <v>9</v>
      </c>
      <c r="EG167">
        <f>'Raw Data'!DT167</f>
        <v>2160</v>
      </c>
      <c r="EH167">
        <f>'Raw Data'!DU167</f>
        <v>9</v>
      </c>
      <c r="EI167">
        <f>'Raw Data'!DV167</f>
        <v>2160</v>
      </c>
      <c r="EJ167">
        <f>'Raw Data'!DW167</f>
        <v>9</v>
      </c>
      <c r="EK167">
        <f>'Raw Data'!DX167</f>
        <v>4290</v>
      </c>
      <c r="EL167">
        <f>'Raw Data'!DY167</f>
        <v>9</v>
      </c>
      <c r="EM167">
        <f>'Raw Data'!DZ167</f>
        <v>1.763E-2</v>
      </c>
    </row>
    <row r="168" spans="1:143" x14ac:dyDescent="0.3">
      <c r="A168">
        <f>'Raw Data'!A168</f>
        <v>167</v>
      </c>
      <c r="B168">
        <f>'Raw Data'!B168</f>
        <v>5537536</v>
      </c>
      <c r="C168" t="str">
        <f>'Raw Data'!C168</f>
        <v>Gsp Post 00</v>
      </c>
      <c r="D168">
        <f>'Raw Data'!D168</f>
        <v>42338.9375</v>
      </c>
      <c r="E168" s="1">
        <f t="shared" si="22"/>
        <v>2015</v>
      </c>
      <c r="F168" s="1" t="str" cm="1">
        <f t="array" ref="F168">_xlfn.IFS(E168&lt;=2016,"before treatment",E168=2017,"unknown",E168&gt;2017,"after treatment")</f>
        <v>before treatment</v>
      </c>
      <c r="G168" s="1">
        <f t="shared" si="23"/>
        <v>1</v>
      </c>
      <c r="H168" s="1">
        <f t="shared" si="24"/>
        <v>0</v>
      </c>
      <c r="I168" t="str">
        <f>'Raw Data'!E168</f>
        <v>Rabun</v>
      </c>
      <c r="J168" t="str">
        <f>'Raw Data'!F168</f>
        <v>State Route 2</v>
      </c>
      <c r="K168" t="str">
        <f>'Raw Data'!G168</f>
        <v>(none)</v>
      </c>
      <c r="L168" t="str">
        <f>'Raw Data'!H168</f>
        <v>(O) No Injury</v>
      </c>
      <c r="M168">
        <f>'Raw Data'!I168</f>
        <v>0</v>
      </c>
      <c r="N168">
        <f>'Raw Data'!J168</f>
        <v>0</v>
      </c>
      <c r="O168">
        <f>'Raw Data'!K168</f>
        <v>0</v>
      </c>
      <c r="P168" t="str">
        <f>'Raw Data'!L168</f>
        <v>Not a Collision with Motor Vehicle</v>
      </c>
      <c r="Q168" t="str">
        <f>'Raw Data'!M168</f>
        <v>On Shoulder</v>
      </c>
      <c r="R168" t="str">
        <f>'Raw Data'!N168</f>
        <v>Mail Box</v>
      </c>
      <c r="S168" t="str">
        <f>'Raw Data'!O168</f>
        <v>Mail Box</v>
      </c>
      <c r="T168" t="str">
        <f>'Raw Data'!P168</f>
        <v>No Contributing Factors</v>
      </c>
      <c r="U168">
        <f>'Raw Data'!Q168</f>
        <v>1</v>
      </c>
      <c r="V168" s="1" t="str">
        <f t="shared" si="25"/>
        <v>Yes</v>
      </c>
      <c r="W168" t="str">
        <f>'Raw Data'!R168</f>
        <v>Negotiating a Curve</v>
      </c>
      <c r="X168" t="str">
        <f>'Raw Data'!S168</f>
        <v>East</v>
      </c>
      <c r="Y168" t="str">
        <f>'Raw Data'!T168</f>
        <v>Dark-Not Lighted</v>
      </c>
      <c r="Z168" t="str">
        <f>'Raw Data'!U168</f>
        <v>Wet</v>
      </c>
      <c r="AA168">
        <f>'Raw Data'!V168</f>
        <v>18</v>
      </c>
      <c r="AB168" t="str">
        <f>'Raw Data'!W168</f>
        <v>Lap and Shoulder Belt Used</v>
      </c>
      <c r="AC168" s="1">
        <f t="shared" si="26"/>
        <v>0</v>
      </c>
      <c r="AD168" t="str">
        <f>'Raw Data'!X168</f>
        <v>Sports Utility Vehicle (SUV)</v>
      </c>
      <c r="AE168" t="str">
        <f>'Raw Data'!Y168</f>
        <v>2411000200I</v>
      </c>
      <c r="AF168">
        <f>'Raw Data'!Z168</f>
        <v>20.135815999999998</v>
      </c>
      <c r="AG168">
        <f>'Raw Data'!AA168</f>
        <v>34.844884999999998</v>
      </c>
      <c r="AH168">
        <f>'Raw Data'!AB168</f>
        <v>-83.351752000000005</v>
      </c>
      <c r="AI168">
        <f>'Raw Data'!AC168</f>
        <v>74</v>
      </c>
      <c r="AJ168">
        <f>'Raw Data'!AD168</f>
        <v>59</v>
      </c>
      <c r="AK168">
        <f>'Raw Data'!AE168</f>
        <v>132</v>
      </c>
      <c r="AL168" t="str">
        <f>'Raw Data'!AF168</f>
        <v>D1_0002_00_I</v>
      </c>
      <c r="AM168">
        <f>'Raw Data'!AG168</f>
        <v>113</v>
      </c>
      <c r="AN168">
        <f>'Raw Data'!AH168</f>
        <v>131</v>
      </c>
      <c r="AO168" t="str">
        <f>'Raw Data'!AI168</f>
        <v>simple</v>
      </c>
      <c r="AP168">
        <f>'Raw Data'!AJ168</f>
        <v>683.2</v>
      </c>
      <c r="AQ168">
        <f>'Raw Data'!AK168</f>
        <v>52.9</v>
      </c>
      <c r="AR168">
        <f>'Raw Data'!AL168</f>
        <v>630.5</v>
      </c>
      <c r="AS168">
        <f>'Raw Data'!AM168</f>
        <v>-83.343164999999999</v>
      </c>
      <c r="AT168">
        <f>'Raw Data'!AN168</f>
        <v>34.84554</v>
      </c>
      <c r="AU168">
        <f>'Raw Data'!AO168</f>
        <v>-83.341132000000002</v>
      </c>
      <c r="AV168">
        <f>'Raw Data'!AP168</f>
        <v>34.845472000000001</v>
      </c>
      <c r="AW168" t="str">
        <f>'Raw Data'!AQ168</f>
        <v>2411000200I</v>
      </c>
      <c r="AX168">
        <f>'Raw Data'!AR168</f>
        <v>1</v>
      </c>
      <c r="AY168">
        <f>'Raw Data'!AS168</f>
        <v>241</v>
      </c>
      <c r="AZ168">
        <f>'Raw Data'!AT168</f>
        <v>2</v>
      </c>
      <c r="BA168">
        <f>'Raw Data'!AU168</f>
        <v>0</v>
      </c>
      <c r="BB168">
        <f>'Raw Data'!AV168</f>
        <v>55</v>
      </c>
      <c r="BC168">
        <f>'Raw Data'!AW168</f>
        <v>7.44</v>
      </c>
      <c r="BD168">
        <f>'Raw Data'!AX168</f>
        <v>6.68</v>
      </c>
      <c r="BE168">
        <f>'Raw Data'!AY168</f>
        <v>1559.4</v>
      </c>
      <c r="BF168">
        <f>'Raw Data'!AZ168</f>
        <v>1580.1</v>
      </c>
      <c r="BG168">
        <f>'Raw Data'!BA168</f>
        <v>1588.6</v>
      </c>
      <c r="BH168">
        <f>'Raw Data'!BB168</f>
        <v>55</v>
      </c>
      <c r="BI168">
        <f>'Raw Data'!BC168</f>
        <v>50.4</v>
      </c>
      <c r="BJ168">
        <f>'Raw Data'!BD168</f>
        <v>4.5999999999999996</v>
      </c>
      <c r="BK168">
        <f>'Raw Data'!BE168</f>
        <v>43091</v>
      </c>
      <c r="BL168" t="str">
        <f>'Raw Data'!BF168</f>
        <v>NONE</v>
      </c>
      <c r="BM168">
        <f>'Raw Data'!BG168</f>
        <v>2.0799999999999998E-3</v>
      </c>
      <c r="BN168">
        <f>'Raw Data'!BH168</f>
        <v>43329</v>
      </c>
      <c r="BO168">
        <f>'Raw Data'!BI168</f>
        <v>42954</v>
      </c>
      <c r="BP168" t="str">
        <f>'Raw Data'!BJ168</f>
        <v>2411000200I</v>
      </c>
      <c r="BQ168" t="str">
        <f>'Raw Data'!BK168</f>
        <v>RABUN</v>
      </c>
      <c r="BR168">
        <f>'Raw Data'!BL168</f>
        <v>1</v>
      </c>
      <c r="BS168">
        <f>'Raw Data'!BM168</f>
        <v>200</v>
      </c>
      <c r="BT168">
        <f>'Raw Data'!BN168</f>
        <v>1</v>
      </c>
      <c r="BU168">
        <f>'Raw Data'!BO168</f>
        <v>1</v>
      </c>
      <c r="BV168">
        <f>'Raw Data'!BP168</f>
        <v>2</v>
      </c>
      <c r="BW168">
        <f>'Raw Data'!BQ168</f>
        <v>1</v>
      </c>
      <c r="BX168">
        <f>'Raw Data'!BR168</f>
        <v>1</v>
      </c>
      <c r="BY168">
        <f>'Raw Data'!BS168</f>
        <v>2</v>
      </c>
      <c r="BZ168">
        <f>'Raw Data'!BT168</f>
        <v>0</v>
      </c>
      <c r="CA168">
        <f>'Raw Data'!BU168</f>
        <v>4</v>
      </c>
      <c r="CB168" t="str">
        <f>'Raw Data'!BV168</f>
        <v>N</v>
      </c>
      <c r="CC168">
        <f>'Raw Data'!BW168</f>
        <v>241</v>
      </c>
      <c r="CD168">
        <f>'Raw Data'!BX168</f>
        <v>2</v>
      </c>
      <c r="CE168">
        <f>'Raw Data'!BY168</f>
        <v>0</v>
      </c>
      <c r="CF168" t="str">
        <f>'Raw Data'!BZ168</f>
        <v>Not Urban</v>
      </c>
      <c r="CG168" t="str">
        <f>'Raw Data'!CA168</f>
        <v>Not Urban</v>
      </c>
      <c r="CH168">
        <f>'Raw Data'!CB168</f>
        <v>0</v>
      </c>
      <c r="CI168">
        <f>'Raw Data'!CC168</f>
        <v>55</v>
      </c>
      <c r="CJ168">
        <f>'Raw Data'!CD168</f>
        <v>4660</v>
      </c>
      <c r="CK168" t="str">
        <f>'Raw Data'!CE168</f>
        <v xml:space="preserve"> </v>
      </c>
      <c r="CL168">
        <f>'Raw Data'!CF168</f>
        <v>0</v>
      </c>
      <c r="CM168">
        <f>'Raw Data'!CG168</f>
        <v>0.21953800000000001</v>
      </c>
      <c r="CN168">
        <f>'Raw Data'!CH168</f>
        <v>9</v>
      </c>
      <c r="CO168" t="str">
        <f>'Raw Data'!CI168</f>
        <v>State Mainline</v>
      </c>
      <c r="CP168">
        <f>'Raw Data'!CJ168</f>
        <v>4660</v>
      </c>
      <c r="CQ168">
        <f>'Raw Data'!CK168</f>
        <v>452519</v>
      </c>
      <c r="CR168">
        <f>'Raw Data'!CL168</f>
        <v>20.71</v>
      </c>
      <c r="CS168">
        <f>'Raw Data'!CM168</f>
        <v>20.93</v>
      </c>
      <c r="CT168">
        <f>'Raw Data'!CN168</f>
        <v>452519</v>
      </c>
      <c r="CU168">
        <f>'Raw Data'!CO168</f>
        <v>0</v>
      </c>
      <c r="CV168">
        <f>'Raw Data'!CP168</f>
        <v>1159.1591599999999</v>
      </c>
      <c r="CW168">
        <f>'Raw Data'!CQ168</f>
        <v>100</v>
      </c>
      <c r="CX168">
        <f>'Raw Data'!CR168</f>
        <v>42978</v>
      </c>
      <c r="CY168">
        <f>'Raw Data'!CS168</f>
        <v>9.4669999999999997E-3</v>
      </c>
      <c r="CZ168">
        <f>'Raw Data'!CT168</f>
        <v>0</v>
      </c>
      <c r="DA168">
        <f>'Raw Data'!CU168</f>
        <v>2.0799999999999998E-3</v>
      </c>
      <c r="DB168">
        <f>'Raw Data'!CV168</f>
        <v>622</v>
      </c>
      <c r="DC168" t="str">
        <f>'Raw Data'!CW168</f>
        <v>241-0023</v>
      </c>
      <c r="DD168" t="str">
        <f>'Raw Data'!CX168</f>
        <v>4R : Rural Minor Arterial</v>
      </c>
      <c r="DE168" t="str">
        <f>'Raw Data'!CY168</f>
        <v>34.834712, -83.329078</v>
      </c>
      <c r="DF168">
        <f>'Raw Data'!CZ168</f>
        <v>-83.329077999999996</v>
      </c>
      <c r="DG168">
        <f>'Raw Data'!DA168</f>
        <v>34.834712000000003</v>
      </c>
      <c r="DH168">
        <f>'Raw Data'!DB168</f>
        <v>34.834712000000003</v>
      </c>
      <c r="DI168">
        <f>'Raw Data'!DC168</f>
        <v>-83.329077999999996</v>
      </c>
      <c r="DJ168">
        <f>'Raw Data'!DD168</f>
        <v>2.0799999999999998E-3</v>
      </c>
      <c r="DK168">
        <f>'Raw Data'!DE168</f>
        <v>74</v>
      </c>
      <c r="DL168" s="1" t="str">
        <f>VLOOKUP(DK168,'Curve Info'!$A$9:$P$76,16)</f>
        <v>High Crash Frequency</v>
      </c>
      <c r="DM168" s="1" t="str">
        <f>VLOOKUP(DK168,'Curve Info'!$A$9:$P$76,14)</f>
        <v>Medium AADT</v>
      </c>
      <c r="DN168" s="1">
        <f t="shared" si="27"/>
        <v>3510</v>
      </c>
      <c r="DO168" s="1">
        <f t="shared" si="28"/>
        <v>3890</v>
      </c>
      <c r="DP168" s="1">
        <f t="shared" si="29"/>
        <v>-380</v>
      </c>
      <c r="DQ168" s="1">
        <f t="shared" si="30"/>
        <v>-9.7686375321336755E-2</v>
      </c>
      <c r="DR168" s="1">
        <f t="shared" si="31"/>
        <v>3700</v>
      </c>
      <c r="DS168">
        <f>'Raw Data'!DF168</f>
        <v>2650</v>
      </c>
      <c r="DT168">
        <f>'Raw Data'!DG168</f>
        <v>12.3</v>
      </c>
      <c r="DU168">
        <f>'Raw Data'!DH168</f>
        <v>4000</v>
      </c>
      <c r="DV168">
        <f>'Raw Data'!DI168</f>
        <v>0</v>
      </c>
      <c r="DW168">
        <f>'Raw Data'!DJ168</f>
        <v>3880</v>
      </c>
      <c r="DX168">
        <f>'Raw Data'!DK168</f>
        <v>0</v>
      </c>
      <c r="DY168">
        <f>'Raw Data'!DL168</f>
        <v>3880</v>
      </c>
      <c r="DZ168">
        <f>'Raw Data'!DM168</f>
        <v>9</v>
      </c>
      <c r="EA168">
        <f>'Raw Data'!DN168</f>
        <v>4660</v>
      </c>
      <c r="EB168">
        <f>'Raw Data'!DO168</f>
        <v>9</v>
      </c>
      <c r="EC168">
        <f>'Raw Data'!DP168</f>
        <v>4480</v>
      </c>
      <c r="ED168">
        <f>'Raw Data'!DQ168</f>
        <v>9</v>
      </c>
      <c r="EE168">
        <f>'Raw Data'!DR168</f>
        <v>4260</v>
      </c>
      <c r="EF168">
        <f>'Raw Data'!DS168</f>
        <v>9</v>
      </c>
      <c r="EG168">
        <f>'Raw Data'!DT168</f>
        <v>2160</v>
      </c>
      <c r="EH168">
        <f>'Raw Data'!DU168</f>
        <v>9</v>
      </c>
      <c r="EI168">
        <f>'Raw Data'!DV168</f>
        <v>2160</v>
      </c>
      <c r="EJ168">
        <f>'Raw Data'!DW168</f>
        <v>9</v>
      </c>
      <c r="EK168">
        <f>'Raw Data'!DX168</f>
        <v>4290</v>
      </c>
      <c r="EL168">
        <f>'Raw Data'!DY168</f>
        <v>9</v>
      </c>
      <c r="EM168">
        <f>'Raw Data'!DZ168</f>
        <v>8.6110000000000006E-3</v>
      </c>
    </row>
    <row r="169" spans="1:143" x14ac:dyDescent="0.3">
      <c r="A169">
        <f>'Raw Data'!A169</f>
        <v>168</v>
      </c>
      <c r="B169">
        <f>'Raw Data'!B169</f>
        <v>5393966</v>
      </c>
      <c r="C169" t="str">
        <f>'Raw Data'!C169</f>
        <v>Rabun Co Sheriff's Office</v>
      </c>
      <c r="D169">
        <f>'Raw Data'!D169</f>
        <v>42199.258333333331</v>
      </c>
      <c r="E169" s="1">
        <f t="shared" si="22"/>
        <v>2015</v>
      </c>
      <c r="F169" s="1" t="str" cm="1">
        <f t="array" ref="F169">_xlfn.IFS(E169&lt;=2016,"before treatment",E169=2017,"unknown",E169&gt;2017,"after treatment")</f>
        <v>before treatment</v>
      </c>
      <c r="G169" s="1">
        <f t="shared" si="23"/>
        <v>1</v>
      </c>
      <c r="H169" s="1">
        <f t="shared" si="24"/>
        <v>0</v>
      </c>
      <c r="I169" t="str">
        <f>'Raw Data'!E169</f>
        <v>Rabun</v>
      </c>
      <c r="J169" t="str">
        <f>'Raw Data'!F169</f>
        <v>["Smith Rd","State Route 2","State Route 2"]</v>
      </c>
      <c r="K169" t="str">
        <f>'Raw Data'!G169</f>
        <v>Clade Smith Rd</v>
      </c>
      <c r="L169" t="str">
        <f>'Raw Data'!H169</f>
        <v>(O) No Injury</v>
      </c>
      <c r="M169">
        <f>'Raw Data'!I169</f>
        <v>0</v>
      </c>
      <c r="N169">
        <f>'Raw Data'!J169</f>
        <v>0</v>
      </c>
      <c r="O169">
        <f>'Raw Data'!K169</f>
        <v>0</v>
      </c>
      <c r="P169" t="str">
        <f>'Raw Data'!L169</f>
        <v>Not a Collision with Motor Vehicle</v>
      </c>
      <c r="Q169" t="str">
        <f>'Raw Data'!M169</f>
        <v>Off Roadway</v>
      </c>
      <c r="R169" t="str">
        <f>'Raw Data'!N169</f>
        <v>Embankment</v>
      </c>
      <c r="S169" t="str">
        <f>'Raw Data'!O169</f>
        <v>Embankment</v>
      </c>
      <c r="T169" t="str">
        <f>'Raw Data'!P169</f>
        <v>Driver Lost Control</v>
      </c>
      <c r="U169">
        <f>'Raw Data'!Q169</f>
        <v>1</v>
      </c>
      <c r="V169" s="1" t="str">
        <f t="shared" si="25"/>
        <v>Yes</v>
      </c>
      <c r="W169" t="str">
        <f>'Raw Data'!R169</f>
        <v>Negotiating a Curve</v>
      </c>
      <c r="X169" t="str">
        <f>'Raw Data'!S169</f>
        <v>West</v>
      </c>
      <c r="Y169" t="str">
        <f>'Raw Data'!T169</f>
        <v>Dawn</v>
      </c>
      <c r="Z169" t="str">
        <f>'Raw Data'!U169</f>
        <v>Dry</v>
      </c>
      <c r="AA169">
        <f>'Raw Data'!V169</f>
        <v>25</v>
      </c>
      <c r="AB169" t="str">
        <f>'Raw Data'!W169</f>
        <v>Unknown</v>
      </c>
      <c r="AC169" s="1">
        <f t="shared" si="26"/>
        <v>0</v>
      </c>
      <c r="AD169" t="str">
        <f>'Raw Data'!X169</f>
        <v>Passenger Car</v>
      </c>
      <c r="AE169" t="str">
        <f>'Raw Data'!Y169</f>
        <v>2411000200I</v>
      </c>
      <c r="AF169">
        <f>'Raw Data'!Z169</f>
        <v>19.559999999999999</v>
      </c>
      <c r="AG169">
        <f>'Raw Data'!AA169</f>
        <v>34.848677000000002</v>
      </c>
      <c r="AH169">
        <f>'Raw Data'!AB169</f>
        <v>-83.360673000000006</v>
      </c>
      <c r="AI169">
        <f>'Raw Data'!AC169</f>
        <v>74</v>
      </c>
      <c r="AJ169">
        <f>'Raw Data'!AD169</f>
        <v>59</v>
      </c>
      <c r="AK169">
        <f>'Raw Data'!AE169</f>
        <v>132</v>
      </c>
      <c r="AL169" t="str">
        <f>'Raw Data'!AF169</f>
        <v>D1_0002_00_I</v>
      </c>
      <c r="AM169">
        <f>'Raw Data'!AG169</f>
        <v>113</v>
      </c>
      <c r="AN169">
        <f>'Raw Data'!AH169</f>
        <v>131</v>
      </c>
      <c r="AO169" t="str">
        <f>'Raw Data'!AI169</f>
        <v>simple</v>
      </c>
      <c r="AP169">
        <f>'Raw Data'!AJ169</f>
        <v>683.2</v>
      </c>
      <c r="AQ169">
        <f>'Raw Data'!AK169</f>
        <v>52.9</v>
      </c>
      <c r="AR169">
        <f>'Raw Data'!AL169</f>
        <v>630.5</v>
      </c>
      <c r="AS169">
        <f>'Raw Data'!AM169</f>
        <v>-83.343164999999999</v>
      </c>
      <c r="AT169">
        <f>'Raw Data'!AN169</f>
        <v>34.84554</v>
      </c>
      <c r="AU169">
        <f>'Raw Data'!AO169</f>
        <v>-83.341132000000002</v>
      </c>
      <c r="AV169">
        <f>'Raw Data'!AP169</f>
        <v>34.845472000000001</v>
      </c>
      <c r="AW169" t="str">
        <f>'Raw Data'!AQ169</f>
        <v>2411000200I</v>
      </c>
      <c r="AX169">
        <f>'Raw Data'!AR169</f>
        <v>1</v>
      </c>
      <c r="AY169">
        <f>'Raw Data'!AS169</f>
        <v>241</v>
      </c>
      <c r="AZ169">
        <f>'Raw Data'!AT169</f>
        <v>2</v>
      </c>
      <c r="BA169">
        <f>'Raw Data'!AU169</f>
        <v>0</v>
      </c>
      <c r="BB169">
        <f>'Raw Data'!AV169</f>
        <v>55</v>
      </c>
      <c r="BC169">
        <f>'Raw Data'!AW169</f>
        <v>7.44</v>
      </c>
      <c r="BD169">
        <f>'Raw Data'!AX169</f>
        <v>6.68</v>
      </c>
      <c r="BE169">
        <f>'Raw Data'!AY169</f>
        <v>1559.4</v>
      </c>
      <c r="BF169">
        <f>'Raw Data'!AZ169</f>
        <v>1580.1</v>
      </c>
      <c r="BG169">
        <f>'Raw Data'!BA169</f>
        <v>1588.6</v>
      </c>
      <c r="BH169">
        <f>'Raw Data'!BB169</f>
        <v>55</v>
      </c>
      <c r="BI169">
        <f>'Raw Data'!BC169</f>
        <v>50.4</v>
      </c>
      <c r="BJ169">
        <f>'Raw Data'!BD169</f>
        <v>4.5999999999999996</v>
      </c>
      <c r="BK169">
        <f>'Raw Data'!BE169</f>
        <v>43091</v>
      </c>
      <c r="BL169" t="str">
        <f>'Raw Data'!BF169</f>
        <v>NONE</v>
      </c>
      <c r="BM169">
        <f>'Raw Data'!BG169</f>
        <v>2.0799999999999998E-3</v>
      </c>
      <c r="BN169">
        <f>'Raw Data'!BH169</f>
        <v>43329</v>
      </c>
      <c r="BO169">
        <f>'Raw Data'!BI169</f>
        <v>42954</v>
      </c>
      <c r="BP169" t="str">
        <f>'Raw Data'!BJ169</f>
        <v>2411000200I</v>
      </c>
      <c r="BQ169" t="str">
        <f>'Raw Data'!BK169</f>
        <v>RABUN</v>
      </c>
      <c r="BR169">
        <f>'Raw Data'!BL169</f>
        <v>1</v>
      </c>
      <c r="BS169">
        <f>'Raw Data'!BM169</f>
        <v>200</v>
      </c>
      <c r="BT169">
        <f>'Raw Data'!BN169</f>
        <v>1</v>
      </c>
      <c r="BU169">
        <f>'Raw Data'!BO169</f>
        <v>1</v>
      </c>
      <c r="BV169">
        <f>'Raw Data'!BP169</f>
        <v>2</v>
      </c>
      <c r="BW169">
        <f>'Raw Data'!BQ169</f>
        <v>1</v>
      </c>
      <c r="BX169">
        <f>'Raw Data'!BR169</f>
        <v>1</v>
      </c>
      <c r="BY169">
        <f>'Raw Data'!BS169</f>
        <v>2</v>
      </c>
      <c r="BZ169">
        <f>'Raw Data'!BT169</f>
        <v>0</v>
      </c>
      <c r="CA169">
        <f>'Raw Data'!BU169</f>
        <v>4</v>
      </c>
      <c r="CB169" t="str">
        <f>'Raw Data'!BV169</f>
        <v>N</v>
      </c>
      <c r="CC169">
        <f>'Raw Data'!BW169</f>
        <v>241</v>
      </c>
      <c r="CD169">
        <f>'Raw Data'!BX169</f>
        <v>2</v>
      </c>
      <c r="CE169">
        <f>'Raw Data'!BY169</f>
        <v>0</v>
      </c>
      <c r="CF169" t="str">
        <f>'Raw Data'!BZ169</f>
        <v>Not Urban</v>
      </c>
      <c r="CG169" t="str">
        <f>'Raw Data'!CA169</f>
        <v>Not Urban</v>
      </c>
      <c r="CH169">
        <f>'Raw Data'!CB169</f>
        <v>0</v>
      </c>
      <c r="CI169">
        <f>'Raw Data'!CC169</f>
        <v>55</v>
      </c>
      <c r="CJ169">
        <f>'Raw Data'!CD169</f>
        <v>4660</v>
      </c>
      <c r="CK169" t="str">
        <f>'Raw Data'!CE169</f>
        <v xml:space="preserve"> </v>
      </c>
      <c r="CL169">
        <f>'Raw Data'!CF169</f>
        <v>0</v>
      </c>
      <c r="CM169">
        <f>'Raw Data'!CG169</f>
        <v>0.21953800000000001</v>
      </c>
      <c r="CN169">
        <f>'Raw Data'!CH169</f>
        <v>9</v>
      </c>
      <c r="CO169" t="str">
        <f>'Raw Data'!CI169</f>
        <v>State Mainline</v>
      </c>
      <c r="CP169">
        <f>'Raw Data'!CJ169</f>
        <v>4660</v>
      </c>
      <c r="CQ169">
        <f>'Raw Data'!CK169</f>
        <v>452519</v>
      </c>
      <c r="CR169">
        <f>'Raw Data'!CL169</f>
        <v>20.71</v>
      </c>
      <c r="CS169">
        <f>'Raw Data'!CM169</f>
        <v>20.93</v>
      </c>
      <c r="CT169">
        <f>'Raw Data'!CN169</f>
        <v>452519</v>
      </c>
      <c r="CU169">
        <f>'Raw Data'!CO169</f>
        <v>0</v>
      </c>
      <c r="CV169">
        <f>'Raw Data'!CP169</f>
        <v>1159.1591599999999</v>
      </c>
      <c r="CW169">
        <f>'Raw Data'!CQ169</f>
        <v>100</v>
      </c>
      <c r="CX169">
        <f>'Raw Data'!CR169</f>
        <v>42978</v>
      </c>
      <c r="CY169">
        <f>'Raw Data'!CS169</f>
        <v>9.4669999999999997E-3</v>
      </c>
      <c r="CZ169">
        <f>'Raw Data'!CT169</f>
        <v>0</v>
      </c>
      <c r="DA169">
        <f>'Raw Data'!CU169</f>
        <v>2.0799999999999998E-3</v>
      </c>
      <c r="DB169">
        <f>'Raw Data'!CV169</f>
        <v>622</v>
      </c>
      <c r="DC169" t="str">
        <f>'Raw Data'!CW169</f>
        <v>241-0023</v>
      </c>
      <c r="DD169" t="str">
        <f>'Raw Data'!CX169</f>
        <v>4R : Rural Minor Arterial</v>
      </c>
      <c r="DE169" t="str">
        <f>'Raw Data'!CY169</f>
        <v>34.834712, -83.329078</v>
      </c>
      <c r="DF169">
        <f>'Raw Data'!CZ169</f>
        <v>-83.329077999999996</v>
      </c>
      <c r="DG169">
        <f>'Raw Data'!DA169</f>
        <v>34.834712000000003</v>
      </c>
      <c r="DH169">
        <f>'Raw Data'!DB169</f>
        <v>34.834712000000003</v>
      </c>
      <c r="DI169">
        <f>'Raw Data'!DC169</f>
        <v>-83.329077999999996</v>
      </c>
      <c r="DJ169">
        <f>'Raw Data'!DD169</f>
        <v>2.0799999999999998E-3</v>
      </c>
      <c r="DK169">
        <f>'Raw Data'!DE169</f>
        <v>74</v>
      </c>
      <c r="DL169" s="1" t="str">
        <f>VLOOKUP(DK169,'Curve Info'!$A$9:$P$76,16)</f>
        <v>High Crash Frequency</v>
      </c>
      <c r="DM169" s="1" t="str">
        <f>VLOOKUP(DK169,'Curve Info'!$A$9:$P$76,14)</f>
        <v>Medium AADT</v>
      </c>
      <c r="DN169" s="1">
        <f t="shared" si="27"/>
        <v>3510</v>
      </c>
      <c r="DO169" s="1">
        <f t="shared" si="28"/>
        <v>3890</v>
      </c>
      <c r="DP169" s="1">
        <f t="shared" si="29"/>
        <v>-380</v>
      </c>
      <c r="DQ169" s="1">
        <f t="shared" si="30"/>
        <v>-9.7686375321336755E-2</v>
      </c>
      <c r="DR169" s="1">
        <f t="shared" si="31"/>
        <v>3700</v>
      </c>
      <c r="DS169">
        <f>'Raw Data'!DF169</f>
        <v>2650</v>
      </c>
      <c r="DT169">
        <f>'Raw Data'!DG169</f>
        <v>12.3</v>
      </c>
      <c r="DU169">
        <f>'Raw Data'!DH169</f>
        <v>4000</v>
      </c>
      <c r="DV169">
        <f>'Raw Data'!DI169</f>
        <v>0</v>
      </c>
      <c r="DW169">
        <f>'Raw Data'!DJ169</f>
        <v>3880</v>
      </c>
      <c r="DX169">
        <f>'Raw Data'!DK169</f>
        <v>0</v>
      </c>
      <c r="DY169">
        <f>'Raw Data'!DL169</f>
        <v>3880</v>
      </c>
      <c r="DZ169">
        <f>'Raw Data'!DM169</f>
        <v>9</v>
      </c>
      <c r="EA169">
        <f>'Raw Data'!DN169</f>
        <v>4660</v>
      </c>
      <c r="EB169">
        <f>'Raw Data'!DO169</f>
        <v>9</v>
      </c>
      <c r="EC169">
        <f>'Raw Data'!DP169</f>
        <v>4480</v>
      </c>
      <c r="ED169">
        <f>'Raw Data'!DQ169</f>
        <v>9</v>
      </c>
      <c r="EE169">
        <f>'Raw Data'!DR169</f>
        <v>4260</v>
      </c>
      <c r="EF169">
        <f>'Raw Data'!DS169</f>
        <v>9</v>
      </c>
      <c r="EG169">
        <f>'Raw Data'!DT169</f>
        <v>2160</v>
      </c>
      <c r="EH169">
        <f>'Raw Data'!DU169</f>
        <v>9</v>
      </c>
      <c r="EI169">
        <f>'Raw Data'!DV169</f>
        <v>2160</v>
      </c>
      <c r="EJ169">
        <f>'Raw Data'!DW169</f>
        <v>9</v>
      </c>
      <c r="EK169">
        <f>'Raw Data'!DX169</f>
        <v>4290</v>
      </c>
      <c r="EL169">
        <f>'Raw Data'!DY169</f>
        <v>9</v>
      </c>
      <c r="EM169">
        <f>'Raw Data'!DZ169</f>
        <v>1.7784999999999999E-2</v>
      </c>
    </row>
    <row r="170" spans="1:143" x14ac:dyDescent="0.3">
      <c r="A170">
        <f>'Raw Data'!A170</f>
        <v>169</v>
      </c>
      <c r="B170">
        <f>'Raw Data'!B170</f>
        <v>5881166</v>
      </c>
      <c r="C170" t="str">
        <f>'Raw Data'!C170</f>
        <v>Clayton Police Department</v>
      </c>
      <c r="D170">
        <f>'Raw Data'!D170</f>
        <v>42118.538888888892</v>
      </c>
      <c r="E170" s="1">
        <f t="shared" si="22"/>
        <v>2015</v>
      </c>
      <c r="F170" s="1" t="str" cm="1">
        <f t="array" ref="F170">_xlfn.IFS(E170&lt;=2016,"before treatment",E170=2017,"unknown",E170&gt;2017,"after treatment")</f>
        <v>before treatment</v>
      </c>
      <c r="G170" s="1">
        <f t="shared" si="23"/>
        <v>1</v>
      </c>
      <c r="H170" s="1">
        <f t="shared" si="24"/>
        <v>0</v>
      </c>
      <c r="I170" t="str">
        <f>'Raw Data'!E170</f>
        <v>Rabun</v>
      </c>
      <c r="J170" t="str">
        <f>'Raw Data'!F170</f>
        <v>["New Hope Church Rd","State Route 2","State Route 2"]</v>
      </c>
      <c r="K170" t="str">
        <f>'Raw Data'!G170</f>
        <v>N Church St</v>
      </c>
      <c r="L170" t="str">
        <f>'Raw Data'!H170</f>
        <v>(O) No Injury</v>
      </c>
      <c r="M170">
        <f>'Raw Data'!I170</f>
        <v>0</v>
      </c>
      <c r="N170">
        <f>'Raw Data'!J170</f>
        <v>0</v>
      </c>
      <c r="O170">
        <f>'Raw Data'!K170</f>
        <v>0</v>
      </c>
      <c r="P170" t="str">
        <f>'Raw Data'!L170</f>
        <v>Left Angle Crash</v>
      </c>
      <c r="Q170" t="str">
        <f>'Raw Data'!M170</f>
        <v>On Roadway - Roadway Intersection</v>
      </c>
      <c r="R170" t="str">
        <f>'Raw Data'!N170</f>
        <v>["Motor Vehicle in Motion","Motor Vehicle in Motion"]</v>
      </c>
      <c r="S170" t="str">
        <f>'Raw Data'!O170</f>
        <v>["Motor Vehicle in Motion","Motor Vehicle in Motion"]</v>
      </c>
      <c r="T170" t="str">
        <f>'Raw Data'!P170</f>
        <v>["Failure to Yield","No Contributing Factors"]</v>
      </c>
      <c r="U170">
        <f>'Raw Data'!Q170</f>
        <v>2</v>
      </c>
      <c r="V170" s="1" t="str">
        <f t="shared" si="25"/>
        <v>No</v>
      </c>
      <c r="W170" t="str">
        <f>'Raw Data'!R170</f>
        <v>["Straight","Turning Left"]</v>
      </c>
      <c r="X170" t="str">
        <f>'Raw Data'!S170</f>
        <v>["East","East"]</v>
      </c>
      <c r="Y170" t="str">
        <f>'Raw Data'!T170</f>
        <v>Daylight</v>
      </c>
      <c r="Z170" t="str">
        <f>'Raw Data'!U170</f>
        <v>Dry</v>
      </c>
      <c r="AA170" t="str">
        <f>'Raw Data'!V170</f>
        <v>[0,0]</v>
      </c>
      <c r="AB170" t="str">
        <f>'Raw Data'!W170</f>
        <v>["Lap and Shoulder Belt Used","Lap and Shoulder Belt Used"]</v>
      </c>
      <c r="AC170" s="1">
        <f t="shared" si="26"/>
        <v>0</v>
      </c>
      <c r="AD170" t="str">
        <f>'Raw Data'!X170</f>
        <v>["Passenger Car","Van"]</v>
      </c>
      <c r="AE170" t="str">
        <f>'Raw Data'!Y170</f>
        <v>2411000200I</v>
      </c>
      <c r="AF170">
        <f>'Raw Data'!Z170</f>
        <v>19.720027999999999</v>
      </c>
      <c r="AG170">
        <f>'Raw Data'!AA170</f>
        <v>34.847476</v>
      </c>
      <c r="AH170">
        <f>'Raw Data'!AB170</f>
        <v>-83.358401999999998</v>
      </c>
      <c r="AI170">
        <f>'Raw Data'!AC170</f>
        <v>74</v>
      </c>
      <c r="AJ170">
        <f>'Raw Data'!AD170</f>
        <v>59</v>
      </c>
      <c r="AK170">
        <f>'Raw Data'!AE170</f>
        <v>132</v>
      </c>
      <c r="AL170" t="str">
        <f>'Raw Data'!AF170</f>
        <v>D1_0002_00_I</v>
      </c>
      <c r="AM170">
        <f>'Raw Data'!AG170</f>
        <v>113</v>
      </c>
      <c r="AN170">
        <f>'Raw Data'!AH170</f>
        <v>131</v>
      </c>
      <c r="AO170" t="str">
        <f>'Raw Data'!AI170</f>
        <v>simple</v>
      </c>
      <c r="AP170">
        <f>'Raw Data'!AJ170</f>
        <v>683.2</v>
      </c>
      <c r="AQ170">
        <f>'Raw Data'!AK170</f>
        <v>52.9</v>
      </c>
      <c r="AR170">
        <f>'Raw Data'!AL170</f>
        <v>630.5</v>
      </c>
      <c r="AS170">
        <f>'Raw Data'!AM170</f>
        <v>-83.343164999999999</v>
      </c>
      <c r="AT170">
        <f>'Raw Data'!AN170</f>
        <v>34.84554</v>
      </c>
      <c r="AU170">
        <f>'Raw Data'!AO170</f>
        <v>-83.341132000000002</v>
      </c>
      <c r="AV170">
        <f>'Raw Data'!AP170</f>
        <v>34.845472000000001</v>
      </c>
      <c r="AW170" t="str">
        <f>'Raw Data'!AQ170</f>
        <v>2411000200I</v>
      </c>
      <c r="AX170">
        <f>'Raw Data'!AR170</f>
        <v>1</v>
      </c>
      <c r="AY170">
        <f>'Raw Data'!AS170</f>
        <v>241</v>
      </c>
      <c r="AZ170">
        <f>'Raw Data'!AT170</f>
        <v>2</v>
      </c>
      <c r="BA170">
        <f>'Raw Data'!AU170</f>
        <v>0</v>
      </c>
      <c r="BB170">
        <f>'Raw Data'!AV170</f>
        <v>55</v>
      </c>
      <c r="BC170">
        <f>'Raw Data'!AW170</f>
        <v>7.44</v>
      </c>
      <c r="BD170">
        <f>'Raw Data'!AX170</f>
        <v>6.68</v>
      </c>
      <c r="BE170">
        <f>'Raw Data'!AY170</f>
        <v>1559.4</v>
      </c>
      <c r="BF170">
        <f>'Raw Data'!AZ170</f>
        <v>1580.1</v>
      </c>
      <c r="BG170">
        <f>'Raw Data'!BA170</f>
        <v>1588.6</v>
      </c>
      <c r="BH170">
        <f>'Raw Data'!BB170</f>
        <v>55</v>
      </c>
      <c r="BI170">
        <f>'Raw Data'!BC170</f>
        <v>50.4</v>
      </c>
      <c r="BJ170">
        <f>'Raw Data'!BD170</f>
        <v>4.5999999999999996</v>
      </c>
      <c r="BK170">
        <f>'Raw Data'!BE170</f>
        <v>43091</v>
      </c>
      <c r="BL170" t="str">
        <f>'Raw Data'!BF170</f>
        <v>NONE</v>
      </c>
      <c r="BM170">
        <f>'Raw Data'!BG170</f>
        <v>2.0799999999999998E-3</v>
      </c>
      <c r="BN170">
        <f>'Raw Data'!BH170</f>
        <v>43329</v>
      </c>
      <c r="BO170">
        <f>'Raw Data'!BI170</f>
        <v>42954</v>
      </c>
      <c r="BP170" t="str">
        <f>'Raw Data'!BJ170</f>
        <v>2411000200I</v>
      </c>
      <c r="BQ170" t="str">
        <f>'Raw Data'!BK170</f>
        <v>RABUN</v>
      </c>
      <c r="BR170">
        <f>'Raw Data'!BL170</f>
        <v>1</v>
      </c>
      <c r="BS170">
        <f>'Raw Data'!BM170</f>
        <v>200</v>
      </c>
      <c r="BT170">
        <f>'Raw Data'!BN170</f>
        <v>1</v>
      </c>
      <c r="BU170">
        <f>'Raw Data'!BO170</f>
        <v>1</v>
      </c>
      <c r="BV170">
        <f>'Raw Data'!BP170</f>
        <v>2</v>
      </c>
      <c r="BW170">
        <f>'Raw Data'!BQ170</f>
        <v>1</v>
      </c>
      <c r="BX170">
        <f>'Raw Data'!BR170</f>
        <v>1</v>
      </c>
      <c r="BY170">
        <f>'Raw Data'!BS170</f>
        <v>2</v>
      </c>
      <c r="BZ170">
        <f>'Raw Data'!BT170</f>
        <v>0</v>
      </c>
      <c r="CA170">
        <f>'Raw Data'!BU170</f>
        <v>4</v>
      </c>
      <c r="CB170" t="str">
        <f>'Raw Data'!BV170</f>
        <v>N</v>
      </c>
      <c r="CC170">
        <f>'Raw Data'!BW170</f>
        <v>241</v>
      </c>
      <c r="CD170">
        <f>'Raw Data'!BX170</f>
        <v>2</v>
      </c>
      <c r="CE170">
        <f>'Raw Data'!BY170</f>
        <v>0</v>
      </c>
      <c r="CF170" t="str">
        <f>'Raw Data'!BZ170</f>
        <v>Not Urban</v>
      </c>
      <c r="CG170" t="str">
        <f>'Raw Data'!CA170</f>
        <v>Not Urban</v>
      </c>
      <c r="CH170">
        <f>'Raw Data'!CB170</f>
        <v>0</v>
      </c>
      <c r="CI170">
        <f>'Raw Data'!CC170</f>
        <v>55</v>
      </c>
      <c r="CJ170">
        <f>'Raw Data'!CD170</f>
        <v>4660</v>
      </c>
      <c r="CK170" t="str">
        <f>'Raw Data'!CE170</f>
        <v xml:space="preserve"> </v>
      </c>
      <c r="CL170">
        <f>'Raw Data'!CF170</f>
        <v>0</v>
      </c>
      <c r="CM170">
        <f>'Raw Data'!CG170</f>
        <v>0.21953800000000001</v>
      </c>
      <c r="CN170">
        <f>'Raw Data'!CH170</f>
        <v>9</v>
      </c>
      <c r="CO170" t="str">
        <f>'Raw Data'!CI170</f>
        <v>State Mainline</v>
      </c>
      <c r="CP170">
        <f>'Raw Data'!CJ170</f>
        <v>4660</v>
      </c>
      <c r="CQ170">
        <f>'Raw Data'!CK170</f>
        <v>452519</v>
      </c>
      <c r="CR170">
        <f>'Raw Data'!CL170</f>
        <v>20.71</v>
      </c>
      <c r="CS170">
        <f>'Raw Data'!CM170</f>
        <v>20.93</v>
      </c>
      <c r="CT170">
        <f>'Raw Data'!CN170</f>
        <v>452519</v>
      </c>
      <c r="CU170">
        <f>'Raw Data'!CO170</f>
        <v>0</v>
      </c>
      <c r="CV170">
        <f>'Raw Data'!CP170</f>
        <v>1159.1591599999999</v>
      </c>
      <c r="CW170">
        <f>'Raw Data'!CQ170</f>
        <v>100</v>
      </c>
      <c r="CX170">
        <f>'Raw Data'!CR170</f>
        <v>42978</v>
      </c>
      <c r="CY170">
        <f>'Raw Data'!CS170</f>
        <v>9.4669999999999997E-3</v>
      </c>
      <c r="CZ170">
        <f>'Raw Data'!CT170</f>
        <v>0</v>
      </c>
      <c r="DA170">
        <f>'Raw Data'!CU170</f>
        <v>2.0799999999999998E-3</v>
      </c>
      <c r="DB170">
        <f>'Raw Data'!CV170</f>
        <v>622</v>
      </c>
      <c r="DC170" t="str">
        <f>'Raw Data'!CW170</f>
        <v>241-0023</v>
      </c>
      <c r="DD170" t="str">
        <f>'Raw Data'!CX170</f>
        <v>4R : Rural Minor Arterial</v>
      </c>
      <c r="DE170" t="str">
        <f>'Raw Data'!CY170</f>
        <v>34.834712, -83.329078</v>
      </c>
      <c r="DF170">
        <f>'Raw Data'!CZ170</f>
        <v>-83.329077999999996</v>
      </c>
      <c r="DG170">
        <f>'Raw Data'!DA170</f>
        <v>34.834712000000003</v>
      </c>
      <c r="DH170">
        <f>'Raw Data'!DB170</f>
        <v>34.834712000000003</v>
      </c>
      <c r="DI170">
        <f>'Raw Data'!DC170</f>
        <v>-83.329077999999996</v>
      </c>
      <c r="DJ170">
        <f>'Raw Data'!DD170</f>
        <v>2.0799999999999998E-3</v>
      </c>
      <c r="DK170">
        <f>'Raw Data'!DE170</f>
        <v>74</v>
      </c>
      <c r="DL170" s="1" t="str">
        <f>VLOOKUP(DK170,'Curve Info'!$A$9:$P$76,16)</f>
        <v>High Crash Frequency</v>
      </c>
      <c r="DM170" s="1" t="str">
        <f>VLOOKUP(DK170,'Curve Info'!$A$9:$P$76,14)</f>
        <v>Medium AADT</v>
      </c>
      <c r="DN170" s="1">
        <f t="shared" si="27"/>
        <v>3510</v>
      </c>
      <c r="DO170" s="1">
        <f t="shared" si="28"/>
        <v>3890</v>
      </c>
      <c r="DP170" s="1">
        <f t="shared" si="29"/>
        <v>-380</v>
      </c>
      <c r="DQ170" s="1">
        <f t="shared" si="30"/>
        <v>-9.7686375321336755E-2</v>
      </c>
      <c r="DR170" s="1">
        <f t="shared" si="31"/>
        <v>3700</v>
      </c>
      <c r="DS170">
        <f>'Raw Data'!DF170</f>
        <v>2650</v>
      </c>
      <c r="DT170">
        <f>'Raw Data'!DG170</f>
        <v>12.3</v>
      </c>
      <c r="DU170">
        <f>'Raw Data'!DH170</f>
        <v>4000</v>
      </c>
      <c r="DV170">
        <f>'Raw Data'!DI170</f>
        <v>0</v>
      </c>
      <c r="DW170">
        <f>'Raw Data'!DJ170</f>
        <v>3880</v>
      </c>
      <c r="DX170">
        <f>'Raw Data'!DK170</f>
        <v>0</v>
      </c>
      <c r="DY170">
        <f>'Raw Data'!DL170</f>
        <v>3880</v>
      </c>
      <c r="DZ170">
        <f>'Raw Data'!DM170</f>
        <v>9</v>
      </c>
      <c r="EA170">
        <f>'Raw Data'!DN170</f>
        <v>4660</v>
      </c>
      <c r="EB170">
        <f>'Raw Data'!DO170</f>
        <v>9</v>
      </c>
      <c r="EC170">
        <f>'Raw Data'!DP170</f>
        <v>4480</v>
      </c>
      <c r="ED170">
        <f>'Raw Data'!DQ170</f>
        <v>9</v>
      </c>
      <c r="EE170">
        <f>'Raw Data'!DR170</f>
        <v>4260</v>
      </c>
      <c r="EF170">
        <f>'Raw Data'!DS170</f>
        <v>9</v>
      </c>
      <c r="EG170">
        <f>'Raw Data'!DT170</f>
        <v>2160</v>
      </c>
      <c r="EH170">
        <f>'Raw Data'!DU170</f>
        <v>9</v>
      </c>
      <c r="EI170">
        <f>'Raw Data'!DV170</f>
        <v>2160</v>
      </c>
      <c r="EJ170">
        <f>'Raw Data'!DW170</f>
        <v>9</v>
      </c>
      <c r="EK170">
        <f>'Raw Data'!DX170</f>
        <v>4290</v>
      </c>
      <c r="EL170">
        <f>'Raw Data'!DY170</f>
        <v>9</v>
      </c>
      <c r="EM170">
        <f>'Raw Data'!DZ170</f>
        <v>1.5358E-2</v>
      </c>
    </row>
    <row r="171" spans="1:143" x14ac:dyDescent="0.3">
      <c r="A171">
        <f>'Raw Data'!A171</f>
        <v>170</v>
      </c>
      <c r="B171">
        <f>'Raw Data'!B171</f>
        <v>6091982</v>
      </c>
      <c r="C171" t="str">
        <f>'Raw Data'!C171</f>
        <v>Rabun Co Sheriff's Office</v>
      </c>
      <c r="D171">
        <f>'Raw Data'!D171</f>
        <v>41967.809027777781</v>
      </c>
      <c r="E171" s="1">
        <f t="shared" si="22"/>
        <v>2014</v>
      </c>
      <c r="F171" s="1" t="str" cm="1">
        <f t="array" ref="F171">_xlfn.IFS(E171&lt;=2016,"before treatment",E171=2017,"unknown",E171&gt;2017,"after treatment")</f>
        <v>before treatment</v>
      </c>
      <c r="G171" s="1">
        <f t="shared" si="23"/>
        <v>1</v>
      </c>
      <c r="H171" s="1">
        <f t="shared" si="24"/>
        <v>0</v>
      </c>
      <c r="I171" t="str">
        <f>'Raw Data'!E171</f>
        <v>Rabun</v>
      </c>
      <c r="J171" t="str">
        <f>'Raw Data'!F171</f>
        <v>State Route 2</v>
      </c>
      <c r="K171" t="str">
        <f>'Raw Data'!G171</f>
        <v>Clade Smith Rd</v>
      </c>
      <c r="L171" t="str">
        <f>'Raw Data'!H171</f>
        <v>(B) Suspected Minor/Visible Injury</v>
      </c>
      <c r="M171">
        <f>'Raw Data'!I171</f>
        <v>0</v>
      </c>
      <c r="N171">
        <f>'Raw Data'!J171</f>
        <v>0</v>
      </c>
      <c r="O171">
        <f>'Raw Data'!K171</f>
        <v>1</v>
      </c>
      <c r="P171" t="str">
        <f>'Raw Data'!L171</f>
        <v>Not a Collision with Motor Vehicle</v>
      </c>
      <c r="Q171" t="str">
        <f>'Raw Data'!M171</f>
        <v>On Roadway - Roadway Intersection</v>
      </c>
      <c r="R171" t="str">
        <f>'Raw Data'!N171</f>
        <v>Over Turn</v>
      </c>
      <c r="S171" t="str">
        <f>'Raw Data'!O171</f>
        <v>Over Turn</v>
      </c>
      <c r="T171" t="str">
        <f>'Raw Data'!P171</f>
        <v>Driver Condition</v>
      </c>
      <c r="U171">
        <f>'Raw Data'!Q171</f>
        <v>1</v>
      </c>
      <c r="V171" s="1" t="str">
        <f t="shared" si="25"/>
        <v>Yes</v>
      </c>
      <c r="W171" t="str">
        <f>'Raw Data'!R171</f>
        <v>Negotiating a Curve</v>
      </c>
      <c r="X171" t="str">
        <f>'Raw Data'!S171</f>
        <v>East</v>
      </c>
      <c r="Y171" t="str">
        <f>'Raw Data'!T171</f>
        <v>Dawn</v>
      </c>
      <c r="Z171" t="str">
        <f>'Raw Data'!U171</f>
        <v>Dry</v>
      </c>
      <c r="AA171">
        <f>'Raw Data'!V171</f>
        <v>46</v>
      </c>
      <c r="AB171" t="str">
        <f>'Raw Data'!W171</f>
        <v>Unknown</v>
      </c>
      <c r="AC171" s="1">
        <f t="shared" si="26"/>
        <v>0</v>
      </c>
      <c r="AD171" t="str">
        <f>'Raw Data'!X171</f>
        <v>Pickup Truck</v>
      </c>
      <c r="AE171" t="str">
        <f>'Raw Data'!Y171</f>
        <v>2411000200I</v>
      </c>
      <c r="AF171">
        <f>'Raw Data'!Z171</f>
        <v>19.554511000000002</v>
      </c>
      <c r="AG171">
        <f>'Raw Data'!AA171</f>
        <v>34.848730000000003</v>
      </c>
      <c r="AH171">
        <f>'Raw Data'!AB171</f>
        <v>-83.360780000000005</v>
      </c>
      <c r="AI171">
        <f>'Raw Data'!AC171</f>
        <v>74</v>
      </c>
      <c r="AJ171">
        <f>'Raw Data'!AD171</f>
        <v>59</v>
      </c>
      <c r="AK171">
        <f>'Raw Data'!AE171</f>
        <v>132</v>
      </c>
      <c r="AL171" t="str">
        <f>'Raw Data'!AF171</f>
        <v>D1_0002_00_I</v>
      </c>
      <c r="AM171">
        <f>'Raw Data'!AG171</f>
        <v>113</v>
      </c>
      <c r="AN171">
        <f>'Raw Data'!AH171</f>
        <v>131</v>
      </c>
      <c r="AO171" t="str">
        <f>'Raw Data'!AI171</f>
        <v>simple</v>
      </c>
      <c r="AP171">
        <f>'Raw Data'!AJ171</f>
        <v>683.2</v>
      </c>
      <c r="AQ171">
        <f>'Raw Data'!AK171</f>
        <v>52.9</v>
      </c>
      <c r="AR171">
        <f>'Raw Data'!AL171</f>
        <v>630.5</v>
      </c>
      <c r="AS171">
        <f>'Raw Data'!AM171</f>
        <v>-83.343164999999999</v>
      </c>
      <c r="AT171">
        <f>'Raw Data'!AN171</f>
        <v>34.84554</v>
      </c>
      <c r="AU171">
        <f>'Raw Data'!AO171</f>
        <v>-83.341132000000002</v>
      </c>
      <c r="AV171">
        <f>'Raw Data'!AP171</f>
        <v>34.845472000000001</v>
      </c>
      <c r="AW171" t="str">
        <f>'Raw Data'!AQ171</f>
        <v>2411000200I</v>
      </c>
      <c r="AX171">
        <f>'Raw Data'!AR171</f>
        <v>1</v>
      </c>
      <c r="AY171">
        <f>'Raw Data'!AS171</f>
        <v>241</v>
      </c>
      <c r="AZ171">
        <f>'Raw Data'!AT171</f>
        <v>2</v>
      </c>
      <c r="BA171">
        <f>'Raw Data'!AU171</f>
        <v>0</v>
      </c>
      <c r="BB171">
        <f>'Raw Data'!AV171</f>
        <v>55</v>
      </c>
      <c r="BC171">
        <f>'Raw Data'!AW171</f>
        <v>7.44</v>
      </c>
      <c r="BD171">
        <f>'Raw Data'!AX171</f>
        <v>6.68</v>
      </c>
      <c r="BE171">
        <f>'Raw Data'!AY171</f>
        <v>1559.4</v>
      </c>
      <c r="BF171">
        <f>'Raw Data'!AZ171</f>
        <v>1580.1</v>
      </c>
      <c r="BG171">
        <f>'Raw Data'!BA171</f>
        <v>1588.6</v>
      </c>
      <c r="BH171">
        <f>'Raw Data'!BB171</f>
        <v>55</v>
      </c>
      <c r="BI171">
        <f>'Raw Data'!BC171</f>
        <v>50.4</v>
      </c>
      <c r="BJ171">
        <f>'Raw Data'!BD171</f>
        <v>4.5999999999999996</v>
      </c>
      <c r="BK171">
        <f>'Raw Data'!BE171</f>
        <v>43091</v>
      </c>
      <c r="BL171" t="str">
        <f>'Raw Data'!BF171</f>
        <v>NONE</v>
      </c>
      <c r="BM171">
        <f>'Raw Data'!BG171</f>
        <v>2.0799999999999998E-3</v>
      </c>
      <c r="BN171">
        <f>'Raw Data'!BH171</f>
        <v>43329</v>
      </c>
      <c r="BO171">
        <f>'Raw Data'!BI171</f>
        <v>42954</v>
      </c>
      <c r="BP171" t="str">
        <f>'Raw Data'!BJ171</f>
        <v>2411000200I</v>
      </c>
      <c r="BQ171" t="str">
        <f>'Raw Data'!BK171</f>
        <v>RABUN</v>
      </c>
      <c r="BR171">
        <f>'Raw Data'!BL171</f>
        <v>1</v>
      </c>
      <c r="BS171">
        <f>'Raw Data'!BM171</f>
        <v>200</v>
      </c>
      <c r="BT171">
        <f>'Raw Data'!BN171</f>
        <v>1</v>
      </c>
      <c r="BU171">
        <f>'Raw Data'!BO171</f>
        <v>1</v>
      </c>
      <c r="BV171">
        <f>'Raw Data'!BP171</f>
        <v>2</v>
      </c>
      <c r="BW171">
        <f>'Raw Data'!BQ171</f>
        <v>1</v>
      </c>
      <c r="BX171">
        <f>'Raw Data'!BR171</f>
        <v>1</v>
      </c>
      <c r="BY171">
        <f>'Raw Data'!BS171</f>
        <v>2</v>
      </c>
      <c r="BZ171">
        <f>'Raw Data'!BT171</f>
        <v>0</v>
      </c>
      <c r="CA171">
        <f>'Raw Data'!BU171</f>
        <v>4</v>
      </c>
      <c r="CB171" t="str">
        <f>'Raw Data'!BV171</f>
        <v>N</v>
      </c>
      <c r="CC171">
        <f>'Raw Data'!BW171</f>
        <v>241</v>
      </c>
      <c r="CD171">
        <f>'Raw Data'!BX171</f>
        <v>2</v>
      </c>
      <c r="CE171">
        <f>'Raw Data'!BY171</f>
        <v>0</v>
      </c>
      <c r="CF171" t="str">
        <f>'Raw Data'!BZ171</f>
        <v>Not Urban</v>
      </c>
      <c r="CG171" t="str">
        <f>'Raw Data'!CA171</f>
        <v>Not Urban</v>
      </c>
      <c r="CH171">
        <f>'Raw Data'!CB171</f>
        <v>0</v>
      </c>
      <c r="CI171">
        <f>'Raw Data'!CC171</f>
        <v>55</v>
      </c>
      <c r="CJ171">
        <f>'Raw Data'!CD171</f>
        <v>4660</v>
      </c>
      <c r="CK171" t="str">
        <f>'Raw Data'!CE171</f>
        <v xml:space="preserve"> </v>
      </c>
      <c r="CL171">
        <f>'Raw Data'!CF171</f>
        <v>0</v>
      </c>
      <c r="CM171">
        <f>'Raw Data'!CG171</f>
        <v>0.21953800000000001</v>
      </c>
      <c r="CN171">
        <f>'Raw Data'!CH171</f>
        <v>9</v>
      </c>
      <c r="CO171" t="str">
        <f>'Raw Data'!CI171</f>
        <v>State Mainline</v>
      </c>
      <c r="CP171">
        <f>'Raw Data'!CJ171</f>
        <v>4660</v>
      </c>
      <c r="CQ171">
        <f>'Raw Data'!CK171</f>
        <v>452519</v>
      </c>
      <c r="CR171">
        <f>'Raw Data'!CL171</f>
        <v>20.71</v>
      </c>
      <c r="CS171">
        <f>'Raw Data'!CM171</f>
        <v>20.93</v>
      </c>
      <c r="CT171">
        <f>'Raw Data'!CN171</f>
        <v>452519</v>
      </c>
      <c r="CU171">
        <f>'Raw Data'!CO171</f>
        <v>0</v>
      </c>
      <c r="CV171">
        <f>'Raw Data'!CP171</f>
        <v>1159.1591599999999</v>
      </c>
      <c r="CW171">
        <f>'Raw Data'!CQ171</f>
        <v>100</v>
      </c>
      <c r="CX171">
        <f>'Raw Data'!CR171</f>
        <v>42978</v>
      </c>
      <c r="CY171">
        <f>'Raw Data'!CS171</f>
        <v>9.4669999999999997E-3</v>
      </c>
      <c r="CZ171">
        <f>'Raw Data'!CT171</f>
        <v>0</v>
      </c>
      <c r="DA171">
        <f>'Raw Data'!CU171</f>
        <v>2.0799999999999998E-3</v>
      </c>
      <c r="DB171">
        <f>'Raw Data'!CV171</f>
        <v>622</v>
      </c>
      <c r="DC171" t="str">
        <f>'Raw Data'!CW171</f>
        <v>241-0023</v>
      </c>
      <c r="DD171" t="str">
        <f>'Raw Data'!CX171</f>
        <v>4R : Rural Minor Arterial</v>
      </c>
      <c r="DE171" t="str">
        <f>'Raw Data'!CY171</f>
        <v>34.834712, -83.329078</v>
      </c>
      <c r="DF171">
        <f>'Raw Data'!CZ171</f>
        <v>-83.329077999999996</v>
      </c>
      <c r="DG171">
        <f>'Raw Data'!DA171</f>
        <v>34.834712000000003</v>
      </c>
      <c r="DH171">
        <f>'Raw Data'!DB171</f>
        <v>34.834712000000003</v>
      </c>
      <c r="DI171">
        <f>'Raw Data'!DC171</f>
        <v>-83.329077999999996</v>
      </c>
      <c r="DJ171">
        <f>'Raw Data'!DD171</f>
        <v>2.0799999999999998E-3</v>
      </c>
      <c r="DK171">
        <f>'Raw Data'!DE171</f>
        <v>74</v>
      </c>
      <c r="DL171" s="1" t="str">
        <f>VLOOKUP(DK171,'Curve Info'!$A$9:$P$76,16)</f>
        <v>High Crash Frequency</v>
      </c>
      <c r="DM171" s="1" t="str">
        <f>VLOOKUP(DK171,'Curve Info'!$A$9:$P$76,14)</f>
        <v>Medium AADT</v>
      </c>
      <c r="DN171" s="1">
        <f t="shared" si="27"/>
        <v>3510</v>
      </c>
      <c r="DO171" s="1">
        <f t="shared" si="28"/>
        <v>3890</v>
      </c>
      <c r="DP171" s="1">
        <f t="shared" si="29"/>
        <v>-380</v>
      </c>
      <c r="DQ171" s="1">
        <f t="shared" si="30"/>
        <v>-9.7686375321336755E-2</v>
      </c>
      <c r="DR171" s="1">
        <f t="shared" si="31"/>
        <v>3700</v>
      </c>
      <c r="DS171">
        <f>'Raw Data'!DF171</f>
        <v>2650</v>
      </c>
      <c r="DT171">
        <f>'Raw Data'!DG171</f>
        <v>12.3</v>
      </c>
      <c r="DU171">
        <f>'Raw Data'!DH171</f>
        <v>4000</v>
      </c>
      <c r="DV171">
        <f>'Raw Data'!DI171</f>
        <v>0</v>
      </c>
      <c r="DW171">
        <f>'Raw Data'!DJ171</f>
        <v>3880</v>
      </c>
      <c r="DX171">
        <f>'Raw Data'!DK171</f>
        <v>0</v>
      </c>
      <c r="DY171">
        <f>'Raw Data'!DL171</f>
        <v>3880</v>
      </c>
      <c r="DZ171">
        <f>'Raw Data'!DM171</f>
        <v>9</v>
      </c>
      <c r="EA171">
        <f>'Raw Data'!DN171</f>
        <v>4660</v>
      </c>
      <c r="EB171">
        <f>'Raw Data'!DO171</f>
        <v>9</v>
      </c>
      <c r="EC171">
        <f>'Raw Data'!DP171</f>
        <v>4480</v>
      </c>
      <c r="ED171">
        <f>'Raw Data'!DQ171</f>
        <v>9</v>
      </c>
      <c r="EE171">
        <f>'Raw Data'!DR171</f>
        <v>4260</v>
      </c>
      <c r="EF171">
        <f>'Raw Data'!DS171</f>
        <v>9</v>
      </c>
      <c r="EG171">
        <f>'Raw Data'!DT171</f>
        <v>2160</v>
      </c>
      <c r="EH171">
        <f>'Raw Data'!DU171</f>
        <v>9</v>
      </c>
      <c r="EI171">
        <f>'Raw Data'!DV171</f>
        <v>2160</v>
      </c>
      <c r="EJ171">
        <f>'Raw Data'!DW171</f>
        <v>9</v>
      </c>
      <c r="EK171">
        <f>'Raw Data'!DX171</f>
        <v>4290</v>
      </c>
      <c r="EL171">
        <f>'Raw Data'!DY171</f>
        <v>9</v>
      </c>
      <c r="EM171">
        <f>'Raw Data'!DZ171</f>
        <v>1.7899999999999999E-2</v>
      </c>
    </row>
    <row r="172" spans="1:143" x14ac:dyDescent="0.3">
      <c r="A172">
        <f>'Raw Data'!A172</f>
        <v>171</v>
      </c>
      <c r="B172">
        <f>'Raw Data'!B172</f>
        <v>5259756</v>
      </c>
      <c r="C172" t="str">
        <f>'Raw Data'!C172</f>
        <v>Rabun Co Sheriff's Office</v>
      </c>
      <c r="D172">
        <f>'Raw Data'!D172</f>
        <v>42064.322222222225</v>
      </c>
      <c r="E172" s="1">
        <f t="shared" si="22"/>
        <v>2015</v>
      </c>
      <c r="F172" s="1" t="str" cm="1">
        <f t="array" ref="F172">_xlfn.IFS(E172&lt;=2016,"before treatment",E172=2017,"unknown",E172&gt;2017,"after treatment")</f>
        <v>before treatment</v>
      </c>
      <c r="G172" s="1">
        <f t="shared" si="23"/>
        <v>1</v>
      </c>
      <c r="H172" s="1">
        <f t="shared" si="24"/>
        <v>0</v>
      </c>
      <c r="I172" t="str">
        <f>'Raw Data'!E172</f>
        <v>Rabun</v>
      </c>
      <c r="J172" t="str">
        <f>'Raw Data'!F172</f>
        <v>State Route 2</v>
      </c>
      <c r="K172" t="str">
        <f>'Raw Data'!G172</f>
        <v>Hope Chrch Rd</v>
      </c>
      <c r="L172" t="str">
        <f>'Raw Data'!H172</f>
        <v>(C) Possible Injury / Complaint</v>
      </c>
      <c r="M172">
        <f>'Raw Data'!I172</f>
        <v>0</v>
      </c>
      <c r="N172">
        <f>'Raw Data'!J172</f>
        <v>0</v>
      </c>
      <c r="O172">
        <f>'Raw Data'!K172</f>
        <v>0</v>
      </c>
      <c r="P172" t="str">
        <f>'Raw Data'!L172</f>
        <v>Not a Collision with Motor Vehicle</v>
      </c>
      <c r="Q172" t="str">
        <f>'Raw Data'!M172</f>
        <v>Off Roadway</v>
      </c>
      <c r="R172" t="str">
        <f>'Raw Data'!N172</f>
        <v>Ditch</v>
      </c>
      <c r="S172" t="str">
        <f>'Raw Data'!O172</f>
        <v>Motor Vehicle in Motion</v>
      </c>
      <c r="T172" t="str">
        <f>'Raw Data'!P172</f>
        <v>Driver Lost Control</v>
      </c>
      <c r="U172">
        <f>'Raw Data'!Q172</f>
        <v>1</v>
      </c>
      <c r="V172" s="1" t="str">
        <f t="shared" si="25"/>
        <v>Yes</v>
      </c>
      <c r="W172" t="str">
        <f>'Raw Data'!R172</f>
        <v>Negotiating a Curve</v>
      </c>
      <c r="X172" t="str">
        <f>'Raw Data'!S172</f>
        <v>West</v>
      </c>
      <c r="Y172" t="str">
        <f>'Raw Data'!T172</f>
        <v>Daylight</v>
      </c>
      <c r="Z172" t="str">
        <f>'Raw Data'!U172</f>
        <v>Dry</v>
      </c>
      <c r="AA172">
        <f>'Raw Data'!V172</f>
        <v>39</v>
      </c>
      <c r="AB172" t="str">
        <f>'Raw Data'!W172</f>
        <v>["Shoulder Belt Only Used","Shoulder Belt Only Used"]</v>
      </c>
      <c r="AC172" s="1">
        <f t="shared" si="26"/>
        <v>0</v>
      </c>
      <c r="AD172" t="str">
        <f>'Raw Data'!X172</f>
        <v>Van</v>
      </c>
      <c r="AE172" t="str">
        <f>'Raw Data'!Y172</f>
        <v>2411000200I</v>
      </c>
      <c r="AF172">
        <f>'Raw Data'!Z172</f>
        <v>19.631913999999998</v>
      </c>
      <c r="AG172">
        <f>'Raw Data'!AA172</f>
        <v>34.848137999999999</v>
      </c>
      <c r="AH172">
        <f>'Raw Data'!AB172</f>
        <v>-83.359652999999994</v>
      </c>
      <c r="AI172">
        <f>'Raw Data'!AC172</f>
        <v>74</v>
      </c>
      <c r="AJ172">
        <f>'Raw Data'!AD172</f>
        <v>59</v>
      </c>
      <c r="AK172">
        <f>'Raw Data'!AE172</f>
        <v>132</v>
      </c>
      <c r="AL172" t="str">
        <f>'Raw Data'!AF172</f>
        <v>D1_0002_00_I</v>
      </c>
      <c r="AM172">
        <f>'Raw Data'!AG172</f>
        <v>113</v>
      </c>
      <c r="AN172">
        <f>'Raw Data'!AH172</f>
        <v>131</v>
      </c>
      <c r="AO172" t="str">
        <f>'Raw Data'!AI172</f>
        <v>simple</v>
      </c>
      <c r="AP172">
        <f>'Raw Data'!AJ172</f>
        <v>683.2</v>
      </c>
      <c r="AQ172">
        <f>'Raw Data'!AK172</f>
        <v>52.9</v>
      </c>
      <c r="AR172">
        <f>'Raw Data'!AL172</f>
        <v>630.5</v>
      </c>
      <c r="AS172">
        <f>'Raw Data'!AM172</f>
        <v>-83.343164999999999</v>
      </c>
      <c r="AT172">
        <f>'Raw Data'!AN172</f>
        <v>34.84554</v>
      </c>
      <c r="AU172">
        <f>'Raw Data'!AO172</f>
        <v>-83.341132000000002</v>
      </c>
      <c r="AV172">
        <f>'Raw Data'!AP172</f>
        <v>34.845472000000001</v>
      </c>
      <c r="AW172" t="str">
        <f>'Raw Data'!AQ172</f>
        <v>2411000200I</v>
      </c>
      <c r="AX172">
        <f>'Raw Data'!AR172</f>
        <v>1</v>
      </c>
      <c r="AY172">
        <f>'Raw Data'!AS172</f>
        <v>241</v>
      </c>
      <c r="AZ172">
        <f>'Raw Data'!AT172</f>
        <v>2</v>
      </c>
      <c r="BA172">
        <f>'Raw Data'!AU172</f>
        <v>0</v>
      </c>
      <c r="BB172">
        <f>'Raw Data'!AV172</f>
        <v>55</v>
      </c>
      <c r="BC172">
        <f>'Raw Data'!AW172</f>
        <v>7.44</v>
      </c>
      <c r="BD172">
        <f>'Raw Data'!AX172</f>
        <v>6.68</v>
      </c>
      <c r="BE172">
        <f>'Raw Data'!AY172</f>
        <v>1559.4</v>
      </c>
      <c r="BF172">
        <f>'Raw Data'!AZ172</f>
        <v>1580.1</v>
      </c>
      <c r="BG172">
        <f>'Raw Data'!BA172</f>
        <v>1588.6</v>
      </c>
      <c r="BH172">
        <f>'Raw Data'!BB172</f>
        <v>55</v>
      </c>
      <c r="BI172">
        <f>'Raw Data'!BC172</f>
        <v>50.4</v>
      </c>
      <c r="BJ172">
        <f>'Raw Data'!BD172</f>
        <v>4.5999999999999996</v>
      </c>
      <c r="BK172">
        <f>'Raw Data'!BE172</f>
        <v>43091</v>
      </c>
      <c r="BL172" t="str">
        <f>'Raw Data'!BF172</f>
        <v>NONE</v>
      </c>
      <c r="BM172">
        <f>'Raw Data'!BG172</f>
        <v>2.0799999999999998E-3</v>
      </c>
      <c r="BN172">
        <f>'Raw Data'!BH172</f>
        <v>43329</v>
      </c>
      <c r="BO172">
        <f>'Raw Data'!BI172</f>
        <v>42954</v>
      </c>
      <c r="BP172" t="str">
        <f>'Raw Data'!BJ172</f>
        <v>2411000200I</v>
      </c>
      <c r="BQ172" t="str">
        <f>'Raw Data'!BK172</f>
        <v>RABUN</v>
      </c>
      <c r="BR172">
        <f>'Raw Data'!BL172</f>
        <v>1</v>
      </c>
      <c r="BS172">
        <f>'Raw Data'!BM172</f>
        <v>200</v>
      </c>
      <c r="BT172">
        <f>'Raw Data'!BN172</f>
        <v>1</v>
      </c>
      <c r="BU172">
        <f>'Raw Data'!BO172</f>
        <v>1</v>
      </c>
      <c r="BV172">
        <f>'Raw Data'!BP172</f>
        <v>2</v>
      </c>
      <c r="BW172">
        <f>'Raw Data'!BQ172</f>
        <v>1</v>
      </c>
      <c r="BX172">
        <f>'Raw Data'!BR172</f>
        <v>1</v>
      </c>
      <c r="BY172">
        <f>'Raw Data'!BS172</f>
        <v>2</v>
      </c>
      <c r="BZ172">
        <f>'Raw Data'!BT172</f>
        <v>0</v>
      </c>
      <c r="CA172">
        <f>'Raw Data'!BU172</f>
        <v>4</v>
      </c>
      <c r="CB172" t="str">
        <f>'Raw Data'!BV172</f>
        <v>N</v>
      </c>
      <c r="CC172">
        <f>'Raw Data'!BW172</f>
        <v>241</v>
      </c>
      <c r="CD172">
        <f>'Raw Data'!BX172</f>
        <v>2</v>
      </c>
      <c r="CE172">
        <f>'Raw Data'!BY172</f>
        <v>0</v>
      </c>
      <c r="CF172" t="str">
        <f>'Raw Data'!BZ172</f>
        <v>Not Urban</v>
      </c>
      <c r="CG172" t="str">
        <f>'Raw Data'!CA172</f>
        <v>Not Urban</v>
      </c>
      <c r="CH172">
        <f>'Raw Data'!CB172</f>
        <v>0</v>
      </c>
      <c r="CI172">
        <f>'Raw Data'!CC172</f>
        <v>55</v>
      </c>
      <c r="CJ172">
        <f>'Raw Data'!CD172</f>
        <v>4660</v>
      </c>
      <c r="CK172" t="str">
        <f>'Raw Data'!CE172</f>
        <v xml:space="preserve"> </v>
      </c>
      <c r="CL172">
        <f>'Raw Data'!CF172</f>
        <v>0</v>
      </c>
      <c r="CM172">
        <f>'Raw Data'!CG172</f>
        <v>0.21953800000000001</v>
      </c>
      <c r="CN172">
        <f>'Raw Data'!CH172</f>
        <v>9</v>
      </c>
      <c r="CO172" t="str">
        <f>'Raw Data'!CI172</f>
        <v>State Mainline</v>
      </c>
      <c r="CP172">
        <f>'Raw Data'!CJ172</f>
        <v>4660</v>
      </c>
      <c r="CQ172">
        <f>'Raw Data'!CK172</f>
        <v>452519</v>
      </c>
      <c r="CR172">
        <f>'Raw Data'!CL172</f>
        <v>20.71</v>
      </c>
      <c r="CS172">
        <f>'Raw Data'!CM172</f>
        <v>20.93</v>
      </c>
      <c r="CT172">
        <f>'Raw Data'!CN172</f>
        <v>452519</v>
      </c>
      <c r="CU172">
        <f>'Raw Data'!CO172</f>
        <v>0</v>
      </c>
      <c r="CV172">
        <f>'Raw Data'!CP172</f>
        <v>1159.1591599999999</v>
      </c>
      <c r="CW172">
        <f>'Raw Data'!CQ172</f>
        <v>100</v>
      </c>
      <c r="CX172">
        <f>'Raw Data'!CR172</f>
        <v>42978</v>
      </c>
      <c r="CY172">
        <f>'Raw Data'!CS172</f>
        <v>9.4669999999999997E-3</v>
      </c>
      <c r="CZ172">
        <f>'Raw Data'!CT172</f>
        <v>0</v>
      </c>
      <c r="DA172">
        <f>'Raw Data'!CU172</f>
        <v>2.0799999999999998E-3</v>
      </c>
      <c r="DB172">
        <f>'Raw Data'!CV172</f>
        <v>622</v>
      </c>
      <c r="DC172" t="str">
        <f>'Raw Data'!CW172</f>
        <v>241-0023</v>
      </c>
      <c r="DD172" t="str">
        <f>'Raw Data'!CX172</f>
        <v>4R : Rural Minor Arterial</v>
      </c>
      <c r="DE172" t="str">
        <f>'Raw Data'!CY172</f>
        <v>34.834712, -83.329078</v>
      </c>
      <c r="DF172">
        <f>'Raw Data'!CZ172</f>
        <v>-83.329077999999996</v>
      </c>
      <c r="DG172">
        <f>'Raw Data'!DA172</f>
        <v>34.834712000000003</v>
      </c>
      <c r="DH172">
        <f>'Raw Data'!DB172</f>
        <v>34.834712000000003</v>
      </c>
      <c r="DI172">
        <f>'Raw Data'!DC172</f>
        <v>-83.329077999999996</v>
      </c>
      <c r="DJ172">
        <f>'Raw Data'!DD172</f>
        <v>2.0799999999999998E-3</v>
      </c>
      <c r="DK172">
        <f>'Raw Data'!DE172</f>
        <v>74</v>
      </c>
      <c r="DL172" s="1" t="str">
        <f>VLOOKUP(DK172,'Curve Info'!$A$9:$P$76,16)</f>
        <v>High Crash Frequency</v>
      </c>
      <c r="DM172" s="1" t="str">
        <f>VLOOKUP(DK172,'Curve Info'!$A$9:$P$76,14)</f>
        <v>Medium AADT</v>
      </c>
      <c r="DN172" s="1">
        <f t="shared" si="27"/>
        <v>3510</v>
      </c>
      <c r="DO172" s="1">
        <f t="shared" si="28"/>
        <v>3890</v>
      </c>
      <c r="DP172" s="1">
        <f t="shared" si="29"/>
        <v>-380</v>
      </c>
      <c r="DQ172" s="1">
        <f t="shared" si="30"/>
        <v>-9.7686375321336755E-2</v>
      </c>
      <c r="DR172" s="1">
        <f t="shared" si="31"/>
        <v>3700</v>
      </c>
      <c r="DS172">
        <f>'Raw Data'!DF172</f>
        <v>2650</v>
      </c>
      <c r="DT172">
        <f>'Raw Data'!DG172</f>
        <v>12.3</v>
      </c>
      <c r="DU172">
        <f>'Raw Data'!DH172</f>
        <v>4000</v>
      </c>
      <c r="DV172">
        <f>'Raw Data'!DI172</f>
        <v>0</v>
      </c>
      <c r="DW172">
        <f>'Raw Data'!DJ172</f>
        <v>3880</v>
      </c>
      <c r="DX172">
        <f>'Raw Data'!DK172</f>
        <v>0</v>
      </c>
      <c r="DY172">
        <f>'Raw Data'!DL172</f>
        <v>3880</v>
      </c>
      <c r="DZ172">
        <f>'Raw Data'!DM172</f>
        <v>9</v>
      </c>
      <c r="EA172">
        <f>'Raw Data'!DN172</f>
        <v>4660</v>
      </c>
      <c r="EB172">
        <f>'Raw Data'!DO172</f>
        <v>9</v>
      </c>
      <c r="EC172">
        <f>'Raw Data'!DP172</f>
        <v>4480</v>
      </c>
      <c r="ED172">
        <f>'Raw Data'!DQ172</f>
        <v>9</v>
      </c>
      <c r="EE172">
        <f>'Raw Data'!DR172</f>
        <v>4260</v>
      </c>
      <c r="EF172">
        <f>'Raw Data'!DS172</f>
        <v>9</v>
      </c>
      <c r="EG172">
        <f>'Raw Data'!DT172</f>
        <v>2160</v>
      </c>
      <c r="EH172">
        <f>'Raw Data'!DU172</f>
        <v>9</v>
      </c>
      <c r="EI172">
        <f>'Raw Data'!DV172</f>
        <v>2160</v>
      </c>
      <c r="EJ172">
        <f>'Raw Data'!DW172</f>
        <v>9</v>
      </c>
      <c r="EK172">
        <f>'Raw Data'!DX172</f>
        <v>4290</v>
      </c>
      <c r="EL172">
        <f>'Raw Data'!DY172</f>
        <v>9</v>
      </c>
      <c r="EM172">
        <f>'Raw Data'!DZ172</f>
        <v>1.669E-2</v>
      </c>
    </row>
    <row r="173" spans="1:143" x14ac:dyDescent="0.3">
      <c r="A173">
        <f>'Raw Data'!A173</f>
        <v>172</v>
      </c>
      <c r="B173">
        <f>'Raw Data'!B173</f>
        <v>5184781</v>
      </c>
      <c r="C173" t="str">
        <f>'Raw Data'!C173</f>
        <v>Gsp Post 00</v>
      </c>
      <c r="D173">
        <f>'Raw Data'!D173</f>
        <v>42050.765972222223</v>
      </c>
      <c r="E173" s="1">
        <f t="shared" si="22"/>
        <v>2015</v>
      </c>
      <c r="F173" s="1" t="str" cm="1">
        <f t="array" ref="F173">_xlfn.IFS(E173&lt;=2016,"before treatment",E173=2017,"unknown",E173&gt;2017,"after treatment")</f>
        <v>before treatment</v>
      </c>
      <c r="G173" s="1">
        <f t="shared" si="23"/>
        <v>1</v>
      </c>
      <c r="H173" s="1">
        <f t="shared" si="24"/>
        <v>0</v>
      </c>
      <c r="I173" t="str">
        <f>'Raw Data'!E173</f>
        <v>Rabun</v>
      </c>
      <c r="J173" t="str">
        <f>'Raw Data'!F173</f>
        <v>["Seed Tick Rd","State Route 2","State Route 2"]</v>
      </c>
      <c r="K173" t="str">
        <f>'Raw Data'!G173</f>
        <v>(none)</v>
      </c>
      <c r="L173" t="str">
        <f>'Raw Data'!H173</f>
        <v>(O) No Injury</v>
      </c>
      <c r="M173">
        <f>'Raw Data'!I173</f>
        <v>0</v>
      </c>
      <c r="N173">
        <f>'Raw Data'!J173</f>
        <v>0</v>
      </c>
      <c r="O173">
        <f>'Raw Data'!K173</f>
        <v>0</v>
      </c>
      <c r="P173" t="str">
        <f>'Raw Data'!L173</f>
        <v>Rear End</v>
      </c>
      <c r="Q173" t="str">
        <f>'Raw Data'!M173</f>
        <v>On Roadway - Non-Intersection</v>
      </c>
      <c r="R173" t="str">
        <f>'Raw Data'!N173</f>
        <v>["Motor Vehicle in Motion","Motor Vehicle in Motion"]</v>
      </c>
      <c r="S173" t="str">
        <f>'Raw Data'!O173</f>
        <v>["Motor Vehicle in Motion","Motor Vehicle in Motion"]</v>
      </c>
      <c r="T173" t="str">
        <f>'Raw Data'!P173</f>
        <v>["Following Too Close","No Contributing Factors"]</v>
      </c>
      <c r="U173">
        <f>'Raw Data'!Q173</f>
        <v>2</v>
      </c>
      <c r="V173" s="1" t="str">
        <f t="shared" si="25"/>
        <v>No</v>
      </c>
      <c r="W173" t="str">
        <f>'Raw Data'!R173</f>
        <v>["Stopped","Straight"]</v>
      </c>
      <c r="X173" t="str">
        <f>'Raw Data'!S173</f>
        <v>["East","East"]</v>
      </c>
      <c r="Y173" t="str">
        <f>'Raw Data'!T173</f>
        <v>Dark-Not Lighted</v>
      </c>
      <c r="Z173" t="str">
        <f>'Raw Data'!U173</f>
        <v>Dry</v>
      </c>
      <c r="AA173" t="str">
        <f>'Raw Data'!V173</f>
        <v>[34,66]</v>
      </c>
      <c r="AB173" t="str">
        <f>'Raw Data'!W173</f>
        <v>["Lap and Shoulder Belt Used","Lap and Shoulder Belt Used","Lap and Shoulder Belt Used","Lap and Shoulder Belt Used"]</v>
      </c>
      <c r="AC173" s="1">
        <f t="shared" si="26"/>
        <v>0</v>
      </c>
      <c r="AD173" t="str">
        <f>'Raw Data'!X173</f>
        <v>["Passenger Car","Sports Utility Vehicle (SUV)"]</v>
      </c>
      <c r="AE173" t="str">
        <f>'Raw Data'!Y173</f>
        <v>2411000200I</v>
      </c>
      <c r="AF173">
        <f>'Raw Data'!Z173</f>
        <v>19.55</v>
      </c>
      <c r="AG173">
        <f>'Raw Data'!AA173</f>
        <v>34.848759999999999</v>
      </c>
      <c r="AH173">
        <f>'Raw Data'!AB173</f>
        <v>-83.360840999999994</v>
      </c>
      <c r="AI173">
        <f>'Raw Data'!AC173</f>
        <v>74</v>
      </c>
      <c r="AJ173">
        <f>'Raw Data'!AD173</f>
        <v>59</v>
      </c>
      <c r="AK173">
        <f>'Raw Data'!AE173</f>
        <v>132</v>
      </c>
      <c r="AL173" t="str">
        <f>'Raw Data'!AF173</f>
        <v>D1_0002_00_I</v>
      </c>
      <c r="AM173">
        <f>'Raw Data'!AG173</f>
        <v>113</v>
      </c>
      <c r="AN173">
        <f>'Raw Data'!AH173</f>
        <v>131</v>
      </c>
      <c r="AO173" t="str">
        <f>'Raw Data'!AI173</f>
        <v>simple</v>
      </c>
      <c r="AP173">
        <f>'Raw Data'!AJ173</f>
        <v>683.2</v>
      </c>
      <c r="AQ173">
        <f>'Raw Data'!AK173</f>
        <v>52.9</v>
      </c>
      <c r="AR173">
        <f>'Raw Data'!AL173</f>
        <v>630.5</v>
      </c>
      <c r="AS173">
        <f>'Raw Data'!AM173</f>
        <v>-83.343164999999999</v>
      </c>
      <c r="AT173">
        <f>'Raw Data'!AN173</f>
        <v>34.84554</v>
      </c>
      <c r="AU173">
        <f>'Raw Data'!AO173</f>
        <v>-83.341132000000002</v>
      </c>
      <c r="AV173">
        <f>'Raw Data'!AP173</f>
        <v>34.845472000000001</v>
      </c>
      <c r="AW173" t="str">
        <f>'Raw Data'!AQ173</f>
        <v>2411000200I</v>
      </c>
      <c r="AX173">
        <f>'Raw Data'!AR173</f>
        <v>1</v>
      </c>
      <c r="AY173">
        <f>'Raw Data'!AS173</f>
        <v>241</v>
      </c>
      <c r="AZ173">
        <f>'Raw Data'!AT173</f>
        <v>2</v>
      </c>
      <c r="BA173">
        <f>'Raw Data'!AU173</f>
        <v>0</v>
      </c>
      <c r="BB173">
        <f>'Raw Data'!AV173</f>
        <v>55</v>
      </c>
      <c r="BC173">
        <f>'Raw Data'!AW173</f>
        <v>7.44</v>
      </c>
      <c r="BD173">
        <f>'Raw Data'!AX173</f>
        <v>6.68</v>
      </c>
      <c r="BE173">
        <f>'Raw Data'!AY173</f>
        <v>1559.4</v>
      </c>
      <c r="BF173">
        <f>'Raw Data'!AZ173</f>
        <v>1580.1</v>
      </c>
      <c r="BG173">
        <f>'Raw Data'!BA173</f>
        <v>1588.6</v>
      </c>
      <c r="BH173">
        <f>'Raw Data'!BB173</f>
        <v>55</v>
      </c>
      <c r="BI173">
        <f>'Raw Data'!BC173</f>
        <v>50.4</v>
      </c>
      <c r="BJ173">
        <f>'Raw Data'!BD173</f>
        <v>4.5999999999999996</v>
      </c>
      <c r="BK173">
        <f>'Raw Data'!BE173</f>
        <v>43091</v>
      </c>
      <c r="BL173" t="str">
        <f>'Raw Data'!BF173</f>
        <v>NONE</v>
      </c>
      <c r="BM173">
        <f>'Raw Data'!BG173</f>
        <v>2.0799999999999998E-3</v>
      </c>
      <c r="BN173">
        <f>'Raw Data'!BH173</f>
        <v>43329</v>
      </c>
      <c r="BO173">
        <f>'Raw Data'!BI173</f>
        <v>42954</v>
      </c>
      <c r="BP173" t="str">
        <f>'Raw Data'!BJ173</f>
        <v>2411000200I</v>
      </c>
      <c r="BQ173" t="str">
        <f>'Raw Data'!BK173</f>
        <v>RABUN</v>
      </c>
      <c r="BR173">
        <f>'Raw Data'!BL173</f>
        <v>1</v>
      </c>
      <c r="BS173">
        <f>'Raw Data'!BM173</f>
        <v>200</v>
      </c>
      <c r="BT173">
        <f>'Raw Data'!BN173</f>
        <v>1</v>
      </c>
      <c r="BU173">
        <f>'Raw Data'!BO173</f>
        <v>1</v>
      </c>
      <c r="BV173">
        <f>'Raw Data'!BP173</f>
        <v>2</v>
      </c>
      <c r="BW173">
        <f>'Raw Data'!BQ173</f>
        <v>1</v>
      </c>
      <c r="BX173">
        <f>'Raw Data'!BR173</f>
        <v>1</v>
      </c>
      <c r="BY173">
        <f>'Raw Data'!BS173</f>
        <v>2</v>
      </c>
      <c r="BZ173">
        <f>'Raw Data'!BT173</f>
        <v>0</v>
      </c>
      <c r="CA173">
        <f>'Raw Data'!BU173</f>
        <v>4</v>
      </c>
      <c r="CB173" t="str">
        <f>'Raw Data'!BV173</f>
        <v>N</v>
      </c>
      <c r="CC173">
        <f>'Raw Data'!BW173</f>
        <v>241</v>
      </c>
      <c r="CD173">
        <f>'Raw Data'!BX173</f>
        <v>2</v>
      </c>
      <c r="CE173">
        <f>'Raw Data'!BY173</f>
        <v>0</v>
      </c>
      <c r="CF173" t="str">
        <f>'Raw Data'!BZ173</f>
        <v>Not Urban</v>
      </c>
      <c r="CG173" t="str">
        <f>'Raw Data'!CA173</f>
        <v>Not Urban</v>
      </c>
      <c r="CH173">
        <f>'Raw Data'!CB173</f>
        <v>0</v>
      </c>
      <c r="CI173">
        <f>'Raw Data'!CC173</f>
        <v>55</v>
      </c>
      <c r="CJ173">
        <f>'Raw Data'!CD173</f>
        <v>4660</v>
      </c>
      <c r="CK173" t="str">
        <f>'Raw Data'!CE173</f>
        <v xml:space="preserve"> </v>
      </c>
      <c r="CL173">
        <f>'Raw Data'!CF173</f>
        <v>0</v>
      </c>
      <c r="CM173">
        <f>'Raw Data'!CG173</f>
        <v>0.21953800000000001</v>
      </c>
      <c r="CN173">
        <f>'Raw Data'!CH173</f>
        <v>9</v>
      </c>
      <c r="CO173" t="str">
        <f>'Raw Data'!CI173</f>
        <v>State Mainline</v>
      </c>
      <c r="CP173">
        <f>'Raw Data'!CJ173</f>
        <v>4660</v>
      </c>
      <c r="CQ173">
        <f>'Raw Data'!CK173</f>
        <v>452519</v>
      </c>
      <c r="CR173">
        <f>'Raw Data'!CL173</f>
        <v>20.71</v>
      </c>
      <c r="CS173">
        <f>'Raw Data'!CM173</f>
        <v>20.93</v>
      </c>
      <c r="CT173">
        <f>'Raw Data'!CN173</f>
        <v>452519</v>
      </c>
      <c r="CU173">
        <f>'Raw Data'!CO173</f>
        <v>0</v>
      </c>
      <c r="CV173">
        <f>'Raw Data'!CP173</f>
        <v>1159.1591599999999</v>
      </c>
      <c r="CW173">
        <f>'Raw Data'!CQ173</f>
        <v>100</v>
      </c>
      <c r="CX173">
        <f>'Raw Data'!CR173</f>
        <v>42978</v>
      </c>
      <c r="CY173">
        <f>'Raw Data'!CS173</f>
        <v>9.4669999999999997E-3</v>
      </c>
      <c r="CZ173">
        <f>'Raw Data'!CT173</f>
        <v>0</v>
      </c>
      <c r="DA173">
        <f>'Raw Data'!CU173</f>
        <v>2.0799999999999998E-3</v>
      </c>
      <c r="DB173">
        <f>'Raw Data'!CV173</f>
        <v>622</v>
      </c>
      <c r="DC173" t="str">
        <f>'Raw Data'!CW173</f>
        <v>241-0023</v>
      </c>
      <c r="DD173" t="str">
        <f>'Raw Data'!CX173</f>
        <v>4R : Rural Minor Arterial</v>
      </c>
      <c r="DE173" t="str">
        <f>'Raw Data'!CY173</f>
        <v>34.834712, -83.329078</v>
      </c>
      <c r="DF173">
        <f>'Raw Data'!CZ173</f>
        <v>-83.329077999999996</v>
      </c>
      <c r="DG173">
        <f>'Raw Data'!DA173</f>
        <v>34.834712000000003</v>
      </c>
      <c r="DH173">
        <f>'Raw Data'!DB173</f>
        <v>34.834712000000003</v>
      </c>
      <c r="DI173">
        <f>'Raw Data'!DC173</f>
        <v>-83.329077999999996</v>
      </c>
      <c r="DJ173">
        <f>'Raw Data'!DD173</f>
        <v>2.0799999999999998E-3</v>
      </c>
      <c r="DK173">
        <f>'Raw Data'!DE173</f>
        <v>74</v>
      </c>
      <c r="DL173" s="1" t="str">
        <f>VLOOKUP(DK173,'Curve Info'!$A$9:$P$76,16)</f>
        <v>High Crash Frequency</v>
      </c>
      <c r="DM173" s="1" t="str">
        <f>VLOOKUP(DK173,'Curve Info'!$A$9:$P$76,14)</f>
        <v>Medium AADT</v>
      </c>
      <c r="DN173" s="1">
        <f t="shared" si="27"/>
        <v>3510</v>
      </c>
      <c r="DO173" s="1">
        <f t="shared" si="28"/>
        <v>3890</v>
      </c>
      <c r="DP173" s="1">
        <f t="shared" si="29"/>
        <v>-380</v>
      </c>
      <c r="DQ173" s="1">
        <f t="shared" si="30"/>
        <v>-9.7686375321336755E-2</v>
      </c>
      <c r="DR173" s="1">
        <f t="shared" si="31"/>
        <v>3700</v>
      </c>
      <c r="DS173">
        <f>'Raw Data'!DF173</f>
        <v>2650</v>
      </c>
      <c r="DT173">
        <f>'Raw Data'!DG173</f>
        <v>12.3</v>
      </c>
      <c r="DU173">
        <f>'Raw Data'!DH173</f>
        <v>4000</v>
      </c>
      <c r="DV173">
        <f>'Raw Data'!DI173</f>
        <v>0</v>
      </c>
      <c r="DW173">
        <f>'Raw Data'!DJ173</f>
        <v>3880</v>
      </c>
      <c r="DX173">
        <f>'Raw Data'!DK173</f>
        <v>0</v>
      </c>
      <c r="DY173">
        <f>'Raw Data'!DL173</f>
        <v>3880</v>
      </c>
      <c r="DZ173">
        <f>'Raw Data'!DM173</f>
        <v>9</v>
      </c>
      <c r="EA173">
        <f>'Raw Data'!DN173</f>
        <v>4660</v>
      </c>
      <c r="EB173">
        <f>'Raw Data'!DO173</f>
        <v>9</v>
      </c>
      <c r="EC173">
        <f>'Raw Data'!DP173</f>
        <v>4480</v>
      </c>
      <c r="ED173">
        <f>'Raw Data'!DQ173</f>
        <v>9</v>
      </c>
      <c r="EE173">
        <f>'Raw Data'!DR173</f>
        <v>4260</v>
      </c>
      <c r="EF173">
        <f>'Raw Data'!DS173</f>
        <v>9</v>
      </c>
      <c r="EG173">
        <f>'Raw Data'!DT173</f>
        <v>2160</v>
      </c>
      <c r="EH173">
        <f>'Raw Data'!DU173</f>
        <v>9</v>
      </c>
      <c r="EI173">
        <f>'Raw Data'!DV173</f>
        <v>2160</v>
      </c>
      <c r="EJ173">
        <f>'Raw Data'!DW173</f>
        <v>9</v>
      </c>
      <c r="EK173">
        <f>'Raw Data'!DX173</f>
        <v>4290</v>
      </c>
      <c r="EL173">
        <f>'Raw Data'!DY173</f>
        <v>9</v>
      </c>
      <c r="EM173">
        <f>'Raw Data'!DZ173</f>
        <v>1.7964999999999998E-2</v>
      </c>
    </row>
    <row r="174" spans="1:143" x14ac:dyDescent="0.3">
      <c r="A174">
        <f>'Raw Data'!A174</f>
        <v>173</v>
      </c>
      <c r="B174">
        <f>'Raw Data'!B174</f>
        <v>5124571</v>
      </c>
      <c r="C174" t="str">
        <f>'Raw Data'!C174</f>
        <v>Gsp Post 00</v>
      </c>
      <c r="D174">
        <f>'Raw Data'!D174</f>
        <v>42013.890277777777</v>
      </c>
      <c r="E174" s="1">
        <f t="shared" si="22"/>
        <v>2015</v>
      </c>
      <c r="F174" s="1" t="str" cm="1">
        <f t="array" ref="F174">_xlfn.IFS(E174&lt;=2016,"before treatment",E174=2017,"unknown",E174&gt;2017,"after treatment")</f>
        <v>before treatment</v>
      </c>
      <c r="G174" s="1">
        <f t="shared" si="23"/>
        <v>1</v>
      </c>
      <c r="H174" s="1">
        <f t="shared" si="24"/>
        <v>0</v>
      </c>
      <c r="I174" t="str">
        <f>'Raw Data'!E174</f>
        <v>Rabun</v>
      </c>
      <c r="J174" t="str">
        <f>'Raw Data'!F174</f>
        <v>State Route 2</v>
      </c>
      <c r="K174" t="str">
        <f>'Raw Data'!G174</f>
        <v>(none)</v>
      </c>
      <c r="L174" t="str">
        <f>'Raw Data'!H174</f>
        <v>(O) No Injury</v>
      </c>
      <c r="M174">
        <f>'Raw Data'!I174</f>
        <v>0</v>
      </c>
      <c r="N174">
        <f>'Raw Data'!J174</f>
        <v>0</v>
      </c>
      <c r="O174">
        <f>'Raw Data'!K174</f>
        <v>0</v>
      </c>
      <c r="P174" t="str">
        <f>'Raw Data'!L174</f>
        <v>Not a Collision with Motor Vehicle</v>
      </c>
      <c r="Q174" t="str">
        <f>'Raw Data'!M174</f>
        <v>On Shoulder</v>
      </c>
      <c r="R174" t="str">
        <f>'Raw Data'!N174</f>
        <v>Other-Fixed Object</v>
      </c>
      <c r="S174" t="str">
        <f>'Raw Data'!O174</f>
        <v>Over Turn</v>
      </c>
      <c r="T174" t="str">
        <f>'Raw Data'!P174</f>
        <v>No Contributing Factors</v>
      </c>
      <c r="U174">
        <f>'Raw Data'!Q174</f>
        <v>1</v>
      </c>
      <c r="V174" s="1" t="str">
        <f t="shared" si="25"/>
        <v>Yes</v>
      </c>
      <c r="W174" t="str">
        <f>'Raw Data'!R174</f>
        <v>Straight</v>
      </c>
      <c r="X174" t="str">
        <f>'Raw Data'!S174</f>
        <v>South</v>
      </c>
      <c r="Y174" t="str">
        <f>'Raw Data'!T174</f>
        <v>Dark-Not Lighted</v>
      </c>
      <c r="Z174" t="str">
        <f>'Raw Data'!U174</f>
        <v>Dry</v>
      </c>
      <c r="AA174">
        <f>'Raw Data'!V174</f>
        <v>21</v>
      </c>
      <c r="AB174" t="str">
        <f>'Raw Data'!W174</f>
        <v>["Lap and Shoulder Belt Used","Lap and Shoulder Belt Used"]</v>
      </c>
      <c r="AC174" s="1">
        <f t="shared" si="26"/>
        <v>0</v>
      </c>
      <c r="AD174" t="str">
        <f>'Raw Data'!X174</f>
        <v>Pickup Truck</v>
      </c>
      <c r="AE174" t="str">
        <f>'Raw Data'!Y174</f>
        <v>2411000200I</v>
      </c>
      <c r="AF174">
        <f>'Raw Data'!Z174</f>
        <v>20.725601000000001</v>
      </c>
      <c r="AG174">
        <f>'Raw Data'!AA174</f>
        <v>34.845675999999997</v>
      </c>
      <c r="AH174">
        <f>'Raw Data'!AB174</f>
        <v>-83.341909999999999</v>
      </c>
      <c r="AI174">
        <f>'Raw Data'!AC174</f>
        <v>74</v>
      </c>
      <c r="AJ174">
        <f>'Raw Data'!AD174</f>
        <v>59</v>
      </c>
      <c r="AK174">
        <f>'Raw Data'!AE174</f>
        <v>132</v>
      </c>
      <c r="AL174" t="str">
        <f>'Raw Data'!AF174</f>
        <v>D1_0002_00_I</v>
      </c>
      <c r="AM174">
        <f>'Raw Data'!AG174</f>
        <v>113</v>
      </c>
      <c r="AN174">
        <f>'Raw Data'!AH174</f>
        <v>131</v>
      </c>
      <c r="AO174" t="str">
        <f>'Raw Data'!AI174</f>
        <v>simple</v>
      </c>
      <c r="AP174">
        <f>'Raw Data'!AJ174</f>
        <v>683.2</v>
      </c>
      <c r="AQ174">
        <f>'Raw Data'!AK174</f>
        <v>52.9</v>
      </c>
      <c r="AR174">
        <f>'Raw Data'!AL174</f>
        <v>630.5</v>
      </c>
      <c r="AS174">
        <f>'Raw Data'!AM174</f>
        <v>-83.343164999999999</v>
      </c>
      <c r="AT174">
        <f>'Raw Data'!AN174</f>
        <v>34.84554</v>
      </c>
      <c r="AU174">
        <f>'Raw Data'!AO174</f>
        <v>-83.341132000000002</v>
      </c>
      <c r="AV174">
        <f>'Raw Data'!AP174</f>
        <v>34.845472000000001</v>
      </c>
      <c r="AW174" t="str">
        <f>'Raw Data'!AQ174</f>
        <v>2411000200I</v>
      </c>
      <c r="AX174">
        <f>'Raw Data'!AR174</f>
        <v>1</v>
      </c>
      <c r="AY174">
        <f>'Raw Data'!AS174</f>
        <v>241</v>
      </c>
      <c r="AZ174">
        <f>'Raw Data'!AT174</f>
        <v>2</v>
      </c>
      <c r="BA174">
        <f>'Raw Data'!AU174</f>
        <v>0</v>
      </c>
      <c r="BB174">
        <f>'Raw Data'!AV174</f>
        <v>55</v>
      </c>
      <c r="BC174">
        <f>'Raw Data'!AW174</f>
        <v>7.44</v>
      </c>
      <c r="BD174">
        <f>'Raw Data'!AX174</f>
        <v>6.68</v>
      </c>
      <c r="BE174">
        <f>'Raw Data'!AY174</f>
        <v>1559.4</v>
      </c>
      <c r="BF174">
        <f>'Raw Data'!AZ174</f>
        <v>1580.1</v>
      </c>
      <c r="BG174">
        <f>'Raw Data'!BA174</f>
        <v>1588.6</v>
      </c>
      <c r="BH174">
        <f>'Raw Data'!BB174</f>
        <v>55</v>
      </c>
      <c r="BI174">
        <f>'Raw Data'!BC174</f>
        <v>50.4</v>
      </c>
      <c r="BJ174">
        <f>'Raw Data'!BD174</f>
        <v>4.5999999999999996</v>
      </c>
      <c r="BK174">
        <f>'Raw Data'!BE174</f>
        <v>43091</v>
      </c>
      <c r="BL174" t="str">
        <f>'Raw Data'!BF174</f>
        <v>NONE</v>
      </c>
      <c r="BM174">
        <f>'Raw Data'!BG174</f>
        <v>2.0799999999999998E-3</v>
      </c>
      <c r="BN174">
        <f>'Raw Data'!BH174</f>
        <v>43329</v>
      </c>
      <c r="BO174">
        <f>'Raw Data'!BI174</f>
        <v>42954</v>
      </c>
      <c r="BP174" t="str">
        <f>'Raw Data'!BJ174</f>
        <v>2411000200I</v>
      </c>
      <c r="BQ174" t="str">
        <f>'Raw Data'!BK174</f>
        <v>RABUN</v>
      </c>
      <c r="BR174">
        <f>'Raw Data'!BL174</f>
        <v>1</v>
      </c>
      <c r="BS174">
        <f>'Raw Data'!BM174</f>
        <v>200</v>
      </c>
      <c r="BT174">
        <f>'Raw Data'!BN174</f>
        <v>1</v>
      </c>
      <c r="BU174">
        <f>'Raw Data'!BO174</f>
        <v>1</v>
      </c>
      <c r="BV174">
        <f>'Raw Data'!BP174</f>
        <v>2</v>
      </c>
      <c r="BW174">
        <f>'Raw Data'!BQ174</f>
        <v>1</v>
      </c>
      <c r="BX174">
        <f>'Raw Data'!BR174</f>
        <v>1</v>
      </c>
      <c r="BY174">
        <f>'Raw Data'!BS174</f>
        <v>2</v>
      </c>
      <c r="BZ174">
        <f>'Raw Data'!BT174</f>
        <v>0</v>
      </c>
      <c r="CA174">
        <f>'Raw Data'!BU174</f>
        <v>4</v>
      </c>
      <c r="CB174" t="str">
        <f>'Raw Data'!BV174</f>
        <v>N</v>
      </c>
      <c r="CC174">
        <f>'Raw Data'!BW174</f>
        <v>241</v>
      </c>
      <c r="CD174">
        <f>'Raw Data'!BX174</f>
        <v>2</v>
      </c>
      <c r="CE174">
        <f>'Raw Data'!BY174</f>
        <v>0</v>
      </c>
      <c r="CF174" t="str">
        <f>'Raw Data'!BZ174</f>
        <v>Not Urban</v>
      </c>
      <c r="CG174" t="str">
        <f>'Raw Data'!CA174</f>
        <v>Not Urban</v>
      </c>
      <c r="CH174">
        <f>'Raw Data'!CB174</f>
        <v>0</v>
      </c>
      <c r="CI174">
        <f>'Raw Data'!CC174</f>
        <v>55</v>
      </c>
      <c r="CJ174">
        <f>'Raw Data'!CD174</f>
        <v>4660</v>
      </c>
      <c r="CK174" t="str">
        <f>'Raw Data'!CE174</f>
        <v xml:space="preserve"> </v>
      </c>
      <c r="CL174">
        <f>'Raw Data'!CF174</f>
        <v>0</v>
      </c>
      <c r="CM174">
        <f>'Raw Data'!CG174</f>
        <v>0.21953800000000001</v>
      </c>
      <c r="CN174">
        <f>'Raw Data'!CH174</f>
        <v>9</v>
      </c>
      <c r="CO174" t="str">
        <f>'Raw Data'!CI174</f>
        <v>State Mainline</v>
      </c>
      <c r="CP174">
        <f>'Raw Data'!CJ174</f>
        <v>4660</v>
      </c>
      <c r="CQ174">
        <f>'Raw Data'!CK174</f>
        <v>452519</v>
      </c>
      <c r="CR174">
        <f>'Raw Data'!CL174</f>
        <v>20.71</v>
      </c>
      <c r="CS174">
        <f>'Raw Data'!CM174</f>
        <v>20.93</v>
      </c>
      <c r="CT174">
        <f>'Raw Data'!CN174</f>
        <v>452519</v>
      </c>
      <c r="CU174">
        <f>'Raw Data'!CO174</f>
        <v>0</v>
      </c>
      <c r="CV174">
        <f>'Raw Data'!CP174</f>
        <v>1159.1591599999999</v>
      </c>
      <c r="CW174">
        <f>'Raw Data'!CQ174</f>
        <v>100</v>
      </c>
      <c r="CX174">
        <f>'Raw Data'!CR174</f>
        <v>42978</v>
      </c>
      <c r="CY174">
        <f>'Raw Data'!CS174</f>
        <v>9.4669999999999997E-3</v>
      </c>
      <c r="CZ174">
        <f>'Raw Data'!CT174</f>
        <v>0</v>
      </c>
      <c r="DA174">
        <f>'Raw Data'!CU174</f>
        <v>2.0799999999999998E-3</v>
      </c>
      <c r="DB174">
        <f>'Raw Data'!CV174</f>
        <v>622</v>
      </c>
      <c r="DC174" t="str">
        <f>'Raw Data'!CW174</f>
        <v>241-0023</v>
      </c>
      <c r="DD174" t="str">
        <f>'Raw Data'!CX174</f>
        <v>4R : Rural Minor Arterial</v>
      </c>
      <c r="DE174" t="str">
        <f>'Raw Data'!CY174</f>
        <v>34.834712, -83.329078</v>
      </c>
      <c r="DF174">
        <f>'Raw Data'!CZ174</f>
        <v>-83.329077999999996</v>
      </c>
      <c r="DG174">
        <f>'Raw Data'!DA174</f>
        <v>34.834712000000003</v>
      </c>
      <c r="DH174">
        <f>'Raw Data'!DB174</f>
        <v>34.834712000000003</v>
      </c>
      <c r="DI174">
        <f>'Raw Data'!DC174</f>
        <v>-83.329077999999996</v>
      </c>
      <c r="DJ174">
        <f>'Raw Data'!DD174</f>
        <v>2.0799999999999998E-3</v>
      </c>
      <c r="DK174">
        <f>'Raw Data'!DE174</f>
        <v>74</v>
      </c>
      <c r="DL174" s="1" t="str">
        <f>VLOOKUP(DK174,'Curve Info'!$A$9:$P$76,16)</f>
        <v>High Crash Frequency</v>
      </c>
      <c r="DM174" s="1" t="str">
        <f>VLOOKUP(DK174,'Curve Info'!$A$9:$P$76,14)</f>
        <v>Medium AADT</v>
      </c>
      <c r="DN174" s="1">
        <f t="shared" si="27"/>
        <v>3510</v>
      </c>
      <c r="DO174" s="1">
        <f t="shared" si="28"/>
        <v>3890</v>
      </c>
      <c r="DP174" s="1">
        <f t="shared" si="29"/>
        <v>-380</v>
      </c>
      <c r="DQ174" s="1">
        <f t="shared" si="30"/>
        <v>-9.7686375321336755E-2</v>
      </c>
      <c r="DR174" s="1">
        <f t="shared" si="31"/>
        <v>3700</v>
      </c>
      <c r="DS174">
        <f>'Raw Data'!DF174</f>
        <v>2650</v>
      </c>
      <c r="DT174">
        <f>'Raw Data'!DG174</f>
        <v>12.3</v>
      </c>
      <c r="DU174">
        <f>'Raw Data'!DH174</f>
        <v>4000</v>
      </c>
      <c r="DV174">
        <f>'Raw Data'!DI174</f>
        <v>0</v>
      </c>
      <c r="DW174">
        <f>'Raw Data'!DJ174</f>
        <v>3880</v>
      </c>
      <c r="DX174">
        <f>'Raw Data'!DK174</f>
        <v>0</v>
      </c>
      <c r="DY174">
        <f>'Raw Data'!DL174</f>
        <v>3880</v>
      </c>
      <c r="DZ174">
        <f>'Raw Data'!DM174</f>
        <v>9</v>
      </c>
      <c r="EA174">
        <f>'Raw Data'!DN174</f>
        <v>4660</v>
      </c>
      <c r="EB174">
        <f>'Raw Data'!DO174</f>
        <v>9</v>
      </c>
      <c r="EC174">
        <f>'Raw Data'!DP174</f>
        <v>4480</v>
      </c>
      <c r="ED174">
        <f>'Raw Data'!DQ174</f>
        <v>9</v>
      </c>
      <c r="EE174">
        <f>'Raw Data'!DR174</f>
        <v>4260</v>
      </c>
      <c r="EF174">
        <f>'Raw Data'!DS174</f>
        <v>9</v>
      </c>
      <c r="EG174">
        <f>'Raw Data'!DT174</f>
        <v>2160</v>
      </c>
      <c r="EH174">
        <f>'Raw Data'!DU174</f>
        <v>9</v>
      </c>
      <c r="EI174">
        <f>'Raw Data'!DV174</f>
        <v>2160</v>
      </c>
      <c r="EJ174">
        <f>'Raw Data'!DW174</f>
        <v>9</v>
      </c>
      <c r="EK174">
        <f>'Raw Data'!DX174</f>
        <v>4290</v>
      </c>
      <c r="EL174">
        <f>'Raw Data'!DY174</f>
        <v>9</v>
      </c>
      <c r="EM174">
        <f>'Raw Data'!DZ174</f>
        <v>9.9999999999999995E-7</v>
      </c>
    </row>
    <row r="175" spans="1:143" x14ac:dyDescent="0.3">
      <c r="A175">
        <f>'Raw Data'!A175</f>
        <v>174</v>
      </c>
      <c r="B175">
        <f>'Raw Data'!B175</f>
        <v>4644709</v>
      </c>
      <c r="C175" t="str">
        <f>'Raw Data'!C175</f>
        <v>Gsp Post 00</v>
      </c>
      <c r="D175">
        <f>'Raw Data'!D175</f>
        <v>41591.867361111108</v>
      </c>
      <c r="E175" s="1">
        <f t="shared" si="22"/>
        <v>2013</v>
      </c>
      <c r="F175" s="1" t="str" cm="1">
        <f t="array" ref="F175">_xlfn.IFS(E175&lt;=2016,"before treatment",E175=2017,"unknown",E175&gt;2017,"after treatment")</f>
        <v>before treatment</v>
      </c>
      <c r="G175" s="1">
        <f t="shared" si="23"/>
        <v>1</v>
      </c>
      <c r="H175" s="1">
        <f t="shared" si="24"/>
        <v>0</v>
      </c>
      <c r="I175" t="str">
        <f>'Raw Data'!E175</f>
        <v>Rabun</v>
      </c>
      <c r="J175" t="str">
        <f>'Raw Data'!F175</f>
        <v>State Route 2</v>
      </c>
      <c r="K175" t="str">
        <f>'Raw Data'!G175</f>
        <v>Rainey Mtn Rd</v>
      </c>
      <c r="L175" t="str">
        <f>'Raw Data'!H175</f>
        <v>(O) No Injury</v>
      </c>
      <c r="M175">
        <f>'Raw Data'!I175</f>
        <v>0</v>
      </c>
      <c r="N175">
        <f>'Raw Data'!J175</f>
        <v>0</v>
      </c>
      <c r="O175">
        <f>'Raw Data'!K175</f>
        <v>0</v>
      </c>
      <c r="P175" t="str">
        <f>'Raw Data'!L175</f>
        <v>Rear End</v>
      </c>
      <c r="Q175" t="str">
        <f>'Raw Data'!M175</f>
        <v>On Shoulder</v>
      </c>
      <c r="R175" t="str">
        <f>'Raw Data'!N175</f>
        <v>Other-Fixed Object</v>
      </c>
      <c r="S175" t="str">
        <f>'Raw Data'!O175</f>
        <v>Embankment</v>
      </c>
      <c r="T175" t="str">
        <f>'Raw Data'!P175</f>
        <v>(None)</v>
      </c>
      <c r="U175">
        <f>'Raw Data'!Q175</f>
        <v>1</v>
      </c>
      <c r="V175" s="1" t="str">
        <f t="shared" si="25"/>
        <v>Yes</v>
      </c>
      <c r="W175" t="str">
        <f>'Raw Data'!R175</f>
        <v>Negotiating a Curve</v>
      </c>
      <c r="X175" t="str">
        <f>'Raw Data'!S175</f>
        <v>East</v>
      </c>
      <c r="Y175" t="str">
        <f>'Raw Data'!T175</f>
        <v>Dark-Not Lighted</v>
      </c>
      <c r="Z175" t="str">
        <f>'Raw Data'!U175</f>
        <v>Dry</v>
      </c>
      <c r="AA175">
        <f>'Raw Data'!V175</f>
        <v>31</v>
      </c>
      <c r="AB175" t="str">
        <f>'Raw Data'!W175</f>
        <v>Lap and Shoulder Belt Used</v>
      </c>
      <c r="AC175" s="1">
        <f t="shared" si="26"/>
        <v>0</v>
      </c>
      <c r="AD175" t="str">
        <f>'Raw Data'!X175</f>
        <v>Sports Utility Vehicle (SUV)</v>
      </c>
      <c r="AE175" t="str">
        <f>'Raw Data'!Y175</f>
        <v>2411000200I</v>
      </c>
      <c r="AF175">
        <f>'Raw Data'!Z175</f>
        <v>20.714499</v>
      </c>
      <c r="AG175">
        <f>'Raw Data'!AA175</f>
        <v>34.845700999999998</v>
      </c>
      <c r="AH175">
        <f>'Raw Data'!AB175</f>
        <v>-83.342101</v>
      </c>
      <c r="AI175">
        <f>'Raw Data'!AC175</f>
        <v>74</v>
      </c>
      <c r="AJ175">
        <f>'Raw Data'!AD175</f>
        <v>59</v>
      </c>
      <c r="AK175">
        <f>'Raw Data'!AE175</f>
        <v>132</v>
      </c>
      <c r="AL175" t="str">
        <f>'Raw Data'!AF175</f>
        <v>D1_0002_00_I</v>
      </c>
      <c r="AM175">
        <f>'Raw Data'!AG175</f>
        <v>113</v>
      </c>
      <c r="AN175">
        <f>'Raw Data'!AH175</f>
        <v>131</v>
      </c>
      <c r="AO175" t="str">
        <f>'Raw Data'!AI175</f>
        <v>simple</v>
      </c>
      <c r="AP175">
        <f>'Raw Data'!AJ175</f>
        <v>683.2</v>
      </c>
      <c r="AQ175">
        <f>'Raw Data'!AK175</f>
        <v>52.9</v>
      </c>
      <c r="AR175">
        <f>'Raw Data'!AL175</f>
        <v>630.5</v>
      </c>
      <c r="AS175">
        <f>'Raw Data'!AM175</f>
        <v>-83.343164999999999</v>
      </c>
      <c r="AT175">
        <f>'Raw Data'!AN175</f>
        <v>34.84554</v>
      </c>
      <c r="AU175">
        <f>'Raw Data'!AO175</f>
        <v>-83.341132000000002</v>
      </c>
      <c r="AV175">
        <f>'Raw Data'!AP175</f>
        <v>34.845472000000001</v>
      </c>
      <c r="AW175" t="str">
        <f>'Raw Data'!AQ175</f>
        <v>2411000200I</v>
      </c>
      <c r="AX175">
        <f>'Raw Data'!AR175</f>
        <v>1</v>
      </c>
      <c r="AY175">
        <f>'Raw Data'!AS175</f>
        <v>241</v>
      </c>
      <c r="AZ175">
        <f>'Raw Data'!AT175</f>
        <v>2</v>
      </c>
      <c r="BA175">
        <f>'Raw Data'!AU175</f>
        <v>0</v>
      </c>
      <c r="BB175">
        <f>'Raw Data'!AV175</f>
        <v>55</v>
      </c>
      <c r="BC175">
        <f>'Raw Data'!AW175</f>
        <v>7.44</v>
      </c>
      <c r="BD175">
        <f>'Raw Data'!AX175</f>
        <v>6.68</v>
      </c>
      <c r="BE175">
        <f>'Raw Data'!AY175</f>
        <v>1559.4</v>
      </c>
      <c r="BF175">
        <f>'Raw Data'!AZ175</f>
        <v>1580.1</v>
      </c>
      <c r="BG175">
        <f>'Raw Data'!BA175</f>
        <v>1588.6</v>
      </c>
      <c r="BH175">
        <f>'Raw Data'!BB175</f>
        <v>55</v>
      </c>
      <c r="BI175">
        <f>'Raw Data'!BC175</f>
        <v>50.4</v>
      </c>
      <c r="BJ175">
        <f>'Raw Data'!BD175</f>
        <v>4.5999999999999996</v>
      </c>
      <c r="BK175">
        <f>'Raw Data'!BE175</f>
        <v>43091</v>
      </c>
      <c r="BL175" t="str">
        <f>'Raw Data'!BF175</f>
        <v>NONE</v>
      </c>
      <c r="BM175">
        <f>'Raw Data'!BG175</f>
        <v>2.0799999999999998E-3</v>
      </c>
      <c r="BN175">
        <f>'Raw Data'!BH175</f>
        <v>43329</v>
      </c>
      <c r="BO175">
        <f>'Raw Data'!BI175</f>
        <v>42954</v>
      </c>
      <c r="BP175" t="str">
        <f>'Raw Data'!BJ175</f>
        <v>2411000200I</v>
      </c>
      <c r="BQ175" t="str">
        <f>'Raw Data'!BK175</f>
        <v>RABUN</v>
      </c>
      <c r="BR175">
        <f>'Raw Data'!BL175</f>
        <v>1</v>
      </c>
      <c r="BS175">
        <f>'Raw Data'!BM175</f>
        <v>200</v>
      </c>
      <c r="BT175">
        <f>'Raw Data'!BN175</f>
        <v>1</v>
      </c>
      <c r="BU175">
        <f>'Raw Data'!BO175</f>
        <v>1</v>
      </c>
      <c r="BV175">
        <f>'Raw Data'!BP175</f>
        <v>2</v>
      </c>
      <c r="BW175">
        <f>'Raw Data'!BQ175</f>
        <v>1</v>
      </c>
      <c r="BX175">
        <f>'Raw Data'!BR175</f>
        <v>1</v>
      </c>
      <c r="BY175">
        <f>'Raw Data'!BS175</f>
        <v>2</v>
      </c>
      <c r="BZ175">
        <f>'Raw Data'!BT175</f>
        <v>0</v>
      </c>
      <c r="CA175">
        <f>'Raw Data'!BU175</f>
        <v>4</v>
      </c>
      <c r="CB175" t="str">
        <f>'Raw Data'!BV175</f>
        <v>N</v>
      </c>
      <c r="CC175">
        <f>'Raw Data'!BW175</f>
        <v>241</v>
      </c>
      <c r="CD175">
        <f>'Raw Data'!BX175</f>
        <v>2</v>
      </c>
      <c r="CE175">
        <f>'Raw Data'!BY175</f>
        <v>0</v>
      </c>
      <c r="CF175" t="str">
        <f>'Raw Data'!BZ175</f>
        <v>Not Urban</v>
      </c>
      <c r="CG175" t="str">
        <f>'Raw Data'!CA175</f>
        <v>Not Urban</v>
      </c>
      <c r="CH175">
        <f>'Raw Data'!CB175</f>
        <v>0</v>
      </c>
      <c r="CI175">
        <f>'Raw Data'!CC175</f>
        <v>55</v>
      </c>
      <c r="CJ175">
        <f>'Raw Data'!CD175</f>
        <v>4660</v>
      </c>
      <c r="CK175" t="str">
        <f>'Raw Data'!CE175</f>
        <v xml:space="preserve"> </v>
      </c>
      <c r="CL175">
        <f>'Raw Data'!CF175</f>
        <v>0</v>
      </c>
      <c r="CM175">
        <f>'Raw Data'!CG175</f>
        <v>0.21953800000000001</v>
      </c>
      <c r="CN175">
        <f>'Raw Data'!CH175</f>
        <v>9</v>
      </c>
      <c r="CO175" t="str">
        <f>'Raw Data'!CI175</f>
        <v>State Mainline</v>
      </c>
      <c r="CP175">
        <f>'Raw Data'!CJ175</f>
        <v>4660</v>
      </c>
      <c r="CQ175">
        <f>'Raw Data'!CK175</f>
        <v>452519</v>
      </c>
      <c r="CR175">
        <f>'Raw Data'!CL175</f>
        <v>20.71</v>
      </c>
      <c r="CS175">
        <f>'Raw Data'!CM175</f>
        <v>20.93</v>
      </c>
      <c r="CT175">
        <f>'Raw Data'!CN175</f>
        <v>452519</v>
      </c>
      <c r="CU175">
        <f>'Raw Data'!CO175</f>
        <v>0</v>
      </c>
      <c r="CV175">
        <f>'Raw Data'!CP175</f>
        <v>1159.1591599999999</v>
      </c>
      <c r="CW175">
        <f>'Raw Data'!CQ175</f>
        <v>100</v>
      </c>
      <c r="CX175">
        <f>'Raw Data'!CR175</f>
        <v>42978</v>
      </c>
      <c r="CY175">
        <f>'Raw Data'!CS175</f>
        <v>9.4669999999999997E-3</v>
      </c>
      <c r="CZ175">
        <f>'Raw Data'!CT175</f>
        <v>0</v>
      </c>
      <c r="DA175">
        <f>'Raw Data'!CU175</f>
        <v>2.0799999999999998E-3</v>
      </c>
      <c r="DB175">
        <f>'Raw Data'!CV175</f>
        <v>622</v>
      </c>
      <c r="DC175" t="str">
        <f>'Raw Data'!CW175</f>
        <v>241-0023</v>
      </c>
      <c r="DD175" t="str">
        <f>'Raw Data'!CX175</f>
        <v>4R : Rural Minor Arterial</v>
      </c>
      <c r="DE175" t="str">
        <f>'Raw Data'!CY175</f>
        <v>34.834712, -83.329078</v>
      </c>
      <c r="DF175">
        <f>'Raw Data'!CZ175</f>
        <v>-83.329077999999996</v>
      </c>
      <c r="DG175">
        <f>'Raw Data'!DA175</f>
        <v>34.834712000000003</v>
      </c>
      <c r="DH175">
        <f>'Raw Data'!DB175</f>
        <v>34.834712000000003</v>
      </c>
      <c r="DI175">
        <f>'Raw Data'!DC175</f>
        <v>-83.329077999999996</v>
      </c>
      <c r="DJ175">
        <f>'Raw Data'!DD175</f>
        <v>2.0799999999999998E-3</v>
      </c>
      <c r="DK175">
        <f>'Raw Data'!DE175</f>
        <v>74</v>
      </c>
      <c r="DL175" s="1" t="str">
        <f>VLOOKUP(DK175,'Curve Info'!$A$9:$P$76,16)</f>
        <v>High Crash Frequency</v>
      </c>
      <c r="DM175" s="1" t="str">
        <f>VLOOKUP(DK175,'Curve Info'!$A$9:$P$76,14)</f>
        <v>Medium AADT</v>
      </c>
      <c r="DN175" s="1">
        <f t="shared" si="27"/>
        <v>3510</v>
      </c>
      <c r="DO175" s="1">
        <f t="shared" si="28"/>
        <v>3890</v>
      </c>
      <c r="DP175" s="1">
        <f t="shared" si="29"/>
        <v>-380</v>
      </c>
      <c r="DQ175" s="1">
        <f t="shared" si="30"/>
        <v>-9.7686375321336755E-2</v>
      </c>
      <c r="DR175" s="1">
        <f t="shared" si="31"/>
        <v>3700</v>
      </c>
      <c r="DS175">
        <f>'Raw Data'!DF175</f>
        <v>2650</v>
      </c>
      <c r="DT175">
        <f>'Raw Data'!DG175</f>
        <v>12.3</v>
      </c>
      <c r="DU175">
        <f>'Raw Data'!DH175</f>
        <v>4000</v>
      </c>
      <c r="DV175">
        <f>'Raw Data'!DI175</f>
        <v>0</v>
      </c>
      <c r="DW175">
        <f>'Raw Data'!DJ175</f>
        <v>3880</v>
      </c>
      <c r="DX175">
        <f>'Raw Data'!DK175</f>
        <v>0</v>
      </c>
      <c r="DY175">
        <f>'Raw Data'!DL175</f>
        <v>3880</v>
      </c>
      <c r="DZ175">
        <f>'Raw Data'!DM175</f>
        <v>9</v>
      </c>
      <c r="EA175">
        <f>'Raw Data'!DN175</f>
        <v>4660</v>
      </c>
      <c r="EB175">
        <f>'Raw Data'!DO175</f>
        <v>9</v>
      </c>
      <c r="EC175">
        <f>'Raw Data'!DP175</f>
        <v>4480</v>
      </c>
      <c r="ED175">
        <f>'Raw Data'!DQ175</f>
        <v>9</v>
      </c>
      <c r="EE175">
        <f>'Raw Data'!DR175</f>
        <v>4260</v>
      </c>
      <c r="EF175">
        <f>'Raw Data'!DS175</f>
        <v>9</v>
      </c>
      <c r="EG175">
        <f>'Raw Data'!DT175</f>
        <v>2160</v>
      </c>
      <c r="EH175">
        <f>'Raw Data'!DU175</f>
        <v>9</v>
      </c>
      <c r="EI175">
        <f>'Raw Data'!DV175</f>
        <v>2160</v>
      </c>
      <c r="EJ175">
        <f>'Raw Data'!DW175</f>
        <v>9</v>
      </c>
      <c r="EK175">
        <f>'Raw Data'!DX175</f>
        <v>4290</v>
      </c>
      <c r="EL175">
        <f>'Raw Data'!DY175</f>
        <v>9</v>
      </c>
      <c r="EM175">
        <f>'Raw Data'!DZ175</f>
        <v>0</v>
      </c>
    </row>
    <row r="176" spans="1:143" x14ac:dyDescent="0.3">
      <c r="A176">
        <f>'Raw Data'!A176</f>
        <v>175</v>
      </c>
      <c r="B176">
        <f>'Raw Data'!B176</f>
        <v>4643109</v>
      </c>
      <c r="C176" t="str">
        <f>'Raw Data'!C176</f>
        <v>Rabun Co Sheriff's Office</v>
      </c>
      <c r="D176">
        <f>'Raw Data'!D176</f>
        <v>41558.991666666669</v>
      </c>
      <c r="E176" s="1">
        <f t="shared" si="22"/>
        <v>2013</v>
      </c>
      <c r="F176" s="1" t="str" cm="1">
        <f t="array" ref="F176">_xlfn.IFS(E176&lt;=2016,"before treatment",E176=2017,"unknown",E176&gt;2017,"after treatment")</f>
        <v>before treatment</v>
      </c>
      <c r="G176" s="1">
        <f t="shared" si="23"/>
        <v>1</v>
      </c>
      <c r="H176" s="1">
        <f t="shared" si="24"/>
        <v>0</v>
      </c>
      <c r="I176" t="str">
        <f>'Raw Data'!E176</f>
        <v>Rabun</v>
      </c>
      <c r="J176" t="str">
        <f>'Raw Data'!F176</f>
        <v>State Route 2</v>
      </c>
      <c r="K176" t="str">
        <f>'Raw Data'!G176</f>
        <v>Rainey Mtn Rd</v>
      </c>
      <c r="L176" t="str">
        <f>'Raw Data'!H176</f>
        <v>(O) No Injury</v>
      </c>
      <c r="M176">
        <f>'Raw Data'!I176</f>
        <v>0</v>
      </c>
      <c r="N176">
        <f>'Raw Data'!J176</f>
        <v>0</v>
      </c>
      <c r="O176">
        <f>'Raw Data'!K176</f>
        <v>0</v>
      </c>
      <c r="P176" t="str">
        <f>'Raw Data'!L176</f>
        <v>Not a Collision with Motor Vehicle</v>
      </c>
      <c r="Q176" t="str">
        <f>'Raw Data'!M176</f>
        <v>On Shoulder</v>
      </c>
      <c r="R176" t="str">
        <f>'Raw Data'!N176</f>
        <v>Motor Vehicle in Motion</v>
      </c>
      <c r="S176" t="str">
        <f>'Raw Data'!O176</f>
        <v>Motor Vehicle in Motion</v>
      </c>
      <c r="T176" t="str">
        <f>'Raw Data'!P176</f>
        <v>(None)</v>
      </c>
      <c r="U176">
        <f>'Raw Data'!Q176</f>
        <v>1</v>
      </c>
      <c r="V176" s="1" t="str">
        <f t="shared" si="25"/>
        <v>Yes</v>
      </c>
      <c r="W176" t="str">
        <f>'Raw Data'!R176</f>
        <v>Negotiating a Curve</v>
      </c>
      <c r="X176" t="str">
        <f>'Raw Data'!S176</f>
        <v>East</v>
      </c>
      <c r="Y176" t="str">
        <f>'Raw Data'!T176</f>
        <v>Dark-Not Lighted</v>
      </c>
      <c r="Z176" t="str">
        <f>'Raw Data'!U176</f>
        <v>Dry</v>
      </c>
      <c r="AA176">
        <f>'Raw Data'!V176</f>
        <v>26</v>
      </c>
      <c r="AB176" t="str">
        <f>'Raw Data'!W176</f>
        <v>Shoulder Belt Only Used</v>
      </c>
      <c r="AC176" s="1">
        <f t="shared" si="26"/>
        <v>0</v>
      </c>
      <c r="AD176" t="str">
        <f>'Raw Data'!X176</f>
        <v>Passenger Car</v>
      </c>
      <c r="AE176" t="str">
        <f>'Raw Data'!Y176</f>
        <v>2411000200I</v>
      </c>
      <c r="AF176">
        <f>'Raw Data'!Z176</f>
        <v>20.704656</v>
      </c>
      <c r="AG176">
        <f>'Raw Data'!AA176</f>
        <v>34.845705000000002</v>
      </c>
      <c r="AH176">
        <f>'Raw Data'!AB176</f>
        <v>-83.342267000000007</v>
      </c>
      <c r="AI176">
        <f>'Raw Data'!AC176</f>
        <v>74</v>
      </c>
      <c r="AJ176">
        <f>'Raw Data'!AD176</f>
        <v>59</v>
      </c>
      <c r="AK176">
        <f>'Raw Data'!AE176</f>
        <v>132</v>
      </c>
      <c r="AL176" t="str">
        <f>'Raw Data'!AF176</f>
        <v>D1_0002_00_I</v>
      </c>
      <c r="AM176">
        <f>'Raw Data'!AG176</f>
        <v>113</v>
      </c>
      <c r="AN176">
        <f>'Raw Data'!AH176</f>
        <v>131</v>
      </c>
      <c r="AO176" t="str">
        <f>'Raw Data'!AI176</f>
        <v>simple</v>
      </c>
      <c r="AP176">
        <f>'Raw Data'!AJ176</f>
        <v>683.2</v>
      </c>
      <c r="AQ176">
        <f>'Raw Data'!AK176</f>
        <v>52.9</v>
      </c>
      <c r="AR176">
        <f>'Raw Data'!AL176</f>
        <v>630.5</v>
      </c>
      <c r="AS176">
        <f>'Raw Data'!AM176</f>
        <v>-83.343164999999999</v>
      </c>
      <c r="AT176">
        <f>'Raw Data'!AN176</f>
        <v>34.84554</v>
      </c>
      <c r="AU176">
        <f>'Raw Data'!AO176</f>
        <v>-83.341132000000002</v>
      </c>
      <c r="AV176">
        <f>'Raw Data'!AP176</f>
        <v>34.845472000000001</v>
      </c>
      <c r="AW176" t="str">
        <f>'Raw Data'!AQ176</f>
        <v>2411000200I</v>
      </c>
      <c r="AX176">
        <f>'Raw Data'!AR176</f>
        <v>1</v>
      </c>
      <c r="AY176">
        <f>'Raw Data'!AS176</f>
        <v>241</v>
      </c>
      <c r="AZ176">
        <f>'Raw Data'!AT176</f>
        <v>2</v>
      </c>
      <c r="BA176">
        <f>'Raw Data'!AU176</f>
        <v>0</v>
      </c>
      <c r="BB176">
        <f>'Raw Data'!AV176</f>
        <v>55</v>
      </c>
      <c r="BC176">
        <f>'Raw Data'!AW176</f>
        <v>7.44</v>
      </c>
      <c r="BD176">
        <f>'Raw Data'!AX176</f>
        <v>6.68</v>
      </c>
      <c r="BE176">
        <f>'Raw Data'!AY176</f>
        <v>1559.4</v>
      </c>
      <c r="BF176">
        <f>'Raw Data'!AZ176</f>
        <v>1580.1</v>
      </c>
      <c r="BG176">
        <f>'Raw Data'!BA176</f>
        <v>1588.6</v>
      </c>
      <c r="BH176">
        <f>'Raw Data'!BB176</f>
        <v>55</v>
      </c>
      <c r="BI176">
        <f>'Raw Data'!BC176</f>
        <v>50.4</v>
      </c>
      <c r="BJ176">
        <f>'Raw Data'!BD176</f>
        <v>4.5999999999999996</v>
      </c>
      <c r="BK176">
        <f>'Raw Data'!BE176</f>
        <v>43091</v>
      </c>
      <c r="BL176" t="str">
        <f>'Raw Data'!BF176</f>
        <v>NONE</v>
      </c>
      <c r="BM176">
        <f>'Raw Data'!BG176</f>
        <v>2.0799999999999998E-3</v>
      </c>
      <c r="BN176">
        <f>'Raw Data'!BH176</f>
        <v>43329</v>
      </c>
      <c r="BO176">
        <f>'Raw Data'!BI176</f>
        <v>42954</v>
      </c>
      <c r="BP176" t="str">
        <f>'Raw Data'!BJ176</f>
        <v>2411000200I</v>
      </c>
      <c r="BQ176" t="str">
        <f>'Raw Data'!BK176</f>
        <v>RABUN</v>
      </c>
      <c r="BR176">
        <f>'Raw Data'!BL176</f>
        <v>1</v>
      </c>
      <c r="BS176">
        <f>'Raw Data'!BM176</f>
        <v>200</v>
      </c>
      <c r="BT176">
        <f>'Raw Data'!BN176</f>
        <v>1</v>
      </c>
      <c r="BU176">
        <f>'Raw Data'!BO176</f>
        <v>1</v>
      </c>
      <c r="BV176">
        <f>'Raw Data'!BP176</f>
        <v>2</v>
      </c>
      <c r="BW176">
        <f>'Raw Data'!BQ176</f>
        <v>1</v>
      </c>
      <c r="BX176">
        <f>'Raw Data'!BR176</f>
        <v>1</v>
      </c>
      <c r="BY176">
        <f>'Raw Data'!BS176</f>
        <v>2</v>
      </c>
      <c r="BZ176">
        <f>'Raw Data'!BT176</f>
        <v>0</v>
      </c>
      <c r="CA176">
        <f>'Raw Data'!BU176</f>
        <v>4</v>
      </c>
      <c r="CB176" t="str">
        <f>'Raw Data'!BV176</f>
        <v>N</v>
      </c>
      <c r="CC176">
        <f>'Raw Data'!BW176</f>
        <v>241</v>
      </c>
      <c r="CD176">
        <f>'Raw Data'!BX176</f>
        <v>2</v>
      </c>
      <c r="CE176">
        <f>'Raw Data'!BY176</f>
        <v>0</v>
      </c>
      <c r="CF176" t="str">
        <f>'Raw Data'!BZ176</f>
        <v>Not Urban</v>
      </c>
      <c r="CG176" t="str">
        <f>'Raw Data'!CA176</f>
        <v>Not Urban</v>
      </c>
      <c r="CH176">
        <f>'Raw Data'!CB176</f>
        <v>0</v>
      </c>
      <c r="CI176">
        <f>'Raw Data'!CC176</f>
        <v>55</v>
      </c>
      <c r="CJ176">
        <f>'Raw Data'!CD176</f>
        <v>4660</v>
      </c>
      <c r="CK176" t="str">
        <f>'Raw Data'!CE176</f>
        <v xml:space="preserve"> </v>
      </c>
      <c r="CL176">
        <f>'Raw Data'!CF176</f>
        <v>0</v>
      </c>
      <c r="CM176">
        <f>'Raw Data'!CG176</f>
        <v>0.21953800000000001</v>
      </c>
      <c r="CN176">
        <f>'Raw Data'!CH176</f>
        <v>9</v>
      </c>
      <c r="CO176" t="str">
        <f>'Raw Data'!CI176</f>
        <v>State Mainline</v>
      </c>
      <c r="CP176">
        <f>'Raw Data'!CJ176</f>
        <v>4660</v>
      </c>
      <c r="CQ176">
        <f>'Raw Data'!CK176</f>
        <v>452519</v>
      </c>
      <c r="CR176">
        <f>'Raw Data'!CL176</f>
        <v>20.71</v>
      </c>
      <c r="CS176">
        <f>'Raw Data'!CM176</f>
        <v>20.93</v>
      </c>
      <c r="CT176">
        <f>'Raw Data'!CN176</f>
        <v>452519</v>
      </c>
      <c r="CU176">
        <f>'Raw Data'!CO176</f>
        <v>0</v>
      </c>
      <c r="CV176">
        <f>'Raw Data'!CP176</f>
        <v>1159.1591599999999</v>
      </c>
      <c r="CW176">
        <f>'Raw Data'!CQ176</f>
        <v>100</v>
      </c>
      <c r="CX176">
        <f>'Raw Data'!CR176</f>
        <v>42978</v>
      </c>
      <c r="CY176">
        <f>'Raw Data'!CS176</f>
        <v>9.4669999999999997E-3</v>
      </c>
      <c r="CZ176">
        <f>'Raw Data'!CT176</f>
        <v>0</v>
      </c>
      <c r="DA176">
        <f>'Raw Data'!CU176</f>
        <v>2.0799999999999998E-3</v>
      </c>
      <c r="DB176">
        <f>'Raw Data'!CV176</f>
        <v>622</v>
      </c>
      <c r="DC176" t="str">
        <f>'Raw Data'!CW176</f>
        <v>241-0023</v>
      </c>
      <c r="DD176" t="str">
        <f>'Raw Data'!CX176</f>
        <v>4R : Rural Minor Arterial</v>
      </c>
      <c r="DE176" t="str">
        <f>'Raw Data'!CY176</f>
        <v>34.834712, -83.329078</v>
      </c>
      <c r="DF176">
        <f>'Raw Data'!CZ176</f>
        <v>-83.329077999999996</v>
      </c>
      <c r="DG176">
        <f>'Raw Data'!DA176</f>
        <v>34.834712000000003</v>
      </c>
      <c r="DH176">
        <f>'Raw Data'!DB176</f>
        <v>34.834712000000003</v>
      </c>
      <c r="DI176">
        <f>'Raw Data'!DC176</f>
        <v>-83.329077999999996</v>
      </c>
      <c r="DJ176">
        <f>'Raw Data'!DD176</f>
        <v>2.0799999999999998E-3</v>
      </c>
      <c r="DK176">
        <f>'Raw Data'!DE176</f>
        <v>74</v>
      </c>
      <c r="DL176" s="1" t="str">
        <f>VLOOKUP(DK176,'Curve Info'!$A$9:$P$76,16)</f>
        <v>High Crash Frequency</v>
      </c>
      <c r="DM176" s="1" t="str">
        <f>VLOOKUP(DK176,'Curve Info'!$A$9:$P$76,14)</f>
        <v>Medium AADT</v>
      </c>
      <c r="DN176" s="1">
        <f t="shared" si="27"/>
        <v>3510</v>
      </c>
      <c r="DO176" s="1">
        <f t="shared" si="28"/>
        <v>3890</v>
      </c>
      <c r="DP176" s="1">
        <f t="shared" si="29"/>
        <v>-380</v>
      </c>
      <c r="DQ176" s="1">
        <f t="shared" si="30"/>
        <v>-9.7686375321336755E-2</v>
      </c>
      <c r="DR176" s="1">
        <f t="shared" si="31"/>
        <v>3700</v>
      </c>
      <c r="DS176">
        <f>'Raw Data'!DF176</f>
        <v>2650</v>
      </c>
      <c r="DT176">
        <f>'Raw Data'!DG176</f>
        <v>12.3</v>
      </c>
      <c r="DU176">
        <f>'Raw Data'!DH176</f>
        <v>4000</v>
      </c>
      <c r="DV176">
        <f>'Raw Data'!DI176</f>
        <v>0</v>
      </c>
      <c r="DW176">
        <f>'Raw Data'!DJ176</f>
        <v>3880</v>
      </c>
      <c r="DX176">
        <f>'Raw Data'!DK176</f>
        <v>0</v>
      </c>
      <c r="DY176">
        <f>'Raw Data'!DL176</f>
        <v>3880</v>
      </c>
      <c r="DZ176">
        <f>'Raw Data'!DM176</f>
        <v>9</v>
      </c>
      <c r="EA176">
        <f>'Raw Data'!DN176</f>
        <v>4660</v>
      </c>
      <c r="EB176">
        <f>'Raw Data'!DO176</f>
        <v>9</v>
      </c>
      <c r="EC176">
        <f>'Raw Data'!DP176</f>
        <v>4480</v>
      </c>
      <c r="ED176">
        <f>'Raw Data'!DQ176</f>
        <v>9</v>
      </c>
      <c r="EE176">
        <f>'Raw Data'!DR176</f>
        <v>4260</v>
      </c>
      <c r="EF176">
        <f>'Raw Data'!DS176</f>
        <v>9</v>
      </c>
      <c r="EG176">
        <f>'Raw Data'!DT176</f>
        <v>2160</v>
      </c>
      <c r="EH176">
        <f>'Raw Data'!DU176</f>
        <v>9</v>
      </c>
      <c r="EI176">
        <f>'Raw Data'!DV176</f>
        <v>2160</v>
      </c>
      <c r="EJ176">
        <f>'Raw Data'!DW176</f>
        <v>9</v>
      </c>
      <c r="EK176">
        <f>'Raw Data'!DX176</f>
        <v>4290</v>
      </c>
      <c r="EL176">
        <f>'Raw Data'!DY176</f>
        <v>9</v>
      </c>
      <c r="EM176">
        <f>'Raw Data'!DZ176</f>
        <v>0</v>
      </c>
    </row>
    <row r="177" spans="1:143" x14ac:dyDescent="0.3">
      <c r="A177">
        <f>'Raw Data'!A177</f>
        <v>176</v>
      </c>
      <c r="B177">
        <f>'Raw Data'!B177</f>
        <v>4579510</v>
      </c>
      <c r="C177" t="str">
        <f>'Raw Data'!C177</f>
        <v>Rabun Co Sheriff's Office</v>
      </c>
      <c r="D177">
        <f>'Raw Data'!D177</f>
        <v>41507.382638888892</v>
      </c>
      <c r="E177" s="1">
        <f t="shared" si="22"/>
        <v>2013</v>
      </c>
      <c r="F177" s="1" t="str" cm="1">
        <f t="array" ref="F177">_xlfn.IFS(E177&lt;=2016,"before treatment",E177=2017,"unknown",E177&gt;2017,"after treatment")</f>
        <v>before treatment</v>
      </c>
      <c r="G177" s="1">
        <f t="shared" si="23"/>
        <v>1</v>
      </c>
      <c r="H177" s="1">
        <f t="shared" si="24"/>
        <v>0</v>
      </c>
      <c r="I177" t="str">
        <f>'Raw Data'!E177</f>
        <v>Rabun</v>
      </c>
      <c r="J177" t="str">
        <f>'Raw Data'!F177</f>
        <v>State Route 2</v>
      </c>
      <c r="K177" t="str">
        <f>'Raw Data'!G177</f>
        <v>Kolby Rd</v>
      </c>
      <c r="L177" t="str">
        <f>'Raw Data'!H177</f>
        <v>(B) Suspected Minor/Visible Injury</v>
      </c>
      <c r="M177">
        <f>'Raw Data'!I177</f>
        <v>0</v>
      </c>
      <c r="N177">
        <f>'Raw Data'!J177</f>
        <v>0</v>
      </c>
      <c r="O177">
        <f>'Raw Data'!K177</f>
        <v>3</v>
      </c>
      <c r="P177" t="str">
        <f>'Raw Data'!L177</f>
        <v>Not a Collision with Motor Vehicle</v>
      </c>
      <c r="Q177" t="str">
        <f>'Raw Data'!M177</f>
        <v>Off Roadway</v>
      </c>
      <c r="R177" t="str">
        <f>'Raw Data'!N177</f>
        <v>Embankment</v>
      </c>
      <c r="S177" t="str">
        <f>'Raw Data'!O177</f>
        <v>Ditch</v>
      </c>
      <c r="T177" t="str">
        <f>'Raw Data'!P177</f>
        <v>(None)</v>
      </c>
      <c r="U177">
        <f>'Raw Data'!Q177</f>
        <v>1</v>
      </c>
      <c r="V177" s="1" t="str">
        <f t="shared" si="25"/>
        <v>Yes</v>
      </c>
      <c r="W177" t="str">
        <f>'Raw Data'!R177</f>
        <v>Negotiating a Curve</v>
      </c>
      <c r="X177" t="str">
        <f>'Raw Data'!S177</f>
        <v>East</v>
      </c>
      <c r="Y177" t="str">
        <f>'Raw Data'!T177</f>
        <v>Daylight</v>
      </c>
      <c r="Z177" t="str">
        <f>'Raw Data'!U177</f>
        <v>Wet</v>
      </c>
      <c r="AA177">
        <f>'Raw Data'!V177</f>
        <v>0</v>
      </c>
      <c r="AB177" t="str">
        <f>'Raw Data'!W177</f>
        <v>["Lap and Shoulder Belt Used","Lap and Shoulder Belt Used","Lap and Shoulder Belt Used","Lap and Shoulder Belt Used"]</v>
      </c>
      <c r="AC177" s="1">
        <f t="shared" si="26"/>
        <v>0</v>
      </c>
      <c r="AD177" t="str">
        <f>'Raw Data'!X177</f>
        <v>Passenger Car</v>
      </c>
      <c r="AE177" t="str">
        <f>'Raw Data'!Y177</f>
        <v>2411000200I</v>
      </c>
      <c r="AF177">
        <f>'Raw Data'!Z177</f>
        <v>20.675999999999998</v>
      </c>
      <c r="AG177">
        <f>'Raw Data'!AA177</f>
        <v>34.845647</v>
      </c>
      <c r="AH177">
        <f>'Raw Data'!AB177</f>
        <v>-83.342716999999993</v>
      </c>
      <c r="AI177">
        <f>'Raw Data'!AC177</f>
        <v>74</v>
      </c>
      <c r="AJ177">
        <f>'Raw Data'!AD177</f>
        <v>59</v>
      </c>
      <c r="AK177">
        <f>'Raw Data'!AE177</f>
        <v>132</v>
      </c>
      <c r="AL177" t="str">
        <f>'Raw Data'!AF177</f>
        <v>D1_0002_00_I</v>
      </c>
      <c r="AM177">
        <f>'Raw Data'!AG177</f>
        <v>113</v>
      </c>
      <c r="AN177">
        <f>'Raw Data'!AH177</f>
        <v>131</v>
      </c>
      <c r="AO177" t="str">
        <f>'Raw Data'!AI177</f>
        <v>simple</v>
      </c>
      <c r="AP177">
        <f>'Raw Data'!AJ177</f>
        <v>683.2</v>
      </c>
      <c r="AQ177">
        <f>'Raw Data'!AK177</f>
        <v>52.9</v>
      </c>
      <c r="AR177">
        <f>'Raw Data'!AL177</f>
        <v>630.5</v>
      </c>
      <c r="AS177">
        <f>'Raw Data'!AM177</f>
        <v>-83.343164999999999</v>
      </c>
      <c r="AT177">
        <f>'Raw Data'!AN177</f>
        <v>34.84554</v>
      </c>
      <c r="AU177">
        <f>'Raw Data'!AO177</f>
        <v>-83.341132000000002</v>
      </c>
      <c r="AV177">
        <f>'Raw Data'!AP177</f>
        <v>34.845472000000001</v>
      </c>
      <c r="AW177" t="str">
        <f>'Raw Data'!AQ177</f>
        <v>2411000200I</v>
      </c>
      <c r="AX177">
        <f>'Raw Data'!AR177</f>
        <v>1</v>
      </c>
      <c r="AY177">
        <f>'Raw Data'!AS177</f>
        <v>241</v>
      </c>
      <c r="AZ177">
        <f>'Raw Data'!AT177</f>
        <v>2</v>
      </c>
      <c r="BA177">
        <f>'Raw Data'!AU177</f>
        <v>0</v>
      </c>
      <c r="BB177">
        <f>'Raw Data'!AV177</f>
        <v>55</v>
      </c>
      <c r="BC177">
        <f>'Raw Data'!AW177</f>
        <v>7.44</v>
      </c>
      <c r="BD177">
        <f>'Raw Data'!AX177</f>
        <v>6.68</v>
      </c>
      <c r="BE177">
        <f>'Raw Data'!AY177</f>
        <v>1559.4</v>
      </c>
      <c r="BF177">
        <f>'Raw Data'!AZ177</f>
        <v>1580.1</v>
      </c>
      <c r="BG177">
        <f>'Raw Data'!BA177</f>
        <v>1588.6</v>
      </c>
      <c r="BH177">
        <f>'Raw Data'!BB177</f>
        <v>55</v>
      </c>
      <c r="BI177">
        <f>'Raw Data'!BC177</f>
        <v>50.4</v>
      </c>
      <c r="BJ177">
        <f>'Raw Data'!BD177</f>
        <v>4.5999999999999996</v>
      </c>
      <c r="BK177">
        <f>'Raw Data'!BE177</f>
        <v>43091</v>
      </c>
      <c r="BL177" t="str">
        <f>'Raw Data'!BF177</f>
        <v>NONE</v>
      </c>
      <c r="BM177">
        <f>'Raw Data'!BG177</f>
        <v>2.0799999999999998E-3</v>
      </c>
      <c r="BN177">
        <f>'Raw Data'!BH177</f>
        <v>43329</v>
      </c>
      <c r="BO177">
        <f>'Raw Data'!BI177</f>
        <v>42954</v>
      </c>
      <c r="BP177" t="str">
        <f>'Raw Data'!BJ177</f>
        <v>2411000200I</v>
      </c>
      <c r="BQ177" t="str">
        <f>'Raw Data'!BK177</f>
        <v>RABUN</v>
      </c>
      <c r="BR177">
        <f>'Raw Data'!BL177</f>
        <v>1</v>
      </c>
      <c r="BS177">
        <f>'Raw Data'!BM177</f>
        <v>200</v>
      </c>
      <c r="BT177">
        <f>'Raw Data'!BN177</f>
        <v>1</v>
      </c>
      <c r="BU177">
        <f>'Raw Data'!BO177</f>
        <v>1</v>
      </c>
      <c r="BV177">
        <f>'Raw Data'!BP177</f>
        <v>2</v>
      </c>
      <c r="BW177">
        <f>'Raw Data'!BQ177</f>
        <v>1</v>
      </c>
      <c r="BX177">
        <f>'Raw Data'!BR177</f>
        <v>1</v>
      </c>
      <c r="BY177">
        <f>'Raw Data'!BS177</f>
        <v>2</v>
      </c>
      <c r="BZ177">
        <f>'Raw Data'!BT177</f>
        <v>0</v>
      </c>
      <c r="CA177">
        <f>'Raw Data'!BU177</f>
        <v>4</v>
      </c>
      <c r="CB177" t="str">
        <f>'Raw Data'!BV177</f>
        <v>N</v>
      </c>
      <c r="CC177">
        <f>'Raw Data'!BW177</f>
        <v>241</v>
      </c>
      <c r="CD177">
        <f>'Raw Data'!BX177</f>
        <v>2</v>
      </c>
      <c r="CE177">
        <f>'Raw Data'!BY177</f>
        <v>0</v>
      </c>
      <c r="CF177" t="str">
        <f>'Raw Data'!BZ177</f>
        <v>Not Urban</v>
      </c>
      <c r="CG177" t="str">
        <f>'Raw Data'!CA177</f>
        <v>Not Urban</v>
      </c>
      <c r="CH177">
        <f>'Raw Data'!CB177</f>
        <v>0</v>
      </c>
      <c r="CI177">
        <f>'Raw Data'!CC177</f>
        <v>55</v>
      </c>
      <c r="CJ177">
        <f>'Raw Data'!CD177</f>
        <v>4660</v>
      </c>
      <c r="CK177" t="str">
        <f>'Raw Data'!CE177</f>
        <v xml:space="preserve"> </v>
      </c>
      <c r="CL177">
        <f>'Raw Data'!CF177</f>
        <v>0</v>
      </c>
      <c r="CM177">
        <f>'Raw Data'!CG177</f>
        <v>0.21953800000000001</v>
      </c>
      <c r="CN177">
        <f>'Raw Data'!CH177</f>
        <v>9</v>
      </c>
      <c r="CO177" t="str">
        <f>'Raw Data'!CI177</f>
        <v>State Mainline</v>
      </c>
      <c r="CP177">
        <f>'Raw Data'!CJ177</f>
        <v>4660</v>
      </c>
      <c r="CQ177">
        <f>'Raw Data'!CK177</f>
        <v>452519</v>
      </c>
      <c r="CR177">
        <f>'Raw Data'!CL177</f>
        <v>20.71</v>
      </c>
      <c r="CS177">
        <f>'Raw Data'!CM177</f>
        <v>20.93</v>
      </c>
      <c r="CT177">
        <f>'Raw Data'!CN177</f>
        <v>452519</v>
      </c>
      <c r="CU177">
        <f>'Raw Data'!CO177</f>
        <v>0</v>
      </c>
      <c r="CV177">
        <f>'Raw Data'!CP177</f>
        <v>1159.1591599999999</v>
      </c>
      <c r="CW177">
        <f>'Raw Data'!CQ177</f>
        <v>100</v>
      </c>
      <c r="CX177">
        <f>'Raw Data'!CR177</f>
        <v>42978</v>
      </c>
      <c r="CY177">
        <f>'Raw Data'!CS177</f>
        <v>9.4669999999999997E-3</v>
      </c>
      <c r="CZ177">
        <f>'Raw Data'!CT177</f>
        <v>0</v>
      </c>
      <c r="DA177">
        <f>'Raw Data'!CU177</f>
        <v>2.0799999999999998E-3</v>
      </c>
      <c r="DB177">
        <f>'Raw Data'!CV177</f>
        <v>622</v>
      </c>
      <c r="DC177" t="str">
        <f>'Raw Data'!CW177</f>
        <v>241-0023</v>
      </c>
      <c r="DD177" t="str">
        <f>'Raw Data'!CX177</f>
        <v>4R : Rural Minor Arterial</v>
      </c>
      <c r="DE177" t="str">
        <f>'Raw Data'!CY177</f>
        <v>34.834712, -83.329078</v>
      </c>
      <c r="DF177">
        <f>'Raw Data'!CZ177</f>
        <v>-83.329077999999996</v>
      </c>
      <c r="DG177">
        <f>'Raw Data'!DA177</f>
        <v>34.834712000000003</v>
      </c>
      <c r="DH177">
        <f>'Raw Data'!DB177</f>
        <v>34.834712000000003</v>
      </c>
      <c r="DI177">
        <f>'Raw Data'!DC177</f>
        <v>-83.329077999999996</v>
      </c>
      <c r="DJ177">
        <f>'Raw Data'!DD177</f>
        <v>2.0799999999999998E-3</v>
      </c>
      <c r="DK177">
        <f>'Raw Data'!DE177</f>
        <v>74</v>
      </c>
      <c r="DL177" s="1" t="str">
        <f>VLOOKUP(DK177,'Curve Info'!$A$9:$P$76,16)</f>
        <v>High Crash Frequency</v>
      </c>
      <c r="DM177" s="1" t="str">
        <f>VLOOKUP(DK177,'Curve Info'!$A$9:$P$76,14)</f>
        <v>Medium AADT</v>
      </c>
      <c r="DN177" s="1">
        <f t="shared" si="27"/>
        <v>3510</v>
      </c>
      <c r="DO177" s="1">
        <f t="shared" si="28"/>
        <v>3890</v>
      </c>
      <c r="DP177" s="1">
        <f t="shared" si="29"/>
        <v>-380</v>
      </c>
      <c r="DQ177" s="1">
        <f t="shared" si="30"/>
        <v>-9.7686375321336755E-2</v>
      </c>
      <c r="DR177" s="1">
        <f t="shared" si="31"/>
        <v>3700</v>
      </c>
      <c r="DS177">
        <f>'Raw Data'!DF177</f>
        <v>2650</v>
      </c>
      <c r="DT177">
        <f>'Raw Data'!DG177</f>
        <v>12.3</v>
      </c>
      <c r="DU177">
        <f>'Raw Data'!DH177</f>
        <v>4000</v>
      </c>
      <c r="DV177">
        <f>'Raw Data'!DI177</f>
        <v>0</v>
      </c>
      <c r="DW177">
        <f>'Raw Data'!DJ177</f>
        <v>3880</v>
      </c>
      <c r="DX177">
        <f>'Raw Data'!DK177</f>
        <v>0</v>
      </c>
      <c r="DY177">
        <f>'Raw Data'!DL177</f>
        <v>3880</v>
      </c>
      <c r="DZ177">
        <f>'Raw Data'!DM177</f>
        <v>9</v>
      </c>
      <c r="EA177">
        <f>'Raw Data'!DN177</f>
        <v>4660</v>
      </c>
      <c r="EB177">
        <f>'Raw Data'!DO177</f>
        <v>9</v>
      </c>
      <c r="EC177">
        <f>'Raw Data'!DP177</f>
        <v>4480</v>
      </c>
      <c r="ED177">
        <f>'Raw Data'!DQ177</f>
        <v>9</v>
      </c>
      <c r="EE177">
        <f>'Raw Data'!DR177</f>
        <v>4260</v>
      </c>
      <c r="EF177">
        <f>'Raw Data'!DS177</f>
        <v>9</v>
      </c>
      <c r="EG177">
        <f>'Raw Data'!DT177</f>
        <v>2160</v>
      </c>
      <c r="EH177">
        <f>'Raw Data'!DU177</f>
        <v>9</v>
      </c>
      <c r="EI177">
        <f>'Raw Data'!DV177</f>
        <v>2160</v>
      </c>
      <c r="EJ177">
        <f>'Raw Data'!DW177</f>
        <v>9</v>
      </c>
      <c r="EK177">
        <f>'Raw Data'!DX177</f>
        <v>4290</v>
      </c>
      <c r="EL177">
        <f>'Raw Data'!DY177</f>
        <v>9</v>
      </c>
      <c r="EM177">
        <f>'Raw Data'!DZ177</f>
        <v>0</v>
      </c>
    </row>
    <row r="178" spans="1:143" x14ac:dyDescent="0.3">
      <c r="A178">
        <f>'Raw Data'!A178</f>
        <v>177</v>
      </c>
      <c r="B178">
        <f>'Raw Data'!B178</f>
        <v>4580160</v>
      </c>
      <c r="C178" t="str">
        <f>'Raw Data'!C178</f>
        <v>Rabun Co Sheriff's Office</v>
      </c>
      <c r="D178">
        <f>'Raw Data'!D178</f>
        <v>41502.719444444447</v>
      </c>
      <c r="E178" s="1">
        <f t="shared" si="22"/>
        <v>2013</v>
      </c>
      <c r="F178" s="1" t="str" cm="1">
        <f t="array" ref="F178">_xlfn.IFS(E178&lt;=2016,"before treatment",E178=2017,"unknown",E178&gt;2017,"after treatment")</f>
        <v>before treatment</v>
      </c>
      <c r="G178" s="1">
        <f t="shared" si="23"/>
        <v>1</v>
      </c>
      <c r="H178" s="1">
        <f t="shared" si="24"/>
        <v>0</v>
      </c>
      <c r="I178" t="str">
        <f>'Raw Data'!E178</f>
        <v>Rabun</v>
      </c>
      <c r="J178" t="str">
        <f>'Raw Data'!F178</f>
        <v>["Seed Tick Rd","State Route 2","State Route 2"]</v>
      </c>
      <c r="K178" t="str">
        <f>'Raw Data'!G178</f>
        <v>Clade Smith Rd</v>
      </c>
      <c r="L178" t="str">
        <f>'Raw Data'!H178</f>
        <v>(C) Possible Injury / Complaint</v>
      </c>
      <c r="M178">
        <f>'Raw Data'!I178</f>
        <v>0</v>
      </c>
      <c r="N178">
        <f>'Raw Data'!J178</f>
        <v>0</v>
      </c>
      <c r="O178">
        <f>'Raw Data'!K178</f>
        <v>0</v>
      </c>
      <c r="P178" t="str">
        <f>'Raw Data'!L178</f>
        <v>Rear End</v>
      </c>
      <c r="Q178" t="str">
        <f>'Raw Data'!M178</f>
        <v>On Roadway - Roadway Intersection</v>
      </c>
      <c r="R178" t="str">
        <f>'Raw Data'!N178</f>
        <v>["Motor Vehicle in Motion","Motor Vehicle in Motion"]</v>
      </c>
      <c r="S178" t="str">
        <f>'Raw Data'!O178</f>
        <v>["Motor Vehicle in Motion","Motor Vehicle in Motion"]</v>
      </c>
      <c r="T178" t="str">
        <f>'Raw Data'!P178</f>
        <v>(None)</v>
      </c>
      <c r="U178">
        <f>'Raw Data'!Q178</f>
        <v>2</v>
      </c>
      <c r="V178" s="1" t="str">
        <f t="shared" si="25"/>
        <v>No</v>
      </c>
      <c r="W178" t="str">
        <f>'Raw Data'!R178</f>
        <v>["Negotiating a Curve","Turning Right"]</v>
      </c>
      <c r="X178" t="str">
        <f>'Raw Data'!S178</f>
        <v>["East","East"]</v>
      </c>
      <c r="Y178" t="str">
        <f>'Raw Data'!T178</f>
        <v>Daylight</v>
      </c>
      <c r="Z178" t="str">
        <f>'Raw Data'!U178</f>
        <v>Dry</v>
      </c>
      <c r="AA178" t="str">
        <f>'Raw Data'!V178</f>
        <v>[19,43]</v>
      </c>
      <c r="AB178" t="str">
        <f>'Raw Data'!W178</f>
        <v>["Lap and Shoulder Belt Used","Lap and Shoulder Belt Used"]</v>
      </c>
      <c r="AC178" s="1">
        <f t="shared" si="26"/>
        <v>0</v>
      </c>
      <c r="AD178" t="str">
        <f>'Raw Data'!X178</f>
        <v>["Passenger Car","Pickup Truck"]</v>
      </c>
      <c r="AE178" t="str">
        <f>'Raw Data'!Y178</f>
        <v>2411000200I</v>
      </c>
      <c r="AF178">
        <f>'Raw Data'!Z178</f>
        <v>19.55</v>
      </c>
      <c r="AG178">
        <f>'Raw Data'!AA178</f>
        <v>34.848787000000002</v>
      </c>
      <c r="AH178">
        <f>'Raw Data'!AB178</f>
        <v>-83.360893000000004</v>
      </c>
      <c r="AI178">
        <f>'Raw Data'!AC178</f>
        <v>74</v>
      </c>
      <c r="AJ178">
        <f>'Raw Data'!AD178</f>
        <v>59</v>
      </c>
      <c r="AK178">
        <f>'Raw Data'!AE178</f>
        <v>132</v>
      </c>
      <c r="AL178" t="str">
        <f>'Raw Data'!AF178</f>
        <v>D1_0002_00_I</v>
      </c>
      <c r="AM178">
        <f>'Raw Data'!AG178</f>
        <v>113</v>
      </c>
      <c r="AN178">
        <f>'Raw Data'!AH178</f>
        <v>131</v>
      </c>
      <c r="AO178" t="str">
        <f>'Raw Data'!AI178</f>
        <v>simple</v>
      </c>
      <c r="AP178">
        <f>'Raw Data'!AJ178</f>
        <v>683.2</v>
      </c>
      <c r="AQ178">
        <f>'Raw Data'!AK178</f>
        <v>52.9</v>
      </c>
      <c r="AR178">
        <f>'Raw Data'!AL178</f>
        <v>630.5</v>
      </c>
      <c r="AS178">
        <f>'Raw Data'!AM178</f>
        <v>-83.343164999999999</v>
      </c>
      <c r="AT178">
        <f>'Raw Data'!AN178</f>
        <v>34.84554</v>
      </c>
      <c r="AU178">
        <f>'Raw Data'!AO178</f>
        <v>-83.341132000000002</v>
      </c>
      <c r="AV178">
        <f>'Raw Data'!AP178</f>
        <v>34.845472000000001</v>
      </c>
      <c r="AW178" t="str">
        <f>'Raw Data'!AQ178</f>
        <v>2411000200I</v>
      </c>
      <c r="AX178">
        <f>'Raw Data'!AR178</f>
        <v>1</v>
      </c>
      <c r="AY178">
        <f>'Raw Data'!AS178</f>
        <v>241</v>
      </c>
      <c r="AZ178">
        <f>'Raw Data'!AT178</f>
        <v>2</v>
      </c>
      <c r="BA178">
        <f>'Raw Data'!AU178</f>
        <v>0</v>
      </c>
      <c r="BB178">
        <f>'Raw Data'!AV178</f>
        <v>55</v>
      </c>
      <c r="BC178">
        <f>'Raw Data'!AW178</f>
        <v>7.44</v>
      </c>
      <c r="BD178">
        <f>'Raw Data'!AX178</f>
        <v>6.68</v>
      </c>
      <c r="BE178">
        <f>'Raw Data'!AY178</f>
        <v>1559.4</v>
      </c>
      <c r="BF178">
        <f>'Raw Data'!AZ178</f>
        <v>1580.1</v>
      </c>
      <c r="BG178">
        <f>'Raw Data'!BA178</f>
        <v>1588.6</v>
      </c>
      <c r="BH178">
        <f>'Raw Data'!BB178</f>
        <v>55</v>
      </c>
      <c r="BI178">
        <f>'Raw Data'!BC178</f>
        <v>50.4</v>
      </c>
      <c r="BJ178">
        <f>'Raw Data'!BD178</f>
        <v>4.5999999999999996</v>
      </c>
      <c r="BK178">
        <f>'Raw Data'!BE178</f>
        <v>43091</v>
      </c>
      <c r="BL178" t="str">
        <f>'Raw Data'!BF178</f>
        <v>NONE</v>
      </c>
      <c r="BM178">
        <f>'Raw Data'!BG178</f>
        <v>2.0799999999999998E-3</v>
      </c>
      <c r="BN178">
        <f>'Raw Data'!BH178</f>
        <v>43329</v>
      </c>
      <c r="BO178">
        <f>'Raw Data'!BI178</f>
        <v>42954</v>
      </c>
      <c r="BP178" t="str">
        <f>'Raw Data'!BJ178</f>
        <v>2411000200I</v>
      </c>
      <c r="BQ178" t="str">
        <f>'Raw Data'!BK178</f>
        <v>RABUN</v>
      </c>
      <c r="BR178">
        <f>'Raw Data'!BL178</f>
        <v>1</v>
      </c>
      <c r="BS178">
        <f>'Raw Data'!BM178</f>
        <v>200</v>
      </c>
      <c r="BT178">
        <f>'Raw Data'!BN178</f>
        <v>1</v>
      </c>
      <c r="BU178">
        <f>'Raw Data'!BO178</f>
        <v>1</v>
      </c>
      <c r="BV178">
        <f>'Raw Data'!BP178</f>
        <v>2</v>
      </c>
      <c r="BW178">
        <f>'Raw Data'!BQ178</f>
        <v>1</v>
      </c>
      <c r="BX178">
        <f>'Raw Data'!BR178</f>
        <v>1</v>
      </c>
      <c r="BY178">
        <f>'Raw Data'!BS178</f>
        <v>2</v>
      </c>
      <c r="BZ178">
        <f>'Raw Data'!BT178</f>
        <v>0</v>
      </c>
      <c r="CA178">
        <f>'Raw Data'!BU178</f>
        <v>4</v>
      </c>
      <c r="CB178" t="str">
        <f>'Raw Data'!BV178</f>
        <v>N</v>
      </c>
      <c r="CC178">
        <f>'Raw Data'!BW178</f>
        <v>241</v>
      </c>
      <c r="CD178">
        <f>'Raw Data'!BX178</f>
        <v>2</v>
      </c>
      <c r="CE178">
        <f>'Raw Data'!BY178</f>
        <v>0</v>
      </c>
      <c r="CF178" t="str">
        <f>'Raw Data'!BZ178</f>
        <v>Not Urban</v>
      </c>
      <c r="CG178" t="str">
        <f>'Raw Data'!CA178</f>
        <v>Not Urban</v>
      </c>
      <c r="CH178">
        <f>'Raw Data'!CB178</f>
        <v>0</v>
      </c>
      <c r="CI178">
        <f>'Raw Data'!CC178</f>
        <v>55</v>
      </c>
      <c r="CJ178">
        <f>'Raw Data'!CD178</f>
        <v>4660</v>
      </c>
      <c r="CK178" t="str">
        <f>'Raw Data'!CE178</f>
        <v xml:space="preserve"> </v>
      </c>
      <c r="CL178">
        <f>'Raw Data'!CF178</f>
        <v>0</v>
      </c>
      <c r="CM178">
        <f>'Raw Data'!CG178</f>
        <v>0.21953800000000001</v>
      </c>
      <c r="CN178">
        <f>'Raw Data'!CH178</f>
        <v>9</v>
      </c>
      <c r="CO178" t="str">
        <f>'Raw Data'!CI178</f>
        <v>State Mainline</v>
      </c>
      <c r="CP178">
        <f>'Raw Data'!CJ178</f>
        <v>4660</v>
      </c>
      <c r="CQ178">
        <f>'Raw Data'!CK178</f>
        <v>452519</v>
      </c>
      <c r="CR178">
        <f>'Raw Data'!CL178</f>
        <v>20.71</v>
      </c>
      <c r="CS178">
        <f>'Raw Data'!CM178</f>
        <v>20.93</v>
      </c>
      <c r="CT178">
        <f>'Raw Data'!CN178</f>
        <v>452519</v>
      </c>
      <c r="CU178">
        <f>'Raw Data'!CO178</f>
        <v>0</v>
      </c>
      <c r="CV178">
        <f>'Raw Data'!CP178</f>
        <v>1159.1591599999999</v>
      </c>
      <c r="CW178">
        <f>'Raw Data'!CQ178</f>
        <v>100</v>
      </c>
      <c r="CX178">
        <f>'Raw Data'!CR178</f>
        <v>42978</v>
      </c>
      <c r="CY178">
        <f>'Raw Data'!CS178</f>
        <v>9.4669999999999997E-3</v>
      </c>
      <c r="CZ178">
        <f>'Raw Data'!CT178</f>
        <v>0</v>
      </c>
      <c r="DA178">
        <f>'Raw Data'!CU178</f>
        <v>2.0799999999999998E-3</v>
      </c>
      <c r="DB178">
        <f>'Raw Data'!CV178</f>
        <v>622</v>
      </c>
      <c r="DC178" t="str">
        <f>'Raw Data'!CW178</f>
        <v>241-0023</v>
      </c>
      <c r="DD178" t="str">
        <f>'Raw Data'!CX178</f>
        <v>4R : Rural Minor Arterial</v>
      </c>
      <c r="DE178" t="str">
        <f>'Raw Data'!CY178</f>
        <v>34.834712, -83.329078</v>
      </c>
      <c r="DF178">
        <f>'Raw Data'!CZ178</f>
        <v>-83.329077999999996</v>
      </c>
      <c r="DG178">
        <f>'Raw Data'!DA178</f>
        <v>34.834712000000003</v>
      </c>
      <c r="DH178">
        <f>'Raw Data'!DB178</f>
        <v>34.834712000000003</v>
      </c>
      <c r="DI178">
        <f>'Raw Data'!DC178</f>
        <v>-83.329077999999996</v>
      </c>
      <c r="DJ178">
        <f>'Raw Data'!DD178</f>
        <v>2.0799999999999998E-3</v>
      </c>
      <c r="DK178">
        <f>'Raw Data'!DE178</f>
        <v>74</v>
      </c>
      <c r="DL178" s="1" t="str">
        <f>VLOOKUP(DK178,'Curve Info'!$A$9:$P$76,16)</f>
        <v>High Crash Frequency</v>
      </c>
      <c r="DM178" s="1" t="str">
        <f>VLOOKUP(DK178,'Curve Info'!$A$9:$P$76,14)</f>
        <v>Medium AADT</v>
      </c>
      <c r="DN178" s="1">
        <f t="shared" si="27"/>
        <v>3510</v>
      </c>
      <c r="DO178" s="1">
        <f t="shared" si="28"/>
        <v>3890</v>
      </c>
      <c r="DP178" s="1">
        <f t="shared" si="29"/>
        <v>-380</v>
      </c>
      <c r="DQ178" s="1">
        <f t="shared" si="30"/>
        <v>-9.7686375321336755E-2</v>
      </c>
      <c r="DR178" s="1">
        <f t="shared" si="31"/>
        <v>3700</v>
      </c>
      <c r="DS178">
        <f>'Raw Data'!DF178</f>
        <v>2650</v>
      </c>
      <c r="DT178">
        <f>'Raw Data'!DG178</f>
        <v>12.3</v>
      </c>
      <c r="DU178">
        <f>'Raw Data'!DH178</f>
        <v>4000</v>
      </c>
      <c r="DV178">
        <f>'Raw Data'!DI178</f>
        <v>0</v>
      </c>
      <c r="DW178">
        <f>'Raw Data'!DJ178</f>
        <v>3880</v>
      </c>
      <c r="DX178">
        <f>'Raw Data'!DK178</f>
        <v>0</v>
      </c>
      <c r="DY178">
        <f>'Raw Data'!DL178</f>
        <v>3880</v>
      </c>
      <c r="DZ178">
        <f>'Raw Data'!DM178</f>
        <v>9</v>
      </c>
      <c r="EA178">
        <f>'Raw Data'!DN178</f>
        <v>4660</v>
      </c>
      <c r="EB178">
        <f>'Raw Data'!DO178</f>
        <v>9</v>
      </c>
      <c r="EC178">
        <f>'Raw Data'!DP178</f>
        <v>4480</v>
      </c>
      <c r="ED178">
        <f>'Raw Data'!DQ178</f>
        <v>9</v>
      </c>
      <c r="EE178">
        <f>'Raw Data'!DR178</f>
        <v>4260</v>
      </c>
      <c r="EF178">
        <f>'Raw Data'!DS178</f>
        <v>9</v>
      </c>
      <c r="EG178">
        <f>'Raw Data'!DT178</f>
        <v>2160</v>
      </c>
      <c r="EH178">
        <f>'Raw Data'!DU178</f>
        <v>9</v>
      </c>
      <c r="EI178">
        <f>'Raw Data'!DV178</f>
        <v>2160</v>
      </c>
      <c r="EJ178">
        <f>'Raw Data'!DW178</f>
        <v>9</v>
      </c>
      <c r="EK178">
        <f>'Raw Data'!DX178</f>
        <v>4290</v>
      </c>
      <c r="EL178">
        <f>'Raw Data'!DY178</f>
        <v>9</v>
      </c>
      <c r="EM178">
        <f>'Raw Data'!DZ178</f>
        <v>1.8020999999999999E-2</v>
      </c>
    </row>
    <row r="179" spans="1:143" x14ac:dyDescent="0.3">
      <c r="A179">
        <f>'Raw Data'!A179</f>
        <v>178</v>
      </c>
      <c r="B179">
        <f>'Raw Data'!B179</f>
        <v>4489993</v>
      </c>
      <c r="C179" t="str">
        <f>'Raw Data'!C179</f>
        <v>Gsp Post 00</v>
      </c>
      <c r="D179">
        <f>'Raw Data'!D179</f>
        <v>41453.57708333333</v>
      </c>
      <c r="E179" s="1">
        <f t="shared" si="22"/>
        <v>2013</v>
      </c>
      <c r="F179" s="1" t="str" cm="1">
        <f t="array" ref="F179">_xlfn.IFS(E179&lt;=2016,"before treatment",E179=2017,"unknown",E179&gt;2017,"after treatment")</f>
        <v>before treatment</v>
      </c>
      <c r="G179" s="1">
        <f t="shared" si="23"/>
        <v>1</v>
      </c>
      <c r="H179" s="1">
        <f t="shared" si="24"/>
        <v>0</v>
      </c>
      <c r="I179" t="str">
        <f>'Raw Data'!E179</f>
        <v>Rabun</v>
      </c>
      <c r="J179" t="str">
        <f>'Raw Data'!F179</f>
        <v>State Route 2</v>
      </c>
      <c r="K179" t="str">
        <f>'Raw Data'!G179</f>
        <v>(none)</v>
      </c>
      <c r="L179" t="str">
        <f>'Raw Data'!H179</f>
        <v>(B) Suspected Minor/Visible Injury</v>
      </c>
      <c r="M179">
        <f>'Raw Data'!I179</f>
        <v>0</v>
      </c>
      <c r="N179">
        <f>'Raw Data'!J179</f>
        <v>0</v>
      </c>
      <c r="O179">
        <f>'Raw Data'!K179</f>
        <v>2</v>
      </c>
      <c r="P179" t="str">
        <f>'Raw Data'!L179</f>
        <v>Head On</v>
      </c>
      <c r="Q179" t="str">
        <f>'Raw Data'!M179</f>
        <v>On Roadway - Non-Intersection</v>
      </c>
      <c r="R179" t="str">
        <f>'Raw Data'!N179</f>
        <v>["Motor Vehicle in Motion","Motor Vehicle in Motion"]</v>
      </c>
      <c r="S179" t="str">
        <f>'Raw Data'!O179</f>
        <v>["Motor Vehicle in Motion","Motor Vehicle in Motion"]</v>
      </c>
      <c r="T179" t="str">
        <f>'Raw Data'!P179</f>
        <v>(None)</v>
      </c>
      <c r="U179">
        <f>'Raw Data'!Q179</f>
        <v>2</v>
      </c>
      <c r="V179" s="1" t="str">
        <f t="shared" si="25"/>
        <v>No</v>
      </c>
      <c r="W179" t="str">
        <f>'Raw Data'!R179</f>
        <v>["Straight","Straight"]</v>
      </c>
      <c r="X179" t="str">
        <f>'Raw Data'!S179</f>
        <v>["South","West"]</v>
      </c>
      <c r="Y179" t="str">
        <f>'Raw Data'!T179</f>
        <v>Daylight</v>
      </c>
      <c r="Z179" t="str">
        <f>'Raw Data'!U179</f>
        <v>Dry</v>
      </c>
      <c r="AA179" t="str">
        <f>'Raw Data'!V179</f>
        <v>[42,65]</v>
      </c>
      <c r="AB179" t="str">
        <f>'Raw Data'!W179</f>
        <v>["Lap and Shoulder Belt Used","Lap and Shoulder Belt Used","Lap and Shoulder Belt Used","Lap and Shoulder Belt Used","Lap and Shoulder Belt Used"]</v>
      </c>
      <c r="AC179" s="1">
        <f t="shared" si="26"/>
        <v>0</v>
      </c>
      <c r="AD179" t="str">
        <f>'Raw Data'!X179</f>
        <v>["Pickup Truck","Sports Utility Vehicle (SUV)"]</v>
      </c>
      <c r="AE179" t="str">
        <f>'Raw Data'!Y179</f>
        <v>2411000200I</v>
      </c>
      <c r="AF179">
        <f>'Raw Data'!Z179</f>
        <v>19.732626</v>
      </c>
      <c r="AG179">
        <f>'Raw Data'!AA179</f>
        <v>34.847385000000003</v>
      </c>
      <c r="AH179">
        <f>'Raw Data'!AB179</f>
        <v>-83.358217999999994</v>
      </c>
      <c r="AI179">
        <f>'Raw Data'!AC179</f>
        <v>74</v>
      </c>
      <c r="AJ179">
        <f>'Raw Data'!AD179</f>
        <v>59</v>
      </c>
      <c r="AK179">
        <f>'Raw Data'!AE179</f>
        <v>132</v>
      </c>
      <c r="AL179" t="str">
        <f>'Raw Data'!AF179</f>
        <v>D1_0002_00_I</v>
      </c>
      <c r="AM179">
        <f>'Raw Data'!AG179</f>
        <v>113</v>
      </c>
      <c r="AN179">
        <f>'Raw Data'!AH179</f>
        <v>131</v>
      </c>
      <c r="AO179" t="str">
        <f>'Raw Data'!AI179</f>
        <v>simple</v>
      </c>
      <c r="AP179">
        <f>'Raw Data'!AJ179</f>
        <v>683.2</v>
      </c>
      <c r="AQ179">
        <f>'Raw Data'!AK179</f>
        <v>52.9</v>
      </c>
      <c r="AR179">
        <f>'Raw Data'!AL179</f>
        <v>630.5</v>
      </c>
      <c r="AS179">
        <f>'Raw Data'!AM179</f>
        <v>-83.343164999999999</v>
      </c>
      <c r="AT179">
        <f>'Raw Data'!AN179</f>
        <v>34.84554</v>
      </c>
      <c r="AU179">
        <f>'Raw Data'!AO179</f>
        <v>-83.341132000000002</v>
      </c>
      <c r="AV179">
        <f>'Raw Data'!AP179</f>
        <v>34.845472000000001</v>
      </c>
      <c r="AW179" t="str">
        <f>'Raw Data'!AQ179</f>
        <v>2411000200I</v>
      </c>
      <c r="AX179">
        <f>'Raw Data'!AR179</f>
        <v>1</v>
      </c>
      <c r="AY179">
        <f>'Raw Data'!AS179</f>
        <v>241</v>
      </c>
      <c r="AZ179">
        <f>'Raw Data'!AT179</f>
        <v>2</v>
      </c>
      <c r="BA179">
        <f>'Raw Data'!AU179</f>
        <v>0</v>
      </c>
      <c r="BB179">
        <f>'Raw Data'!AV179</f>
        <v>55</v>
      </c>
      <c r="BC179">
        <f>'Raw Data'!AW179</f>
        <v>7.44</v>
      </c>
      <c r="BD179">
        <f>'Raw Data'!AX179</f>
        <v>6.68</v>
      </c>
      <c r="BE179">
        <f>'Raw Data'!AY179</f>
        <v>1559.4</v>
      </c>
      <c r="BF179">
        <f>'Raw Data'!AZ179</f>
        <v>1580.1</v>
      </c>
      <c r="BG179">
        <f>'Raw Data'!BA179</f>
        <v>1588.6</v>
      </c>
      <c r="BH179">
        <f>'Raw Data'!BB179</f>
        <v>55</v>
      </c>
      <c r="BI179">
        <f>'Raw Data'!BC179</f>
        <v>50.4</v>
      </c>
      <c r="BJ179">
        <f>'Raw Data'!BD179</f>
        <v>4.5999999999999996</v>
      </c>
      <c r="BK179">
        <f>'Raw Data'!BE179</f>
        <v>43091</v>
      </c>
      <c r="BL179" t="str">
        <f>'Raw Data'!BF179</f>
        <v>NONE</v>
      </c>
      <c r="BM179">
        <f>'Raw Data'!BG179</f>
        <v>2.0799999999999998E-3</v>
      </c>
      <c r="BN179">
        <f>'Raw Data'!BH179</f>
        <v>43329</v>
      </c>
      <c r="BO179">
        <f>'Raw Data'!BI179</f>
        <v>42954</v>
      </c>
      <c r="BP179" t="str">
        <f>'Raw Data'!BJ179</f>
        <v>2411000200I</v>
      </c>
      <c r="BQ179" t="str">
        <f>'Raw Data'!BK179</f>
        <v>RABUN</v>
      </c>
      <c r="BR179">
        <f>'Raw Data'!BL179</f>
        <v>1</v>
      </c>
      <c r="BS179">
        <f>'Raw Data'!BM179</f>
        <v>200</v>
      </c>
      <c r="BT179">
        <f>'Raw Data'!BN179</f>
        <v>1</v>
      </c>
      <c r="BU179">
        <f>'Raw Data'!BO179</f>
        <v>1</v>
      </c>
      <c r="BV179">
        <f>'Raw Data'!BP179</f>
        <v>2</v>
      </c>
      <c r="BW179">
        <f>'Raw Data'!BQ179</f>
        <v>1</v>
      </c>
      <c r="BX179">
        <f>'Raw Data'!BR179</f>
        <v>1</v>
      </c>
      <c r="BY179">
        <f>'Raw Data'!BS179</f>
        <v>2</v>
      </c>
      <c r="BZ179">
        <f>'Raw Data'!BT179</f>
        <v>0</v>
      </c>
      <c r="CA179">
        <f>'Raw Data'!BU179</f>
        <v>4</v>
      </c>
      <c r="CB179" t="str">
        <f>'Raw Data'!BV179</f>
        <v>N</v>
      </c>
      <c r="CC179">
        <f>'Raw Data'!BW179</f>
        <v>241</v>
      </c>
      <c r="CD179">
        <f>'Raw Data'!BX179</f>
        <v>2</v>
      </c>
      <c r="CE179">
        <f>'Raw Data'!BY179</f>
        <v>0</v>
      </c>
      <c r="CF179" t="str">
        <f>'Raw Data'!BZ179</f>
        <v>Not Urban</v>
      </c>
      <c r="CG179" t="str">
        <f>'Raw Data'!CA179</f>
        <v>Not Urban</v>
      </c>
      <c r="CH179">
        <f>'Raw Data'!CB179</f>
        <v>0</v>
      </c>
      <c r="CI179">
        <f>'Raw Data'!CC179</f>
        <v>55</v>
      </c>
      <c r="CJ179">
        <f>'Raw Data'!CD179</f>
        <v>4660</v>
      </c>
      <c r="CK179" t="str">
        <f>'Raw Data'!CE179</f>
        <v xml:space="preserve"> </v>
      </c>
      <c r="CL179">
        <f>'Raw Data'!CF179</f>
        <v>0</v>
      </c>
      <c r="CM179">
        <f>'Raw Data'!CG179</f>
        <v>0.21953800000000001</v>
      </c>
      <c r="CN179">
        <f>'Raw Data'!CH179</f>
        <v>9</v>
      </c>
      <c r="CO179" t="str">
        <f>'Raw Data'!CI179</f>
        <v>State Mainline</v>
      </c>
      <c r="CP179">
        <f>'Raw Data'!CJ179</f>
        <v>4660</v>
      </c>
      <c r="CQ179">
        <f>'Raw Data'!CK179</f>
        <v>452519</v>
      </c>
      <c r="CR179">
        <f>'Raw Data'!CL179</f>
        <v>20.71</v>
      </c>
      <c r="CS179">
        <f>'Raw Data'!CM179</f>
        <v>20.93</v>
      </c>
      <c r="CT179">
        <f>'Raw Data'!CN179</f>
        <v>452519</v>
      </c>
      <c r="CU179">
        <f>'Raw Data'!CO179</f>
        <v>0</v>
      </c>
      <c r="CV179">
        <f>'Raw Data'!CP179</f>
        <v>1159.1591599999999</v>
      </c>
      <c r="CW179">
        <f>'Raw Data'!CQ179</f>
        <v>100</v>
      </c>
      <c r="CX179">
        <f>'Raw Data'!CR179</f>
        <v>42978</v>
      </c>
      <c r="CY179">
        <f>'Raw Data'!CS179</f>
        <v>9.4669999999999997E-3</v>
      </c>
      <c r="CZ179">
        <f>'Raw Data'!CT179</f>
        <v>0</v>
      </c>
      <c r="DA179">
        <f>'Raw Data'!CU179</f>
        <v>2.0799999999999998E-3</v>
      </c>
      <c r="DB179">
        <f>'Raw Data'!CV179</f>
        <v>622</v>
      </c>
      <c r="DC179" t="str">
        <f>'Raw Data'!CW179</f>
        <v>241-0023</v>
      </c>
      <c r="DD179" t="str">
        <f>'Raw Data'!CX179</f>
        <v>4R : Rural Minor Arterial</v>
      </c>
      <c r="DE179" t="str">
        <f>'Raw Data'!CY179</f>
        <v>34.834712, -83.329078</v>
      </c>
      <c r="DF179">
        <f>'Raw Data'!CZ179</f>
        <v>-83.329077999999996</v>
      </c>
      <c r="DG179">
        <f>'Raw Data'!DA179</f>
        <v>34.834712000000003</v>
      </c>
      <c r="DH179">
        <f>'Raw Data'!DB179</f>
        <v>34.834712000000003</v>
      </c>
      <c r="DI179">
        <f>'Raw Data'!DC179</f>
        <v>-83.329077999999996</v>
      </c>
      <c r="DJ179">
        <f>'Raw Data'!DD179</f>
        <v>2.0799999999999998E-3</v>
      </c>
      <c r="DK179">
        <f>'Raw Data'!DE179</f>
        <v>74</v>
      </c>
      <c r="DL179" s="1" t="str">
        <f>VLOOKUP(DK179,'Curve Info'!$A$9:$P$76,16)</f>
        <v>High Crash Frequency</v>
      </c>
      <c r="DM179" s="1" t="str">
        <f>VLOOKUP(DK179,'Curve Info'!$A$9:$P$76,14)</f>
        <v>Medium AADT</v>
      </c>
      <c r="DN179" s="1">
        <f t="shared" si="27"/>
        <v>3510</v>
      </c>
      <c r="DO179" s="1">
        <f t="shared" si="28"/>
        <v>3890</v>
      </c>
      <c r="DP179" s="1">
        <f t="shared" si="29"/>
        <v>-380</v>
      </c>
      <c r="DQ179" s="1">
        <f t="shared" si="30"/>
        <v>-9.7686375321336755E-2</v>
      </c>
      <c r="DR179" s="1">
        <f t="shared" si="31"/>
        <v>3700</v>
      </c>
      <c r="DS179">
        <f>'Raw Data'!DF179</f>
        <v>2650</v>
      </c>
      <c r="DT179">
        <f>'Raw Data'!DG179</f>
        <v>12.3</v>
      </c>
      <c r="DU179">
        <f>'Raw Data'!DH179</f>
        <v>4000</v>
      </c>
      <c r="DV179">
        <f>'Raw Data'!DI179</f>
        <v>0</v>
      </c>
      <c r="DW179">
        <f>'Raw Data'!DJ179</f>
        <v>3880</v>
      </c>
      <c r="DX179">
        <f>'Raw Data'!DK179</f>
        <v>0</v>
      </c>
      <c r="DY179">
        <f>'Raw Data'!DL179</f>
        <v>3880</v>
      </c>
      <c r="DZ179">
        <f>'Raw Data'!DM179</f>
        <v>9</v>
      </c>
      <c r="EA179">
        <f>'Raw Data'!DN179</f>
        <v>4660</v>
      </c>
      <c r="EB179">
        <f>'Raw Data'!DO179</f>
        <v>9</v>
      </c>
      <c r="EC179">
        <f>'Raw Data'!DP179</f>
        <v>4480</v>
      </c>
      <c r="ED179">
        <f>'Raw Data'!DQ179</f>
        <v>9</v>
      </c>
      <c r="EE179">
        <f>'Raw Data'!DR179</f>
        <v>4260</v>
      </c>
      <c r="EF179">
        <f>'Raw Data'!DS179</f>
        <v>9</v>
      </c>
      <c r="EG179">
        <f>'Raw Data'!DT179</f>
        <v>2160</v>
      </c>
      <c r="EH179">
        <f>'Raw Data'!DU179</f>
        <v>9</v>
      </c>
      <c r="EI179">
        <f>'Raw Data'!DV179</f>
        <v>2160</v>
      </c>
      <c r="EJ179">
        <f>'Raw Data'!DW179</f>
        <v>9</v>
      </c>
      <c r="EK179">
        <f>'Raw Data'!DX179</f>
        <v>4290</v>
      </c>
      <c r="EL179">
        <f>'Raw Data'!DY179</f>
        <v>9</v>
      </c>
      <c r="EM179">
        <f>'Raw Data'!DZ179</f>
        <v>1.5164E-2</v>
      </c>
    </row>
    <row r="180" spans="1:143" x14ac:dyDescent="0.3">
      <c r="A180">
        <f>'Raw Data'!A180</f>
        <v>179</v>
      </c>
      <c r="B180">
        <f>'Raw Data'!B180</f>
        <v>4395042</v>
      </c>
      <c r="C180" t="str">
        <f>'Raw Data'!C180</f>
        <v>Gsp Post 00</v>
      </c>
      <c r="D180">
        <f>'Raw Data'!D180</f>
        <v>41352.567361111112</v>
      </c>
      <c r="E180" s="1">
        <f t="shared" si="22"/>
        <v>2013</v>
      </c>
      <c r="F180" s="1" t="str" cm="1">
        <f t="array" ref="F180">_xlfn.IFS(E180&lt;=2016,"before treatment",E180=2017,"unknown",E180&gt;2017,"after treatment")</f>
        <v>before treatment</v>
      </c>
      <c r="G180" s="1">
        <f t="shared" si="23"/>
        <v>1</v>
      </c>
      <c r="H180" s="1">
        <f t="shared" si="24"/>
        <v>0</v>
      </c>
      <c r="I180" t="str">
        <f>'Raw Data'!E180</f>
        <v>Rabun</v>
      </c>
      <c r="J180" t="str">
        <f>'Raw Data'!F180</f>
        <v>State Route 2</v>
      </c>
      <c r="K180" t="str">
        <f>'Raw Data'!G180</f>
        <v>(none)</v>
      </c>
      <c r="L180" t="str">
        <f>'Raw Data'!H180</f>
        <v>(K) Fatal Injury</v>
      </c>
      <c r="M180">
        <f>'Raw Data'!I180</f>
        <v>1</v>
      </c>
      <c r="N180">
        <f>'Raw Data'!J180</f>
        <v>0</v>
      </c>
      <c r="O180">
        <f>'Raw Data'!K180</f>
        <v>2</v>
      </c>
      <c r="P180" t="str">
        <f>'Raw Data'!L180</f>
        <v>Head On</v>
      </c>
      <c r="Q180" t="str">
        <f>'Raw Data'!M180</f>
        <v>On Roadway - Non-Intersection</v>
      </c>
      <c r="R180" t="str">
        <f>'Raw Data'!N180</f>
        <v>["Motor Vehicle in Motion","Motor Vehicle in Motion"]</v>
      </c>
      <c r="S180" t="str">
        <f>'Raw Data'!O180</f>
        <v>["Motor Vehicle in Motion","Motor Vehicle in Motion"]</v>
      </c>
      <c r="T180" t="str">
        <f>'Raw Data'!P180</f>
        <v>(None)</v>
      </c>
      <c r="U180">
        <f>'Raw Data'!Q180</f>
        <v>2</v>
      </c>
      <c r="V180" s="1" t="str">
        <f t="shared" si="25"/>
        <v>No</v>
      </c>
      <c r="W180" t="str">
        <f>'Raw Data'!R180</f>
        <v>["Straight","Straight"]</v>
      </c>
      <c r="X180" t="str">
        <f>'Raw Data'!S180</f>
        <v>["East","West"]</v>
      </c>
      <c r="Y180" t="str">
        <f>'Raw Data'!T180</f>
        <v>Daylight</v>
      </c>
      <c r="Z180" t="str">
        <f>'Raw Data'!U180</f>
        <v>Dry</v>
      </c>
      <c r="AA180" t="str">
        <f>'Raw Data'!V180</f>
        <v>[60,64]</v>
      </c>
      <c r="AB180" t="str">
        <f>'Raw Data'!W180</f>
        <v>["Lap and Shoulder Belt Used","None Used","None Used"]</v>
      </c>
      <c r="AC180" s="1">
        <f t="shared" si="26"/>
        <v>0</v>
      </c>
      <c r="AD180" t="str">
        <f>'Raw Data'!X180</f>
        <v>["Passenger Car","Pickup Truck"]</v>
      </c>
      <c r="AE180" t="str">
        <f>'Raw Data'!Y180</f>
        <v>2411000200I</v>
      </c>
      <c r="AF180">
        <f>'Raw Data'!Z180</f>
        <v>19.705448000000001</v>
      </c>
      <c r="AG180">
        <f>'Raw Data'!AA180</f>
        <v>34.847586</v>
      </c>
      <c r="AH180">
        <f>'Raw Data'!AB180</f>
        <v>-83.358609000000001</v>
      </c>
      <c r="AI180">
        <f>'Raw Data'!AC180</f>
        <v>74</v>
      </c>
      <c r="AJ180">
        <f>'Raw Data'!AD180</f>
        <v>59</v>
      </c>
      <c r="AK180">
        <f>'Raw Data'!AE180</f>
        <v>132</v>
      </c>
      <c r="AL180" t="str">
        <f>'Raw Data'!AF180</f>
        <v>D1_0002_00_I</v>
      </c>
      <c r="AM180">
        <f>'Raw Data'!AG180</f>
        <v>113</v>
      </c>
      <c r="AN180">
        <f>'Raw Data'!AH180</f>
        <v>131</v>
      </c>
      <c r="AO180" t="str">
        <f>'Raw Data'!AI180</f>
        <v>simple</v>
      </c>
      <c r="AP180">
        <f>'Raw Data'!AJ180</f>
        <v>683.2</v>
      </c>
      <c r="AQ180">
        <f>'Raw Data'!AK180</f>
        <v>52.9</v>
      </c>
      <c r="AR180">
        <f>'Raw Data'!AL180</f>
        <v>630.5</v>
      </c>
      <c r="AS180">
        <f>'Raw Data'!AM180</f>
        <v>-83.343164999999999</v>
      </c>
      <c r="AT180">
        <f>'Raw Data'!AN180</f>
        <v>34.84554</v>
      </c>
      <c r="AU180">
        <f>'Raw Data'!AO180</f>
        <v>-83.341132000000002</v>
      </c>
      <c r="AV180">
        <f>'Raw Data'!AP180</f>
        <v>34.845472000000001</v>
      </c>
      <c r="AW180" t="str">
        <f>'Raw Data'!AQ180</f>
        <v>2411000200I</v>
      </c>
      <c r="AX180">
        <f>'Raw Data'!AR180</f>
        <v>1</v>
      </c>
      <c r="AY180">
        <f>'Raw Data'!AS180</f>
        <v>241</v>
      </c>
      <c r="AZ180">
        <f>'Raw Data'!AT180</f>
        <v>2</v>
      </c>
      <c r="BA180">
        <f>'Raw Data'!AU180</f>
        <v>0</v>
      </c>
      <c r="BB180">
        <f>'Raw Data'!AV180</f>
        <v>55</v>
      </c>
      <c r="BC180">
        <f>'Raw Data'!AW180</f>
        <v>7.44</v>
      </c>
      <c r="BD180">
        <f>'Raw Data'!AX180</f>
        <v>6.68</v>
      </c>
      <c r="BE180">
        <f>'Raw Data'!AY180</f>
        <v>1559.4</v>
      </c>
      <c r="BF180">
        <f>'Raw Data'!AZ180</f>
        <v>1580.1</v>
      </c>
      <c r="BG180">
        <f>'Raw Data'!BA180</f>
        <v>1588.6</v>
      </c>
      <c r="BH180">
        <f>'Raw Data'!BB180</f>
        <v>55</v>
      </c>
      <c r="BI180">
        <f>'Raw Data'!BC180</f>
        <v>50.4</v>
      </c>
      <c r="BJ180">
        <f>'Raw Data'!BD180</f>
        <v>4.5999999999999996</v>
      </c>
      <c r="BK180">
        <f>'Raw Data'!BE180</f>
        <v>43091</v>
      </c>
      <c r="BL180" t="str">
        <f>'Raw Data'!BF180</f>
        <v>NONE</v>
      </c>
      <c r="BM180">
        <f>'Raw Data'!BG180</f>
        <v>2.0799999999999998E-3</v>
      </c>
      <c r="BN180">
        <f>'Raw Data'!BH180</f>
        <v>43329</v>
      </c>
      <c r="BO180">
        <f>'Raw Data'!BI180</f>
        <v>42954</v>
      </c>
      <c r="BP180" t="str">
        <f>'Raw Data'!BJ180</f>
        <v>2411000200I</v>
      </c>
      <c r="BQ180" t="str">
        <f>'Raw Data'!BK180</f>
        <v>RABUN</v>
      </c>
      <c r="BR180">
        <f>'Raw Data'!BL180</f>
        <v>1</v>
      </c>
      <c r="BS180">
        <f>'Raw Data'!BM180</f>
        <v>200</v>
      </c>
      <c r="BT180">
        <f>'Raw Data'!BN180</f>
        <v>1</v>
      </c>
      <c r="BU180">
        <f>'Raw Data'!BO180</f>
        <v>1</v>
      </c>
      <c r="BV180">
        <f>'Raw Data'!BP180</f>
        <v>2</v>
      </c>
      <c r="BW180">
        <f>'Raw Data'!BQ180</f>
        <v>1</v>
      </c>
      <c r="BX180">
        <f>'Raw Data'!BR180</f>
        <v>1</v>
      </c>
      <c r="BY180">
        <f>'Raw Data'!BS180</f>
        <v>2</v>
      </c>
      <c r="BZ180">
        <f>'Raw Data'!BT180</f>
        <v>0</v>
      </c>
      <c r="CA180">
        <f>'Raw Data'!BU180</f>
        <v>4</v>
      </c>
      <c r="CB180" t="str">
        <f>'Raw Data'!BV180</f>
        <v>N</v>
      </c>
      <c r="CC180">
        <f>'Raw Data'!BW180</f>
        <v>241</v>
      </c>
      <c r="CD180">
        <f>'Raw Data'!BX180</f>
        <v>2</v>
      </c>
      <c r="CE180">
        <f>'Raw Data'!BY180</f>
        <v>0</v>
      </c>
      <c r="CF180" t="str">
        <f>'Raw Data'!BZ180</f>
        <v>Not Urban</v>
      </c>
      <c r="CG180" t="str">
        <f>'Raw Data'!CA180</f>
        <v>Not Urban</v>
      </c>
      <c r="CH180">
        <f>'Raw Data'!CB180</f>
        <v>0</v>
      </c>
      <c r="CI180">
        <f>'Raw Data'!CC180</f>
        <v>55</v>
      </c>
      <c r="CJ180">
        <f>'Raw Data'!CD180</f>
        <v>4660</v>
      </c>
      <c r="CK180" t="str">
        <f>'Raw Data'!CE180</f>
        <v xml:space="preserve"> </v>
      </c>
      <c r="CL180">
        <f>'Raw Data'!CF180</f>
        <v>0</v>
      </c>
      <c r="CM180">
        <f>'Raw Data'!CG180</f>
        <v>0.21953800000000001</v>
      </c>
      <c r="CN180">
        <f>'Raw Data'!CH180</f>
        <v>9</v>
      </c>
      <c r="CO180" t="str">
        <f>'Raw Data'!CI180</f>
        <v>State Mainline</v>
      </c>
      <c r="CP180">
        <f>'Raw Data'!CJ180</f>
        <v>4660</v>
      </c>
      <c r="CQ180">
        <f>'Raw Data'!CK180</f>
        <v>452519</v>
      </c>
      <c r="CR180">
        <f>'Raw Data'!CL180</f>
        <v>20.71</v>
      </c>
      <c r="CS180">
        <f>'Raw Data'!CM180</f>
        <v>20.93</v>
      </c>
      <c r="CT180">
        <f>'Raw Data'!CN180</f>
        <v>452519</v>
      </c>
      <c r="CU180">
        <f>'Raw Data'!CO180</f>
        <v>0</v>
      </c>
      <c r="CV180">
        <f>'Raw Data'!CP180</f>
        <v>1159.1591599999999</v>
      </c>
      <c r="CW180">
        <f>'Raw Data'!CQ180</f>
        <v>100</v>
      </c>
      <c r="CX180">
        <f>'Raw Data'!CR180</f>
        <v>42978</v>
      </c>
      <c r="CY180">
        <f>'Raw Data'!CS180</f>
        <v>9.4669999999999997E-3</v>
      </c>
      <c r="CZ180">
        <f>'Raw Data'!CT180</f>
        <v>0</v>
      </c>
      <c r="DA180">
        <f>'Raw Data'!CU180</f>
        <v>2.0799999999999998E-3</v>
      </c>
      <c r="DB180">
        <f>'Raw Data'!CV180</f>
        <v>622</v>
      </c>
      <c r="DC180" t="str">
        <f>'Raw Data'!CW180</f>
        <v>241-0023</v>
      </c>
      <c r="DD180" t="str">
        <f>'Raw Data'!CX180</f>
        <v>4R : Rural Minor Arterial</v>
      </c>
      <c r="DE180" t="str">
        <f>'Raw Data'!CY180</f>
        <v>34.834712, -83.329078</v>
      </c>
      <c r="DF180">
        <f>'Raw Data'!CZ180</f>
        <v>-83.329077999999996</v>
      </c>
      <c r="DG180">
        <f>'Raw Data'!DA180</f>
        <v>34.834712000000003</v>
      </c>
      <c r="DH180">
        <f>'Raw Data'!DB180</f>
        <v>34.834712000000003</v>
      </c>
      <c r="DI180">
        <f>'Raw Data'!DC180</f>
        <v>-83.329077999999996</v>
      </c>
      <c r="DJ180">
        <f>'Raw Data'!DD180</f>
        <v>2.0799999999999998E-3</v>
      </c>
      <c r="DK180">
        <f>'Raw Data'!DE180</f>
        <v>74</v>
      </c>
      <c r="DL180" s="1" t="str">
        <f>VLOOKUP(DK180,'Curve Info'!$A$9:$P$76,16)</f>
        <v>High Crash Frequency</v>
      </c>
      <c r="DM180" s="1" t="str">
        <f>VLOOKUP(DK180,'Curve Info'!$A$9:$P$76,14)</f>
        <v>Medium AADT</v>
      </c>
      <c r="DN180" s="1">
        <f t="shared" si="27"/>
        <v>3510</v>
      </c>
      <c r="DO180" s="1">
        <f t="shared" si="28"/>
        <v>3890</v>
      </c>
      <c r="DP180" s="1">
        <f t="shared" si="29"/>
        <v>-380</v>
      </c>
      <c r="DQ180" s="1">
        <f t="shared" si="30"/>
        <v>-9.7686375321336755E-2</v>
      </c>
      <c r="DR180" s="1">
        <f t="shared" si="31"/>
        <v>3700</v>
      </c>
      <c r="DS180">
        <f>'Raw Data'!DF180</f>
        <v>2650</v>
      </c>
      <c r="DT180">
        <f>'Raw Data'!DG180</f>
        <v>12.3</v>
      </c>
      <c r="DU180">
        <f>'Raw Data'!DH180</f>
        <v>4000</v>
      </c>
      <c r="DV180">
        <f>'Raw Data'!DI180</f>
        <v>0</v>
      </c>
      <c r="DW180">
        <f>'Raw Data'!DJ180</f>
        <v>3880</v>
      </c>
      <c r="DX180">
        <f>'Raw Data'!DK180</f>
        <v>0</v>
      </c>
      <c r="DY180">
        <f>'Raw Data'!DL180</f>
        <v>3880</v>
      </c>
      <c r="DZ180">
        <f>'Raw Data'!DM180</f>
        <v>9</v>
      </c>
      <c r="EA180">
        <f>'Raw Data'!DN180</f>
        <v>4660</v>
      </c>
      <c r="EB180">
        <f>'Raw Data'!DO180</f>
        <v>9</v>
      </c>
      <c r="EC180">
        <f>'Raw Data'!DP180</f>
        <v>4480</v>
      </c>
      <c r="ED180">
        <f>'Raw Data'!DQ180</f>
        <v>9</v>
      </c>
      <c r="EE180">
        <f>'Raw Data'!DR180</f>
        <v>4260</v>
      </c>
      <c r="EF180">
        <f>'Raw Data'!DS180</f>
        <v>9</v>
      </c>
      <c r="EG180">
        <f>'Raw Data'!DT180</f>
        <v>2160</v>
      </c>
      <c r="EH180">
        <f>'Raw Data'!DU180</f>
        <v>9</v>
      </c>
      <c r="EI180">
        <f>'Raw Data'!DV180</f>
        <v>2160</v>
      </c>
      <c r="EJ180">
        <f>'Raw Data'!DW180</f>
        <v>9</v>
      </c>
      <c r="EK180">
        <f>'Raw Data'!DX180</f>
        <v>4290</v>
      </c>
      <c r="EL180">
        <f>'Raw Data'!DY180</f>
        <v>9</v>
      </c>
      <c r="EM180">
        <f>'Raw Data'!DZ180</f>
        <v>1.5577000000000001E-2</v>
      </c>
    </row>
    <row r="181" spans="1:143" x14ac:dyDescent="0.3">
      <c r="A181">
        <f>'Raw Data'!A181</f>
        <v>180</v>
      </c>
      <c r="B181">
        <f>'Raw Data'!B181</f>
        <v>4350911</v>
      </c>
      <c r="C181" t="str">
        <f>'Raw Data'!C181</f>
        <v>Gsp Post 00</v>
      </c>
      <c r="D181">
        <f>'Raw Data'!D181</f>
        <v>41314.633333333331</v>
      </c>
      <c r="E181" s="1">
        <f t="shared" si="22"/>
        <v>2013</v>
      </c>
      <c r="F181" s="1" t="str" cm="1">
        <f t="array" ref="F181">_xlfn.IFS(E181&lt;=2016,"before treatment",E181=2017,"unknown",E181&gt;2017,"after treatment")</f>
        <v>before treatment</v>
      </c>
      <c r="G181" s="1">
        <f t="shared" si="23"/>
        <v>1</v>
      </c>
      <c r="H181" s="1">
        <f t="shared" si="24"/>
        <v>0</v>
      </c>
      <c r="I181" t="str">
        <f>'Raw Data'!E181</f>
        <v>Rabun</v>
      </c>
      <c r="J181" t="str">
        <f>'Raw Data'!F181</f>
        <v>State Route 2</v>
      </c>
      <c r="K181" t="str">
        <f>'Raw Data'!G181</f>
        <v>(none)</v>
      </c>
      <c r="L181" t="str">
        <f>'Raw Data'!H181</f>
        <v>(K) Fatal Injury</v>
      </c>
      <c r="M181">
        <f>'Raw Data'!I181</f>
        <v>1</v>
      </c>
      <c r="N181">
        <f>'Raw Data'!J181</f>
        <v>0</v>
      </c>
      <c r="O181">
        <f>'Raw Data'!K181</f>
        <v>3</v>
      </c>
      <c r="P181" t="str">
        <f>'Raw Data'!L181</f>
        <v>Head On</v>
      </c>
      <c r="Q181" t="str">
        <f>'Raw Data'!M181</f>
        <v>On Roadway - Non-Intersection</v>
      </c>
      <c r="R181" t="str">
        <f>'Raw Data'!N181</f>
        <v>["Motor Vehicle in Motion","Motor Vehicle in Motion"]</v>
      </c>
      <c r="S181" t="str">
        <f>'Raw Data'!O181</f>
        <v>["Motor Vehicle in Motion","Motor Vehicle in Motion"]</v>
      </c>
      <c r="T181" t="str">
        <f>'Raw Data'!P181</f>
        <v>(None)</v>
      </c>
      <c r="U181">
        <f>'Raw Data'!Q181</f>
        <v>2</v>
      </c>
      <c r="V181" s="1" t="str">
        <f t="shared" si="25"/>
        <v>No</v>
      </c>
      <c r="W181" t="str">
        <f>'Raw Data'!R181</f>
        <v>["Straight","Straight"]</v>
      </c>
      <c r="X181" t="str">
        <f>'Raw Data'!S181</f>
        <v>["East","West"]</v>
      </c>
      <c r="Y181" t="str">
        <f>'Raw Data'!T181</f>
        <v>Daylight</v>
      </c>
      <c r="Z181" t="str">
        <f>'Raw Data'!U181</f>
        <v>Dry</v>
      </c>
      <c r="AA181" t="str">
        <f>'Raw Data'!V181</f>
        <v>[28,64]</v>
      </c>
      <c r="AB181" t="str">
        <f>'Raw Data'!W181</f>
        <v>["Lap and Shoulder Belt Used","Lap and Shoulder Belt Used","Lap and Shoulder Belt Used","None Used"]</v>
      </c>
      <c r="AC181" s="1">
        <f t="shared" si="26"/>
        <v>0</v>
      </c>
      <c r="AD181" t="str">
        <f>'Raw Data'!X181</f>
        <v>["Passenger Car","Sports Utility Vehicle (SUV)"]</v>
      </c>
      <c r="AE181" t="str">
        <f>'Raw Data'!Y181</f>
        <v>2411000200I</v>
      </c>
      <c r="AF181">
        <f>'Raw Data'!Z181</f>
        <v>19.967624000000001</v>
      </c>
      <c r="AG181">
        <f>'Raw Data'!AA181</f>
        <v>34.845927000000003</v>
      </c>
      <c r="AH181">
        <f>'Raw Data'!AB181</f>
        <v>-83.354455000000002</v>
      </c>
      <c r="AI181">
        <f>'Raw Data'!AC181</f>
        <v>74</v>
      </c>
      <c r="AJ181">
        <f>'Raw Data'!AD181</f>
        <v>59</v>
      </c>
      <c r="AK181">
        <f>'Raw Data'!AE181</f>
        <v>132</v>
      </c>
      <c r="AL181" t="str">
        <f>'Raw Data'!AF181</f>
        <v>D1_0002_00_I</v>
      </c>
      <c r="AM181">
        <f>'Raw Data'!AG181</f>
        <v>113</v>
      </c>
      <c r="AN181">
        <f>'Raw Data'!AH181</f>
        <v>131</v>
      </c>
      <c r="AO181" t="str">
        <f>'Raw Data'!AI181</f>
        <v>simple</v>
      </c>
      <c r="AP181">
        <f>'Raw Data'!AJ181</f>
        <v>683.2</v>
      </c>
      <c r="AQ181">
        <f>'Raw Data'!AK181</f>
        <v>52.9</v>
      </c>
      <c r="AR181">
        <f>'Raw Data'!AL181</f>
        <v>630.5</v>
      </c>
      <c r="AS181">
        <f>'Raw Data'!AM181</f>
        <v>-83.343164999999999</v>
      </c>
      <c r="AT181">
        <f>'Raw Data'!AN181</f>
        <v>34.84554</v>
      </c>
      <c r="AU181">
        <f>'Raw Data'!AO181</f>
        <v>-83.341132000000002</v>
      </c>
      <c r="AV181">
        <f>'Raw Data'!AP181</f>
        <v>34.845472000000001</v>
      </c>
      <c r="AW181" t="str">
        <f>'Raw Data'!AQ181</f>
        <v>2411000200I</v>
      </c>
      <c r="AX181">
        <f>'Raw Data'!AR181</f>
        <v>1</v>
      </c>
      <c r="AY181">
        <f>'Raw Data'!AS181</f>
        <v>241</v>
      </c>
      <c r="AZ181">
        <f>'Raw Data'!AT181</f>
        <v>2</v>
      </c>
      <c r="BA181">
        <f>'Raw Data'!AU181</f>
        <v>0</v>
      </c>
      <c r="BB181">
        <f>'Raw Data'!AV181</f>
        <v>55</v>
      </c>
      <c r="BC181">
        <f>'Raw Data'!AW181</f>
        <v>7.44</v>
      </c>
      <c r="BD181">
        <f>'Raw Data'!AX181</f>
        <v>6.68</v>
      </c>
      <c r="BE181">
        <f>'Raw Data'!AY181</f>
        <v>1559.4</v>
      </c>
      <c r="BF181">
        <f>'Raw Data'!AZ181</f>
        <v>1580.1</v>
      </c>
      <c r="BG181">
        <f>'Raw Data'!BA181</f>
        <v>1588.6</v>
      </c>
      <c r="BH181">
        <f>'Raw Data'!BB181</f>
        <v>55</v>
      </c>
      <c r="BI181">
        <f>'Raw Data'!BC181</f>
        <v>50.4</v>
      </c>
      <c r="BJ181">
        <f>'Raw Data'!BD181</f>
        <v>4.5999999999999996</v>
      </c>
      <c r="BK181">
        <f>'Raw Data'!BE181</f>
        <v>43091</v>
      </c>
      <c r="BL181" t="str">
        <f>'Raw Data'!BF181</f>
        <v>NONE</v>
      </c>
      <c r="BM181">
        <f>'Raw Data'!BG181</f>
        <v>2.0799999999999998E-3</v>
      </c>
      <c r="BN181">
        <f>'Raw Data'!BH181</f>
        <v>43329</v>
      </c>
      <c r="BO181">
        <f>'Raw Data'!BI181</f>
        <v>42954</v>
      </c>
      <c r="BP181" t="str">
        <f>'Raw Data'!BJ181</f>
        <v>2411000200I</v>
      </c>
      <c r="BQ181" t="str">
        <f>'Raw Data'!BK181</f>
        <v>RABUN</v>
      </c>
      <c r="BR181">
        <f>'Raw Data'!BL181</f>
        <v>1</v>
      </c>
      <c r="BS181">
        <f>'Raw Data'!BM181</f>
        <v>200</v>
      </c>
      <c r="BT181">
        <f>'Raw Data'!BN181</f>
        <v>1</v>
      </c>
      <c r="BU181">
        <f>'Raw Data'!BO181</f>
        <v>1</v>
      </c>
      <c r="BV181">
        <f>'Raw Data'!BP181</f>
        <v>2</v>
      </c>
      <c r="BW181">
        <f>'Raw Data'!BQ181</f>
        <v>1</v>
      </c>
      <c r="BX181">
        <f>'Raw Data'!BR181</f>
        <v>1</v>
      </c>
      <c r="BY181">
        <f>'Raw Data'!BS181</f>
        <v>2</v>
      </c>
      <c r="BZ181">
        <f>'Raw Data'!BT181</f>
        <v>0</v>
      </c>
      <c r="CA181">
        <f>'Raw Data'!BU181</f>
        <v>4</v>
      </c>
      <c r="CB181" t="str">
        <f>'Raw Data'!BV181</f>
        <v>N</v>
      </c>
      <c r="CC181">
        <f>'Raw Data'!BW181</f>
        <v>241</v>
      </c>
      <c r="CD181">
        <f>'Raw Data'!BX181</f>
        <v>2</v>
      </c>
      <c r="CE181">
        <f>'Raw Data'!BY181</f>
        <v>0</v>
      </c>
      <c r="CF181" t="str">
        <f>'Raw Data'!BZ181</f>
        <v>Not Urban</v>
      </c>
      <c r="CG181" t="str">
        <f>'Raw Data'!CA181</f>
        <v>Not Urban</v>
      </c>
      <c r="CH181">
        <f>'Raw Data'!CB181</f>
        <v>0</v>
      </c>
      <c r="CI181">
        <f>'Raw Data'!CC181</f>
        <v>55</v>
      </c>
      <c r="CJ181">
        <f>'Raw Data'!CD181</f>
        <v>4660</v>
      </c>
      <c r="CK181" t="str">
        <f>'Raw Data'!CE181</f>
        <v xml:space="preserve"> </v>
      </c>
      <c r="CL181">
        <f>'Raw Data'!CF181</f>
        <v>0</v>
      </c>
      <c r="CM181">
        <f>'Raw Data'!CG181</f>
        <v>0.21953800000000001</v>
      </c>
      <c r="CN181">
        <f>'Raw Data'!CH181</f>
        <v>9</v>
      </c>
      <c r="CO181" t="str">
        <f>'Raw Data'!CI181</f>
        <v>State Mainline</v>
      </c>
      <c r="CP181">
        <f>'Raw Data'!CJ181</f>
        <v>4660</v>
      </c>
      <c r="CQ181">
        <f>'Raw Data'!CK181</f>
        <v>452519</v>
      </c>
      <c r="CR181">
        <f>'Raw Data'!CL181</f>
        <v>20.71</v>
      </c>
      <c r="CS181">
        <f>'Raw Data'!CM181</f>
        <v>20.93</v>
      </c>
      <c r="CT181">
        <f>'Raw Data'!CN181</f>
        <v>452519</v>
      </c>
      <c r="CU181">
        <f>'Raw Data'!CO181</f>
        <v>0</v>
      </c>
      <c r="CV181">
        <f>'Raw Data'!CP181</f>
        <v>1159.1591599999999</v>
      </c>
      <c r="CW181">
        <f>'Raw Data'!CQ181</f>
        <v>100</v>
      </c>
      <c r="CX181">
        <f>'Raw Data'!CR181</f>
        <v>42978</v>
      </c>
      <c r="CY181">
        <f>'Raw Data'!CS181</f>
        <v>9.4669999999999997E-3</v>
      </c>
      <c r="CZ181">
        <f>'Raw Data'!CT181</f>
        <v>0</v>
      </c>
      <c r="DA181">
        <f>'Raw Data'!CU181</f>
        <v>2.0799999999999998E-3</v>
      </c>
      <c r="DB181">
        <f>'Raw Data'!CV181</f>
        <v>622</v>
      </c>
      <c r="DC181" t="str">
        <f>'Raw Data'!CW181</f>
        <v>241-0023</v>
      </c>
      <c r="DD181" t="str">
        <f>'Raw Data'!CX181</f>
        <v>4R : Rural Minor Arterial</v>
      </c>
      <c r="DE181" t="str">
        <f>'Raw Data'!CY181</f>
        <v>34.834712, -83.329078</v>
      </c>
      <c r="DF181">
        <f>'Raw Data'!CZ181</f>
        <v>-83.329077999999996</v>
      </c>
      <c r="DG181">
        <f>'Raw Data'!DA181</f>
        <v>34.834712000000003</v>
      </c>
      <c r="DH181">
        <f>'Raw Data'!DB181</f>
        <v>34.834712000000003</v>
      </c>
      <c r="DI181">
        <f>'Raw Data'!DC181</f>
        <v>-83.329077999999996</v>
      </c>
      <c r="DJ181">
        <f>'Raw Data'!DD181</f>
        <v>2.0799999999999998E-3</v>
      </c>
      <c r="DK181">
        <f>'Raw Data'!DE181</f>
        <v>74</v>
      </c>
      <c r="DL181" s="1" t="str">
        <f>VLOOKUP(DK181,'Curve Info'!$A$9:$P$76,16)</f>
        <v>High Crash Frequency</v>
      </c>
      <c r="DM181" s="1" t="str">
        <f>VLOOKUP(DK181,'Curve Info'!$A$9:$P$76,14)</f>
        <v>Medium AADT</v>
      </c>
      <c r="DN181" s="1">
        <f t="shared" si="27"/>
        <v>3510</v>
      </c>
      <c r="DO181" s="1">
        <f t="shared" si="28"/>
        <v>3890</v>
      </c>
      <c r="DP181" s="1">
        <f t="shared" si="29"/>
        <v>-380</v>
      </c>
      <c r="DQ181" s="1">
        <f t="shared" si="30"/>
        <v>-9.7686375321336755E-2</v>
      </c>
      <c r="DR181" s="1">
        <f t="shared" si="31"/>
        <v>3700</v>
      </c>
      <c r="DS181">
        <f>'Raw Data'!DF181</f>
        <v>2650</v>
      </c>
      <c r="DT181">
        <f>'Raw Data'!DG181</f>
        <v>12.3</v>
      </c>
      <c r="DU181">
        <f>'Raw Data'!DH181</f>
        <v>4000</v>
      </c>
      <c r="DV181">
        <f>'Raw Data'!DI181</f>
        <v>0</v>
      </c>
      <c r="DW181">
        <f>'Raw Data'!DJ181</f>
        <v>3880</v>
      </c>
      <c r="DX181">
        <f>'Raw Data'!DK181</f>
        <v>0</v>
      </c>
      <c r="DY181">
        <f>'Raw Data'!DL181</f>
        <v>3880</v>
      </c>
      <c r="DZ181">
        <f>'Raw Data'!DM181</f>
        <v>9</v>
      </c>
      <c r="EA181">
        <f>'Raw Data'!DN181</f>
        <v>4660</v>
      </c>
      <c r="EB181">
        <f>'Raw Data'!DO181</f>
        <v>9</v>
      </c>
      <c r="EC181">
        <f>'Raw Data'!DP181</f>
        <v>4480</v>
      </c>
      <c r="ED181">
        <f>'Raw Data'!DQ181</f>
        <v>9</v>
      </c>
      <c r="EE181">
        <f>'Raw Data'!DR181</f>
        <v>4260</v>
      </c>
      <c r="EF181">
        <f>'Raw Data'!DS181</f>
        <v>9</v>
      </c>
      <c r="EG181">
        <f>'Raw Data'!DT181</f>
        <v>2160</v>
      </c>
      <c r="EH181">
        <f>'Raw Data'!DU181</f>
        <v>9</v>
      </c>
      <c r="EI181">
        <f>'Raw Data'!DV181</f>
        <v>2160</v>
      </c>
      <c r="EJ181">
        <f>'Raw Data'!DW181</f>
        <v>9</v>
      </c>
      <c r="EK181">
        <f>'Raw Data'!DX181</f>
        <v>4290</v>
      </c>
      <c r="EL181">
        <f>'Raw Data'!DY181</f>
        <v>9</v>
      </c>
      <c r="EM181">
        <f>'Raw Data'!DZ181</f>
        <v>1.1294999999999999E-2</v>
      </c>
    </row>
    <row r="182" spans="1:143" x14ac:dyDescent="0.3">
      <c r="A182">
        <f>'Raw Data'!A182</f>
        <v>181</v>
      </c>
      <c r="B182">
        <f>'Raw Data'!B182</f>
        <v>4388302</v>
      </c>
      <c r="C182" t="str">
        <f>'Raw Data'!C182</f>
        <v>Rabun Co Sheriff's Office</v>
      </c>
      <c r="D182">
        <f>'Raw Data'!D182</f>
        <v>41306.760416666664</v>
      </c>
      <c r="E182" s="1">
        <f t="shared" si="22"/>
        <v>2013</v>
      </c>
      <c r="F182" s="1" t="str" cm="1">
        <f t="array" ref="F182">_xlfn.IFS(E182&lt;=2016,"before treatment",E182=2017,"unknown",E182&gt;2017,"after treatment")</f>
        <v>before treatment</v>
      </c>
      <c r="G182" s="1">
        <f t="shared" si="23"/>
        <v>1</v>
      </c>
      <c r="H182" s="1">
        <f t="shared" si="24"/>
        <v>0</v>
      </c>
      <c r="I182" t="str">
        <f>'Raw Data'!E182</f>
        <v>Rabun</v>
      </c>
      <c r="J182" t="str">
        <f>'Raw Data'!F182</f>
        <v>New Hope Church Rd</v>
      </c>
      <c r="K182" t="str">
        <f>'Raw Data'!G182</f>
        <v>New Hope Chrch Rd</v>
      </c>
      <c r="L182" t="str">
        <f>'Raw Data'!H182</f>
        <v>(O) No Injury</v>
      </c>
      <c r="M182">
        <f>'Raw Data'!I182</f>
        <v>0</v>
      </c>
      <c r="N182">
        <f>'Raw Data'!J182</f>
        <v>0</v>
      </c>
      <c r="O182">
        <f>'Raw Data'!K182</f>
        <v>0</v>
      </c>
      <c r="P182" t="str">
        <f>'Raw Data'!L182</f>
        <v>Sideswipe-Same Direction</v>
      </c>
      <c r="Q182" t="str">
        <f>'Raw Data'!M182</f>
        <v>On Roadway - Roadway Intersection</v>
      </c>
      <c r="R182" t="str">
        <f>'Raw Data'!N182</f>
        <v>["Motor Vehicle in Motion","Motor Vehicle in Motion"]</v>
      </c>
      <c r="S182" t="str">
        <f>'Raw Data'!O182</f>
        <v>["Motor Vehicle in Motion","Motor Vehicle in Motion"]</v>
      </c>
      <c r="T182" t="str">
        <f>'Raw Data'!P182</f>
        <v>(None)</v>
      </c>
      <c r="U182">
        <f>'Raw Data'!Q182</f>
        <v>2</v>
      </c>
      <c r="V182" s="1" t="str">
        <f t="shared" si="25"/>
        <v>No</v>
      </c>
      <c r="W182" t="str">
        <f>'Raw Data'!R182</f>
        <v>["Straight","Turning Left"]</v>
      </c>
      <c r="X182" t="str">
        <f>'Raw Data'!S182</f>
        <v>["East","East"]</v>
      </c>
      <c r="Y182" t="str">
        <f>'Raw Data'!T182</f>
        <v>Dusk</v>
      </c>
      <c r="Z182" t="str">
        <f>'Raw Data'!U182</f>
        <v>Dry</v>
      </c>
      <c r="AA182" t="str">
        <f>'Raw Data'!V182</f>
        <v>[64,75]</v>
      </c>
      <c r="AB182" t="str">
        <f>'Raw Data'!W182</f>
        <v>["Lap and Shoulder Belt Used","Lap and Shoulder Belt Used"]</v>
      </c>
      <c r="AC182" s="1">
        <f t="shared" si="26"/>
        <v>0</v>
      </c>
      <c r="AD182" t="str">
        <f>'Raw Data'!X182</f>
        <v>["Passenger Car","Sports Utility Vehicle (SUV)"]</v>
      </c>
      <c r="AE182" t="str">
        <f>'Raw Data'!Y182</f>
        <v>2412016700I</v>
      </c>
      <c r="AF182">
        <f>'Raw Data'!Z182</f>
        <v>6.3790000000000001E-3</v>
      </c>
      <c r="AG182">
        <f>'Raw Data'!AA182</f>
        <v>34.847551000000003</v>
      </c>
      <c r="AH182">
        <f>'Raw Data'!AB182</f>
        <v>-83.358348000000007</v>
      </c>
      <c r="AI182">
        <f>'Raw Data'!AC182</f>
        <v>74</v>
      </c>
      <c r="AJ182">
        <f>'Raw Data'!AD182</f>
        <v>59</v>
      </c>
      <c r="AK182">
        <f>'Raw Data'!AE182</f>
        <v>132</v>
      </c>
      <c r="AL182" t="str">
        <f>'Raw Data'!AF182</f>
        <v>D1_0002_00_I</v>
      </c>
      <c r="AM182">
        <f>'Raw Data'!AG182</f>
        <v>113</v>
      </c>
      <c r="AN182">
        <f>'Raw Data'!AH182</f>
        <v>131</v>
      </c>
      <c r="AO182" t="str">
        <f>'Raw Data'!AI182</f>
        <v>simple</v>
      </c>
      <c r="AP182">
        <f>'Raw Data'!AJ182</f>
        <v>683.2</v>
      </c>
      <c r="AQ182">
        <f>'Raw Data'!AK182</f>
        <v>52.9</v>
      </c>
      <c r="AR182">
        <f>'Raw Data'!AL182</f>
        <v>630.5</v>
      </c>
      <c r="AS182">
        <f>'Raw Data'!AM182</f>
        <v>-83.343164999999999</v>
      </c>
      <c r="AT182">
        <f>'Raw Data'!AN182</f>
        <v>34.84554</v>
      </c>
      <c r="AU182">
        <f>'Raw Data'!AO182</f>
        <v>-83.341132000000002</v>
      </c>
      <c r="AV182">
        <f>'Raw Data'!AP182</f>
        <v>34.845472000000001</v>
      </c>
      <c r="AW182" t="str">
        <f>'Raw Data'!AQ182</f>
        <v>2411000200I</v>
      </c>
      <c r="AX182">
        <f>'Raw Data'!AR182</f>
        <v>1</v>
      </c>
      <c r="AY182">
        <f>'Raw Data'!AS182</f>
        <v>241</v>
      </c>
      <c r="AZ182">
        <f>'Raw Data'!AT182</f>
        <v>2</v>
      </c>
      <c r="BA182">
        <f>'Raw Data'!AU182</f>
        <v>0</v>
      </c>
      <c r="BB182">
        <f>'Raw Data'!AV182</f>
        <v>55</v>
      </c>
      <c r="BC182">
        <f>'Raw Data'!AW182</f>
        <v>7.44</v>
      </c>
      <c r="BD182">
        <f>'Raw Data'!AX182</f>
        <v>6.68</v>
      </c>
      <c r="BE182">
        <f>'Raw Data'!AY182</f>
        <v>1559.4</v>
      </c>
      <c r="BF182">
        <f>'Raw Data'!AZ182</f>
        <v>1580.1</v>
      </c>
      <c r="BG182">
        <f>'Raw Data'!BA182</f>
        <v>1588.6</v>
      </c>
      <c r="BH182">
        <f>'Raw Data'!BB182</f>
        <v>55</v>
      </c>
      <c r="BI182">
        <f>'Raw Data'!BC182</f>
        <v>50.4</v>
      </c>
      <c r="BJ182">
        <f>'Raw Data'!BD182</f>
        <v>4.5999999999999996</v>
      </c>
      <c r="BK182">
        <f>'Raw Data'!BE182</f>
        <v>43091</v>
      </c>
      <c r="BL182" t="str">
        <f>'Raw Data'!BF182</f>
        <v>NONE</v>
      </c>
      <c r="BM182">
        <f>'Raw Data'!BG182</f>
        <v>2.0799999999999998E-3</v>
      </c>
      <c r="BN182">
        <f>'Raw Data'!BH182</f>
        <v>43329</v>
      </c>
      <c r="BO182">
        <f>'Raw Data'!BI182</f>
        <v>42954</v>
      </c>
      <c r="BP182" t="str">
        <f>'Raw Data'!BJ182</f>
        <v>2411000200I</v>
      </c>
      <c r="BQ182" t="str">
        <f>'Raw Data'!BK182</f>
        <v>RABUN</v>
      </c>
      <c r="BR182">
        <f>'Raw Data'!BL182</f>
        <v>1</v>
      </c>
      <c r="BS182">
        <f>'Raw Data'!BM182</f>
        <v>200</v>
      </c>
      <c r="BT182">
        <f>'Raw Data'!BN182</f>
        <v>1</v>
      </c>
      <c r="BU182">
        <f>'Raw Data'!BO182</f>
        <v>1</v>
      </c>
      <c r="BV182">
        <f>'Raw Data'!BP182</f>
        <v>2</v>
      </c>
      <c r="BW182">
        <f>'Raw Data'!BQ182</f>
        <v>1</v>
      </c>
      <c r="BX182">
        <f>'Raw Data'!BR182</f>
        <v>1</v>
      </c>
      <c r="BY182">
        <f>'Raw Data'!BS182</f>
        <v>2</v>
      </c>
      <c r="BZ182">
        <f>'Raw Data'!BT182</f>
        <v>0</v>
      </c>
      <c r="CA182">
        <f>'Raw Data'!BU182</f>
        <v>4</v>
      </c>
      <c r="CB182" t="str">
        <f>'Raw Data'!BV182</f>
        <v>N</v>
      </c>
      <c r="CC182">
        <f>'Raw Data'!BW182</f>
        <v>241</v>
      </c>
      <c r="CD182">
        <f>'Raw Data'!BX182</f>
        <v>2</v>
      </c>
      <c r="CE182">
        <f>'Raw Data'!BY182</f>
        <v>0</v>
      </c>
      <c r="CF182" t="str">
        <f>'Raw Data'!BZ182</f>
        <v>Not Urban</v>
      </c>
      <c r="CG182" t="str">
        <f>'Raw Data'!CA182</f>
        <v>Not Urban</v>
      </c>
      <c r="CH182">
        <f>'Raw Data'!CB182</f>
        <v>0</v>
      </c>
      <c r="CI182">
        <f>'Raw Data'!CC182</f>
        <v>55</v>
      </c>
      <c r="CJ182">
        <f>'Raw Data'!CD182</f>
        <v>4660</v>
      </c>
      <c r="CK182" t="str">
        <f>'Raw Data'!CE182</f>
        <v xml:space="preserve"> </v>
      </c>
      <c r="CL182">
        <f>'Raw Data'!CF182</f>
        <v>0</v>
      </c>
      <c r="CM182">
        <f>'Raw Data'!CG182</f>
        <v>0.21953800000000001</v>
      </c>
      <c r="CN182">
        <f>'Raw Data'!CH182</f>
        <v>9</v>
      </c>
      <c r="CO182" t="str">
        <f>'Raw Data'!CI182</f>
        <v>State Mainline</v>
      </c>
      <c r="CP182">
        <f>'Raw Data'!CJ182</f>
        <v>4660</v>
      </c>
      <c r="CQ182">
        <f>'Raw Data'!CK182</f>
        <v>452519</v>
      </c>
      <c r="CR182">
        <f>'Raw Data'!CL182</f>
        <v>20.71</v>
      </c>
      <c r="CS182">
        <f>'Raw Data'!CM182</f>
        <v>20.93</v>
      </c>
      <c r="CT182">
        <f>'Raw Data'!CN182</f>
        <v>452519</v>
      </c>
      <c r="CU182">
        <f>'Raw Data'!CO182</f>
        <v>0</v>
      </c>
      <c r="CV182">
        <f>'Raw Data'!CP182</f>
        <v>1159.1591599999999</v>
      </c>
      <c r="CW182">
        <f>'Raw Data'!CQ182</f>
        <v>100</v>
      </c>
      <c r="CX182">
        <f>'Raw Data'!CR182</f>
        <v>42978</v>
      </c>
      <c r="CY182">
        <f>'Raw Data'!CS182</f>
        <v>9.4669999999999997E-3</v>
      </c>
      <c r="CZ182">
        <f>'Raw Data'!CT182</f>
        <v>0</v>
      </c>
      <c r="DA182">
        <f>'Raw Data'!CU182</f>
        <v>2.0799999999999998E-3</v>
      </c>
      <c r="DB182">
        <f>'Raw Data'!CV182</f>
        <v>622</v>
      </c>
      <c r="DC182" t="str">
        <f>'Raw Data'!CW182</f>
        <v>241-0023</v>
      </c>
      <c r="DD182" t="str">
        <f>'Raw Data'!CX182</f>
        <v>4R : Rural Minor Arterial</v>
      </c>
      <c r="DE182" t="str">
        <f>'Raw Data'!CY182</f>
        <v>34.834712, -83.329078</v>
      </c>
      <c r="DF182">
        <f>'Raw Data'!CZ182</f>
        <v>-83.329077999999996</v>
      </c>
      <c r="DG182">
        <f>'Raw Data'!DA182</f>
        <v>34.834712000000003</v>
      </c>
      <c r="DH182">
        <f>'Raw Data'!DB182</f>
        <v>34.834712000000003</v>
      </c>
      <c r="DI182">
        <f>'Raw Data'!DC182</f>
        <v>-83.329077999999996</v>
      </c>
      <c r="DJ182">
        <f>'Raw Data'!DD182</f>
        <v>2.0799999999999998E-3</v>
      </c>
      <c r="DK182">
        <f>'Raw Data'!DE182</f>
        <v>74</v>
      </c>
      <c r="DL182" s="1" t="str">
        <f>VLOOKUP(DK182,'Curve Info'!$A$9:$P$76,16)</f>
        <v>High Crash Frequency</v>
      </c>
      <c r="DM182" s="1" t="str">
        <f>VLOOKUP(DK182,'Curve Info'!$A$9:$P$76,14)</f>
        <v>Medium AADT</v>
      </c>
      <c r="DN182" s="1">
        <f t="shared" si="27"/>
        <v>3510</v>
      </c>
      <c r="DO182" s="1">
        <f t="shared" si="28"/>
        <v>3890</v>
      </c>
      <c r="DP182" s="1">
        <f t="shared" si="29"/>
        <v>-380</v>
      </c>
      <c r="DQ182" s="1">
        <f t="shared" si="30"/>
        <v>-9.7686375321336755E-2</v>
      </c>
      <c r="DR182" s="1">
        <f t="shared" si="31"/>
        <v>3700</v>
      </c>
      <c r="DS182">
        <f>'Raw Data'!DF182</f>
        <v>2650</v>
      </c>
      <c r="DT182">
        <f>'Raw Data'!DG182</f>
        <v>12.3</v>
      </c>
      <c r="DU182">
        <f>'Raw Data'!DH182</f>
        <v>4000</v>
      </c>
      <c r="DV182">
        <f>'Raw Data'!DI182</f>
        <v>0</v>
      </c>
      <c r="DW182">
        <f>'Raw Data'!DJ182</f>
        <v>3880</v>
      </c>
      <c r="DX182">
        <f>'Raw Data'!DK182</f>
        <v>0</v>
      </c>
      <c r="DY182">
        <f>'Raw Data'!DL182</f>
        <v>3880</v>
      </c>
      <c r="DZ182">
        <f>'Raw Data'!DM182</f>
        <v>9</v>
      </c>
      <c r="EA182">
        <f>'Raw Data'!DN182</f>
        <v>4660</v>
      </c>
      <c r="EB182">
        <f>'Raw Data'!DO182</f>
        <v>9</v>
      </c>
      <c r="EC182">
        <f>'Raw Data'!DP182</f>
        <v>4480</v>
      </c>
      <c r="ED182">
        <f>'Raw Data'!DQ182</f>
        <v>9</v>
      </c>
      <c r="EE182">
        <f>'Raw Data'!DR182</f>
        <v>4260</v>
      </c>
      <c r="EF182">
        <f>'Raw Data'!DS182</f>
        <v>9</v>
      </c>
      <c r="EG182">
        <f>'Raw Data'!DT182</f>
        <v>2160</v>
      </c>
      <c r="EH182">
        <f>'Raw Data'!DU182</f>
        <v>9</v>
      </c>
      <c r="EI182">
        <f>'Raw Data'!DV182</f>
        <v>2160</v>
      </c>
      <c r="EJ182">
        <f>'Raw Data'!DW182</f>
        <v>9</v>
      </c>
      <c r="EK182">
        <f>'Raw Data'!DX182</f>
        <v>4290</v>
      </c>
      <c r="EL182">
        <f>'Raw Data'!DY182</f>
        <v>9</v>
      </c>
      <c r="EM182">
        <f>'Raw Data'!DZ182</f>
        <v>1.5313999999999999E-2</v>
      </c>
    </row>
    <row r="183" spans="1:143" x14ac:dyDescent="0.3">
      <c r="A183">
        <f>'Raw Data'!A183</f>
        <v>182</v>
      </c>
      <c r="B183">
        <f>'Raw Data'!B183</f>
        <v>7277338</v>
      </c>
      <c r="C183" t="str">
        <f>'Raw Data'!C183</f>
        <v>Rabun Co Sheriff's Office</v>
      </c>
      <c r="D183">
        <f>'Raw Data'!D183</f>
        <v>43655.363888888889</v>
      </c>
      <c r="E183" s="1">
        <f t="shared" si="22"/>
        <v>2019</v>
      </c>
      <c r="F183" s="1" t="str" cm="1">
        <f t="array" ref="F183">_xlfn.IFS(E183&lt;=2016,"before treatment",E183=2017,"unknown",E183&gt;2017,"after treatment")</f>
        <v>after treatment</v>
      </c>
      <c r="G183" s="1">
        <f t="shared" si="23"/>
        <v>0</v>
      </c>
      <c r="H183" s="1">
        <f t="shared" si="24"/>
        <v>1</v>
      </c>
      <c r="I183" t="str">
        <f>'Raw Data'!E183</f>
        <v>Rabun</v>
      </c>
      <c r="J183" t="str">
        <f>'Raw Data'!F183</f>
        <v>State Route 2</v>
      </c>
      <c r="K183" t="str">
        <f>'Raw Data'!G183</f>
        <v>She Creek Ln</v>
      </c>
      <c r="L183" t="str">
        <f>'Raw Data'!H183</f>
        <v>(O) No Injury</v>
      </c>
      <c r="M183">
        <f>'Raw Data'!I183</f>
        <v>0</v>
      </c>
      <c r="N183">
        <f>'Raw Data'!J183</f>
        <v>0</v>
      </c>
      <c r="O183">
        <f>'Raw Data'!K183</f>
        <v>0</v>
      </c>
      <c r="P183" t="str">
        <f>'Raw Data'!L183</f>
        <v>Not a Collision with Motor Vehicle</v>
      </c>
      <c r="Q183" t="str">
        <f>'Raw Data'!M183</f>
        <v>Off Roadway</v>
      </c>
      <c r="R183" t="str">
        <f>'Raw Data'!N183</f>
        <v>Mail Box</v>
      </c>
      <c r="S183" t="str">
        <f>'Raw Data'!O183</f>
        <v>Mail Box</v>
      </c>
      <c r="T183" t="str">
        <f>'Raw Data'!P183</f>
        <v>(None)</v>
      </c>
      <c r="U183">
        <f>'Raw Data'!Q183</f>
        <v>1</v>
      </c>
      <c r="V183" s="1" t="str">
        <f t="shared" si="25"/>
        <v>Yes</v>
      </c>
      <c r="W183" t="str">
        <f>'Raw Data'!R183</f>
        <v>Negotiating a Curve</v>
      </c>
      <c r="X183" t="str">
        <f>'Raw Data'!S183</f>
        <v>East</v>
      </c>
      <c r="Y183" t="str">
        <f>'Raw Data'!T183</f>
        <v>Daylight</v>
      </c>
      <c r="Z183" t="str">
        <f>'Raw Data'!U183</f>
        <v>Dry</v>
      </c>
      <c r="AA183">
        <f>'Raw Data'!V183</f>
        <v>20</v>
      </c>
      <c r="AB183" t="str">
        <f>'Raw Data'!W183</f>
        <v>Lap and Shoulder Belt Used</v>
      </c>
      <c r="AC183" s="1">
        <f t="shared" si="26"/>
        <v>0</v>
      </c>
      <c r="AD183" t="str">
        <f>'Raw Data'!X183</f>
        <v>Passenger Car</v>
      </c>
      <c r="AE183" t="str">
        <f>'Raw Data'!Y183</f>
        <v>2411000200I</v>
      </c>
      <c r="AF183">
        <f>'Raw Data'!Z183</f>
        <v>21.584686000000001</v>
      </c>
      <c r="AG183">
        <f>'Raw Data'!AA183</f>
        <v>34.837178999999999</v>
      </c>
      <c r="AH183">
        <f>'Raw Data'!AB183</f>
        <v>-83.332014999999998</v>
      </c>
      <c r="AI183">
        <f>'Raw Data'!AC183</f>
        <v>75</v>
      </c>
      <c r="AJ183">
        <f>'Raw Data'!AD183</f>
        <v>60</v>
      </c>
      <c r="AK183">
        <f>'Raw Data'!AE183</f>
        <v>134</v>
      </c>
      <c r="AL183" t="str">
        <f>'Raw Data'!AF183</f>
        <v>D1_0002_00_I</v>
      </c>
      <c r="AM183">
        <f>'Raw Data'!AG183</f>
        <v>115</v>
      </c>
      <c r="AN183">
        <f>'Raw Data'!AH183</f>
        <v>133</v>
      </c>
      <c r="AO183" t="str">
        <f>'Raw Data'!AI183</f>
        <v>simple</v>
      </c>
      <c r="AP183">
        <f>'Raw Data'!AJ183</f>
        <v>742.4</v>
      </c>
      <c r="AQ183">
        <f>'Raw Data'!AK183</f>
        <v>45.2</v>
      </c>
      <c r="AR183">
        <f>'Raw Data'!AL183</f>
        <v>585.4</v>
      </c>
      <c r="AS183">
        <f>'Raw Data'!AM183</f>
        <v>-83.330858000000006</v>
      </c>
      <c r="AT183">
        <f>'Raw Data'!AN183</f>
        <v>34.835808999999998</v>
      </c>
      <c r="AU183">
        <f>'Raw Data'!AO183</f>
        <v>-83.329374999999999</v>
      </c>
      <c r="AV183">
        <f>'Raw Data'!AP183</f>
        <v>34.834823999999998</v>
      </c>
      <c r="AW183" t="str">
        <f>'Raw Data'!AQ183</f>
        <v>2411000200I</v>
      </c>
      <c r="AX183">
        <f>'Raw Data'!AR183</f>
        <v>1</v>
      </c>
      <c r="AY183">
        <f>'Raw Data'!AS183</f>
        <v>241</v>
      </c>
      <c r="AZ183">
        <f>'Raw Data'!AT183</f>
        <v>2</v>
      </c>
      <c r="BA183">
        <f>'Raw Data'!AU183</f>
        <v>0</v>
      </c>
      <c r="BB183">
        <f>'Raw Data'!AV183</f>
        <v>55</v>
      </c>
      <c r="BC183">
        <f>'Raw Data'!AW183</f>
        <v>5.14</v>
      </c>
      <c r="BD183">
        <f>'Raw Data'!AX183</f>
        <v>5.07</v>
      </c>
      <c r="BE183">
        <f>'Raw Data'!AY183</f>
        <v>1505.6</v>
      </c>
      <c r="BF183">
        <f>'Raw Data'!AZ183</f>
        <v>1531.8</v>
      </c>
      <c r="BG183">
        <f>'Raw Data'!BA183</f>
        <v>1552.2</v>
      </c>
      <c r="BH183">
        <f>'Raw Data'!BB183</f>
        <v>55</v>
      </c>
      <c r="BI183">
        <f>'Raw Data'!BC183</f>
        <v>52.2</v>
      </c>
      <c r="BJ183">
        <f>'Raw Data'!BD183</f>
        <v>2.8</v>
      </c>
      <c r="BK183">
        <f>'Raw Data'!BE183</f>
        <v>43091</v>
      </c>
      <c r="BL183" t="str">
        <f>'Raw Data'!BF183</f>
        <v>NONE</v>
      </c>
      <c r="BM183">
        <f>'Raw Data'!BG183</f>
        <v>1.8190000000000001E-3</v>
      </c>
      <c r="BN183">
        <f>'Raw Data'!BH183</f>
        <v>43332</v>
      </c>
      <c r="BO183">
        <f>'Raw Data'!BI183</f>
        <v>42957</v>
      </c>
      <c r="BP183" t="str">
        <f>'Raw Data'!BJ183</f>
        <v>2411000200I</v>
      </c>
      <c r="BQ183" t="str">
        <f>'Raw Data'!BK183</f>
        <v>RABUN</v>
      </c>
      <c r="BR183">
        <f>'Raw Data'!BL183</f>
        <v>1</v>
      </c>
      <c r="BS183">
        <f>'Raw Data'!BM183</f>
        <v>200</v>
      </c>
      <c r="BT183">
        <f>'Raw Data'!BN183</f>
        <v>1</v>
      </c>
      <c r="BU183">
        <f>'Raw Data'!BO183</f>
        <v>1</v>
      </c>
      <c r="BV183">
        <f>'Raw Data'!BP183</f>
        <v>2</v>
      </c>
      <c r="BW183">
        <f>'Raw Data'!BQ183</f>
        <v>1</v>
      </c>
      <c r="BX183">
        <f>'Raw Data'!BR183</f>
        <v>1</v>
      </c>
      <c r="BY183">
        <f>'Raw Data'!BS183</f>
        <v>2</v>
      </c>
      <c r="BZ183">
        <f>'Raw Data'!BT183</f>
        <v>0</v>
      </c>
      <c r="CA183">
        <f>'Raw Data'!BU183</f>
        <v>4</v>
      </c>
      <c r="CB183" t="str">
        <f>'Raw Data'!BV183</f>
        <v>N</v>
      </c>
      <c r="CC183">
        <f>'Raw Data'!BW183</f>
        <v>241</v>
      </c>
      <c r="CD183">
        <f>'Raw Data'!BX183</f>
        <v>2</v>
      </c>
      <c r="CE183">
        <f>'Raw Data'!BY183</f>
        <v>0</v>
      </c>
      <c r="CF183" t="str">
        <f>'Raw Data'!BZ183</f>
        <v>Not Urban</v>
      </c>
      <c r="CG183" t="str">
        <f>'Raw Data'!CA183</f>
        <v>Not Urban</v>
      </c>
      <c r="CH183">
        <f>'Raw Data'!CB183</f>
        <v>0</v>
      </c>
      <c r="CI183">
        <f>'Raw Data'!CC183</f>
        <v>55</v>
      </c>
      <c r="CJ183">
        <f>'Raw Data'!CD183</f>
        <v>2280</v>
      </c>
      <c r="CK183" t="str">
        <f>'Raw Data'!CE183</f>
        <v xml:space="preserve"> </v>
      </c>
      <c r="CL183">
        <f>'Raw Data'!CF183</f>
        <v>0</v>
      </c>
      <c r="CM183">
        <f>'Raw Data'!CG183</f>
        <v>2.839718</v>
      </c>
      <c r="CN183">
        <f>'Raw Data'!CH183</f>
        <v>9</v>
      </c>
      <c r="CO183" t="str">
        <f>'Raw Data'!CI183</f>
        <v>State Mainline</v>
      </c>
      <c r="CP183">
        <f>'Raw Data'!CJ183</f>
        <v>2280</v>
      </c>
      <c r="CQ183">
        <f>'Raw Data'!CK183</f>
        <v>452522</v>
      </c>
      <c r="CR183">
        <f>'Raw Data'!CL183</f>
        <v>21.56</v>
      </c>
      <c r="CS183">
        <f>'Raw Data'!CM183</f>
        <v>24.39</v>
      </c>
      <c r="CT183">
        <f>'Raw Data'!CN183</f>
        <v>452522</v>
      </c>
      <c r="CU183">
        <f>'Raw Data'!CO183</f>
        <v>0</v>
      </c>
      <c r="CV183">
        <f>'Raw Data'!CP183</f>
        <v>14993.712771</v>
      </c>
      <c r="CW183">
        <f>'Raw Data'!CQ183</f>
        <v>100</v>
      </c>
      <c r="CX183">
        <f>'Raw Data'!CR183</f>
        <v>42981</v>
      </c>
      <c r="CY183">
        <f>'Raw Data'!CS183</f>
        <v>9.2135999999999996E-2</v>
      </c>
      <c r="CZ183">
        <f>'Raw Data'!CT183</f>
        <v>0</v>
      </c>
      <c r="DA183">
        <f>'Raw Data'!CU183</f>
        <v>1.8190000000000001E-3</v>
      </c>
      <c r="DB183">
        <f>'Raw Data'!CV183</f>
        <v>622</v>
      </c>
      <c r="DC183" t="str">
        <f>'Raw Data'!CW183</f>
        <v>241-0023</v>
      </c>
      <c r="DD183" t="str">
        <f>'Raw Data'!CX183</f>
        <v>4R : Rural Minor Arterial</v>
      </c>
      <c r="DE183" t="str">
        <f>'Raw Data'!CY183</f>
        <v>34.834712, -83.329078</v>
      </c>
      <c r="DF183">
        <f>'Raw Data'!CZ183</f>
        <v>-83.329077999999996</v>
      </c>
      <c r="DG183">
        <f>'Raw Data'!DA183</f>
        <v>34.834712000000003</v>
      </c>
      <c r="DH183">
        <f>'Raw Data'!DB183</f>
        <v>34.834712000000003</v>
      </c>
      <c r="DI183">
        <f>'Raw Data'!DC183</f>
        <v>-83.329077999999996</v>
      </c>
      <c r="DJ183">
        <f>'Raw Data'!DD183</f>
        <v>1.8190000000000001E-3</v>
      </c>
      <c r="DK183">
        <f>'Raw Data'!DE183</f>
        <v>75</v>
      </c>
      <c r="DL183" s="1" t="str">
        <f>VLOOKUP(DK183,'Curve Info'!$A$9:$P$76,16)</f>
        <v>High Crash Frequency</v>
      </c>
      <c r="DM183" s="1" t="str">
        <f>VLOOKUP(DK183,'Curve Info'!$A$9:$P$76,14)</f>
        <v>Medium AADT</v>
      </c>
      <c r="DN183" s="1">
        <f t="shared" si="27"/>
        <v>2100</v>
      </c>
      <c r="DO183" s="1">
        <f t="shared" si="28"/>
        <v>2082.5</v>
      </c>
      <c r="DP183" s="1">
        <f t="shared" si="29"/>
        <v>17.5</v>
      </c>
      <c r="DQ183" s="1">
        <f t="shared" si="30"/>
        <v>8.4033613445378148E-3</v>
      </c>
      <c r="DR183" s="1">
        <f t="shared" si="31"/>
        <v>2091.25</v>
      </c>
      <c r="DS183">
        <f>'Raw Data'!DF183</f>
        <v>1920</v>
      </c>
      <c r="DT183">
        <f>'Raw Data'!DG183</f>
        <v>0</v>
      </c>
      <c r="DU183">
        <f>'Raw Data'!DH183</f>
        <v>2020</v>
      </c>
      <c r="DV183">
        <f>'Raw Data'!DI183</f>
        <v>0</v>
      </c>
      <c r="DW183">
        <f>'Raw Data'!DJ183</f>
        <v>2360</v>
      </c>
      <c r="DX183">
        <f>'Raw Data'!DK183</f>
        <v>0</v>
      </c>
      <c r="DY183">
        <f>'Raw Data'!DL183</f>
        <v>2350</v>
      </c>
      <c r="DZ183">
        <f>'Raw Data'!DM183</f>
        <v>0</v>
      </c>
      <c r="EA183">
        <f>'Raw Data'!DN183</f>
        <v>2280</v>
      </c>
      <c r="EB183">
        <f>'Raw Data'!DO183</f>
        <v>10.5</v>
      </c>
      <c r="EC183">
        <f>'Raw Data'!DP183</f>
        <v>2190</v>
      </c>
      <c r="ED183">
        <f>'Raw Data'!DQ183</f>
        <v>10.5</v>
      </c>
      <c r="EE183">
        <f>'Raw Data'!DR183</f>
        <v>1930</v>
      </c>
      <c r="EF183">
        <f>'Raw Data'!DS183</f>
        <v>10.5</v>
      </c>
      <c r="EG183">
        <f>'Raw Data'!DT183</f>
        <v>1930</v>
      </c>
      <c r="EH183">
        <f>'Raw Data'!DU183</f>
        <v>10.5</v>
      </c>
      <c r="EI183">
        <f>'Raw Data'!DV183</f>
        <v>1930</v>
      </c>
      <c r="EJ183">
        <f>'Raw Data'!DW183</f>
        <v>10.5</v>
      </c>
      <c r="EK183">
        <f>'Raw Data'!DX183</f>
        <v>1940</v>
      </c>
      <c r="EL183">
        <f>'Raw Data'!DY183</f>
        <v>10.5</v>
      </c>
      <c r="EM183">
        <f>'Raw Data'!DZ183</f>
        <v>1.7910000000000001E-3</v>
      </c>
    </row>
    <row r="184" spans="1:143" x14ac:dyDescent="0.3">
      <c r="A184">
        <f>'Raw Data'!A184</f>
        <v>183</v>
      </c>
      <c r="B184">
        <f>'Raw Data'!B184</f>
        <v>6434979</v>
      </c>
      <c r="C184" t="str">
        <f>'Raw Data'!C184</f>
        <v>Rabun Co Sheriff's Office</v>
      </c>
      <c r="D184">
        <f>'Raw Data'!D184</f>
        <v>43014.448611111111</v>
      </c>
      <c r="E184" s="1">
        <f t="shared" si="22"/>
        <v>2017</v>
      </c>
      <c r="F184" s="1" t="str" cm="1">
        <f t="array" ref="F184">_xlfn.IFS(E184&lt;=2016,"before treatment",E184=2017,"unknown",E184&gt;2017,"after treatment")</f>
        <v>unknown</v>
      </c>
      <c r="G184" s="1">
        <f t="shared" si="23"/>
        <v>0</v>
      </c>
      <c r="H184" s="1">
        <f t="shared" si="24"/>
        <v>0</v>
      </c>
      <c r="I184" t="str">
        <f>'Raw Data'!E184</f>
        <v>Rabun</v>
      </c>
      <c r="J184" t="str">
        <f>'Raw Data'!F184</f>
        <v>["Pool Creek Rd","State Route 2","State Route 2"]</v>
      </c>
      <c r="K184" t="str">
        <f>'Raw Data'!G184</f>
        <v>Pool Creek Rd</v>
      </c>
      <c r="L184" t="str">
        <f>'Raw Data'!H184</f>
        <v>(O) No Injury</v>
      </c>
      <c r="M184">
        <f>'Raw Data'!I184</f>
        <v>0</v>
      </c>
      <c r="N184">
        <f>'Raw Data'!J184</f>
        <v>0</v>
      </c>
      <c r="O184">
        <f>'Raw Data'!K184</f>
        <v>0</v>
      </c>
      <c r="P184" t="str">
        <f>'Raw Data'!L184</f>
        <v>Rear End</v>
      </c>
      <c r="Q184" t="str">
        <f>'Raw Data'!M184</f>
        <v>On Roadway - Roadway Intersection</v>
      </c>
      <c r="R184" t="str">
        <f>'Raw Data'!N184</f>
        <v>["Motor Vehicle in Motion","Motor Vehicle in Motion"]</v>
      </c>
      <c r="S184" t="str">
        <f>'Raw Data'!O184</f>
        <v>["Motor Vehicle in Motion","Motor Vehicle in Motion"]</v>
      </c>
      <c r="T184" t="str">
        <f>'Raw Data'!P184</f>
        <v>["Inattentive or Other Distraction (Distracted)","No Contributing Factors"]</v>
      </c>
      <c r="U184">
        <f>'Raw Data'!Q184</f>
        <v>2</v>
      </c>
      <c r="V184" s="1" t="str">
        <f t="shared" si="25"/>
        <v>No</v>
      </c>
      <c r="W184" t="str">
        <f>'Raw Data'!R184</f>
        <v>["Stopped","Straight"]</v>
      </c>
      <c r="X184" t="str">
        <f>'Raw Data'!S184</f>
        <v>["East","East"]</v>
      </c>
      <c r="Y184" t="str">
        <f>'Raw Data'!T184</f>
        <v>Daylight</v>
      </c>
      <c r="Z184" t="str">
        <f>'Raw Data'!U184</f>
        <v>Dry</v>
      </c>
      <c r="AA184" t="str">
        <f>'Raw Data'!V184</f>
        <v>[51,59]</v>
      </c>
      <c r="AB184" t="str">
        <f>'Raw Data'!W184</f>
        <v>["Lap and Shoulder Belt Used","Lap and Shoulder Belt Used"]</v>
      </c>
      <c r="AC184" s="1">
        <f t="shared" si="26"/>
        <v>0</v>
      </c>
      <c r="AD184" t="str">
        <f>'Raw Data'!X184</f>
        <v>["Passenger Car","Sports Utility Vehicle (SUV)"]</v>
      </c>
      <c r="AE184" t="str">
        <f>'Raw Data'!Y184</f>
        <v>2411000200I</v>
      </c>
      <c r="AF184">
        <f>'Raw Data'!Z184</f>
        <v>21.56</v>
      </c>
      <c r="AG184">
        <f>'Raw Data'!AA184</f>
        <v>34.837457999999998</v>
      </c>
      <c r="AH184">
        <f>'Raw Data'!AB184</f>
        <v>-83.332239000000001</v>
      </c>
      <c r="AI184">
        <f>'Raw Data'!AC184</f>
        <v>75</v>
      </c>
      <c r="AJ184">
        <f>'Raw Data'!AD184</f>
        <v>60</v>
      </c>
      <c r="AK184">
        <f>'Raw Data'!AE184</f>
        <v>134</v>
      </c>
      <c r="AL184" t="str">
        <f>'Raw Data'!AF184</f>
        <v>D1_0002_00_I</v>
      </c>
      <c r="AM184">
        <f>'Raw Data'!AG184</f>
        <v>115</v>
      </c>
      <c r="AN184">
        <f>'Raw Data'!AH184</f>
        <v>133</v>
      </c>
      <c r="AO184" t="str">
        <f>'Raw Data'!AI184</f>
        <v>simple</v>
      </c>
      <c r="AP184">
        <f>'Raw Data'!AJ184</f>
        <v>742.4</v>
      </c>
      <c r="AQ184">
        <f>'Raw Data'!AK184</f>
        <v>45.2</v>
      </c>
      <c r="AR184">
        <f>'Raw Data'!AL184</f>
        <v>585.4</v>
      </c>
      <c r="AS184">
        <f>'Raw Data'!AM184</f>
        <v>-83.330858000000006</v>
      </c>
      <c r="AT184">
        <f>'Raw Data'!AN184</f>
        <v>34.835808999999998</v>
      </c>
      <c r="AU184">
        <f>'Raw Data'!AO184</f>
        <v>-83.329374999999999</v>
      </c>
      <c r="AV184">
        <f>'Raw Data'!AP184</f>
        <v>34.834823999999998</v>
      </c>
      <c r="AW184" t="str">
        <f>'Raw Data'!AQ184</f>
        <v>2411000200I</v>
      </c>
      <c r="AX184">
        <f>'Raw Data'!AR184</f>
        <v>1</v>
      </c>
      <c r="AY184">
        <f>'Raw Data'!AS184</f>
        <v>241</v>
      </c>
      <c r="AZ184">
        <f>'Raw Data'!AT184</f>
        <v>2</v>
      </c>
      <c r="BA184">
        <f>'Raw Data'!AU184</f>
        <v>0</v>
      </c>
      <c r="BB184">
        <f>'Raw Data'!AV184</f>
        <v>55</v>
      </c>
      <c r="BC184">
        <f>'Raw Data'!AW184</f>
        <v>5.14</v>
      </c>
      <c r="BD184">
        <f>'Raw Data'!AX184</f>
        <v>5.07</v>
      </c>
      <c r="BE184">
        <f>'Raw Data'!AY184</f>
        <v>1505.6</v>
      </c>
      <c r="BF184">
        <f>'Raw Data'!AZ184</f>
        <v>1531.8</v>
      </c>
      <c r="BG184">
        <f>'Raw Data'!BA184</f>
        <v>1552.2</v>
      </c>
      <c r="BH184">
        <f>'Raw Data'!BB184</f>
        <v>55</v>
      </c>
      <c r="BI184">
        <f>'Raw Data'!BC184</f>
        <v>52.2</v>
      </c>
      <c r="BJ184">
        <f>'Raw Data'!BD184</f>
        <v>2.8</v>
      </c>
      <c r="BK184">
        <f>'Raw Data'!BE184</f>
        <v>43091</v>
      </c>
      <c r="BL184" t="str">
        <f>'Raw Data'!BF184</f>
        <v>NONE</v>
      </c>
      <c r="BM184">
        <f>'Raw Data'!BG184</f>
        <v>1.8190000000000001E-3</v>
      </c>
      <c r="BN184">
        <f>'Raw Data'!BH184</f>
        <v>43332</v>
      </c>
      <c r="BO184">
        <f>'Raw Data'!BI184</f>
        <v>42957</v>
      </c>
      <c r="BP184" t="str">
        <f>'Raw Data'!BJ184</f>
        <v>2411000200I</v>
      </c>
      <c r="BQ184" t="str">
        <f>'Raw Data'!BK184</f>
        <v>RABUN</v>
      </c>
      <c r="BR184">
        <f>'Raw Data'!BL184</f>
        <v>1</v>
      </c>
      <c r="BS184">
        <f>'Raw Data'!BM184</f>
        <v>200</v>
      </c>
      <c r="BT184">
        <f>'Raw Data'!BN184</f>
        <v>1</v>
      </c>
      <c r="BU184">
        <f>'Raw Data'!BO184</f>
        <v>1</v>
      </c>
      <c r="BV184">
        <f>'Raw Data'!BP184</f>
        <v>2</v>
      </c>
      <c r="BW184">
        <f>'Raw Data'!BQ184</f>
        <v>1</v>
      </c>
      <c r="BX184">
        <f>'Raw Data'!BR184</f>
        <v>1</v>
      </c>
      <c r="BY184">
        <f>'Raw Data'!BS184</f>
        <v>2</v>
      </c>
      <c r="BZ184">
        <f>'Raw Data'!BT184</f>
        <v>0</v>
      </c>
      <c r="CA184">
        <f>'Raw Data'!BU184</f>
        <v>4</v>
      </c>
      <c r="CB184" t="str">
        <f>'Raw Data'!BV184</f>
        <v>N</v>
      </c>
      <c r="CC184">
        <f>'Raw Data'!BW184</f>
        <v>241</v>
      </c>
      <c r="CD184">
        <f>'Raw Data'!BX184</f>
        <v>2</v>
      </c>
      <c r="CE184">
        <f>'Raw Data'!BY184</f>
        <v>0</v>
      </c>
      <c r="CF184" t="str">
        <f>'Raw Data'!BZ184</f>
        <v>Not Urban</v>
      </c>
      <c r="CG184" t="str">
        <f>'Raw Data'!CA184</f>
        <v>Not Urban</v>
      </c>
      <c r="CH184">
        <f>'Raw Data'!CB184</f>
        <v>0</v>
      </c>
      <c r="CI184">
        <f>'Raw Data'!CC184</f>
        <v>55</v>
      </c>
      <c r="CJ184">
        <f>'Raw Data'!CD184</f>
        <v>2280</v>
      </c>
      <c r="CK184" t="str">
        <f>'Raw Data'!CE184</f>
        <v xml:space="preserve"> </v>
      </c>
      <c r="CL184">
        <f>'Raw Data'!CF184</f>
        <v>0</v>
      </c>
      <c r="CM184">
        <f>'Raw Data'!CG184</f>
        <v>2.839718</v>
      </c>
      <c r="CN184">
        <f>'Raw Data'!CH184</f>
        <v>9</v>
      </c>
      <c r="CO184" t="str">
        <f>'Raw Data'!CI184</f>
        <v>State Mainline</v>
      </c>
      <c r="CP184">
        <f>'Raw Data'!CJ184</f>
        <v>2280</v>
      </c>
      <c r="CQ184">
        <f>'Raw Data'!CK184</f>
        <v>452522</v>
      </c>
      <c r="CR184">
        <f>'Raw Data'!CL184</f>
        <v>21.56</v>
      </c>
      <c r="CS184">
        <f>'Raw Data'!CM184</f>
        <v>24.39</v>
      </c>
      <c r="CT184">
        <f>'Raw Data'!CN184</f>
        <v>452522</v>
      </c>
      <c r="CU184">
        <f>'Raw Data'!CO184</f>
        <v>0</v>
      </c>
      <c r="CV184">
        <f>'Raw Data'!CP184</f>
        <v>14993.712771</v>
      </c>
      <c r="CW184">
        <f>'Raw Data'!CQ184</f>
        <v>100</v>
      </c>
      <c r="CX184">
        <f>'Raw Data'!CR184</f>
        <v>42981</v>
      </c>
      <c r="CY184">
        <f>'Raw Data'!CS184</f>
        <v>9.2135999999999996E-2</v>
      </c>
      <c r="CZ184">
        <f>'Raw Data'!CT184</f>
        <v>0</v>
      </c>
      <c r="DA184">
        <f>'Raw Data'!CU184</f>
        <v>1.8190000000000001E-3</v>
      </c>
      <c r="DB184">
        <f>'Raw Data'!CV184</f>
        <v>622</v>
      </c>
      <c r="DC184" t="str">
        <f>'Raw Data'!CW184</f>
        <v>241-0023</v>
      </c>
      <c r="DD184" t="str">
        <f>'Raw Data'!CX184</f>
        <v>4R : Rural Minor Arterial</v>
      </c>
      <c r="DE184" t="str">
        <f>'Raw Data'!CY184</f>
        <v>34.834712, -83.329078</v>
      </c>
      <c r="DF184">
        <f>'Raw Data'!CZ184</f>
        <v>-83.329077999999996</v>
      </c>
      <c r="DG184">
        <f>'Raw Data'!DA184</f>
        <v>34.834712000000003</v>
      </c>
      <c r="DH184">
        <f>'Raw Data'!DB184</f>
        <v>34.834712000000003</v>
      </c>
      <c r="DI184">
        <f>'Raw Data'!DC184</f>
        <v>-83.329077999999996</v>
      </c>
      <c r="DJ184">
        <f>'Raw Data'!DD184</f>
        <v>1.8190000000000001E-3</v>
      </c>
      <c r="DK184">
        <f>'Raw Data'!DE184</f>
        <v>75</v>
      </c>
      <c r="DL184" s="1" t="str">
        <f>VLOOKUP(DK184,'Curve Info'!$A$9:$P$76,16)</f>
        <v>High Crash Frequency</v>
      </c>
      <c r="DM184" s="1" t="str">
        <f>VLOOKUP(DK184,'Curve Info'!$A$9:$P$76,14)</f>
        <v>Medium AADT</v>
      </c>
      <c r="DN184" s="1">
        <f t="shared" si="27"/>
        <v>2100</v>
      </c>
      <c r="DO184" s="1">
        <f t="shared" si="28"/>
        <v>2082.5</v>
      </c>
      <c r="DP184" s="1">
        <f t="shared" si="29"/>
        <v>17.5</v>
      </c>
      <c r="DQ184" s="1">
        <f t="shared" si="30"/>
        <v>8.4033613445378148E-3</v>
      </c>
      <c r="DR184" s="1">
        <f t="shared" si="31"/>
        <v>2091.25</v>
      </c>
      <c r="DS184">
        <f>'Raw Data'!DF184</f>
        <v>1920</v>
      </c>
      <c r="DT184">
        <f>'Raw Data'!DG184</f>
        <v>0</v>
      </c>
      <c r="DU184">
        <f>'Raw Data'!DH184</f>
        <v>2020</v>
      </c>
      <c r="DV184">
        <f>'Raw Data'!DI184</f>
        <v>0</v>
      </c>
      <c r="DW184">
        <f>'Raw Data'!DJ184</f>
        <v>2360</v>
      </c>
      <c r="DX184">
        <f>'Raw Data'!DK184</f>
        <v>0</v>
      </c>
      <c r="DY184">
        <f>'Raw Data'!DL184</f>
        <v>2350</v>
      </c>
      <c r="DZ184">
        <f>'Raw Data'!DM184</f>
        <v>0</v>
      </c>
      <c r="EA184">
        <f>'Raw Data'!DN184</f>
        <v>2280</v>
      </c>
      <c r="EB184">
        <f>'Raw Data'!DO184</f>
        <v>10.5</v>
      </c>
      <c r="EC184">
        <f>'Raw Data'!DP184</f>
        <v>2190</v>
      </c>
      <c r="ED184">
        <f>'Raw Data'!DQ184</f>
        <v>10.5</v>
      </c>
      <c r="EE184">
        <f>'Raw Data'!DR184</f>
        <v>1930</v>
      </c>
      <c r="EF184">
        <f>'Raw Data'!DS184</f>
        <v>10.5</v>
      </c>
      <c r="EG184">
        <f>'Raw Data'!DT184</f>
        <v>1930</v>
      </c>
      <c r="EH184">
        <f>'Raw Data'!DU184</f>
        <v>10.5</v>
      </c>
      <c r="EI184">
        <f>'Raw Data'!DV184</f>
        <v>1930</v>
      </c>
      <c r="EJ184">
        <f>'Raw Data'!DW184</f>
        <v>10.5</v>
      </c>
      <c r="EK184">
        <f>'Raw Data'!DX184</f>
        <v>1940</v>
      </c>
      <c r="EL184">
        <f>'Raw Data'!DY184</f>
        <v>10.5</v>
      </c>
      <c r="EM184">
        <f>'Raw Data'!DZ184</f>
        <v>2.1480000000000002E-3</v>
      </c>
    </row>
    <row r="185" spans="1:143" x14ac:dyDescent="0.3">
      <c r="A185">
        <f>'Raw Data'!A185</f>
        <v>184</v>
      </c>
      <c r="B185">
        <f>'Raw Data'!B185</f>
        <v>5581393</v>
      </c>
      <c r="C185" t="str">
        <f>'Raw Data'!C185</f>
        <v>Gsp Post 00</v>
      </c>
      <c r="D185">
        <f>'Raw Data'!D185</f>
        <v>42369.822916666664</v>
      </c>
      <c r="E185" s="1">
        <f t="shared" si="22"/>
        <v>2015</v>
      </c>
      <c r="F185" s="1" t="str" cm="1">
        <f t="array" ref="F185">_xlfn.IFS(E185&lt;=2016,"before treatment",E185=2017,"unknown",E185&gt;2017,"after treatment")</f>
        <v>before treatment</v>
      </c>
      <c r="G185" s="1">
        <f t="shared" si="23"/>
        <v>1</v>
      </c>
      <c r="H185" s="1">
        <f t="shared" si="24"/>
        <v>0</v>
      </c>
      <c r="I185" t="str">
        <f>'Raw Data'!E185</f>
        <v>Rabun</v>
      </c>
      <c r="J185" t="str">
        <f>'Raw Data'!F185</f>
        <v>State Route 2</v>
      </c>
      <c r="K185" t="str">
        <f>'Raw Data'!G185</f>
        <v>(none)</v>
      </c>
      <c r="L185" t="str">
        <f>'Raw Data'!H185</f>
        <v>(B) Suspected Minor/Visible Injury</v>
      </c>
      <c r="M185">
        <f>'Raw Data'!I185</f>
        <v>0</v>
      </c>
      <c r="N185">
        <f>'Raw Data'!J185</f>
        <v>0</v>
      </c>
      <c r="O185">
        <f>'Raw Data'!K185</f>
        <v>1</v>
      </c>
      <c r="P185" t="str">
        <f>'Raw Data'!L185</f>
        <v>Not a Collision with Motor Vehicle</v>
      </c>
      <c r="Q185" t="str">
        <f>'Raw Data'!M185</f>
        <v>On Shoulder</v>
      </c>
      <c r="R185" t="str">
        <f>'Raw Data'!N185</f>
        <v>Tree</v>
      </c>
      <c r="S185" t="str">
        <f>'Raw Data'!O185</f>
        <v>Tree</v>
      </c>
      <c r="T185" t="str">
        <f>'Raw Data'!P185</f>
        <v>No Contributing Factors</v>
      </c>
      <c r="U185">
        <f>'Raw Data'!Q185</f>
        <v>1</v>
      </c>
      <c r="V185" s="1" t="str">
        <f t="shared" si="25"/>
        <v>Yes</v>
      </c>
      <c r="W185" t="str">
        <f>'Raw Data'!R185</f>
        <v>Negotiating a Curve</v>
      </c>
      <c r="X185" t="str">
        <f>'Raw Data'!S185</f>
        <v>East</v>
      </c>
      <c r="Y185" t="str">
        <f>'Raw Data'!T185</f>
        <v>Dark-Not Lighted</v>
      </c>
      <c r="Z185" t="str">
        <f>'Raw Data'!U185</f>
        <v>Dry</v>
      </c>
      <c r="AA185">
        <f>'Raw Data'!V185</f>
        <v>59</v>
      </c>
      <c r="AB185" t="str">
        <f>'Raw Data'!W185</f>
        <v>Lap and Shoulder Belt Used</v>
      </c>
      <c r="AC185" s="1">
        <f t="shared" si="26"/>
        <v>0</v>
      </c>
      <c r="AD185" t="str">
        <f>'Raw Data'!X185</f>
        <v>Passenger Car</v>
      </c>
      <c r="AE185" t="str">
        <f>'Raw Data'!Y185</f>
        <v>2411000200I</v>
      </c>
      <c r="AF185">
        <f>'Raw Data'!Z185</f>
        <v>21.719110000000001</v>
      </c>
      <c r="AG185">
        <f>'Raw Data'!AA185</f>
        <v>34.835566999999998</v>
      </c>
      <c r="AH185">
        <f>'Raw Data'!AB185</f>
        <v>-83.330652000000001</v>
      </c>
      <c r="AI185">
        <f>'Raw Data'!AC185</f>
        <v>75</v>
      </c>
      <c r="AJ185">
        <f>'Raw Data'!AD185</f>
        <v>60</v>
      </c>
      <c r="AK185">
        <f>'Raw Data'!AE185</f>
        <v>134</v>
      </c>
      <c r="AL185" t="str">
        <f>'Raw Data'!AF185</f>
        <v>D1_0002_00_I</v>
      </c>
      <c r="AM185">
        <f>'Raw Data'!AG185</f>
        <v>115</v>
      </c>
      <c r="AN185">
        <f>'Raw Data'!AH185</f>
        <v>133</v>
      </c>
      <c r="AO185" t="str">
        <f>'Raw Data'!AI185</f>
        <v>simple</v>
      </c>
      <c r="AP185">
        <f>'Raw Data'!AJ185</f>
        <v>742.4</v>
      </c>
      <c r="AQ185">
        <f>'Raw Data'!AK185</f>
        <v>45.2</v>
      </c>
      <c r="AR185">
        <f>'Raw Data'!AL185</f>
        <v>585.4</v>
      </c>
      <c r="AS185">
        <f>'Raw Data'!AM185</f>
        <v>-83.330858000000006</v>
      </c>
      <c r="AT185">
        <f>'Raw Data'!AN185</f>
        <v>34.835808999999998</v>
      </c>
      <c r="AU185">
        <f>'Raw Data'!AO185</f>
        <v>-83.329374999999999</v>
      </c>
      <c r="AV185">
        <f>'Raw Data'!AP185</f>
        <v>34.834823999999998</v>
      </c>
      <c r="AW185" t="str">
        <f>'Raw Data'!AQ185</f>
        <v>2411000200I</v>
      </c>
      <c r="AX185">
        <f>'Raw Data'!AR185</f>
        <v>1</v>
      </c>
      <c r="AY185">
        <f>'Raw Data'!AS185</f>
        <v>241</v>
      </c>
      <c r="AZ185">
        <f>'Raw Data'!AT185</f>
        <v>2</v>
      </c>
      <c r="BA185">
        <f>'Raw Data'!AU185</f>
        <v>0</v>
      </c>
      <c r="BB185">
        <f>'Raw Data'!AV185</f>
        <v>55</v>
      </c>
      <c r="BC185">
        <f>'Raw Data'!AW185</f>
        <v>5.14</v>
      </c>
      <c r="BD185">
        <f>'Raw Data'!AX185</f>
        <v>5.07</v>
      </c>
      <c r="BE185">
        <f>'Raw Data'!AY185</f>
        <v>1505.6</v>
      </c>
      <c r="BF185">
        <f>'Raw Data'!AZ185</f>
        <v>1531.8</v>
      </c>
      <c r="BG185">
        <f>'Raw Data'!BA185</f>
        <v>1552.2</v>
      </c>
      <c r="BH185">
        <f>'Raw Data'!BB185</f>
        <v>55</v>
      </c>
      <c r="BI185">
        <f>'Raw Data'!BC185</f>
        <v>52.2</v>
      </c>
      <c r="BJ185">
        <f>'Raw Data'!BD185</f>
        <v>2.8</v>
      </c>
      <c r="BK185">
        <f>'Raw Data'!BE185</f>
        <v>43091</v>
      </c>
      <c r="BL185" t="str">
        <f>'Raw Data'!BF185</f>
        <v>NONE</v>
      </c>
      <c r="BM185">
        <f>'Raw Data'!BG185</f>
        <v>1.8190000000000001E-3</v>
      </c>
      <c r="BN185">
        <f>'Raw Data'!BH185</f>
        <v>43332</v>
      </c>
      <c r="BO185">
        <f>'Raw Data'!BI185</f>
        <v>42957</v>
      </c>
      <c r="BP185" t="str">
        <f>'Raw Data'!BJ185</f>
        <v>2411000200I</v>
      </c>
      <c r="BQ185" t="str">
        <f>'Raw Data'!BK185</f>
        <v>RABUN</v>
      </c>
      <c r="BR185">
        <f>'Raw Data'!BL185</f>
        <v>1</v>
      </c>
      <c r="BS185">
        <f>'Raw Data'!BM185</f>
        <v>200</v>
      </c>
      <c r="BT185">
        <f>'Raw Data'!BN185</f>
        <v>1</v>
      </c>
      <c r="BU185">
        <f>'Raw Data'!BO185</f>
        <v>1</v>
      </c>
      <c r="BV185">
        <f>'Raw Data'!BP185</f>
        <v>2</v>
      </c>
      <c r="BW185">
        <f>'Raw Data'!BQ185</f>
        <v>1</v>
      </c>
      <c r="BX185">
        <f>'Raw Data'!BR185</f>
        <v>1</v>
      </c>
      <c r="BY185">
        <f>'Raw Data'!BS185</f>
        <v>2</v>
      </c>
      <c r="BZ185">
        <f>'Raw Data'!BT185</f>
        <v>0</v>
      </c>
      <c r="CA185">
        <f>'Raw Data'!BU185</f>
        <v>4</v>
      </c>
      <c r="CB185" t="str">
        <f>'Raw Data'!BV185</f>
        <v>N</v>
      </c>
      <c r="CC185">
        <f>'Raw Data'!BW185</f>
        <v>241</v>
      </c>
      <c r="CD185">
        <f>'Raw Data'!BX185</f>
        <v>2</v>
      </c>
      <c r="CE185">
        <f>'Raw Data'!BY185</f>
        <v>0</v>
      </c>
      <c r="CF185" t="str">
        <f>'Raw Data'!BZ185</f>
        <v>Not Urban</v>
      </c>
      <c r="CG185" t="str">
        <f>'Raw Data'!CA185</f>
        <v>Not Urban</v>
      </c>
      <c r="CH185">
        <f>'Raw Data'!CB185</f>
        <v>0</v>
      </c>
      <c r="CI185">
        <f>'Raw Data'!CC185</f>
        <v>55</v>
      </c>
      <c r="CJ185">
        <f>'Raw Data'!CD185</f>
        <v>2280</v>
      </c>
      <c r="CK185" t="str">
        <f>'Raw Data'!CE185</f>
        <v xml:space="preserve"> </v>
      </c>
      <c r="CL185">
        <f>'Raw Data'!CF185</f>
        <v>0</v>
      </c>
      <c r="CM185">
        <f>'Raw Data'!CG185</f>
        <v>2.839718</v>
      </c>
      <c r="CN185">
        <f>'Raw Data'!CH185</f>
        <v>9</v>
      </c>
      <c r="CO185" t="str">
        <f>'Raw Data'!CI185</f>
        <v>State Mainline</v>
      </c>
      <c r="CP185">
        <f>'Raw Data'!CJ185</f>
        <v>2280</v>
      </c>
      <c r="CQ185">
        <f>'Raw Data'!CK185</f>
        <v>452522</v>
      </c>
      <c r="CR185">
        <f>'Raw Data'!CL185</f>
        <v>21.56</v>
      </c>
      <c r="CS185">
        <f>'Raw Data'!CM185</f>
        <v>24.39</v>
      </c>
      <c r="CT185">
        <f>'Raw Data'!CN185</f>
        <v>452522</v>
      </c>
      <c r="CU185">
        <f>'Raw Data'!CO185</f>
        <v>0</v>
      </c>
      <c r="CV185">
        <f>'Raw Data'!CP185</f>
        <v>14993.712771</v>
      </c>
      <c r="CW185">
        <f>'Raw Data'!CQ185</f>
        <v>100</v>
      </c>
      <c r="CX185">
        <f>'Raw Data'!CR185</f>
        <v>42981</v>
      </c>
      <c r="CY185">
        <f>'Raw Data'!CS185</f>
        <v>9.2135999999999996E-2</v>
      </c>
      <c r="CZ185">
        <f>'Raw Data'!CT185</f>
        <v>0</v>
      </c>
      <c r="DA185">
        <f>'Raw Data'!CU185</f>
        <v>1.8190000000000001E-3</v>
      </c>
      <c r="DB185">
        <f>'Raw Data'!CV185</f>
        <v>622</v>
      </c>
      <c r="DC185" t="str">
        <f>'Raw Data'!CW185</f>
        <v>241-0023</v>
      </c>
      <c r="DD185" t="str">
        <f>'Raw Data'!CX185</f>
        <v>4R : Rural Minor Arterial</v>
      </c>
      <c r="DE185" t="str">
        <f>'Raw Data'!CY185</f>
        <v>34.834712, -83.329078</v>
      </c>
      <c r="DF185">
        <f>'Raw Data'!CZ185</f>
        <v>-83.329077999999996</v>
      </c>
      <c r="DG185">
        <f>'Raw Data'!DA185</f>
        <v>34.834712000000003</v>
      </c>
      <c r="DH185">
        <f>'Raw Data'!DB185</f>
        <v>34.834712000000003</v>
      </c>
      <c r="DI185">
        <f>'Raw Data'!DC185</f>
        <v>-83.329077999999996</v>
      </c>
      <c r="DJ185">
        <f>'Raw Data'!DD185</f>
        <v>1.8190000000000001E-3</v>
      </c>
      <c r="DK185">
        <f>'Raw Data'!DE185</f>
        <v>75</v>
      </c>
      <c r="DL185" s="1" t="str">
        <f>VLOOKUP(DK185,'Curve Info'!$A$9:$P$76,16)</f>
        <v>High Crash Frequency</v>
      </c>
      <c r="DM185" s="1" t="str">
        <f>VLOOKUP(DK185,'Curve Info'!$A$9:$P$76,14)</f>
        <v>Medium AADT</v>
      </c>
      <c r="DN185" s="1">
        <f t="shared" si="27"/>
        <v>2100</v>
      </c>
      <c r="DO185" s="1">
        <f t="shared" si="28"/>
        <v>2082.5</v>
      </c>
      <c r="DP185" s="1">
        <f t="shared" si="29"/>
        <v>17.5</v>
      </c>
      <c r="DQ185" s="1">
        <f t="shared" si="30"/>
        <v>8.4033613445378148E-3</v>
      </c>
      <c r="DR185" s="1">
        <f t="shared" si="31"/>
        <v>2091.25</v>
      </c>
      <c r="DS185">
        <f>'Raw Data'!DF185</f>
        <v>1920</v>
      </c>
      <c r="DT185">
        <f>'Raw Data'!DG185</f>
        <v>0</v>
      </c>
      <c r="DU185">
        <f>'Raw Data'!DH185</f>
        <v>2020</v>
      </c>
      <c r="DV185">
        <f>'Raw Data'!DI185</f>
        <v>0</v>
      </c>
      <c r="DW185">
        <f>'Raw Data'!DJ185</f>
        <v>2360</v>
      </c>
      <c r="DX185">
        <f>'Raw Data'!DK185</f>
        <v>0</v>
      </c>
      <c r="DY185">
        <f>'Raw Data'!DL185</f>
        <v>2350</v>
      </c>
      <c r="DZ185">
        <f>'Raw Data'!DM185</f>
        <v>0</v>
      </c>
      <c r="EA185">
        <f>'Raw Data'!DN185</f>
        <v>2280</v>
      </c>
      <c r="EB185">
        <f>'Raw Data'!DO185</f>
        <v>10.5</v>
      </c>
      <c r="EC185">
        <f>'Raw Data'!DP185</f>
        <v>2190</v>
      </c>
      <c r="ED185">
        <f>'Raw Data'!DQ185</f>
        <v>10.5</v>
      </c>
      <c r="EE185">
        <f>'Raw Data'!DR185</f>
        <v>1930</v>
      </c>
      <c r="EF185">
        <f>'Raw Data'!DS185</f>
        <v>10.5</v>
      </c>
      <c r="EG185">
        <f>'Raw Data'!DT185</f>
        <v>1930</v>
      </c>
      <c r="EH185">
        <f>'Raw Data'!DU185</f>
        <v>10.5</v>
      </c>
      <c r="EI185">
        <f>'Raw Data'!DV185</f>
        <v>1930</v>
      </c>
      <c r="EJ185">
        <f>'Raw Data'!DW185</f>
        <v>10.5</v>
      </c>
      <c r="EK185">
        <f>'Raw Data'!DX185</f>
        <v>1940</v>
      </c>
      <c r="EL185">
        <f>'Raw Data'!DY185</f>
        <v>10.5</v>
      </c>
      <c r="EM185">
        <f>'Raw Data'!DZ185</f>
        <v>0</v>
      </c>
    </row>
    <row r="186" spans="1:143" x14ac:dyDescent="0.3">
      <c r="A186">
        <f>'Raw Data'!A186</f>
        <v>185</v>
      </c>
      <c r="B186">
        <f>'Raw Data'!B186</f>
        <v>5603396</v>
      </c>
      <c r="C186" t="str">
        <f>'Raw Data'!C186</f>
        <v>Rabun Co Sheriff's Office</v>
      </c>
      <c r="D186">
        <f>'Raw Data'!D186</f>
        <v>42367.342361111114</v>
      </c>
      <c r="E186" s="1">
        <f t="shared" si="22"/>
        <v>2015</v>
      </c>
      <c r="F186" s="1" t="str" cm="1">
        <f t="array" ref="F186">_xlfn.IFS(E186&lt;=2016,"before treatment",E186=2017,"unknown",E186&gt;2017,"after treatment")</f>
        <v>before treatment</v>
      </c>
      <c r="G186" s="1">
        <f t="shared" si="23"/>
        <v>1</v>
      </c>
      <c r="H186" s="1">
        <f t="shared" si="24"/>
        <v>0</v>
      </c>
      <c r="I186" t="str">
        <f>'Raw Data'!E186</f>
        <v>Rabun</v>
      </c>
      <c r="J186" t="str">
        <f>'Raw Data'!F186</f>
        <v>State Route 2</v>
      </c>
      <c r="K186" t="str">
        <f>'Raw Data'!G186</f>
        <v>Highway 76</v>
      </c>
      <c r="L186" t="str">
        <f>'Raw Data'!H186</f>
        <v>(O) No Injury</v>
      </c>
      <c r="M186">
        <f>'Raw Data'!I186</f>
        <v>0</v>
      </c>
      <c r="N186">
        <f>'Raw Data'!J186</f>
        <v>0</v>
      </c>
      <c r="O186">
        <f>'Raw Data'!K186</f>
        <v>0</v>
      </c>
      <c r="P186" t="str">
        <f>'Raw Data'!L186</f>
        <v>Not a Collision with Motor Vehicle</v>
      </c>
      <c r="Q186" t="str">
        <f>'Raw Data'!M186</f>
        <v>Off Roadway</v>
      </c>
      <c r="R186" t="str">
        <f>'Raw Data'!N186</f>
        <v>Tree</v>
      </c>
      <c r="S186" t="str">
        <f>'Raw Data'!O186</f>
        <v>Tree</v>
      </c>
      <c r="T186" t="str">
        <f>'Raw Data'!P186</f>
        <v>Too Fast for Conditions</v>
      </c>
      <c r="U186">
        <f>'Raw Data'!Q186</f>
        <v>1</v>
      </c>
      <c r="V186" s="1" t="str">
        <f t="shared" si="25"/>
        <v>Yes</v>
      </c>
      <c r="W186" t="str">
        <f>'Raw Data'!R186</f>
        <v>Negotiating a Curve</v>
      </c>
      <c r="X186" t="str">
        <f>'Raw Data'!S186</f>
        <v>West</v>
      </c>
      <c r="Y186" t="str">
        <f>'Raw Data'!T186</f>
        <v>Dark-Lighted</v>
      </c>
      <c r="Z186" t="str">
        <f>'Raw Data'!U186</f>
        <v>Wet</v>
      </c>
      <c r="AA186">
        <f>'Raw Data'!V186</f>
        <v>26</v>
      </c>
      <c r="AB186" t="str">
        <f>'Raw Data'!W186</f>
        <v>["Lap and Shoulder Belt Used","Lap and Shoulder Belt Used"]</v>
      </c>
      <c r="AC186" s="1">
        <f t="shared" si="26"/>
        <v>0</v>
      </c>
      <c r="AD186" t="str">
        <f>'Raw Data'!X186</f>
        <v>Pickup Truck</v>
      </c>
      <c r="AE186" t="str">
        <f>'Raw Data'!Y186</f>
        <v>2411000200I</v>
      </c>
      <c r="AF186">
        <f>'Raw Data'!Z186</f>
        <v>21.634530000000002</v>
      </c>
      <c r="AG186">
        <f>'Raw Data'!AA186</f>
        <v>34.836581000000002</v>
      </c>
      <c r="AH186">
        <f>'Raw Data'!AB186</f>
        <v>-83.331513000000001</v>
      </c>
      <c r="AI186">
        <f>'Raw Data'!AC186</f>
        <v>75</v>
      </c>
      <c r="AJ186">
        <f>'Raw Data'!AD186</f>
        <v>60</v>
      </c>
      <c r="AK186">
        <f>'Raw Data'!AE186</f>
        <v>134</v>
      </c>
      <c r="AL186" t="str">
        <f>'Raw Data'!AF186</f>
        <v>D1_0002_00_I</v>
      </c>
      <c r="AM186">
        <f>'Raw Data'!AG186</f>
        <v>115</v>
      </c>
      <c r="AN186">
        <f>'Raw Data'!AH186</f>
        <v>133</v>
      </c>
      <c r="AO186" t="str">
        <f>'Raw Data'!AI186</f>
        <v>simple</v>
      </c>
      <c r="AP186">
        <f>'Raw Data'!AJ186</f>
        <v>742.4</v>
      </c>
      <c r="AQ186">
        <f>'Raw Data'!AK186</f>
        <v>45.2</v>
      </c>
      <c r="AR186">
        <f>'Raw Data'!AL186</f>
        <v>585.4</v>
      </c>
      <c r="AS186">
        <f>'Raw Data'!AM186</f>
        <v>-83.330858000000006</v>
      </c>
      <c r="AT186">
        <f>'Raw Data'!AN186</f>
        <v>34.835808999999998</v>
      </c>
      <c r="AU186">
        <f>'Raw Data'!AO186</f>
        <v>-83.329374999999999</v>
      </c>
      <c r="AV186">
        <f>'Raw Data'!AP186</f>
        <v>34.834823999999998</v>
      </c>
      <c r="AW186" t="str">
        <f>'Raw Data'!AQ186</f>
        <v>2411000200I</v>
      </c>
      <c r="AX186">
        <f>'Raw Data'!AR186</f>
        <v>1</v>
      </c>
      <c r="AY186">
        <f>'Raw Data'!AS186</f>
        <v>241</v>
      </c>
      <c r="AZ186">
        <f>'Raw Data'!AT186</f>
        <v>2</v>
      </c>
      <c r="BA186">
        <f>'Raw Data'!AU186</f>
        <v>0</v>
      </c>
      <c r="BB186">
        <f>'Raw Data'!AV186</f>
        <v>55</v>
      </c>
      <c r="BC186">
        <f>'Raw Data'!AW186</f>
        <v>5.14</v>
      </c>
      <c r="BD186">
        <f>'Raw Data'!AX186</f>
        <v>5.07</v>
      </c>
      <c r="BE186">
        <f>'Raw Data'!AY186</f>
        <v>1505.6</v>
      </c>
      <c r="BF186">
        <f>'Raw Data'!AZ186</f>
        <v>1531.8</v>
      </c>
      <c r="BG186">
        <f>'Raw Data'!BA186</f>
        <v>1552.2</v>
      </c>
      <c r="BH186">
        <f>'Raw Data'!BB186</f>
        <v>55</v>
      </c>
      <c r="BI186">
        <f>'Raw Data'!BC186</f>
        <v>52.2</v>
      </c>
      <c r="BJ186">
        <f>'Raw Data'!BD186</f>
        <v>2.8</v>
      </c>
      <c r="BK186">
        <f>'Raw Data'!BE186</f>
        <v>43091</v>
      </c>
      <c r="BL186" t="str">
        <f>'Raw Data'!BF186</f>
        <v>NONE</v>
      </c>
      <c r="BM186">
        <f>'Raw Data'!BG186</f>
        <v>1.8190000000000001E-3</v>
      </c>
      <c r="BN186">
        <f>'Raw Data'!BH186</f>
        <v>43332</v>
      </c>
      <c r="BO186">
        <f>'Raw Data'!BI186</f>
        <v>42957</v>
      </c>
      <c r="BP186" t="str">
        <f>'Raw Data'!BJ186</f>
        <v>2411000200I</v>
      </c>
      <c r="BQ186" t="str">
        <f>'Raw Data'!BK186</f>
        <v>RABUN</v>
      </c>
      <c r="BR186">
        <f>'Raw Data'!BL186</f>
        <v>1</v>
      </c>
      <c r="BS186">
        <f>'Raw Data'!BM186</f>
        <v>200</v>
      </c>
      <c r="BT186">
        <f>'Raw Data'!BN186</f>
        <v>1</v>
      </c>
      <c r="BU186">
        <f>'Raw Data'!BO186</f>
        <v>1</v>
      </c>
      <c r="BV186">
        <f>'Raw Data'!BP186</f>
        <v>2</v>
      </c>
      <c r="BW186">
        <f>'Raw Data'!BQ186</f>
        <v>1</v>
      </c>
      <c r="BX186">
        <f>'Raw Data'!BR186</f>
        <v>1</v>
      </c>
      <c r="BY186">
        <f>'Raw Data'!BS186</f>
        <v>2</v>
      </c>
      <c r="BZ186">
        <f>'Raw Data'!BT186</f>
        <v>0</v>
      </c>
      <c r="CA186">
        <f>'Raw Data'!BU186</f>
        <v>4</v>
      </c>
      <c r="CB186" t="str">
        <f>'Raw Data'!BV186</f>
        <v>N</v>
      </c>
      <c r="CC186">
        <f>'Raw Data'!BW186</f>
        <v>241</v>
      </c>
      <c r="CD186">
        <f>'Raw Data'!BX186</f>
        <v>2</v>
      </c>
      <c r="CE186">
        <f>'Raw Data'!BY186</f>
        <v>0</v>
      </c>
      <c r="CF186" t="str">
        <f>'Raw Data'!BZ186</f>
        <v>Not Urban</v>
      </c>
      <c r="CG186" t="str">
        <f>'Raw Data'!CA186</f>
        <v>Not Urban</v>
      </c>
      <c r="CH186">
        <f>'Raw Data'!CB186</f>
        <v>0</v>
      </c>
      <c r="CI186">
        <f>'Raw Data'!CC186</f>
        <v>55</v>
      </c>
      <c r="CJ186">
        <f>'Raw Data'!CD186</f>
        <v>2280</v>
      </c>
      <c r="CK186" t="str">
        <f>'Raw Data'!CE186</f>
        <v xml:space="preserve"> </v>
      </c>
      <c r="CL186">
        <f>'Raw Data'!CF186</f>
        <v>0</v>
      </c>
      <c r="CM186">
        <f>'Raw Data'!CG186</f>
        <v>2.839718</v>
      </c>
      <c r="CN186">
        <f>'Raw Data'!CH186</f>
        <v>9</v>
      </c>
      <c r="CO186" t="str">
        <f>'Raw Data'!CI186</f>
        <v>State Mainline</v>
      </c>
      <c r="CP186">
        <f>'Raw Data'!CJ186</f>
        <v>2280</v>
      </c>
      <c r="CQ186">
        <f>'Raw Data'!CK186</f>
        <v>452522</v>
      </c>
      <c r="CR186">
        <f>'Raw Data'!CL186</f>
        <v>21.56</v>
      </c>
      <c r="CS186">
        <f>'Raw Data'!CM186</f>
        <v>24.39</v>
      </c>
      <c r="CT186">
        <f>'Raw Data'!CN186</f>
        <v>452522</v>
      </c>
      <c r="CU186">
        <f>'Raw Data'!CO186</f>
        <v>0</v>
      </c>
      <c r="CV186">
        <f>'Raw Data'!CP186</f>
        <v>14993.712771</v>
      </c>
      <c r="CW186">
        <f>'Raw Data'!CQ186</f>
        <v>100</v>
      </c>
      <c r="CX186">
        <f>'Raw Data'!CR186</f>
        <v>42981</v>
      </c>
      <c r="CY186">
        <f>'Raw Data'!CS186</f>
        <v>9.2135999999999996E-2</v>
      </c>
      <c r="CZ186">
        <f>'Raw Data'!CT186</f>
        <v>0</v>
      </c>
      <c r="DA186">
        <f>'Raw Data'!CU186</f>
        <v>1.8190000000000001E-3</v>
      </c>
      <c r="DB186">
        <f>'Raw Data'!CV186</f>
        <v>622</v>
      </c>
      <c r="DC186" t="str">
        <f>'Raw Data'!CW186</f>
        <v>241-0023</v>
      </c>
      <c r="DD186" t="str">
        <f>'Raw Data'!CX186</f>
        <v>4R : Rural Minor Arterial</v>
      </c>
      <c r="DE186" t="str">
        <f>'Raw Data'!CY186</f>
        <v>34.834712, -83.329078</v>
      </c>
      <c r="DF186">
        <f>'Raw Data'!CZ186</f>
        <v>-83.329077999999996</v>
      </c>
      <c r="DG186">
        <f>'Raw Data'!DA186</f>
        <v>34.834712000000003</v>
      </c>
      <c r="DH186">
        <f>'Raw Data'!DB186</f>
        <v>34.834712000000003</v>
      </c>
      <c r="DI186">
        <f>'Raw Data'!DC186</f>
        <v>-83.329077999999996</v>
      </c>
      <c r="DJ186">
        <f>'Raw Data'!DD186</f>
        <v>1.8190000000000001E-3</v>
      </c>
      <c r="DK186">
        <f>'Raw Data'!DE186</f>
        <v>75</v>
      </c>
      <c r="DL186" s="1" t="str">
        <f>VLOOKUP(DK186,'Curve Info'!$A$9:$P$76,16)</f>
        <v>High Crash Frequency</v>
      </c>
      <c r="DM186" s="1" t="str">
        <f>VLOOKUP(DK186,'Curve Info'!$A$9:$P$76,14)</f>
        <v>Medium AADT</v>
      </c>
      <c r="DN186" s="1">
        <f t="shared" si="27"/>
        <v>2100</v>
      </c>
      <c r="DO186" s="1">
        <f t="shared" si="28"/>
        <v>2082.5</v>
      </c>
      <c r="DP186" s="1">
        <f t="shared" si="29"/>
        <v>17.5</v>
      </c>
      <c r="DQ186" s="1">
        <f t="shared" si="30"/>
        <v>8.4033613445378148E-3</v>
      </c>
      <c r="DR186" s="1">
        <f t="shared" si="31"/>
        <v>2091.25</v>
      </c>
      <c r="DS186">
        <f>'Raw Data'!DF186</f>
        <v>1920</v>
      </c>
      <c r="DT186">
        <f>'Raw Data'!DG186</f>
        <v>0</v>
      </c>
      <c r="DU186">
        <f>'Raw Data'!DH186</f>
        <v>2020</v>
      </c>
      <c r="DV186">
        <f>'Raw Data'!DI186</f>
        <v>0</v>
      </c>
      <c r="DW186">
        <f>'Raw Data'!DJ186</f>
        <v>2360</v>
      </c>
      <c r="DX186">
        <f>'Raw Data'!DK186</f>
        <v>0</v>
      </c>
      <c r="DY186">
        <f>'Raw Data'!DL186</f>
        <v>2350</v>
      </c>
      <c r="DZ186">
        <f>'Raw Data'!DM186</f>
        <v>0</v>
      </c>
      <c r="EA186">
        <f>'Raw Data'!DN186</f>
        <v>2280</v>
      </c>
      <c r="EB186">
        <f>'Raw Data'!DO186</f>
        <v>10.5</v>
      </c>
      <c r="EC186">
        <f>'Raw Data'!DP186</f>
        <v>2190</v>
      </c>
      <c r="ED186">
        <f>'Raw Data'!DQ186</f>
        <v>10.5</v>
      </c>
      <c r="EE186">
        <f>'Raw Data'!DR186</f>
        <v>1930</v>
      </c>
      <c r="EF186">
        <f>'Raw Data'!DS186</f>
        <v>10.5</v>
      </c>
      <c r="EG186">
        <f>'Raw Data'!DT186</f>
        <v>1930</v>
      </c>
      <c r="EH186">
        <f>'Raw Data'!DU186</f>
        <v>10.5</v>
      </c>
      <c r="EI186">
        <f>'Raw Data'!DV186</f>
        <v>1930</v>
      </c>
      <c r="EJ186">
        <f>'Raw Data'!DW186</f>
        <v>10.5</v>
      </c>
      <c r="EK186">
        <f>'Raw Data'!DX186</f>
        <v>1940</v>
      </c>
      <c r="EL186">
        <f>'Raw Data'!DY186</f>
        <v>10.5</v>
      </c>
      <c r="EM186">
        <f>'Raw Data'!DZ186</f>
        <v>1.01E-3</v>
      </c>
    </row>
    <row r="187" spans="1:143" x14ac:dyDescent="0.3">
      <c r="A187">
        <f>'Raw Data'!A187</f>
        <v>186</v>
      </c>
      <c r="B187">
        <f>'Raw Data'!B187</f>
        <v>4322955</v>
      </c>
      <c r="C187" t="str">
        <f>'Raw Data'!C187</f>
        <v>Gsp Post 00</v>
      </c>
      <c r="D187">
        <f>'Raw Data'!D187</f>
        <v>41285.652777777781</v>
      </c>
      <c r="E187" s="1">
        <f t="shared" si="22"/>
        <v>2013</v>
      </c>
      <c r="F187" s="1" t="str" cm="1">
        <f t="array" ref="F187">_xlfn.IFS(E187&lt;=2016,"before treatment",E187=2017,"unknown",E187&gt;2017,"after treatment")</f>
        <v>before treatment</v>
      </c>
      <c r="G187" s="1">
        <f t="shared" si="23"/>
        <v>1</v>
      </c>
      <c r="H187" s="1">
        <f t="shared" si="24"/>
        <v>0</v>
      </c>
      <c r="I187" t="str">
        <f>'Raw Data'!E187</f>
        <v>Rabun</v>
      </c>
      <c r="J187" t="str">
        <f>'Raw Data'!F187</f>
        <v>State Route 2</v>
      </c>
      <c r="K187" t="str">
        <f>'Raw Data'!G187</f>
        <v>She Creek Ln</v>
      </c>
      <c r="L187" t="str">
        <f>'Raw Data'!H187</f>
        <v>(O) No Injury</v>
      </c>
      <c r="M187">
        <f>'Raw Data'!I187</f>
        <v>0</v>
      </c>
      <c r="N187">
        <f>'Raw Data'!J187</f>
        <v>0</v>
      </c>
      <c r="O187">
        <f>'Raw Data'!K187</f>
        <v>0</v>
      </c>
      <c r="P187" t="str">
        <f>'Raw Data'!L187</f>
        <v>Rear End</v>
      </c>
      <c r="Q187" t="str">
        <f>'Raw Data'!M187</f>
        <v>On Roadway - Roadway Intersection</v>
      </c>
      <c r="R187" t="str">
        <f>'Raw Data'!N187</f>
        <v>["Motor Vehicle in Motion","Motor Vehicle in Motion"]</v>
      </c>
      <c r="S187" t="str">
        <f>'Raw Data'!O187</f>
        <v>["Motor Vehicle in Motion","Motor Vehicle in Motion"]</v>
      </c>
      <c r="T187" t="str">
        <f>'Raw Data'!P187</f>
        <v>(None)</v>
      </c>
      <c r="U187">
        <f>'Raw Data'!Q187</f>
        <v>2</v>
      </c>
      <c r="V187" s="1" t="str">
        <f t="shared" si="25"/>
        <v>No</v>
      </c>
      <c r="W187" t="str">
        <f>'Raw Data'!R187</f>
        <v>["Negotiating a Curve","Turning Right"]</v>
      </c>
      <c r="X187" t="str">
        <f>'Raw Data'!S187</f>
        <v>["East","East"]</v>
      </c>
      <c r="Y187" t="str">
        <f>'Raw Data'!T187</f>
        <v>Daylight</v>
      </c>
      <c r="Z187" t="str">
        <f>'Raw Data'!U187</f>
        <v>Wet</v>
      </c>
      <c r="AA187" t="str">
        <f>'Raw Data'!V187</f>
        <v>[22,48]</v>
      </c>
      <c r="AB187" t="str">
        <f>'Raw Data'!W187</f>
        <v>["Lap Belt Only Used","Lap and Shoulder Belt Used"]</v>
      </c>
      <c r="AC187" s="1">
        <f t="shared" si="26"/>
        <v>0</v>
      </c>
      <c r="AD187" t="str">
        <f>'Raw Data'!X187</f>
        <v>["Tractor/Trailer","Tractor/Trailer"]</v>
      </c>
      <c r="AE187" t="str">
        <f>'Raw Data'!Y187</f>
        <v>2411000200I</v>
      </c>
      <c r="AF187">
        <f>'Raw Data'!Z187</f>
        <v>21.576076</v>
      </c>
      <c r="AG187">
        <f>'Raw Data'!AA187</f>
        <v>34.837282999999999</v>
      </c>
      <c r="AH187">
        <f>'Raw Data'!AB187</f>
        <v>-83.332098000000002</v>
      </c>
      <c r="AI187">
        <f>'Raw Data'!AC187</f>
        <v>75</v>
      </c>
      <c r="AJ187">
        <f>'Raw Data'!AD187</f>
        <v>60</v>
      </c>
      <c r="AK187">
        <f>'Raw Data'!AE187</f>
        <v>134</v>
      </c>
      <c r="AL187" t="str">
        <f>'Raw Data'!AF187</f>
        <v>D1_0002_00_I</v>
      </c>
      <c r="AM187">
        <f>'Raw Data'!AG187</f>
        <v>115</v>
      </c>
      <c r="AN187">
        <f>'Raw Data'!AH187</f>
        <v>133</v>
      </c>
      <c r="AO187" t="str">
        <f>'Raw Data'!AI187</f>
        <v>simple</v>
      </c>
      <c r="AP187">
        <f>'Raw Data'!AJ187</f>
        <v>742.4</v>
      </c>
      <c r="AQ187">
        <f>'Raw Data'!AK187</f>
        <v>45.2</v>
      </c>
      <c r="AR187">
        <f>'Raw Data'!AL187</f>
        <v>585.4</v>
      </c>
      <c r="AS187">
        <f>'Raw Data'!AM187</f>
        <v>-83.330858000000006</v>
      </c>
      <c r="AT187">
        <f>'Raw Data'!AN187</f>
        <v>34.835808999999998</v>
      </c>
      <c r="AU187">
        <f>'Raw Data'!AO187</f>
        <v>-83.329374999999999</v>
      </c>
      <c r="AV187">
        <f>'Raw Data'!AP187</f>
        <v>34.834823999999998</v>
      </c>
      <c r="AW187" t="str">
        <f>'Raw Data'!AQ187</f>
        <v>2411000200I</v>
      </c>
      <c r="AX187">
        <f>'Raw Data'!AR187</f>
        <v>1</v>
      </c>
      <c r="AY187">
        <f>'Raw Data'!AS187</f>
        <v>241</v>
      </c>
      <c r="AZ187">
        <f>'Raw Data'!AT187</f>
        <v>2</v>
      </c>
      <c r="BA187">
        <f>'Raw Data'!AU187</f>
        <v>0</v>
      </c>
      <c r="BB187">
        <f>'Raw Data'!AV187</f>
        <v>55</v>
      </c>
      <c r="BC187">
        <f>'Raw Data'!AW187</f>
        <v>5.14</v>
      </c>
      <c r="BD187">
        <f>'Raw Data'!AX187</f>
        <v>5.07</v>
      </c>
      <c r="BE187">
        <f>'Raw Data'!AY187</f>
        <v>1505.6</v>
      </c>
      <c r="BF187">
        <f>'Raw Data'!AZ187</f>
        <v>1531.8</v>
      </c>
      <c r="BG187">
        <f>'Raw Data'!BA187</f>
        <v>1552.2</v>
      </c>
      <c r="BH187">
        <f>'Raw Data'!BB187</f>
        <v>55</v>
      </c>
      <c r="BI187">
        <f>'Raw Data'!BC187</f>
        <v>52.2</v>
      </c>
      <c r="BJ187">
        <f>'Raw Data'!BD187</f>
        <v>2.8</v>
      </c>
      <c r="BK187">
        <f>'Raw Data'!BE187</f>
        <v>43091</v>
      </c>
      <c r="BL187" t="str">
        <f>'Raw Data'!BF187</f>
        <v>NONE</v>
      </c>
      <c r="BM187">
        <f>'Raw Data'!BG187</f>
        <v>1.8190000000000001E-3</v>
      </c>
      <c r="BN187">
        <f>'Raw Data'!BH187</f>
        <v>43332</v>
      </c>
      <c r="BO187">
        <f>'Raw Data'!BI187</f>
        <v>42957</v>
      </c>
      <c r="BP187" t="str">
        <f>'Raw Data'!BJ187</f>
        <v>2411000200I</v>
      </c>
      <c r="BQ187" t="str">
        <f>'Raw Data'!BK187</f>
        <v>RABUN</v>
      </c>
      <c r="BR187">
        <f>'Raw Data'!BL187</f>
        <v>1</v>
      </c>
      <c r="BS187">
        <f>'Raw Data'!BM187</f>
        <v>200</v>
      </c>
      <c r="BT187">
        <f>'Raw Data'!BN187</f>
        <v>1</v>
      </c>
      <c r="BU187">
        <f>'Raw Data'!BO187</f>
        <v>1</v>
      </c>
      <c r="BV187">
        <f>'Raw Data'!BP187</f>
        <v>2</v>
      </c>
      <c r="BW187">
        <f>'Raw Data'!BQ187</f>
        <v>1</v>
      </c>
      <c r="BX187">
        <f>'Raw Data'!BR187</f>
        <v>1</v>
      </c>
      <c r="BY187">
        <f>'Raw Data'!BS187</f>
        <v>2</v>
      </c>
      <c r="BZ187">
        <f>'Raw Data'!BT187</f>
        <v>0</v>
      </c>
      <c r="CA187">
        <f>'Raw Data'!BU187</f>
        <v>4</v>
      </c>
      <c r="CB187" t="str">
        <f>'Raw Data'!BV187</f>
        <v>N</v>
      </c>
      <c r="CC187">
        <f>'Raw Data'!BW187</f>
        <v>241</v>
      </c>
      <c r="CD187">
        <f>'Raw Data'!BX187</f>
        <v>2</v>
      </c>
      <c r="CE187">
        <f>'Raw Data'!BY187</f>
        <v>0</v>
      </c>
      <c r="CF187" t="str">
        <f>'Raw Data'!BZ187</f>
        <v>Not Urban</v>
      </c>
      <c r="CG187" t="str">
        <f>'Raw Data'!CA187</f>
        <v>Not Urban</v>
      </c>
      <c r="CH187">
        <f>'Raw Data'!CB187</f>
        <v>0</v>
      </c>
      <c r="CI187">
        <f>'Raw Data'!CC187</f>
        <v>55</v>
      </c>
      <c r="CJ187">
        <f>'Raw Data'!CD187</f>
        <v>2280</v>
      </c>
      <c r="CK187" t="str">
        <f>'Raw Data'!CE187</f>
        <v xml:space="preserve"> </v>
      </c>
      <c r="CL187">
        <f>'Raw Data'!CF187</f>
        <v>0</v>
      </c>
      <c r="CM187">
        <f>'Raw Data'!CG187</f>
        <v>2.839718</v>
      </c>
      <c r="CN187">
        <f>'Raw Data'!CH187</f>
        <v>9</v>
      </c>
      <c r="CO187" t="str">
        <f>'Raw Data'!CI187</f>
        <v>State Mainline</v>
      </c>
      <c r="CP187">
        <f>'Raw Data'!CJ187</f>
        <v>2280</v>
      </c>
      <c r="CQ187">
        <f>'Raw Data'!CK187</f>
        <v>452522</v>
      </c>
      <c r="CR187">
        <f>'Raw Data'!CL187</f>
        <v>21.56</v>
      </c>
      <c r="CS187">
        <f>'Raw Data'!CM187</f>
        <v>24.39</v>
      </c>
      <c r="CT187">
        <f>'Raw Data'!CN187</f>
        <v>452522</v>
      </c>
      <c r="CU187">
        <f>'Raw Data'!CO187</f>
        <v>0</v>
      </c>
      <c r="CV187">
        <f>'Raw Data'!CP187</f>
        <v>14993.712771</v>
      </c>
      <c r="CW187">
        <f>'Raw Data'!CQ187</f>
        <v>100</v>
      </c>
      <c r="CX187">
        <f>'Raw Data'!CR187</f>
        <v>42981</v>
      </c>
      <c r="CY187">
        <f>'Raw Data'!CS187</f>
        <v>9.2135999999999996E-2</v>
      </c>
      <c r="CZ187">
        <f>'Raw Data'!CT187</f>
        <v>0</v>
      </c>
      <c r="DA187">
        <f>'Raw Data'!CU187</f>
        <v>1.8190000000000001E-3</v>
      </c>
      <c r="DB187">
        <f>'Raw Data'!CV187</f>
        <v>622</v>
      </c>
      <c r="DC187" t="str">
        <f>'Raw Data'!CW187</f>
        <v>241-0023</v>
      </c>
      <c r="DD187" t="str">
        <f>'Raw Data'!CX187</f>
        <v>4R : Rural Minor Arterial</v>
      </c>
      <c r="DE187" t="str">
        <f>'Raw Data'!CY187</f>
        <v>34.834712, -83.329078</v>
      </c>
      <c r="DF187">
        <f>'Raw Data'!CZ187</f>
        <v>-83.329077999999996</v>
      </c>
      <c r="DG187">
        <f>'Raw Data'!DA187</f>
        <v>34.834712000000003</v>
      </c>
      <c r="DH187">
        <f>'Raw Data'!DB187</f>
        <v>34.834712000000003</v>
      </c>
      <c r="DI187">
        <f>'Raw Data'!DC187</f>
        <v>-83.329077999999996</v>
      </c>
      <c r="DJ187">
        <f>'Raw Data'!DD187</f>
        <v>1.8190000000000001E-3</v>
      </c>
      <c r="DK187">
        <f>'Raw Data'!DE187</f>
        <v>75</v>
      </c>
      <c r="DL187" s="1" t="str">
        <f>VLOOKUP(DK187,'Curve Info'!$A$9:$P$76,16)</f>
        <v>High Crash Frequency</v>
      </c>
      <c r="DM187" s="1" t="str">
        <f>VLOOKUP(DK187,'Curve Info'!$A$9:$P$76,14)</f>
        <v>Medium AADT</v>
      </c>
      <c r="DN187" s="1">
        <f t="shared" si="27"/>
        <v>2100</v>
      </c>
      <c r="DO187" s="1">
        <f t="shared" si="28"/>
        <v>2082.5</v>
      </c>
      <c r="DP187" s="1">
        <f t="shared" si="29"/>
        <v>17.5</v>
      </c>
      <c r="DQ187" s="1">
        <f t="shared" si="30"/>
        <v>8.4033613445378148E-3</v>
      </c>
      <c r="DR187" s="1">
        <f t="shared" si="31"/>
        <v>2091.25</v>
      </c>
      <c r="DS187">
        <f>'Raw Data'!DF187</f>
        <v>1920</v>
      </c>
      <c r="DT187">
        <f>'Raw Data'!DG187</f>
        <v>0</v>
      </c>
      <c r="DU187">
        <f>'Raw Data'!DH187</f>
        <v>2020</v>
      </c>
      <c r="DV187">
        <f>'Raw Data'!DI187</f>
        <v>0</v>
      </c>
      <c r="DW187">
        <f>'Raw Data'!DJ187</f>
        <v>2360</v>
      </c>
      <c r="DX187">
        <f>'Raw Data'!DK187</f>
        <v>0</v>
      </c>
      <c r="DY187">
        <f>'Raw Data'!DL187</f>
        <v>2350</v>
      </c>
      <c r="DZ187">
        <f>'Raw Data'!DM187</f>
        <v>0</v>
      </c>
      <c r="EA187">
        <f>'Raw Data'!DN187</f>
        <v>2280</v>
      </c>
      <c r="EB187">
        <f>'Raw Data'!DO187</f>
        <v>10.5</v>
      </c>
      <c r="EC187">
        <f>'Raw Data'!DP187</f>
        <v>2190</v>
      </c>
      <c r="ED187">
        <f>'Raw Data'!DQ187</f>
        <v>10.5</v>
      </c>
      <c r="EE187">
        <f>'Raw Data'!DR187</f>
        <v>1930</v>
      </c>
      <c r="EF187">
        <f>'Raw Data'!DS187</f>
        <v>10.5</v>
      </c>
      <c r="EG187">
        <f>'Raw Data'!DT187</f>
        <v>1930</v>
      </c>
      <c r="EH187">
        <f>'Raw Data'!DU187</f>
        <v>10.5</v>
      </c>
      <c r="EI187">
        <f>'Raw Data'!DV187</f>
        <v>1930</v>
      </c>
      <c r="EJ187">
        <f>'Raw Data'!DW187</f>
        <v>10.5</v>
      </c>
      <c r="EK187">
        <f>'Raw Data'!DX187</f>
        <v>1940</v>
      </c>
      <c r="EL187">
        <f>'Raw Data'!DY187</f>
        <v>10.5</v>
      </c>
      <c r="EM187">
        <f>'Raw Data'!DZ187</f>
        <v>1.9239999999999999E-3</v>
      </c>
    </row>
    <row r="188" spans="1:143" x14ac:dyDescent="0.3">
      <c r="A188">
        <f>'Raw Data'!A188</f>
        <v>187</v>
      </c>
      <c r="B188">
        <f>'Raw Data'!B188</f>
        <v>6092056</v>
      </c>
      <c r="C188" t="str">
        <f>'Raw Data'!C188</f>
        <v>Rabun Co Sheriff's Office</v>
      </c>
      <c r="D188">
        <f>'Raw Data'!D188</f>
        <v>42623.680555555555</v>
      </c>
      <c r="E188" s="1">
        <f t="shared" si="22"/>
        <v>2016</v>
      </c>
      <c r="F188" s="1" t="str" cm="1">
        <f t="array" ref="F188">_xlfn.IFS(E188&lt;=2016,"before treatment",E188=2017,"unknown",E188&gt;2017,"after treatment")</f>
        <v>before treatment</v>
      </c>
      <c r="G188" s="1">
        <f t="shared" si="23"/>
        <v>1</v>
      </c>
      <c r="H188" s="1">
        <f t="shared" si="24"/>
        <v>0</v>
      </c>
      <c r="I188" t="str">
        <f>'Raw Data'!E188</f>
        <v>Rabun</v>
      </c>
      <c r="J188" t="str">
        <f>'Raw Data'!F188</f>
        <v>State Route 2</v>
      </c>
      <c r="K188" t="str">
        <f>'Raw Data'!G188</f>
        <v>Mcworter Ln</v>
      </c>
      <c r="L188" t="str">
        <f>'Raw Data'!H188</f>
        <v>(O) No Injury</v>
      </c>
      <c r="M188">
        <f>'Raw Data'!I188</f>
        <v>0</v>
      </c>
      <c r="N188">
        <f>'Raw Data'!J188</f>
        <v>0</v>
      </c>
      <c r="O188">
        <f>'Raw Data'!K188</f>
        <v>0</v>
      </c>
      <c r="P188" t="str">
        <f>'Raw Data'!L188</f>
        <v>Not a Collision with Motor Vehicle</v>
      </c>
      <c r="Q188" t="str">
        <f>'Raw Data'!M188</f>
        <v>On Roadway - Non-Intersection</v>
      </c>
      <c r="R188" t="str">
        <f>'Raw Data'!N188</f>
        <v>Over Turn</v>
      </c>
      <c r="S188" t="str">
        <f>'Raw Data'!O188</f>
        <v>Over Turn</v>
      </c>
      <c r="T188" t="str">
        <f>'Raw Data'!P188</f>
        <v>Driver Lost Control</v>
      </c>
      <c r="U188">
        <f>'Raw Data'!Q188</f>
        <v>1</v>
      </c>
      <c r="V188" s="1" t="str">
        <f t="shared" si="25"/>
        <v>Yes</v>
      </c>
      <c r="W188" t="str">
        <f>'Raw Data'!R188</f>
        <v>Negotiating a Curve</v>
      </c>
      <c r="X188" t="str">
        <f>'Raw Data'!S188</f>
        <v>East</v>
      </c>
      <c r="Y188" t="str">
        <f>'Raw Data'!T188</f>
        <v>Daylight</v>
      </c>
      <c r="Z188" t="str">
        <f>'Raw Data'!U188</f>
        <v>Dry</v>
      </c>
      <c r="AA188">
        <f>'Raw Data'!V188</f>
        <v>54</v>
      </c>
      <c r="AB188" t="str">
        <f>'Raw Data'!W188</f>
        <v>Lap and Shoulder Belt Used</v>
      </c>
      <c r="AC188" s="1">
        <f t="shared" si="26"/>
        <v>0</v>
      </c>
      <c r="AD188" t="str">
        <f>'Raw Data'!X188</f>
        <v>Passenger Car</v>
      </c>
      <c r="AE188" t="str">
        <f>'Raw Data'!Y188</f>
        <v>2411000200I</v>
      </c>
      <c r="AF188">
        <f>'Raw Data'!Z188</f>
        <v>22.085968999999999</v>
      </c>
      <c r="AG188">
        <f>'Raw Data'!AA188</f>
        <v>34.833264999999997</v>
      </c>
      <c r="AH188">
        <f>'Raw Data'!AB188</f>
        <v>-83.324894</v>
      </c>
      <c r="AI188">
        <f>'Raw Data'!AC188</f>
        <v>76</v>
      </c>
      <c r="AJ188">
        <f>'Raw Data'!AD188</f>
        <v>61</v>
      </c>
      <c r="AK188">
        <f>'Raw Data'!AE188</f>
        <v>135</v>
      </c>
      <c r="AL188" t="str">
        <f>'Raw Data'!AF188</f>
        <v>D1_0002_00_I</v>
      </c>
      <c r="AM188">
        <f>'Raw Data'!AG188</f>
        <v>116</v>
      </c>
      <c r="AN188">
        <f>'Raw Data'!AH188</f>
        <v>134</v>
      </c>
      <c r="AO188" t="str">
        <f>'Raw Data'!AI188</f>
        <v>simple</v>
      </c>
      <c r="AP188">
        <f>'Raw Data'!AJ188</f>
        <v>770.1</v>
      </c>
      <c r="AQ188">
        <f>'Raw Data'!AK188</f>
        <v>91.6</v>
      </c>
      <c r="AR188">
        <f>'Raw Data'!AL188</f>
        <v>1230.2</v>
      </c>
      <c r="AS188">
        <f>'Raw Data'!AM188</f>
        <v>-83.324376999999998</v>
      </c>
      <c r="AT188">
        <f>'Raw Data'!AN188</f>
        <v>34.833177999999997</v>
      </c>
      <c r="AU188">
        <f>'Raw Data'!AO188</f>
        <v>-83.321924999999993</v>
      </c>
      <c r="AV188">
        <f>'Raw Data'!AP188</f>
        <v>34.830888000000002</v>
      </c>
      <c r="AW188" t="str">
        <f>'Raw Data'!AQ188</f>
        <v>2411000200I</v>
      </c>
      <c r="AX188">
        <f>'Raw Data'!AR188</f>
        <v>1</v>
      </c>
      <c r="AY188">
        <f>'Raw Data'!AS188</f>
        <v>241</v>
      </c>
      <c r="AZ188">
        <f>'Raw Data'!AT188</f>
        <v>2</v>
      </c>
      <c r="BA188">
        <f>'Raw Data'!AU188</f>
        <v>0</v>
      </c>
      <c r="BB188">
        <f>'Raw Data'!AV188</f>
        <v>55</v>
      </c>
      <c r="BC188">
        <f>'Raw Data'!AW188</f>
        <v>7.63</v>
      </c>
      <c r="BD188">
        <f>'Raw Data'!AX188</f>
        <v>6.62</v>
      </c>
      <c r="BE188">
        <f>'Raw Data'!AY188</f>
        <v>1647</v>
      </c>
      <c r="BF188">
        <f>'Raw Data'!AZ188</f>
        <v>1620.1</v>
      </c>
      <c r="BG188">
        <f>'Raw Data'!BA188</f>
        <v>1620.7</v>
      </c>
      <c r="BH188">
        <f>'Raw Data'!BB188</f>
        <v>55</v>
      </c>
      <c r="BI188">
        <f>'Raw Data'!BC188</f>
        <v>52.8</v>
      </c>
      <c r="BJ188">
        <f>'Raw Data'!BD188</f>
        <v>2.2000000000000002</v>
      </c>
      <c r="BK188">
        <f>'Raw Data'!BE188</f>
        <v>43091</v>
      </c>
      <c r="BL188" t="str">
        <f>'Raw Data'!BF188</f>
        <v>NONE</v>
      </c>
      <c r="BM188">
        <f>'Raw Data'!BG188</f>
        <v>3.7200000000000002E-3</v>
      </c>
      <c r="BN188">
        <f>'Raw Data'!BH188</f>
        <v>43332</v>
      </c>
      <c r="BO188">
        <f>'Raw Data'!BI188</f>
        <v>42957</v>
      </c>
      <c r="BP188" t="str">
        <f>'Raw Data'!BJ188</f>
        <v>2411000200I</v>
      </c>
      <c r="BQ188" t="str">
        <f>'Raw Data'!BK188</f>
        <v>RABUN</v>
      </c>
      <c r="BR188">
        <f>'Raw Data'!BL188</f>
        <v>1</v>
      </c>
      <c r="BS188">
        <f>'Raw Data'!BM188</f>
        <v>200</v>
      </c>
      <c r="BT188">
        <f>'Raw Data'!BN188</f>
        <v>1</v>
      </c>
      <c r="BU188">
        <f>'Raw Data'!BO188</f>
        <v>1</v>
      </c>
      <c r="BV188">
        <f>'Raw Data'!BP188</f>
        <v>2</v>
      </c>
      <c r="BW188">
        <f>'Raw Data'!BQ188</f>
        <v>1</v>
      </c>
      <c r="BX188">
        <f>'Raw Data'!BR188</f>
        <v>1</v>
      </c>
      <c r="BY188">
        <f>'Raw Data'!BS188</f>
        <v>2</v>
      </c>
      <c r="BZ188">
        <f>'Raw Data'!BT188</f>
        <v>0</v>
      </c>
      <c r="CA188">
        <f>'Raw Data'!BU188</f>
        <v>4</v>
      </c>
      <c r="CB188" t="str">
        <f>'Raw Data'!BV188</f>
        <v>N</v>
      </c>
      <c r="CC188">
        <f>'Raw Data'!BW188</f>
        <v>241</v>
      </c>
      <c r="CD188">
        <f>'Raw Data'!BX188</f>
        <v>2</v>
      </c>
      <c r="CE188">
        <f>'Raw Data'!BY188</f>
        <v>0</v>
      </c>
      <c r="CF188" t="str">
        <f>'Raw Data'!BZ188</f>
        <v>Not Urban</v>
      </c>
      <c r="CG188" t="str">
        <f>'Raw Data'!CA188</f>
        <v>Not Urban</v>
      </c>
      <c r="CH188">
        <f>'Raw Data'!CB188</f>
        <v>0</v>
      </c>
      <c r="CI188">
        <f>'Raw Data'!CC188</f>
        <v>55</v>
      </c>
      <c r="CJ188">
        <f>'Raw Data'!CD188</f>
        <v>2280</v>
      </c>
      <c r="CK188" t="str">
        <f>'Raw Data'!CE188</f>
        <v xml:space="preserve"> </v>
      </c>
      <c r="CL188">
        <f>'Raw Data'!CF188</f>
        <v>0</v>
      </c>
      <c r="CM188">
        <f>'Raw Data'!CG188</f>
        <v>2.839718</v>
      </c>
      <c r="CN188">
        <f>'Raw Data'!CH188</f>
        <v>9</v>
      </c>
      <c r="CO188" t="str">
        <f>'Raw Data'!CI188</f>
        <v>State Mainline</v>
      </c>
      <c r="CP188">
        <f>'Raw Data'!CJ188</f>
        <v>2280</v>
      </c>
      <c r="CQ188">
        <f>'Raw Data'!CK188</f>
        <v>452522</v>
      </c>
      <c r="CR188">
        <f>'Raw Data'!CL188</f>
        <v>21.56</v>
      </c>
      <c r="CS188">
        <f>'Raw Data'!CM188</f>
        <v>24.39</v>
      </c>
      <c r="CT188">
        <f>'Raw Data'!CN188</f>
        <v>452522</v>
      </c>
      <c r="CU188">
        <f>'Raw Data'!CO188</f>
        <v>0</v>
      </c>
      <c r="CV188">
        <f>'Raw Data'!CP188</f>
        <v>14993.712771</v>
      </c>
      <c r="CW188">
        <f>'Raw Data'!CQ188</f>
        <v>100</v>
      </c>
      <c r="CX188">
        <f>'Raw Data'!CR188</f>
        <v>42981</v>
      </c>
      <c r="CY188">
        <f>'Raw Data'!CS188</f>
        <v>9.2135999999999996E-2</v>
      </c>
      <c r="CZ188">
        <f>'Raw Data'!CT188</f>
        <v>0</v>
      </c>
      <c r="DA188">
        <f>'Raw Data'!CU188</f>
        <v>3.7200000000000002E-3</v>
      </c>
      <c r="DB188">
        <f>'Raw Data'!CV188</f>
        <v>622</v>
      </c>
      <c r="DC188" t="str">
        <f>'Raw Data'!CW188</f>
        <v>241-0023</v>
      </c>
      <c r="DD188" t="str">
        <f>'Raw Data'!CX188</f>
        <v>4R : Rural Minor Arterial</v>
      </c>
      <c r="DE188" t="str">
        <f>'Raw Data'!CY188</f>
        <v>34.834712, -83.329078</v>
      </c>
      <c r="DF188">
        <f>'Raw Data'!CZ188</f>
        <v>-83.329077999999996</v>
      </c>
      <c r="DG188">
        <f>'Raw Data'!DA188</f>
        <v>34.834712000000003</v>
      </c>
      <c r="DH188">
        <f>'Raw Data'!DB188</f>
        <v>34.834712000000003</v>
      </c>
      <c r="DI188">
        <f>'Raw Data'!DC188</f>
        <v>-83.329077999999996</v>
      </c>
      <c r="DJ188">
        <f>'Raw Data'!DD188</f>
        <v>3.7200000000000002E-3</v>
      </c>
      <c r="DK188">
        <f>'Raw Data'!DE188</f>
        <v>76</v>
      </c>
      <c r="DL188" s="1" t="str">
        <f>VLOOKUP(DK188,'Curve Info'!$A$9:$P$76,16)</f>
        <v>Low Crash Frequency</v>
      </c>
      <c r="DM188" s="1" t="str">
        <f>VLOOKUP(DK188,'Curve Info'!$A$9:$P$76,14)</f>
        <v>Medium AADT</v>
      </c>
      <c r="DN188" s="1">
        <f t="shared" si="27"/>
        <v>2100</v>
      </c>
      <c r="DO188" s="1">
        <f t="shared" si="28"/>
        <v>2082.5</v>
      </c>
      <c r="DP188" s="1">
        <f t="shared" si="29"/>
        <v>17.5</v>
      </c>
      <c r="DQ188" s="1">
        <f t="shared" si="30"/>
        <v>8.4033613445378148E-3</v>
      </c>
      <c r="DR188" s="1">
        <f t="shared" si="31"/>
        <v>2091.25</v>
      </c>
      <c r="DS188">
        <f>'Raw Data'!DF188</f>
        <v>1920</v>
      </c>
      <c r="DT188">
        <f>'Raw Data'!DG188</f>
        <v>0</v>
      </c>
      <c r="DU188">
        <f>'Raw Data'!DH188</f>
        <v>2020</v>
      </c>
      <c r="DV188">
        <f>'Raw Data'!DI188</f>
        <v>0</v>
      </c>
      <c r="DW188">
        <f>'Raw Data'!DJ188</f>
        <v>2360</v>
      </c>
      <c r="DX188">
        <f>'Raw Data'!DK188</f>
        <v>0</v>
      </c>
      <c r="DY188">
        <f>'Raw Data'!DL188</f>
        <v>2350</v>
      </c>
      <c r="DZ188">
        <f>'Raw Data'!DM188</f>
        <v>0</v>
      </c>
      <c r="EA188">
        <f>'Raw Data'!DN188</f>
        <v>2280</v>
      </c>
      <c r="EB188">
        <f>'Raw Data'!DO188</f>
        <v>10.5</v>
      </c>
      <c r="EC188">
        <f>'Raw Data'!DP188</f>
        <v>2190</v>
      </c>
      <c r="ED188">
        <f>'Raw Data'!DQ188</f>
        <v>10.5</v>
      </c>
      <c r="EE188">
        <f>'Raw Data'!DR188</f>
        <v>1930</v>
      </c>
      <c r="EF188">
        <f>'Raw Data'!DS188</f>
        <v>10.5</v>
      </c>
      <c r="EG188">
        <f>'Raw Data'!DT188</f>
        <v>1930</v>
      </c>
      <c r="EH188">
        <f>'Raw Data'!DU188</f>
        <v>10.5</v>
      </c>
      <c r="EI188">
        <f>'Raw Data'!DV188</f>
        <v>1930</v>
      </c>
      <c r="EJ188">
        <f>'Raw Data'!DW188</f>
        <v>10.5</v>
      </c>
      <c r="EK188">
        <f>'Raw Data'!DX188</f>
        <v>1940</v>
      </c>
      <c r="EL188">
        <f>'Raw Data'!DY188</f>
        <v>10.5</v>
      </c>
      <c r="EM188">
        <f>'Raw Data'!DZ188</f>
        <v>5.22E-4</v>
      </c>
    </row>
    <row r="189" spans="1:143" x14ac:dyDescent="0.3">
      <c r="A189">
        <f>'Raw Data'!A189</f>
        <v>188</v>
      </c>
      <c r="B189">
        <f>'Raw Data'!B189</f>
        <v>4934808</v>
      </c>
      <c r="C189" t="str">
        <f>'Raw Data'!C189</f>
        <v>Rabun Co Sheriff's Office</v>
      </c>
      <c r="D189">
        <f>'Raw Data'!D189</f>
        <v>41849.37777777778</v>
      </c>
      <c r="E189" s="1">
        <f t="shared" si="22"/>
        <v>2014</v>
      </c>
      <c r="F189" s="1" t="str" cm="1">
        <f t="array" ref="F189">_xlfn.IFS(E189&lt;=2016,"before treatment",E189=2017,"unknown",E189&gt;2017,"after treatment")</f>
        <v>before treatment</v>
      </c>
      <c r="G189" s="1">
        <f t="shared" si="23"/>
        <v>1</v>
      </c>
      <c r="H189" s="1">
        <f t="shared" si="24"/>
        <v>0</v>
      </c>
      <c r="I189" t="str">
        <f>'Raw Data'!E189</f>
        <v>Rabun</v>
      </c>
      <c r="J189" t="str">
        <f>'Raw Data'!F189</f>
        <v>State Route 2</v>
      </c>
      <c r="K189" t="str">
        <f>'Raw Data'!G189</f>
        <v>Sotheastern Expeditions</v>
      </c>
      <c r="L189" t="str">
        <f>'Raw Data'!H189</f>
        <v>(C) Possible Injury / Complaint</v>
      </c>
      <c r="M189">
        <f>'Raw Data'!I189</f>
        <v>0</v>
      </c>
      <c r="N189">
        <f>'Raw Data'!J189</f>
        <v>0</v>
      </c>
      <c r="O189">
        <f>'Raw Data'!K189</f>
        <v>0</v>
      </c>
      <c r="P189" t="str">
        <f>'Raw Data'!L189</f>
        <v>Angle (Other)</v>
      </c>
      <c r="Q189" t="str">
        <f>'Raw Data'!M189</f>
        <v>On Roadway - Roadway Intersection</v>
      </c>
      <c r="R189" t="str">
        <f>'Raw Data'!N189</f>
        <v>["Motor Vehicle in Motion","Motor Vehicle in Motion"]</v>
      </c>
      <c r="S189" t="str">
        <f>'Raw Data'!O189</f>
        <v>["Motor Vehicle in Motion","Motor Vehicle in Motion"]</v>
      </c>
      <c r="T189" t="str">
        <f>'Raw Data'!P189</f>
        <v>(None)</v>
      </c>
      <c r="U189">
        <f>'Raw Data'!Q189</f>
        <v>2</v>
      </c>
      <c r="V189" s="1" t="str">
        <f t="shared" si="25"/>
        <v>No</v>
      </c>
      <c r="W189" t="str">
        <f>'Raw Data'!R189</f>
        <v>["Negotiating a Curve","Turning Left"]</v>
      </c>
      <c r="X189" t="str">
        <f>'Raw Data'!S189</f>
        <v>["East","West"]</v>
      </c>
      <c r="Y189" t="str">
        <f>'Raw Data'!T189</f>
        <v>Daylight</v>
      </c>
      <c r="Z189" t="str">
        <f>'Raw Data'!U189</f>
        <v>Dry</v>
      </c>
      <c r="AA189" t="str">
        <f>'Raw Data'!V189</f>
        <v>[19,52]</v>
      </c>
      <c r="AB189" t="str">
        <f>'Raw Data'!W189</f>
        <v>["Shoulder Belt Only Used","Shoulder Belt Only Used","Shoulder Belt Only Used","Shoulder Belt Only Used","Shoulder Belt Only Used","Shoulder Belt Only Used","Shoulder Belt Only Used","Shoulder Belt Only Used"]</v>
      </c>
      <c r="AC189" s="1">
        <f t="shared" si="26"/>
        <v>0</v>
      </c>
      <c r="AD189" t="str">
        <f>'Raw Data'!X189</f>
        <v>["Passenger Car","Passenger Car"]</v>
      </c>
      <c r="AE189" t="str">
        <f>'Raw Data'!Y189</f>
        <v>2411000200I</v>
      </c>
      <c r="AF189">
        <f>'Raw Data'!Z189</f>
        <v>23.378502999999998</v>
      </c>
      <c r="AG189">
        <f>'Raw Data'!AA189</f>
        <v>34.816434999999998</v>
      </c>
      <c r="AH189">
        <f>'Raw Data'!AB189</f>
        <v>-83.319074000000001</v>
      </c>
      <c r="AI189">
        <f>'Raw Data'!AC189</f>
        <v>77</v>
      </c>
      <c r="AJ189">
        <f>'Raw Data'!AD189</f>
        <v>62</v>
      </c>
      <c r="AK189">
        <f>'Raw Data'!AE189</f>
        <v>138</v>
      </c>
      <c r="AL189" t="str">
        <f>'Raw Data'!AF189</f>
        <v>D1_0002_00_I</v>
      </c>
      <c r="AM189">
        <f>'Raw Data'!AG189</f>
        <v>119</v>
      </c>
      <c r="AN189">
        <f>'Raw Data'!AH189</f>
        <v>137</v>
      </c>
      <c r="AO189" t="str">
        <f>'Raw Data'!AI189</f>
        <v>simple</v>
      </c>
      <c r="AP189">
        <f>'Raw Data'!AJ189</f>
        <v>2266.4</v>
      </c>
      <c r="AQ189">
        <f>'Raw Data'!AK189</f>
        <v>26.9</v>
      </c>
      <c r="AR189">
        <f>'Raw Data'!AL189</f>
        <v>1065.0999999999999</v>
      </c>
      <c r="AS189">
        <f>'Raw Data'!AM189</f>
        <v>-83.319029999999998</v>
      </c>
      <c r="AT189">
        <f>'Raw Data'!AN189</f>
        <v>34.818447999999997</v>
      </c>
      <c r="AU189">
        <f>'Raw Data'!AO189</f>
        <v>-83.319361000000001</v>
      </c>
      <c r="AV189">
        <f>'Raw Data'!AP189</f>
        <v>34.815559</v>
      </c>
      <c r="AW189" t="str">
        <f>'Raw Data'!AQ189</f>
        <v>2411000200I</v>
      </c>
      <c r="AX189">
        <f>'Raw Data'!AR189</f>
        <v>1</v>
      </c>
      <c r="AY189">
        <f>'Raw Data'!AS189</f>
        <v>241</v>
      </c>
      <c r="AZ189">
        <f>'Raw Data'!AT189</f>
        <v>2</v>
      </c>
      <c r="BA189">
        <f>'Raw Data'!AU189</f>
        <v>0</v>
      </c>
      <c r="BB189">
        <f>'Raw Data'!AV189</f>
        <v>55</v>
      </c>
      <c r="BC189">
        <f>'Raw Data'!AW189</f>
        <v>3.5</v>
      </c>
      <c r="BD189">
        <f>'Raw Data'!AX189</f>
        <v>3.27</v>
      </c>
      <c r="BE189">
        <f>'Raw Data'!AY189</f>
        <v>1479</v>
      </c>
      <c r="BF189">
        <f>'Raw Data'!AZ189</f>
        <v>1469.8</v>
      </c>
      <c r="BG189">
        <f>'Raw Data'!BA189</f>
        <v>1464.9</v>
      </c>
      <c r="BH189">
        <f>'Raw Data'!BB189</f>
        <v>55</v>
      </c>
      <c r="BI189">
        <f>'Raw Data'!BC189</f>
        <v>70.900000000000006</v>
      </c>
      <c r="BJ189">
        <f>'Raw Data'!BD189</f>
        <v>0</v>
      </c>
      <c r="BK189">
        <f>'Raw Data'!BE189</f>
        <v>43091</v>
      </c>
      <c r="BL189" t="str">
        <f>'Raw Data'!BF189</f>
        <v>NONE</v>
      </c>
      <c r="BM189">
        <f>'Raw Data'!BG189</f>
        <v>2.944E-3</v>
      </c>
      <c r="BN189">
        <f>'Raw Data'!BH189</f>
        <v>43332</v>
      </c>
      <c r="BO189">
        <f>'Raw Data'!BI189</f>
        <v>42957</v>
      </c>
      <c r="BP189" t="str">
        <f>'Raw Data'!BJ189</f>
        <v>2411000200I</v>
      </c>
      <c r="BQ189" t="str">
        <f>'Raw Data'!BK189</f>
        <v>RABUN</v>
      </c>
      <c r="BR189">
        <f>'Raw Data'!BL189</f>
        <v>1</v>
      </c>
      <c r="BS189">
        <f>'Raw Data'!BM189</f>
        <v>200</v>
      </c>
      <c r="BT189">
        <f>'Raw Data'!BN189</f>
        <v>1</v>
      </c>
      <c r="BU189">
        <f>'Raw Data'!BO189</f>
        <v>1</v>
      </c>
      <c r="BV189">
        <f>'Raw Data'!BP189</f>
        <v>2</v>
      </c>
      <c r="BW189">
        <f>'Raw Data'!BQ189</f>
        <v>1</v>
      </c>
      <c r="BX189">
        <f>'Raw Data'!BR189</f>
        <v>1</v>
      </c>
      <c r="BY189">
        <f>'Raw Data'!BS189</f>
        <v>2</v>
      </c>
      <c r="BZ189">
        <f>'Raw Data'!BT189</f>
        <v>0</v>
      </c>
      <c r="CA189">
        <f>'Raw Data'!BU189</f>
        <v>4</v>
      </c>
      <c r="CB189" t="str">
        <f>'Raw Data'!BV189</f>
        <v>N</v>
      </c>
      <c r="CC189">
        <f>'Raw Data'!BW189</f>
        <v>241</v>
      </c>
      <c r="CD189">
        <f>'Raw Data'!BX189</f>
        <v>2</v>
      </c>
      <c r="CE189">
        <f>'Raw Data'!BY189</f>
        <v>0</v>
      </c>
      <c r="CF189" t="str">
        <f>'Raw Data'!BZ189</f>
        <v>Not Urban</v>
      </c>
      <c r="CG189" t="str">
        <f>'Raw Data'!CA189</f>
        <v>Not Urban</v>
      </c>
      <c r="CH189">
        <f>'Raw Data'!CB189</f>
        <v>0</v>
      </c>
      <c r="CI189">
        <f>'Raw Data'!CC189</f>
        <v>55</v>
      </c>
      <c r="CJ189">
        <f>'Raw Data'!CD189</f>
        <v>2280</v>
      </c>
      <c r="CK189" t="str">
        <f>'Raw Data'!CE189</f>
        <v xml:space="preserve"> </v>
      </c>
      <c r="CL189">
        <f>'Raw Data'!CF189</f>
        <v>0</v>
      </c>
      <c r="CM189">
        <f>'Raw Data'!CG189</f>
        <v>2.839718</v>
      </c>
      <c r="CN189">
        <f>'Raw Data'!CH189</f>
        <v>9</v>
      </c>
      <c r="CO189" t="str">
        <f>'Raw Data'!CI189</f>
        <v>State Mainline</v>
      </c>
      <c r="CP189">
        <f>'Raw Data'!CJ189</f>
        <v>2280</v>
      </c>
      <c r="CQ189">
        <f>'Raw Data'!CK189</f>
        <v>452522</v>
      </c>
      <c r="CR189">
        <f>'Raw Data'!CL189</f>
        <v>21.56</v>
      </c>
      <c r="CS189">
        <f>'Raw Data'!CM189</f>
        <v>24.39</v>
      </c>
      <c r="CT189">
        <f>'Raw Data'!CN189</f>
        <v>452522</v>
      </c>
      <c r="CU189">
        <f>'Raw Data'!CO189</f>
        <v>0</v>
      </c>
      <c r="CV189">
        <f>'Raw Data'!CP189</f>
        <v>14993.712771</v>
      </c>
      <c r="CW189">
        <f>'Raw Data'!CQ189</f>
        <v>100</v>
      </c>
      <c r="CX189">
        <f>'Raw Data'!CR189</f>
        <v>42981</v>
      </c>
      <c r="CY189">
        <f>'Raw Data'!CS189</f>
        <v>9.2135999999999996E-2</v>
      </c>
      <c r="CZ189">
        <f>'Raw Data'!CT189</f>
        <v>0</v>
      </c>
      <c r="DA189">
        <f>'Raw Data'!CU189</f>
        <v>2.944E-3</v>
      </c>
      <c r="DB189">
        <f>'Raw Data'!CV189</f>
        <v>622</v>
      </c>
      <c r="DC189" t="str">
        <f>'Raw Data'!CW189</f>
        <v>241-0023</v>
      </c>
      <c r="DD189" t="str">
        <f>'Raw Data'!CX189</f>
        <v>4R : Rural Minor Arterial</v>
      </c>
      <c r="DE189" t="str">
        <f>'Raw Data'!CY189</f>
        <v>34.834712, -83.329078</v>
      </c>
      <c r="DF189">
        <f>'Raw Data'!CZ189</f>
        <v>-83.329077999999996</v>
      </c>
      <c r="DG189">
        <f>'Raw Data'!DA189</f>
        <v>34.834712000000003</v>
      </c>
      <c r="DH189">
        <f>'Raw Data'!DB189</f>
        <v>34.834712000000003</v>
      </c>
      <c r="DI189">
        <f>'Raw Data'!DC189</f>
        <v>-83.329077999999996</v>
      </c>
      <c r="DJ189">
        <f>'Raw Data'!DD189</f>
        <v>2.944E-3</v>
      </c>
      <c r="DK189">
        <f>'Raw Data'!DE189</f>
        <v>77</v>
      </c>
      <c r="DL189" s="1" t="str">
        <f>VLOOKUP(DK189,'Curve Info'!$A$9:$P$76,16)</f>
        <v>Low Crash Frequency</v>
      </c>
      <c r="DM189" s="1" t="str">
        <f>VLOOKUP(DK189,'Curve Info'!$A$9:$P$76,14)</f>
        <v>Medium AADT</v>
      </c>
      <c r="DN189" s="1">
        <f t="shared" si="27"/>
        <v>2100</v>
      </c>
      <c r="DO189" s="1">
        <f t="shared" si="28"/>
        <v>2082.5</v>
      </c>
      <c r="DP189" s="1">
        <f t="shared" si="29"/>
        <v>17.5</v>
      </c>
      <c r="DQ189" s="1">
        <f t="shared" si="30"/>
        <v>8.4033613445378148E-3</v>
      </c>
      <c r="DR189" s="1">
        <f t="shared" si="31"/>
        <v>2091.25</v>
      </c>
      <c r="DS189">
        <f>'Raw Data'!DF189</f>
        <v>1920</v>
      </c>
      <c r="DT189">
        <f>'Raw Data'!DG189</f>
        <v>0</v>
      </c>
      <c r="DU189">
        <f>'Raw Data'!DH189</f>
        <v>2020</v>
      </c>
      <c r="DV189">
        <f>'Raw Data'!DI189</f>
        <v>0</v>
      </c>
      <c r="DW189">
        <f>'Raw Data'!DJ189</f>
        <v>2360</v>
      </c>
      <c r="DX189">
        <f>'Raw Data'!DK189</f>
        <v>0</v>
      </c>
      <c r="DY189">
        <f>'Raw Data'!DL189</f>
        <v>2350</v>
      </c>
      <c r="DZ189">
        <f>'Raw Data'!DM189</f>
        <v>0</v>
      </c>
      <c r="EA189">
        <f>'Raw Data'!DN189</f>
        <v>2280</v>
      </c>
      <c r="EB189">
        <f>'Raw Data'!DO189</f>
        <v>10.5</v>
      </c>
      <c r="EC189">
        <f>'Raw Data'!DP189</f>
        <v>2190</v>
      </c>
      <c r="ED189">
        <f>'Raw Data'!DQ189</f>
        <v>10.5</v>
      </c>
      <c r="EE189">
        <f>'Raw Data'!DR189</f>
        <v>1930</v>
      </c>
      <c r="EF189">
        <f>'Raw Data'!DS189</f>
        <v>10.5</v>
      </c>
      <c r="EG189">
        <f>'Raw Data'!DT189</f>
        <v>1930</v>
      </c>
      <c r="EH189">
        <f>'Raw Data'!DU189</f>
        <v>10.5</v>
      </c>
      <c r="EI189">
        <f>'Raw Data'!DV189</f>
        <v>1930</v>
      </c>
      <c r="EJ189">
        <f>'Raw Data'!DW189</f>
        <v>10.5</v>
      </c>
      <c r="EK189">
        <f>'Raw Data'!DX189</f>
        <v>1940</v>
      </c>
      <c r="EL189">
        <f>'Raw Data'!DY189</f>
        <v>10.5</v>
      </c>
      <c r="EM189">
        <f>'Raw Data'!DZ189</f>
        <v>0</v>
      </c>
    </row>
    <row r="190" spans="1:143" x14ac:dyDescent="0.3">
      <c r="A190">
        <f>'Raw Data'!A190</f>
        <v>189</v>
      </c>
      <c r="B190">
        <f>'Raw Data'!B190</f>
        <v>7390825</v>
      </c>
      <c r="C190" t="str">
        <f>'Raw Data'!C190</f>
        <v>Rabun Co Sheriff's Office</v>
      </c>
      <c r="D190">
        <f>'Raw Data'!D190</f>
        <v>43747.354166666664</v>
      </c>
      <c r="E190" s="1">
        <f t="shared" si="22"/>
        <v>2019</v>
      </c>
      <c r="F190" s="1" t="str" cm="1">
        <f t="array" ref="F190">_xlfn.IFS(E190&lt;=2016,"before treatment",E190=2017,"unknown",E190&gt;2017,"after treatment")</f>
        <v>after treatment</v>
      </c>
      <c r="G190" s="1">
        <f t="shared" si="23"/>
        <v>0</v>
      </c>
      <c r="H190" s="1">
        <f t="shared" si="24"/>
        <v>1</v>
      </c>
      <c r="I190" t="str">
        <f>'Raw Data'!E190</f>
        <v>Rabun</v>
      </c>
      <c r="J190" t="str">
        <f>'Raw Data'!F190</f>
        <v>State Route 2</v>
      </c>
      <c r="K190" t="str">
        <f>'Raw Data'!G190</f>
        <v>S Carolina State Line</v>
      </c>
      <c r="L190" t="str">
        <f>'Raw Data'!H190</f>
        <v>(O) No Injury</v>
      </c>
      <c r="M190">
        <f>'Raw Data'!I190</f>
        <v>0</v>
      </c>
      <c r="N190">
        <f>'Raw Data'!J190</f>
        <v>0</v>
      </c>
      <c r="O190">
        <f>'Raw Data'!K190</f>
        <v>0</v>
      </c>
      <c r="P190" t="str">
        <f>'Raw Data'!L190</f>
        <v>Not a Collision with Motor Vehicle</v>
      </c>
      <c r="Q190" t="str">
        <f>'Raw Data'!M190</f>
        <v>Off Roadway</v>
      </c>
      <c r="R190" t="str">
        <f>'Raw Data'!N190</f>
        <v>Embankment</v>
      </c>
      <c r="S190" t="str">
        <f>'Raw Data'!O190</f>
        <v>Embankment</v>
      </c>
      <c r="T190" t="str">
        <f>'Raw Data'!P190</f>
        <v>(None)</v>
      </c>
      <c r="U190">
        <f>'Raw Data'!Q190</f>
        <v>1</v>
      </c>
      <c r="V190" s="1" t="str">
        <f t="shared" si="25"/>
        <v>Yes</v>
      </c>
      <c r="W190" t="str">
        <f>'Raw Data'!R190</f>
        <v>Negotiating a Curve</v>
      </c>
      <c r="X190" t="str">
        <f>'Raw Data'!S190</f>
        <v>West</v>
      </c>
      <c r="Y190" t="str">
        <f>'Raw Data'!T190</f>
        <v>Daylight</v>
      </c>
      <c r="Z190" t="str">
        <f>'Raw Data'!U190</f>
        <v>Dry</v>
      </c>
      <c r="AA190">
        <f>'Raw Data'!V190</f>
        <v>76</v>
      </c>
      <c r="AB190" t="str">
        <f>'Raw Data'!W190</f>
        <v>Lap and Shoulder Belt Used</v>
      </c>
      <c r="AC190" s="1">
        <f t="shared" si="26"/>
        <v>0</v>
      </c>
      <c r="AD190" t="str">
        <f>'Raw Data'!X190</f>
        <v>Passenger Car</v>
      </c>
      <c r="AE190" t="str">
        <f>'Raw Data'!Y190</f>
        <v>2411000200I</v>
      </c>
      <c r="AF190">
        <f>'Raw Data'!Z190</f>
        <v>23.709838999999999</v>
      </c>
      <c r="AG190">
        <f>'Raw Data'!AA190</f>
        <v>34.812109999999997</v>
      </c>
      <c r="AH190">
        <f>'Raw Data'!AB190</f>
        <v>-83.318267000000006</v>
      </c>
      <c r="AI190">
        <f>'Raw Data'!AC190</f>
        <v>78</v>
      </c>
      <c r="AJ190">
        <f>'Raw Data'!AD190</f>
        <v>63</v>
      </c>
      <c r="AK190">
        <f>'Raw Data'!AE190</f>
        <v>139</v>
      </c>
      <c r="AL190" t="str">
        <f>'Raw Data'!AF190</f>
        <v>D1_0002_00_I</v>
      </c>
      <c r="AM190">
        <f>'Raw Data'!AG190</f>
        <v>120</v>
      </c>
      <c r="AN190">
        <f>'Raw Data'!AH190</f>
        <v>138</v>
      </c>
      <c r="AO190" t="str">
        <f>'Raw Data'!AI190</f>
        <v>split</v>
      </c>
      <c r="AP190">
        <f>'Raw Data'!AJ190</f>
        <v>464.2</v>
      </c>
      <c r="AQ190">
        <f>'Raw Data'!AK190</f>
        <v>87.1</v>
      </c>
      <c r="AR190">
        <f>'Raw Data'!AL190</f>
        <v>704.2</v>
      </c>
      <c r="AS190">
        <f>'Raw Data'!AM190</f>
        <v>-83.319338999999999</v>
      </c>
      <c r="AT190">
        <f>'Raw Data'!AN190</f>
        <v>34.813139999999997</v>
      </c>
      <c r="AU190">
        <f>'Raw Data'!AO190</f>
        <v>-83.317683000000002</v>
      </c>
      <c r="AV190">
        <f>'Raw Data'!AP190</f>
        <v>34.812033</v>
      </c>
      <c r="AW190" t="str">
        <f>'Raw Data'!AQ190</f>
        <v>2411000200I</v>
      </c>
      <c r="AX190">
        <f>'Raw Data'!AR190</f>
        <v>1</v>
      </c>
      <c r="AY190">
        <f>'Raw Data'!AS190</f>
        <v>241</v>
      </c>
      <c r="AZ190">
        <f>'Raw Data'!AT190</f>
        <v>2</v>
      </c>
      <c r="BA190">
        <f>'Raw Data'!AU190</f>
        <v>0</v>
      </c>
      <c r="BB190">
        <f>'Raw Data'!AV190</f>
        <v>55</v>
      </c>
      <c r="BC190">
        <f>'Raw Data'!AW190</f>
        <v>8.9600000000000009</v>
      </c>
      <c r="BD190">
        <f>'Raw Data'!AX190</f>
        <v>8.61</v>
      </c>
      <c r="BE190">
        <f>'Raw Data'!AY190</f>
        <v>1423.6</v>
      </c>
      <c r="BF190">
        <f>'Raw Data'!AZ190</f>
        <v>1394</v>
      </c>
      <c r="BG190">
        <f>'Raw Data'!BA190</f>
        <v>1376.3</v>
      </c>
      <c r="BH190">
        <f>'Raw Data'!BB190</f>
        <v>55</v>
      </c>
      <c r="BI190">
        <f>'Raw Data'!BC190</f>
        <v>42</v>
      </c>
      <c r="BJ190">
        <f>'Raw Data'!BD190</f>
        <v>13</v>
      </c>
      <c r="BK190">
        <f>'Raw Data'!BE190</f>
        <v>43091</v>
      </c>
      <c r="BL190" t="str">
        <f>'Raw Data'!BF190</f>
        <v>ASV_10+</v>
      </c>
      <c r="BM190">
        <f>'Raw Data'!BG190</f>
        <v>2.1740000000000002E-3</v>
      </c>
      <c r="BN190">
        <f>'Raw Data'!BH190</f>
        <v>43332</v>
      </c>
      <c r="BO190">
        <f>'Raw Data'!BI190</f>
        <v>42957</v>
      </c>
      <c r="BP190" t="str">
        <f>'Raw Data'!BJ190</f>
        <v>2411000200I</v>
      </c>
      <c r="BQ190" t="str">
        <f>'Raw Data'!BK190</f>
        <v>RABUN</v>
      </c>
      <c r="BR190">
        <f>'Raw Data'!BL190</f>
        <v>1</v>
      </c>
      <c r="BS190">
        <f>'Raw Data'!BM190</f>
        <v>200</v>
      </c>
      <c r="BT190">
        <f>'Raw Data'!BN190</f>
        <v>1</v>
      </c>
      <c r="BU190">
        <f>'Raw Data'!BO190</f>
        <v>1</v>
      </c>
      <c r="BV190">
        <f>'Raw Data'!BP190</f>
        <v>2</v>
      </c>
      <c r="BW190">
        <f>'Raw Data'!BQ190</f>
        <v>1</v>
      </c>
      <c r="BX190">
        <f>'Raw Data'!BR190</f>
        <v>1</v>
      </c>
      <c r="BY190">
        <f>'Raw Data'!BS190</f>
        <v>2</v>
      </c>
      <c r="BZ190">
        <f>'Raw Data'!BT190</f>
        <v>0</v>
      </c>
      <c r="CA190">
        <f>'Raw Data'!BU190</f>
        <v>4</v>
      </c>
      <c r="CB190" t="str">
        <f>'Raw Data'!BV190</f>
        <v>N</v>
      </c>
      <c r="CC190">
        <f>'Raw Data'!BW190</f>
        <v>241</v>
      </c>
      <c r="CD190">
        <f>'Raw Data'!BX190</f>
        <v>2</v>
      </c>
      <c r="CE190">
        <f>'Raw Data'!BY190</f>
        <v>0</v>
      </c>
      <c r="CF190" t="str">
        <f>'Raw Data'!BZ190</f>
        <v>Not Urban</v>
      </c>
      <c r="CG190" t="str">
        <f>'Raw Data'!CA190</f>
        <v>Not Urban</v>
      </c>
      <c r="CH190">
        <f>'Raw Data'!CB190</f>
        <v>0</v>
      </c>
      <c r="CI190">
        <f>'Raw Data'!CC190</f>
        <v>55</v>
      </c>
      <c r="CJ190">
        <f>'Raw Data'!CD190</f>
        <v>2280</v>
      </c>
      <c r="CK190" t="str">
        <f>'Raw Data'!CE190</f>
        <v xml:space="preserve"> </v>
      </c>
      <c r="CL190">
        <f>'Raw Data'!CF190</f>
        <v>0</v>
      </c>
      <c r="CM190">
        <f>'Raw Data'!CG190</f>
        <v>2.839718</v>
      </c>
      <c r="CN190">
        <f>'Raw Data'!CH190</f>
        <v>9</v>
      </c>
      <c r="CO190" t="str">
        <f>'Raw Data'!CI190</f>
        <v>State Mainline</v>
      </c>
      <c r="CP190">
        <f>'Raw Data'!CJ190</f>
        <v>2280</v>
      </c>
      <c r="CQ190">
        <f>'Raw Data'!CK190</f>
        <v>452522</v>
      </c>
      <c r="CR190">
        <f>'Raw Data'!CL190</f>
        <v>21.56</v>
      </c>
      <c r="CS190">
        <f>'Raw Data'!CM190</f>
        <v>24.39</v>
      </c>
      <c r="CT190">
        <f>'Raw Data'!CN190</f>
        <v>452522</v>
      </c>
      <c r="CU190">
        <f>'Raw Data'!CO190</f>
        <v>0</v>
      </c>
      <c r="CV190">
        <f>'Raw Data'!CP190</f>
        <v>14993.712771</v>
      </c>
      <c r="CW190">
        <f>'Raw Data'!CQ190</f>
        <v>100</v>
      </c>
      <c r="CX190">
        <f>'Raw Data'!CR190</f>
        <v>42981</v>
      </c>
      <c r="CY190">
        <f>'Raw Data'!CS190</f>
        <v>9.2135999999999996E-2</v>
      </c>
      <c r="CZ190">
        <f>'Raw Data'!CT190</f>
        <v>0</v>
      </c>
      <c r="DA190">
        <f>'Raw Data'!CU190</f>
        <v>2.1740000000000002E-3</v>
      </c>
      <c r="DB190">
        <f>'Raw Data'!CV190</f>
        <v>622</v>
      </c>
      <c r="DC190" t="str">
        <f>'Raw Data'!CW190</f>
        <v>241-0023</v>
      </c>
      <c r="DD190" t="str">
        <f>'Raw Data'!CX190</f>
        <v>4R : Rural Minor Arterial</v>
      </c>
      <c r="DE190" t="str">
        <f>'Raw Data'!CY190</f>
        <v>34.834712, -83.329078</v>
      </c>
      <c r="DF190">
        <f>'Raw Data'!CZ190</f>
        <v>-83.329077999999996</v>
      </c>
      <c r="DG190">
        <f>'Raw Data'!DA190</f>
        <v>34.834712000000003</v>
      </c>
      <c r="DH190">
        <f>'Raw Data'!DB190</f>
        <v>34.834712000000003</v>
      </c>
      <c r="DI190">
        <f>'Raw Data'!DC190</f>
        <v>-83.329077999999996</v>
      </c>
      <c r="DJ190">
        <f>'Raw Data'!DD190</f>
        <v>2.1740000000000002E-3</v>
      </c>
      <c r="DK190">
        <f>'Raw Data'!DE190</f>
        <v>78</v>
      </c>
      <c r="DL190" s="1" t="str">
        <f>VLOOKUP(DK190,'Curve Info'!$A$9:$P$76,16)</f>
        <v>High Crash Frequency</v>
      </c>
      <c r="DM190" s="1" t="str">
        <f>VLOOKUP(DK190,'Curve Info'!$A$9:$P$76,14)</f>
        <v>Medium AADT</v>
      </c>
      <c r="DN190" s="1">
        <f t="shared" si="27"/>
        <v>2100</v>
      </c>
      <c r="DO190" s="1">
        <f t="shared" si="28"/>
        <v>2082.5</v>
      </c>
      <c r="DP190" s="1">
        <f t="shared" si="29"/>
        <v>17.5</v>
      </c>
      <c r="DQ190" s="1">
        <f t="shared" si="30"/>
        <v>8.4033613445378148E-3</v>
      </c>
      <c r="DR190" s="1">
        <f t="shared" si="31"/>
        <v>2091.25</v>
      </c>
      <c r="DS190">
        <f>'Raw Data'!DF190</f>
        <v>1920</v>
      </c>
      <c r="DT190">
        <f>'Raw Data'!DG190</f>
        <v>0</v>
      </c>
      <c r="DU190">
        <f>'Raw Data'!DH190</f>
        <v>2020</v>
      </c>
      <c r="DV190">
        <f>'Raw Data'!DI190</f>
        <v>0</v>
      </c>
      <c r="DW190">
        <f>'Raw Data'!DJ190</f>
        <v>2360</v>
      </c>
      <c r="DX190">
        <f>'Raw Data'!DK190</f>
        <v>0</v>
      </c>
      <c r="DY190">
        <f>'Raw Data'!DL190</f>
        <v>2350</v>
      </c>
      <c r="DZ190">
        <f>'Raw Data'!DM190</f>
        <v>0</v>
      </c>
      <c r="EA190">
        <f>'Raw Data'!DN190</f>
        <v>2280</v>
      </c>
      <c r="EB190">
        <f>'Raw Data'!DO190</f>
        <v>10.5</v>
      </c>
      <c r="EC190">
        <f>'Raw Data'!DP190</f>
        <v>2190</v>
      </c>
      <c r="ED190">
        <f>'Raw Data'!DQ190</f>
        <v>10.5</v>
      </c>
      <c r="EE190">
        <f>'Raw Data'!DR190</f>
        <v>1930</v>
      </c>
      <c r="EF190">
        <f>'Raw Data'!DS190</f>
        <v>10.5</v>
      </c>
      <c r="EG190">
        <f>'Raw Data'!DT190</f>
        <v>1930</v>
      </c>
      <c r="EH190">
        <f>'Raw Data'!DU190</f>
        <v>10.5</v>
      </c>
      <c r="EI190">
        <f>'Raw Data'!DV190</f>
        <v>1930</v>
      </c>
      <c r="EJ190">
        <f>'Raw Data'!DW190</f>
        <v>10.5</v>
      </c>
      <c r="EK190">
        <f>'Raw Data'!DX190</f>
        <v>1940</v>
      </c>
      <c r="EL190">
        <f>'Raw Data'!DY190</f>
        <v>10.5</v>
      </c>
      <c r="EM190">
        <f>'Raw Data'!DZ190</f>
        <v>0</v>
      </c>
    </row>
    <row r="191" spans="1:143" x14ac:dyDescent="0.3">
      <c r="A191">
        <f>'Raw Data'!A191</f>
        <v>190</v>
      </c>
      <c r="B191">
        <f>'Raw Data'!B191</f>
        <v>6313445</v>
      </c>
      <c r="C191" t="str">
        <f>'Raw Data'!C191</f>
        <v>Gsp Post 00</v>
      </c>
      <c r="D191">
        <f>'Raw Data'!D191</f>
        <v>42931.923611111109</v>
      </c>
      <c r="E191" s="1">
        <f t="shared" si="22"/>
        <v>2017</v>
      </c>
      <c r="F191" s="1" t="str" cm="1">
        <f t="array" ref="F191">_xlfn.IFS(E191&lt;=2016,"before treatment",E191=2017,"unknown",E191&gt;2017,"after treatment")</f>
        <v>unknown</v>
      </c>
      <c r="G191" s="1">
        <f t="shared" si="23"/>
        <v>0</v>
      </c>
      <c r="H191" s="1">
        <f t="shared" si="24"/>
        <v>0</v>
      </c>
      <c r="I191" t="str">
        <f>'Raw Data'!E191</f>
        <v>Rabun</v>
      </c>
      <c r="J191" t="str">
        <f>'Raw Data'!F191</f>
        <v>State Route 2</v>
      </c>
      <c r="K191" t="str">
        <f>'Raw Data'!G191</f>
        <v>(none)</v>
      </c>
      <c r="L191" t="str">
        <f>'Raw Data'!H191</f>
        <v>(A) Suspected Serious Injury</v>
      </c>
      <c r="M191">
        <f>'Raw Data'!I191</f>
        <v>0</v>
      </c>
      <c r="N191">
        <f>'Raw Data'!J191</f>
        <v>1</v>
      </c>
      <c r="O191">
        <f>'Raw Data'!K191</f>
        <v>0</v>
      </c>
      <c r="P191" t="str">
        <f>'Raw Data'!L191</f>
        <v>Not a Collision with Motor Vehicle</v>
      </c>
      <c r="Q191" t="str">
        <f>'Raw Data'!M191</f>
        <v>On Shoulder</v>
      </c>
      <c r="R191" t="str">
        <f>'Raw Data'!N191</f>
        <v>Other-Fixed Object</v>
      </c>
      <c r="S191" t="str">
        <f>'Raw Data'!O191</f>
        <v>Embankment</v>
      </c>
      <c r="T191" t="str">
        <f>'Raw Data'!P191</f>
        <v>Changed Lanes Improperly</v>
      </c>
      <c r="U191">
        <f>'Raw Data'!Q191</f>
        <v>1</v>
      </c>
      <c r="V191" s="1" t="str">
        <f t="shared" si="25"/>
        <v>Yes</v>
      </c>
      <c r="W191" t="str">
        <f>'Raw Data'!R191</f>
        <v>Negotiating a Curve</v>
      </c>
      <c r="X191" t="str">
        <f>'Raw Data'!S191</f>
        <v>West</v>
      </c>
      <c r="Y191" t="str">
        <f>'Raw Data'!T191</f>
        <v>Dark-Not Lighted</v>
      </c>
      <c r="Z191" t="str">
        <f>'Raw Data'!U191</f>
        <v>Dry</v>
      </c>
      <c r="AA191">
        <f>'Raw Data'!V191</f>
        <v>85</v>
      </c>
      <c r="AB191" t="str">
        <f>'Raw Data'!W191</f>
        <v>["Lap and Shoulder Belt Used","Lap and Shoulder Belt Used"]</v>
      </c>
      <c r="AC191" s="1">
        <f t="shared" si="26"/>
        <v>0</v>
      </c>
      <c r="AD191" t="str">
        <f>'Raw Data'!X191</f>
        <v>Passenger Car</v>
      </c>
      <c r="AE191" t="str">
        <f>'Raw Data'!Y191</f>
        <v>2411000200I</v>
      </c>
      <c r="AF191">
        <f>'Raw Data'!Z191</f>
        <v>23.664795000000002</v>
      </c>
      <c r="AG191">
        <f>'Raw Data'!AA191</f>
        <v>34.812440000000002</v>
      </c>
      <c r="AH191">
        <f>'Raw Data'!AB191</f>
        <v>-83.318934999999996</v>
      </c>
      <c r="AI191">
        <f>'Raw Data'!AC191</f>
        <v>78</v>
      </c>
      <c r="AJ191">
        <f>'Raw Data'!AD191</f>
        <v>63</v>
      </c>
      <c r="AK191">
        <f>'Raw Data'!AE191</f>
        <v>139</v>
      </c>
      <c r="AL191" t="str">
        <f>'Raw Data'!AF191</f>
        <v>D1_0002_00_I</v>
      </c>
      <c r="AM191">
        <f>'Raw Data'!AG191</f>
        <v>120</v>
      </c>
      <c r="AN191">
        <f>'Raw Data'!AH191</f>
        <v>138</v>
      </c>
      <c r="AO191" t="str">
        <f>'Raw Data'!AI191</f>
        <v>split</v>
      </c>
      <c r="AP191">
        <f>'Raw Data'!AJ191</f>
        <v>464.2</v>
      </c>
      <c r="AQ191">
        <f>'Raw Data'!AK191</f>
        <v>87.1</v>
      </c>
      <c r="AR191">
        <f>'Raw Data'!AL191</f>
        <v>704.2</v>
      </c>
      <c r="AS191">
        <f>'Raw Data'!AM191</f>
        <v>-83.319338999999999</v>
      </c>
      <c r="AT191">
        <f>'Raw Data'!AN191</f>
        <v>34.813139999999997</v>
      </c>
      <c r="AU191">
        <f>'Raw Data'!AO191</f>
        <v>-83.317683000000002</v>
      </c>
      <c r="AV191">
        <f>'Raw Data'!AP191</f>
        <v>34.812033</v>
      </c>
      <c r="AW191" t="str">
        <f>'Raw Data'!AQ191</f>
        <v>2411000200I</v>
      </c>
      <c r="AX191">
        <f>'Raw Data'!AR191</f>
        <v>1</v>
      </c>
      <c r="AY191">
        <f>'Raw Data'!AS191</f>
        <v>241</v>
      </c>
      <c r="AZ191">
        <f>'Raw Data'!AT191</f>
        <v>2</v>
      </c>
      <c r="BA191">
        <f>'Raw Data'!AU191</f>
        <v>0</v>
      </c>
      <c r="BB191">
        <f>'Raw Data'!AV191</f>
        <v>55</v>
      </c>
      <c r="BC191">
        <f>'Raw Data'!AW191</f>
        <v>8.9600000000000009</v>
      </c>
      <c r="BD191">
        <f>'Raw Data'!AX191</f>
        <v>8.61</v>
      </c>
      <c r="BE191">
        <f>'Raw Data'!AY191</f>
        <v>1423.6</v>
      </c>
      <c r="BF191">
        <f>'Raw Data'!AZ191</f>
        <v>1394</v>
      </c>
      <c r="BG191">
        <f>'Raw Data'!BA191</f>
        <v>1376.3</v>
      </c>
      <c r="BH191">
        <f>'Raw Data'!BB191</f>
        <v>55</v>
      </c>
      <c r="BI191">
        <f>'Raw Data'!BC191</f>
        <v>42</v>
      </c>
      <c r="BJ191">
        <f>'Raw Data'!BD191</f>
        <v>13</v>
      </c>
      <c r="BK191">
        <f>'Raw Data'!BE191</f>
        <v>43091</v>
      </c>
      <c r="BL191" t="str">
        <f>'Raw Data'!BF191</f>
        <v>ASV_10+</v>
      </c>
      <c r="BM191">
        <f>'Raw Data'!BG191</f>
        <v>2.1740000000000002E-3</v>
      </c>
      <c r="BN191">
        <f>'Raw Data'!BH191</f>
        <v>43332</v>
      </c>
      <c r="BO191">
        <f>'Raw Data'!BI191</f>
        <v>42957</v>
      </c>
      <c r="BP191" t="str">
        <f>'Raw Data'!BJ191</f>
        <v>2411000200I</v>
      </c>
      <c r="BQ191" t="str">
        <f>'Raw Data'!BK191</f>
        <v>RABUN</v>
      </c>
      <c r="BR191">
        <f>'Raw Data'!BL191</f>
        <v>1</v>
      </c>
      <c r="BS191">
        <f>'Raw Data'!BM191</f>
        <v>200</v>
      </c>
      <c r="BT191">
        <f>'Raw Data'!BN191</f>
        <v>1</v>
      </c>
      <c r="BU191">
        <f>'Raw Data'!BO191</f>
        <v>1</v>
      </c>
      <c r="BV191">
        <f>'Raw Data'!BP191</f>
        <v>2</v>
      </c>
      <c r="BW191">
        <f>'Raw Data'!BQ191</f>
        <v>1</v>
      </c>
      <c r="BX191">
        <f>'Raw Data'!BR191</f>
        <v>1</v>
      </c>
      <c r="BY191">
        <f>'Raw Data'!BS191</f>
        <v>2</v>
      </c>
      <c r="BZ191">
        <f>'Raw Data'!BT191</f>
        <v>0</v>
      </c>
      <c r="CA191">
        <f>'Raw Data'!BU191</f>
        <v>4</v>
      </c>
      <c r="CB191" t="str">
        <f>'Raw Data'!BV191</f>
        <v>N</v>
      </c>
      <c r="CC191">
        <f>'Raw Data'!BW191</f>
        <v>241</v>
      </c>
      <c r="CD191">
        <f>'Raw Data'!BX191</f>
        <v>2</v>
      </c>
      <c r="CE191">
        <f>'Raw Data'!BY191</f>
        <v>0</v>
      </c>
      <c r="CF191" t="str">
        <f>'Raw Data'!BZ191</f>
        <v>Not Urban</v>
      </c>
      <c r="CG191" t="str">
        <f>'Raw Data'!CA191</f>
        <v>Not Urban</v>
      </c>
      <c r="CH191">
        <f>'Raw Data'!CB191</f>
        <v>0</v>
      </c>
      <c r="CI191">
        <f>'Raw Data'!CC191</f>
        <v>55</v>
      </c>
      <c r="CJ191">
        <f>'Raw Data'!CD191</f>
        <v>2280</v>
      </c>
      <c r="CK191" t="str">
        <f>'Raw Data'!CE191</f>
        <v xml:space="preserve"> </v>
      </c>
      <c r="CL191">
        <f>'Raw Data'!CF191</f>
        <v>0</v>
      </c>
      <c r="CM191">
        <f>'Raw Data'!CG191</f>
        <v>2.839718</v>
      </c>
      <c r="CN191">
        <f>'Raw Data'!CH191</f>
        <v>9</v>
      </c>
      <c r="CO191" t="str">
        <f>'Raw Data'!CI191</f>
        <v>State Mainline</v>
      </c>
      <c r="CP191">
        <f>'Raw Data'!CJ191</f>
        <v>2280</v>
      </c>
      <c r="CQ191">
        <f>'Raw Data'!CK191</f>
        <v>452522</v>
      </c>
      <c r="CR191">
        <f>'Raw Data'!CL191</f>
        <v>21.56</v>
      </c>
      <c r="CS191">
        <f>'Raw Data'!CM191</f>
        <v>24.39</v>
      </c>
      <c r="CT191">
        <f>'Raw Data'!CN191</f>
        <v>452522</v>
      </c>
      <c r="CU191">
        <f>'Raw Data'!CO191</f>
        <v>0</v>
      </c>
      <c r="CV191">
        <f>'Raw Data'!CP191</f>
        <v>14993.712771</v>
      </c>
      <c r="CW191">
        <f>'Raw Data'!CQ191</f>
        <v>100</v>
      </c>
      <c r="CX191">
        <f>'Raw Data'!CR191</f>
        <v>42981</v>
      </c>
      <c r="CY191">
        <f>'Raw Data'!CS191</f>
        <v>9.2135999999999996E-2</v>
      </c>
      <c r="CZ191">
        <f>'Raw Data'!CT191</f>
        <v>0</v>
      </c>
      <c r="DA191">
        <f>'Raw Data'!CU191</f>
        <v>2.1740000000000002E-3</v>
      </c>
      <c r="DB191">
        <f>'Raw Data'!CV191</f>
        <v>622</v>
      </c>
      <c r="DC191" t="str">
        <f>'Raw Data'!CW191</f>
        <v>241-0023</v>
      </c>
      <c r="DD191" t="str">
        <f>'Raw Data'!CX191</f>
        <v>4R : Rural Minor Arterial</v>
      </c>
      <c r="DE191" t="str">
        <f>'Raw Data'!CY191</f>
        <v>34.834712, -83.329078</v>
      </c>
      <c r="DF191">
        <f>'Raw Data'!CZ191</f>
        <v>-83.329077999999996</v>
      </c>
      <c r="DG191">
        <f>'Raw Data'!DA191</f>
        <v>34.834712000000003</v>
      </c>
      <c r="DH191">
        <f>'Raw Data'!DB191</f>
        <v>34.834712000000003</v>
      </c>
      <c r="DI191">
        <f>'Raw Data'!DC191</f>
        <v>-83.329077999999996</v>
      </c>
      <c r="DJ191">
        <f>'Raw Data'!DD191</f>
        <v>2.1740000000000002E-3</v>
      </c>
      <c r="DK191">
        <f>'Raw Data'!DE191</f>
        <v>78</v>
      </c>
      <c r="DL191" s="1" t="str">
        <f>VLOOKUP(DK191,'Curve Info'!$A$9:$P$76,16)</f>
        <v>High Crash Frequency</v>
      </c>
      <c r="DM191" s="1" t="str">
        <f>VLOOKUP(DK191,'Curve Info'!$A$9:$P$76,14)</f>
        <v>Medium AADT</v>
      </c>
      <c r="DN191" s="1">
        <f t="shared" si="27"/>
        <v>2100</v>
      </c>
      <c r="DO191" s="1">
        <f t="shared" si="28"/>
        <v>2082.5</v>
      </c>
      <c r="DP191" s="1">
        <f t="shared" si="29"/>
        <v>17.5</v>
      </c>
      <c r="DQ191" s="1">
        <f t="shared" si="30"/>
        <v>8.4033613445378148E-3</v>
      </c>
      <c r="DR191" s="1">
        <f t="shared" si="31"/>
        <v>2091.25</v>
      </c>
      <c r="DS191">
        <f>'Raw Data'!DF191</f>
        <v>1920</v>
      </c>
      <c r="DT191">
        <f>'Raw Data'!DG191</f>
        <v>0</v>
      </c>
      <c r="DU191">
        <f>'Raw Data'!DH191</f>
        <v>2020</v>
      </c>
      <c r="DV191">
        <f>'Raw Data'!DI191</f>
        <v>0</v>
      </c>
      <c r="DW191">
        <f>'Raw Data'!DJ191</f>
        <v>2360</v>
      </c>
      <c r="DX191">
        <f>'Raw Data'!DK191</f>
        <v>0</v>
      </c>
      <c r="DY191">
        <f>'Raw Data'!DL191</f>
        <v>2350</v>
      </c>
      <c r="DZ191">
        <f>'Raw Data'!DM191</f>
        <v>0</v>
      </c>
      <c r="EA191">
        <f>'Raw Data'!DN191</f>
        <v>2280</v>
      </c>
      <c r="EB191">
        <f>'Raw Data'!DO191</f>
        <v>10.5</v>
      </c>
      <c r="EC191">
        <f>'Raw Data'!DP191</f>
        <v>2190</v>
      </c>
      <c r="ED191">
        <f>'Raw Data'!DQ191</f>
        <v>10.5</v>
      </c>
      <c r="EE191">
        <f>'Raw Data'!DR191</f>
        <v>1930</v>
      </c>
      <c r="EF191">
        <f>'Raw Data'!DS191</f>
        <v>10.5</v>
      </c>
      <c r="EG191">
        <f>'Raw Data'!DT191</f>
        <v>1930</v>
      </c>
      <c r="EH191">
        <f>'Raw Data'!DU191</f>
        <v>10.5</v>
      </c>
      <c r="EI191">
        <f>'Raw Data'!DV191</f>
        <v>1930</v>
      </c>
      <c r="EJ191">
        <f>'Raw Data'!DW191</f>
        <v>10.5</v>
      </c>
      <c r="EK191">
        <f>'Raw Data'!DX191</f>
        <v>1940</v>
      </c>
      <c r="EL191">
        <f>'Raw Data'!DY191</f>
        <v>10.5</v>
      </c>
      <c r="EM191">
        <f>'Raw Data'!DZ191</f>
        <v>0</v>
      </c>
    </row>
    <row r="192" spans="1:143" x14ac:dyDescent="0.3">
      <c r="A192">
        <f>'Raw Data'!A192</f>
        <v>191</v>
      </c>
      <c r="B192">
        <f>'Raw Data'!B192</f>
        <v>5536836</v>
      </c>
      <c r="C192" t="str">
        <f>'Raw Data'!C192</f>
        <v>Gsp Post 00</v>
      </c>
      <c r="D192">
        <f>'Raw Data'!D192</f>
        <v>42337.569444444445</v>
      </c>
      <c r="E192" s="1">
        <f t="shared" si="22"/>
        <v>2015</v>
      </c>
      <c r="F192" s="1" t="str" cm="1">
        <f t="array" ref="F192">_xlfn.IFS(E192&lt;=2016,"before treatment",E192=2017,"unknown",E192&gt;2017,"after treatment")</f>
        <v>before treatment</v>
      </c>
      <c r="G192" s="1">
        <f t="shared" si="23"/>
        <v>1</v>
      </c>
      <c r="H192" s="1">
        <f t="shared" si="24"/>
        <v>0</v>
      </c>
      <c r="I192" t="str">
        <f>'Raw Data'!E192</f>
        <v>Rabun</v>
      </c>
      <c r="J192" t="str">
        <f>'Raw Data'!F192</f>
        <v>State Route 2</v>
      </c>
      <c r="K192" t="str">
        <f>'Raw Data'!G192</f>
        <v>3 Miles W Of Mize Lanes</v>
      </c>
      <c r="L192" t="str">
        <f>'Raw Data'!H192</f>
        <v>(B) Suspected Minor/Visible Injury</v>
      </c>
      <c r="M192">
        <f>'Raw Data'!I192</f>
        <v>0</v>
      </c>
      <c r="N192">
        <f>'Raw Data'!J192</f>
        <v>0</v>
      </c>
      <c r="O192">
        <f>'Raw Data'!K192</f>
        <v>1</v>
      </c>
      <c r="P192" t="str">
        <f>'Raw Data'!L192</f>
        <v>Not a Collision with Motor Vehicle</v>
      </c>
      <c r="Q192" t="str">
        <f>'Raw Data'!M192</f>
        <v>Off Roadway</v>
      </c>
      <c r="R192" t="str">
        <f>'Raw Data'!N192</f>
        <v>Other-Fixed Object</v>
      </c>
      <c r="S192" t="str">
        <f>'Raw Data'!O192</f>
        <v>Embankment</v>
      </c>
      <c r="T192" t="str">
        <f>'Raw Data'!P192</f>
        <v>Changed Lanes Improperly</v>
      </c>
      <c r="U192">
        <f>'Raw Data'!Q192</f>
        <v>1</v>
      </c>
      <c r="V192" s="1" t="str">
        <f t="shared" si="25"/>
        <v>Yes</v>
      </c>
      <c r="W192" t="str">
        <f>'Raw Data'!R192</f>
        <v>Negotiating a Curve</v>
      </c>
      <c r="X192" t="str">
        <f>'Raw Data'!S192</f>
        <v>East</v>
      </c>
      <c r="Y192" t="str">
        <f>'Raw Data'!T192</f>
        <v>Daylight</v>
      </c>
      <c r="Z192" t="str">
        <f>'Raw Data'!U192</f>
        <v>Wet</v>
      </c>
      <c r="AA192">
        <f>'Raw Data'!V192</f>
        <v>68</v>
      </c>
      <c r="AB192" t="str">
        <f>'Raw Data'!W192</f>
        <v>Lap and Shoulder Belt Used</v>
      </c>
      <c r="AC192" s="1">
        <f t="shared" si="26"/>
        <v>0</v>
      </c>
      <c r="AD192" t="str">
        <f>'Raw Data'!X192</f>
        <v>Sports Utility Vehicle (SUV)</v>
      </c>
      <c r="AE192" t="str">
        <f>'Raw Data'!Y192</f>
        <v>2411000200I</v>
      </c>
      <c r="AF192">
        <f>'Raw Data'!Z192</f>
        <v>23.707000000000001</v>
      </c>
      <c r="AG192">
        <f>'Raw Data'!AA192</f>
        <v>34.812126999999997</v>
      </c>
      <c r="AH192">
        <f>'Raw Data'!AB192</f>
        <v>-83.318323000000007</v>
      </c>
      <c r="AI192">
        <f>'Raw Data'!AC192</f>
        <v>78</v>
      </c>
      <c r="AJ192">
        <f>'Raw Data'!AD192</f>
        <v>63</v>
      </c>
      <c r="AK192">
        <f>'Raw Data'!AE192</f>
        <v>139</v>
      </c>
      <c r="AL192" t="str">
        <f>'Raw Data'!AF192</f>
        <v>D1_0002_00_I</v>
      </c>
      <c r="AM192">
        <f>'Raw Data'!AG192</f>
        <v>120</v>
      </c>
      <c r="AN192">
        <f>'Raw Data'!AH192</f>
        <v>138</v>
      </c>
      <c r="AO192" t="str">
        <f>'Raw Data'!AI192</f>
        <v>split</v>
      </c>
      <c r="AP192">
        <f>'Raw Data'!AJ192</f>
        <v>464.2</v>
      </c>
      <c r="AQ192">
        <f>'Raw Data'!AK192</f>
        <v>87.1</v>
      </c>
      <c r="AR192">
        <f>'Raw Data'!AL192</f>
        <v>704.2</v>
      </c>
      <c r="AS192">
        <f>'Raw Data'!AM192</f>
        <v>-83.319338999999999</v>
      </c>
      <c r="AT192">
        <f>'Raw Data'!AN192</f>
        <v>34.813139999999997</v>
      </c>
      <c r="AU192">
        <f>'Raw Data'!AO192</f>
        <v>-83.317683000000002</v>
      </c>
      <c r="AV192">
        <f>'Raw Data'!AP192</f>
        <v>34.812033</v>
      </c>
      <c r="AW192" t="str">
        <f>'Raw Data'!AQ192</f>
        <v>2411000200I</v>
      </c>
      <c r="AX192">
        <f>'Raw Data'!AR192</f>
        <v>1</v>
      </c>
      <c r="AY192">
        <f>'Raw Data'!AS192</f>
        <v>241</v>
      </c>
      <c r="AZ192">
        <f>'Raw Data'!AT192</f>
        <v>2</v>
      </c>
      <c r="BA192">
        <f>'Raw Data'!AU192</f>
        <v>0</v>
      </c>
      <c r="BB192">
        <f>'Raw Data'!AV192</f>
        <v>55</v>
      </c>
      <c r="BC192">
        <f>'Raw Data'!AW192</f>
        <v>8.9600000000000009</v>
      </c>
      <c r="BD192">
        <f>'Raw Data'!AX192</f>
        <v>8.61</v>
      </c>
      <c r="BE192">
        <f>'Raw Data'!AY192</f>
        <v>1423.6</v>
      </c>
      <c r="BF192">
        <f>'Raw Data'!AZ192</f>
        <v>1394</v>
      </c>
      <c r="BG192">
        <f>'Raw Data'!BA192</f>
        <v>1376.3</v>
      </c>
      <c r="BH192">
        <f>'Raw Data'!BB192</f>
        <v>55</v>
      </c>
      <c r="BI192">
        <f>'Raw Data'!BC192</f>
        <v>42</v>
      </c>
      <c r="BJ192">
        <f>'Raw Data'!BD192</f>
        <v>13</v>
      </c>
      <c r="BK192">
        <f>'Raw Data'!BE192</f>
        <v>43091</v>
      </c>
      <c r="BL192" t="str">
        <f>'Raw Data'!BF192</f>
        <v>ASV_10+</v>
      </c>
      <c r="BM192">
        <f>'Raw Data'!BG192</f>
        <v>2.1740000000000002E-3</v>
      </c>
      <c r="BN192">
        <f>'Raw Data'!BH192</f>
        <v>43332</v>
      </c>
      <c r="BO192">
        <f>'Raw Data'!BI192</f>
        <v>42957</v>
      </c>
      <c r="BP192" t="str">
        <f>'Raw Data'!BJ192</f>
        <v>2411000200I</v>
      </c>
      <c r="BQ192" t="str">
        <f>'Raw Data'!BK192</f>
        <v>RABUN</v>
      </c>
      <c r="BR192">
        <f>'Raw Data'!BL192</f>
        <v>1</v>
      </c>
      <c r="BS192">
        <f>'Raw Data'!BM192</f>
        <v>200</v>
      </c>
      <c r="BT192">
        <f>'Raw Data'!BN192</f>
        <v>1</v>
      </c>
      <c r="BU192">
        <f>'Raw Data'!BO192</f>
        <v>1</v>
      </c>
      <c r="BV192">
        <f>'Raw Data'!BP192</f>
        <v>2</v>
      </c>
      <c r="BW192">
        <f>'Raw Data'!BQ192</f>
        <v>1</v>
      </c>
      <c r="BX192">
        <f>'Raw Data'!BR192</f>
        <v>1</v>
      </c>
      <c r="BY192">
        <f>'Raw Data'!BS192</f>
        <v>2</v>
      </c>
      <c r="BZ192">
        <f>'Raw Data'!BT192</f>
        <v>0</v>
      </c>
      <c r="CA192">
        <f>'Raw Data'!BU192</f>
        <v>4</v>
      </c>
      <c r="CB192" t="str">
        <f>'Raw Data'!BV192</f>
        <v>N</v>
      </c>
      <c r="CC192">
        <f>'Raw Data'!BW192</f>
        <v>241</v>
      </c>
      <c r="CD192">
        <f>'Raw Data'!BX192</f>
        <v>2</v>
      </c>
      <c r="CE192">
        <f>'Raw Data'!BY192</f>
        <v>0</v>
      </c>
      <c r="CF192" t="str">
        <f>'Raw Data'!BZ192</f>
        <v>Not Urban</v>
      </c>
      <c r="CG192" t="str">
        <f>'Raw Data'!CA192</f>
        <v>Not Urban</v>
      </c>
      <c r="CH192">
        <f>'Raw Data'!CB192</f>
        <v>0</v>
      </c>
      <c r="CI192">
        <f>'Raw Data'!CC192</f>
        <v>55</v>
      </c>
      <c r="CJ192">
        <f>'Raw Data'!CD192</f>
        <v>2280</v>
      </c>
      <c r="CK192" t="str">
        <f>'Raw Data'!CE192</f>
        <v xml:space="preserve"> </v>
      </c>
      <c r="CL192">
        <f>'Raw Data'!CF192</f>
        <v>0</v>
      </c>
      <c r="CM192">
        <f>'Raw Data'!CG192</f>
        <v>2.839718</v>
      </c>
      <c r="CN192">
        <f>'Raw Data'!CH192</f>
        <v>9</v>
      </c>
      <c r="CO192" t="str">
        <f>'Raw Data'!CI192</f>
        <v>State Mainline</v>
      </c>
      <c r="CP192">
        <f>'Raw Data'!CJ192</f>
        <v>2280</v>
      </c>
      <c r="CQ192">
        <f>'Raw Data'!CK192</f>
        <v>452522</v>
      </c>
      <c r="CR192">
        <f>'Raw Data'!CL192</f>
        <v>21.56</v>
      </c>
      <c r="CS192">
        <f>'Raw Data'!CM192</f>
        <v>24.39</v>
      </c>
      <c r="CT192">
        <f>'Raw Data'!CN192</f>
        <v>452522</v>
      </c>
      <c r="CU192">
        <f>'Raw Data'!CO192</f>
        <v>0</v>
      </c>
      <c r="CV192">
        <f>'Raw Data'!CP192</f>
        <v>14993.712771</v>
      </c>
      <c r="CW192">
        <f>'Raw Data'!CQ192</f>
        <v>100</v>
      </c>
      <c r="CX192">
        <f>'Raw Data'!CR192</f>
        <v>42981</v>
      </c>
      <c r="CY192">
        <f>'Raw Data'!CS192</f>
        <v>9.2135999999999996E-2</v>
      </c>
      <c r="CZ192">
        <f>'Raw Data'!CT192</f>
        <v>0</v>
      </c>
      <c r="DA192">
        <f>'Raw Data'!CU192</f>
        <v>2.1740000000000002E-3</v>
      </c>
      <c r="DB192">
        <f>'Raw Data'!CV192</f>
        <v>622</v>
      </c>
      <c r="DC192" t="str">
        <f>'Raw Data'!CW192</f>
        <v>241-0023</v>
      </c>
      <c r="DD192" t="str">
        <f>'Raw Data'!CX192</f>
        <v>4R : Rural Minor Arterial</v>
      </c>
      <c r="DE192" t="str">
        <f>'Raw Data'!CY192</f>
        <v>34.834712, -83.329078</v>
      </c>
      <c r="DF192">
        <f>'Raw Data'!CZ192</f>
        <v>-83.329077999999996</v>
      </c>
      <c r="DG192">
        <f>'Raw Data'!DA192</f>
        <v>34.834712000000003</v>
      </c>
      <c r="DH192">
        <f>'Raw Data'!DB192</f>
        <v>34.834712000000003</v>
      </c>
      <c r="DI192">
        <f>'Raw Data'!DC192</f>
        <v>-83.329077999999996</v>
      </c>
      <c r="DJ192">
        <f>'Raw Data'!DD192</f>
        <v>2.1740000000000002E-3</v>
      </c>
      <c r="DK192">
        <f>'Raw Data'!DE192</f>
        <v>78</v>
      </c>
      <c r="DL192" s="1" t="str">
        <f>VLOOKUP(DK192,'Curve Info'!$A$9:$P$76,16)</f>
        <v>High Crash Frequency</v>
      </c>
      <c r="DM192" s="1" t="str">
        <f>VLOOKUP(DK192,'Curve Info'!$A$9:$P$76,14)</f>
        <v>Medium AADT</v>
      </c>
      <c r="DN192" s="1">
        <f t="shared" si="27"/>
        <v>2100</v>
      </c>
      <c r="DO192" s="1">
        <f t="shared" si="28"/>
        <v>2082.5</v>
      </c>
      <c r="DP192" s="1">
        <f t="shared" si="29"/>
        <v>17.5</v>
      </c>
      <c r="DQ192" s="1">
        <f t="shared" si="30"/>
        <v>8.4033613445378148E-3</v>
      </c>
      <c r="DR192" s="1">
        <f t="shared" si="31"/>
        <v>2091.25</v>
      </c>
      <c r="DS192">
        <f>'Raw Data'!DF192</f>
        <v>1920</v>
      </c>
      <c r="DT192">
        <f>'Raw Data'!DG192</f>
        <v>0</v>
      </c>
      <c r="DU192">
        <f>'Raw Data'!DH192</f>
        <v>2020</v>
      </c>
      <c r="DV192">
        <f>'Raw Data'!DI192</f>
        <v>0</v>
      </c>
      <c r="DW192">
        <f>'Raw Data'!DJ192</f>
        <v>2360</v>
      </c>
      <c r="DX192">
        <f>'Raw Data'!DK192</f>
        <v>0</v>
      </c>
      <c r="DY192">
        <f>'Raw Data'!DL192</f>
        <v>2350</v>
      </c>
      <c r="DZ192">
        <f>'Raw Data'!DM192</f>
        <v>0</v>
      </c>
      <c r="EA192">
        <f>'Raw Data'!DN192</f>
        <v>2280</v>
      </c>
      <c r="EB192">
        <f>'Raw Data'!DO192</f>
        <v>10.5</v>
      </c>
      <c r="EC192">
        <f>'Raw Data'!DP192</f>
        <v>2190</v>
      </c>
      <c r="ED192">
        <f>'Raw Data'!DQ192</f>
        <v>10.5</v>
      </c>
      <c r="EE192">
        <f>'Raw Data'!DR192</f>
        <v>1930</v>
      </c>
      <c r="EF192">
        <f>'Raw Data'!DS192</f>
        <v>10.5</v>
      </c>
      <c r="EG192">
        <f>'Raw Data'!DT192</f>
        <v>1930</v>
      </c>
      <c r="EH192">
        <f>'Raw Data'!DU192</f>
        <v>10.5</v>
      </c>
      <c r="EI192">
        <f>'Raw Data'!DV192</f>
        <v>1930</v>
      </c>
      <c r="EJ192">
        <f>'Raw Data'!DW192</f>
        <v>10.5</v>
      </c>
      <c r="EK192">
        <f>'Raw Data'!DX192</f>
        <v>1940</v>
      </c>
      <c r="EL192">
        <f>'Raw Data'!DY192</f>
        <v>10.5</v>
      </c>
      <c r="EM192">
        <f>'Raw Data'!DZ192</f>
        <v>0</v>
      </c>
    </row>
    <row r="193" spans="1:143" x14ac:dyDescent="0.3">
      <c r="A193">
        <f>'Raw Data'!A193</f>
        <v>192</v>
      </c>
      <c r="B193">
        <f>'Raw Data'!B193</f>
        <v>5081316</v>
      </c>
      <c r="C193" t="str">
        <f>'Raw Data'!C193</f>
        <v>Gsp Post 00</v>
      </c>
      <c r="D193">
        <f>'Raw Data'!D193</f>
        <v>41981.677777777775</v>
      </c>
      <c r="E193" s="1">
        <f t="shared" si="22"/>
        <v>2014</v>
      </c>
      <c r="F193" s="1" t="str" cm="1">
        <f t="array" ref="F193">_xlfn.IFS(E193&lt;=2016,"before treatment",E193=2017,"unknown",E193&gt;2017,"after treatment")</f>
        <v>before treatment</v>
      </c>
      <c r="G193" s="1">
        <f t="shared" si="23"/>
        <v>1</v>
      </c>
      <c r="H193" s="1">
        <f t="shared" si="24"/>
        <v>0</v>
      </c>
      <c r="I193" t="str">
        <f>'Raw Data'!E193</f>
        <v>Rabun</v>
      </c>
      <c r="J193" t="str">
        <f>'Raw Data'!F193</f>
        <v>State Route 2</v>
      </c>
      <c r="K193" t="str">
        <f>'Raw Data'!G193</f>
        <v>(none)</v>
      </c>
      <c r="L193" t="str">
        <f>'Raw Data'!H193</f>
        <v>(C) Possible Injury / Complaint</v>
      </c>
      <c r="M193">
        <f>'Raw Data'!I193</f>
        <v>0</v>
      </c>
      <c r="N193">
        <f>'Raw Data'!J193</f>
        <v>0</v>
      </c>
      <c r="O193">
        <f>'Raw Data'!K193</f>
        <v>0</v>
      </c>
      <c r="P193" t="str">
        <f>'Raw Data'!L193</f>
        <v>Not a Collision with Motor Vehicle</v>
      </c>
      <c r="Q193" t="str">
        <f>'Raw Data'!M193</f>
        <v>On Shoulder</v>
      </c>
      <c r="R193" t="str">
        <f>'Raw Data'!N193</f>
        <v>Tree</v>
      </c>
      <c r="S193" t="str">
        <f>'Raw Data'!O193</f>
        <v>Tree</v>
      </c>
      <c r="T193" t="str">
        <f>'Raw Data'!P193</f>
        <v>(None)</v>
      </c>
      <c r="U193">
        <f>'Raw Data'!Q193</f>
        <v>1</v>
      </c>
      <c r="V193" s="1" t="str">
        <f t="shared" si="25"/>
        <v>Yes</v>
      </c>
      <c r="W193" t="str">
        <f>'Raw Data'!R193</f>
        <v>Negotiating a Curve</v>
      </c>
      <c r="X193" t="str">
        <f>'Raw Data'!S193</f>
        <v>East</v>
      </c>
      <c r="Y193" t="str">
        <f>'Raw Data'!T193</f>
        <v>Daylight</v>
      </c>
      <c r="Z193" t="str">
        <f>'Raw Data'!U193</f>
        <v>Dry</v>
      </c>
      <c r="AA193">
        <f>'Raw Data'!V193</f>
        <v>53</v>
      </c>
      <c r="AB193" t="str">
        <f>'Raw Data'!W193</f>
        <v>["Lap and Shoulder Belt Used","Lap and Shoulder Belt Used"]</v>
      </c>
      <c r="AC193" s="1">
        <f t="shared" si="26"/>
        <v>0</v>
      </c>
      <c r="AD193" t="str">
        <f>'Raw Data'!X193</f>
        <v>Sports Utility Vehicle (SUV)</v>
      </c>
      <c r="AE193" t="str">
        <f>'Raw Data'!Y193</f>
        <v>2411000200I</v>
      </c>
      <c r="AF193">
        <f>'Raw Data'!Z193</f>
        <v>23.727219999999999</v>
      </c>
      <c r="AG193">
        <f>'Raw Data'!AA193</f>
        <v>34.812038999999999</v>
      </c>
      <c r="AH193">
        <f>'Raw Data'!AB193</f>
        <v>-83.317983999999996</v>
      </c>
      <c r="AI193">
        <f>'Raw Data'!AC193</f>
        <v>78</v>
      </c>
      <c r="AJ193">
        <f>'Raw Data'!AD193</f>
        <v>63</v>
      </c>
      <c r="AK193">
        <f>'Raw Data'!AE193</f>
        <v>139</v>
      </c>
      <c r="AL193" t="str">
        <f>'Raw Data'!AF193</f>
        <v>D1_0002_00_I</v>
      </c>
      <c r="AM193">
        <f>'Raw Data'!AG193</f>
        <v>120</v>
      </c>
      <c r="AN193">
        <f>'Raw Data'!AH193</f>
        <v>138</v>
      </c>
      <c r="AO193" t="str">
        <f>'Raw Data'!AI193</f>
        <v>split</v>
      </c>
      <c r="AP193">
        <f>'Raw Data'!AJ193</f>
        <v>464.2</v>
      </c>
      <c r="AQ193">
        <f>'Raw Data'!AK193</f>
        <v>87.1</v>
      </c>
      <c r="AR193">
        <f>'Raw Data'!AL193</f>
        <v>704.2</v>
      </c>
      <c r="AS193">
        <f>'Raw Data'!AM193</f>
        <v>-83.319338999999999</v>
      </c>
      <c r="AT193">
        <f>'Raw Data'!AN193</f>
        <v>34.813139999999997</v>
      </c>
      <c r="AU193">
        <f>'Raw Data'!AO193</f>
        <v>-83.317683000000002</v>
      </c>
      <c r="AV193">
        <f>'Raw Data'!AP193</f>
        <v>34.812033</v>
      </c>
      <c r="AW193" t="str">
        <f>'Raw Data'!AQ193</f>
        <v>2411000200I</v>
      </c>
      <c r="AX193">
        <f>'Raw Data'!AR193</f>
        <v>1</v>
      </c>
      <c r="AY193">
        <f>'Raw Data'!AS193</f>
        <v>241</v>
      </c>
      <c r="AZ193">
        <f>'Raw Data'!AT193</f>
        <v>2</v>
      </c>
      <c r="BA193">
        <f>'Raw Data'!AU193</f>
        <v>0</v>
      </c>
      <c r="BB193">
        <f>'Raw Data'!AV193</f>
        <v>55</v>
      </c>
      <c r="BC193">
        <f>'Raw Data'!AW193</f>
        <v>8.9600000000000009</v>
      </c>
      <c r="BD193">
        <f>'Raw Data'!AX193</f>
        <v>8.61</v>
      </c>
      <c r="BE193">
        <f>'Raw Data'!AY193</f>
        <v>1423.6</v>
      </c>
      <c r="BF193">
        <f>'Raw Data'!AZ193</f>
        <v>1394</v>
      </c>
      <c r="BG193">
        <f>'Raw Data'!BA193</f>
        <v>1376.3</v>
      </c>
      <c r="BH193">
        <f>'Raw Data'!BB193</f>
        <v>55</v>
      </c>
      <c r="BI193">
        <f>'Raw Data'!BC193</f>
        <v>42</v>
      </c>
      <c r="BJ193">
        <f>'Raw Data'!BD193</f>
        <v>13</v>
      </c>
      <c r="BK193">
        <f>'Raw Data'!BE193</f>
        <v>43091</v>
      </c>
      <c r="BL193" t="str">
        <f>'Raw Data'!BF193</f>
        <v>ASV_10+</v>
      </c>
      <c r="BM193">
        <f>'Raw Data'!BG193</f>
        <v>2.1740000000000002E-3</v>
      </c>
      <c r="BN193">
        <f>'Raw Data'!BH193</f>
        <v>43332</v>
      </c>
      <c r="BO193">
        <f>'Raw Data'!BI193</f>
        <v>42957</v>
      </c>
      <c r="BP193" t="str">
        <f>'Raw Data'!BJ193</f>
        <v>2411000200I</v>
      </c>
      <c r="BQ193" t="str">
        <f>'Raw Data'!BK193</f>
        <v>RABUN</v>
      </c>
      <c r="BR193">
        <f>'Raw Data'!BL193</f>
        <v>1</v>
      </c>
      <c r="BS193">
        <f>'Raw Data'!BM193</f>
        <v>200</v>
      </c>
      <c r="BT193">
        <f>'Raw Data'!BN193</f>
        <v>1</v>
      </c>
      <c r="BU193">
        <f>'Raw Data'!BO193</f>
        <v>1</v>
      </c>
      <c r="BV193">
        <f>'Raw Data'!BP193</f>
        <v>2</v>
      </c>
      <c r="BW193">
        <f>'Raw Data'!BQ193</f>
        <v>1</v>
      </c>
      <c r="BX193">
        <f>'Raw Data'!BR193</f>
        <v>1</v>
      </c>
      <c r="BY193">
        <f>'Raw Data'!BS193</f>
        <v>2</v>
      </c>
      <c r="BZ193">
        <f>'Raw Data'!BT193</f>
        <v>0</v>
      </c>
      <c r="CA193">
        <f>'Raw Data'!BU193</f>
        <v>4</v>
      </c>
      <c r="CB193" t="str">
        <f>'Raw Data'!BV193</f>
        <v>N</v>
      </c>
      <c r="CC193">
        <f>'Raw Data'!BW193</f>
        <v>241</v>
      </c>
      <c r="CD193">
        <f>'Raw Data'!BX193</f>
        <v>2</v>
      </c>
      <c r="CE193">
        <f>'Raw Data'!BY193</f>
        <v>0</v>
      </c>
      <c r="CF193" t="str">
        <f>'Raw Data'!BZ193</f>
        <v>Not Urban</v>
      </c>
      <c r="CG193" t="str">
        <f>'Raw Data'!CA193</f>
        <v>Not Urban</v>
      </c>
      <c r="CH193">
        <f>'Raw Data'!CB193</f>
        <v>0</v>
      </c>
      <c r="CI193">
        <f>'Raw Data'!CC193</f>
        <v>55</v>
      </c>
      <c r="CJ193">
        <f>'Raw Data'!CD193</f>
        <v>2280</v>
      </c>
      <c r="CK193" t="str">
        <f>'Raw Data'!CE193</f>
        <v xml:space="preserve"> </v>
      </c>
      <c r="CL193">
        <f>'Raw Data'!CF193</f>
        <v>0</v>
      </c>
      <c r="CM193">
        <f>'Raw Data'!CG193</f>
        <v>2.839718</v>
      </c>
      <c r="CN193">
        <f>'Raw Data'!CH193</f>
        <v>9</v>
      </c>
      <c r="CO193" t="str">
        <f>'Raw Data'!CI193</f>
        <v>State Mainline</v>
      </c>
      <c r="CP193">
        <f>'Raw Data'!CJ193</f>
        <v>2280</v>
      </c>
      <c r="CQ193">
        <f>'Raw Data'!CK193</f>
        <v>452522</v>
      </c>
      <c r="CR193">
        <f>'Raw Data'!CL193</f>
        <v>21.56</v>
      </c>
      <c r="CS193">
        <f>'Raw Data'!CM193</f>
        <v>24.39</v>
      </c>
      <c r="CT193">
        <f>'Raw Data'!CN193</f>
        <v>452522</v>
      </c>
      <c r="CU193">
        <f>'Raw Data'!CO193</f>
        <v>0</v>
      </c>
      <c r="CV193">
        <f>'Raw Data'!CP193</f>
        <v>14993.712771</v>
      </c>
      <c r="CW193">
        <f>'Raw Data'!CQ193</f>
        <v>100</v>
      </c>
      <c r="CX193">
        <f>'Raw Data'!CR193</f>
        <v>42981</v>
      </c>
      <c r="CY193">
        <f>'Raw Data'!CS193</f>
        <v>9.2135999999999996E-2</v>
      </c>
      <c r="CZ193">
        <f>'Raw Data'!CT193</f>
        <v>0</v>
      </c>
      <c r="DA193">
        <f>'Raw Data'!CU193</f>
        <v>2.1740000000000002E-3</v>
      </c>
      <c r="DB193">
        <f>'Raw Data'!CV193</f>
        <v>622</v>
      </c>
      <c r="DC193" t="str">
        <f>'Raw Data'!CW193</f>
        <v>241-0023</v>
      </c>
      <c r="DD193" t="str">
        <f>'Raw Data'!CX193</f>
        <v>4R : Rural Minor Arterial</v>
      </c>
      <c r="DE193" t="str">
        <f>'Raw Data'!CY193</f>
        <v>34.834712, -83.329078</v>
      </c>
      <c r="DF193">
        <f>'Raw Data'!CZ193</f>
        <v>-83.329077999999996</v>
      </c>
      <c r="DG193">
        <f>'Raw Data'!DA193</f>
        <v>34.834712000000003</v>
      </c>
      <c r="DH193">
        <f>'Raw Data'!DB193</f>
        <v>34.834712000000003</v>
      </c>
      <c r="DI193">
        <f>'Raw Data'!DC193</f>
        <v>-83.329077999999996</v>
      </c>
      <c r="DJ193">
        <f>'Raw Data'!DD193</f>
        <v>2.1740000000000002E-3</v>
      </c>
      <c r="DK193">
        <f>'Raw Data'!DE193</f>
        <v>78</v>
      </c>
      <c r="DL193" s="1" t="str">
        <f>VLOOKUP(DK193,'Curve Info'!$A$9:$P$76,16)</f>
        <v>High Crash Frequency</v>
      </c>
      <c r="DM193" s="1" t="str">
        <f>VLOOKUP(DK193,'Curve Info'!$A$9:$P$76,14)</f>
        <v>Medium AADT</v>
      </c>
      <c r="DN193" s="1">
        <f t="shared" si="27"/>
        <v>2100</v>
      </c>
      <c r="DO193" s="1">
        <f t="shared" si="28"/>
        <v>2082.5</v>
      </c>
      <c r="DP193" s="1">
        <f t="shared" si="29"/>
        <v>17.5</v>
      </c>
      <c r="DQ193" s="1">
        <f t="shared" si="30"/>
        <v>8.4033613445378148E-3</v>
      </c>
      <c r="DR193" s="1">
        <f t="shared" si="31"/>
        <v>2091.25</v>
      </c>
      <c r="DS193">
        <f>'Raw Data'!DF193</f>
        <v>1920</v>
      </c>
      <c r="DT193">
        <f>'Raw Data'!DG193</f>
        <v>0</v>
      </c>
      <c r="DU193">
        <f>'Raw Data'!DH193</f>
        <v>2020</v>
      </c>
      <c r="DV193">
        <f>'Raw Data'!DI193</f>
        <v>0</v>
      </c>
      <c r="DW193">
        <f>'Raw Data'!DJ193</f>
        <v>2360</v>
      </c>
      <c r="DX193">
        <f>'Raw Data'!DK193</f>
        <v>0</v>
      </c>
      <c r="DY193">
        <f>'Raw Data'!DL193</f>
        <v>2350</v>
      </c>
      <c r="DZ193">
        <f>'Raw Data'!DM193</f>
        <v>0</v>
      </c>
      <c r="EA193">
        <f>'Raw Data'!DN193</f>
        <v>2280</v>
      </c>
      <c r="EB193">
        <f>'Raw Data'!DO193</f>
        <v>10.5</v>
      </c>
      <c r="EC193">
        <f>'Raw Data'!DP193</f>
        <v>2190</v>
      </c>
      <c r="ED193">
        <f>'Raw Data'!DQ193</f>
        <v>10.5</v>
      </c>
      <c r="EE193">
        <f>'Raw Data'!DR193</f>
        <v>1930</v>
      </c>
      <c r="EF193">
        <f>'Raw Data'!DS193</f>
        <v>10.5</v>
      </c>
      <c r="EG193">
        <f>'Raw Data'!DT193</f>
        <v>1930</v>
      </c>
      <c r="EH193">
        <f>'Raw Data'!DU193</f>
        <v>10.5</v>
      </c>
      <c r="EI193">
        <f>'Raw Data'!DV193</f>
        <v>1930</v>
      </c>
      <c r="EJ193">
        <f>'Raw Data'!DW193</f>
        <v>10.5</v>
      </c>
      <c r="EK193">
        <f>'Raw Data'!DX193</f>
        <v>1940</v>
      </c>
      <c r="EL193">
        <f>'Raw Data'!DY193</f>
        <v>10.5</v>
      </c>
      <c r="EM193">
        <f>'Raw Data'!DZ193</f>
        <v>0</v>
      </c>
    </row>
    <row r="194" spans="1:143" x14ac:dyDescent="0.3">
      <c r="A194">
        <f>'Raw Data'!A194</f>
        <v>193</v>
      </c>
      <c r="B194">
        <f>'Raw Data'!B194</f>
        <v>4664849</v>
      </c>
      <c r="C194" t="str">
        <f>'Raw Data'!C194</f>
        <v>Gsp Post 00</v>
      </c>
      <c r="D194">
        <f>'Raw Data'!D194</f>
        <v>41613.666666666664</v>
      </c>
      <c r="E194" s="1">
        <f t="shared" si="22"/>
        <v>2013</v>
      </c>
      <c r="F194" s="1" t="str" cm="1">
        <f t="array" ref="F194">_xlfn.IFS(E194&lt;=2016,"before treatment",E194=2017,"unknown",E194&gt;2017,"after treatment")</f>
        <v>before treatment</v>
      </c>
      <c r="G194" s="1">
        <f t="shared" si="23"/>
        <v>1</v>
      </c>
      <c r="H194" s="1">
        <f t="shared" si="24"/>
        <v>0</v>
      </c>
      <c r="I194" t="str">
        <f>'Raw Data'!E194</f>
        <v>Rabun</v>
      </c>
      <c r="J194" t="str">
        <f>'Raw Data'!F194</f>
        <v>State Route 2</v>
      </c>
      <c r="K194" t="str">
        <f>'Raw Data'!G194</f>
        <v>(none)</v>
      </c>
      <c r="L194" t="str">
        <f>'Raw Data'!H194</f>
        <v>(B) Suspected Minor/Visible Injury</v>
      </c>
      <c r="M194">
        <f>'Raw Data'!I194</f>
        <v>0</v>
      </c>
      <c r="N194">
        <f>'Raw Data'!J194</f>
        <v>0</v>
      </c>
      <c r="O194">
        <f>'Raw Data'!K194</f>
        <v>1</v>
      </c>
      <c r="P194" t="str">
        <f>'Raw Data'!L194</f>
        <v>Not a Collision with Motor Vehicle</v>
      </c>
      <c r="Q194" t="str">
        <f>'Raw Data'!M194</f>
        <v>On Shoulder</v>
      </c>
      <c r="R194" t="str">
        <f>'Raw Data'!N194</f>
        <v>Tree</v>
      </c>
      <c r="S194" t="str">
        <f>'Raw Data'!O194</f>
        <v>Tree</v>
      </c>
      <c r="T194" t="str">
        <f>'Raw Data'!P194</f>
        <v>(None)</v>
      </c>
      <c r="U194">
        <f>'Raw Data'!Q194</f>
        <v>1</v>
      </c>
      <c r="V194" s="1" t="str">
        <f t="shared" si="25"/>
        <v>Yes</v>
      </c>
      <c r="W194" t="str">
        <f>'Raw Data'!R194</f>
        <v>Negotiating a Curve</v>
      </c>
      <c r="X194" t="str">
        <f>'Raw Data'!S194</f>
        <v>East</v>
      </c>
      <c r="Y194" t="str">
        <f>'Raw Data'!T194</f>
        <v>Daylight</v>
      </c>
      <c r="Z194" t="str">
        <f>'Raw Data'!U194</f>
        <v>Wet</v>
      </c>
      <c r="AA194">
        <f>'Raw Data'!V194</f>
        <v>27</v>
      </c>
      <c r="AB194" t="str">
        <f>'Raw Data'!W194</f>
        <v>None Used</v>
      </c>
      <c r="AC194" s="1">
        <f t="shared" si="26"/>
        <v>0</v>
      </c>
      <c r="AD194" t="str">
        <f>'Raw Data'!X194</f>
        <v>Passenger Car</v>
      </c>
      <c r="AE194" t="str">
        <f>'Raw Data'!Y194</f>
        <v>2411000200I</v>
      </c>
      <c r="AF194">
        <f>'Raw Data'!Z194</f>
        <v>23.707000000000001</v>
      </c>
      <c r="AG194">
        <f>'Raw Data'!AA194</f>
        <v>34.812120999999998</v>
      </c>
      <c r="AH194">
        <f>'Raw Data'!AB194</f>
        <v>-83.318303</v>
      </c>
      <c r="AI194">
        <f>'Raw Data'!AC194</f>
        <v>78</v>
      </c>
      <c r="AJ194">
        <f>'Raw Data'!AD194</f>
        <v>63</v>
      </c>
      <c r="AK194">
        <f>'Raw Data'!AE194</f>
        <v>139</v>
      </c>
      <c r="AL194" t="str">
        <f>'Raw Data'!AF194</f>
        <v>D1_0002_00_I</v>
      </c>
      <c r="AM194">
        <f>'Raw Data'!AG194</f>
        <v>120</v>
      </c>
      <c r="AN194">
        <f>'Raw Data'!AH194</f>
        <v>138</v>
      </c>
      <c r="AO194" t="str">
        <f>'Raw Data'!AI194</f>
        <v>split</v>
      </c>
      <c r="AP194">
        <f>'Raw Data'!AJ194</f>
        <v>464.2</v>
      </c>
      <c r="AQ194">
        <f>'Raw Data'!AK194</f>
        <v>87.1</v>
      </c>
      <c r="AR194">
        <f>'Raw Data'!AL194</f>
        <v>704.2</v>
      </c>
      <c r="AS194">
        <f>'Raw Data'!AM194</f>
        <v>-83.319338999999999</v>
      </c>
      <c r="AT194">
        <f>'Raw Data'!AN194</f>
        <v>34.813139999999997</v>
      </c>
      <c r="AU194">
        <f>'Raw Data'!AO194</f>
        <v>-83.317683000000002</v>
      </c>
      <c r="AV194">
        <f>'Raw Data'!AP194</f>
        <v>34.812033</v>
      </c>
      <c r="AW194" t="str">
        <f>'Raw Data'!AQ194</f>
        <v>2411000200I</v>
      </c>
      <c r="AX194">
        <f>'Raw Data'!AR194</f>
        <v>1</v>
      </c>
      <c r="AY194">
        <f>'Raw Data'!AS194</f>
        <v>241</v>
      </c>
      <c r="AZ194">
        <f>'Raw Data'!AT194</f>
        <v>2</v>
      </c>
      <c r="BA194">
        <f>'Raw Data'!AU194</f>
        <v>0</v>
      </c>
      <c r="BB194">
        <f>'Raw Data'!AV194</f>
        <v>55</v>
      </c>
      <c r="BC194">
        <f>'Raw Data'!AW194</f>
        <v>8.9600000000000009</v>
      </c>
      <c r="BD194">
        <f>'Raw Data'!AX194</f>
        <v>8.61</v>
      </c>
      <c r="BE194">
        <f>'Raw Data'!AY194</f>
        <v>1423.6</v>
      </c>
      <c r="BF194">
        <f>'Raw Data'!AZ194</f>
        <v>1394</v>
      </c>
      <c r="BG194">
        <f>'Raw Data'!BA194</f>
        <v>1376.3</v>
      </c>
      <c r="BH194">
        <f>'Raw Data'!BB194</f>
        <v>55</v>
      </c>
      <c r="BI194">
        <f>'Raw Data'!BC194</f>
        <v>42</v>
      </c>
      <c r="BJ194">
        <f>'Raw Data'!BD194</f>
        <v>13</v>
      </c>
      <c r="BK194">
        <f>'Raw Data'!BE194</f>
        <v>43091</v>
      </c>
      <c r="BL194" t="str">
        <f>'Raw Data'!BF194</f>
        <v>ASV_10+</v>
      </c>
      <c r="BM194">
        <f>'Raw Data'!BG194</f>
        <v>2.1740000000000002E-3</v>
      </c>
      <c r="BN194">
        <f>'Raw Data'!BH194</f>
        <v>43332</v>
      </c>
      <c r="BO194">
        <f>'Raw Data'!BI194</f>
        <v>42957</v>
      </c>
      <c r="BP194" t="str">
        <f>'Raw Data'!BJ194</f>
        <v>2411000200I</v>
      </c>
      <c r="BQ194" t="str">
        <f>'Raw Data'!BK194</f>
        <v>RABUN</v>
      </c>
      <c r="BR194">
        <f>'Raw Data'!BL194</f>
        <v>1</v>
      </c>
      <c r="BS194">
        <f>'Raw Data'!BM194</f>
        <v>200</v>
      </c>
      <c r="BT194">
        <f>'Raw Data'!BN194</f>
        <v>1</v>
      </c>
      <c r="BU194">
        <f>'Raw Data'!BO194</f>
        <v>1</v>
      </c>
      <c r="BV194">
        <f>'Raw Data'!BP194</f>
        <v>2</v>
      </c>
      <c r="BW194">
        <f>'Raw Data'!BQ194</f>
        <v>1</v>
      </c>
      <c r="BX194">
        <f>'Raw Data'!BR194</f>
        <v>1</v>
      </c>
      <c r="BY194">
        <f>'Raw Data'!BS194</f>
        <v>2</v>
      </c>
      <c r="BZ194">
        <f>'Raw Data'!BT194</f>
        <v>0</v>
      </c>
      <c r="CA194">
        <f>'Raw Data'!BU194</f>
        <v>4</v>
      </c>
      <c r="CB194" t="str">
        <f>'Raw Data'!BV194</f>
        <v>N</v>
      </c>
      <c r="CC194">
        <f>'Raw Data'!BW194</f>
        <v>241</v>
      </c>
      <c r="CD194">
        <f>'Raw Data'!BX194</f>
        <v>2</v>
      </c>
      <c r="CE194">
        <f>'Raw Data'!BY194</f>
        <v>0</v>
      </c>
      <c r="CF194" t="str">
        <f>'Raw Data'!BZ194</f>
        <v>Not Urban</v>
      </c>
      <c r="CG194" t="str">
        <f>'Raw Data'!CA194</f>
        <v>Not Urban</v>
      </c>
      <c r="CH194">
        <f>'Raw Data'!CB194</f>
        <v>0</v>
      </c>
      <c r="CI194">
        <f>'Raw Data'!CC194</f>
        <v>55</v>
      </c>
      <c r="CJ194">
        <f>'Raw Data'!CD194</f>
        <v>2280</v>
      </c>
      <c r="CK194" t="str">
        <f>'Raw Data'!CE194</f>
        <v xml:space="preserve"> </v>
      </c>
      <c r="CL194">
        <f>'Raw Data'!CF194</f>
        <v>0</v>
      </c>
      <c r="CM194">
        <f>'Raw Data'!CG194</f>
        <v>2.839718</v>
      </c>
      <c r="CN194">
        <f>'Raw Data'!CH194</f>
        <v>9</v>
      </c>
      <c r="CO194" t="str">
        <f>'Raw Data'!CI194</f>
        <v>State Mainline</v>
      </c>
      <c r="CP194">
        <f>'Raw Data'!CJ194</f>
        <v>2280</v>
      </c>
      <c r="CQ194">
        <f>'Raw Data'!CK194</f>
        <v>452522</v>
      </c>
      <c r="CR194">
        <f>'Raw Data'!CL194</f>
        <v>21.56</v>
      </c>
      <c r="CS194">
        <f>'Raw Data'!CM194</f>
        <v>24.39</v>
      </c>
      <c r="CT194">
        <f>'Raw Data'!CN194</f>
        <v>452522</v>
      </c>
      <c r="CU194">
        <f>'Raw Data'!CO194</f>
        <v>0</v>
      </c>
      <c r="CV194">
        <f>'Raw Data'!CP194</f>
        <v>14993.712771</v>
      </c>
      <c r="CW194">
        <f>'Raw Data'!CQ194</f>
        <v>100</v>
      </c>
      <c r="CX194">
        <f>'Raw Data'!CR194</f>
        <v>42981</v>
      </c>
      <c r="CY194">
        <f>'Raw Data'!CS194</f>
        <v>9.2135999999999996E-2</v>
      </c>
      <c r="CZ194">
        <f>'Raw Data'!CT194</f>
        <v>0</v>
      </c>
      <c r="DA194">
        <f>'Raw Data'!CU194</f>
        <v>2.1740000000000002E-3</v>
      </c>
      <c r="DB194">
        <f>'Raw Data'!CV194</f>
        <v>622</v>
      </c>
      <c r="DC194" t="str">
        <f>'Raw Data'!CW194</f>
        <v>241-0023</v>
      </c>
      <c r="DD194" t="str">
        <f>'Raw Data'!CX194</f>
        <v>4R : Rural Minor Arterial</v>
      </c>
      <c r="DE194" t="str">
        <f>'Raw Data'!CY194</f>
        <v>34.834712, -83.329078</v>
      </c>
      <c r="DF194">
        <f>'Raw Data'!CZ194</f>
        <v>-83.329077999999996</v>
      </c>
      <c r="DG194">
        <f>'Raw Data'!DA194</f>
        <v>34.834712000000003</v>
      </c>
      <c r="DH194">
        <f>'Raw Data'!DB194</f>
        <v>34.834712000000003</v>
      </c>
      <c r="DI194">
        <f>'Raw Data'!DC194</f>
        <v>-83.329077999999996</v>
      </c>
      <c r="DJ194">
        <f>'Raw Data'!DD194</f>
        <v>2.1740000000000002E-3</v>
      </c>
      <c r="DK194">
        <f>'Raw Data'!DE194</f>
        <v>78</v>
      </c>
      <c r="DL194" s="1" t="str">
        <f>VLOOKUP(DK194,'Curve Info'!$A$9:$P$76,16)</f>
        <v>High Crash Frequency</v>
      </c>
      <c r="DM194" s="1" t="str">
        <f>VLOOKUP(DK194,'Curve Info'!$A$9:$P$76,14)</f>
        <v>Medium AADT</v>
      </c>
      <c r="DN194" s="1">
        <f t="shared" si="27"/>
        <v>2100</v>
      </c>
      <c r="DO194" s="1">
        <f t="shared" si="28"/>
        <v>2082.5</v>
      </c>
      <c r="DP194" s="1">
        <f t="shared" si="29"/>
        <v>17.5</v>
      </c>
      <c r="DQ194" s="1">
        <f t="shared" si="30"/>
        <v>8.4033613445378148E-3</v>
      </c>
      <c r="DR194" s="1">
        <f t="shared" si="31"/>
        <v>2091.25</v>
      </c>
      <c r="DS194">
        <f>'Raw Data'!DF194</f>
        <v>1920</v>
      </c>
      <c r="DT194">
        <f>'Raw Data'!DG194</f>
        <v>0</v>
      </c>
      <c r="DU194">
        <f>'Raw Data'!DH194</f>
        <v>2020</v>
      </c>
      <c r="DV194">
        <f>'Raw Data'!DI194</f>
        <v>0</v>
      </c>
      <c r="DW194">
        <f>'Raw Data'!DJ194</f>
        <v>2360</v>
      </c>
      <c r="DX194">
        <f>'Raw Data'!DK194</f>
        <v>0</v>
      </c>
      <c r="DY194">
        <f>'Raw Data'!DL194</f>
        <v>2350</v>
      </c>
      <c r="DZ194">
        <f>'Raw Data'!DM194</f>
        <v>0</v>
      </c>
      <c r="EA194">
        <f>'Raw Data'!DN194</f>
        <v>2280</v>
      </c>
      <c r="EB194">
        <f>'Raw Data'!DO194</f>
        <v>10.5</v>
      </c>
      <c r="EC194">
        <f>'Raw Data'!DP194</f>
        <v>2190</v>
      </c>
      <c r="ED194">
        <f>'Raw Data'!DQ194</f>
        <v>10.5</v>
      </c>
      <c r="EE194">
        <f>'Raw Data'!DR194</f>
        <v>1930</v>
      </c>
      <c r="EF194">
        <f>'Raw Data'!DS194</f>
        <v>10.5</v>
      </c>
      <c r="EG194">
        <f>'Raw Data'!DT194</f>
        <v>1930</v>
      </c>
      <c r="EH194">
        <f>'Raw Data'!DU194</f>
        <v>10.5</v>
      </c>
      <c r="EI194">
        <f>'Raw Data'!DV194</f>
        <v>1930</v>
      </c>
      <c r="EJ194">
        <f>'Raw Data'!DW194</f>
        <v>10.5</v>
      </c>
      <c r="EK194">
        <f>'Raw Data'!DX194</f>
        <v>1940</v>
      </c>
      <c r="EL194">
        <f>'Raw Data'!DY194</f>
        <v>10.5</v>
      </c>
      <c r="EM194">
        <f>'Raw Data'!DZ194</f>
        <v>0</v>
      </c>
    </row>
    <row r="195" spans="1:143" x14ac:dyDescent="0.3">
      <c r="A195">
        <f>'Raw Data'!A195</f>
        <v>194</v>
      </c>
      <c r="B195">
        <f>'Raw Data'!B195</f>
        <v>6658205</v>
      </c>
      <c r="C195" t="str">
        <f>'Raw Data'!C195</f>
        <v>Rabun Co Sheriff's Office</v>
      </c>
      <c r="D195">
        <f>'Raw Data'!D195</f>
        <v>43183.333333333336</v>
      </c>
      <c r="E195" s="1">
        <f t="shared" ref="E195:E258" si="32">YEAR(D195)</f>
        <v>2018</v>
      </c>
      <c r="F195" s="1" t="str" cm="1">
        <f t="array" ref="F195">_xlfn.IFS(E195&lt;=2016,"before treatment",E195=2017,"unknown",E195&gt;2017,"after treatment")</f>
        <v>after treatment</v>
      </c>
      <c r="G195" s="1">
        <f t="shared" ref="G195:G258" si="33">IF(F195="before treatment",1,0)</f>
        <v>0</v>
      </c>
      <c r="H195" s="1">
        <f t="shared" ref="H195:H258" si="34">IF(F195="after treatment",1,0)</f>
        <v>1</v>
      </c>
      <c r="I195" t="str">
        <f>'Raw Data'!E195</f>
        <v>Rabun</v>
      </c>
      <c r="J195" t="str">
        <f>'Raw Data'!F195</f>
        <v>State Route 2</v>
      </c>
      <c r="K195" t="str">
        <f>'Raw Data'!G195</f>
        <v>Sc Line</v>
      </c>
      <c r="L195" t="str">
        <f>'Raw Data'!H195</f>
        <v>(C) Possible Injury / Complaint</v>
      </c>
      <c r="M195">
        <f>'Raw Data'!I195</f>
        <v>0</v>
      </c>
      <c r="N195">
        <f>'Raw Data'!J195</f>
        <v>0</v>
      </c>
      <c r="O195">
        <f>'Raw Data'!K195</f>
        <v>0</v>
      </c>
      <c r="P195" t="str">
        <f>'Raw Data'!L195</f>
        <v>Not a Collision with Motor Vehicle</v>
      </c>
      <c r="Q195" t="str">
        <f>'Raw Data'!M195</f>
        <v>(None)</v>
      </c>
      <c r="R195" t="str">
        <f>'Raw Data'!N195</f>
        <v>Embankment</v>
      </c>
      <c r="S195" t="str">
        <f>'Raw Data'!O195</f>
        <v>Embankment</v>
      </c>
      <c r="T195" t="str">
        <f>'Raw Data'!P195</f>
        <v>Driver Lost Control</v>
      </c>
      <c r="U195">
        <f>'Raw Data'!Q195</f>
        <v>1</v>
      </c>
      <c r="V195" s="1" t="str">
        <f t="shared" ref="V195:V258" si="35">IF(U195=1,"Yes","No")</f>
        <v>Yes</v>
      </c>
      <c r="W195" t="str">
        <f>'Raw Data'!R195</f>
        <v>Straight</v>
      </c>
      <c r="X195" t="str">
        <f>'Raw Data'!S195</f>
        <v>East</v>
      </c>
      <c r="Y195" t="str">
        <f>'Raw Data'!T195</f>
        <v>Daylight</v>
      </c>
      <c r="Z195" t="str">
        <f>'Raw Data'!U195</f>
        <v>Dry</v>
      </c>
      <c r="AA195">
        <f>'Raw Data'!V195</f>
        <v>20</v>
      </c>
      <c r="AB195" t="str">
        <f>'Raw Data'!W195</f>
        <v>Lap and Shoulder Belt Used</v>
      </c>
      <c r="AC195" s="1">
        <f t="shared" ref="AC195:AC258" si="36">IF(ISNUMBER(SEARCH("Motorcycle",AD195)),1,0)</f>
        <v>0</v>
      </c>
      <c r="AD195" t="str">
        <f>'Raw Data'!X195</f>
        <v>Passenger Car</v>
      </c>
      <c r="AE195" t="str">
        <f>'Raw Data'!Y195</f>
        <v>2411000200I</v>
      </c>
      <c r="AF195">
        <f>'Raw Data'!Z195</f>
        <v>23.462516000000001</v>
      </c>
      <c r="AG195">
        <f>'Raw Data'!AA195</f>
        <v>34.815261999999997</v>
      </c>
      <c r="AH195">
        <f>'Raw Data'!AB195</f>
        <v>-83.319470999999993</v>
      </c>
      <c r="AI195">
        <f>'Raw Data'!AC195</f>
        <v>79</v>
      </c>
      <c r="AJ195">
        <f>'Raw Data'!AD195</f>
        <v>64</v>
      </c>
      <c r="AK195">
        <f>'Raw Data'!AE195</f>
        <v>140</v>
      </c>
      <c r="AL195" t="str">
        <f>'Raw Data'!AF195</f>
        <v>D1_0002_00_I</v>
      </c>
      <c r="AM195">
        <f>'Raw Data'!AG195</f>
        <v>120</v>
      </c>
      <c r="AN195">
        <f>'Raw Data'!AH195</f>
        <v>139</v>
      </c>
      <c r="AO195" t="str">
        <f>'Raw Data'!AI195</f>
        <v>split</v>
      </c>
      <c r="AP195">
        <f>'Raw Data'!AJ195</f>
        <v>1046.4000000000001</v>
      </c>
      <c r="AQ195">
        <f>'Raw Data'!AK195</f>
        <v>42.7</v>
      </c>
      <c r="AR195">
        <f>'Raw Data'!AL195</f>
        <v>781.1</v>
      </c>
      <c r="AS195">
        <f>'Raw Data'!AM195</f>
        <v>-83.319376000000005</v>
      </c>
      <c r="AT195">
        <f>'Raw Data'!AN195</f>
        <v>34.815519000000002</v>
      </c>
      <c r="AU195">
        <f>'Raw Data'!AO195</f>
        <v>-83.319444000000004</v>
      </c>
      <c r="AV195">
        <f>'Raw Data'!AP195</f>
        <v>34.813414000000002</v>
      </c>
      <c r="AW195" t="str">
        <f>'Raw Data'!AQ195</f>
        <v>2411000200I</v>
      </c>
      <c r="AX195">
        <f>'Raw Data'!AR195</f>
        <v>1</v>
      </c>
      <c r="AY195">
        <f>'Raw Data'!AS195</f>
        <v>241</v>
      </c>
      <c r="AZ195">
        <f>'Raw Data'!AT195</f>
        <v>2</v>
      </c>
      <c r="BA195">
        <f>'Raw Data'!AU195</f>
        <v>0</v>
      </c>
      <c r="BB195">
        <f>'Raw Data'!AV195</f>
        <v>55</v>
      </c>
      <c r="BC195">
        <f>'Raw Data'!AW195</f>
        <v>7.63</v>
      </c>
      <c r="BD195">
        <f>'Raw Data'!AX195</f>
        <v>6.83</v>
      </c>
      <c r="BE195">
        <f>'Raw Data'!AY195</f>
        <v>1464.6</v>
      </c>
      <c r="BF195">
        <f>'Raw Data'!AZ195</f>
        <v>1455.1</v>
      </c>
      <c r="BG195">
        <f>'Raw Data'!BA195</f>
        <v>1426.2</v>
      </c>
      <c r="BH195">
        <f>'Raw Data'!BB195</f>
        <v>55</v>
      </c>
      <c r="BI195">
        <f>'Raw Data'!BC195</f>
        <v>52.7</v>
      </c>
      <c r="BJ195">
        <f>'Raw Data'!BD195</f>
        <v>2.2999999999999998</v>
      </c>
      <c r="BK195">
        <f>'Raw Data'!BE195</f>
        <v>43091</v>
      </c>
      <c r="BL195" t="str">
        <f>'Raw Data'!BF195</f>
        <v>ASV_10+</v>
      </c>
      <c r="BM195">
        <f>'Raw Data'!BG195</f>
        <v>2.1649999999999998E-3</v>
      </c>
      <c r="BN195">
        <f>'Raw Data'!BH195</f>
        <v>43332</v>
      </c>
      <c r="BO195">
        <f>'Raw Data'!BI195</f>
        <v>42957</v>
      </c>
      <c r="BP195" t="str">
        <f>'Raw Data'!BJ195</f>
        <v>2411000200I</v>
      </c>
      <c r="BQ195" t="str">
        <f>'Raw Data'!BK195</f>
        <v>RABUN</v>
      </c>
      <c r="BR195">
        <f>'Raw Data'!BL195</f>
        <v>1</v>
      </c>
      <c r="BS195">
        <f>'Raw Data'!BM195</f>
        <v>200</v>
      </c>
      <c r="BT195">
        <f>'Raw Data'!BN195</f>
        <v>1</v>
      </c>
      <c r="BU195">
        <f>'Raw Data'!BO195</f>
        <v>1</v>
      </c>
      <c r="BV195">
        <f>'Raw Data'!BP195</f>
        <v>2</v>
      </c>
      <c r="BW195">
        <f>'Raw Data'!BQ195</f>
        <v>1</v>
      </c>
      <c r="BX195">
        <f>'Raw Data'!BR195</f>
        <v>1</v>
      </c>
      <c r="BY195">
        <f>'Raw Data'!BS195</f>
        <v>2</v>
      </c>
      <c r="BZ195">
        <f>'Raw Data'!BT195</f>
        <v>0</v>
      </c>
      <c r="CA195">
        <f>'Raw Data'!BU195</f>
        <v>4</v>
      </c>
      <c r="CB195" t="str">
        <f>'Raw Data'!BV195</f>
        <v>N</v>
      </c>
      <c r="CC195">
        <f>'Raw Data'!BW195</f>
        <v>241</v>
      </c>
      <c r="CD195">
        <f>'Raw Data'!BX195</f>
        <v>2</v>
      </c>
      <c r="CE195">
        <f>'Raw Data'!BY195</f>
        <v>0</v>
      </c>
      <c r="CF195" t="str">
        <f>'Raw Data'!BZ195</f>
        <v>Not Urban</v>
      </c>
      <c r="CG195" t="str">
        <f>'Raw Data'!CA195</f>
        <v>Not Urban</v>
      </c>
      <c r="CH195">
        <f>'Raw Data'!CB195</f>
        <v>0</v>
      </c>
      <c r="CI195">
        <f>'Raw Data'!CC195</f>
        <v>55</v>
      </c>
      <c r="CJ195">
        <f>'Raw Data'!CD195</f>
        <v>2280</v>
      </c>
      <c r="CK195" t="str">
        <f>'Raw Data'!CE195</f>
        <v xml:space="preserve"> </v>
      </c>
      <c r="CL195">
        <f>'Raw Data'!CF195</f>
        <v>0</v>
      </c>
      <c r="CM195">
        <f>'Raw Data'!CG195</f>
        <v>2.839718</v>
      </c>
      <c r="CN195">
        <f>'Raw Data'!CH195</f>
        <v>9</v>
      </c>
      <c r="CO195" t="str">
        <f>'Raw Data'!CI195</f>
        <v>State Mainline</v>
      </c>
      <c r="CP195">
        <f>'Raw Data'!CJ195</f>
        <v>2280</v>
      </c>
      <c r="CQ195">
        <f>'Raw Data'!CK195</f>
        <v>452522</v>
      </c>
      <c r="CR195">
        <f>'Raw Data'!CL195</f>
        <v>21.56</v>
      </c>
      <c r="CS195">
        <f>'Raw Data'!CM195</f>
        <v>24.39</v>
      </c>
      <c r="CT195">
        <f>'Raw Data'!CN195</f>
        <v>452522</v>
      </c>
      <c r="CU195">
        <f>'Raw Data'!CO195</f>
        <v>0</v>
      </c>
      <c r="CV195">
        <f>'Raw Data'!CP195</f>
        <v>14993.712771</v>
      </c>
      <c r="CW195">
        <f>'Raw Data'!CQ195</f>
        <v>100</v>
      </c>
      <c r="CX195">
        <f>'Raw Data'!CR195</f>
        <v>42981</v>
      </c>
      <c r="CY195">
        <f>'Raw Data'!CS195</f>
        <v>9.2135999999999996E-2</v>
      </c>
      <c r="CZ195">
        <f>'Raw Data'!CT195</f>
        <v>0</v>
      </c>
      <c r="DA195">
        <f>'Raw Data'!CU195</f>
        <v>2.1649999999999998E-3</v>
      </c>
      <c r="DB195">
        <f>'Raw Data'!CV195</f>
        <v>622</v>
      </c>
      <c r="DC195" t="str">
        <f>'Raw Data'!CW195</f>
        <v>241-0023</v>
      </c>
      <c r="DD195" t="str">
        <f>'Raw Data'!CX195</f>
        <v>4R : Rural Minor Arterial</v>
      </c>
      <c r="DE195" t="str">
        <f>'Raw Data'!CY195</f>
        <v>34.834712, -83.329078</v>
      </c>
      <c r="DF195">
        <f>'Raw Data'!CZ195</f>
        <v>-83.329077999999996</v>
      </c>
      <c r="DG195">
        <f>'Raw Data'!DA195</f>
        <v>34.834712000000003</v>
      </c>
      <c r="DH195">
        <f>'Raw Data'!DB195</f>
        <v>34.834712000000003</v>
      </c>
      <c r="DI195">
        <f>'Raw Data'!DC195</f>
        <v>-83.329077999999996</v>
      </c>
      <c r="DJ195">
        <f>'Raw Data'!DD195</f>
        <v>2.1649999999999998E-3</v>
      </c>
      <c r="DK195">
        <f>'Raw Data'!DE195</f>
        <v>79</v>
      </c>
      <c r="DL195" s="1" t="str">
        <f>VLOOKUP(DK195,'Curve Info'!$A$9:$P$76,16)</f>
        <v>Low Crash Frequency</v>
      </c>
      <c r="DM195" s="1" t="str">
        <f>VLOOKUP(DK195,'Curve Info'!$A$9:$P$76,14)</f>
        <v>Medium AADT</v>
      </c>
      <c r="DN195" s="1">
        <f t="shared" ref="DN195:DN258" si="37">AVERAGE(DU195,DW195,DS195)</f>
        <v>2100</v>
      </c>
      <c r="DO195" s="1">
        <f t="shared" ref="DO195:DO258" si="38">AVERAGE(EA195,EG195,EE195,EC195)</f>
        <v>2082.5</v>
      </c>
      <c r="DP195" s="1">
        <f t="shared" ref="DP195:DP258" si="39">DN195-DO195</f>
        <v>17.5</v>
      </c>
      <c r="DQ195" s="1">
        <f t="shared" ref="DQ195:DQ258" si="40">DP195/DO195</f>
        <v>8.4033613445378148E-3</v>
      </c>
      <c r="DR195" s="1">
        <f t="shared" ref="DR195:DR258" si="41">AVERAGE(DN195,DO195)</f>
        <v>2091.25</v>
      </c>
      <c r="DS195">
        <f>'Raw Data'!DF195</f>
        <v>1920</v>
      </c>
      <c r="DT195">
        <f>'Raw Data'!DG195</f>
        <v>0</v>
      </c>
      <c r="DU195">
        <f>'Raw Data'!DH195</f>
        <v>2020</v>
      </c>
      <c r="DV195">
        <f>'Raw Data'!DI195</f>
        <v>0</v>
      </c>
      <c r="DW195">
        <f>'Raw Data'!DJ195</f>
        <v>2360</v>
      </c>
      <c r="DX195">
        <f>'Raw Data'!DK195</f>
        <v>0</v>
      </c>
      <c r="DY195">
        <f>'Raw Data'!DL195</f>
        <v>2350</v>
      </c>
      <c r="DZ195">
        <f>'Raw Data'!DM195</f>
        <v>0</v>
      </c>
      <c r="EA195">
        <f>'Raw Data'!DN195</f>
        <v>2280</v>
      </c>
      <c r="EB195">
        <f>'Raw Data'!DO195</f>
        <v>10.5</v>
      </c>
      <c r="EC195">
        <f>'Raw Data'!DP195</f>
        <v>2190</v>
      </c>
      <c r="ED195">
        <f>'Raw Data'!DQ195</f>
        <v>10.5</v>
      </c>
      <c r="EE195">
        <f>'Raw Data'!DR195</f>
        <v>1930</v>
      </c>
      <c r="EF195">
        <f>'Raw Data'!DS195</f>
        <v>10.5</v>
      </c>
      <c r="EG195">
        <f>'Raw Data'!DT195</f>
        <v>1930</v>
      </c>
      <c r="EH195">
        <f>'Raw Data'!DU195</f>
        <v>10.5</v>
      </c>
      <c r="EI195">
        <f>'Raw Data'!DV195</f>
        <v>1930</v>
      </c>
      <c r="EJ195">
        <f>'Raw Data'!DW195</f>
        <v>10.5</v>
      </c>
      <c r="EK195">
        <f>'Raw Data'!DX195</f>
        <v>1940</v>
      </c>
      <c r="EL195">
        <f>'Raw Data'!DY195</f>
        <v>10.5</v>
      </c>
      <c r="EM195">
        <f>'Raw Data'!DZ195</f>
        <v>0</v>
      </c>
    </row>
    <row r="196" spans="1:143" x14ac:dyDescent="0.3">
      <c r="A196">
        <f>'Raw Data'!A196</f>
        <v>195</v>
      </c>
      <c r="B196">
        <f>'Raw Data'!B196</f>
        <v>7430820</v>
      </c>
      <c r="C196" t="str">
        <f>'Raw Data'!C196</f>
        <v>Towns County Sheriff's Office</v>
      </c>
      <c r="D196">
        <f>'Raw Data'!D196</f>
        <v>43773.773611111108</v>
      </c>
      <c r="E196" s="1">
        <f t="shared" si="32"/>
        <v>2019</v>
      </c>
      <c r="F196" s="1" t="str" cm="1">
        <f t="array" ref="F196">_xlfn.IFS(E196&lt;=2016,"before treatment",E196=2017,"unknown",E196&gt;2017,"after treatment")</f>
        <v>after treatment</v>
      </c>
      <c r="G196" s="1">
        <f t="shared" si="33"/>
        <v>0</v>
      </c>
      <c r="H196" s="1">
        <f t="shared" si="34"/>
        <v>1</v>
      </c>
      <c r="I196" t="str">
        <f>'Raw Data'!E196</f>
        <v>Towns</v>
      </c>
      <c r="J196" t="str">
        <f>'Raw Data'!F196</f>
        <v>US Highway 76</v>
      </c>
      <c r="K196" t="str">
        <f>'Raw Data'!G196</f>
        <v>Jay Tee Rd</v>
      </c>
      <c r="L196" t="str">
        <f>'Raw Data'!H196</f>
        <v>(O) No Injury</v>
      </c>
      <c r="M196">
        <f>'Raw Data'!I196</f>
        <v>0</v>
      </c>
      <c r="N196">
        <f>'Raw Data'!J196</f>
        <v>0</v>
      </c>
      <c r="O196">
        <f>'Raw Data'!K196</f>
        <v>0</v>
      </c>
      <c r="P196" t="str">
        <f>'Raw Data'!L196</f>
        <v>Not a Collision with Motor Vehicle</v>
      </c>
      <c r="Q196" t="str">
        <f>'Raw Data'!M196</f>
        <v>Off Roadway</v>
      </c>
      <c r="R196" t="str">
        <f>'Raw Data'!N196</f>
        <v>Motor Vehicle in Motion</v>
      </c>
      <c r="S196" t="str">
        <f>'Raw Data'!O196</f>
        <v>Tree</v>
      </c>
      <c r="T196" t="str">
        <f>'Raw Data'!P196</f>
        <v>(None)</v>
      </c>
      <c r="U196">
        <f>'Raw Data'!Q196</f>
        <v>1</v>
      </c>
      <c r="V196" s="1" t="str">
        <f t="shared" si="35"/>
        <v>Yes</v>
      </c>
      <c r="W196" t="str">
        <f>'Raw Data'!R196</f>
        <v>Negotiating a Curve</v>
      </c>
      <c r="X196" t="str">
        <f>'Raw Data'!S196</f>
        <v>East</v>
      </c>
      <c r="Y196" t="str">
        <f>'Raw Data'!T196</f>
        <v>Dark-Not Lighted</v>
      </c>
      <c r="Z196" t="str">
        <f>'Raw Data'!U196</f>
        <v>Dry</v>
      </c>
      <c r="AA196">
        <f>'Raw Data'!V196</f>
        <v>52</v>
      </c>
      <c r="AB196" t="str">
        <f>'Raw Data'!W196</f>
        <v>Lap and Shoulder Belt Used</v>
      </c>
      <c r="AC196" s="1">
        <f t="shared" si="36"/>
        <v>0</v>
      </c>
      <c r="AD196" t="str">
        <f>'Raw Data'!X196</f>
        <v>Pickup Truck</v>
      </c>
      <c r="AE196" t="str">
        <f>'Raw Data'!Y196</f>
        <v>2811000200I</v>
      </c>
      <c r="AF196">
        <f>'Raw Data'!Z196</f>
        <v>17.076283</v>
      </c>
      <c r="AG196">
        <f>'Raw Data'!AA196</f>
        <v>34.931019999999997</v>
      </c>
      <c r="AH196">
        <f>'Raw Data'!AB196</f>
        <v>-83.663247999999996</v>
      </c>
      <c r="AI196">
        <f>'Raw Data'!AC196</f>
        <v>82</v>
      </c>
      <c r="AJ196">
        <f>'Raw Data'!AD196</f>
        <v>74</v>
      </c>
      <c r="AK196">
        <f>'Raw Data'!AE196</f>
        <v>20</v>
      </c>
      <c r="AL196" t="str">
        <f>'Raw Data'!AF196</f>
        <v>D1_0002_00_I</v>
      </c>
      <c r="AM196">
        <f>'Raw Data'!AG196</f>
        <v>17</v>
      </c>
      <c r="AN196">
        <f>'Raw Data'!AH196</f>
        <v>19</v>
      </c>
      <c r="AO196" t="str">
        <f>'Raw Data'!AI196</f>
        <v>simple</v>
      </c>
      <c r="AP196">
        <f>'Raw Data'!AJ196</f>
        <v>410.6</v>
      </c>
      <c r="AQ196">
        <f>'Raw Data'!AK196</f>
        <v>88</v>
      </c>
      <c r="AR196">
        <f>'Raw Data'!AL196</f>
        <v>629.6</v>
      </c>
      <c r="AS196">
        <f>'Raw Data'!AM196</f>
        <v>-83.662594999999996</v>
      </c>
      <c r="AT196">
        <f>'Raw Data'!AN196</f>
        <v>34.931063999999999</v>
      </c>
      <c r="AU196">
        <f>'Raw Data'!AO196</f>
        <v>-83.660891000000007</v>
      </c>
      <c r="AV196">
        <f>'Raw Data'!AP196</f>
        <v>34.930338999999996</v>
      </c>
      <c r="AW196" t="str">
        <f>'Raw Data'!AQ196</f>
        <v>2811000200I</v>
      </c>
      <c r="AX196">
        <f>'Raw Data'!AR196</f>
        <v>1</v>
      </c>
      <c r="AY196">
        <f>'Raw Data'!AS196</f>
        <v>281</v>
      </c>
      <c r="AZ196">
        <f>'Raw Data'!AT196</f>
        <v>2</v>
      </c>
      <c r="BA196">
        <f>'Raw Data'!AU196</f>
        <v>0</v>
      </c>
      <c r="BB196">
        <f>'Raw Data'!AV196</f>
        <v>55</v>
      </c>
      <c r="BC196">
        <f>'Raw Data'!AW196</f>
        <v>10.220000000000001</v>
      </c>
      <c r="BD196">
        <f>'Raw Data'!AX196</f>
        <v>9.9499999999999993</v>
      </c>
      <c r="BE196">
        <f>'Raw Data'!AY196</f>
        <v>2097.4</v>
      </c>
      <c r="BF196">
        <f>'Raw Data'!AZ196</f>
        <v>2086.3000000000002</v>
      </c>
      <c r="BG196">
        <f>'Raw Data'!BA196</f>
        <v>2075.5</v>
      </c>
      <c r="BH196">
        <f>'Raw Data'!BB196</f>
        <v>35</v>
      </c>
      <c r="BI196">
        <f>'Raw Data'!BC196</f>
        <v>39.6</v>
      </c>
      <c r="BJ196">
        <f>'Raw Data'!BD196</f>
        <v>0</v>
      </c>
      <c r="BK196">
        <f>'Raw Data'!BE196</f>
        <v>42942</v>
      </c>
      <c r="BL196" t="str">
        <f>'Raw Data'!BF196</f>
        <v>NONE</v>
      </c>
      <c r="BM196">
        <f>'Raw Data'!BG196</f>
        <v>1.993E-3</v>
      </c>
      <c r="BN196">
        <f>'Raw Data'!BH196</f>
        <v>49432</v>
      </c>
      <c r="BO196">
        <f>'Raw Data'!BI196</f>
        <v>48905</v>
      </c>
      <c r="BP196" t="str">
        <f>'Raw Data'!BJ196</f>
        <v>2811000200I</v>
      </c>
      <c r="BQ196" t="str">
        <f>'Raw Data'!BK196</f>
        <v>TOWNS</v>
      </c>
      <c r="BR196">
        <f>'Raw Data'!BL196</f>
        <v>1</v>
      </c>
      <c r="BS196">
        <f>'Raw Data'!BM196</f>
        <v>200</v>
      </c>
      <c r="BT196">
        <f>'Raw Data'!BN196</f>
        <v>1</v>
      </c>
      <c r="BU196">
        <f>'Raw Data'!BO196</f>
        <v>1</v>
      </c>
      <c r="BV196">
        <f>'Raw Data'!BP196</f>
        <v>2</v>
      </c>
      <c r="BW196">
        <f>'Raw Data'!BQ196</f>
        <v>1</v>
      </c>
      <c r="BX196">
        <f>'Raw Data'!BR196</f>
        <v>1</v>
      </c>
      <c r="BY196">
        <f>'Raw Data'!BS196</f>
        <v>2</v>
      </c>
      <c r="BZ196">
        <f>'Raw Data'!BT196</f>
        <v>3</v>
      </c>
      <c r="CA196">
        <f>'Raw Data'!BU196</f>
        <v>3</v>
      </c>
      <c r="CB196" t="str">
        <f>'Raw Data'!BV196</f>
        <v>N</v>
      </c>
      <c r="CC196">
        <f>'Raw Data'!BW196</f>
        <v>281</v>
      </c>
      <c r="CD196">
        <f>'Raw Data'!BX196</f>
        <v>2</v>
      </c>
      <c r="CE196">
        <f>'Raw Data'!BY196</f>
        <v>0</v>
      </c>
      <c r="CF196" t="str">
        <f>'Raw Data'!BZ196</f>
        <v>Not Urban</v>
      </c>
      <c r="CG196" t="str">
        <f>'Raw Data'!CA196</f>
        <v>Not Urban</v>
      </c>
      <c r="CH196">
        <f>'Raw Data'!CB196</f>
        <v>0</v>
      </c>
      <c r="CI196">
        <f>'Raw Data'!CC196</f>
        <v>55</v>
      </c>
      <c r="CJ196">
        <f>'Raw Data'!CD196</f>
        <v>2440</v>
      </c>
      <c r="CK196" t="str">
        <f>'Raw Data'!CE196</f>
        <v xml:space="preserve"> </v>
      </c>
      <c r="CL196">
        <f>'Raw Data'!CF196</f>
        <v>0</v>
      </c>
      <c r="CM196">
        <f>'Raw Data'!CG196</f>
        <v>0.88851199999999997</v>
      </c>
      <c r="CN196">
        <f>'Raw Data'!CH196</f>
        <v>9</v>
      </c>
      <c r="CO196" t="str">
        <f>'Raw Data'!CI196</f>
        <v>State Mainline</v>
      </c>
      <c r="CP196">
        <f>'Raw Data'!CJ196</f>
        <v>2440</v>
      </c>
      <c r="CQ196">
        <f>'Raw Data'!CK196</f>
        <v>501307</v>
      </c>
      <c r="CR196">
        <f>'Raw Data'!CL196</f>
        <v>16.37</v>
      </c>
      <c r="CS196">
        <f>'Raw Data'!CM196</f>
        <v>17.25</v>
      </c>
      <c r="CT196">
        <f>'Raw Data'!CN196</f>
        <v>501307</v>
      </c>
      <c r="CU196">
        <f>'Raw Data'!CO196</f>
        <v>0</v>
      </c>
      <c r="CV196">
        <f>'Raw Data'!CP196</f>
        <v>4691.3420990000004</v>
      </c>
      <c r="CW196">
        <f>'Raw Data'!CQ196</f>
        <v>100</v>
      </c>
      <c r="CX196">
        <f>'Raw Data'!CR196</f>
        <v>48952</v>
      </c>
      <c r="CY196">
        <f>'Raw Data'!CS196</f>
        <v>3.0610999999999999E-2</v>
      </c>
      <c r="CZ196">
        <f>'Raw Data'!CT196</f>
        <v>0</v>
      </c>
      <c r="DA196">
        <f>'Raw Data'!CU196</f>
        <v>1.993E-3</v>
      </c>
      <c r="DB196">
        <f>'Raw Data'!CV196</f>
        <v>711</v>
      </c>
      <c r="DC196" t="str">
        <f>'Raw Data'!CW196</f>
        <v>281-0125</v>
      </c>
      <c r="DD196" t="str">
        <f>'Raw Data'!CX196</f>
        <v>3R : Rural Principal Arterial - Other</v>
      </c>
      <c r="DE196" t="str">
        <f>'Raw Data'!CY196</f>
        <v>34.925824, -83.675390</v>
      </c>
      <c r="DF196">
        <f>'Raw Data'!CZ196</f>
        <v>-83.675389999999993</v>
      </c>
      <c r="DG196">
        <f>'Raw Data'!DA196</f>
        <v>34.925823999999999</v>
      </c>
      <c r="DH196">
        <f>'Raw Data'!DB196</f>
        <v>34.925823999999999</v>
      </c>
      <c r="DI196">
        <f>'Raw Data'!DC196</f>
        <v>-83.675389999999993</v>
      </c>
      <c r="DJ196">
        <f>'Raw Data'!DD196</f>
        <v>1.993E-3</v>
      </c>
      <c r="DK196">
        <f>'Raw Data'!DE196</f>
        <v>82</v>
      </c>
      <c r="DL196" s="1" t="str">
        <f>VLOOKUP(DK196,'Curve Info'!$A$9:$P$76,16)</f>
        <v>High Crash Frequency</v>
      </c>
      <c r="DM196" s="1" t="str">
        <f>VLOOKUP(DK196,'Curve Info'!$A$9:$P$76,14)</f>
        <v>Medium AADT</v>
      </c>
      <c r="DN196" s="1">
        <f t="shared" si="37"/>
        <v>2630</v>
      </c>
      <c r="DO196" s="1">
        <f t="shared" si="38"/>
        <v>1975</v>
      </c>
      <c r="DP196" s="1">
        <f t="shared" si="39"/>
        <v>655</v>
      </c>
      <c r="DQ196" s="1">
        <f t="shared" si="40"/>
        <v>0.33164556962025316</v>
      </c>
      <c r="DR196" s="1">
        <f t="shared" si="41"/>
        <v>2302.5</v>
      </c>
      <c r="DS196">
        <f>'Raw Data'!DF196</f>
        <v>2610</v>
      </c>
      <c r="DT196">
        <f>'Raw Data'!DG196</f>
        <v>8.5</v>
      </c>
      <c r="DU196">
        <f>'Raw Data'!DH196</f>
        <v>2750</v>
      </c>
      <c r="DV196">
        <f>'Raw Data'!DI196</f>
        <v>8.5</v>
      </c>
      <c r="DW196">
        <f>'Raw Data'!DJ196</f>
        <v>2530</v>
      </c>
      <c r="DX196">
        <f>'Raw Data'!DK196</f>
        <v>0</v>
      </c>
      <c r="DY196">
        <f>'Raw Data'!DL196</f>
        <v>2520</v>
      </c>
      <c r="DZ196">
        <f>'Raw Data'!DM196</f>
        <v>0</v>
      </c>
      <c r="EA196">
        <f>'Raw Data'!DN196</f>
        <v>2440</v>
      </c>
      <c r="EB196">
        <f>'Raw Data'!DO196</f>
        <v>10</v>
      </c>
      <c r="EC196">
        <f>'Raw Data'!DP196</f>
        <v>2340</v>
      </c>
      <c r="ED196">
        <f>'Raw Data'!DQ196</f>
        <v>10</v>
      </c>
      <c r="EE196">
        <f>'Raw Data'!DR196</f>
        <v>1560</v>
      </c>
      <c r="EF196">
        <f>'Raw Data'!DS196</f>
        <v>12.1</v>
      </c>
      <c r="EG196">
        <f>'Raw Data'!DT196</f>
        <v>1560</v>
      </c>
      <c r="EH196">
        <f>'Raw Data'!DU196</f>
        <v>12.1</v>
      </c>
      <c r="EI196">
        <f>'Raw Data'!DV196</f>
        <v>2270</v>
      </c>
      <c r="EJ196">
        <f>'Raw Data'!DW196</f>
        <v>7.8</v>
      </c>
      <c r="EK196">
        <f>'Raw Data'!DX196</f>
        <v>2300</v>
      </c>
      <c r="EL196">
        <f>'Raw Data'!DY196</f>
        <v>7.8</v>
      </c>
      <c r="EM196">
        <f>'Raw Data'!DZ196</f>
        <v>6.5300000000000004E-4</v>
      </c>
    </row>
    <row r="197" spans="1:143" x14ac:dyDescent="0.3">
      <c r="A197">
        <f>'Raw Data'!A197</f>
        <v>196</v>
      </c>
      <c r="B197">
        <f>'Raw Data'!B197</f>
        <v>6276965</v>
      </c>
      <c r="C197" t="str">
        <f>'Raw Data'!C197</f>
        <v>Gsp Post 00</v>
      </c>
      <c r="D197">
        <f>'Raw Data'!D197</f>
        <v>42900.759027777778</v>
      </c>
      <c r="E197" s="1">
        <f t="shared" si="32"/>
        <v>2017</v>
      </c>
      <c r="F197" s="1" t="str" cm="1">
        <f t="array" ref="F197">_xlfn.IFS(E197&lt;=2016,"before treatment",E197=2017,"unknown",E197&gt;2017,"after treatment")</f>
        <v>unknown</v>
      </c>
      <c r="G197" s="1">
        <f t="shared" si="33"/>
        <v>0</v>
      </c>
      <c r="H197" s="1">
        <f t="shared" si="34"/>
        <v>0</v>
      </c>
      <c r="I197" t="str">
        <f>'Raw Data'!E197</f>
        <v>Towns</v>
      </c>
      <c r="J197" t="str">
        <f>'Raw Data'!F197</f>
        <v>US Highway 76</v>
      </c>
      <c r="K197" t="str">
        <f>'Raw Data'!G197</f>
        <v>(none)</v>
      </c>
      <c r="L197" t="str">
        <f>'Raw Data'!H197</f>
        <v>(K) Fatal Injury</v>
      </c>
      <c r="M197">
        <f>'Raw Data'!I197</f>
        <v>1</v>
      </c>
      <c r="N197">
        <f>'Raw Data'!J197</f>
        <v>0</v>
      </c>
      <c r="O197">
        <f>'Raw Data'!K197</f>
        <v>0</v>
      </c>
      <c r="P197" t="str">
        <f>'Raw Data'!L197</f>
        <v>Not a Collision with Motor Vehicle</v>
      </c>
      <c r="Q197" t="str">
        <f>'Raw Data'!M197</f>
        <v>On Shoulder</v>
      </c>
      <c r="R197" t="str">
        <f>'Raw Data'!N197</f>
        <v>Other-Fixed Object</v>
      </c>
      <c r="S197" t="str">
        <f>'Raw Data'!O197</f>
        <v>Over Turn</v>
      </c>
      <c r="T197" t="str">
        <f>'Raw Data'!P197</f>
        <v>(None)</v>
      </c>
      <c r="U197">
        <f>'Raw Data'!Q197</f>
        <v>1</v>
      </c>
      <c r="V197" s="1" t="str">
        <f t="shared" si="35"/>
        <v>Yes</v>
      </c>
      <c r="W197" t="str">
        <f>'Raw Data'!R197</f>
        <v>Negotiating a Curve</v>
      </c>
      <c r="X197" t="str">
        <f>'Raw Data'!S197</f>
        <v>West</v>
      </c>
      <c r="Y197" t="str">
        <f>'Raw Data'!T197</f>
        <v>Daylight</v>
      </c>
      <c r="Z197" t="str">
        <f>'Raw Data'!U197</f>
        <v>Dry</v>
      </c>
      <c r="AA197">
        <f>'Raw Data'!V197</f>
        <v>51</v>
      </c>
      <c r="AB197" t="str">
        <f>'Raw Data'!W197</f>
        <v>None Used</v>
      </c>
      <c r="AC197" s="1">
        <f t="shared" si="36"/>
        <v>0</v>
      </c>
      <c r="AD197" t="str">
        <f>'Raw Data'!X197</f>
        <v>Pickup Truck</v>
      </c>
      <c r="AE197" t="str">
        <f>'Raw Data'!Y197</f>
        <v>2811000200I</v>
      </c>
      <c r="AF197">
        <f>'Raw Data'!Z197</f>
        <v>17.125</v>
      </c>
      <c r="AG197">
        <f>'Raw Data'!AA197</f>
        <v>34.931080000000001</v>
      </c>
      <c r="AH197">
        <f>'Raw Data'!AB197</f>
        <v>-83.662413000000001</v>
      </c>
      <c r="AI197">
        <f>'Raw Data'!AC197</f>
        <v>82</v>
      </c>
      <c r="AJ197">
        <f>'Raw Data'!AD197</f>
        <v>74</v>
      </c>
      <c r="AK197">
        <f>'Raw Data'!AE197</f>
        <v>20</v>
      </c>
      <c r="AL197" t="str">
        <f>'Raw Data'!AF197</f>
        <v>D1_0002_00_I</v>
      </c>
      <c r="AM197">
        <f>'Raw Data'!AG197</f>
        <v>17</v>
      </c>
      <c r="AN197">
        <f>'Raw Data'!AH197</f>
        <v>19</v>
      </c>
      <c r="AO197" t="str">
        <f>'Raw Data'!AI197</f>
        <v>simple</v>
      </c>
      <c r="AP197">
        <f>'Raw Data'!AJ197</f>
        <v>410.6</v>
      </c>
      <c r="AQ197">
        <f>'Raw Data'!AK197</f>
        <v>88</v>
      </c>
      <c r="AR197">
        <f>'Raw Data'!AL197</f>
        <v>629.6</v>
      </c>
      <c r="AS197">
        <f>'Raw Data'!AM197</f>
        <v>-83.662594999999996</v>
      </c>
      <c r="AT197">
        <f>'Raw Data'!AN197</f>
        <v>34.931063999999999</v>
      </c>
      <c r="AU197">
        <f>'Raw Data'!AO197</f>
        <v>-83.660891000000007</v>
      </c>
      <c r="AV197">
        <f>'Raw Data'!AP197</f>
        <v>34.930338999999996</v>
      </c>
      <c r="AW197" t="str">
        <f>'Raw Data'!AQ197</f>
        <v>2811000200I</v>
      </c>
      <c r="AX197">
        <f>'Raw Data'!AR197</f>
        <v>1</v>
      </c>
      <c r="AY197">
        <f>'Raw Data'!AS197</f>
        <v>281</v>
      </c>
      <c r="AZ197">
        <f>'Raw Data'!AT197</f>
        <v>2</v>
      </c>
      <c r="BA197">
        <f>'Raw Data'!AU197</f>
        <v>0</v>
      </c>
      <c r="BB197">
        <f>'Raw Data'!AV197</f>
        <v>55</v>
      </c>
      <c r="BC197">
        <f>'Raw Data'!AW197</f>
        <v>10.220000000000001</v>
      </c>
      <c r="BD197">
        <f>'Raw Data'!AX197</f>
        <v>9.9499999999999993</v>
      </c>
      <c r="BE197">
        <f>'Raw Data'!AY197</f>
        <v>2097.4</v>
      </c>
      <c r="BF197">
        <f>'Raw Data'!AZ197</f>
        <v>2086.3000000000002</v>
      </c>
      <c r="BG197">
        <f>'Raw Data'!BA197</f>
        <v>2075.5</v>
      </c>
      <c r="BH197">
        <f>'Raw Data'!BB197</f>
        <v>35</v>
      </c>
      <c r="BI197">
        <f>'Raw Data'!BC197</f>
        <v>39.6</v>
      </c>
      <c r="BJ197">
        <f>'Raw Data'!BD197</f>
        <v>0</v>
      </c>
      <c r="BK197">
        <f>'Raw Data'!BE197</f>
        <v>42942</v>
      </c>
      <c r="BL197" t="str">
        <f>'Raw Data'!BF197</f>
        <v>NONE</v>
      </c>
      <c r="BM197">
        <f>'Raw Data'!BG197</f>
        <v>1.993E-3</v>
      </c>
      <c r="BN197">
        <f>'Raw Data'!BH197</f>
        <v>49432</v>
      </c>
      <c r="BO197">
        <f>'Raw Data'!BI197</f>
        <v>48905</v>
      </c>
      <c r="BP197" t="str">
        <f>'Raw Data'!BJ197</f>
        <v>2811000200I</v>
      </c>
      <c r="BQ197" t="str">
        <f>'Raw Data'!BK197</f>
        <v>TOWNS</v>
      </c>
      <c r="BR197">
        <f>'Raw Data'!BL197</f>
        <v>1</v>
      </c>
      <c r="BS197">
        <f>'Raw Data'!BM197</f>
        <v>200</v>
      </c>
      <c r="BT197">
        <f>'Raw Data'!BN197</f>
        <v>1</v>
      </c>
      <c r="BU197">
        <f>'Raw Data'!BO197</f>
        <v>1</v>
      </c>
      <c r="BV197">
        <f>'Raw Data'!BP197</f>
        <v>2</v>
      </c>
      <c r="BW197">
        <f>'Raw Data'!BQ197</f>
        <v>1</v>
      </c>
      <c r="BX197">
        <f>'Raw Data'!BR197</f>
        <v>1</v>
      </c>
      <c r="BY197">
        <f>'Raw Data'!BS197</f>
        <v>2</v>
      </c>
      <c r="BZ197">
        <f>'Raw Data'!BT197</f>
        <v>3</v>
      </c>
      <c r="CA197">
        <f>'Raw Data'!BU197</f>
        <v>3</v>
      </c>
      <c r="CB197" t="str">
        <f>'Raw Data'!BV197</f>
        <v>N</v>
      </c>
      <c r="CC197">
        <f>'Raw Data'!BW197</f>
        <v>281</v>
      </c>
      <c r="CD197">
        <f>'Raw Data'!BX197</f>
        <v>2</v>
      </c>
      <c r="CE197">
        <f>'Raw Data'!BY197</f>
        <v>0</v>
      </c>
      <c r="CF197" t="str">
        <f>'Raw Data'!BZ197</f>
        <v>Not Urban</v>
      </c>
      <c r="CG197" t="str">
        <f>'Raw Data'!CA197</f>
        <v>Not Urban</v>
      </c>
      <c r="CH197">
        <f>'Raw Data'!CB197</f>
        <v>0</v>
      </c>
      <c r="CI197">
        <f>'Raw Data'!CC197</f>
        <v>55</v>
      </c>
      <c r="CJ197">
        <f>'Raw Data'!CD197</f>
        <v>2440</v>
      </c>
      <c r="CK197" t="str">
        <f>'Raw Data'!CE197</f>
        <v xml:space="preserve"> </v>
      </c>
      <c r="CL197">
        <f>'Raw Data'!CF197</f>
        <v>0</v>
      </c>
      <c r="CM197">
        <f>'Raw Data'!CG197</f>
        <v>0.88851199999999997</v>
      </c>
      <c r="CN197">
        <f>'Raw Data'!CH197</f>
        <v>9</v>
      </c>
      <c r="CO197" t="str">
        <f>'Raw Data'!CI197</f>
        <v>State Mainline</v>
      </c>
      <c r="CP197">
        <f>'Raw Data'!CJ197</f>
        <v>2440</v>
      </c>
      <c r="CQ197">
        <f>'Raw Data'!CK197</f>
        <v>501307</v>
      </c>
      <c r="CR197">
        <f>'Raw Data'!CL197</f>
        <v>16.37</v>
      </c>
      <c r="CS197">
        <f>'Raw Data'!CM197</f>
        <v>17.25</v>
      </c>
      <c r="CT197">
        <f>'Raw Data'!CN197</f>
        <v>501307</v>
      </c>
      <c r="CU197">
        <f>'Raw Data'!CO197</f>
        <v>0</v>
      </c>
      <c r="CV197">
        <f>'Raw Data'!CP197</f>
        <v>4691.3420990000004</v>
      </c>
      <c r="CW197">
        <f>'Raw Data'!CQ197</f>
        <v>100</v>
      </c>
      <c r="CX197">
        <f>'Raw Data'!CR197</f>
        <v>48952</v>
      </c>
      <c r="CY197">
        <f>'Raw Data'!CS197</f>
        <v>3.0610999999999999E-2</v>
      </c>
      <c r="CZ197">
        <f>'Raw Data'!CT197</f>
        <v>0</v>
      </c>
      <c r="DA197">
        <f>'Raw Data'!CU197</f>
        <v>1.993E-3</v>
      </c>
      <c r="DB197">
        <f>'Raw Data'!CV197</f>
        <v>711</v>
      </c>
      <c r="DC197" t="str">
        <f>'Raw Data'!CW197</f>
        <v>281-0125</v>
      </c>
      <c r="DD197" t="str">
        <f>'Raw Data'!CX197</f>
        <v>3R : Rural Principal Arterial - Other</v>
      </c>
      <c r="DE197" t="str">
        <f>'Raw Data'!CY197</f>
        <v>34.925824, -83.675390</v>
      </c>
      <c r="DF197">
        <f>'Raw Data'!CZ197</f>
        <v>-83.675389999999993</v>
      </c>
      <c r="DG197">
        <f>'Raw Data'!DA197</f>
        <v>34.925823999999999</v>
      </c>
      <c r="DH197">
        <f>'Raw Data'!DB197</f>
        <v>34.925823999999999</v>
      </c>
      <c r="DI197">
        <f>'Raw Data'!DC197</f>
        <v>-83.675389999999993</v>
      </c>
      <c r="DJ197">
        <f>'Raw Data'!DD197</f>
        <v>1.993E-3</v>
      </c>
      <c r="DK197">
        <f>'Raw Data'!DE197</f>
        <v>82</v>
      </c>
      <c r="DL197" s="1" t="str">
        <f>VLOOKUP(DK197,'Curve Info'!$A$9:$P$76,16)</f>
        <v>High Crash Frequency</v>
      </c>
      <c r="DM197" s="1" t="str">
        <f>VLOOKUP(DK197,'Curve Info'!$A$9:$P$76,14)</f>
        <v>Medium AADT</v>
      </c>
      <c r="DN197" s="1">
        <f t="shared" si="37"/>
        <v>2630</v>
      </c>
      <c r="DO197" s="1">
        <f t="shared" si="38"/>
        <v>1975</v>
      </c>
      <c r="DP197" s="1">
        <f t="shared" si="39"/>
        <v>655</v>
      </c>
      <c r="DQ197" s="1">
        <f t="shared" si="40"/>
        <v>0.33164556962025316</v>
      </c>
      <c r="DR197" s="1">
        <f t="shared" si="41"/>
        <v>2302.5</v>
      </c>
      <c r="DS197">
        <f>'Raw Data'!DF197</f>
        <v>2610</v>
      </c>
      <c r="DT197">
        <f>'Raw Data'!DG197</f>
        <v>8.5</v>
      </c>
      <c r="DU197">
        <f>'Raw Data'!DH197</f>
        <v>2750</v>
      </c>
      <c r="DV197">
        <f>'Raw Data'!DI197</f>
        <v>8.5</v>
      </c>
      <c r="DW197">
        <f>'Raw Data'!DJ197</f>
        <v>2530</v>
      </c>
      <c r="DX197">
        <f>'Raw Data'!DK197</f>
        <v>0</v>
      </c>
      <c r="DY197">
        <f>'Raw Data'!DL197</f>
        <v>2520</v>
      </c>
      <c r="DZ197">
        <f>'Raw Data'!DM197</f>
        <v>0</v>
      </c>
      <c r="EA197">
        <f>'Raw Data'!DN197</f>
        <v>2440</v>
      </c>
      <c r="EB197">
        <f>'Raw Data'!DO197</f>
        <v>10</v>
      </c>
      <c r="EC197">
        <f>'Raw Data'!DP197</f>
        <v>2340</v>
      </c>
      <c r="ED197">
        <f>'Raw Data'!DQ197</f>
        <v>10</v>
      </c>
      <c r="EE197">
        <f>'Raw Data'!DR197</f>
        <v>1560</v>
      </c>
      <c r="EF197">
        <f>'Raw Data'!DS197</f>
        <v>12.1</v>
      </c>
      <c r="EG197">
        <f>'Raw Data'!DT197</f>
        <v>1560</v>
      </c>
      <c r="EH197">
        <f>'Raw Data'!DU197</f>
        <v>12.1</v>
      </c>
      <c r="EI197">
        <f>'Raw Data'!DV197</f>
        <v>2270</v>
      </c>
      <c r="EJ197">
        <f>'Raw Data'!DW197</f>
        <v>7.8</v>
      </c>
      <c r="EK197">
        <f>'Raw Data'!DX197</f>
        <v>2300</v>
      </c>
      <c r="EL197">
        <f>'Raw Data'!DY197</f>
        <v>7.8</v>
      </c>
      <c r="EM197">
        <f>'Raw Data'!DZ197</f>
        <v>0</v>
      </c>
    </row>
    <row r="198" spans="1:143" x14ac:dyDescent="0.3">
      <c r="A198">
        <f>'Raw Data'!A198</f>
        <v>197</v>
      </c>
      <c r="B198">
        <f>'Raw Data'!B198</f>
        <v>6181768</v>
      </c>
      <c r="C198" t="str">
        <f>'Raw Data'!C198</f>
        <v>Towns County Sheriff's Office</v>
      </c>
      <c r="D198">
        <f>'Raw Data'!D198</f>
        <v>42095.648611111108</v>
      </c>
      <c r="E198" s="1">
        <f t="shared" si="32"/>
        <v>2015</v>
      </c>
      <c r="F198" s="1" t="str" cm="1">
        <f t="array" ref="F198">_xlfn.IFS(E198&lt;=2016,"before treatment",E198=2017,"unknown",E198&gt;2017,"after treatment")</f>
        <v>before treatment</v>
      </c>
      <c r="G198" s="1">
        <f t="shared" si="33"/>
        <v>1</v>
      </c>
      <c r="H198" s="1">
        <f t="shared" si="34"/>
        <v>0</v>
      </c>
      <c r="I198" t="str">
        <f>'Raw Data'!E198</f>
        <v>Towns</v>
      </c>
      <c r="J198" t="str">
        <f>'Raw Data'!F198</f>
        <v>US Highway 76</v>
      </c>
      <c r="K198" t="str">
        <f>'Raw Data'!G198</f>
        <v>Hooper Dr</v>
      </c>
      <c r="L198" t="str">
        <f>'Raw Data'!H198</f>
        <v>(B) Suspected Minor/Visible Injury</v>
      </c>
      <c r="M198">
        <f>'Raw Data'!I198</f>
        <v>0</v>
      </c>
      <c r="N198">
        <f>'Raw Data'!J198</f>
        <v>0</v>
      </c>
      <c r="O198">
        <f>'Raw Data'!K198</f>
        <v>1</v>
      </c>
      <c r="P198" t="str">
        <f>'Raw Data'!L198</f>
        <v>Not a Collision with Motor Vehicle</v>
      </c>
      <c r="Q198" t="str">
        <f>'Raw Data'!M198</f>
        <v>Off Roadway</v>
      </c>
      <c r="R198" t="str">
        <f>'Raw Data'!N198</f>
        <v>Over Turn</v>
      </c>
      <c r="S198" t="str">
        <f>'Raw Data'!O198</f>
        <v>Over Turn</v>
      </c>
      <c r="T198" t="str">
        <f>'Raw Data'!P198</f>
        <v>(None)</v>
      </c>
      <c r="U198">
        <f>'Raw Data'!Q198</f>
        <v>1</v>
      </c>
      <c r="V198" s="1" t="str">
        <f t="shared" si="35"/>
        <v>Yes</v>
      </c>
      <c r="W198" t="str">
        <f>'Raw Data'!R198</f>
        <v>Negotiating a Curve</v>
      </c>
      <c r="X198" t="str">
        <f>'Raw Data'!S198</f>
        <v>West</v>
      </c>
      <c r="Y198" t="str">
        <f>'Raw Data'!T198</f>
        <v>Daylight</v>
      </c>
      <c r="Z198" t="str">
        <f>'Raw Data'!U198</f>
        <v>Dry</v>
      </c>
      <c r="AA198">
        <f>'Raw Data'!V198</f>
        <v>79</v>
      </c>
      <c r="AB198" t="str">
        <f>'Raw Data'!W198</f>
        <v>Lap and Shoulder Belt Used</v>
      </c>
      <c r="AC198" s="1">
        <f t="shared" si="36"/>
        <v>0</v>
      </c>
      <c r="AD198" t="str">
        <f>'Raw Data'!X198</f>
        <v>Passenger Car</v>
      </c>
      <c r="AE198" t="str">
        <f>'Raw Data'!Y198</f>
        <v>2811000200I</v>
      </c>
      <c r="AF198">
        <f>'Raw Data'!Z198</f>
        <v>17.145</v>
      </c>
      <c r="AG198">
        <f>'Raw Data'!AA198</f>
        <v>34.931083999999998</v>
      </c>
      <c r="AH198">
        <f>'Raw Data'!AB198</f>
        <v>-83.662001000000004</v>
      </c>
      <c r="AI198">
        <f>'Raw Data'!AC198</f>
        <v>82</v>
      </c>
      <c r="AJ198">
        <f>'Raw Data'!AD198</f>
        <v>74</v>
      </c>
      <c r="AK198">
        <f>'Raw Data'!AE198</f>
        <v>20</v>
      </c>
      <c r="AL198" t="str">
        <f>'Raw Data'!AF198</f>
        <v>D1_0002_00_I</v>
      </c>
      <c r="AM198">
        <f>'Raw Data'!AG198</f>
        <v>17</v>
      </c>
      <c r="AN198">
        <f>'Raw Data'!AH198</f>
        <v>19</v>
      </c>
      <c r="AO198" t="str">
        <f>'Raw Data'!AI198</f>
        <v>simple</v>
      </c>
      <c r="AP198">
        <f>'Raw Data'!AJ198</f>
        <v>410.6</v>
      </c>
      <c r="AQ198">
        <f>'Raw Data'!AK198</f>
        <v>88</v>
      </c>
      <c r="AR198">
        <f>'Raw Data'!AL198</f>
        <v>629.6</v>
      </c>
      <c r="AS198">
        <f>'Raw Data'!AM198</f>
        <v>-83.662594999999996</v>
      </c>
      <c r="AT198">
        <f>'Raw Data'!AN198</f>
        <v>34.931063999999999</v>
      </c>
      <c r="AU198">
        <f>'Raw Data'!AO198</f>
        <v>-83.660891000000007</v>
      </c>
      <c r="AV198">
        <f>'Raw Data'!AP198</f>
        <v>34.930338999999996</v>
      </c>
      <c r="AW198" t="str">
        <f>'Raw Data'!AQ198</f>
        <v>2811000200I</v>
      </c>
      <c r="AX198">
        <f>'Raw Data'!AR198</f>
        <v>1</v>
      </c>
      <c r="AY198">
        <f>'Raw Data'!AS198</f>
        <v>281</v>
      </c>
      <c r="AZ198">
        <f>'Raw Data'!AT198</f>
        <v>2</v>
      </c>
      <c r="BA198">
        <f>'Raw Data'!AU198</f>
        <v>0</v>
      </c>
      <c r="BB198">
        <f>'Raw Data'!AV198</f>
        <v>55</v>
      </c>
      <c r="BC198">
        <f>'Raw Data'!AW198</f>
        <v>10.220000000000001</v>
      </c>
      <c r="BD198">
        <f>'Raw Data'!AX198</f>
        <v>9.9499999999999993</v>
      </c>
      <c r="BE198">
        <f>'Raw Data'!AY198</f>
        <v>2097.4</v>
      </c>
      <c r="BF198">
        <f>'Raw Data'!AZ198</f>
        <v>2086.3000000000002</v>
      </c>
      <c r="BG198">
        <f>'Raw Data'!BA198</f>
        <v>2075.5</v>
      </c>
      <c r="BH198">
        <f>'Raw Data'!BB198</f>
        <v>35</v>
      </c>
      <c r="BI198">
        <f>'Raw Data'!BC198</f>
        <v>39.6</v>
      </c>
      <c r="BJ198">
        <f>'Raw Data'!BD198</f>
        <v>0</v>
      </c>
      <c r="BK198">
        <f>'Raw Data'!BE198</f>
        <v>42942</v>
      </c>
      <c r="BL198" t="str">
        <f>'Raw Data'!BF198</f>
        <v>NONE</v>
      </c>
      <c r="BM198">
        <f>'Raw Data'!BG198</f>
        <v>1.993E-3</v>
      </c>
      <c r="BN198">
        <f>'Raw Data'!BH198</f>
        <v>49432</v>
      </c>
      <c r="BO198">
        <f>'Raw Data'!BI198</f>
        <v>48905</v>
      </c>
      <c r="BP198" t="str">
        <f>'Raw Data'!BJ198</f>
        <v>2811000200I</v>
      </c>
      <c r="BQ198" t="str">
        <f>'Raw Data'!BK198</f>
        <v>TOWNS</v>
      </c>
      <c r="BR198">
        <f>'Raw Data'!BL198</f>
        <v>1</v>
      </c>
      <c r="BS198">
        <f>'Raw Data'!BM198</f>
        <v>200</v>
      </c>
      <c r="BT198">
        <f>'Raw Data'!BN198</f>
        <v>1</v>
      </c>
      <c r="BU198">
        <f>'Raw Data'!BO198</f>
        <v>1</v>
      </c>
      <c r="BV198">
        <f>'Raw Data'!BP198</f>
        <v>2</v>
      </c>
      <c r="BW198">
        <f>'Raw Data'!BQ198</f>
        <v>1</v>
      </c>
      <c r="BX198">
        <f>'Raw Data'!BR198</f>
        <v>1</v>
      </c>
      <c r="BY198">
        <f>'Raw Data'!BS198</f>
        <v>2</v>
      </c>
      <c r="BZ198">
        <f>'Raw Data'!BT198</f>
        <v>3</v>
      </c>
      <c r="CA198">
        <f>'Raw Data'!BU198</f>
        <v>3</v>
      </c>
      <c r="CB198" t="str">
        <f>'Raw Data'!BV198</f>
        <v>N</v>
      </c>
      <c r="CC198">
        <f>'Raw Data'!BW198</f>
        <v>281</v>
      </c>
      <c r="CD198">
        <f>'Raw Data'!BX198</f>
        <v>2</v>
      </c>
      <c r="CE198">
        <f>'Raw Data'!BY198</f>
        <v>0</v>
      </c>
      <c r="CF198" t="str">
        <f>'Raw Data'!BZ198</f>
        <v>Not Urban</v>
      </c>
      <c r="CG198" t="str">
        <f>'Raw Data'!CA198</f>
        <v>Not Urban</v>
      </c>
      <c r="CH198">
        <f>'Raw Data'!CB198</f>
        <v>0</v>
      </c>
      <c r="CI198">
        <f>'Raw Data'!CC198</f>
        <v>55</v>
      </c>
      <c r="CJ198">
        <f>'Raw Data'!CD198</f>
        <v>2440</v>
      </c>
      <c r="CK198" t="str">
        <f>'Raw Data'!CE198</f>
        <v xml:space="preserve"> </v>
      </c>
      <c r="CL198">
        <f>'Raw Data'!CF198</f>
        <v>0</v>
      </c>
      <c r="CM198">
        <f>'Raw Data'!CG198</f>
        <v>0.88851199999999997</v>
      </c>
      <c r="CN198">
        <f>'Raw Data'!CH198</f>
        <v>9</v>
      </c>
      <c r="CO198" t="str">
        <f>'Raw Data'!CI198</f>
        <v>State Mainline</v>
      </c>
      <c r="CP198">
        <f>'Raw Data'!CJ198</f>
        <v>2440</v>
      </c>
      <c r="CQ198">
        <f>'Raw Data'!CK198</f>
        <v>501307</v>
      </c>
      <c r="CR198">
        <f>'Raw Data'!CL198</f>
        <v>16.37</v>
      </c>
      <c r="CS198">
        <f>'Raw Data'!CM198</f>
        <v>17.25</v>
      </c>
      <c r="CT198">
        <f>'Raw Data'!CN198</f>
        <v>501307</v>
      </c>
      <c r="CU198">
        <f>'Raw Data'!CO198</f>
        <v>0</v>
      </c>
      <c r="CV198">
        <f>'Raw Data'!CP198</f>
        <v>4691.3420990000004</v>
      </c>
      <c r="CW198">
        <f>'Raw Data'!CQ198</f>
        <v>100</v>
      </c>
      <c r="CX198">
        <f>'Raw Data'!CR198</f>
        <v>48952</v>
      </c>
      <c r="CY198">
        <f>'Raw Data'!CS198</f>
        <v>3.0610999999999999E-2</v>
      </c>
      <c r="CZ198">
        <f>'Raw Data'!CT198</f>
        <v>0</v>
      </c>
      <c r="DA198">
        <f>'Raw Data'!CU198</f>
        <v>1.993E-3</v>
      </c>
      <c r="DB198">
        <f>'Raw Data'!CV198</f>
        <v>711</v>
      </c>
      <c r="DC198" t="str">
        <f>'Raw Data'!CW198</f>
        <v>281-0125</v>
      </c>
      <c r="DD198" t="str">
        <f>'Raw Data'!CX198</f>
        <v>3R : Rural Principal Arterial - Other</v>
      </c>
      <c r="DE198" t="str">
        <f>'Raw Data'!CY198</f>
        <v>34.925824, -83.675390</v>
      </c>
      <c r="DF198">
        <f>'Raw Data'!CZ198</f>
        <v>-83.675389999999993</v>
      </c>
      <c r="DG198">
        <f>'Raw Data'!DA198</f>
        <v>34.925823999999999</v>
      </c>
      <c r="DH198">
        <f>'Raw Data'!DB198</f>
        <v>34.925823999999999</v>
      </c>
      <c r="DI198">
        <f>'Raw Data'!DC198</f>
        <v>-83.675389999999993</v>
      </c>
      <c r="DJ198">
        <f>'Raw Data'!DD198</f>
        <v>1.993E-3</v>
      </c>
      <c r="DK198">
        <f>'Raw Data'!DE198</f>
        <v>82</v>
      </c>
      <c r="DL198" s="1" t="str">
        <f>VLOOKUP(DK198,'Curve Info'!$A$9:$P$76,16)</f>
        <v>High Crash Frequency</v>
      </c>
      <c r="DM198" s="1" t="str">
        <f>VLOOKUP(DK198,'Curve Info'!$A$9:$P$76,14)</f>
        <v>Medium AADT</v>
      </c>
      <c r="DN198" s="1">
        <f t="shared" si="37"/>
        <v>2630</v>
      </c>
      <c r="DO198" s="1">
        <f t="shared" si="38"/>
        <v>1975</v>
      </c>
      <c r="DP198" s="1">
        <f t="shared" si="39"/>
        <v>655</v>
      </c>
      <c r="DQ198" s="1">
        <f t="shared" si="40"/>
        <v>0.33164556962025316</v>
      </c>
      <c r="DR198" s="1">
        <f t="shared" si="41"/>
        <v>2302.5</v>
      </c>
      <c r="DS198">
        <f>'Raw Data'!DF198</f>
        <v>2610</v>
      </c>
      <c r="DT198">
        <f>'Raw Data'!DG198</f>
        <v>8.5</v>
      </c>
      <c r="DU198">
        <f>'Raw Data'!DH198</f>
        <v>2750</v>
      </c>
      <c r="DV198">
        <f>'Raw Data'!DI198</f>
        <v>8.5</v>
      </c>
      <c r="DW198">
        <f>'Raw Data'!DJ198</f>
        <v>2530</v>
      </c>
      <c r="DX198">
        <f>'Raw Data'!DK198</f>
        <v>0</v>
      </c>
      <c r="DY198">
        <f>'Raw Data'!DL198</f>
        <v>2520</v>
      </c>
      <c r="DZ198">
        <f>'Raw Data'!DM198</f>
        <v>0</v>
      </c>
      <c r="EA198">
        <f>'Raw Data'!DN198</f>
        <v>2440</v>
      </c>
      <c r="EB198">
        <f>'Raw Data'!DO198</f>
        <v>10</v>
      </c>
      <c r="EC198">
        <f>'Raw Data'!DP198</f>
        <v>2340</v>
      </c>
      <c r="ED198">
        <f>'Raw Data'!DQ198</f>
        <v>10</v>
      </c>
      <c r="EE198">
        <f>'Raw Data'!DR198</f>
        <v>1560</v>
      </c>
      <c r="EF198">
        <f>'Raw Data'!DS198</f>
        <v>12.1</v>
      </c>
      <c r="EG198">
        <f>'Raw Data'!DT198</f>
        <v>1560</v>
      </c>
      <c r="EH198">
        <f>'Raw Data'!DU198</f>
        <v>12.1</v>
      </c>
      <c r="EI198">
        <f>'Raw Data'!DV198</f>
        <v>2270</v>
      </c>
      <c r="EJ198">
        <f>'Raw Data'!DW198</f>
        <v>7.8</v>
      </c>
      <c r="EK198">
        <f>'Raw Data'!DX198</f>
        <v>2300</v>
      </c>
      <c r="EL198">
        <f>'Raw Data'!DY198</f>
        <v>7.8</v>
      </c>
      <c r="EM198">
        <f>'Raw Data'!DZ198</f>
        <v>0</v>
      </c>
    </row>
    <row r="199" spans="1:143" x14ac:dyDescent="0.3">
      <c r="A199">
        <f>'Raw Data'!A199</f>
        <v>198</v>
      </c>
      <c r="B199">
        <f>'Raw Data'!B199</f>
        <v>5131910</v>
      </c>
      <c r="C199" t="str">
        <f>'Raw Data'!C199</f>
        <v>Gsp Post 00</v>
      </c>
      <c r="D199">
        <f>'Raw Data'!D199</f>
        <v>42020.5</v>
      </c>
      <c r="E199" s="1">
        <f t="shared" si="32"/>
        <v>2015</v>
      </c>
      <c r="F199" s="1" t="str" cm="1">
        <f t="array" ref="F199">_xlfn.IFS(E199&lt;=2016,"before treatment",E199=2017,"unknown",E199&gt;2017,"after treatment")</f>
        <v>before treatment</v>
      </c>
      <c r="G199" s="1">
        <f t="shared" si="33"/>
        <v>1</v>
      </c>
      <c r="H199" s="1">
        <f t="shared" si="34"/>
        <v>0</v>
      </c>
      <c r="I199" t="str">
        <f>'Raw Data'!E199</f>
        <v>Towns</v>
      </c>
      <c r="J199" t="str">
        <f>'Raw Data'!F199</f>
        <v>US Highway 76</v>
      </c>
      <c r="K199" t="str">
        <f>'Raw Data'!G199</f>
        <v>(none)</v>
      </c>
      <c r="L199" t="str">
        <f>'Raw Data'!H199</f>
        <v>(A) Suspected Serious Injury</v>
      </c>
      <c r="M199">
        <f>'Raw Data'!I199</f>
        <v>0</v>
      </c>
      <c r="N199">
        <f>'Raw Data'!J199</f>
        <v>1</v>
      </c>
      <c r="O199">
        <f>'Raw Data'!K199</f>
        <v>0</v>
      </c>
      <c r="P199" t="str">
        <f>'Raw Data'!L199</f>
        <v>Not a Collision with Motor Vehicle</v>
      </c>
      <c r="Q199" t="str">
        <f>'Raw Data'!M199</f>
        <v>Off Roadway</v>
      </c>
      <c r="R199" t="str">
        <f>'Raw Data'!N199</f>
        <v>Tree</v>
      </c>
      <c r="S199" t="str">
        <f>'Raw Data'!O199</f>
        <v>Tree</v>
      </c>
      <c r="T199" t="str">
        <f>'Raw Data'!P199</f>
        <v>No Contributing Factors</v>
      </c>
      <c r="U199">
        <f>'Raw Data'!Q199</f>
        <v>1</v>
      </c>
      <c r="V199" s="1" t="str">
        <f t="shared" si="35"/>
        <v>Yes</v>
      </c>
      <c r="W199" t="str">
        <f>'Raw Data'!R199</f>
        <v>Negotiating a Curve</v>
      </c>
      <c r="X199" t="str">
        <f>'Raw Data'!S199</f>
        <v>West</v>
      </c>
      <c r="Y199" t="str">
        <f>'Raw Data'!T199</f>
        <v>Daylight</v>
      </c>
      <c r="Z199" t="str">
        <f>'Raw Data'!U199</f>
        <v>Dry</v>
      </c>
      <c r="AA199">
        <f>'Raw Data'!V199</f>
        <v>44</v>
      </c>
      <c r="AB199" t="str">
        <f>'Raw Data'!W199</f>
        <v>Unknown</v>
      </c>
      <c r="AC199" s="1">
        <f t="shared" si="36"/>
        <v>0</v>
      </c>
      <c r="AD199" t="str">
        <f>'Raw Data'!X199</f>
        <v>Passenger Car</v>
      </c>
      <c r="AE199" t="str">
        <f>'Raw Data'!Y199</f>
        <v>2811000200I</v>
      </c>
      <c r="AF199">
        <f>'Raw Data'!Z199</f>
        <v>17.178999999999998</v>
      </c>
      <c r="AG199">
        <f>'Raw Data'!AA199</f>
        <v>34.930929999999996</v>
      </c>
      <c r="AH199">
        <f>'Raw Data'!AB199</f>
        <v>-83.661467999999999</v>
      </c>
      <c r="AI199">
        <f>'Raw Data'!AC199</f>
        <v>82</v>
      </c>
      <c r="AJ199">
        <f>'Raw Data'!AD199</f>
        <v>74</v>
      </c>
      <c r="AK199">
        <f>'Raw Data'!AE199</f>
        <v>20</v>
      </c>
      <c r="AL199" t="str">
        <f>'Raw Data'!AF199</f>
        <v>D1_0002_00_I</v>
      </c>
      <c r="AM199">
        <f>'Raw Data'!AG199</f>
        <v>17</v>
      </c>
      <c r="AN199">
        <f>'Raw Data'!AH199</f>
        <v>19</v>
      </c>
      <c r="AO199" t="str">
        <f>'Raw Data'!AI199</f>
        <v>simple</v>
      </c>
      <c r="AP199">
        <f>'Raw Data'!AJ199</f>
        <v>410.6</v>
      </c>
      <c r="AQ199">
        <f>'Raw Data'!AK199</f>
        <v>88</v>
      </c>
      <c r="AR199">
        <f>'Raw Data'!AL199</f>
        <v>629.6</v>
      </c>
      <c r="AS199">
        <f>'Raw Data'!AM199</f>
        <v>-83.662594999999996</v>
      </c>
      <c r="AT199">
        <f>'Raw Data'!AN199</f>
        <v>34.931063999999999</v>
      </c>
      <c r="AU199">
        <f>'Raw Data'!AO199</f>
        <v>-83.660891000000007</v>
      </c>
      <c r="AV199">
        <f>'Raw Data'!AP199</f>
        <v>34.930338999999996</v>
      </c>
      <c r="AW199" t="str">
        <f>'Raw Data'!AQ199</f>
        <v>2811000200I</v>
      </c>
      <c r="AX199">
        <f>'Raw Data'!AR199</f>
        <v>1</v>
      </c>
      <c r="AY199">
        <f>'Raw Data'!AS199</f>
        <v>281</v>
      </c>
      <c r="AZ199">
        <f>'Raw Data'!AT199</f>
        <v>2</v>
      </c>
      <c r="BA199">
        <f>'Raw Data'!AU199</f>
        <v>0</v>
      </c>
      <c r="BB199">
        <f>'Raw Data'!AV199</f>
        <v>55</v>
      </c>
      <c r="BC199">
        <f>'Raw Data'!AW199</f>
        <v>10.220000000000001</v>
      </c>
      <c r="BD199">
        <f>'Raw Data'!AX199</f>
        <v>9.9499999999999993</v>
      </c>
      <c r="BE199">
        <f>'Raw Data'!AY199</f>
        <v>2097.4</v>
      </c>
      <c r="BF199">
        <f>'Raw Data'!AZ199</f>
        <v>2086.3000000000002</v>
      </c>
      <c r="BG199">
        <f>'Raw Data'!BA199</f>
        <v>2075.5</v>
      </c>
      <c r="BH199">
        <f>'Raw Data'!BB199</f>
        <v>35</v>
      </c>
      <c r="BI199">
        <f>'Raw Data'!BC199</f>
        <v>39.6</v>
      </c>
      <c r="BJ199">
        <f>'Raw Data'!BD199</f>
        <v>0</v>
      </c>
      <c r="BK199">
        <f>'Raw Data'!BE199</f>
        <v>42942</v>
      </c>
      <c r="BL199" t="str">
        <f>'Raw Data'!BF199</f>
        <v>NONE</v>
      </c>
      <c r="BM199">
        <f>'Raw Data'!BG199</f>
        <v>1.993E-3</v>
      </c>
      <c r="BN199">
        <f>'Raw Data'!BH199</f>
        <v>49432</v>
      </c>
      <c r="BO199">
        <f>'Raw Data'!BI199</f>
        <v>48905</v>
      </c>
      <c r="BP199" t="str">
        <f>'Raw Data'!BJ199</f>
        <v>2811000200I</v>
      </c>
      <c r="BQ199" t="str">
        <f>'Raw Data'!BK199</f>
        <v>TOWNS</v>
      </c>
      <c r="BR199">
        <f>'Raw Data'!BL199</f>
        <v>1</v>
      </c>
      <c r="BS199">
        <f>'Raw Data'!BM199</f>
        <v>200</v>
      </c>
      <c r="BT199">
        <f>'Raw Data'!BN199</f>
        <v>1</v>
      </c>
      <c r="BU199">
        <f>'Raw Data'!BO199</f>
        <v>1</v>
      </c>
      <c r="BV199">
        <f>'Raw Data'!BP199</f>
        <v>2</v>
      </c>
      <c r="BW199">
        <f>'Raw Data'!BQ199</f>
        <v>1</v>
      </c>
      <c r="BX199">
        <f>'Raw Data'!BR199</f>
        <v>1</v>
      </c>
      <c r="BY199">
        <f>'Raw Data'!BS199</f>
        <v>2</v>
      </c>
      <c r="BZ199">
        <f>'Raw Data'!BT199</f>
        <v>3</v>
      </c>
      <c r="CA199">
        <f>'Raw Data'!BU199</f>
        <v>3</v>
      </c>
      <c r="CB199" t="str">
        <f>'Raw Data'!BV199</f>
        <v>N</v>
      </c>
      <c r="CC199">
        <f>'Raw Data'!BW199</f>
        <v>281</v>
      </c>
      <c r="CD199">
        <f>'Raw Data'!BX199</f>
        <v>2</v>
      </c>
      <c r="CE199">
        <f>'Raw Data'!BY199</f>
        <v>0</v>
      </c>
      <c r="CF199" t="str">
        <f>'Raw Data'!BZ199</f>
        <v>Not Urban</v>
      </c>
      <c r="CG199" t="str">
        <f>'Raw Data'!CA199</f>
        <v>Not Urban</v>
      </c>
      <c r="CH199">
        <f>'Raw Data'!CB199</f>
        <v>0</v>
      </c>
      <c r="CI199">
        <f>'Raw Data'!CC199</f>
        <v>55</v>
      </c>
      <c r="CJ199">
        <f>'Raw Data'!CD199</f>
        <v>2440</v>
      </c>
      <c r="CK199" t="str">
        <f>'Raw Data'!CE199</f>
        <v xml:space="preserve"> </v>
      </c>
      <c r="CL199">
        <f>'Raw Data'!CF199</f>
        <v>0</v>
      </c>
      <c r="CM199">
        <f>'Raw Data'!CG199</f>
        <v>0.88851199999999997</v>
      </c>
      <c r="CN199">
        <f>'Raw Data'!CH199</f>
        <v>9</v>
      </c>
      <c r="CO199" t="str">
        <f>'Raw Data'!CI199</f>
        <v>State Mainline</v>
      </c>
      <c r="CP199">
        <f>'Raw Data'!CJ199</f>
        <v>2440</v>
      </c>
      <c r="CQ199">
        <f>'Raw Data'!CK199</f>
        <v>501307</v>
      </c>
      <c r="CR199">
        <f>'Raw Data'!CL199</f>
        <v>16.37</v>
      </c>
      <c r="CS199">
        <f>'Raw Data'!CM199</f>
        <v>17.25</v>
      </c>
      <c r="CT199">
        <f>'Raw Data'!CN199</f>
        <v>501307</v>
      </c>
      <c r="CU199">
        <f>'Raw Data'!CO199</f>
        <v>0</v>
      </c>
      <c r="CV199">
        <f>'Raw Data'!CP199</f>
        <v>4691.3420990000004</v>
      </c>
      <c r="CW199">
        <f>'Raw Data'!CQ199</f>
        <v>100</v>
      </c>
      <c r="CX199">
        <f>'Raw Data'!CR199</f>
        <v>48952</v>
      </c>
      <c r="CY199">
        <f>'Raw Data'!CS199</f>
        <v>3.0610999999999999E-2</v>
      </c>
      <c r="CZ199">
        <f>'Raw Data'!CT199</f>
        <v>0</v>
      </c>
      <c r="DA199">
        <f>'Raw Data'!CU199</f>
        <v>1.993E-3</v>
      </c>
      <c r="DB199">
        <f>'Raw Data'!CV199</f>
        <v>711</v>
      </c>
      <c r="DC199" t="str">
        <f>'Raw Data'!CW199</f>
        <v>281-0125</v>
      </c>
      <c r="DD199" t="str">
        <f>'Raw Data'!CX199</f>
        <v>3R : Rural Principal Arterial - Other</v>
      </c>
      <c r="DE199" t="str">
        <f>'Raw Data'!CY199</f>
        <v>34.925824, -83.675390</v>
      </c>
      <c r="DF199">
        <f>'Raw Data'!CZ199</f>
        <v>-83.675389999999993</v>
      </c>
      <c r="DG199">
        <f>'Raw Data'!DA199</f>
        <v>34.925823999999999</v>
      </c>
      <c r="DH199">
        <f>'Raw Data'!DB199</f>
        <v>34.925823999999999</v>
      </c>
      <c r="DI199">
        <f>'Raw Data'!DC199</f>
        <v>-83.675389999999993</v>
      </c>
      <c r="DJ199">
        <f>'Raw Data'!DD199</f>
        <v>1.993E-3</v>
      </c>
      <c r="DK199">
        <f>'Raw Data'!DE199</f>
        <v>82</v>
      </c>
      <c r="DL199" s="1" t="str">
        <f>VLOOKUP(DK199,'Curve Info'!$A$9:$P$76,16)</f>
        <v>High Crash Frequency</v>
      </c>
      <c r="DM199" s="1" t="str">
        <f>VLOOKUP(DK199,'Curve Info'!$A$9:$P$76,14)</f>
        <v>Medium AADT</v>
      </c>
      <c r="DN199" s="1">
        <f t="shared" si="37"/>
        <v>2630</v>
      </c>
      <c r="DO199" s="1">
        <f t="shared" si="38"/>
        <v>1975</v>
      </c>
      <c r="DP199" s="1">
        <f t="shared" si="39"/>
        <v>655</v>
      </c>
      <c r="DQ199" s="1">
        <f t="shared" si="40"/>
        <v>0.33164556962025316</v>
      </c>
      <c r="DR199" s="1">
        <f t="shared" si="41"/>
        <v>2302.5</v>
      </c>
      <c r="DS199">
        <f>'Raw Data'!DF199</f>
        <v>2610</v>
      </c>
      <c r="DT199">
        <f>'Raw Data'!DG199</f>
        <v>8.5</v>
      </c>
      <c r="DU199">
        <f>'Raw Data'!DH199</f>
        <v>2750</v>
      </c>
      <c r="DV199">
        <f>'Raw Data'!DI199</f>
        <v>8.5</v>
      </c>
      <c r="DW199">
        <f>'Raw Data'!DJ199</f>
        <v>2530</v>
      </c>
      <c r="DX199">
        <f>'Raw Data'!DK199</f>
        <v>0</v>
      </c>
      <c r="DY199">
        <f>'Raw Data'!DL199</f>
        <v>2520</v>
      </c>
      <c r="DZ199">
        <f>'Raw Data'!DM199</f>
        <v>0</v>
      </c>
      <c r="EA199">
        <f>'Raw Data'!DN199</f>
        <v>2440</v>
      </c>
      <c r="EB199">
        <f>'Raw Data'!DO199</f>
        <v>10</v>
      </c>
      <c r="EC199">
        <f>'Raw Data'!DP199</f>
        <v>2340</v>
      </c>
      <c r="ED199">
        <f>'Raw Data'!DQ199</f>
        <v>10</v>
      </c>
      <c r="EE199">
        <f>'Raw Data'!DR199</f>
        <v>1560</v>
      </c>
      <c r="EF199">
        <f>'Raw Data'!DS199</f>
        <v>12.1</v>
      </c>
      <c r="EG199">
        <f>'Raw Data'!DT199</f>
        <v>1560</v>
      </c>
      <c r="EH199">
        <f>'Raw Data'!DU199</f>
        <v>12.1</v>
      </c>
      <c r="EI199">
        <f>'Raw Data'!DV199</f>
        <v>2270</v>
      </c>
      <c r="EJ199">
        <f>'Raw Data'!DW199</f>
        <v>7.8</v>
      </c>
      <c r="EK199">
        <f>'Raw Data'!DX199</f>
        <v>2300</v>
      </c>
      <c r="EL199">
        <f>'Raw Data'!DY199</f>
        <v>7.8</v>
      </c>
      <c r="EM199">
        <f>'Raw Data'!DZ199</f>
        <v>0</v>
      </c>
    </row>
    <row r="200" spans="1:143" x14ac:dyDescent="0.3">
      <c r="A200">
        <f>'Raw Data'!A200</f>
        <v>199</v>
      </c>
      <c r="B200">
        <f>'Raw Data'!B200</f>
        <v>7586643</v>
      </c>
      <c r="C200" t="str">
        <f>'Raw Data'!C200</f>
        <v>Gsp Post 00</v>
      </c>
      <c r="D200">
        <f>'Raw Data'!D200</f>
        <v>43895.715277777781</v>
      </c>
      <c r="E200" s="1">
        <f t="shared" si="32"/>
        <v>2020</v>
      </c>
      <c r="F200" s="1" t="str" cm="1">
        <f t="array" ref="F200">_xlfn.IFS(E200&lt;=2016,"before treatment",E200=2017,"unknown",E200&gt;2017,"after treatment")</f>
        <v>after treatment</v>
      </c>
      <c r="G200" s="1">
        <f t="shared" si="33"/>
        <v>0</v>
      </c>
      <c r="H200" s="1">
        <f t="shared" si="34"/>
        <v>1</v>
      </c>
      <c r="I200" t="str">
        <f>'Raw Data'!E200</f>
        <v>Towns</v>
      </c>
      <c r="J200" t="str">
        <f>'Raw Data'!F200</f>
        <v>US Highway 76</v>
      </c>
      <c r="K200" t="str">
        <f>'Raw Data'!G200</f>
        <v>Swallows Crk Rd</v>
      </c>
      <c r="L200" t="str">
        <f>'Raw Data'!H200</f>
        <v>(A) Suspected Serious Injury</v>
      </c>
      <c r="M200">
        <f>'Raw Data'!I200</f>
        <v>0</v>
      </c>
      <c r="N200">
        <f>'Raw Data'!J200</f>
        <v>1</v>
      </c>
      <c r="O200">
        <f>'Raw Data'!K200</f>
        <v>0</v>
      </c>
      <c r="P200" t="str">
        <f>'Raw Data'!L200</f>
        <v>Not a Collision with Motor Vehicle</v>
      </c>
      <c r="Q200" t="str">
        <f>'Raw Data'!M200</f>
        <v>On Shoulder</v>
      </c>
      <c r="R200" t="str">
        <f>'Raw Data'!N200</f>
        <v>Tree</v>
      </c>
      <c r="S200" t="str">
        <f>'Raw Data'!O200</f>
        <v>Tree</v>
      </c>
      <c r="T200" t="str">
        <f>'Raw Data'!P200</f>
        <v>(None)</v>
      </c>
      <c r="U200">
        <f>'Raw Data'!Q200</f>
        <v>1</v>
      </c>
      <c r="V200" s="1" t="str">
        <f t="shared" si="35"/>
        <v>Yes</v>
      </c>
      <c r="W200" t="str">
        <f>'Raw Data'!R200</f>
        <v>Negotiating a Curve</v>
      </c>
      <c r="X200" t="str">
        <f>'Raw Data'!S200</f>
        <v>East</v>
      </c>
      <c r="Y200" t="str">
        <f>'Raw Data'!T200</f>
        <v>Daylight</v>
      </c>
      <c r="Z200" t="str">
        <f>'Raw Data'!U200</f>
        <v>Wet</v>
      </c>
      <c r="AA200">
        <f>'Raw Data'!V200</f>
        <v>60</v>
      </c>
      <c r="AB200" t="str">
        <f>'Raw Data'!W200</f>
        <v>Lap and Shoulder Belt Used</v>
      </c>
      <c r="AC200" s="1">
        <f t="shared" si="36"/>
        <v>0</v>
      </c>
      <c r="AD200" t="str">
        <f>'Raw Data'!X200</f>
        <v>Passenger Car</v>
      </c>
      <c r="AE200" t="str">
        <f>'Raw Data'!Y200</f>
        <v>2811000200I</v>
      </c>
      <c r="AF200">
        <f>'Raw Data'!Z200</f>
        <v>14.889049999999999</v>
      </c>
      <c r="AG200">
        <f>'Raw Data'!AA200</f>
        <v>34.922286</v>
      </c>
      <c r="AH200">
        <f>'Raw Data'!AB200</f>
        <v>-83.693760999999995</v>
      </c>
      <c r="AI200">
        <f>'Raw Data'!AC200</f>
        <v>83</v>
      </c>
      <c r="AJ200">
        <f>'Raw Data'!AD200</f>
        <v>75</v>
      </c>
      <c r="AK200">
        <f>'Raw Data'!AE200</f>
        <v>13</v>
      </c>
      <c r="AL200" t="str">
        <f>'Raw Data'!AF200</f>
        <v>D1_0002_00_I</v>
      </c>
      <c r="AM200">
        <f>'Raw Data'!AG200</f>
        <v>11</v>
      </c>
      <c r="AN200">
        <f>'Raw Data'!AH200</f>
        <v>12</v>
      </c>
      <c r="AO200" t="str">
        <f>'Raw Data'!AI200</f>
        <v>simple</v>
      </c>
      <c r="AP200">
        <f>'Raw Data'!AJ200</f>
        <v>772.6</v>
      </c>
      <c r="AQ200">
        <f>'Raw Data'!AK200</f>
        <v>66.8</v>
      </c>
      <c r="AR200">
        <f>'Raw Data'!AL200</f>
        <v>900.2</v>
      </c>
      <c r="AS200">
        <f>'Raw Data'!AM200</f>
        <v>-83.692887999999996</v>
      </c>
      <c r="AT200">
        <f>'Raw Data'!AN200</f>
        <v>34.922564000000001</v>
      </c>
      <c r="AU200">
        <f>'Raw Data'!AO200</f>
        <v>-83.690949000000003</v>
      </c>
      <c r="AV200">
        <f>'Raw Data'!AP200</f>
        <v>34.924283000000003</v>
      </c>
      <c r="AW200" t="str">
        <f>'Raw Data'!AQ200</f>
        <v>2811000200I</v>
      </c>
      <c r="AX200">
        <f>'Raw Data'!AR200</f>
        <v>1</v>
      </c>
      <c r="AY200">
        <f>'Raw Data'!AS200</f>
        <v>281</v>
      </c>
      <c r="AZ200">
        <f>'Raw Data'!AT200</f>
        <v>2</v>
      </c>
      <c r="BA200">
        <f>'Raw Data'!AU200</f>
        <v>0</v>
      </c>
      <c r="BB200">
        <f>'Raw Data'!AV200</f>
        <v>55</v>
      </c>
      <c r="BC200">
        <f>'Raw Data'!AW200</f>
        <v>7.94</v>
      </c>
      <c r="BD200">
        <f>'Raw Data'!AX200</f>
        <v>7.88</v>
      </c>
      <c r="BE200">
        <f>'Raw Data'!AY200</f>
        <v>2067.6</v>
      </c>
      <c r="BF200">
        <f>'Raw Data'!AZ200</f>
        <v>2041</v>
      </c>
      <c r="BG200">
        <f>'Raw Data'!BA200</f>
        <v>2015.7</v>
      </c>
      <c r="BH200">
        <f>'Raw Data'!BB200</f>
        <v>55</v>
      </c>
      <c r="BI200">
        <f>'Raw Data'!BC200</f>
        <v>52</v>
      </c>
      <c r="BJ200">
        <f>'Raw Data'!BD200</f>
        <v>3</v>
      </c>
      <c r="BK200">
        <f>'Raw Data'!BE200</f>
        <v>43092</v>
      </c>
      <c r="BL200" t="str">
        <f>'Raw Data'!BF200</f>
        <v>ASV_5+</v>
      </c>
      <c r="BM200">
        <f>'Raw Data'!BG200</f>
        <v>2.7320000000000001E-3</v>
      </c>
      <c r="BN200">
        <f>'Raw Data'!BH200</f>
        <v>49442</v>
      </c>
      <c r="BO200">
        <f>'Raw Data'!BI200</f>
        <v>48915</v>
      </c>
      <c r="BP200" t="str">
        <f>'Raw Data'!BJ200</f>
        <v>2811000200I</v>
      </c>
      <c r="BQ200" t="str">
        <f>'Raw Data'!BK200</f>
        <v>TOWNS</v>
      </c>
      <c r="BR200">
        <f>'Raw Data'!BL200</f>
        <v>1</v>
      </c>
      <c r="BS200">
        <f>'Raw Data'!BM200</f>
        <v>200</v>
      </c>
      <c r="BT200">
        <f>'Raw Data'!BN200</f>
        <v>1</v>
      </c>
      <c r="BU200">
        <f>'Raw Data'!BO200</f>
        <v>1</v>
      </c>
      <c r="BV200">
        <f>'Raw Data'!BP200</f>
        <v>2</v>
      </c>
      <c r="BW200">
        <f>'Raw Data'!BQ200</f>
        <v>1</v>
      </c>
      <c r="BX200">
        <f>'Raw Data'!BR200</f>
        <v>1</v>
      </c>
      <c r="BY200">
        <f>'Raw Data'!BS200</f>
        <v>2</v>
      </c>
      <c r="BZ200">
        <f>'Raw Data'!BT200</f>
        <v>3</v>
      </c>
      <c r="CA200">
        <f>'Raw Data'!BU200</f>
        <v>3</v>
      </c>
      <c r="CB200" t="str">
        <f>'Raw Data'!BV200</f>
        <v>N</v>
      </c>
      <c r="CC200">
        <f>'Raw Data'!BW200</f>
        <v>281</v>
      </c>
      <c r="CD200">
        <f>'Raw Data'!BX200</f>
        <v>2</v>
      </c>
      <c r="CE200">
        <f>'Raw Data'!BY200</f>
        <v>0</v>
      </c>
      <c r="CF200" t="str">
        <f>'Raw Data'!BZ200</f>
        <v>Not Urban</v>
      </c>
      <c r="CG200" t="str">
        <f>'Raw Data'!CA200</f>
        <v>Not Urban</v>
      </c>
      <c r="CH200">
        <f>'Raw Data'!CB200</f>
        <v>0</v>
      </c>
      <c r="CI200">
        <f>'Raw Data'!CC200</f>
        <v>55</v>
      </c>
      <c r="CJ200">
        <f>'Raw Data'!CD200</f>
        <v>9150</v>
      </c>
      <c r="CK200" t="str">
        <f>'Raw Data'!CE200</f>
        <v xml:space="preserve"> </v>
      </c>
      <c r="CL200">
        <f>'Raw Data'!CF200</f>
        <v>0</v>
      </c>
      <c r="CM200">
        <f>'Raw Data'!CG200</f>
        <v>0.369981</v>
      </c>
      <c r="CN200">
        <f>'Raw Data'!CH200</f>
        <v>9</v>
      </c>
      <c r="CO200" t="str">
        <f>'Raw Data'!CI200</f>
        <v>State Mainline</v>
      </c>
      <c r="CP200">
        <f>'Raw Data'!CJ200</f>
        <v>9150</v>
      </c>
      <c r="CQ200">
        <f>'Raw Data'!CK200</f>
        <v>501317</v>
      </c>
      <c r="CR200">
        <f>'Raw Data'!CL200</f>
        <v>14.78</v>
      </c>
      <c r="CS200">
        <f>'Raw Data'!CM200</f>
        <v>15.16</v>
      </c>
      <c r="CT200">
        <f>'Raw Data'!CN200</f>
        <v>501317</v>
      </c>
      <c r="CU200">
        <f>'Raw Data'!CO200</f>
        <v>0</v>
      </c>
      <c r="CV200">
        <f>'Raw Data'!CP200</f>
        <v>1953.4983729999999</v>
      </c>
      <c r="CW200">
        <f>'Raw Data'!CQ200</f>
        <v>100</v>
      </c>
      <c r="CX200">
        <f>'Raw Data'!CR200</f>
        <v>48962</v>
      </c>
      <c r="CY200">
        <f>'Raw Data'!CS200</f>
        <v>1.4067E-2</v>
      </c>
      <c r="CZ200">
        <f>'Raw Data'!CT200</f>
        <v>0</v>
      </c>
      <c r="DA200">
        <f>'Raw Data'!CU200</f>
        <v>2.7320000000000001E-3</v>
      </c>
      <c r="DB200">
        <f>'Raw Data'!CV200</f>
        <v>711</v>
      </c>
      <c r="DC200" t="str">
        <f>'Raw Data'!CW200</f>
        <v>281-0125</v>
      </c>
      <c r="DD200" t="str">
        <f>'Raw Data'!CX200</f>
        <v>3R : Rural Principal Arterial - Other</v>
      </c>
      <c r="DE200" t="str">
        <f>'Raw Data'!CY200</f>
        <v>34.925824, -83.675390</v>
      </c>
      <c r="DF200">
        <f>'Raw Data'!CZ200</f>
        <v>-83.675389999999993</v>
      </c>
      <c r="DG200">
        <f>'Raw Data'!DA200</f>
        <v>34.925823999999999</v>
      </c>
      <c r="DH200">
        <f>'Raw Data'!DB200</f>
        <v>34.925823999999999</v>
      </c>
      <c r="DI200">
        <f>'Raw Data'!DC200</f>
        <v>-83.675389999999993</v>
      </c>
      <c r="DJ200">
        <f>'Raw Data'!DD200</f>
        <v>2.7320000000000001E-3</v>
      </c>
      <c r="DK200">
        <f>'Raw Data'!DE200</f>
        <v>83</v>
      </c>
      <c r="DL200" s="1" t="str">
        <f>VLOOKUP(DK200,'Curve Info'!$A$9:$P$76,16)</f>
        <v>High Crash Frequency</v>
      </c>
      <c r="DM200" s="1" t="str">
        <f>VLOOKUP(DK200,'Curve Info'!$A$9:$P$76,14)</f>
        <v>High AADT</v>
      </c>
      <c r="DN200" s="1">
        <f t="shared" si="37"/>
        <v>4253.333333333333</v>
      </c>
      <c r="DO200" s="1">
        <f t="shared" si="38"/>
        <v>4260</v>
      </c>
      <c r="DP200" s="1">
        <f t="shared" si="39"/>
        <v>-6.6666666666669698</v>
      </c>
      <c r="DQ200" s="1">
        <f t="shared" si="40"/>
        <v>-1.5649452269171291E-3</v>
      </c>
      <c r="DR200" s="1">
        <f t="shared" si="41"/>
        <v>4256.6666666666661</v>
      </c>
      <c r="DS200">
        <f>'Raw Data'!DF200</f>
        <v>4140</v>
      </c>
      <c r="DT200">
        <f>'Raw Data'!DG200</f>
        <v>8.6</v>
      </c>
      <c r="DU200">
        <f>'Raw Data'!DH200</f>
        <v>4370</v>
      </c>
      <c r="DV200">
        <f>'Raw Data'!DI200</f>
        <v>8.6</v>
      </c>
      <c r="DW200">
        <f>'Raw Data'!DJ200</f>
        <v>4250</v>
      </c>
      <c r="DX200">
        <f>'Raw Data'!DK200</f>
        <v>8.6</v>
      </c>
      <c r="DY200">
        <f>'Raw Data'!DL200</f>
        <v>4760</v>
      </c>
      <c r="DZ200">
        <f>'Raw Data'!DM200</f>
        <v>0</v>
      </c>
      <c r="EA200">
        <f>'Raw Data'!DN200</f>
        <v>4620</v>
      </c>
      <c r="EB200">
        <f>'Raw Data'!DO200</f>
        <v>5.4</v>
      </c>
      <c r="EC200">
        <f>'Raw Data'!DP200</f>
        <v>4440</v>
      </c>
      <c r="ED200">
        <f>'Raw Data'!DQ200</f>
        <v>5.4</v>
      </c>
      <c r="EE200">
        <f>'Raw Data'!DR200</f>
        <v>4230</v>
      </c>
      <c r="EF200">
        <f>'Raw Data'!DS200</f>
        <v>5.4</v>
      </c>
      <c r="EG200">
        <f>'Raw Data'!DT200</f>
        <v>3750</v>
      </c>
      <c r="EH200">
        <f>'Raw Data'!DU200</f>
        <v>5.4</v>
      </c>
      <c r="EI200">
        <f>'Raw Data'!DV200</f>
        <v>3750</v>
      </c>
      <c r="EJ200">
        <f>'Raw Data'!DW200</f>
        <v>5.4</v>
      </c>
      <c r="EK200">
        <f>'Raw Data'!DX200</f>
        <v>3830</v>
      </c>
      <c r="EL200">
        <f>'Raw Data'!DY200</f>
        <v>5.4</v>
      </c>
      <c r="EM200">
        <f>'Raw Data'!DZ200</f>
        <v>9.1600000000000004E-4</v>
      </c>
    </row>
    <row r="201" spans="1:143" x14ac:dyDescent="0.3">
      <c r="A201">
        <f>'Raw Data'!A201</f>
        <v>200</v>
      </c>
      <c r="B201">
        <f>'Raw Data'!B201</f>
        <v>6750483</v>
      </c>
      <c r="C201" t="str">
        <f>'Raw Data'!C201</f>
        <v>Towns County Sheriff's Office</v>
      </c>
      <c r="D201">
        <f>'Raw Data'!D201</f>
        <v>43252.745833333334</v>
      </c>
      <c r="E201" s="1">
        <f t="shared" si="32"/>
        <v>2018</v>
      </c>
      <c r="F201" s="1" t="str" cm="1">
        <f t="array" ref="F201">_xlfn.IFS(E201&lt;=2016,"before treatment",E201=2017,"unknown",E201&gt;2017,"after treatment")</f>
        <v>after treatment</v>
      </c>
      <c r="G201" s="1">
        <f t="shared" si="33"/>
        <v>0</v>
      </c>
      <c r="H201" s="1">
        <f t="shared" si="34"/>
        <v>1</v>
      </c>
      <c r="I201" t="str">
        <f>'Raw Data'!E201</f>
        <v>Towns</v>
      </c>
      <c r="J201" t="str">
        <f>'Raw Data'!F201</f>
        <v>US Highway 76</v>
      </c>
      <c r="K201" t="str">
        <f>'Raw Data'!G201</f>
        <v>Car Miles Rd</v>
      </c>
      <c r="L201" t="str">
        <f>'Raw Data'!H201</f>
        <v>(A) Suspected Serious Injury</v>
      </c>
      <c r="M201">
        <f>'Raw Data'!I201</f>
        <v>0</v>
      </c>
      <c r="N201">
        <f>'Raw Data'!J201</f>
        <v>1</v>
      </c>
      <c r="O201">
        <f>'Raw Data'!K201</f>
        <v>0</v>
      </c>
      <c r="P201" t="str">
        <f>'Raw Data'!L201</f>
        <v>Not a Collision with Motor Vehicle</v>
      </c>
      <c r="Q201" t="str">
        <f>'Raw Data'!M201</f>
        <v>Off Roadway</v>
      </c>
      <c r="R201" t="str">
        <f>'Raw Data'!N201</f>
        <v>Tree</v>
      </c>
      <c r="S201" t="str">
        <f>'Raw Data'!O201</f>
        <v>Tree</v>
      </c>
      <c r="T201" t="str">
        <f>'Raw Data'!P201</f>
        <v>Driver Condition</v>
      </c>
      <c r="U201">
        <f>'Raw Data'!Q201</f>
        <v>1</v>
      </c>
      <c r="V201" s="1" t="str">
        <f t="shared" si="35"/>
        <v>Yes</v>
      </c>
      <c r="W201" t="str">
        <f>'Raw Data'!R201</f>
        <v>Negotiating a Curve</v>
      </c>
      <c r="X201" t="str">
        <f>'Raw Data'!S201</f>
        <v>West</v>
      </c>
      <c r="Y201" t="str">
        <f>'Raw Data'!T201</f>
        <v>Daylight</v>
      </c>
      <c r="Z201" t="str">
        <f>'Raw Data'!U201</f>
        <v>Dry</v>
      </c>
      <c r="AA201">
        <f>'Raw Data'!V201</f>
        <v>58</v>
      </c>
      <c r="AB201" t="str">
        <f>'Raw Data'!W201</f>
        <v>Lap and Shoulder Belt Used</v>
      </c>
      <c r="AC201" s="1">
        <f t="shared" si="36"/>
        <v>0</v>
      </c>
      <c r="AD201" t="str">
        <f>'Raw Data'!X201</f>
        <v>Passenger Car</v>
      </c>
      <c r="AE201" t="str">
        <f>'Raw Data'!Y201</f>
        <v>2811000200I</v>
      </c>
      <c r="AF201">
        <f>'Raw Data'!Z201</f>
        <v>15.12</v>
      </c>
      <c r="AG201">
        <f>'Raw Data'!AA201</f>
        <v>34.924320999999999</v>
      </c>
      <c r="AH201">
        <f>'Raw Data'!AB201</f>
        <v>-83.690940999999995</v>
      </c>
      <c r="AI201">
        <f>'Raw Data'!AC201</f>
        <v>83</v>
      </c>
      <c r="AJ201">
        <f>'Raw Data'!AD201</f>
        <v>75</v>
      </c>
      <c r="AK201">
        <f>'Raw Data'!AE201</f>
        <v>13</v>
      </c>
      <c r="AL201" t="str">
        <f>'Raw Data'!AF201</f>
        <v>D1_0002_00_I</v>
      </c>
      <c r="AM201">
        <f>'Raw Data'!AG201</f>
        <v>11</v>
      </c>
      <c r="AN201">
        <f>'Raw Data'!AH201</f>
        <v>12</v>
      </c>
      <c r="AO201" t="str">
        <f>'Raw Data'!AI201</f>
        <v>simple</v>
      </c>
      <c r="AP201">
        <f>'Raw Data'!AJ201</f>
        <v>772.6</v>
      </c>
      <c r="AQ201">
        <f>'Raw Data'!AK201</f>
        <v>66.8</v>
      </c>
      <c r="AR201">
        <f>'Raw Data'!AL201</f>
        <v>900.2</v>
      </c>
      <c r="AS201">
        <f>'Raw Data'!AM201</f>
        <v>-83.692887999999996</v>
      </c>
      <c r="AT201">
        <f>'Raw Data'!AN201</f>
        <v>34.922564000000001</v>
      </c>
      <c r="AU201">
        <f>'Raw Data'!AO201</f>
        <v>-83.690949000000003</v>
      </c>
      <c r="AV201">
        <f>'Raw Data'!AP201</f>
        <v>34.924283000000003</v>
      </c>
      <c r="AW201" t="str">
        <f>'Raw Data'!AQ201</f>
        <v>2811000200I</v>
      </c>
      <c r="AX201">
        <f>'Raw Data'!AR201</f>
        <v>1</v>
      </c>
      <c r="AY201">
        <f>'Raw Data'!AS201</f>
        <v>281</v>
      </c>
      <c r="AZ201">
        <f>'Raw Data'!AT201</f>
        <v>2</v>
      </c>
      <c r="BA201">
        <f>'Raw Data'!AU201</f>
        <v>0</v>
      </c>
      <c r="BB201">
        <f>'Raw Data'!AV201</f>
        <v>55</v>
      </c>
      <c r="BC201">
        <f>'Raw Data'!AW201</f>
        <v>7.94</v>
      </c>
      <c r="BD201">
        <f>'Raw Data'!AX201</f>
        <v>7.88</v>
      </c>
      <c r="BE201">
        <f>'Raw Data'!AY201</f>
        <v>2067.6</v>
      </c>
      <c r="BF201">
        <f>'Raw Data'!AZ201</f>
        <v>2041</v>
      </c>
      <c r="BG201">
        <f>'Raw Data'!BA201</f>
        <v>2015.7</v>
      </c>
      <c r="BH201">
        <f>'Raw Data'!BB201</f>
        <v>55</v>
      </c>
      <c r="BI201">
        <f>'Raw Data'!BC201</f>
        <v>52</v>
      </c>
      <c r="BJ201">
        <f>'Raw Data'!BD201</f>
        <v>3</v>
      </c>
      <c r="BK201">
        <f>'Raw Data'!BE201</f>
        <v>43092</v>
      </c>
      <c r="BL201" t="str">
        <f>'Raw Data'!BF201</f>
        <v>ASV_5+</v>
      </c>
      <c r="BM201">
        <f>'Raw Data'!BG201</f>
        <v>2.7320000000000001E-3</v>
      </c>
      <c r="BN201">
        <f>'Raw Data'!BH201</f>
        <v>49442</v>
      </c>
      <c r="BO201">
        <f>'Raw Data'!BI201</f>
        <v>48915</v>
      </c>
      <c r="BP201" t="str">
        <f>'Raw Data'!BJ201</f>
        <v>2811000200I</v>
      </c>
      <c r="BQ201" t="str">
        <f>'Raw Data'!BK201</f>
        <v>TOWNS</v>
      </c>
      <c r="BR201">
        <f>'Raw Data'!BL201</f>
        <v>1</v>
      </c>
      <c r="BS201">
        <f>'Raw Data'!BM201</f>
        <v>200</v>
      </c>
      <c r="BT201">
        <f>'Raw Data'!BN201</f>
        <v>1</v>
      </c>
      <c r="BU201">
        <f>'Raw Data'!BO201</f>
        <v>1</v>
      </c>
      <c r="BV201">
        <f>'Raw Data'!BP201</f>
        <v>2</v>
      </c>
      <c r="BW201">
        <f>'Raw Data'!BQ201</f>
        <v>1</v>
      </c>
      <c r="BX201">
        <f>'Raw Data'!BR201</f>
        <v>1</v>
      </c>
      <c r="BY201">
        <f>'Raw Data'!BS201</f>
        <v>2</v>
      </c>
      <c r="BZ201">
        <f>'Raw Data'!BT201</f>
        <v>3</v>
      </c>
      <c r="CA201">
        <f>'Raw Data'!BU201</f>
        <v>3</v>
      </c>
      <c r="CB201" t="str">
        <f>'Raw Data'!BV201</f>
        <v>N</v>
      </c>
      <c r="CC201">
        <f>'Raw Data'!BW201</f>
        <v>281</v>
      </c>
      <c r="CD201">
        <f>'Raw Data'!BX201</f>
        <v>2</v>
      </c>
      <c r="CE201">
        <f>'Raw Data'!BY201</f>
        <v>0</v>
      </c>
      <c r="CF201" t="str">
        <f>'Raw Data'!BZ201</f>
        <v>Not Urban</v>
      </c>
      <c r="CG201" t="str">
        <f>'Raw Data'!CA201</f>
        <v>Not Urban</v>
      </c>
      <c r="CH201">
        <f>'Raw Data'!CB201</f>
        <v>0</v>
      </c>
      <c r="CI201">
        <f>'Raw Data'!CC201</f>
        <v>55</v>
      </c>
      <c r="CJ201">
        <f>'Raw Data'!CD201</f>
        <v>9150</v>
      </c>
      <c r="CK201" t="str">
        <f>'Raw Data'!CE201</f>
        <v xml:space="preserve"> </v>
      </c>
      <c r="CL201">
        <f>'Raw Data'!CF201</f>
        <v>0</v>
      </c>
      <c r="CM201">
        <f>'Raw Data'!CG201</f>
        <v>0.369981</v>
      </c>
      <c r="CN201">
        <f>'Raw Data'!CH201</f>
        <v>9</v>
      </c>
      <c r="CO201" t="str">
        <f>'Raw Data'!CI201</f>
        <v>State Mainline</v>
      </c>
      <c r="CP201">
        <f>'Raw Data'!CJ201</f>
        <v>9150</v>
      </c>
      <c r="CQ201">
        <f>'Raw Data'!CK201</f>
        <v>501317</v>
      </c>
      <c r="CR201">
        <f>'Raw Data'!CL201</f>
        <v>14.78</v>
      </c>
      <c r="CS201">
        <f>'Raw Data'!CM201</f>
        <v>15.16</v>
      </c>
      <c r="CT201">
        <f>'Raw Data'!CN201</f>
        <v>501317</v>
      </c>
      <c r="CU201">
        <f>'Raw Data'!CO201</f>
        <v>0</v>
      </c>
      <c r="CV201">
        <f>'Raw Data'!CP201</f>
        <v>1953.4983729999999</v>
      </c>
      <c r="CW201">
        <f>'Raw Data'!CQ201</f>
        <v>100</v>
      </c>
      <c r="CX201">
        <f>'Raw Data'!CR201</f>
        <v>48962</v>
      </c>
      <c r="CY201">
        <f>'Raw Data'!CS201</f>
        <v>1.4067E-2</v>
      </c>
      <c r="CZ201">
        <f>'Raw Data'!CT201</f>
        <v>0</v>
      </c>
      <c r="DA201">
        <f>'Raw Data'!CU201</f>
        <v>2.7320000000000001E-3</v>
      </c>
      <c r="DB201">
        <f>'Raw Data'!CV201</f>
        <v>711</v>
      </c>
      <c r="DC201" t="str">
        <f>'Raw Data'!CW201</f>
        <v>281-0125</v>
      </c>
      <c r="DD201" t="str">
        <f>'Raw Data'!CX201</f>
        <v>3R : Rural Principal Arterial - Other</v>
      </c>
      <c r="DE201" t="str">
        <f>'Raw Data'!CY201</f>
        <v>34.925824, -83.675390</v>
      </c>
      <c r="DF201">
        <f>'Raw Data'!CZ201</f>
        <v>-83.675389999999993</v>
      </c>
      <c r="DG201">
        <f>'Raw Data'!DA201</f>
        <v>34.925823999999999</v>
      </c>
      <c r="DH201">
        <f>'Raw Data'!DB201</f>
        <v>34.925823999999999</v>
      </c>
      <c r="DI201">
        <f>'Raw Data'!DC201</f>
        <v>-83.675389999999993</v>
      </c>
      <c r="DJ201">
        <f>'Raw Data'!DD201</f>
        <v>2.7320000000000001E-3</v>
      </c>
      <c r="DK201">
        <f>'Raw Data'!DE201</f>
        <v>83</v>
      </c>
      <c r="DL201" s="1" t="str">
        <f>VLOOKUP(DK201,'Curve Info'!$A$9:$P$76,16)</f>
        <v>High Crash Frequency</v>
      </c>
      <c r="DM201" s="1" t="str">
        <f>VLOOKUP(DK201,'Curve Info'!$A$9:$P$76,14)</f>
        <v>High AADT</v>
      </c>
      <c r="DN201" s="1">
        <f t="shared" si="37"/>
        <v>4253.333333333333</v>
      </c>
      <c r="DO201" s="1">
        <f t="shared" si="38"/>
        <v>4260</v>
      </c>
      <c r="DP201" s="1">
        <f t="shared" si="39"/>
        <v>-6.6666666666669698</v>
      </c>
      <c r="DQ201" s="1">
        <f t="shared" si="40"/>
        <v>-1.5649452269171291E-3</v>
      </c>
      <c r="DR201" s="1">
        <f t="shared" si="41"/>
        <v>4256.6666666666661</v>
      </c>
      <c r="DS201">
        <f>'Raw Data'!DF201</f>
        <v>4140</v>
      </c>
      <c r="DT201">
        <f>'Raw Data'!DG201</f>
        <v>8.6</v>
      </c>
      <c r="DU201">
        <f>'Raw Data'!DH201</f>
        <v>4370</v>
      </c>
      <c r="DV201">
        <f>'Raw Data'!DI201</f>
        <v>8.6</v>
      </c>
      <c r="DW201">
        <f>'Raw Data'!DJ201</f>
        <v>4250</v>
      </c>
      <c r="DX201">
        <f>'Raw Data'!DK201</f>
        <v>8.6</v>
      </c>
      <c r="DY201">
        <f>'Raw Data'!DL201</f>
        <v>4760</v>
      </c>
      <c r="DZ201">
        <f>'Raw Data'!DM201</f>
        <v>0</v>
      </c>
      <c r="EA201">
        <f>'Raw Data'!DN201</f>
        <v>4620</v>
      </c>
      <c r="EB201">
        <f>'Raw Data'!DO201</f>
        <v>5.4</v>
      </c>
      <c r="EC201">
        <f>'Raw Data'!DP201</f>
        <v>4440</v>
      </c>
      <c r="ED201">
        <f>'Raw Data'!DQ201</f>
        <v>5.4</v>
      </c>
      <c r="EE201">
        <f>'Raw Data'!DR201</f>
        <v>4230</v>
      </c>
      <c r="EF201">
        <f>'Raw Data'!DS201</f>
        <v>5.4</v>
      </c>
      <c r="EG201">
        <f>'Raw Data'!DT201</f>
        <v>3750</v>
      </c>
      <c r="EH201">
        <f>'Raw Data'!DU201</f>
        <v>5.4</v>
      </c>
      <c r="EI201">
        <f>'Raw Data'!DV201</f>
        <v>3750</v>
      </c>
      <c r="EJ201">
        <f>'Raw Data'!DW201</f>
        <v>5.4</v>
      </c>
      <c r="EK201">
        <f>'Raw Data'!DX201</f>
        <v>3830</v>
      </c>
      <c r="EL201">
        <f>'Raw Data'!DY201</f>
        <v>5.4</v>
      </c>
      <c r="EM201">
        <f>'Raw Data'!DZ201</f>
        <v>3.6999999999999998E-5</v>
      </c>
    </row>
    <row r="202" spans="1:143" x14ac:dyDescent="0.3">
      <c r="A202">
        <f>'Raw Data'!A202</f>
        <v>201</v>
      </c>
      <c r="B202">
        <f>'Raw Data'!B202</f>
        <v>6181836</v>
      </c>
      <c r="C202" t="str">
        <f>'Raw Data'!C202</f>
        <v>Towns County Sheriff's Office</v>
      </c>
      <c r="D202">
        <f>'Raw Data'!D202</f>
        <v>42122.318055555559</v>
      </c>
      <c r="E202" s="1">
        <f t="shared" si="32"/>
        <v>2015</v>
      </c>
      <c r="F202" s="1" t="str" cm="1">
        <f t="array" ref="F202">_xlfn.IFS(E202&lt;=2016,"before treatment",E202=2017,"unknown",E202&gt;2017,"after treatment")</f>
        <v>before treatment</v>
      </c>
      <c r="G202" s="1">
        <f t="shared" si="33"/>
        <v>1</v>
      </c>
      <c r="H202" s="1">
        <f t="shared" si="34"/>
        <v>0</v>
      </c>
      <c r="I202" t="str">
        <f>'Raw Data'!E202</f>
        <v>Towns</v>
      </c>
      <c r="J202" t="str">
        <f>'Raw Data'!F202</f>
        <v>US Highway 76</v>
      </c>
      <c r="K202" t="str">
        <f>'Raw Data'!G202</f>
        <v>Swallow Creek Rd</v>
      </c>
      <c r="L202" t="str">
        <f>'Raw Data'!H202</f>
        <v>(A) Suspected Serious Injury</v>
      </c>
      <c r="M202">
        <f>'Raw Data'!I202</f>
        <v>0</v>
      </c>
      <c r="N202">
        <f>'Raw Data'!J202</f>
        <v>1</v>
      </c>
      <c r="O202">
        <f>'Raw Data'!K202</f>
        <v>0</v>
      </c>
      <c r="P202" t="str">
        <f>'Raw Data'!L202</f>
        <v>Rear End</v>
      </c>
      <c r="Q202" t="str">
        <f>'Raw Data'!M202</f>
        <v>On Roadway - Roadway Intersection</v>
      </c>
      <c r="R202" t="str">
        <f>'Raw Data'!N202</f>
        <v>["Motor Vehicle in Motion","Motor Vehicle in Motion"]</v>
      </c>
      <c r="S202" t="str">
        <f>'Raw Data'!O202</f>
        <v>["Motor Vehicle in Motion","Motor Vehicle in Motion"]</v>
      </c>
      <c r="T202" t="str">
        <f>'Raw Data'!P202</f>
        <v>(None)</v>
      </c>
      <c r="U202">
        <f>'Raw Data'!Q202</f>
        <v>2</v>
      </c>
      <c r="V202" s="1" t="str">
        <f t="shared" si="35"/>
        <v>No</v>
      </c>
      <c r="W202" t="str">
        <f>'Raw Data'!R202</f>
        <v>["Straight","Turning Left"]</v>
      </c>
      <c r="X202" t="str">
        <f>'Raw Data'!S202</f>
        <v>["East","East"]</v>
      </c>
      <c r="Y202" t="str">
        <f>'Raw Data'!T202</f>
        <v>Daylight</v>
      </c>
      <c r="Z202" t="str">
        <f>'Raw Data'!U202</f>
        <v>Dry</v>
      </c>
      <c r="AA202" t="str">
        <f>'Raw Data'!V202</f>
        <v>[51,52]</v>
      </c>
      <c r="AB202" t="str">
        <f>'Raw Data'!W202</f>
        <v>["None Used","Unknown"]</v>
      </c>
      <c r="AC202" s="1">
        <f t="shared" si="36"/>
        <v>0</v>
      </c>
      <c r="AD202" t="str">
        <f>'Raw Data'!X202</f>
        <v>["Passenger Car","Single Unit Truck"]</v>
      </c>
      <c r="AE202" t="str">
        <f>'Raw Data'!Y202</f>
        <v>2811000200I</v>
      </c>
      <c r="AF202">
        <f>'Raw Data'!Z202</f>
        <v>14.886578999999999</v>
      </c>
      <c r="AG202">
        <f>'Raw Data'!AA202</f>
        <v>34.922272999999997</v>
      </c>
      <c r="AH202">
        <f>'Raw Data'!AB202</f>
        <v>-83.693800999999993</v>
      </c>
      <c r="AI202">
        <f>'Raw Data'!AC202</f>
        <v>83</v>
      </c>
      <c r="AJ202">
        <f>'Raw Data'!AD202</f>
        <v>75</v>
      </c>
      <c r="AK202">
        <f>'Raw Data'!AE202</f>
        <v>13</v>
      </c>
      <c r="AL202" t="str">
        <f>'Raw Data'!AF202</f>
        <v>D1_0002_00_I</v>
      </c>
      <c r="AM202">
        <f>'Raw Data'!AG202</f>
        <v>11</v>
      </c>
      <c r="AN202">
        <f>'Raw Data'!AH202</f>
        <v>12</v>
      </c>
      <c r="AO202" t="str">
        <f>'Raw Data'!AI202</f>
        <v>simple</v>
      </c>
      <c r="AP202">
        <f>'Raw Data'!AJ202</f>
        <v>772.6</v>
      </c>
      <c r="AQ202">
        <f>'Raw Data'!AK202</f>
        <v>66.8</v>
      </c>
      <c r="AR202">
        <f>'Raw Data'!AL202</f>
        <v>900.2</v>
      </c>
      <c r="AS202">
        <f>'Raw Data'!AM202</f>
        <v>-83.692887999999996</v>
      </c>
      <c r="AT202">
        <f>'Raw Data'!AN202</f>
        <v>34.922564000000001</v>
      </c>
      <c r="AU202">
        <f>'Raw Data'!AO202</f>
        <v>-83.690949000000003</v>
      </c>
      <c r="AV202">
        <f>'Raw Data'!AP202</f>
        <v>34.924283000000003</v>
      </c>
      <c r="AW202" t="str">
        <f>'Raw Data'!AQ202</f>
        <v>2811000200I</v>
      </c>
      <c r="AX202">
        <f>'Raw Data'!AR202</f>
        <v>1</v>
      </c>
      <c r="AY202">
        <f>'Raw Data'!AS202</f>
        <v>281</v>
      </c>
      <c r="AZ202">
        <f>'Raw Data'!AT202</f>
        <v>2</v>
      </c>
      <c r="BA202">
        <f>'Raw Data'!AU202</f>
        <v>0</v>
      </c>
      <c r="BB202">
        <f>'Raw Data'!AV202</f>
        <v>55</v>
      </c>
      <c r="BC202">
        <f>'Raw Data'!AW202</f>
        <v>7.94</v>
      </c>
      <c r="BD202">
        <f>'Raw Data'!AX202</f>
        <v>7.88</v>
      </c>
      <c r="BE202">
        <f>'Raw Data'!AY202</f>
        <v>2067.6</v>
      </c>
      <c r="BF202">
        <f>'Raw Data'!AZ202</f>
        <v>2041</v>
      </c>
      <c r="BG202">
        <f>'Raw Data'!BA202</f>
        <v>2015.7</v>
      </c>
      <c r="BH202">
        <f>'Raw Data'!BB202</f>
        <v>55</v>
      </c>
      <c r="BI202">
        <f>'Raw Data'!BC202</f>
        <v>52</v>
      </c>
      <c r="BJ202">
        <f>'Raw Data'!BD202</f>
        <v>3</v>
      </c>
      <c r="BK202">
        <f>'Raw Data'!BE202</f>
        <v>43092</v>
      </c>
      <c r="BL202" t="str">
        <f>'Raw Data'!BF202</f>
        <v>ASV_5+</v>
      </c>
      <c r="BM202">
        <f>'Raw Data'!BG202</f>
        <v>2.7320000000000001E-3</v>
      </c>
      <c r="BN202">
        <f>'Raw Data'!BH202</f>
        <v>49442</v>
      </c>
      <c r="BO202">
        <f>'Raw Data'!BI202</f>
        <v>48915</v>
      </c>
      <c r="BP202" t="str">
        <f>'Raw Data'!BJ202</f>
        <v>2811000200I</v>
      </c>
      <c r="BQ202" t="str">
        <f>'Raw Data'!BK202</f>
        <v>TOWNS</v>
      </c>
      <c r="BR202">
        <f>'Raw Data'!BL202</f>
        <v>1</v>
      </c>
      <c r="BS202">
        <f>'Raw Data'!BM202</f>
        <v>200</v>
      </c>
      <c r="BT202">
        <f>'Raw Data'!BN202</f>
        <v>1</v>
      </c>
      <c r="BU202">
        <f>'Raw Data'!BO202</f>
        <v>1</v>
      </c>
      <c r="BV202">
        <f>'Raw Data'!BP202</f>
        <v>2</v>
      </c>
      <c r="BW202">
        <f>'Raw Data'!BQ202</f>
        <v>1</v>
      </c>
      <c r="BX202">
        <f>'Raw Data'!BR202</f>
        <v>1</v>
      </c>
      <c r="BY202">
        <f>'Raw Data'!BS202</f>
        <v>2</v>
      </c>
      <c r="BZ202">
        <f>'Raw Data'!BT202</f>
        <v>3</v>
      </c>
      <c r="CA202">
        <f>'Raw Data'!BU202</f>
        <v>3</v>
      </c>
      <c r="CB202" t="str">
        <f>'Raw Data'!BV202</f>
        <v>N</v>
      </c>
      <c r="CC202">
        <f>'Raw Data'!BW202</f>
        <v>281</v>
      </c>
      <c r="CD202">
        <f>'Raw Data'!BX202</f>
        <v>2</v>
      </c>
      <c r="CE202">
        <f>'Raw Data'!BY202</f>
        <v>0</v>
      </c>
      <c r="CF202" t="str">
        <f>'Raw Data'!BZ202</f>
        <v>Not Urban</v>
      </c>
      <c r="CG202" t="str">
        <f>'Raw Data'!CA202</f>
        <v>Not Urban</v>
      </c>
      <c r="CH202">
        <f>'Raw Data'!CB202</f>
        <v>0</v>
      </c>
      <c r="CI202">
        <f>'Raw Data'!CC202</f>
        <v>55</v>
      </c>
      <c r="CJ202">
        <f>'Raw Data'!CD202</f>
        <v>9150</v>
      </c>
      <c r="CK202" t="str">
        <f>'Raw Data'!CE202</f>
        <v xml:space="preserve"> </v>
      </c>
      <c r="CL202">
        <f>'Raw Data'!CF202</f>
        <v>0</v>
      </c>
      <c r="CM202">
        <f>'Raw Data'!CG202</f>
        <v>0.369981</v>
      </c>
      <c r="CN202">
        <f>'Raw Data'!CH202</f>
        <v>9</v>
      </c>
      <c r="CO202" t="str">
        <f>'Raw Data'!CI202</f>
        <v>State Mainline</v>
      </c>
      <c r="CP202">
        <f>'Raw Data'!CJ202</f>
        <v>9150</v>
      </c>
      <c r="CQ202">
        <f>'Raw Data'!CK202</f>
        <v>501317</v>
      </c>
      <c r="CR202">
        <f>'Raw Data'!CL202</f>
        <v>14.78</v>
      </c>
      <c r="CS202">
        <f>'Raw Data'!CM202</f>
        <v>15.16</v>
      </c>
      <c r="CT202">
        <f>'Raw Data'!CN202</f>
        <v>501317</v>
      </c>
      <c r="CU202">
        <f>'Raw Data'!CO202</f>
        <v>0</v>
      </c>
      <c r="CV202">
        <f>'Raw Data'!CP202</f>
        <v>1953.4983729999999</v>
      </c>
      <c r="CW202">
        <f>'Raw Data'!CQ202</f>
        <v>100</v>
      </c>
      <c r="CX202">
        <f>'Raw Data'!CR202</f>
        <v>48962</v>
      </c>
      <c r="CY202">
        <f>'Raw Data'!CS202</f>
        <v>1.4067E-2</v>
      </c>
      <c r="CZ202">
        <f>'Raw Data'!CT202</f>
        <v>0</v>
      </c>
      <c r="DA202">
        <f>'Raw Data'!CU202</f>
        <v>2.7320000000000001E-3</v>
      </c>
      <c r="DB202">
        <f>'Raw Data'!CV202</f>
        <v>711</v>
      </c>
      <c r="DC202" t="str">
        <f>'Raw Data'!CW202</f>
        <v>281-0125</v>
      </c>
      <c r="DD202" t="str">
        <f>'Raw Data'!CX202</f>
        <v>3R : Rural Principal Arterial - Other</v>
      </c>
      <c r="DE202" t="str">
        <f>'Raw Data'!CY202</f>
        <v>34.925824, -83.675390</v>
      </c>
      <c r="DF202">
        <f>'Raw Data'!CZ202</f>
        <v>-83.675389999999993</v>
      </c>
      <c r="DG202">
        <f>'Raw Data'!DA202</f>
        <v>34.925823999999999</v>
      </c>
      <c r="DH202">
        <f>'Raw Data'!DB202</f>
        <v>34.925823999999999</v>
      </c>
      <c r="DI202">
        <f>'Raw Data'!DC202</f>
        <v>-83.675389999999993</v>
      </c>
      <c r="DJ202">
        <f>'Raw Data'!DD202</f>
        <v>2.7320000000000001E-3</v>
      </c>
      <c r="DK202">
        <f>'Raw Data'!DE202</f>
        <v>83</v>
      </c>
      <c r="DL202" s="1" t="str">
        <f>VLOOKUP(DK202,'Curve Info'!$A$9:$P$76,16)</f>
        <v>High Crash Frequency</v>
      </c>
      <c r="DM202" s="1" t="str">
        <f>VLOOKUP(DK202,'Curve Info'!$A$9:$P$76,14)</f>
        <v>High AADT</v>
      </c>
      <c r="DN202" s="1">
        <f t="shared" si="37"/>
        <v>4253.333333333333</v>
      </c>
      <c r="DO202" s="1">
        <f t="shared" si="38"/>
        <v>4260</v>
      </c>
      <c r="DP202" s="1">
        <f t="shared" si="39"/>
        <v>-6.6666666666669698</v>
      </c>
      <c r="DQ202" s="1">
        <f t="shared" si="40"/>
        <v>-1.5649452269171291E-3</v>
      </c>
      <c r="DR202" s="1">
        <f t="shared" si="41"/>
        <v>4256.6666666666661</v>
      </c>
      <c r="DS202">
        <f>'Raw Data'!DF202</f>
        <v>4140</v>
      </c>
      <c r="DT202">
        <f>'Raw Data'!DG202</f>
        <v>8.6</v>
      </c>
      <c r="DU202">
        <f>'Raw Data'!DH202</f>
        <v>4370</v>
      </c>
      <c r="DV202">
        <f>'Raw Data'!DI202</f>
        <v>8.6</v>
      </c>
      <c r="DW202">
        <f>'Raw Data'!DJ202</f>
        <v>4250</v>
      </c>
      <c r="DX202">
        <f>'Raw Data'!DK202</f>
        <v>8.6</v>
      </c>
      <c r="DY202">
        <f>'Raw Data'!DL202</f>
        <v>4760</v>
      </c>
      <c r="DZ202">
        <f>'Raw Data'!DM202</f>
        <v>0</v>
      </c>
      <c r="EA202">
        <f>'Raw Data'!DN202</f>
        <v>4620</v>
      </c>
      <c r="EB202">
        <f>'Raw Data'!DO202</f>
        <v>5.4</v>
      </c>
      <c r="EC202">
        <f>'Raw Data'!DP202</f>
        <v>4440</v>
      </c>
      <c r="ED202">
        <f>'Raw Data'!DQ202</f>
        <v>5.4</v>
      </c>
      <c r="EE202">
        <f>'Raw Data'!DR202</f>
        <v>4230</v>
      </c>
      <c r="EF202">
        <f>'Raw Data'!DS202</f>
        <v>5.4</v>
      </c>
      <c r="EG202">
        <f>'Raw Data'!DT202</f>
        <v>3750</v>
      </c>
      <c r="EH202">
        <f>'Raw Data'!DU202</f>
        <v>5.4</v>
      </c>
      <c r="EI202">
        <f>'Raw Data'!DV202</f>
        <v>3750</v>
      </c>
      <c r="EJ202">
        <f>'Raw Data'!DW202</f>
        <v>5.4</v>
      </c>
      <c r="EK202">
        <f>'Raw Data'!DX202</f>
        <v>3830</v>
      </c>
      <c r="EL202">
        <f>'Raw Data'!DY202</f>
        <v>5.4</v>
      </c>
      <c r="EM202">
        <f>'Raw Data'!DZ202</f>
        <v>9.5799999999999998E-4</v>
      </c>
    </row>
    <row r="203" spans="1:143" x14ac:dyDescent="0.3">
      <c r="A203">
        <f>'Raw Data'!A203</f>
        <v>202</v>
      </c>
      <c r="B203">
        <f>'Raw Data'!B203</f>
        <v>6181711</v>
      </c>
      <c r="C203" t="str">
        <f>'Raw Data'!C203</f>
        <v>Towns County Sheriff's Office</v>
      </c>
      <c r="D203">
        <f>'Raw Data'!D203</f>
        <v>42109.418055555558</v>
      </c>
      <c r="E203" s="1">
        <f t="shared" si="32"/>
        <v>2015</v>
      </c>
      <c r="F203" s="1" t="str" cm="1">
        <f t="array" ref="F203">_xlfn.IFS(E203&lt;=2016,"before treatment",E203=2017,"unknown",E203&gt;2017,"after treatment")</f>
        <v>before treatment</v>
      </c>
      <c r="G203" s="1">
        <f t="shared" si="33"/>
        <v>1</v>
      </c>
      <c r="H203" s="1">
        <f t="shared" si="34"/>
        <v>0</v>
      </c>
      <c r="I203" t="str">
        <f>'Raw Data'!E203</f>
        <v>Towns</v>
      </c>
      <c r="J203" t="str">
        <f>'Raw Data'!F203</f>
        <v>US Highway 76</v>
      </c>
      <c r="K203" t="str">
        <f>'Raw Data'!G203</f>
        <v>Swallows Creek Rd</v>
      </c>
      <c r="L203" t="str">
        <f>'Raw Data'!H203</f>
        <v>(O) No Injury</v>
      </c>
      <c r="M203">
        <f>'Raw Data'!I203</f>
        <v>0</v>
      </c>
      <c r="N203">
        <f>'Raw Data'!J203</f>
        <v>0</v>
      </c>
      <c r="O203">
        <f>'Raw Data'!K203</f>
        <v>0</v>
      </c>
      <c r="P203" t="str">
        <f>'Raw Data'!L203</f>
        <v>Not a Collision with Motor Vehicle</v>
      </c>
      <c r="Q203" t="str">
        <f>'Raw Data'!M203</f>
        <v>Off Roadway</v>
      </c>
      <c r="R203" t="str">
        <f>'Raw Data'!N203</f>
        <v>Ditch</v>
      </c>
      <c r="S203" t="str">
        <f>'Raw Data'!O203</f>
        <v>Ditch</v>
      </c>
      <c r="T203" t="str">
        <f>'Raw Data'!P203</f>
        <v>Driver Lost Control</v>
      </c>
      <c r="U203">
        <f>'Raw Data'!Q203</f>
        <v>1</v>
      </c>
      <c r="V203" s="1" t="str">
        <f t="shared" si="35"/>
        <v>Yes</v>
      </c>
      <c r="W203" t="str">
        <f>'Raw Data'!R203</f>
        <v>Negotiating a Curve</v>
      </c>
      <c r="X203" t="str">
        <f>'Raw Data'!S203</f>
        <v>West</v>
      </c>
      <c r="Y203" t="str">
        <f>'Raw Data'!T203</f>
        <v>Daylight</v>
      </c>
      <c r="Z203" t="str">
        <f>'Raw Data'!U203</f>
        <v>Wet</v>
      </c>
      <c r="AA203">
        <f>'Raw Data'!V203</f>
        <v>73</v>
      </c>
      <c r="AB203" t="str">
        <f>'Raw Data'!W203</f>
        <v>Lap and Shoulder Belt Used</v>
      </c>
      <c r="AC203" s="1">
        <f t="shared" si="36"/>
        <v>0</v>
      </c>
      <c r="AD203" t="str">
        <f>'Raw Data'!X203</f>
        <v>Passenger Car</v>
      </c>
      <c r="AE203" t="str">
        <f>'Raw Data'!Y203</f>
        <v>2811000200I</v>
      </c>
      <c r="AF203">
        <f>'Raw Data'!Z203</f>
        <v>15.060862999999999</v>
      </c>
      <c r="AG203">
        <f>'Raw Data'!AA203</f>
        <v>34.923527999999997</v>
      </c>
      <c r="AH203">
        <f>'Raw Data'!AB203</f>
        <v>-83.691295999999994</v>
      </c>
      <c r="AI203">
        <f>'Raw Data'!AC203</f>
        <v>83</v>
      </c>
      <c r="AJ203">
        <f>'Raw Data'!AD203</f>
        <v>75</v>
      </c>
      <c r="AK203">
        <f>'Raw Data'!AE203</f>
        <v>13</v>
      </c>
      <c r="AL203" t="str">
        <f>'Raw Data'!AF203</f>
        <v>D1_0002_00_I</v>
      </c>
      <c r="AM203">
        <f>'Raw Data'!AG203</f>
        <v>11</v>
      </c>
      <c r="AN203">
        <f>'Raw Data'!AH203</f>
        <v>12</v>
      </c>
      <c r="AO203" t="str">
        <f>'Raw Data'!AI203</f>
        <v>simple</v>
      </c>
      <c r="AP203">
        <f>'Raw Data'!AJ203</f>
        <v>772.6</v>
      </c>
      <c r="AQ203">
        <f>'Raw Data'!AK203</f>
        <v>66.8</v>
      </c>
      <c r="AR203">
        <f>'Raw Data'!AL203</f>
        <v>900.2</v>
      </c>
      <c r="AS203">
        <f>'Raw Data'!AM203</f>
        <v>-83.692887999999996</v>
      </c>
      <c r="AT203">
        <f>'Raw Data'!AN203</f>
        <v>34.922564000000001</v>
      </c>
      <c r="AU203">
        <f>'Raw Data'!AO203</f>
        <v>-83.690949000000003</v>
      </c>
      <c r="AV203">
        <f>'Raw Data'!AP203</f>
        <v>34.924283000000003</v>
      </c>
      <c r="AW203" t="str">
        <f>'Raw Data'!AQ203</f>
        <v>2811000200I</v>
      </c>
      <c r="AX203">
        <f>'Raw Data'!AR203</f>
        <v>1</v>
      </c>
      <c r="AY203">
        <f>'Raw Data'!AS203</f>
        <v>281</v>
      </c>
      <c r="AZ203">
        <f>'Raw Data'!AT203</f>
        <v>2</v>
      </c>
      <c r="BA203">
        <f>'Raw Data'!AU203</f>
        <v>0</v>
      </c>
      <c r="BB203">
        <f>'Raw Data'!AV203</f>
        <v>55</v>
      </c>
      <c r="BC203">
        <f>'Raw Data'!AW203</f>
        <v>7.94</v>
      </c>
      <c r="BD203">
        <f>'Raw Data'!AX203</f>
        <v>7.88</v>
      </c>
      <c r="BE203">
        <f>'Raw Data'!AY203</f>
        <v>2067.6</v>
      </c>
      <c r="BF203">
        <f>'Raw Data'!AZ203</f>
        <v>2041</v>
      </c>
      <c r="BG203">
        <f>'Raw Data'!BA203</f>
        <v>2015.7</v>
      </c>
      <c r="BH203">
        <f>'Raw Data'!BB203</f>
        <v>55</v>
      </c>
      <c r="BI203">
        <f>'Raw Data'!BC203</f>
        <v>52</v>
      </c>
      <c r="BJ203">
        <f>'Raw Data'!BD203</f>
        <v>3</v>
      </c>
      <c r="BK203">
        <f>'Raw Data'!BE203</f>
        <v>43092</v>
      </c>
      <c r="BL203" t="str">
        <f>'Raw Data'!BF203</f>
        <v>ASV_5+</v>
      </c>
      <c r="BM203">
        <f>'Raw Data'!BG203</f>
        <v>2.7320000000000001E-3</v>
      </c>
      <c r="BN203">
        <f>'Raw Data'!BH203</f>
        <v>49442</v>
      </c>
      <c r="BO203">
        <f>'Raw Data'!BI203</f>
        <v>48915</v>
      </c>
      <c r="BP203" t="str">
        <f>'Raw Data'!BJ203</f>
        <v>2811000200I</v>
      </c>
      <c r="BQ203" t="str">
        <f>'Raw Data'!BK203</f>
        <v>TOWNS</v>
      </c>
      <c r="BR203">
        <f>'Raw Data'!BL203</f>
        <v>1</v>
      </c>
      <c r="BS203">
        <f>'Raw Data'!BM203</f>
        <v>200</v>
      </c>
      <c r="BT203">
        <f>'Raw Data'!BN203</f>
        <v>1</v>
      </c>
      <c r="BU203">
        <f>'Raw Data'!BO203</f>
        <v>1</v>
      </c>
      <c r="BV203">
        <f>'Raw Data'!BP203</f>
        <v>2</v>
      </c>
      <c r="BW203">
        <f>'Raw Data'!BQ203</f>
        <v>1</v>
      </c>
      <c r="BX203">
        <f>'Raw Data'!BR203</f>
        <v>1</v>
      </c>
      <c r="BY203">
        <f>'Raw Data'!BS203</f>
        <v>2</v>
      </c>
      <c r="BZ203">
        <f>'Raw Data'!BT203</f>
        <v>3</v>
      </c>
      <c r="CA203">
        <f>'Raw Data'!BU203</f>
        <v>3</v>
      </c>
      <c r="CB203" t="str">
        <f>'Raw Data'!BV203</f>
        <v>N</v>
      </c>
      <c r="CC203">
        <f>'Raw Data'!BW203</f>
        <v>281</v>
      </c>
      <c r="CD203">
        <f>'Raw Data'!BX203</f>
        <v>2</v>
      </c>
      <c r="CE203">
        <f>'Raw Data'!BY203</f>
        <v>0</v>
      </c>
      <c r="CF203" t="str">
        <f>'Raw Data'!BZ203</f>
        <v>Not Urban</v>
      </c>
      <c r="CG203" t="str">
        <f>'Raw Data'!CA203</f>
        <v>Not Urban</v>
      </c>
      <c r="CH203">
        <f>'Raw Data'!CB203</f>
        <v>0</v>
      </c>
      <c r="CI203">
        <f>'Raw Data'!CC203</f>
        <v>55</v>
      </c>
      <c r="CJ203">
        <f>'Raw Data'!CD203</f>
        <v>9150</v>
      </c>
      <c r="CK203" t="str">
        <f>'Raw Data'!CE203</f>
        <v xml:space="preserve"> </v>
      </c>
      <c r="CL203">
        <f>'Raw Data'!CF203</f>
        <v>0</v>
      </c>
      <c r="CM203">
        <f>'Raw Data'!CG203</f>
        <v>0.369981</v>
      </c>
      <c r="CN203">
        <f>'Raw Data'!CH203</f>
        <v>9</v>
      </c>
      <c r="CO203" t="str">
        <f>'Raw Data'!CI203</f>
        <v>State Mainline</v>
      </c>
      <c r="CP203">
        <f>'Raw Data'!CJ203</f>
        <v>9150</v>
      </c>
      <c r="CQ203">
        <f>'Raw Data'!CK203</f>
        <v>501317</v>
      </c>
      <c r="CR203">
        <f>'Raw Data'!CL203</f>
        <v>14.78</v>
      </c>
      <c r="CS203">
        <f>'Raw Data'!CM203</f>
        <v>15.16</v>
      </c>
      <c r="CT203">
        <f>'Raw Data'!CN203</f>
        <v>501317</v>
      </c>
      <c r="CU203">
        <f>'Raw Data'!CO203</f>
        <v>0</v>
      </c>
      <c r="CV203">
        <f>'Raw Data'!CP203</f>
        <v>1953.4983729999999</v>
      </c>
      <c r="CW203">
        <f>'Raw Data'!CQ203</f>
        <v>100</v>
      </c>
      <c r="CX203">
        <f>'Raw Data'!CR203</f>
        <v>48962</v>
      </c>
      <c r="CY203">
        <f>'Raw Data'!CS203</f>
        <v>1.4067E-2</v>
      </c>
      <c r="CZ203">
        <f>'Raw Data'!CT203</f>
        <v>0</v>
      </c>
      <c r="DA203">
        <f>'Raw Data'!CU203</f>
        <v>2.7320000000000001E-3</v>
      </c>
      <c r="DB203">
        <f>'Raw Data'!CV203</f>
        <v>711</v>
      </c>
      <c r="DC203" t="str">
        <f>'Raw Data'!CW203</f>
        <v>281-0125</v>
      </c>
      <c r="DD203" t="str">
        <f>'Raw Data'!CX203</f>
        <v>3R : Rural Principal Arterial - Other</v>
      </c>
      <c r="DE203" t="str">
        <f>'Raw Data'!CY203</f>
        <v>34.925824, -83.675390</v>
      </c>
      <c r="DF203">
        <f>'Raw Data'!CZ203</f>
        <v>-83.675389999999993</v>
      </c>
      <c r="DG203">
        <f>'Raw Data'!DA203</f>
        <v>34.925823999999999</v>
      </c>
      <c r="DH203">
        <f>'Raw Data'!DB203</f>
        <v>34.925823999999999</v>
      </c>
      <c r="DI203">
        <f>'Raw Data'!DC203</f>
        <v>-83.675389999999993</v>
      </c>
      <c r="DJ203">
        <f>'Raw Data'!DD203</f>
        <v>2.7320000000000001E-3</v>
      </c>
      <c r="DK203">
        <f>'Raw Data'!DE203</f>
        <v>83</v>
      </c>
      <c r="DL203" s="1" t="str">
        <f>VLOOKUP(DK203,'Curve Info'!$A$9:$P$76,16)</f>
        <v>High Crash Frequency</v>
      </c>
      <c r="DM203" s="1" t="str">
        <f>VLOOKUP(DK203,'Curve Info'!$A$9:$P$76,14)</f>
        <v>High AADT</v>
      </c>
      <c r="DN203" s="1">
        <f t="shared" si="37"/>
        <v>4253.333333333333</v>
      </c>
      <c r="DO203" s="1">
        <f t="shared" si="38"/>
        <v>4260</v>
      </c>
      <c r="DP203" s="1">
        <f t="shared" si="39"/>
        <v>-6.6666666666669698</v>
      </c>
      <c r="DQ203" s="1">
        <f t="shared" si="40"/>
        <v>-1.5649452269171291E-3</v>
      </c>
      <c r="DR203" s="1">
        <f t="shared" si="41"/>
        <v>4256.6666666666661</v>
      </c>
      <c r="DS203">
        <f>'Raw Data'!DF203</f>
        <v>4140</v>
      </c>
      <c r="DT203">
        <f>'Raw Data'!DG203</f>
        <v>8.6</v>
      </c>
      <c r="DU203">
        <f>'Raw Data'!DH203</f>
        <v>4370</v>
      </c>
      <c r="DV203">
        <f>'Raw Data'!DI203</f>
        <v>8.6</v>
      </c>
      <c r="DW203">
        <f>'Raw Data'!DJ203</f>
        <v>4250</v>
      </c>
      <c r="DX203">
        <f>'Raw Data'!DK203</f>
        <v>8.6</v>
      </c>
      <c r="DY203">
        <f>'Raw Data'!DL203</f>
        <v>4760</v>
      </c>
      <c r="DZ203">
        <f>'Raw Data'!DM203</f>
        <v>0</v>
      </c>
      <c r="EA203">
        <f>'Raw Data'!DN203</f>
        <v>4620</v>
      </c>
      <c r="EB203">
        <f>'Raw Data'!DO203</f>
        <v>5.4</v>
      </c>
      <c r="EC203">
        <f>'Raw Data'!DP203</f>
        <v>4440</v>
      </c>
      <c r="ED203">
        <f>'Raw Data'!DQ203</f>
        <v>5.4</v>
      </c>
      <c r="EE203">
        <f>'Raw Data'!DR203</f>
        <v>4230</v>
      </c>
      <c r="EF203">
        <f>'Raw Data'!DS203</f>
        <v>5.4</v>
      </c>
      <c r="EG203">
        <f>'Raw Data'!DT203</f>
        <v>3750</v>
      </c>
      <c r="EH203">
        <f>'Raw Data'!DU203</f>
        <v>5.4</v>
      </c>
      <c r="EI203">
        <f>'Raw Data'!DV203</f>
        <v>3750</v>
      </c>
      <c r="EJ203">
        <f>'Raw Data'!DW203</f>
        <v>5.4</v>
      </c>
      <c r="EK203">
        <f>'Raw Data'!DX203</f>
        <v>3830</v>
      </c>
      <c r="EL203">
        <f>'Raw Data'!DY203</f>
        <v>5.4</v>
      </c>
      <c r="EM203">
        <f>'Raw Data'!DZ203</f>
        <v>0</v>
      </c>
    </row>
    <row r="204" spans="1:143" x14ac:dyDescent="0.3">
      <c r="A204">
        <f>'Raw Data'!A204</f>
        <v>203</v>
      </c>
      <c r="B204">
        <f>'Raw Data'!B204</f>
        <v>6457745</v>
      </c>
      <c r="C204" t="str">
        <f>'Raw Data'!C204</f>
        <v>Rabun Co Sheriff's Office</v>
      </c>
      <c r="D204">
        <f>'Raw Data'!D204</f>
        <v>43018.711805555555</v>
      </c>
      <c r="E204" s="1">
        <f t="shared" si="32"/>
        <v>2017</v>
      </c>
      <c r="F204" s="1" t="str" cm="1">
        <f t="array" ref="F204">_xlfn.IFS(E204&lt;=2016,"before treatment",E204=2017,"unknown",E204&gt;2017,"after treatment")</f>
        <v>unknown</v>
      </c>
      <c r="G204" s="1">
        <f t="shared" si="33"/>
        <v>0</v>
      </c>
      <c r="H204" s="1">
        <f t="shared" si="34"/>
        <v>0</v>
      </c>
      <c r="I204" t="str">
        <f>'Raw Data'!E204</f>
        <v>Rabun</v>
      </c>
      <c r="J204" t="str">
        <f>'Raw Data'!F204</f>
        <v>Lookout Mountain Scenic Hwy</v>
      </c>
      <c r="K204" t="str">
        <f>'Raw Data'!G204</f>
        <v>Dan Crane Rd</v>
      </c>
      <c r="L204" t="str">
        <f>'Raw Data'!H204</f>
        <v>(O) No Injury</v>
      </c>
      <c r="M204">
        <f>'Raw Data'!I204</f>
        <v>0</v>
      </c>
      <c r="N204">
        <f>'Raw Data'!J204</f>
        <v>0</v>
      </c>
      <c r="O204">
        <f>'Raw Data'!K204</f>
        <v>0</v>
      </c>
      <c r="P204" t="str">
        <f>'Raw Data'!L204</f>
        <v>Rear End</v>
      </c>
      <c r="Q204" t="str">
        <f>'Raw Data'!M204</f>
        <v>On Roadway - Non-Intersection</v>
      </c>
      <c r="R204" t="str">
        <f>'Raw Data'!N204</f>
        <v>["Motor Vehicle in Motion","Motor Vehicle in Motion"]</v>
      </c>
      <c r="S204" t="str">
        <f>'Raw Data'!O204</f>
        <v>["Motor Vehicle in Motion","Motor Vehicle in Motion"]</v>
      </c>
      <c r="T204" t="str">
        <f>'Raw Data'!P204</f>
        <v>["Following Too Close","No Contributing Factors"]</v>
      </c>
      <c r="U204">
        <f>'Raw Data'!Q204</f>
        <v>2</v>
      </c>
      <c r="V204" s="1" t="str">
        <f t="shared" si="35"/>
        <v>No</v>
      </c>
      <c r="W204" t="str">
        <f>'Raw Data'!R204</f>
        <v>["Stopped","Straight"]</v>
      </c>
      <c r="X204" t="str">
        <f>'Raw Data'!S204</f>
        <v>["East","East"]</v>
      </c>
      <c r="Y204" t="str">
        <f>'Raw Data'!T204</f>
        <v>Daylight</v>
      </c>
      <c r="Z204" t="str">
        <f>'Raw Data'!U204</f>
        <v>Dry</v>
      </c>
      <c r="AA204" t="str">
        <f>'Raw Data'!V204</f>
        <v>[33,49]</v>
      </c>
      <c r="AB204" t="str">
        <f>'Raw Data'!W204</f>
        <v>["Child Restraint System (Properly Used)","Lap and Shoulder Belt Used","Lap and Shoulder Belt Used","Lap and Shoulder Belt Used","Lap and Shoulder Belt Used"]</v>
      </c>
      <c r="AC204" s="1">
        <f t="shared" si="36"/>
        <v>0</v>
      </c>
      <c r="AD204" t="str">
        <f>'Raw Data'!X204</f>
        <v>["Passenger Car","Passenger Car"]</v>
      </c>
      <c r="AE204" t="str">
        <f>'Raw Data'!Y204</f>
        <v>2411000200I</v>
      </c>
      <c r="AF204">
        <f>'Raw Data'!Z204</f>
        <v>13.366403999999999</v>
      </c>
      <c r="AG204">
        <f>'Raw Data'!AA204</f>
        <v>34.878022999999999</v>
      </c>
      <c r="AH204">
        <f>'Raw Data'!AB204</f>
        <v>-83.436966999999996</v>
      </c>
      <c r="AI204">
        <f>'Raw Data'!AC204</f>
        <v>65</v>
      </c>
      <c r="AJ204">
        <f>'Raw Data'!AD204</f>
        <v>39</v>
      </c>
      <c r="AK204">
        <f>'Raw Data'!AE204</f>
        <v>111</v>
      </c>
      <c r="AL204" t="str">
        <f>'Raw Data'!AF204</f>
        <v>D1_0002_00_I</v>
      </c>
      <c r="AM204">
        <f>'Raw Data'!AG204</f>
        <v>93</v>
      </c>
      <c r="AN204">
        <f>'Raw Data'!AH204</f>
        <v>110</v>
      </c>
      <c r="AO204" t="str">
        <f>'Raw Data'!AI204</f>
        <v>simple</v>
      </c>
      <c r="AP204">
        <f>'Raw Data'!AJ204</f>
        <v>699.4</v>
      </c>
      <c r="AQ204">
        <f>'Raw Data'!AK204</f>
        <v>52.9</v>
      </c>
      <c r="AR204">
        <f>'Raw Data'!AL204</f>
        <v>644.1</v>
      </c>
      <c r="AS204">
        <f>'Raw Data'!AM204</f>
        <v>-83.439176000000003</v>
      </c>
      <c r="AT204">
        <f>'Raw Data'!AN204</f>
        <v>34.877724999999998</v>
      </c>
      <c r="AU204">
        <f>'Raw Data'!AO204</f>
        <v>-83.437134999999998</v>
      </c>
      <c r="AV204">
        <f>'Raw Data'!AP204</f>
        <v>34.878034999999997</v>
      </c>
      <c r="AW204" t="str">
        <f>'Raw Data'!AQ204</f>
        <v>2411000200I</v>
      </c>
      <c r="AX204">
        <f>'Raw Data'!AR204</f>
        <v>1</v>
      </c>
      <c r="AY204">
        <f>'Raw Data'!AS204</f>
        <v>241</v>
      </c>
      <c r="AZ204">
        <f>'Raw Data'!AT204</f>
        <v>2</v>
      </c>
      <c r="BA204">
        <f>'Raw Data'!AU204</f>
        <v>0</v>
      </c>
      <c r="BB204">
        <f>'Raw Data'!AV204</f>
        <v>55</v>
      </c>
      <c r="BC204">
        <f>'Raw Data'!AW204</f>
        <v>8.31</v>
      </c>
      <c r="BD204">
        <f>'Raw Data'!AX204</f>
        <v>7.77</v>
      </c>
      <c r="BE204">
        <f>'Raw Data'!AY204</f>
        <v>1960.6</v>
      </c>
      <c r="BF204">
        <f>'Raw Data'!AZ204</f>
        <v>1944.2</v>
      </c>
      <c r="BG204">
        <f>'Raw Data'!BA204</f>
        <v>1949.1</v>
      </c>
      <c r="BH204">
        <f>'Raw Data'!BB204</f>
        <v>55</v>
      </c>
      <c r="BI204">
        <f>'Raw Data'!BC204</f>
        <v>45.7</v>
      </c>
      <c r="BJ204">
        <f>'Raw Data'!BD204</f>
        <v>9.3000000000000007</v>
      </c>
      <c r="BK204">
        <f>'Raw Data'!BE204</f>
        <v>43091</v>
      </c>
      <c r="BL204" t="str">
        <f>'Raw Data'!BF204</f>
        <v>NONE</v>
      </c>
      <c r="BM204">
        <f>'Raw Data'!BG204</f>
        <v>2.114E-3</v>
      </c>
      <c r="BN204">
        <f>'Raw Data'!BH204</f>
        <v>43310</v>
      </c>
      <c r="BO204">
        <f>'Raw Data'!BI204</f>
        <v>42935</v>
      </c>
      <c r="BP204" t="str">
        <f>'Raw Data'!BJ204</f>
        <v>2411000200I</v>
      </c>
      <c r="BQ204" t="str">
        <f>'Raw Data'!BK204</f>
        <v>RABUN</v>
      </c>
      <c r="BR204">
        <f>'Raw Data'!BL204</f>
        <v>1</v>
      </c>
      <c r="BS204">
        <f>'Raw Data'!BM204</f>
        <v>200</v>
      </c>
      <c r="BT204">
        <f>'Raw Data'!BN204</f>
        <v>1</v>
      </c>
      <c r="BU204">
        <f>'Raw Data'!BO204</f>
        <v>1</v>
      </c>
      <c r="BV204">
        <f>'Raw Data'!BP204</f>
        <v>2</v>
      </c>
      <c r="BW204">
        <f>'Raw Data'!BQ204</f>
        <v>1</v>
      </c>
      <c r="BX204">
        <f>'Raw Data'!BR204</f>
        <v>1</v>
      </c>
      <c r="BY204">
        <f>'Raw Data'!BS204</f>
        <v>2</v>
      </c>
      <c r="BZ204">
        <f>'Raw Data'!BT204</f>
        <v>3</v>
      </c>
      <c r="CA204">
        <f>'Raw Data'!BU204</f>
        <v>3</v>
      </c>
      <c r="CB204" t="str">
        <f>'Raw Data'!BV204</f>
        <v>N</v>
      </c>
      <c r="CC204">
        <f>'Raw Data'!BW204</f>
        <v>241</v>
      </c>
      <c r="CD204">
        <f>'Raw Data'!BX204</f>
        <v>2</v>
      </c>
      <c r="CE204">
        <f>'Raw Data'!BY204</f>
        <v>0</v>
      </c>
      <c r="CF204" t="str">
        <f>'Raw Data'!BZ204</f>
        <v>Not Urban</v>
      </c>
      <c r="CG204" t="str">
        <f>'Raw Data'!CA204</f>
        <v>Not Urban</v>
      </c>
      <c r="CH204">
        <f>'Raw Data'!CB204</f>
        <v>0</v>
      </c>
      <c r="CI204">
        <f>'Raw Data'!CC204</f>
        <v>55</v>
      </c>
      <c r="CJ204">
        <f>'Raw Data'!CD204</f>
        <v>4390</v>
      </c>
      <c r="CK204" t="str">
        <f>'Raw Data'!CE204</f>
        <v xml:space="preserve"> </v>
      </c>
      <c r="CL204">
        <f>'Raw Data'!CF204</f>
        <v>0</v>
      </c>
      <c r="CM204">
        <f>'Raw Data'!CG204</f>
        <v>1.1477219999999999</v>
      </c>
      <c r="CN204">
        <f>'Raw Data'!CH204</f>
        <v>9</v>
      </c>
      <c r="CO204" t="str">
        <f>'Raw Data'!CI204</f>
        <v>State Mainline</v>
      </c>
      <c r="CP204">
        <f>'Raw Data'!CJ204</f>
        <v>4390</v>
      </c>
      <c r="CQ204">
        <f>'Raw Data'!CK204</f>
        <v>452500</v>
      </c>
      <c r="CR204">
        <f>'Raw Data'!CL204</f>
        <v>12.28</v>
      </c>
      <c r="CS204">
        <f>'Raw Data'!CM204</f>
        <v>13.43</v>
      </c>
      <c r="CT204">
        <f>'Raw Data'!CN204</f>
        <v>452500</v>
      </c>
      <c r="CU204">
        <f>'Raw Data'!CO204</f>
        <v>0</v>
      </c>
      <c r="CV204">
        <f>'Raw Data'!CP204</f>
        <v>6059.969889</v>
      </c>
      <c r="CW204">
        <f>'Raw Data'!CQ204</f>
        <v>100</v>
      </c>
      <c r="CX204">
        <f>'Raw Data'!CR204</f>
        <v>42959</v>
      </c>
      <c r="CY204">
        <f>'Raw Data'!CS204</f>
        <v>4.1612000000000003E-2</v>
      </c>
      <c r="CZ204">
        <f>'Raw Data'!CT204</f>
        <v>0</v>
      </c>
      <c r="DA204">
        <f>'Raw Data'!CU204</f>
        <v>2.114E-3</v>
      </c>
      <c r="DB204">
        <f>'Raw Data'!CV204</f>
        <v>616</v>
      </c>
      <c r="DC204" t="str">
        <f>'Raw Data'!CW204</f>
        <v>241-0009</v>
      </c>
      <c r="DD204" t="str">
        <f>'Raw Data'!CX204</f>
        <v>3R : Rural Principal Arterial - Other</v>
      </c>
      <c r="DE204" t="str">
        <f>'Raw Data'!CY204</f>
        <v>34.877027, -83.443733</v>
      </c>
      <c r="DF204">
        <f>'Raw Data'!CZ204</f>
        <v>-83.443732999999995</v>
      </c>
      <c r="DG204">
        <f>'Raw Data'!DA204</f>
        <v>34.877026999999998</v>
      </c>
      <c r="DH204">
        <f>'Raw Data'!DB204</f>
        <v>34.877026999999998</v>
      </c>
      <c r="DI204">
        <f>'Raw Data'!DC204</f>
        <v>-83.443732999999995</v>
      </c>
      <c r="DJ204">
        <f>'Raw Data'!DD204</f>
        <v>2.114E-3</v>
      </c>
      <c r="DK204">
        <f>'Raw Data'!DE204</f>
        <v>65</v>
      </c>
      <c r="DL204" s="1" t="str">
        <f>VLOOKUP(DK204,'Curve Info'!$A$9:$P$76,16)</f>
        <v>High Crash Frequency</v>
      </c>
      <c r="DM204" s="1" t="str">
        <f>VLOOKUP(DK204,'Curve Info'!$A$9:$P$76,14)</f>
        <v>High AADT</v>
      </c>
      <c r="DN204" s="1">
        <f t="shared" si="37"/>
        <v>4533.333333333333</v>
      </c>
      <c r="DO204" s="1">
        <f t="shared" si="38"/>
        <v>3762.5</v>
      </c>
      <c r="DP204" s="1">
        <f t="shared" si="39"/>
        <v>770.83333333333303</v>
      </c>
      <c r="DQ204" s="1">
        <f t="shared" si="40"/>
        <v>0.20487264673311176</v>
      </c>
      <c r="DR204" s="1">
        <f t="shared" si="41"/>
        <v>4147.9166666666661</v>
      </c>
      <c r="DS204">
        <f>'Raw Data'!DF204</f>
        <v>4400</v>
      </c>
      <c r="DT204">
        <f>'Raw Data'!DG204</f>
        <v>8.6999999999999993</v>
      </c>
      <c r="DU204">
        <f>'Raw Data'!DH204</f>
        <v>4650</v>
      </c>
      <c r="DV204">
        <f>'Raw Data'!DI204</f>
        <v>8.6999999999999993</v>
      </c>
      <c r="DW204">
        <f>'Raw Data'!DJ204</f>
        <v>4550</v>
      </c>
      <c r="DX204">
        <f>'Raw Data'!DK204</f>
        <v>0</v>
      </c>
      <c r="DY204">
        <f>'Raw Data'!DL204</f>
        <v>4530</v>
      </c>
      <c r="DZ204">
        <f>'Raw Data'!DM204</f>
        <v>0</v>
      </c>
      <c r="EA204">
        <f>'Raw Data'!DN204</f>
        <v>4390</v>
      </c>
      <c r="EB204">
        <f>'Raw Data'!DO204</f>
        <v>12.8</v>
      </c>
      <c r="EC204">
        <f>'Raw Data'!DP204</f>
        <v>4220</v>
      </c>
      <c r="ED204">
        <f>'Raw Data'!DQ204</f>
        <v>12.8</v>
      </c>
      <c r="EE204">
        <f>'Raw Data'!DR204</f>
        <v>3220</v>
      </c>
      <c r="EF204">
        <f>'Raw Data'!DS204</f>
        <v>9.1999999999999993</v>
      </c>
      <c r="EG204">
        <f>'Raw Data'!DT204</f>
        <v>3220</v>
      </c>
      <c r="EH204">
        <f>'Raw Data'!DU204</f>
        <v>9.1999999999999993</v>
      </c>
      <c r="EI204">
        <f>'Raw Data'!DV204</f>
        <v>4610</v>
      </c>
      <c r="EJ204">
        <f>'Raw Data'!DW204</f>
        <v>8.1</v>
      </c>
      <c r="EK204">
        <f>'Raw Data'!DX204</f>
        <v>4660</v>
      </c>
      <c r="EL204">
        <f>'Raw Data'!DY204</f>
        <v>8.1</v>
      </c>
      <c r="EM204">
        <f>'Raw Data'!DZ204</f>
        <v>1.7100000000000001E-4</v>
      </c>
    </row>
    <row r="205" spans="1:143" x14ac:dyDescent="0.3">
      <c r="A205">
        <f>'Raw Data'!A205</f>
        <v>204</v>
      </c>
      <c r="B205">
        <f>'Raw Data'!B205</f>
        <v>5189172</v>
      </c>
      <c r="C205" t="str">
        <f>'Raw Data'!C205</f>
        <v>Rabun Co Sheriff's Office</v>
      </c>
      <c r="D205">
        <f>'Raw Data'!D205</f>
        <v>41888.316666666666</v>
      </c>
      <c r="E205" s="1">
        <f t="shared" si="32"/>
        <v>2014</v>
      </c>
      <c r="F205" s="1" t="str" cm="1">
        <f t="array" ref="F205">_xlfn.IFS(E205&lt;=2016,"before treatment",E205=2017,"unknown",E205&gt;2017,"after treatment")</f>
        <v>before treatment</v>
      </c>
      <c r="G205" s="1">
        <f t="shared" si="33"/>
        <v>1</v>
      </c>
      <c r="H205" s="1">
        <f t="shared" si="34"/>
        <v>0</v>
      </c>
      <c r="I205" t="str">
        <f>'Raw Data'!E205</f>
        <v>Rabun</v>
      </c>
      <c r="J205" t="str">
        <f>'Raw Data'!F205</f>
        <v>Lookout Mountain Scenic Hwy</v>
      </c>
      <c r="K205" t="str">
        <f>'Raw Data'!G205</f>
        <v>Blegrass</v>
      </c>
      <c r="L205" t="str">
        <f>'Raw Data'!H205</f>
        <v>(C) Possible Injury / Complaint</v>
      </c>
      <c r="M205">
        <f>'Raw Data'!I205</f>
        <v>0</v>
      </c>
      <c r="N205">
        <f>'Raw Data'!J205</f>
        <v>0</v>
      </c>
      <c r="O205">
        <f>'Raw Data'!K205</f>
        <v>0</v>
      </c>
      <c r="P205" t="str">
        <f>'Raw Data'!L205</f>
        <v>Not a Collision with Motor Vehicle</v>
      </c>
      <c r="Q205" t="str">
        <f>'Raw Data'!M205</f>
        <v>Off Roadway</v>
      </c>
      <c r="R205" t="str">
        <f>'Raw Data'!N205</f>
        <v>Embankment</v>
      </c>
      <c r="S205" t="str">
        <f>'Raw Data'!O205</f>
        <v>Embankment</v>
      </c>
      <c r="T205" t="str">
        <f>'Raw Data'!P205</f>
        <v>(None)</v>
      </c>
      <c r="U205">
        <f>'Raw Data'!Q205</f>
        <v>1</v>
      </c>
      <c r="V205" s="1" t="str">
        <f t="shared" si="35"/>
        <v>Yes</v>
      </c>
      <c r="W205" t="str">
        <f>'Raw Data'!R205</f>
        <v>Negotiating a Curve</v>
      </c>
      <c r="X205" t="str">
        <f>'Raw Data'!S205</f>
        <v>West</v>
      </c>
      <c r="Y205" t="str">
        <f>'Raw Data'!T205</f>
        <v>Dawn</v>
      </c>
      <c r="Z205" t="str">
        <f>'Raw Data'!U205</f>
        <v>Dry</v>
      </c>
      <c r="AA205">
        <f>'Raw Data'!V205</f>
        <v>25</v>
      </c>
      <c r="AB205" t="str">
        <f>'Raw Data'!W205</f>
        <v>Unknown</v>
      </c>
      <c r="AC205" s="1">
        <f t="shared" si="36"/>
        <v>0</v>
      </c>
      <c r="AD205" t="str">
        <f>'Raw Data'!X205</f>
        <v>Van</v>
      </c>
      <c r="AE205" t="str">
        <f>'Raw Data'!Y205</f>
        <v>2411000200I</v>
      </c>
      <c r="AF205">
        <f>'Raw Data'!Z205</f>
        <v>13.276432</v>
      </c>
      <c r="AG205">
        <f>'Raw Data'!AA205</f>
        <v>34.878008999999999</v>
      </c>
      <c r="AH205">
        <f>'Raw Data'!AB205</f>
        <v>-83.438528000000005</v>
      </c>
      <c r="AI205">
        <f>'Raw Data'!AC205</f>
        <v>65</v>
      </c>
      <c r="AJ205">
        <f>'Raw Data'!AD205</f>
        <v>39</v>
      </c>
      <c r="AK205">
        <f>'Raw Data'!AE205</f>
        <v>111</v>
      </c>
      <c r="AL205" t="str">
        <f>'Raw Data'!AF205</f>
        <v>D1_0002_00_I</v>
      </c>
      <c r="AM205">
        <f>'Raw Data'!AG205</f>
        <v>93</v>
      </c>
      <c r="AN205">
        <f>'Raw Data'!AH205</f>
        <v>110</v>
      </c>
      <c r="AO205" t="str">
        <f>'Raw Data'!AI205</f>
        <v>simple</v>
      </c>
      <c r="AP205">
        <f>'Raw Data'!AJ205</f>
        <v>699.4</v>
      </c>
      <c r="AQ205">
        <f>'Raw Data'!AK205</f>
        <v>52.9</v>
      </c>
      <c r="AR205">
        <f>'Raw Data'!AL205</f>
        <v>644.1</v>
      </c>
      <c r="AS205">
        <f>'Raw Data'!AM205</f>
        <v>-83.439176000000003</v>
      </c>
      <c r="AT205">
        <f>'Raw Data'!AN205</f>
        <v>34.877724999999998</v>
      </c>
      <c r="AU205">
        <f>'Raw Data'!AO205</f>
        <v>-83.437134999999998</v>
      </c>
      <c r="AV205">
        <f>'Raw Data'!AP205</f>
        <v>34.878034999999997</v>
      </c>
      <c r="AW205" t="str">
        <f>'Raw Data'!AQ205</f>
        <v>2411000200I</v>
      </c>
      <c r="AX205">
        <f>'Raw Data'!AR205</f>
        <v>1</v>
      </c>
      <c r="AY205">
        <f>'Raw Data'!AS205</f>
        <v>241</v>
      </c>
      <c r="AZ205">
        <f>'Raw Data'!AT205</f>
        <v>2</v>
      </c>
      <c r="BA205">
        <f>'Raw Data'!AU205</f>
        <v>0</v>
      </c>
      <c r="BB205">
        <f>'Raw Data'!AV205</f>
        <v>55</v>
      </c>
      <c r="BC205">
        <f>'Raw Data'!AW205</f>
        <v>8.31</v>
      </c>
      <c r="BD205">
        <f>'Raw Data'!AX205</f>
        <v>7.77</v>
      </c>
      <c r="BE205">
        <f>'Raw Data'!AY205</f>
        <v>1960.6</v>
      </c>
      <c r="BF205">
        <f>'Raw Data'!AZ205</f>
        <v>1944.2</v>
      </c>
      <c r="BG205">
        <f>'Raw Data'!BA205</f>
        <v>1949.1</v>
      </c>
      <c r="BH205">
        <f>'Raw Data'!BB205</f>
        <v>55</v>
      </c>
      <c r="BI205">
        <f>'Raw Data'!BC205</f>
        <v>45.7</v>
      </c>
      <c r="BJ205">
        <f>'Raw Data'!BD205</f>
        <v>9.3000000000000007</v>
      </c>
      <c r="BK205">
        <f>'Raw Data'!BE205</f>
        <v>43091</v>
      </c>
      <c r="BL205" t="str">
        <f>'Raw Data'!BF205</f>
        <v>NONE</v>
      </c>
      <c r="BM205">
        <f>'Raw Data'!BG205</f>
        <v>2.114E-3</v>
      </c>
      <c r="BN205">
        <f>'Raw Data'!BH205</f>
        <v>43310</v>
      </c>
      <c r="BO205">
        <f>'Raw Data'!BI205</f>
        <v>42935</v>
      </c>
      <c r="BP205" t="str">
        <f>'Raw Data'!BJ205</f>
        <v>2411000200I</v>
      </c>
      <c r="BQ205" t="str">
        <f>'Raw Data'!BK205</f>
        <v>RABUN</v>
      </c>
      <c r="BR205">
        <f>'Raw Data'!BL205</f>
        <v>1</v>
      </c>
      <c r="BS205">
        <f>'Raw Data'!BM205</f>
        <v>200</v>
      </c>
      <c r="BT205">
        <f>'Raw Data'!BN205</f>
        <v>1</v>
      </c>
      <c r="BU205">
        <f>'Raw Data'!BO205</f>
        <v>1</v>
      </c>
      <c r="BV205">
        <f>'Raw Data'!BP205</f>
        <v>2</v>
      </c>
      <c r="BW205">
        <f>'Raw Data'!BQ205</f>
        <v>1</v>
      </c>
      <c r="BX205">
        <f>'Raw Data'!BR205</f>
        <v>1</v>
      </c>
      <c r="BY205">
        <f>'Raw Data'!BS205</f>
        <v>2</v>
      </c>
      <c r="BZ205">
        <f>'Raw Data'!BT205</f>
        <v>3</v>
      </c>
      <c r="CA205">
        <f>'Raw Data'!BU205</f>
        <v>3</v>
      </c>
      <c r="CB205" t="str">
        <f>'Raw Data'!BV205</f>
        <v>N</v>
      </c>
      <c r="CC205">
        <f>'Raw Data'!BW205</f>
        <v>241</v>
      </c>
      <c r="CD205">
        <f>'Raw Data'!BX205</f>
        <v>2</v>
      </c>
      <c r="CE205">
        <f>'Raw Data'!BY205</f>
        <v>0</v>
      </c>
      <c r="CF205" t="str">
        <f>'Raw Data'!BZ205</f>
        <v>Not Urban</v>
      </c>
      <c r="CG205" t="str">
        <f>'Raw Data'!CA205</f>
        <v>Not Urban</v>
      </c>
      <c r="CH205">
        <f>'Raw Data'!CB205</f>
        <v>0</v>
      </c>
      <c r="CI205">
        <f>'Raw Data'!CC205</f>
        <v>55</v>
      </c>
      <c r="CJ205">
        <f>'Raw Data'!CD205</f>
        <v>4390</v>
      </c>
      <c r="CK205" t="str">
        <f>'Raw Data'!CE205</f>
        <v xml:space="preserve"> </v>
      </c>
      <c r="CL205">
        <f>'Raw Data'!CF205</f>
        <v>0</v>
      </c>
      <c r="CM205">
        <f>'Raw Data'!CG205</f>
        <v>1.1477219999999999</v>
      </c>
      <c r="CN205">
        <f>'Raw Data'!CH205</f>
        <v>9</v>
      </c>
      <c r="CO205" t="str">
        <f>'Raw Data'!CI205</f>
        <v>State Mainline</v>
      </c>
      <c r="CP205">
        <f>'Raw Data'!CJ205</f>
        <v>4390</v>
      </c>
      <c r="CQ205">
        <f>'Raw Data'!CK205</f>
        <v>452500</v>
      </c>
      <c r="CR205">
        <f>'Raw Data'!CL205</f>
        <v>12.28</v>
      </c>
      <c r="CS205">
        <f>'Raw Data'!CM205</f>
        <v>13.43</v>
      </c>
      <c r="CT205">
        <f>'Raw Data'!CN205</f>
        <v>452500</v>
      </c>
      <c r="CU205">
        <f>'Raw Data'!CO205</f>
        <v>0</v>
      </c>
      <c r="CV205">
        <f>'Raw Data'!CP205</f>
        <v>6059.969889</v>
      </c>
      <c r="CW205">
        <f>'Raw Data'!CQ205</f>
        <v>100</v>
      </c>
      <c r="CX205">
        <f>'Raw Data'!CR205</f>
        <v>42959</v>
      </c>
      <c r="CY205">
        <f>'Raw Data'!CS205</f>
        <v>4.1612000000000003E-2</v>
      </c>
      <c r="CZ205">
        <f>'Raw Data'!CT205</f>
        <v>0</v>
      </c>
      <c r="DA205">
        <f>'Raw Data'!CU205</f>
        <v>2.114E-3</v>
      </c>
      <c r="DB205">
        <f>'Raw Data'!CV205</f>
        <v>616</v>
      </c>
      <c r="DC205" t="str">
        <f>'Raw Data'!CW205</f>
        <v>241-0009</v>
      </c>
      <c r="DD205" t="str">
        <f>'Raw Data'!CX205</f>
        <v>3R : Rural Principal Arterial - Other</v>
      </c>
      <c r="DE205" t="str">
        <f>'Raw Data'!CY205</f>
        <v>34.877027, -83.443733</v>
      </c>
      <c r="DF205">
        <f>'Raw Data'!CZ205</f>
        <v>-83.443732999999995</v>
      </c>
      <c r="DG205">
        <f>'Raw Data'!DA205</f>
        <v>34.877026999999998</v>
      </c>
      <c r="DH205">
        <f>'Raw Data'!DB205</f>
        <v>34.877026999999998</v>
      </c>
      <c r="DI205">
        <f>'Raw Data'!DC205</f>
        <v>-83.443732999999995</v>
      </c>
      <c r="DJ205">
        <f>'Raw Data'!DD205</f>
        <v>2.114E-3</v>
      </c>
      <c r="DK205">
        <f>'Raw Data'!DE205</f>
        <v>65</v>
      </c>
      <c r="DL205" s="1" t="str">
        <f>VLOOKUP(DK205,'Curve Info'!$A$9:$P$76,16)</f>
        <v>High Crash Frequency</v>
      </c>
      <c r="DM205" s="1" t="str">
        <f>VLOOKUP(DK205,'Curve Info'!$A$9:$P$76,14)</f>
        <v>High AADT</v>
      </c>
      <c r="DN205" s="1">
        <f t="shared" si="37"/>
        <v>4533.333333333333</v>
      </c>
      <c r="DO205" s="1">
        <f t="shared" si="38"/>
        <v>3762.5</v>
      </c>
      <c r="DP205" s="1">
        <f t="shared" si="39"/>
        <v>770.83333333333303</v>
      </c>
      <c r="DQ205" s="1">
        <f t="shared" si="40"/>
        <v>0.20487264673311176</v>
      </c>
      <c r="DR205" s="1">
        <f t="shared" si="41"/>
        <v>4147.9166666666661</v>
      </c>
      <c r="DS205">
        <f>'Raw Data'!DF205</f>
        <v>4400</v>
      </c>
      <c r="DT205">
        <f>'Raw Data'!DG205</f>
        <v>8.6999999999999993</v>
      </c>
      <c r="DU205">
        <f>'Raw Data'!DH205</f>
        <v>4650</v>
      </c>
      <c r="DV205">
        <f>'Raw Data'!DI205</f>
        <v>8.6999999999999993</v>
      </c>
      <c r="DW205">
        <f>'Raw Data'!DJ205</f>
        <v>4550</v>
      </c>
      <c r="DX205">
        <f>'Raw Data'!DK205</f>
        <v>0</v>
      </c>
      <c r="DY205">
        <f>'Raw Data'!DL205</f>
        <v>4530</v>
      </c>
      <c r="DZ205">
        <f>'Raw Data'!DM205</f>
        <v>0</v>
      </c>
      <c r="EA205">
        <f>'Raw Data'!DN205</f>
        <v>4390</v>
      </c>
      <c r="EB205">
        <f>'Raw Data'!DO205</f>
        <v>12.8</v>
      </c>
      <c r="EC205">
        <f>'Raw Data'!DP205</f>
        <v>4220</v>
      </c>
      <c r="ED205">
        <f>'Raw Data'!DQ205</f>
        <v>12.8</v>
      </c>
      <c r="EE205">
        <f>'Raw Data'!DR205</f>
        <v>3220</v>
      </c>
      <c r="EF205">
        <f>'Raw Data'!DS205</f>
        <v>9.1999999999999993</v>
      </c>
      <c r="EG205">
        <f>'Raw Data'!DT205</f>
        <v>3220</v>
      </c>
      <c r="EH205">
        <f>'Raw Data'!DU205</f>
        <v>9.1999999999999993</v>
      </c>
      <c r="EI205">
        <f>'Raw Data'!DV205</f>
        <v>4610</v>
      </c>
      <c r="EJ205">
        <f>'Raw Data'!DW205</f>
        <v>8.1</v>
      </c>
      <c r="EK205">
        <f>'Raw Data'!DX205</f>
        <v>4660</v>
      </c>
      <c r="EL205">
        <f>'Raw Data'!DY205</f>
        <v>8.1</v>
      </c>
      <c r="EM205">
        <f>'Raw Data'!DZ205</f>
        <v>0</v>
      </c>
    </row>
    <row r="206" spans="1:143" x14ac:dyDescent="0.3">
      <c r="A206">
        <f>'Raw Data'!A206</f>
        <v>205</v>
      </c>
      <c r="B206">
        <f>'Raw Data'!B206</f>
        <v>5355903</v>
      </c>
      <c r="C206" t="str">
        <f>'Raw Data'!C206</f>
        <v>Rabun Co Sheriff's Office</v>
      </c>
      <c r="D206">
        <f>'Raw Data'!D206</f>
        <v>42169.519444444442</v>
      </c>
      <c r="E206" s="1">
        <f t="shared" si="32"/>
        <v>2015</v>
      </c>
      <c r="F206" s="1" t="str" cm="1">
        <f t="array" ref="F206">_xlfn.IFS(E206&lt;=2016,"before treatment",E206=2017,"unknown",E206&gt;2017,"after treatment")</f>
        <v>before treatment</v>
      </c>
      <c r="G206" s="1">
        <f t="shared" si="33"/>
        <v>1</v>
      </c>
      <c r="H206" s="1">
        <f t="shared" si="34"/>
        <v>0</v>
      </c>
      <c r="I206" t="str">
        <f>'Raw Data'!E206</f>
        <v>Rabun</v>
      </c>
      <c r="J206" t="str">
        <f>'Raw Data'!F206</f>
        <v>Lookout Mountain Scenic Hwy</v>
      </c>
      <c r="K206" t="str">
        <f>'Raw Data'!G206</f>
        <v>Woodward Ln</v>
      </c>
      <c r="L206" t="str">
        <f>'Raw Data'!H206</f>
        <v>(C) Possible Injury / Complaint</v>
      </c>
      <c r="M206">
        <f>'Raw Data'!I206</f>
        <v>0</v>
      </c>
      <c r="N206">
        <f>'Raw Data'!J206</f>
        <v>0</v>
      </c>
      <c r="O206">
        <f>'Raw Data'!K206</f>
        <v>0</v>
      </c>
      <c r="P206" t="str">
        <f>'Raw Data'!L206</f>
        <v>Not a Collision with Motor Vehicle</v>
      </c>
      <c r="Q206" t="str">
        <f>'Raw Data'!M206</f>
        <v>Off Roadway</v>
      </c>
      <c r="R206" t="str">
        <f>'Raw Data'!N206</f>
        <v>Embankment</v>
      </c>
      <c r="S206" t="str">
        <f>'Raw Data'!O206</f>
        <v>Embankment</v>
      </c>
      <c r="T206" t="str">
        <f>'Raw Data'!P206</f>
        <v>Driver Condition</v>
      </c>
      <c r="U206">
        <f>'Raw Data'!Q206</f>
        <v>1</v>
      </c>
      <c r="V206" s="1" t="str">
        <f t="shared" si="35"/>
        <v>Yes</v>
      </c>
      <c r="W206" t="str">
        <f>'Raw Data'!R206</f>
        <v>Negotiating a Curve</v>
      </c>
      <c r="X206" t="str">
        <f>'Raw Data'!S206</f>
        <v>East</v>
      </c>
      <c r="Y206" t="str">
        <f>'Raw Data'!T206</f>
        <v>Daylight</v>
      </c>
      <c r="Z206" t="str">
        <f>'Raw Data'!U206</f>
        <v>Dry</v>
      </c>
      <c r="AA206">
        <f>'Raw Data'!V206</f>
        <v>50</v>
      </c>
      <c r="AB206" t="str">
        <f>'Raw Data'!W206</f>
        <v>Lap and Shoulder Belt Used</v>
      </c>
      <c r="AC206" s="1">
        <f t="shared" si="36"/>
        <v>0</v>
      </c>
      <c r="AD206" t="str">
        <f>'Raw Data'!X206</f>
        <v>Passenger Car</v>
      </c>
      <c r="AE206" t="str">
        <f>'Raw Data'!Y206</f>
        <v>2411000200I</v>
      </c>
      <c r="AF206">
        <f>'Raw Data'!Z206</f>
        <v>13.322308</v>
      </c>
      <c r="AG206">
        <f>'Raw Data'!AA206</f>
        <v>34.878101999999998</v>
      </c>
      <c r="AH206">
        <f>'Raw Data'!AB206</f>
        <v>-83.437730999999999</v>
      </c>
      <c r="AI206">
        <f>'Raw Data'!AC206</f>
        <v>65</v>
      </c>
      <c r="AJ206">
        <f>'Raw Data'!AD206</f>
        <v>39</v>
      </c>
      <c r="AK206">
        <f>'Raw Data'!AE206</f>
        <v>111</v>
      </c>
      <c r="AL206" t="str">
        <f>'Raw Data'!AF206</f>
        <v>D1_0002_00_I</v>
      </c>
      <c r="AM206">
        <f>'Raw Data'!AG206</f>
        <v>93</v>
      </c>
      <c r="AN206">
        <f>'Raw Data'!AH206</f>
        <v>110</v>
      </c>
      <c r="AO206" t="str">
        <f>'Raw Data'!AI206</f>
        <v>simple</v>
      </c>
      <c r="AP206">
        <f>'Raw Data'!AJ206</f>
        <v>699.4</v>
      </c>
      <c r="AQ206">
        <f>'Raw Data'!AK206</f>
        <v>52.9</v>
      </c>
      <c r="AR206">
        <f>'Raw Data'!AL206</f>
        <v>644.1</v>
      </c>
      <c r="AS206">
        <f>'Raw Data'!AM206</f>
        <v>-83.439176000000003</v>
      </c>
      <c r="AT206">
        <f>'Raw Data'!AN206</f>
        <v>34.877724999999998</v>
      </c>
      <c r="AU206">
        <f>'Raw Data'!AO206</f>
        <v>-83.437134999999998</v>
      </c>
      <c r="AV206">
        <f>'Raw Data'!AP206</f>
        <v>34.878034999999997</v>
      </c>
      <c r="AW206" t="str">
        <f>'Raw Data'!AQ206</f>
        <v>2411000200I</v>
      </c>
      <c r="AX206">
        <f>'Raw Data'!AR206</f>
        <v>1</v>
      </c>
      <c r="AY206">
        <f>'Raw Data'!AS206</f>
        <v>241</v>
      </c>
      <c r="AZ206">
        <f>'Raw Data'!AT206</f>
        <v>2</v>
      </c>
      <c r="BA206">
        <f>'Raw Data'!AU206</f>
        <v>0</v>
      </c>
      <c r="BB206">
        <f>'Raw Data'!AV206</f>
        <v>55</v>
      </c>
      <c r="BC206">
        <f>'Raw Data'!AW206</f>
        <v>8.31</v>
      </c>
      <c r="BD206">
        <f>'Raw Data'!AX206</f>
        <v>7.77</v>
      </c>
      <c r="BE206">
        <f>'Raw Data'!AY206</f>
        <v>1960.6</v>
      </c>
      <c r="BF206">
        <f>'Raw Data'!AZ206</f>
        <v>1944.2</v>
      </c>
      <c r="BG206">
        <f>'Raw Data'!BA206</f>
        <v>1949.1</v>
      </c>
      <c r="BH206">
        <f>'Raw Data'!BB206</f>
        <v>55</v>
      </c>
      <c r="BI206">
        <f>'Raw Data'!BC206</f>
        <v>45.7</v>
      </c>
      <c r="BJ206">
        <f>'Raw Data'!BD206</f>
        <v>9.3000000000000007</v>
      </c>
      <c r="BK206">
        <f>'Raw Data'!BE206</f>
        <v>43091</v>
      </c>
      <c r="BL206" t="str">
        <f>'Raw Data'!BF206</f>
        <v>NONE</v>
      </c>
      <c r="BM206">
        <f>'Raw Data'!BG206</f>
        <v>2.114E-3</v>
      </c>
      <c r="BN206">
        <f>'Raw Data'!BH206</f>
        <v>43310</v>
      </c>
      <c r="BO206">
        <f>'Raw Data'!BI206</f>
        <v>42935</v>
      </c>
      <c r="BP206" t="str">
        <f>'Raw Data'!BJ206</f>
        <v>2411000200I</v>
      </c>
      <c r="BQ206" t="str">
        <f>'Raw Data'!BK206</f>
        <v>RABUN</v>
      </c>
      <c r="BR206">
        <f>'Raw Data'!BL206</f>
        <v>1</v>
      </c>
      <c r="BS206">
        <f>'Raw Data'!BM206</f>
        <v>200</v>
      </c>
      <c r="BT206">
        <f>'Raw Data'!BN206</f>
        <v>1</v>
      </c>
      <c r="BU206">
        <f>'Raw Data'!BO206</f>
        <v>1</v>
      </c>
      <c r="BV206">
        <f>'Raw Data'!BP206</f>
        <v>2</v>
      </c>
      <c r="BW206">
        <f>'Raw Data'!BQ206</f>
        <v>1</v>
      </c>
      <c r="BX206">
        <f>'Raw Data'!BR206</f>
        <v>1</v>
      </c>
      <c r="BY206">
        <f>'Raw Data'!BS206</f>
        <v>2</v>
      </c>
      <c r="BZ206">
        <f>'Raw Data'!BT206</f>
        <v>3</v>
      </c>
      <c r="CA206">
        <f>'Raw Data'!BU206</f>
        <v>3</v>
      </c>
      <c r="CB206" t="str">
        <f>'Raw Data'!BV206</f>
        <v>N</v>
      </c>
      <c r="CC206">
        <f>'Raw Data'!BW206</f>
        <v>241</v>
      </c>
      <c r="CD206">
        <f>'Raw Data'!BX206</f>
        <v>2</v>
      </c>
      <c r="CE206">
        <f>'Raw Data'!BY206</f>
        <v>0</v>
      </c>
      <c r="CF206" t="str">
        <f>'Raw Data'!BZ206</f>
        <v>Not Urban</v>
      </c>
      <c r="CG206" t="str">
        <f>'Raw Data'!CA206</f>
        <v>Not Urban</v>
      </c>
      <c r="CH206">
        <f>'Raw Data'!CB206</f>
        <v>0</v>
      </c>
      <c r="CI206">
        <f>'Raw Data'!CC206</f>
        <v>55</v>
      </c>
      <c r="CJ206">
        <f>'Raw Data'!CD206</f>
        <v>4390</v>
      </c>
      <c r="CK206" t="str">
        <f>'Raw Data'!CE206</f>
        <v xml:space="preserve"> </v>
      </c>
      <c r="CL206">
        <f>'Raw Data'!CF206</f>
        <v>0</v>
      </c>
      <c r="CM206">
        <f>'Raw Data'!CG206</f>
        <v>1.1477219999999999</v>
      </c>
      <c r="CN206">
        <f>'Raw Data'!CH206</f>
        <v>9</v>
      </c>
      <c r="CO206" t="str">
        <f>'Raw Data'!CI206</f>
        <v>State Mainline</v>
      </c>
      <c r="CP206">
        <f>'Raw Data'!CJ206</f>
        <v>4390</v>
      </c>
      <c r="CQ206">
        <f>'Raw Data'!CK206</f>
        <v>452500</v>
      </c>
      <c r="CR206">
        <f>'Raw Data'!CL206</f>
        <v>12.28</v>
      </c>
      <c r="CS206">
        <f>'Raw Data'!CM206</f>
        <v>13.43</v>
      </c>
      <c r="CT206">
        <f>'Raw Data'!CN206</f>
        <v>452500</v>
      </c>
      <c r="CU206">
        <f>'Raw Data'!CO206</f>
        <v>0</v>
      </c>
      <c r="CV206">
        <f>'Raw Data'!CP206</f>
        <v>6059.969889</v>
      </c>
      <c r="CW206">
        <f>'Raw Data'!CQ206</f>
        <v>100</v>
      </c>
      <c r="CX206">
        <f>'Raw Data'!CR206</f>
        <v>42959</v>
      </c>
      <c r="CY206">
        <f>'Raw Data'!CS206</f>
        <v>4.1612000000000003E-2</v>
      </c>
      <c r="CZ206">
        <f>'Raw Data'!CT206</f>
        <v>0</v>
      </c>
      <c r="DA206">
        <f>'Raw Data'!CU206</f>
        <v>2.114E-3</v>
      </c>
      <c r="DB206">
        <f>'Raw Data'!CV206</f>
        <v>616</v>
      </c>
      <c r="DC206" t="str">
        <f>'Raw Data'!CW206</f>
        <v>241-0009</v>
      </c>
      <c r="DD206" t="str">
        <f>'Raw Data'!CX206</f>
        <v>3R : Rural Principal Arterial - Other</v>
      </c>
      <c r="DE206" t="str">
        <f>'Raw Data'!CY206</f>
        <v>34.877027, -83.443733</v>
      </c>
      <c r="DF206">
        <f>'Raw Data'!CZ206</f>
        <v>-83.443732999999995</v>
      </c>
      <c r="DG206">
        <f>'Raw Data'!DA206</f>
        <v>34.877026999999998</v>
      </c>
      <c r="DH206">
        <f>'Raw Data'!DB206</f>
        <v>34.877026999999998</v>
      </c>
      <c r="DI206">
        <f>'Raw Data'!DC206</f>
        <v>-83.443732999999995</v>
      </c>
      <c r="DJ206">
        <f>'Raw Data'!DD206</f>
        <v>2.114E-3</v>
      </c>
      <c r="DK206">
        <f>'Raw Data'!DE206</f>
        <v>65</v>
      </c>
      <c r="DL206" s="1" t="str">
        <f>VLOOKUP(DK206,'Curve Info'!$A$9:$P$76,16)</f>
        <v>High Crash Frequency</v>
      </c>
      <c r="DM206" s="1" t="str">
        <f>VLOOKUP(DK206,'Curve Info'!$A$9:$P$76,14)</f>
        <v>High AADT</v>
      </c>
      <c r="DN206" s="1">
        <f t="shared" si="37"/>
        <v>4533.333333333333</v>
      </c>
      <c r="DO206" s="1">
        <f t="shared" si="38"/>
        <v>3762.5</v>
      </c>
      <c r="DP206" s="1">
        <f t="shared" si="39"/>
        <v>770.83333333333303</v>
      </c>
      <c r="DQ206" s="1">
        <f t="shared" si="40"/>
        <v>0.20487264673311176</v>
      </c>
      <c r="DR206" s="1">
        <f t="shared" si="41"/>
        <v>4147.9166666666661</v>
      </c>
      <c r="DS206">
        <f>'Raw Data'!DF206</f>
        <v>4400</v>
      </c>
      <c r="DT206">
        <f>'Raw Data'!DG206</f>
        <v>8.6999999999999993</v>
      </c>
      <c r="DU206">
        <f>'Raw Data'!DH206</f>
        <v>4650</v>
      </c>
      <c r="DV206">
        <f>'Raw Data'!DI206</f>
        <v>8.6999999999999993</v>
      </c>
      <c r="DW206">
        <f>'Raw Data'!DJ206</f>
        <v>4550</v>
      </c>
      <c r="DX206">
        <f>'Raw Data'!DK206</f>
        <v>0</v>
      </c>
      <c r="DY206">
        <f>'Raw Data'!DL206</f>
        <v>4530</v>
      </c>
      <c r="DZ206">
        <f>'Raw Data'!DM206</f>
        <v>0</v>
      </c>
      <c r="EA206">
        <f>'Raw Data'!DN206</f>
        <v>4390</v>
      </c>
      <c r="EB206">
        <f>'Raw Data'!DO206</f>
        <v>12.8</v>
      </c>
      <c r="EC206">
        <f>'Raw Data'!DP206</f>
        <v>4220</v>
      </c>
      <c r="ED206">
        <f>'Raw Data'!DQ206</f>
        <v>12.8</v>
      </c>
      <c r="EE206">
        <f>'Raw Data'!DR206</f>
        <v>3220</v>
      </c>
      <c r="EF206">
        <f>'Raw Data'!DS206</f>
        <v>9.1999999999999993</v>
      </c>
      <c r="EG206">
        <f>'Raw Data'!DT206</f>
        <v>3220</v>
      </c>
      <c r="EH206">
        <f>'Raw Data'!DU206</f>
        <v>9.1999999999999993</v>
      </c>
      <c r="EI206">
        <f>'Raw Data'!DV206</f>
        <v>4610</v>
      </c>
      <c r="EJ206">
        <f>'Raw Data'!DW206</f>
        <v>8.1</v>
      </c>
      <c r="EK206">
        <f>'Raw Data'!DX206</f>
        <v>4660</v>
      </c>
      <c r="EL206">
        <f>'Raw Data'!DY206</f>
        <v>8.1</v>
      </c>
      <c r="EM206">
        <f>'Raw Data'!DZ206</f>
        <v>0</v>
      </c>
    </row>
    <row r="207" spans="1:143" x14ac:dyDescent="0.3">
      <c r="A207">
        <f>'Raw Data'!A207</f>
        <v>206</v>
      </c>
      <c r="B207">
        <f>'Raw Data'!B207</f>
        <v>4710402</v>
      </c>
      <c r="C207" t="str">
        <f>'Raw Data'!C207</f>
        <v>Rabun Co Sheriff's Office</v>
      </c>
      <c r="D207">
        <f>'Raw Data'!D207</f>
        <v>41637.666666666664</v>
      </c>
      <c r="E207" s="1">
        <f t="shared" si="32"/>
        <v>2013</v>
      </c>
      <c r="F207" s="1" t="str" cm="1">
        <f t="array" ref="F207">_xlfn.IFS(E207&lt;=2016,"before treatment",E207=2017,"unknown",E207&gt;2017,"after treatment")</f>
        <v>before treatment</v>
      </c>
      <c r="G207" s="1">
        <f t="shared" si="33"/>
        <v>1</v>
      </c>
      <c r="H207" s="1">
        <f t="shared" si="34"/>
        <v>0</v>
      </c>
      <c r="I207" t="str">
        <f>'Raw Data'!E207</f>
        <v>Rabun</v>
      </c>
      <c r="J207" t="str">
        <f>'Raw Data'!F207</f>
        <v>Lookout Mountain Scenic Hwy</v>
      </c>
      <c r="K207" t="str">
        <f>'Raw Data'!G207</f>
        <v>Woodard Ln</v>
      </c>
      <c r="L207" t="str">
        <f>'Raw Data'!H207</f>
        <v>(O) No Injury</v>
      </c>
      <c r="M207">
        <f>'Raw Data'!I207</f>
        <v>0</v>
      </c>
      <c r="N207">
        <f>'Raw Data'!J207</f>
        <v>0</v>
      </c>
      <c r="O207">
        <f>'Raw Data'!K207</f>
        <v>0</v>
      </c>
      <c r="P207" t="str">
        <f>'Raw Data'!L207</f>
        <v>Angle (Other)</v>
      </c>
      <c r="Q207" t="str">
        <f>'Raw Data'!M207</f>
        <v>On Roadway - Roadway Intersection</v>
      </c>
      <c r="R207" t="str">
        <f>'Raw Data'!N207</f>
        <v>["Motor Vehicle in Motion","Motor Vehicle in Motion"]</v>
      </c>
      <c r="S207" t="str">
        <f>'Raw Data'!O207</f>
        <v>["Motor Vehicle in Motion","Motor Vehicle in Motion"]</v>
      </c>
      <c r="T207" t="str">
        <f>'Raw Data'!P207</f>
        <v>No Contributing Factors</v>
      </c>
      <c r="U207">
        <f>'Raw Data'!Q207</f>
        <v>2</v>
      </c>
      <c r="V207" s="1" t="str">
        <f t="shared" si="35"/>
        <v>No</v>
      </c>
      <c r="W207" t="str">
        <f>'Raw Data'!R207</f>
        <v>["Stopped","Straight"]</v>
      </c>
      <c r="X207" t="str">
        <f>'Raw Data'!S207</f>
        <v>["West","West"]</v>
      </c>
      <c r="Y207" t="str">
        <f>'Raw Data'!T207</f>
        <v>Daylight</v>
      </c>
      <c r="Z207" t="str">
        <f>'Raw Data'!U207</f>
        <v>Dry</v>
      </c>
      <c r="AA207" t="str">
        <f>'Raw Data'!V207</f>
        <v>[16,43]</v>
      </c>
      <c r="AB207" t="str">
        <f>'Raw Data'!W207</f>
        <v>["Lap and Shoulder Belt Used","Lap and Shoulder Belt Used"]</v>
      </c>
      <c r="AC207" s="1">
        <f t="shared" si="36"/>
        <v>0</v>
      </c>
      <c r="AD207" t="str">
        <f>'Raw Data'!X207</f>
        <v>["Pickup Truck","Pickup Truck"]</v>
      </c>
      <c r="AE207" t="str">
        <f>'Raw Data'!Y207</f>
        <v>2411000200I</v>
      </c>
      <c r="AF207">
        <f>'Raw Data'!Z207</f>
        <v>13.315998</v>
      </c>
      <c r="AG207">
        <f>'Raw Data'!AA207</f>
        <v>34.878104</v>
      </c>
      <c r="AH207">
        <f>'Raw Data'!AB207</f>
        <v>-83.437842000000003</v>
      </c>
      <c r="AI207">
        <f>'Raw Data'!AC207</f>
        <v>65</v>
      </c>
      <c r="AJ207">
        <f>'Raw Data'!AD207</f>
        <v>39</v>
      </c>
      <c r="AK207">
        <f>'Raw Data'!AE207</f>
        <v>111</v>
      </c>
      <c r="AL207" t="str">
        <f>'Raw Data'!AF207</f>
        <v>D1_0002_00_I</v>
      </c>
      <c r="AM207">
        <f>'Raw Data'!AG207</f>
        <v>93</v>
      </c>
      <c r="AN207">
        <f>'Raw Data'!AH207</f>
        <v>110</v>
      </c>
      <c r="AO207" t="str">
        <f>'Raw Data'!AI207</f>
        <v>simple</v>
      </c>
      <c r="AP207">
        <f>'Raw Data'!AJ207</f>
        <v>699.4</v>
      </c>
      <c r="AQ207">
        <f>'Raw Data'!AK207</f>
        <v>52.9</v>
      </c>
      <c r="AR207">
        <f>'Raw Data'!AL207</f>
        <v>644.1</v>
      </c>
      <c r="AS207">
        <f>'Raw Data'!AM207</f>
        <v>-83.439176000000003</v>
      </c>
      <c r="AT207">
        <f>'Raw Data'!AN207</f>
        <v>34.877724999999998</v>
      </c>
      <c r="AU207">
        <f>'Raw Data'!AO207</f>
        <v>-83.437134999999998</v>
      </c>
      <c r="AV207">
        <f>'Raw Data'!AP207</f>
        <v>34.878034999999997</v>
      </c>
      <c r="AW207" t="str">
        <f>'Raw Data'!AQ207</f>
        <v>2411000200I</v>
      </c>
      <c r="AX207">
        <f>'Raw Data'!AR207</f>
        <v>1</v>
      </c>
      <c r="AY207">
        <f>'Raw Data'!AS207</f>
        <v>241</v>
      </c>
      <c r="AZ207">
        <f>'Raw Data'!AT207</f>
        <v>2</v>
      </c>
      <c r="BA207">
        <f>'Raw Data'!AU207</f>
        <v>0</v>
      </c>
      <c r="BB207">
        <f>'Raw Data'!AV207</f>
        <v>55</v>
      </c>
      <c r="BC207">
        <f>'Raw Data'!AW207</f>
        <v>8.31</v>
      </c>
      <c r="BD207">
        <f>'Raw Data'!AX207</f>
        <v>7.77</v>
      </c>
      <c r="BE207">
        <f>'Raw Data'!AY207</f>
        <v>1960.6</v>
      </c>
      <c r="BF207">
        <f>'Raw Data'!AZ207</f>
        <v>1944.2</v>
      </c>
      <c r="BG207">
        <f>'Raw Data'!BA207</f>
        <v>1949.1</v>
      </c>
      <c r="BH207">
        <f>'Raw Data'!BB207</f>
        <v>55</v>
      </c>
      <c r="BI207">
        <f>'Raw Data'!BC207</f>
        <v>45.7</v>
      </c>
      <c r="BJ207">
        <f>'Raw Data'!BD207</f>
        <v>9.3000000000000007</v>
      </c>
      <c r="BK207">
        <f>'Raw Data'!BE207</f>
        <v>43091</v>
      </c>
      <c r="BL207" t="str">
        <f>'Raw Data'!BF207</f>
        <v>NONE</v>
      </c>
      <c r="BM207">
        <f>'Raw Data'!BG207</f>
        <v>2.114E-3</v>
      </c>
      <c r="BN207">
        <f>'Raw Data'!BH207</f>
        <v>43310</v>
      </c>
      <c r="BO207">
        <f>'Raw Data'!BI207</f>
        <v>42935</v>
      </c>
      <c r="BP207" t="str">
        <f>'Raw Data'!BJ207</f>
        <v>2411000200I</v>
      </c>
      <c r="BQ207" t="str">
        <f>'Raw Data'!BK207</f>
        <v>RABUN</v>
      </c>
      <c r="BR207">
        <f>'Raw Data'!BL207</f>
        <v>1</v>
      </c>
      <c r="BS207">
        <f>'Raw Data'!BM207</f>
        <v>200</v>
      </c>
      <c r="BT207">
        <f>'Raw Data'!BN207</f>
        <v>1</v>
      </c>
      <c r="BU207">
        <f>'Raw Data'!BO207</f>
        <v>1</v>
      </c>
      <c r="BV207">
        <f>'Raw Data'!BP207</f>
        <v>2</v>
      </c>
      <c r="BW207">
        <f>'Raw Data'!BQ207</f>
        <v>1</v>
      </c>
      <c r="BX207">
        <f>'Raw Data'!BR207</f>
        <v>1</v>
      </c>
      <c r="BY207">
        <f>'Raw Data'!BS207</f>
        <v>2</v>
      </c>
      <c r="BZ207">
        <f>'Raw Data'!BT207</f>
        <v>3</v>
      </c>
      <c r="CA207">
        <f>'Raw Data'!BU207</f>
        <v>3</v>
      </c>
      <c r="CB207" t="str">
        <f>'Raw Data'!BV207</f>
        <v>N</v>
      </c>
      <c r="CC207">
        <f>'Raw Data'!BW207</f>
        <v>241</v>
      </c>
      <c r="CD207">
        <f>'Raw Data'!BX207</f>
        <v>2</v>
      </c>
      <c r="CE207">
        <f>'Raw Data'!BY207</f>
        <v>0</v>
      </c>
      <c r="CF207" t="str">
        <f>'Raw Data'!BZ207</f>
        <v>Not Urban</v>
      </c>
      <c r="CG207" t="str">
        <f>'Raw Data'!CA207</f>
        <v>Not Urban</v>
      </c>
      <c r="CH207">
        <f>'Raw Data'!CB207</f>
        <v>0</v>
      </c>
      <c r="CI207">
        <f>'Raw Data'!CC207</f>
        <v>55</v>
      </c>
      <c r="CJ207">
        <f>'Raw Data'!CD207</f>
        <v>4390</v>
      </c>
      <c r="CK207" t="str">
        <f>'Raw Data'!CE207</f>
        <v xml:space="preserve"> </v>
      </c>
      <c r="CL207">
        <f>'Raw Data'!CF207</f>
        <v>0</v>
      </c>
      <c r="CM207">
        <f>'Raw Data'!CG207</f>
        <v>1.1477219999999999</v>
      </c>
      <c r="CN207">
        <f>'Raw Data'!CH207</f>
        <v>9</v>
      </c>
      <c r="CO207" t="str">
        <f>'Raw Data'!CI207</f>
        <v>State Mainline</v>
      </c>
      <c r="CP207">
        <f>'Raw Data'!CJ207</f>
        <v>4390</v>
      </c>
      <c r="CQ207">
        <f>'Raw Data'!CK207</f>
        <v>452500</v>
      </c>
      <c r="CR207">
        <f>'Raw Data'!CL207</f>
        <v>12.28</v>
      </c>
      <c r="CS207">
        <f>'Raw Data'!CM207</f>
        <v>13.43</v>
      </c>
      <c r="CT207">
        <f>'Raw Data'!CN207</f>
        <v>452500</v>
      </c>
      <c r="CU207">
        <f>'Raw Data'!CO207</f>
        <v>0</v>
      </c>
      <c r="CV207">
        <f>'Raw Data'!CP207</f>
        <v>6059.969889</v>
      </c>
      <c r="CW207">
        <f>'Raw Data'!CQ207</f>
        <v>100</v>
      </c>
      <c r="CX207">
        <f>'Raw Data'!CR207</f>
        <v>42959</v>
      </c>
      <c r="CY207">
        <f>'Raw Data'!CS207</f>
        <v>4.1612000000000003E-2</v>
      </c>
      <c r="CZ207">
        <f>'Raw Data'!CT207</f>
        <v>0</v>
      </c>
      <c r="DA207">
        <f>'Raw Data'!CU207</f>
        <v>2.114E-3</v>
      </c>
      <c r="DB207">
        <f>'Raw Data'!CV207</f>
        <v>616</v>
      </c>
      <c r="DC207" t="str">
        <f>'Raw Data'!CW207</f>
        <v>241-0009</v>
      </c>
      <c r="DD207" t="str">
        <f>'Raw Data'!CX207</f>
        <v>3R : Rural Principal Arterial - Other</v>
      </c>
      <c r="DE207" t="str">
        <f>'Raw Data'!CY207</f>
        <v>34.877027, -83.443733</v>
      </c>
      <c r="DF207">
        <f>'Raw Data'!CZ207</f>
        <v>-83.443732999999995</v>
      </c>
      <c r="DG207">
        <f>'Raw Data'!DA207</f>
        <v>34.877026999999998</v>
      </c>
      <c r="DH207">
        <f>'Raw Data'!DB207</f>
        <v>34.877026999999998</v>
      </c>
      <c r="DI207">
        <f>'Raw Data'!DC207</f>
        <v>-83.443732999999995</v>
      </c>
      <c r="DJ207">
        <f>'Raw Data'!DD207</f>
        <v>2.114E-3</v>
      </c>
      <c r="DK207">
        <f>'Raw Data'!DE207</f>
        <v>65</v>
      </c>
      <c r="DL207" s="1" t="str">
        <f>VLOOKUP(DK207,'Curve Info'!$A$9:$P$76,16)</f>
        <v>High Crash Frequency</v>
      </c>
      <c r="DM207" s="1" t="str">
        <f>VLOOKUP(DK207,'Curve Info'!$A$9:$P$76,14)</f>
        <v>High AADT</v>
      </c>
      <c r="DN207" s="1">
        <f t="shared" si="37"/>
        <v>4533.333333333333</v>
      </c>
      <c r="DO207" s="1">
        <f t="shared" si="38"/>
        <v>3762.5</v>
      </c>
      <c r="DP207" s="1">
        <f t="shared" si="39"/>
        <v>770.83333333333303</v>
      </c>
      <c r="DQ207" s="1">
        <f t="shared" si="40"/>
        <v>0.20487264673311176</v>
      </c>
      <c r="DR207" s="1">
        <f t="shared" si="41"/>
        <v>4147.9166666666661</v>
      </c>
      <c r="DS207">
        <f>'Raw Data'!DF207</f>
        <v>4400</v>
      </c>
      <c r="DT207">
        <f>'Raw Data'!DG207</f>
        <v>8.6999999999999993</v>
      </c>
      <c r="DU207">
        <f>'Raw Data'!DH207</f>
        <v>4650</v>
      </c>
      <c r="DV207">
        <f>'Raw Data'!DI207</f>
        <v>8.6999999999999993</v>
      </c>
      <c r="DW207">
        <f>'Raw Data'!DJ207</f>
        <v>4550</v>
      </c>
      <c r="DX207">
        <f>'Raw Data'!DK207</f>
        <v>0</v>
      </c>
      <c r="DY207">
        <f>'Raw Data'!DL207</f>
        <v>4530</v>
      </c>
      <c r="DZ207">
        <f>'Raw Data'!DM207</f>
        <v>0</v>
      </c>
      <c r="EA207">
        <f>'Raw Data'!DN207</f>
        <v>4390</v>
      </c>
      <c r="EB207">
        <f>'Raw Data'!DO207</f>
        <v>12.8</v>
      </c>
      <c r="EC207">
        <f>'Raw Data'!DP207</f>
        <v>4220</v>
      </c>
      <c r="ED207">
        <f>'Raw Data'!DQ207</f>
        <v>12.8</v>
      </c>
      <c r="EE207">
        <f>'Raw Data'!DR207</f>
        <v>3220</v>
      </c>
      <c r="EF207">
        <f>'Raw Data'!DS207</f>
        <v>9.1999999999999993</v>
      </c>
      <c r="EG207">
        <f>'Raw Data'!DT207</f>
        <v>3220</v>
      </c>
      <c r="EH207">
        <f>'Raw Data'!DU207</f>
        <v>9.1999999999999993</v>
      </c>
      <c r="EI207">
        <f>'Raw Data'!DV207</f>
        <v>4610</v>
      </c>
      <c r="EJ207">
        <f>'Raw Data'!DW207</f>
        <v>8.1</v>
      </c>
      <c r="EK207">
        <f>'Raw Data'!DX207</f>
        <v>4660</v>
      </c>
      <c r="EL207">
        <f>'Raw Data'!DY207</f>
        <v>8.1</v>
      </c>
      <c r="EM207">
        <f>'Raw Data'!DZ207</f>
        <v>0</v>
      </c>
    </row>
    <row r="208" spans="1:143" x14ac:dyDescent="0.3">
      <c r="A208">
        <f>'Raw Data'!A208</f>
        <v>207</v>
      </c>
      <c r="B208">
        <f>'Raw Data'!B208</f>
        <v>6092025</v>
      </c>
      <c r="C208" t="str">
        <f>'Raw Data'!C208</f>
        <v>Rabun Co Sheriff's Office</v>
      </c>
      <c r="D208">
        <f>'Raw Data'!D208</f>
        <v>42401.402777777781</v>
      </c>
      <c r="E208" s="1">
        <f t="shared" si="32"/>
        <v>2016</v>
      </c>
      <c r="F208" s="1" t="str" cm="1">
        <f t="array" ref="F208">_xlfn.IFS(E208&lt;=2016,"before treatment",E208=2017,"unknown",E208&gt;2017,"after treatment")</f>
        <v>before treatment</v>
      </c>
      <c r="G208" s="1">
        <f t="shared" si="33"/>
        <v>1</v>
      </c>
      <c r="H208" s="1">
        <f t="shared" si="34"/>
        <v>0</v>
      </c>
      <c r="I208" t="str">
        <f>'Raw Data'!E208</f>
        <v>Rabun</v>
      </c>
      <c r="J208" t="str">
        <f>'Raw Data'!F208</f>
        <v>State Route 2</v>
      </c>
      <c r="K208" t="str">
        <f>'Raw Data'!G208</f>
        <v>Davis Gap Rd</v>
      </c>
      <c r="L208" t="str">
        <f>'Raw Data'!H208</f>
        <v>(O) No Injury</v>
      </c>
      <c r="M208">
        <f>'Raw Data'!I208</f>
        <v>0</v>
      </c>
      <c r="N208">
        <f>'Raw Data'!J208</f>
        <v>0</v>
      </c>
      <c r="O208">
        <f>'Raw Data'!K208</f>
        <v>0</v>
      </c>
      <c r="P208" t="str">
        <f>'Raw Data'!L208</f>
        <v>Not a Collision with Motor Vehicle</v>
      </c>
      <c r="Q208" t="str">
        <f>'Raw Data'!M208</f>
        <v>On Roadway - Non-Intersection</v>
      </c>
      <c r="R208" t="str">
        <f>'Raw Data'!N208</f>
        <v>["Motor Vehicle in Motion","Motor Vehicle in Motion"]</v>
      </c>
      <c r="S208" t="str">
        <f>'Raw Data'!O208</f>
        <v>["Motor Vehicle in Motion","Motor Vehicle in Motion"]</v>
      </c>
      <c r="T208" t="str">
        <f>'Raw Data'!P208</f>
        <v>No Contributing Factors</v>
      </c>
      <c r="U208">
        <f>'Raw Data'!Q208</f>
        <v>2</v>
      </c>
      <c r="V208" s="1" t="str">
        <f t="shared" si="35"/>
        <v>No</v>
      </c>
      <c r="W208" t="str">
        <f>'Raw Data'!R208</f>
        <v>["Negotiating a Curve","Negotiating a Curve"]</v>
      </c>
      <c r="X208" t="str">
        <f>'Raw Data'!S208</f>
        <v>["East","West"]</v>
      </c>
      <c r="Y208" t="str">
        <f>'Raw Data'!T208</f>
        <v>Daylight</v>
      </c>
      <c r="Z208" t="str">
        <f>'Raw Data'!U208</f>
        <v>Dry</v>
      </c>
      <c r="AA208" t="str">
        <f>'Raw Data'!V208</f>
        <v>[59,71]</v>
      </c>
      <c r="AB208" t="str">
        <f>'Raw Data'!W208</f>
        <v>["Lap and Shoulder Belt Used","Lap and Shoulder Belt Used"]</v>
      </c>
      <c r="AC208" s="1">
        <f t="shared" si="36"/>
        <v>0</v>
      </c>
      <c r="AD208" t="str">
        <f>'Raw Data'!X208</f>
        <v>["Passenger Car","Pickup Truck"]</v>
      </c>
      <c r="AE208" t="str">
        <f>'Raw Data'!Y208</f>
        <v>2411000200I</v>
      </c>
      <c r="AF208">
        <f>'Raw Data'!Z208</f>
        <v>11.673</v>
      </c>
      <c r="AG208">
        <f>'Raw Data'!AA208</f>
        <v>34.870527000000003</v>
      </c>
      <c r="AH208">
        <f>'Raw Data'!AB208</f>
        <v>-83.464295000000007</v>
      </c>
      <c r="AI208">
        <f>'Raw Data'!AC208</f>
        <v>66</v>
      </c>
      <c r="AJ208">
        <f>'Raw Data'!AD208</f>
        <v>46</v>
      </c>
      <c r="AK208">
        <f>'Raw Data'!AE208</f>
        <v>102</v>
      </c>
      <c r="AL208" t="str">
        <f>'Raw Data'!AF208</f>
        <v>D1_0002_00_I</v>
      </c>
      <c r="AM208">
        <f>'Raw Data'!AG208</f>
        <v>86</v>
      </c>
      <c r="AN208">
        <f>'Raw Data'!AH208</f>
        <v>101</v>
      </c>
      <c r="AO208" t="str">
        <f>'Raw Data'!AI208</f>
        <v>split</v>
      </c>
      <c r="AP208">
        <f>'Raw Data'!AJ208</f>
        <v>875.7</v>
      </c>
      <c r="AQ208">
        <f>'Raw Data'!AK208</f>
        <v>35.299999999999997</v>
      </c>
      <c r="AR208">
        <f>'Raw Data'!AL208</f>
        <v>540.4</v>
      </c>
      <c r="AS208">
        <f>'Raw Data'!AM208</f>
        <v>-83.465919</v>
      </c>
      <c r="AT208">
        <f>'Raw Data'!AN208</f>
        <v>34.870471000000002</v>
      </c>
      <c r="AU208">
        <f>'Raw Data'!AO208</f>
        <v>-83.464144000000005</v>
      </c>
      <c r="AV208">
        <f>'Raw Data'!AP208</f>
        <v>34.870479000000003</v>
      </c>
      <c r="AW208" t="str">
        <f>'Raw Data'!AQ208</f>
        <v>2411000200I</v>
      </c>
      <c r="AX208">
        <f>'Raw Data'!AR208</f>
        <v>1</v>
      </c>
      <c r="AY208">
        <f>'Raw Data'!AS208</f>
        <v>241</v>
      </c>
      <c r="AZ208">
        <f>'Raw Data'!AT208</f>
        <v>2</v>
      </c>
      <c r="BA208">
        <f>'Raw Data'!AU208</f>
        <v>0</v>
      </c>
      <c r="BB208">
        <f>'Raw Data'!AV208</f>
        <v>55</v>
      </c>
      <c r="BC208">
        <f>'Raw Data'!AW208</f>
        <v>6.33</v>
      </c>
      <c r="BD208">
        <f>'Raw Data'!AX208</f>
        <v>5.88</v>
      </c>
      <c r="BE208">
        <f>'Raw Data'!AY208</f>
        <v>2116.8000000000002</v>
      </c>
      <c r="BF208">
        <f>'Raw Data'!AZ208</f>
        <v>2114.1999999999998</v>
      </c>
      <c r="BG208">
        <f>'Raw Data'!BA208</f>
        <v>2105</v>
      </c>
      <c r="BH208">
        <f>'Raw Data'!BB208</f>
        <v>55</v>
      </c>
      <c r="BI208">
        <f>'Raw Data'!BC208</f>
        <v>51.7</v>
      </c>
      <c r="BJ208">
        <f>'Raw Data'!BD208</f>
        <v>3.3</v>
      </c>
      <c r="BK208">
        <f>'Raw Data'!BE208</f>
        <v>43091</v>
      </c>
      <c r="BL208" t="str">
        <f>'Raw Data'!BF208</f>
        <v>NONE</v>
      </c>
      <c r="BM208">
        <f>'Raw Data'!BG208</f>
        <v>1.7930000000000001E-3</v>
      </c>
      <c r="BN208">
        <f>'Raw Data'!BH208</f>
        <v>43319</v>
      </c>
      <c r="BO208">
        <f>'Raw Data'!BI208</f>
        <v>42944</v>
      </c>
      <c r="BP208" t="str">
        <f>'Raw Data'!BJ208</f>
        <v>2411000200I</v>
      </c>
      <c r="BQ208" t="str">
        <f>'Raw Data'!BK208</f>
        <v>RABUN</v>
      </c>
      <c r="BR208">
        <f>'Raw Data'!BL208</f>
        <v>1</v>
      </c>
      <c r="BS208">
        <f>'Raw Data'!BM208</f>
        <v>200</v>
      </c>
      <c r="BT208">
        <f>'Raw Data'!BN208</f>
        <v>1</v>
      </c>
      <c r="BU208">
        <f>'Raw Data'!BO208</f>
        <v>1</v>
      </c>
      <c r="BV208">
        <f>'Raw Data'!BP208</f>
        <v>2</v>
      </c>
      <c r="BW208">
        <f>'Raw Data'!BQ208</f>
        <v>1</v>
      </c>
      <c r="BX208">
        <f>'Raw Data'!BR208</f>
        <v>1</v>
      </c>
      <c r="BY208">
        <f>'Raw Data'!BS208</f>
        <v>2</v>
      </c>
      <c r="BZ208">
        <f>'Raw Data'!BT208</f>
        <v>3</v>
      </c>
      <c r="CA208">
        <f>'Raw Data'!BU208</f>
        <v>3</v>
      </c>
      <c r="CB208" t="str">
        <f>'Raw Data'!BV208</f>
        <v>N</v>
      </c>
      <c r="CC208">
        <f>'Raw Data'!BW208</f>
        <v>241</v>
      </c>
      <c r="CD208">
        <f>'Raw Data'!BX208</f>
        <v>2</v>
      </c>
      <c r="CE208">
        <f>'Raw Data'!BY208</f>
        <v>0</v>
      </c>
      <c r="CF208" t="str">
        <f>'Raw Data'!BZ208</f>
        <v>Not Urban</v>
      </c>
      <c r="CG208" t="str">
        <f>'Raw Data'!CA208</f>
        <v>Not Urban</v>
      </c>
      <c r="CH208">
        <f>'Raw Data'!CB208</f>
        <v>0</v>
      </c>
      <c r="CI208">
        <f>'Raw Data'!CC208</f>
        <v>55</v>
      </c>
      <c r="CJ208">
        <f>'Raw Data'!CD208</f>
        <v>4390</v>
      </c>
      <c r="CK208" t="str">
        <f>'Raw Data'!CE208</f>
        <v xml:space="preserve"> </v>
      </c>
      <c r="CL208">
        <f>'Raw Data'!CF208</f>
        <v>0</v>
      </c>
      <c r="CM208">
        <f>'Raw Data'!CG208</f>
        <v>1.1212059999999999</v>
      </c>
      <c r="CN208">
        <f>'Raw Data'!CH208</f>
        <v>9</v>
      </c>
      <c r="CO208" t="str">
        <f>'Raw Data'!CI208</f>
        <v>State Mainline</v>
      </c>
      <c r="CP208">
        <f>'Raw Data'!CJ208</f>
        <v>4390</v>
      </c>
      <c r="CQ208">
        <f>'Raw Data'!CK208</f>
        <v>452509</v>
      </c>
      <c r="CR208">
        <f>'Raw Data'!CL208</f>
        <v>11.16</v>
      </c>
      <c r="CS208">
        <f>'Raw Data'!CM208</f>
        <v>12.28</v>
      </c>
      <c r="CT208">
        <f>'Raw Data'!CN208</f>
        <v>452509</v>
      </c>
      <c r="CU208">
        <f>'Raw Data'!CO208</f>
        <v>0</v>
      </c>
      <c r="CV208">
        <f>'Raw Data'!CP208</f>
        <v>5919.9688180000003</v>
      </c>
      <c r="CW208">
        <f>'Raw Data'!CQ208</f>
        <v>100</v>
      </c>
      <c r="CX208">
        <f>'Raw Data'!CR208</f>
        <v>42968</v>
      </c>
      <c r="CY208">
        <f>'Raw Data'!CS208</f>
        <v>4.0163999999999998E-2</v>
      </c>
      <c r="CZ208">
        <f>'Raw Data'!CT208</f>
        <v>0</v>
      </c>
      <c r="DA208">
        <f>'Raw Data'!CU208</f>
        <v>1.7930000000000001E-3</v>
      </c>
      <c r="DB208">
        <f>'Raw Data'!CV208</f>
        <v>616</v>
      </c>
      <c r="DC208" t="str">
        <f>'Raw Data'!CW208</f>
        <v>241-0009</v>
      </c>
      <c r="DD208" t="str">
        <f>'Raw Data'!CX208</f>
        <v>3R : Rural Principal Arterial - Other</v>
      </c>
      <c r="DE208" t="str">
        <f>'Raw Data'!CY208</f>
        <v>34.877027, -83.443733</v>
      </c>
      <c r="DF208">
        <f>'Raw Data'!CZ208</f>
        <v>-83.443732999999995</v>
      </c>
      <c r="DG208">
        <f>'Raw Data'!DA208</f>
        <v>34.877026999999998</v>
      </c>
      <c r="DH208">
        <f>'Raw Data'!DB208</f>
        <v>34.877026999999998</v>
      </c>
      <c r="DI208">
        <f>'Raw Data'!DC208</f>
        <v>-83.443732999999995</v>
      </c>
      <c r="DJ208">
        <f>'Raw Data'!DD208</f>
        <v>1.7930000000000001E-3</v>
      </c>
      <c r="DK208">
        <f>'Raw Data'!DE208</f>
        <v>66</v>
      </c>
      <c r="DL208" s="1" t="str">
        <f>VLOOKUP(DK208,'Curve Info'!$A$9:$P$76,16)</f>
        <v>Low Crash Frequency</v>
      </c>
      <c r="DM208" s="1" t="str">
        <f>VLOOKUP(DK208,'Curve Info'!$A$9:$P$76,14)</f>
        <v>High AADT</v>
      </c>
      <c r="DN208" s="1">
        <f t="shared" si="37"/>
        <v>4533.333333333333</v>
      </c>
      <c r="DO208" s="1">
        <f t="shared" si="38"/>
        <v>3762.5</v>
      </c>
      <c r="DP208" s="1">
        <f t="shared" si="39"/>
        <v>770.83333333333303</v>
      </c>
      <c r="DQ208" s="1">
        <f t="shared" si="40"/>
        <v>0.20487264673311176</v>
      </c>
      <c r="DR208" s="1">
        <f t="shared" si="41"/>
        <v>4147.9166666666661</v>
      </c>
      <c r="DS208">
        <f>'Raw Data'!DF208</f>
        <v>4400</v>
      </c>
      <c r="DT208">
        <f>'Raw Data'!DG208</f>
        <v>8.6999999999999993</v>
      </c>
      <c r="DU208">
        <f>'Raw Data'!DH208</f>
        <v>4650</v>
      </c>
      <c r="DV208">
        <f>'Raw Data'!DI208</f>
        <v>8.6999999999999993</v>
      </c>
      <c r="DW208">
        <f>'Raw Data'!DJ208</f>
        <v>4550</v>
      </c>
      <c r="DX208">
        <f>'Raw Data'!DK208</f>
        <v>0</v>
      </c>
      <c r="DY208">
        <f>'Raw Data'!DL208</f>
        <v>4530</v>
      </c>
      <c r="DZ208">
        <f>'Raw Data'!DM208</f>
        <v>0</v>
      </c>
      <c r="EA208">
        <f>'Raw Data'!DN208</f>
        <v>4390</v>
      </c>
      <c r="EB208">
        <f>'Raw Data'!DO208</f>
        <v>12.8</v>
      </c>
      <c r="EC208">
        <f>'Raw Data'!DP208</f>
        <v>4220</v>
      </c>
      <c r="ED208">
        <f>'Raw Data'!DQ208</f>
        <v>12.8</v>
      </c>
      <c r="EE208">
        <f>'Raw Data'!DR208</f>
        <v>3220</v>
      </c>
      <c r="EF208">
        <f>'Raw Data'!DS208</f>
        <v>9.1999999999999993</v>
      </c>
      <c r="EG208">
        <f>'Raw Data'!DT208</f>
        <v>3220</v>
      </c>
      <c r="EH208">
        <f>'Raw Data'!DU208</f>
        <v>9.1999999999999993</v>
      </c>
      <c r="EI208">
        <f>'Raw Data'!DV208</f>
        <v>4610</v>
      </c>
      <c r="EJ208">
        <f>'Raw Data'!DW208</f>
        <v>8.1</v>
      </c>
      <c r="EK208">
        <f>'Raw Data'!DX208</f>
        <v>4660</v>
      </c>
      <c r="EL208">
        <f>'Raw Data'!DY208</f>
        <v>8.1</v>
      </c>
      <c r="EM208">
        <f>'Raw Data'!DZ208</f>
        <v>0</v>
      </c>
    </row>
    <row r="209" spans="1:143" x14ac:dyDescent="0.3">
      <c r="A209">
        <f>'Raw Data'!A209</f>
        <v>208</v>
      </c>
      <c r="B209">
        <f>'Raw Data'!B209</f>
        <v>4675956</v>
      </c>
      <c r="C209" t="str">
        <f>'Raw Data'!C209</f>
        <v>Rabun Co Sheriff's Office</v>
      </c>
      <c r="D209">
        <f>'Raw Data'!D209</f>
        <v>41596.972222222219</v>
      </c>
      <c r="E209" s="1">
        <f t="shared" si="32"/>
        <v>2013</v>
      </c>
      <c r="F209" s="1" t="str" cm="1">
        <f t="array" ref="F209">_xlfn.IFS(E209&lt;=2016,"before treatment",E209=2017,"unknown",E209&gt;2017,"after treatment")</f>
        <v>before treatment</v>
      </c>
      <c r="G209" s="1">
        <f t="shared" si="33"/>
        <v>1</v>
      </c>
      <c r="H209" s="1">
        <f t="shared" si="34"/>
        <v>0</v>
      </c>
      <c r="I209" t="str">
        <f>'Raw Data'!E209</f>
        <v>Rabun</v>
      </c>
      <c r="J209" t="str">
        <f>'Raw Data'!F209</f>
        <v>State Route 2</v>
      </c>
      <c r="K209" t="str">
        <f>'Raw Data'!G209</f>
        <v>English Gap Rd</v>
      </c>
      <c r="L209" t="str">
        <f>'Raw Data'!H209</f>
        <v>(O) No Injury</v>
      </c>
      <c r="M209">
        <f>'Raw Data'!I209</f>
        <v>0</v>
      </c>
      <c r="N209">
        <f>'Raw Data'!J209</f>
        <v>0</v>
      </c>
      <c r="O209">
        <f>'Raw Data'!K209</f>
        <v>0</v>
      </c>
      <c r="P209" t="str">
        <f>'Raw Data'!L209</f>
        <v>Not a Collision with Motor Vehicle</v>
      </c>
      <c r="Q209" t="str">
        <f>'Raw Data'!M209</f>
        <v>On Roadway - Roadway Intersection</v>
      </c>
      <c r="R209" t="str">
        <f>'Raw Data'!N209</f>
        <v>Motor Vehicle in Motion</v>
      </c>
      <c r="S209" t="str">
        <f>'Raw Data'!O209</f>
        <v>Motor Vehicle in Motion</v>
      </c>
      <c r="T209" t="str">
        <f>'Raw Data'!P209</f>
        <v>(None)</v>
      </c>
      <c r="U209">
        <f>'Raw Data'!Q209</f>
        <v>1</v>
      </c>
      <c r="V209" s="1" t="str">
        <f t="shared" si="35"/>
        <v>Yes</v>
      </c>
      <c r="W209" t="str">
        <f>'Raw Data'!R209</f>
        <v>Negotiating a Curve</v>
      </c>
      <c r="X209" t="str">
        <f>'Raw Data'!S209</f>
        <v>West</v>
      </c>
      <c r="Y209" t="str">
        <f>'Raw Data'!T209</f>
        <v>Dark-Not Lighted</v>
      </c>
      <c r="Z209" t="str">
        <f>'Raw Data'!U209</f>
        <v>Dry</v>
      </c>
      <c r="AA209">
        <f>'Raw Data'!V209</f>
        <v>18</v>
      </c>
      <c r="AB209" t="str">
        <f>'Raw Data'!W209</f>
        <v>Lap and Shoulder Belt Used</v>
      </c>
      <c r="AC209" s="1">
        <f t="shared" si="36"/>
        <v>0</v>
      </c>
      <c r="AD209" t="str">
        <f>'Raw Data'!X209</f>
        <v>Passenger Car</v>
      </c>
      <c r="AE209" t="str">
        <f>'Raw Data'!Y209</f>
        <v>2411000200I</v>
      </c>
      <c r="AF209">
        <f>'Raw Data'!Z209</f>
        <v>11.657856000000001</v>
      </c>
      <c r="AG209">
        <f>'Raw Data'!AA209</f>
        <v>34.870567000000001</v>
      </c>
      <c r="AH209">
        <f>'Raw Data'!AB209</f>
        <v>-83.464537000000007</v>
      </c>
      <c r="AI209">
        <f>'Raw Data'!AC209</f>
        <v>66</v>
      </c>
      <c r="AJ209">
        <f>'Raw Data'!AD209</f>
        <v>46</v>
      </c>
      <c r="AK209">
        <f>'Raw Data'!AE209</f>
        <v>102</v>
      </c>
      <c r="AL209" t="str">
        <f>'Raw Data'!AF209</f>
        <v>D1_0002_00_I</v>
      </c>
      <c r="AM209">
        <f>'Raw Data'!AG209</f>
        <v>86</v>
      </c>
      <c r="AN209">
        <f>'Raw Data'!AH209</f>
        <v>101</v>
      </c>
      <c r="AO209" t="str">
        <f>'Raw Data'!AI209</f>
        <v>split</v>
      </c>
      <c r="AP209">
        <f>'Raw Data'!AJ209</f>
        <v>875.7</v>
      </c>
      <c r="AQ209">
        <f>'Raw Data'!AK209</f>
        <v>35.299999999999997</v>
      </c>
      <c r="AR209">
        <f>'Raw Data'!AL209</f>
        <v>540.4</v>
      </c>
      <c r="AS209">
        <f>'Raw Data'!AM209</f>
        <v>-83.465919</v>
      </c>
      <c r="AT209">
        <f>'Raw Data'!AN209</f>
        <v>34.870471000000002</v>
      </c>
      <c r="AU209">
        <f>'Raw Data'!AO209</f>
        <v>-83.464144000000005</v>
      </c>
      <c r="AV209">
        <f>'Raw Data'!AP209</f>
        <v>34.870479000000003</v>
      </c>
      <c r="AW209" t="str">
        <f>'Raw Data'!AQ209</f>
        <v>2411000200I</v>
      </c>
      <c r="AX209">
        <f>'Raw Data'!AR209</f>
        <v>1</v>
      </c>
      <c r="AY209">
        <f>'Raw Data'!AS209</f>
        <v>241</v>
      </c>
      <c r="AZ209">
        <f>'Raw Data'!AT209</f>
        <v>2</v>
      </c>
      <c r="BA209">
        <f>'Raw Data'!AU209</f>
        <v>0</v>
      </c>
      <c r="BB209">
        <f>'Raw Data'!AV209</f>
        <v>55</v>
      </c>
      <c r="BC209">
        <f>'Raw Data'!AW209</f>
        <v>6.33</v>
      </c>
      <c r="BD209">
        <f>'Raw Data'!AX209</f>
        <v>5.88</v>
      </c>
      <c r="BE209">
        <f>'Raw Data'!AY209</f>
        <v>2116.8000000000002</v>
      </c>
      <c r="BF209">
        <f>'Raw Data'!AZ209</f>
        <v>2114.1999999999998</v>
      </c>
      <c r="BG209">
        <f>'Raw Data'!BA209</f>
        <v>2105</v>
      </c>
      <c r="BH209">
        <f>'Raw Data'!BB209</f>
        <v>55</v>
      </c>
      <c r="BI209">
        <f>'Raw Data'!BC209</f>
        <v>51.7</v>
      </c>
      <c r="BJ209">
        <f>'Raw Data'!BD209</f>
        <v>3.3</v>
      </c>
      <c r="BK209">
        <f>'Raw Data'!BE209</f>
        <v>43091</v>
      </c>
      <c r="BL209" t="str">
        <f>'Raw Data'!BF209</f>
        <v>NONE</v>
      </c>
      <c r="BM209">
        <f>'Raw Data'!BG209</f>
        <v>1.7930000000000001E-3</v>
      </c>
      <c r="BN209">
        <f>'Raw Data'!BH209</f>
        <v>43319</v>
      </c>
      <c r="BO209">
        <f>'Raw Data'!BI209</f>
        <v>42944</v>
      </c>
      <c r="BP209" t="str">
        <f>'Raw Data'!BJ209</f>
        <v>2411000200I</v>
      </c>
      <c r="BQ209" t="str">
        <f>'Raw Data'!BK209</f>
        <v>RABUN</v>
      </c>
      <c r="BR209">
        <f>'Raw Data'!BL209</f>
        <v>1</v>
      </c>
      <c r="BS209">
        <f>'Raw Data'!BM209</f>
        <v>200</v>
      </c>
      <c r="BT209">
        <f>'Raw Data'!BN209</f>
        <v>1</v>
      </c>
      <c r="BU209">
        <f>'Raw Data'!BO209</f>
        <v>1</v>
      </c>
      <c r="BV209">
        <f>'Raw Data'!BP209</f>
        <v>2</v>
      </c>
      <c r="BW209">
        <f>'Raw Data'!BQ209</f>
        <v>1</v>
      </c>
      <c r="BX209">
        <f>'Raw Data'!BR209</f>
        <v>1</v>
      </c>
      <c r="BY209">
        <f>'Raw Data'!BS209</f>
        <v>2</v>
      </c>
      <c r="BZ209">
        <f>'Raw Data'!BT209</f>
        <v>3</v>
      </c>
      <c r="CA209">
        <f>'Raw Data'!BU209</f>
        <v>3</v>
      </c>
      <c r="CB209" t="str">
        <f>'Raw Data'!BV209</f>
        <v>N</v>
      </c>
      <c r="CC209">
        <f>'Raw Data'!BW209</f>
        <v>241</v>
      </c>
      <c r="CD209">
        <f>'Raw Data'!BX209</f>
        <v>2</v>
      </c>
      <c r="CE209">
        <f>'Raw Data'!BY209</f>
        <v>0</v>
      </c>
      <c r="CF209" t="str">
        <f>'Raw Data'!BZ209</f>
        <v>Not Urban</v>
      </c>
      <c r="CG209" t="str">
        <f>'Raw Data'!CA209</f>
        <v>Not Urban</v>
      </c>
      <c r="CH209">
        <f>'Raw Data'!CB209</f>
        <v>0</v>
      </c>
      <c r="CI209">
        <f>'Raw Data'!CC209</f>
        <v>55</v>
      </c>
      <c r="CJ209">
        <f>'Raw Data'!CD209</f>
        <v>4390</v>
      </c>
      <c r="CK209" t="str">
        <f>'Raw Data'!CE209</f>
        <v xml:space="preserve"> </v>
      </c>
      <c r="CL209">
        <f>'Raw Data'!CF209</f>
        <v>0</v>
      </c>
      <c r="CM209">
        <f>'Raw Data'!CG209</f>
        <v>1.1212059999999999</v>
      </c>
      <c r="CN209">
        <f>'Raw Data'!CH209</f>
        <v>9</v>
      </c>
      <c r="CO209" t="str">
        <f>'Raw Data'!CI209</f>
        <v>State Mainline</v>
      </c>
      <c r="CP209">
        <f>'Raw Data'!CJ209</f>
        <v>4390</v>
      </c>
      <c r="CQ209">
        <f>'Raw Data'!CK209</f>
        <v>452509</v>
      </c>
      <c r="CR209">
        <f>'Raw Data'!CL209</f>
        <v>11.16</v>
      </c>
      <c r="CS209">
        <f>'Raw Data'!CM209</f>
        <v>12.28</v>
      </c>
      <c r="CT209">
        <f>'Raw Data'!CN209</f>
        <v>452509</v>
      </c>
      <c r="CU209">
        <f>'Raw Data'!CO209</f>
        <v>0</v>
      </c>
      <c r="CV209">
        <f>'Raw Data'!CP209</f>
        <v>5919.9688180000003</v>
      </c>
      <c r="CW209">
        <f>'Raw Data'!CQ209</f>
        <v>100</v>
      </c>
      <c r="CX209">
        <f>'Raw Data'!CR209</f>
        <v>42968</v>
      </c>
      <c r="CY209">
        <f>'Raw Data'!CS209</f>
        <v>4.0163999999999998E-2</v>
      </c>
      <c r="CZ209">
        <f>'Raw Data'!CT209</f>
        <v>0</v>
      </c>
      <c r="DA209">
        <f>'Raw Data'!CU209</f>
        <v>1.7930000000000001E-3</v>
      </c>
      <c r="DB209">
        <f>'Raw Data'!CV209</f>
        <v>616</v>
      </c>
      <c r="DC209" t="str">
        <f>'Raw Data'!CW209</f>
        <v>241-0009</v>
      </c>
      <c r="DD209" t="str">
        <f>'Raw Data'!CX209</f>
        <v>3R : Rural Principal Arterial - Other</v>
      </c>
      <c r="DE209" t="str">
        <f>'Raw Data'!CY209</f>
        <v>34.877027, -83.443733</v>
      </c>
      <c r="DF209">
        <f>'Raw Data'!CZ209</f>
        <v>-83.443732999999995</v>
      </c>
      <c r="DG209">
        <f>'Raw Data'!DA209</f>
        <v>34.877026999999998</v>
      </c>
      <c r="DH209">
        <f>'Raw Data'!DB209</f>
        <v>34.877026999999998</v>
      </c>
      <c r="DI209">
        <f>'Raw Data'!DC209</f>
        <v>-83.443732999999995</v>
      </c>
      <c r="DJ209">
        <f>'Raw Data'!DD209</f>
        <v>1.7930000000000001E-3</v>
      </c>
      <c r="DK209">
        <f>'Raw Data'!DE209</f>
        <v>66</v>
      </c>
      <c r="DL209" s="1" t="str">
        <f>VLOOKUP(DK209,'Curve Info'!$A$9:$P$76,16)</f>
        <v>Low Crash Frequency</v>
      </c>
      <c r="DM209" s="1" t="str">
        <f>VLOOKUP(DK209,'Curve Info'!$A$9:$P$76,14)</f>
        <v>High AADT</v>
      </c>
      <c r="DN209" s="1">
        <f t="shared" si="37"/>
        <v>4533.333333333333</v>
      </c>
      <c r="DO209" s="1">
        <f t="shared" si="38"/>
        <v>3762.5</v>
      </c>
      <c r="DP209" s="1">
        <f t="shared" si="39"/>
        <v>770.83333333333303</v>
      </c>
      <c r="DQ209" s="1">
        <f t="shared" si="40"/>
        <v>0.20487264673311176</v>
      </c>
      <c r="DR209" s="1">
        <f t="shared" si="41"/>
        <v>4147.9166666666661</v>
      </c>
      <c r="DS209">
        <f>'Raw Data'!DF209</f>
        <v>4400</v>
      </c>
      <c r="DT209">
        <f>'Raw Data'!DG209</f>
        <v>8.6999999999999993</v>
      </c>
      <c r="DU209">
        <f>'Raw Data'!DH209</f>
        <v>4650</v>
      </c>
      <c r="DV209">
        <f>'Raw Data'!DI209</f>
        <v>8.6999999999999993</v>
      </c>
      <c r="DW209">
        <f>'Raw Data'!DJ209</f>
        <v>4550</v>
      </c>
      <c r="DX209">
        <f>'Raw Data'!DK209</f>
        <v>0</v>
      </c>
      <c r="DY209">
        <f>'Raw Data'!DL209</f>
        <v>4530</v>
      </c>
      <c r="DZ209">
        <f>'Raw Data'!DM209</f>
        <v>0</v>
      </c>
      <c r="EA209">
        <f>'Raw Data'!DN209</f>
        <v>4390</v>
      </c>
      <c r="EB209">
        <f>'Raw Data'!DO209</f>
        <v>12.8</v>
      </c>
      <c r="EC209">
        <f>'Raw Data'!DP209</f>
        <v>4220</v>
      </c>
      <c r="ED209">
        <f>'Raw Data'!DQ209</f>
        <v>12.8</v>
      </c>
      <c r="EE209">
        <f>'Raw Data'!DR209</f>
        <v>3220</v>
      </c>
      <c r="EF209">
        <f>'Raw Data'!DS209</f>
        <v>9.1999999999999993</v>
      </c>
      <c r="EG209">
        <f>'Raw Data'!DT209</f>
        <v>3220</v>
      </c>
      <c r="EH209">
        <f>'Raw Data'!DU209</f>
        <v>9.1999999999999993</v>
      </c>
      <c r="EI209">
        <f>'Raw Data'!DV209</f>
        <v>4610</v>
      </c>
      <c r="EJ209">
        <f>'Raw Data'!DW209</f>
        <v>8.1</v>
      </c>
      <c r="EK209">
        <f>'Raw Data'!DX209</f>
        <v>4660</v>
      </c>
      <c r="EL209">
        <f>'Raw Data'!DY209</f>
        <v>8.1</v>
      </c>
      <c r="EM209">
        <f>'Raw Data'!DZ209</f>
        <v>0</v>
      </c>
    </row>
    <row r="210" spans="1:143" x14ac:dyDescent="0.3">
      <c r="A210">
        <f>'Raw Data'!A210</f>
        <v>209</v>
      </c>
      <c r="B210">
        <f>'Raw Data'!B210</f>
        <v>6997216</v>
      </c>
      <c r="C210" t="str">
        <f>'Raw Data'!C210</f>
        <v>Rabun Co Sheriff's Office</v>
      </c>
      <c r="D210">
        <f>'Raw Data'!D210</f>
        <v>43442.859722222223</v>
      </c>
      <c r="E210" s="1">
        <f t="shared" si="32"/>
        <v>2018</v>
      </c>
      <c r="F210" s="1" t="str" cm="1">
        <f t="array" ref="F210">_xlfn.IFS(E210&lt;=2016,"before treatment",E210=2017,"unknown",E210&gt;2017,"after treatment")</f>
        <v>after treatment</v>
      </c>
      <c r="G210" s="1">
        <f t="shared" si="33"/>
        <v>0</v>
      </c>
      <c r="H210" s="1">
        <f t="shared" si="34"/>
        <v>1</v>
      </c>
      <c r="I210" t="str">
        <f>'Raw Data'!E210</f>
        <v>Rabun</v>
      </c>
      <c r="J210" t="str">
        <f>'Raw Data'!F210</f>
        <v>State Route 2</v>
      </c>
      <c r="K210" t="str">
        <f>'Raw Data'!G210</f>
        <v>English Gap</v>
      </c>
      <c r="L210" t="str">
        <f>'Raw Data'!H210</f>
        <v>(O) No Injury</v>
      </c>
      <c r="M210">
        <f>'Raw Data'!I210</f>
        <v>0</v>
      </c>
      <c r="N210">
        <f>'Raw Data'!J210</f>
        <v>0</v>
      </c>
      <c r="O210">
        <f>'Raw Data'!K210</f>
        <v>0</v>
      </c>
      <c r="P210" t="str">
        <f>'Raw Data'!L210</f>
        <v>Not a Collision with Motor Vehicle</v>
      </c>
      <c r="Q210" t="str">
        <f>'Raw Data'!M210</f>
        <v>Off Roadway</v>
      </c>
      <c r="R210" t="str">
        <f>'Raw Data'!N210</f>
        <v>Utility Pole</v>
      </c>
      <c r="S210" t="str">
        <f>'Raw Data'!O210</f>
        <v>Utility Pole</v>
      </c>
      <c r="T210" t="str">
        <f>'Raw Data'!P210</f>
        <v>(None)</v>
      </c>
      <c r="U210">
        <f>'Raw Data'!Q210</f>
        <v>1</v>
      </c>
      <c r="V210" s="1" t="str">
        <f t="shared" si="35"/>
        <v>Yes</v>
      </c>
      <c r="W210" t="str">
        <f>'Raw Data'!R210</f>
        <v>Negotiating a Curve</v>
      </c>
      <c r="X210" t="str">
        <f>'Raw Data'!S210</f>
        <v>East</v>
      </c>
      <c r="Y210" t="str">
        <f>'Raw Data'!T210</f>
        <v>Dark-Not Lighted</v>
      </c>
      <c r="Z210" t="str">
        <f>'Raw Data'!U210</f>
        <v>Slush</v>
      </c>
      <c r="AA210">
        <f>'Raw Data'!V210</f>
        <v>20</v>
      </c>
      <c r="AB210" t="str">
        <f>'Raw Data'!W210</f>
        <v>Lap and Shoulder Belt Used</v>
      </c>
      <c r="AC210" s="1">
        <f t="shared" si="36"/>
        <v>0</v>
      </c>
      <c r="AD210" t="str">
        <f>'Raw Data'!X210</f>
        <v>Pickup Truck</v>
      </c>
      <c r="AE210" t="str">
        <f>'Raw Data'!Y210</f>
        <v>2411000200I</v>
      </c>
      <c r="AF210">
        <f>'Raw Data'!Z210</f>
        <v>11.792</v>
      </c>
      <c r="AG210">
        <f>'Raw Data'!AA210</f>
        <v>34.870505999999999</v>
      </c>
      <c r="AH210">
        <f>'Raw Data'!AB210</f>
        <v>-83.462267999999995</v>
      </c>
      <c r="AI210">
        <f>'Raw Data'!AC210</f>
        <v>67</v>
      </c>
      <c r="AJ210">
        <f>'Raw Data'!AD210</f>
        <v>47</v>
      </c>
      <c r="AK210">
        <f>'Raw Data'!AE210</f>
        <v>104</v>
      </c>
      <c r="AL210" t="str">
        <f>'Raw Data'!AF210</f>
        <v>D1_0002_00_I</v>
      </c>
      <c r="AM210">
        <f>'Raw Data'!AG210</f>
        <v>87</v>
      </c>
      <c r="AN210">
        <f>'Raw Data'!AH210</f>
        <v>103</v>
      </c>
      <c r="AO210" t="str">
        <f>'Raw Data'!AI210</f>
        <v>simple</v>
      </c>
      <c r="AP210">
        <f>'Raw Data'!AJ210</f>
        <v>736</v>
      </c>
      <c r="AQ210">
        <f>'Raw Data'!AK210</f>
        <v>46.7</v>
      </c>
      <c r="AR210">
        <f>'Raw Data'!AL210</f>
        <v>600.9</v>
      </c>
      <c r="AS210">
        <f>'Raw Data'!AM210</f>
        <v>-83.464096999999995</v>
      </c>
      <c r="AT210">
        <f>'Raw Data'!AN210</f>
        <v>34.870463999999998</v>
      </c>
      <c r="AU210">
        <f>'Raw Data'!AO210</f>
        <v>-83.462147999999999</v>
      </c>
      <c r="AV210">
        <f>'Raw Data'!AP210</f>
        <v>34.870539999999998</v>
      </c>
      <c r="AW210" t="str">
        <f>'Raw Data'!AQ210</f>
        <v>2411000200I</v>
      </c>
      <c r="AX210">
        <f>'Raw Data'!AR210</f>
        <v>1</v>
      </c>
      <c r="AY210">
        <f>'Raw Data'!AS210</f>
        <v>241</v>
      </c>
      <c r="AZ210">
        <f>'Raw Data'!AT210</f>
        <v>2</v>
      </c>
      <c r="BA210">
        <f>'Raw Data'!AU210</f>
        <v>0</v>
      </c>
      <c r="BB210">
        <f>'Raw Data'!AV210</f>
        <v>55</v>
      </c>
      <c r="BC210">
        <f>'Raw Data'!AW210</f>
        <v>6.7</v>
      </c>
      <c r="BD210">
        <f>'Raw Data'!AX210</f>
        <v>6.26</v>
      </c>
      <c r="BE210">
        <f>'Raw Data'!AY210</f>
        <v>2147</v>
      </c>
      <c r="BF210">
        <f>'Raw Data'!AZ210</f>
        <v>2158.1</v>
      </c>
      <c r="BG210">
        <f>'Raw Data'!BA210</f>
        <v>2164.6999999999998</v>
      </c>
      <c r="BH210">
        <f>'Raw Data'!BB210</f>
        <v>55</v>
      </c>
      <c r="BI210">
        <f>'Raw Data'!BC210</f>
        <v>47.7</v>
      </c>
      <c r="BJ210">
        <f>'Raw Data'!BD210</f>
        <v>7.3</v>
      </c>
      <c r="BK210">
        <f>'Raw Data'!BE210</f>
        <v>43091</v>
      </c>
      <c r="BL210" t="str">
        <f>'Raw Data'!BF210</f>
        <v>NONE</v>
      </c>
      <c r="BM210">
        <f>'Raw Data'!BG210</f>
        <v>1.9859999999999999E-3</v>
      </c>
      <c r="BN210">
        <f>'Raw Data'!BH210</f>
        <v>43319</v>
      </c>
      <c r="BO210">
        <f>'Raw Data'!BI210</f>
        <v>42944</v>
      </c>
      <c r="BP210" t="str">
        <f>'Raw Data'!BJ210</f>
        <v>2411000200I</v>
      </c>
      <c r="BQ210" t="str">
        <f>'Raw Data'!BK210</f>
        <v>RABUN</v>
      </c>
      <c r="BR210">
        <f>'Raw Data'!BL210</f>
        <v>1</v>
      </c>
      <c r="BS210">
        <f>'Raw Data'!BM210</f>
        <v>200</v>
      </c>
      <c r="BT210">
        <f>'Raw Data'!BN210</f>
        <v>1</v>
      </c>
      <c r="BU210">
        <f>'Raw Data'!BO210</f>
        <v>1</v>
      </c>
      <c r="BV210">
        <f>'Raw Data'!BP210</f>
        <v>2</v>
      </c>
      <c r="BW210">
        <f>'Raw Data'!BQ210</f>
        <v>1</v>
      </c>
      <c r="BX210">
        <f>'Raw Data'!BR210</f>
        <v>1</v>
      </c>
      <c r="BY210">
        <f>'Raw Data'!BS210</f>
        <v>2</v>
      </c>
      <c r="BZ210">
        <f>'Raw Data'!BT210</f>
        <v>3</v>
      </c>
      <c r="CA210">
        <f>'Raw Data'!BU210</f>
        <v>3</v>
      </c>
      <c r="CB210" t="str">
        <f>'Raw Data'!BV210</f>
        <v>N</v>
      </c>
      <c r="CC210">
        <f>'Raw Data'!BW210</f>
        <v>241</v>
      </c>
      <c r="CD210">
        <f>'Raw Data'!BX210</f>
        <v>2</v>
      </c>
      <c r="CE210">
        <f>'Raw Data'!BY210</f>
        <v>0</v>
      </c>
      <c r="CF210" t="str">
        <f>'Raw Data'!BZ210</f>
        <v>Not Urban</v>
      </c>
      <c r="CG210" t="str">
        <f>'Raw Data'!CA210</f>
        <v>Not Urban</v>
      </c>
      <c r="CH210">
        <f>'Raw Data'!CB210</f>
        <v>0</v>
      </c>
      <c r="CI210">
        <f>'Raw Data'!CC210</f>
        <v>55</v>
      </c>
      <c r="CJ210">
        <f>'Raw Data'!CD210</f>
        <v>4390</v>
      </c>
      <c r="CK210" t="str">
        <f>'Raw Data'!CE210</f>
        <v xml:space="preserve"> </v>
      </c>
      <c r="CL210">
        <f>'Raw Data'!CF210</f>
        <v>0</v>
      </c>
      <c r="CM210">
        <f>'Raw Data'!CG210</f>
        <v>1.1212059999999999</v>
      </c>
      <c r="CN210">
        <f>'Raw Data'!CH210</f>
        <v>9</v>
      </c>
      <c r="CO210" t="str">
        <f>'Raw Data'!CI210</f>
        <v>State Mainline</v>
      </c>
      <c r="CP210">
        <f>'Raw Data'!CJ210</f>
        <v>4390</v>
      </c>
      <c r="CQ210">
        <f>'Raw Data'!CK210</f>
        <v>452509</v>
      </c>
      <c r="CR210">
        <f>'Raw Data'!CL210</f>
        <v>11.16</v>
      </c>
      <c r="CS210">
        <f>'Raw Data'!CM210</f>
        <v>12.28</v>
      </c>
      <c r="CT210">
        <f>'Raw Data'!CN210</f>
        <v>452509</v>
      </c>
      <c r="CU210">
        <f>'Raw Data'!CO210</f>
        <v>0</v>
      </c>
      <c r="CV210">
        <f>'Raw Data'!CP210</f>
        <v>5919.9688180000003</v>
      </c>
      <c r="CW210">
        <f>'Raw Data'!CQ210</f>
        <v>100</v>
      </c>
      <c r="CX210">
        <f>'Raw Data'!CR210</f>
        <v>42968</v>
      </c>
      <c r="CY210">
        <f>'Raw Data'!CS210</f>
        <v>4.0163999999999998E-2</v>
      </c>
      <c r="CZ210">
        <f>'Raw Data'!CT210</f>
        <v>0</v>
      </c>
      <c r="DA210">
        <f>'Raw Data'!CU210</f>
        <v>1.9859999999999999E-3</v>
      </c>
      <c r="DB210">
        <f>'Raw Data'!CV210</f>
        <v>616</v>
      </c>
      <c r="DC210" t="str">
        <f>'Raw Data'!CW210</f>
        <v>241-0009</v>
      </c>
      <c r="DD210" t="str">
        <f>'Raw Data'!CX210</f>
        <v>3R : Rural Principal Arterial - Other</v>
      </c>
      <c r="DE210" t="str">
        <f>'Raw Data'!CY210</f>
        <v>34.877027, -83.443733</v>
      </c>
      <c r="DF210">
        <f>'Raw Data'!CZ210</f>
        <v>-83.443732999999995</v>
      </c>
      <c r="DG210">
        <f>'Raw Data'!DA210</f>
        <v>34.877026999999998</v>
      </c>
      <c r="DH210">
        <f>'Raw Data'!DB210</f>
        <v>34.877026999999998</v>
      </c>
      <c r="DI210">
        <f>'Raw Data'!DC210</f>
        <v>-83.443732999999995</v>
      </c>
      <c r="DJ210">
        <f>'Raw Data'!DD210</f>
        <v>1.9859999999999999E-3</v>
      </c>
      <c r="DK210">
        <f>'Raw Data'!DE210</f>
        <v>67</v>
      </c>
      <c r="DL210" s="1" t="str">
        <f>VLOOKUP(DK210,'Curve Info'!$A$9:$P$76,16)</f>
        <v>High Crash Frequency</v>
      </c>
      <c r="DM210" s="1" t="str">
        <f>VLOOKUP(DK210,'Curve Info'!$A$9:$P$76,14)</f>
        <v>High AADT</v>
      </c>
      <c r="DN210" s="1">
        <f t="shared" si="37"/>
        <v>4533.333333333333</v>
      </c>
      <c r="DO210" s="1">
        <f t="shared" si="38"/>
        <v>3762.5</v>
      </c>
      <c r="DP210" s="1">
        <f t="shared" si="39"/>
        <v>770.83333333333303</v>
      </c>
      <c r="DQ210" s="1">
        <f t="shared" si="40"/>
        <v>0.20487264673311176</v>
      </c>
      <c r="DR210" s="1">
        <f t="shared" si="41"/>
        <v>4147.9166666666661</v>
      </c>
      <c r="DS210">
        <f>'Raw Data'!DF210</f>
        <v>4400</v>
      </c>
      <c r="DT210">
        <f>'Raw Data'!DG210</f>
        <v>8.6999999999999993</v>
      </c>
      <c r="DU210">
        <f>'Raw Data'!DH210</f>
        <v>4650</v>
      </c>
      <c r="DV210">
        <f>'Raw Data'!DI210</f>
        <v>8.6999999999999993</v>
      </c>
      <c r="DW210">
        <f>'Raw Data'!DJ210</f>
        <v>4550</v>
      </c>
      <c r="DX210">
        <f>'Raw Data'!DK210</f>
        <v>0</v>
      </c>
      <c r="DY210">
        <f>'Raw Data'!DL210</f>
        <v>4530</v>
      </c>
      <c r="DZ210">
        <f>'Raw Data'!DM210</f>
        <v>0</v>
      </c>
      <c r="EA210">
        <f>'Raw Data'!DN210</f>
        <v>4390</v>
      </c>
      <c r="EB210">
        <f>'Raw Data'!DO210</f>
        <v>12.8</v>
      </c>
      <c r="EC210">
        <f>'Raw Data'!DP210</f>
        <v>4220</v>
      </c>
      <c r="ED210">
        <f>'Raw Data'!DQ210</f>
        <v>12.8</v>
      </c>
      <c r="EE210">
        <f>'Raw Data'!DR210</f>
        <v>3220</v>
      </c>
      <c r="EF210">
        <f>'Raw Data'!DS210</f>
        <v>9.1999999999999993</v>
      </c>
      <c r="EG210">
        <f>'Raw Data'!DT210</f>
        <v>3220</v>
      </c>
      <c r="EH210">
        <f>'Raw Data'!DU210</f>
        <v>9.1999999999999993</v>
      </c>
      <c r="EI210">
        <f>'Raw Data'!DV210</f>
        <v>4610</v>
      </c>
      <c r="EJ210">
        <f>'Raw Data'!DW210</f>
        <v>8.1</v>
      </c>
      <c r="EK210">
        <f>'Raw Data'!DX210</f>
        <v>4660</v>
      </c>
      <c r="EL210">
        <f>'Raw Data'!DY210</f>
        <v>8.1</v>
      </c>
      <c r="EM210">
        <f>'Raw Data'!DZ210</f>
        <v>9.9999999999999995E-7</v>
      </c>
    </row>
    <row r="211" spans="1:143" x14ac:dyDescent="0.3">
      <c r="A211">
        <f>'Raw Data'!A211</f>
        <v>210</v>
      </c>
      <c r="B211">
        <f>'Raw Data'!B211</f>
        <v>6269990</v>
      </c>
      <c r="C211" t="str">
        <f>'Raw Data'!C211</f>
        <v>Rabun Co Sheriff's Office</v>
      </c>
      <c r="D211">
        <f>'Raw Data'!D211</f>
        <v>42897.438194444447</v>
      </c>
      <c r="E211" s="1">
        <f t="shared" si="32"/>
        <v>2017</v>
      </c>
      <c r="F211" s="1" t="str" cm="1">
        <f t="array" ref="F211">_xlfn.IFS(E211&lt;=2016,"before treatment",E211=2017,"unknown",E211&gt;2017,"after treatment")</f>
        <v>unknown</v>
      </c>
      <c r="G211" s="1">
        <f t="shared" si="33"/>
        <v>0</v>
      </c>
      <c r="H211" s="1">
        <f t="shared" si="34"/>
        <v>0</v>
      </c>
      <c r="I211" t="str">
        <f>'Raw Data'!E211</f>
        <v>Rabun</v>
      </c>
      <c r="J211" t="str">
        <f>'Raw Data'!F211</f>
        <v>State Route 2</v>
      </c>
      <c r="K211" t="str">
        <f>'Raw Data'!G211</f>
        <v>English Gap Rd</v>
      </c>
      <c r="L211" t="str">
        <f>'Raw Data'!H211</f>
        <v>(O) No Injury</v>
      </c>
      <c r="M211">
        <f>'Raw Data'!I211</f>
        <v>0</v>
      </c>
      <c r="N211">
        <f>'Raw Data'!J211</f>
        <v>0</v>
      </c>
      <c r="O211">
        <f>'Raw Data'!K211</f>
        <v>0</v>
      </c>
      <c r="P211" t="str">
        <f>'Raw Data'!L211</f>
        <v>Angle (Other)</v>
      </c>
      <c r="Q211" t="str">
        <f>'Raw Data'!M211</f>
        <v>On Roadway - Non-Intersection</v>
      </c>
      <c r="R211" t="str">
        <f>'Raw Data'!N211</f>
        <v>["Motor Vehicle in Motion","Motor Vehicle in Motion"]</v>
      </c>
      <c r="S211" t="str">
        <f>'Raw Data'!O211</f>
        <v>["Motor Vehicle in Motion","Motor Vehicle in Motion"]</v>
      </c>
      <c r="T211" t="str">
        <f>'Raw Data'!P211</f>
        <v>Following Too Close</v>
      </c>
      <c r="U211">
        <f>'Raw Data'!Q211</f>
        <v>2</v>
      </c>
      <c r="V211" s="1" t="str">
        <f t="shared" si="35"/>
        <v>No</v>
      </c>
      <c r="W211" t="str">
        <f>'Raw Data'!R211</f>
        <v>["Negotiating a Curve","Negotiating a Curve"]</v>
      </c>
      <c r="X211" t="str">
        <f>'Raw Data'!S211</f>
        <v>["East","North"]</v>
      </c>
      <c r="Y211" t="str">
        <f>'Raw Data'!T211</f>
        <v>Daylight</v>
      </c>
      <c r="Z211" t="str">
        <f>'Raw Data'!U211</f>
        <v>Dry</v>
      </c>
      <c r="AA211" t="str">
        <f>'Raw Data'!V211</f>
        <v>[61,63]</v>
      </c>
      <c r="AB211" t="str">
        <f>'Raw Data'!W211</f>
        <v>["Child Restraint System (Properly Used)","Lap and Shoulder Belt Used","Lap and Shoulder Belt Used","Lap and Shoulder Belt Used"]</v>
      </c>
      <c r="AC211" s="1">
        <f t="shared" si="36"/>
        <v>0</v>
      </c>
      <c r="AD211" t="str">
        <f>'Raw Data'!X211</f>
        <v>["Passenger Car","Passenger Car"]</v>
      </c>
      <c r="AE211" t="str">
        <f>'Raw Data'!Y211</f>
        <v>2411000200I</v>
      </c>
      <c r="AF211">
        <f>'Raw Data'!Z211</f>
        <v>11.762</v>
      </c>
      <c r="AG211">
        <f>'Raw Data'!AA211</f>
        <v>34.870393999999997</v>
      </c>
      <c r="AH211">
        <f>'Raw Data'!AB211</f>
        <v>-83.462744999999998</v>
      </c>
      <c r="AI211">
        <f>'Raw Data'!AC211</f>
        <v>67</v>
      </c>
      <c r="AJ211">
        <f>'Raw Data'!AD211</f>
        <v>47</v>
      </c>
      <c r="AK211">
        <f>'Raw Data'!AE211</f>
        <v>104</v>
      </c>
      <c r="AL211" t="str">
        <f>'Raw Data'!AF211</f>
        <v>D1_0002_00_I</v>
      </c>
      <c r="AM211">
        <f>'Raw Data'!AG211</f>
        <v>87</v>
      </c>
      <c r="AN211">
        <f>'Raw Data'!AH211</f>
        <v>103</v>
      </c>
      <c r="AO211" t="str">
        <f>'Raw Data'!AI211</f>
        <v>simple</v>
      </c>
      <c r="AP211">
        <f>'Raw Data'!AJ211</f>
        <v>736</v>
      </c>
      <c r="AQ211">
        <f>'Raw Data'!AK211</f>
        <v>46.7</v>
      </c>
      <c r="AR211">
        <f>'Raw Data'!AL211</f>
        <v>600.9</v>
      </c>
      <c r="AS211">
        <f>'Raw Data'!AM211</f>
        <v>-83.464096999999995</v>
      </c>
      <c r="AT211">
        <f>'Raw Data'!AN211</f>
        <v>34.870463999999998</v>
      </c>
      <c r="AU211">
        <f>'Raw Data'!AO211</f>
        <v>-83.462147999999999</v>
      </c>
      <c r="AV211">
        <f>'Raw Data'!AP211</f>
        <v>34.870539999999998</v>
      </c>
      <c r="AW211" t="str">
        <f>'Raw Data'!AQ211</f>
        <v>2411000200I</v>
      </c>
      <c r="AX211">
        <f>'Raw Data'!AR211</f>
        <v>1</v>
      </c>
      <c r="AY211">
        <f>'Raw Data'!AS211</f>
        <v>241</v>
      </c>
      <c r="AZ211">
        <f>'Raw Data'!AT211</f>
        <v>2</v>
      </c>
      <c r="BA211">
        <f>'Raw Data'!AU211</f>
        <v>0</v>
      </c>
      <c r="BB211">
        <f>'Raw Data'!AV211</f>
        <v>55</v>
      </c>
      <c r="BC211">
        <f>'Raw Data'!AW211</f>
        <v>6.7</v>
      </c>
      <c r="BD211">
        <f>'Raw Data'!AX211</f>
        <v>6.26</v>
      </c>
      <c r="BE211">
        <f>'Raw Data'!AY211</f>
        <v>2147</v>
      </c>
      <c r="BF211">
        <f>'Raw Data'!AZ211</f>
        <v>2158.1</v>
      </c>
      <c r="BG211">
        <f>'Raw Data'!BA211</f>
        <v>2164.6999999999998</v>
      </c>
      <c r="BH211">
        <f>'Raw Data'!BB211</f>
        <v>55</v>
      </c>
      <c r="BI211">
        <f>'Raw Data'!BC211</f>
        <v>47.7</v>
      </c>
      <c r="BJ211">
        <f>'Raw Data'!BD211</f>
        <v>7.3</v>
      </c>
      <c r="BK211">
        <f>'Raw Data'!BE211</f>
        <v>43091</v>
      </c>
      <c r="BL211" t="str">
        <f>'Raw Data'!BF211</f>
        <v>NONE</v>
      </c>
      <c r="BM211">
        <f>'Raw Data'!BG211</f>
        <v>1.9859999999999999E-3</v>
      </c>
      <c r="BN211">
        <f>'Raw Data'!BH211</f>
        <v>43319</v>
      </c>
      <c r="BO211">
        <f>'Raw Data'!BI211</f>
        <v>42944</v>
      </c>
      <c r="BP211" t="str">
        <f>'Raw Data'!BJ211</f>
        <v>2411000200I</v>
      </c>
      <c r="BQ211" t="str">
        <f>'Raw Data'!BK211</f>
        <v>RABUN</v>
      </c>
      <c r="BR211">
        <f>'Raw Data'!BL211</f>
        <v>1</v>
      </c>
      <c r="BS211">
        <f>'Raw Data'!BM211</f>
        <v>200</v>
      </c>
      <c r="BT211">
        <f>'Raw Data'!BN211</f>
        <v>1</v>
      </c>
      <c r="BU211">
        <f>'Raw Data'!BO211</f>
        <v>1</v>
      </c>
      <c r="BV211">
        <f>'Raw Data'!BP211</f>
        <v>2</v>
      </c>
      <c r="BW211">
        <f>'Raw Data'!BQ211</f>
        <v>1</v>
      </c>
      <c r="BX211">
        <f>'Raw Data'!BR211</f>
        <v>1</v>
      </c>
      <c r="BY211">
        <f>'Raw Data'!BS211</f>
        <v>2</v>
      </c>
      <c r="BZ211">
        <f>'Raw Data'!BT211</f>
        <v>3</v>
      </c>
      <c r="CA211">
        <f>'Raw Data'!BU211</f>
        <v>3</v>
      </c>
      <c r="CB211" t="str">
        <f>'Raw Data'!BV211</f>
        <v>N</v>
      </c>
      <c r="CC211">
        <f>'Raw Data'!BW211</f>
        <v>241</v>
      </c>
      <c r="CD211">
        <f>'Raw Data'!BX211</f>
        <v>2</v>
      </c>
      <c r="CE211">
        <f>'Raw Data'!BY211</f>
        <v>0</v>
      </c>
      <c r="CF211" t="str">
        <f>'Raw Data'!BZ211</f>
        <v>Not Urban</v>
      </c>
      <c r="CG211" t="str">
        <f>'Raw Data'!CA211</f>
        <v>Not Urban</v>
      </c>
      <c r="CH211">
        <f>'Raw Data'!CB211</f>
        <v>0</v>
      </c>
      <c r="CI211">
        <f>'Raw Data'!CC211</f>
        <v>55</v>
      </c>
      <c r="CJ211">
        <f>'Raw Data'!CD211</f>
        <v>4390</v>
      </c>
      <c r="CK211" t="str">
        <f>'Raw Data'!CE211</f>
        <v xml:space="preserve"> </v>
      </c>
      <c r="CL211">
        <f>'Raw Data'!CF211</f>
        <v>0</v>
      </c>
      <c r="CM211">
        <f>'Raw Data'!CG211</f>
        <v>1.1212059999999999</v>
      </c>
      <c r="CN211">
        <f>'Raw Data'!CH211</f>
        <v>9</v>
      </c>
      <c r="CO211" t="str">
        <f>'Raw Data'!CI211</f>
        <v>State Mainline</v>
      </c>
      <c r="CP211">
        <f>'Raw Data'!CJ211</f>
        <v>4390</v>
      </c>
      <c r="CQ211">
        <f>'Raw Data'!CK211</f>
        <v>452509</v>
      </c>
      <c r="CR211">
        <f>'Raw Data'!CL211</f>
        <v>11.16</v>
      </c>
      <c r="CS211">
        <f>'Raw Data'!CM211</f>
        <v>12.28</v>
      </c>
      <c r="CT211">
        <f>'Raw Data'!CN211</f>
        <v>452509</v>
      </c>
      <c r="CU211">
        <f>'Raw Data'!CO211</f>
        <v>0</v>
      </c>
      <c r="CV211">
        <f>'Raw Data'!CP211</f>
        <v>5919.9688180000003</v>
      </c>
      <c r="CW211">
        <f>'Raw Data'!CQ211</f>
        <v>100</v>
      </c>
      <c r="CX211">
        <f>'Raw Data'!CR211</f>
        <v>42968</v>
      </c>
      <c r="CY211">
        <f>'Raw Data'!CS211</f>
        <v>4.0163999999999998E-2</v>
      </c>
      <c r="CZ211">
        <f>'Raw Data'!CT211</f>
        <v>0</v>
      </c>
      <c r="DA211">
        <f>'Raw Data'!CU211</f>
        <v>1.9859999999999999E-3</v>
      </c>
      <c r="DB211">
        <f>'Raw Data'!CV211</f>
        <v>616</v>
      </c>
      <c r="DC211" t="str">
        <f>'Raw Data'!CW211</f>
        <v>241-0009</v>
      </c>
      <c r="DD211" t="str">
        <f>'Raw Data'!CX211</f>
        <v>3R : Rural Principal Arterial - Other</v>
      </c>
      <c r="DE211" t="str">
        <f>'Raw Data'!CY211</f>
        <v>34.877027, -83.443733</v>
      </c>
      <c r="DF211">
        <f>'Raw Data'!CZ211</f>
        <v>-83.443732999999995</v>
      </c>
      <c r="DG211">
        <f>'Raw Data'!DA211</f>
        <v>34.877026999999998</v>
      </c>
      <c r="DH211">
        <f>'Raw Data'!DB211</f>
        <v>34.877026999999998</v>
      </c>
      <c r="DI211">
        <f>'Raw Data'!DC211</f>
        <v>-83.443732999999995</v>
      </c>
      <c r="DJ211">
        <f>'Raw Data'!DD211</f>
        <v>1.9859999999999999E-3</v>
      </c>
      <c r="DK211">
        <f>'Raw Data'!DE211</f>
        <v>67</v>
      </c>
      <c r="DL211" s="1" t="str">
        <f>VLOOKUP(DK211,'Curve Info'!$A$9:$P$76,16)</f>
        <v>High Crash Frequency</v>
      </c>
      <c r="DM211" s="1" t="str">
        <f>VLOOKUP(DK211,'Curve Info'!$A$9:$P$76,14)</f>
        <v>High AADT</v>
      </c>
      <c r="DN211" s="1">
        <f t="shared" si="37"/>
        <v>4533.333333333333</v>
      </c>
      <c r="DO211" s="1">
        <f t="shared" si="38"/>
        <v>3762.5</v>
      </c>
      <c r="DP211" s="1">
        <f t="shared" si="39"/>
        <v>770.83333333333303</v>
      </c>
      <c r="DQ211" s="1">
        <f t="shared" si="40"/>
        <v>0.20487264673311176</v>
      </c>
      <c r="DR211" s="1">
        <f t="shared" si="41"/>
        <v>4147.9166666666661</v>
      </c>
      <c r="DS211">
        <f>'Raw Data'!DF211</f>
        <v>4400</v>
      </c>
      <c r="DT211">
        <f>'Raw Data'!DG211</f>
        <v>8.6999999999999993</v>
      </c>
      <c r="DU211">
        <f>'Raw Data'!DH211</f>
        <v>4650</v>
      </c>
      <c r="DV211">
        <f>'Raw Data'!DI211</f>
        <v>8.6999999999999993</v>
      </c>
      <c r="DW211">
        <f>'Raw Data'!DJ211</f>
        <v>4550</v>
      </c>
      <c r="DX211">
        <f>'Raw Data'!DK211</f>
        <v>0</v>
      </c>
      <c r="DY211">
        <f>'Raw Data'!DL211</f>
        <v>4530</v>
      </c>
      <c r="DZ211">
        <f>'Raw Data'!DM211</f>
        <v>0</v>
      </c>
      <c r="EA211">
        <f>'Raw Data'!DN211</f>
        <v>4390</v>
      </c>
      <c r="EB211">
        <f>'Raw Data'!DO211</f>
        <v>12.8</v>
      </c>
      <c r="EC211">
        <f>'Raw Data'!DP211</f>
        <v>4220</v>
      </c>
      <c r="ED211">
        <f>'Raw Data'!DQ211</f>
        <v>12.8</v>
      </c>
      <c r="EE211">
        <f>'Raw Data'!DR211</f>
        <v>3220</v>
      </c>
      <c r="EF211">
        <f>'Raw Data'!DS211</f>
        <v>9.1999999999999993</v>
      </c>
      <c r="EG211">
        <f>'Raw Data'!DT211</f>
        <v>3220</v>
      </c>
      <c r="EH211">
        <f>'Raw Data'!DU211</f>
        <v>9.1999999999999993</v>
      </c>
      <c r="EI211">
        <f>'Raw Data'!DV211</f>
        <v>4610</v>
      </c>
      <c r="EJ211">
        <f>'Raw Data'!DW211</f>
        <v>8.1</v>
      </c>
      <c r="EK211">
        <f>'Raw Data'!DX211</f>
        <v>4660</v>
      </c>
      <c r="EL211">
        <f>'Raw Data'!DY211</f>
        <v>8.1</v>
      </c>
      <c r="EM211">
        <f>'Raw Data'!DZ211</f>
        <v>0</v>
      </c>
    </row>
    <row r="212" spans="1:143" x14ac:dyDescent="0.3">
      <c r="A212">
        <f>'Raw Data'!A212</f>
        <v>211</v>
      </c>
      <c r="B212">
        <f>'Raw Data'!B212</f>
        <v>6166438</v>
      </c>
      <c r="C212" t="str">
        <f>'Raw Data'!C212</f>
        <v>Rabun Co Sheriff's Office</v>
      </c>
      <c r="D212">
        <f>'Raw Data'!D212</f>
        <v>42768.827777777777</v>
      </c>
      <c r="E212" s="1">
        <f t="shared" si="32"/>
        <v>2017</v>
      </c>
      <c r="F212" s="1" t="str" cm="1">
        <f t="array" ref="F212">_xlfn.IFS(E212&lt;=2016,"before treatment",E212=2017,"unknown",E212&gt;2017,"after treatment")</f>
        <v>unknown</v>
      </c>
      <c r="G212" s="1">
        <f t="shared" si="33"/>
        <v>0</v>
      </c>
      <c r="H212" s="1">
        <f t="shared" si="34"/>
        <v>0</v>
      </c>
      <c r="I212" t="str">
        <f>'Raw Data'!E212</f>
        <v>Rabun</v>
      </c>
      <c r="J212" t="str">
        <f>'Raw Data'!F212</f>
        <v>State Route 2</v>
      </c>
      <c r="K212" t="str">
        <f>'Raw Data'!G212</f>
        <v>Barnyard Ln</v>
      </c>
      <c r="L212" t="str">
        <f>'Raw Data'!H212</f>
        <v>(B) Suspected Minor/Visible Injury</v>
      </c>
      <c r="M212">
        <f>'Raw Data'!I212</f>
        <v>0</v>
      </c>
      <c r="N212">
        <f>'Raw Data'!J212</f>
        <v>0</v>
      </c>
      <c r="O212">
        <f>'Raw Data'!K212</f>
        <v>1</v>
      </c>
      <c r="P212" t="str">
        <f>'Raw Data'!L212</f>
        <v>Not a Collision with Motor Vehicle</v>
      </c>
      <c r="Q212" t="str">
        <f>'Raw Data'!M212</f>
        <v>Off Roadway</v>
      </c>
      <c r="R212" t="str">
        <f>'Raw Data'!N212</f>
        <v>Motor Vehicle in Motion</v>
      </c>
      <c r="S212" t="str">
        <f>'Raw Data'!O212</f>
        <v>Utility Pole</v>
      </c>
      <c r="T212" t="str">
        <f>'Raw Data'!P212</f>
        <v>Under the Influence (U.I.)</v>
      </c>
      <c r="U212">
        <f>'Raw Data'!Q212</f>
        <v>1</v>
      </c>
      <c r="V212" s="1" t="str">
        <f t="shared" si="35"/>
        <v>Yes</v>
      </c>
      <c r="W212" t="str">
        <f>'Raw Data'!R212</f>
        <v>Negotiating a Curve</v>
      </c>
      <c r="X212" t="str">
        <f>'Raw Data'!S212</f>
        <v>West</v>
      </c>
      <c r="Y212" t="str">
        <f>'Raw Data'!T212</f>
        <v>Dark-Not Lighted</v>
      </c>
      <c r="Z212" t="str">
        <f>'Raw Data'!U212</f>
        <v>Dry</v>
      </c>
      <c r="AA212">
        <f>'Raw Data'!V212</f>
        <v>27</v>
      </c>
      <c r="AB212" t="str">
        <f>'Raw Data'!W212</f>
        <v>Unknown</v>
      </c>
      <c r="AC212" s="1">
        <f t="shared" si="36"/>
        <v>0</v>
      </c>
      <c r="AD212" t="str">
        <f>'Raw Data'!X212</f>
        <v>Pickup Truck</v>
      </c>
      <c r="AE212" t="str">
        <f>'Raw Data'!Y212</f>
        <v>2411000200I</v>
      </c>
      <c r="AF212">
        <f>'Raw Data'!Z212</f>
        <v>11.698</v>
      </c>
      <c r="AG212">
        <f>'Raw Data'!AA212</f>
        <v>34.870392000000002</v>
      </c>
      <c r="AH212">
        <f>'Raw Data'!AB212</f>
        <v>-83.463842</v>
      </c>
      <c r="AI212">
        <f>'Raw Data'!AC212</f>
        <v>67</v>
      </c>
      <c r="AJ212">
        <f>'Raw Data'!AD212</f>
        <v>47</v>
      </c>
      <c r="AK212">
        <f>'Raw Data'!AE212</f>
        <v>104</v>
      </c>
      <c r="AL212" t="str">
        <f>'Raw Data'!AF212</f>
        <v>D1_0002_00_I</v>
      </c>
      <c r="AM212">
        <f>'Raw Data'!AG212</f>
        <v>87</v>
      </c>
      <c r="AN212">
        <f>'Raw Data'!AH212</f>
        <v>103</v>
      </c>
      <c r="AO212" t="str">
        <f>'Raw Data'!AI212</f>
        <v>simple</v>
      </c>
      <c r="AP212">
        <f>'Raw Data'!AJ212</f>
        <v>736</v>
      </c>
      <c r="AQ212">
        <f>'Raw Data'!AK212</f>
        <v>46.7</v>
      </c>
      <c r="AR212">
        <f>'Raw Data'!AL212</f>
        <v>600.9</v>
      </c>
      <c r="AS212">
        <f>'Raw Data'!AM212</f>
        <v>-83.464096999999995</v>
      </c>
      <c r="AT212">
        <f>'Raw Data'!AN212</f>
        <v>34.870463999999998</v>
      </c>
      <c r="AU212">
        <f>'Raw Data'!AO212</f>
        <v>-83.462147999999999</v>
      </c>
      <c r="AV212">
        <f>'Raw Data'!AP212</f>
        <v>34.870539999999998</v>
      </c>
      <c r="AW212" t="str">
        <f>'Raw Data'!AQ212</f>
        <v>2411000200I</v>
      </c>
      <c r="AX212">
        <f>'Raw Data'!AR212</f>
        <v>1</v>
      </c>
      <c r="AY212">
        <f>'Raw Data'!AS212</f>
        <v>241</v>
      </c>
      <c r="AZ212">
        <f>'Raw Data'!AT212</f>
        <v>2</v>
      </c>
      <c r="BA212">
        <f>'Raw Data'!AU212</f>
        <v>0</v>
      </c>
      <c r="BB212">
        <f>'Raw Data'!AV212</f>
        <v>55</v>
      </c>
      <c r="BC212">
        <f>'Raw Data'!AW212</f>
        <v>6.7</v>
      </c>
      <c r="BD212">
        <f>'Raw Data'!AX212</f>
        <v>6.26</v>
      </c>
      <c r="BE212">
        <f>'Raw Data'!AY212</f>
        <v>2147</v>
      </c>
      <c r="BF212">
        <f>'Raw Data'!AZ212</f>
        <v>2158.1</v>
      </c>
      <c r="BG212">
        <f>'Raw Data'!BA212</f>
        <v>2164.6999999999998</v>
      </c>
      <c r="BH212">
        <f>'Raw Data'!BB212</f>
        <v>55</v>
      </c>
      <c r="BI212">
        <f>'Raw Data'!BC212</f>
        <v>47.7</v>
      </c>
      <c r="BJ212">
        <f>'Raw Data'!BD212</f>
        <v>7.3</v>
      </c>
      <c r="BK212">
        <f>'Raw Data'!BE212</f>
        <v>43091</v>
      </c>
      <c r="BL212" t="str">
        <f>'Raw Data'!BF212</f>
        <v>NONE</v>
      </c>
      <c r="BM212">
        <f>'Raw Data'!BG212</f>
        <v>1.9859999999999999E-3</v>
      </c>
      <c r="BN212">
        <f>'Raw Data'!BH212</f>
        <v>43319</v>
      </c>
      <c r="BO212">
        <f>'Raw Data'!BI212</f>
        <v>42944</v>
      </c>
      <c r="BP212" t="str">
        <f>'Raw Data'!BJ212</f>
        <v>2411000200I</v>
      </c>
      <c r="BQ212" t="str">
        <f>'Raw Data'!BK212</f>
        <v>RABUN</v>
      </c>
      <c r="BR212">
        <f>'Raw Data'!BL212</f>
        <v>1</v>
      </c>
      <c r="BS212">
        <f>'Raw Data'!BM212</f>
        <v>200</v>
      </c>
      <c r="BT212">
        <f>'Raw Data'!BN212</f>
        <v>1</v>
      </c>
      <c r="BU212">
        <f>'Raw Data'!BO212</f>
        <v>1</v>
      </c>
      <c r="BV212">
        <f>'Raw Data'!BP212</f>
        <v>2</v>
      </c>
      <c r="BW212">
        <f>'Raw Data'!BQ212</f>
        <v>1</v>
      </c>
      <c r="BX212">
        <f>'Raw Data'!BR212</f>
        <v>1</v>
      </c>
      <c r="BY212">
        <f>'Raw Data'!BS212</f>
        <v>2</v>
      </c>
      <c r="BZ212">
        <f>'Raw Data'!BT212</f>
        <v>3</v>
      </c>
      <c r="CA212">
        <f>'Raw Data'!BU212</f>
        <v>3</v>
      </c>
      <c r="CB212" t="str">
        <f>'Raw Data'!BV212</f>
        <v>N</v>
      </c>
      <c r="CC212">
        <f>'Raw Data'!BW212</f>
        <v>241</v>
      </c>
      <c r="CD212">
        <f>'Raw Data'!BX212</f>
        <v>2</v>
      </c>
      <c r="CE212">
        <f>'Raw Data'!BY212</f>
        <v>0</v>
      </c>
      <c r="CF212" t="str">
        <f>'Raw Data'!BZ212</f>
        <v>Not Urban</v>
      </c>
      <c r="CG212" t="str">
        <f>'Raw Data'!CA212</f>
        <v>Not Urban</v>
      </c>
      <c r="CH212">
        <f>'Raw Data'!CB212</f>
        <v>0</v>
      </c>
      <c r="CI212">
        <f>'Raw Data'!CC212</f>
        <v>55</v>
      </c>
      <c r="CJ212">
        <f>'Raw Data'!CD212</f>
        <v>4390</v>
      </c>
      <c r="CK212" t="str">
        <f>'Raw Data'!CE212</f>
        <v xml:space="preserve"> </v>
      </c>
      <c r="CL212">
        <f>'Raw Data'!CF212</f>
        <v>0</v>
      </c>
      <c r="CM212">
        <f>'Raw Data'!CG212</f>
        <v>1.1212059999999999</v>
      </c>
      <c r="CN212">
        <f>'Raw Data'!CH212</f>
        <v>9</v>
      </c>
      <c r="CO212" t="str">
        <f>'Raw Data'!CI212</f>
        <v>State Mainline</v>
      </c>
      <c r="CP212">
        <f>'Raw Data'!CJ212</f>
        <v>4390</v>
      </c>
      <c r="CQ212">
        <f>'Raw Data'!CK212</f>
        <v>452509</v>
      </c>
      <c r="CR212">
        <f>'Raw Data'!CL212</f>
        <v>11.16</v>
      </c>
      <c r="CS212">
        <f>'Raw Data'!CM212</f>
        <v>12.28</v>
      </c>
      <c r="CT212">
        <f>'Raw Data'!CN212</f>
        <v>452509</v>
      </c>
      <c r="CU212">
        <f>'Raw Data'!CO212</f>
        <v>0</v>
      </c>
      <c r="CV212">
        <f>'Raw Data'!CP212</f>
        <v>5919.9688180000003</v>
      </c>
      <c r="CW212">
        <f>'Raw Data'!CQ212</f>
        <v>100</v>
      </c>
      <c r="CX212">
        <f>'Raw Data'!CR212</f>
        <v>42968</v>
      </c>
      <c r="CY212">
        <f>'Raw Data'!CS212</f>
        <v>4.0163999999999998E-2</v>
      </c>
      <c r="CZ212">
        <f>'Raw Data'!CT212</f>
        <v>0</v>
      </c>
      <c r="DA212">
        <f>'Raw Data'!CU212</f>
        <v>1.9859999999999999E-3</v>
      </c>
      <c r="DB212">
        <f>'Raw Data'!CV212</f>
        <v>616</v>
      </c>
      <c r="DC212" t="str">
        <f>'Raw Data'!CW212</f>
        <v>241-0009</v>
      </c>
      <c r="DD212" t="str">
        <f>'Raw Data'!CX212</f>
        <v>3R : Rural Principal Arterial - Other</v>
      </c>
      <c r="DE212" t="str">
        <f>'Raw Data'!CY212</f>
        <v>34.877027, -83.443733</v>
      </c>
      <c r="DF212">
        <f>'Raw Data'!CZ212</f>
        <v>-83.443732999999995</v>
      </c>
      <c r="DG212">
        <f>'Raw Data'!DA212</f>
        <v>34.877026999999998</v>
      </c>
      <c r="DH212">
        <f>'Raw Data'!DB212</f>
        <v>34.877026999999998</v>
      </c>
      <c r="DI212">
        <f>'Raw Data'!DC212</f>
        <v>-83.443732999999995</v>
      </c>
      <c r="DJ212">
        <f>'Raw Data'!DD212</f>
        <v>1.9859999999999999E-3</v>
      </c>
      <c r="DK212">
        <f>'Raw Data'!DE212</f>
        <v>67</v>
      </c>
      <c r="DL212" s="1" t="str">
        <f>VLOOKUP(DK212,'Curve Info'!$A$9:$P$76,16)</f>
        <v>High Crash Frequency</v>
      </c>
      <c r="DM212" s="1" t="str">
        <f>VLOOKUP(DK212,'Curve Info'!$A$9:$P$76,14)</f>
        <v>High AADT</v>
      </c>
      <c r="DN212" s="1">
        <f t="shared" si="37"/>
        <v>4533.333333333333</v>
      </c>
      <c r="DO212" s="1">
        <f t="shared" si="38"/>
        <v>3762.5</v>
      </c>
      <c r="DP212" s="1">
        <f t="shared" si="39"/>
        <v>770.83333333333303</v>
      </c>
      <c r="DQ212" s="1">
        <f t="shared" si="40"/>
        <v>0.20487264673311176</v>
      </c>
      <c r="DR212" s="1">
        <f t="shared" si="41"/>
        <v>4147.9166666666661</v>
      </c>
      <c r="DS212">
        <f>'Raw Data'!DF212</f>
        <v>4400</v>
      </c>
      <c r="DT212">
        <f>'Raw Data'!DG212</f>
        <v>8.6999999999999993</v>
      </c>
      <c r="DU212">
        <f>'Raw Data'!DH212</f>
        <v>4650</v>
      </c>
      <c r="DV212">
        <f>'Raw Data'!DI212</f>
        <v>8.6999999999999993</v>
      </c>
      <c r="DW212">
        <f>'Raw Data'!DJ212</f>
        <v>4550</v>
      </c>
      <c r="DX212">
        <f>'Raw Data'!DK212</f>
        <v>0</v>
      </c>
      <c r="DY212">
        <f>'Raw Data'!DL212</f>
        <v>4530</v>
      </c>
      <c r="DZ212">
        <f>'Raw Data'!DM212</f>
        <v>0</v>
      </c>
      <c r="EA212">
        <f>'Raw Data'!DN212</f>
        <v>4390</v>
      </c>
      <c r="EB212">
        <f>'Raw Data'!DO212</f>
        <v>12.8</v>
      </c>
      <c r="EC212">
        <f>'Raw Data'!DP212</f>
        <v>4220</v>
      </c>
      <c r="ED212">
        <f>'Raw Data'!DQ212</f>
        <v>12.8</v>
      </c>
      <c r="EE212">
        <f>'Raw Data'!DR212</f>
        <v>3220</v>
      </c>
      <c r="EF212">
        <f>'Raw Data'!DS212</f>
        <v>9.1999999999999993</v>
      </c>
      <c r="EG212">
        <f>'Raw Data'!DT212</f>
        <v>3220</v>
      </c>
      <c r="EH212">
        <f>'Raw Data'!DU212</f>
        <v>9.1999999999999993</v>
      </c>
      <c r="EI212">
        <f>'Raw Data'!DV212</f>
        <v>4610</v>
      </c>
      <c r="EJ212">
        <f>'Raw Data'!DW212</f>
        <v>8.1</v>
      </c>
      <c r="EK212">
        <f>'Raw Data'!DX212</f>
        <v>4660</v>
      </c>
      <c r="EL212">
        <f>'Raw Data'!DY212</f>
        <v>8.1</v>
      </c>
      <c r="EM212">
        <f>'Raw Data'!DZ212</f>
        <v>0</v>
      </c>
    </row>
    <row r="213" spans="1:143" x14ac:dyDescent="0.3">
      <c r="A213">
        <f>'Raw Data'!A213</f>
        <v>212</v>
      </c>
      <c r="B213">
        <f>'Raw Data'!B213</f>
        <v>5210983</v>
      </c>
      <c r="C213" t="str">
        <f>'Raw Data'!C213</f>
        <v>Gsp Post 00</v>
      </c>
      <c r="D213">
        <f>'Raw Data'!D213</f>
        <v>42072.716666666667</v>
      </c>
      <c r="E213" s="1">
        <f t="shared" si="32"/>
        <v>2015</v>
      </c>
      <c r="F213" s="1" t="str" cm="1">
        <f t="array" ref="F213">_xlfn.IFS(E213&lt;=2016,"before treatment",E213=2017,"unknown",E213&gt;2017,"after treatment")</f>
        <v>before treatment</v>
      </c>
      <c r="G213" s="1">
        <f t="shared" si="33"/>
        <v>1</v>
      </c>
      <c r="H213" s="1">
        <f t="shared" si="34"/>
        <v>0</v>
      </c>
      <c r="I213" t="str">
        <f>'Raw Data'!E213</f>
        <v>Rabun</v>
      </c>
      <c r="J213" t="str">
        <f>'Raw Data'!F213</f>
        <v>State Route 2</v>
      </c>
      <c r="K213" t="str">
        <f>'Raw Data'!G213</f>
        <v>(none)</v>
      </c>
      <c r="L213" t="str">
        <f>'Raw Data'!H213</f>
        <v>(C) Possible Injury / Complaint</v>
      </c>
      <c r="M213">
        <f>'Raw Data'!I213</f>
        <v>0</v>
      </c>
      <c r="N213">
        <f>'Raw Data'!J213</f>
        <v>0</v>
      </c>
      <c r="O213">
        <f>'Raw Data'!K213</f>
        <v>0</v>
      </c>
      <c r="P213" t="str">
        <f>'Raw Data'!L213</f>
        <v>Angle (Other)</v>
      </c>
      <c r="Q213" t="str">
        <f>'Raw Data'!M213</f>
        <v>On Roadway - Non-Intersection</v>
      </c>
      <c r="R213" t="str">
        <f>'Raw Data'!N213</f>
        <v>["Motor Vehicle in Motion","Motor Vehicle in Motion"]</v>
      </c>
      <c r="S213" t="str">
        <f>'Raw Data'!O213</f>
        <v>["Motor Vehicle in Motion","Over Turn"]</v>
      </c>
      <c r="T213" t="str">
        <f>'Raw Data'!P213</f>
        <v>["No Contributing Factors","No Contributing Factors"]</v>
      </c>
      <c r="U213">
        <f>'Raw Data'!Q213</f>
        <v>2</v>
      </c>
      <c r="V213" s="1" t="str">
        <f t="shared" si="35"/>
        <v>No</v>
      </c>
      <c r="W213" t="str">
        <f>'Raw Data'!R213</f>
        <v>["Negotiating a Curve","Straight"]</v>
      </c>
      <c r="X213" t="str">
        <f>'Raw Data'!S213</f>
        <v>["East","West"]</v>
      </c>
      <c r="Y213" t="str">
        <f>'Raw Data'!T213</f>
        <v>Daylight</v>
      </c>
      <c r="Z213" t="str">
        <f>'Raw Data'!U213</f>
        <v>Dry</v>
      </c>
      <c r="AA213" t="str">
        <f>'Raw Data'!V213</f>
        <v>[32,38]</v>
      </c>
      <c r="AB213" t="str">
        <f>'Raw Data'!W213</f>
        <v>["Lap and Shoulder Belt Used","Lap and Shoulder Belt Used","Lap and Shoulder Belt Used"]</v>
      </c>
      <c r="AC213" s="1">
        <f t="shared" si="36"/>
        <v>0</v>
      </c>
      <c r="AD213" t="str">
        <f>'Raw Data'!X213</f>
        <v>["Passenger Car","Passenger Car"]</v>
      </c>
      <c r="AE213" t="str">
        <f>'Raw Data'!Y213</f>
        <v>2411000200I</v>
      </c>
      <c r="AF213">
        <f>'Raw Data'!Z213</f>
        <v>11.728999999999999</v>
      </c>
      <c r="AG213">
        <f>'Raw Data'!AA213</f>
        <v>34.870334999999997</v>
      </c>
      <c r="AH213">
        <f>'Raw Data'!AB213</f>
        <v>-83.463305000000005</v>
      </c>
      <c r="AI213">
        <f>'Raw Data'!AC213</f>
        <v>67</v>
      </c>
      <c r="AJ213">
        <f>'Raw Data'!AD213</f>
        <v>47</v>
      </c>
      <c r="AK213">
        <f>'Raw Data'!AE213</f>
        <v>104</v>
      </c>
      <c r="AL213" t="str">
        <f>'Raw Data'!AF213</f>
        <v>D1_0002_00_I</v>
      </c>
      <c r="AM213">
        <f>'Raw Data'!AG213</f>
        <v>87</v>
      </c>
      <c r="AN213">
        <f>'Raw Data'!AH213</f>
        <v>103</v>
      </c>
      <c r="AO213" t="str">
        <f>'Raw Data'!AI213</f>
        <v>simple</v>
      </c>
      <c r="AP213">
        <f>'Raw Data'!AJ213</f>
        <v>736</v>
      </c>
      <c r="AQ213">
        <f>'Raw Data'!AK213</f>
        <v>46.7</v>
      </c>
      <c r="AR213">
        <f>'Raw Data'!AL213</f>
        <v>600.9</v>
      </c>
      <c r="AS213">
        <f>'Raw Data'!AM213</f>
        <v>-83.464096999999995</v>
      </c>
      <c r="AT213">
        <f>'Raw Data'!AN213</f>
        <v>34.870463999999998</v>
      </c>
      <c r="AU213">
        <f>'Raw Data'!AO213</f>
        <v>-83.462147999999999</v>
      </c>
      <c r="AV213">
        <f>'Raw Data'!AP213</f>
        <v>34.870539999999998</v>
      </c>
      <c r="AW213" t="str">
        <f>'Raw Data'!AQ213</f>
        <v>2411000200I</v>
      </c>
      <c r="AX213">
        <f>'Raw Data'!AR213</f>
        <v>1</v>
      </c>
      <c r="AY213">
        <f>'Raw Data'!AS213</f>
        <v>241</v>
      </c>
      <c r="AZ213">
        <f>'Raw Data'!AT213</f>
        <v>2</v>
      </c>
      <c r="BA213">
        <f>'Raw Data'!AU213</f>
        <v>0</v>
      </c>
      <c r="BB213">
        <f>'Raw Data'!AV213</f>
        <v>55</v>
      </c>
      <c r="BC213">
        <f>'Raw Data'!AW213</f>
        <v>6.7</v>
      </c>
      <c r="BD213">
        <f>'Raw Data'!AX213</f>
        <v>6.26</v>
      </c>
      <c r="BE213">
        <f>'Raw Data'!AY213</f>
        <v>2147</v>
      </c>
      <c r="BF213">
        <f>'Raw Data'!AZ213</f>
        <v>2158.1</v>
      </c>
      <c r="BG213">
        <f>'Raw Data'!BA213</f>
        <v>2164.6999999999998</v>
      </c>
      <c r="BH213">
        <f>'Raw Data'!BB213</f>
        <v>55</v>
      </c>
      <c r="BI213">
        <f>'Raw Data'!BC213</f>
        <v>47.7</v>
      </c>
      <c r="BJ213">
        <f>'Raw Data'!BD213</f>
        <v>7.3</v>
      </c>
      <c r="BK213">
        <f>'Raw Data'!BE213</f>
        <v>43091</v>
      </c>
      <c r="BL213" t="str">
        <f>'Raw Data'!BF213</f>
        <v>NONE</v>
      </c>
      <c r="BM213">
        <f>'Raw Data'!BG213</f>
        <v>1.9859999999999999E-3</v>
      </c>
      <c r="BN213">
        <f>'Raw Data'!BH213</f>
        <v>43319</v>
      </c>
      <c r="BO213">
        <f>'Raw Data'!BI213</f>
        <v>42944</v>
      </c>
      <c r="BP213" t="str">
        <f>'Raw Data'!BJ213</f>
        <v>2411000200I</v>
      </c>
      <c r="BQ213" t="str">
        <f>'Raw Data'!BK213</f>
        <v>RABUN</v>
      </c>
      <c r="BR213">
        <f>'Raw Data'!BL213</f>
        <v>1</v>
      </c>
      <c r="BS213">
        <f>'Raw Data'!BM213</f>
        <v>200</v>
      </c>
      <c r="BT213">
        <f>'Raw Data'!BN213</f>
        <v>1</v>
      </c>
      <c r="BU213">
        <f>'Raw Data'!BO213</f>
        <v>1</v>
      </c>
      <c r="BV213">
        <f>'Raw Data'!BP213</f>
        <v>2</v>
      </c>
      <c r="BW213">
        <f>'Raw Data'!BQ213</f>
        <v>1</v>
      </c>
      <c r="BX213">
        <f>'Raw Data'!BR213</f>
        <v>1</v>
      </c>
      <c r="BY213">
        <f>'Raw Data'!BS213</f>
        <v>2</v>
      </c>
      <c r="BZ213">
        <f>'Raw Data'!BT213</f>
        <v>3</v>
      </c>
      <c r="CA213">
        <f>'Raw Data'!BU213</f>
        <v>3</v>
      </c>
      <c r="CB213" t="str">
        <f>'Raw Data'!BV213</f>
        <v>N</v>
      </c>
      <c r="CC213">
        <f>'Raw Data'!BW213</f>
        <v>241</v>
      </c>
      <c r="CD213">
        <f>'Raw Data'!BX213</f>
        <v>2</v>
      </c>
      <c r="CE213">
        <f>'Raw Data'!BY213</f>
        <v>0</v>
      </c>
      <c r="CF213" t="str">
        <f>'Raw Data'!BZ213</f>
        <v>Not Urban</v>
      </c>
      <c r="CG213" t="str">
        <f>'Raw Data'!CA213</f>
        <v>Not Urban</v>
      </c>
      <c r="CH213">
        <f>'Raw Data'!CB213</f>
        <v>0</v>
      </c>
      <c r="CI213">
        <f>'Raw Data'!CC213</f>
        <v>55</v>
      </c>
      <c r="CJ213">
        <f>'Raw Data'!CD213</f>
        <v>4390</v>
      </c>
      <c r="CK213" t="str">
        <f>'Raw Data'!CE213</f>
        <v xml:space="preserve"> </v>
      </c>
      <c r="CL213">
        <f>'Raw Data'!CF213</f>
        <v>0</v>
      </c>
      <c r="CM213">
        <f>'Raw Data'!CG213</f>
        <v>1.1212059999999999</v>
      </c>
      <c r="CN213">
        <f>'Raw Data'!CH213</f>
        <v>9</v>
      </c>
      <c r="CO213" t="str">
        <f>'Raw Data'!CI213</f>
        <v>State Mainline</v>
      </c>
      <c r="CP213">
        <f>'Raw Data'!CJ213</f>
        <v>4390</v>
      </c>
      <c r="CQ213">
        <f>'Raw Data'!CK213</f>
        <v>452509</v>
      </c>
      <c r="CR213">
        <f>'Raw Data'!CL213</f>
        <v>11.16</v>
      </c>
      <c r="CS213">
        <f>'Raw Data'!CM213</f>
        <v>12.28</v>
      </c>
      <c r="CT213">
        <f>'Raw Data'!CN213</f>
        <v>452509</v>
      </c>
      <c r="CU213">
        <f>'Raw Data'!CO213</f>
        <v>0</v>
      </c>
      <c r="CV213">
        <f>'Raw Data'!CP213</f>
        <v>5919.9688180000003</v>
      </c>
      <c r="CW213">
        <f>'Raw Data'!CQ213</f>
        <v>100</v>
      </c>
      <c r="CX213">
        <f>'Raw Data'!CR213</f>
        <v>42968</v>
      </c>
      <c r="CY213">
        <f>'Raw Data'!CS213</f>
        <v>4.0163999999999998E-2</v>
      </c>
      <c r="CZ213">
        <f>'Raw Data'!CT213</f>
        <v>0</v>
      </c>
      <c r="DA213">
        <f>'Raw Data'!CU213</f>
        <v>1.9859999999999999E-3</v>
      </c>
      <c r="DB213">
        <f>'Raw Data'!CV213</f>
        <v>616</v>
      </c>
      <c r="DC213" t="str">
        <f>'Raw Data'!CW213</f>
        <v>241-0009</v>
      </c>
      <c r="DD213" t="str">
        <f>'Raw Data'!CX213</f>
        <v>3R : Rural Principal Arterial - Other</v>
      </c>
      <c r="DE213" t="str">
        <f>'Raw Data'!CY213</f>
        <v>34.877027, -83.443733</v>
      </c>
      <c r="DF213">
        <f>'Raw Data'!CZ213</f>
        <v>-83.443732999999995</v>
      </c>
      <c r="DG213">
        <f>'Raw Data'!DA213</f>
        <v>34.877026999999998</v>
      </c>
      <c r="DH213">
        <f>'Raw Data'!DB213</f>
        <v>34.877026999999998</v>
      </c>
      <c r="DI213">
        <f>'Raw Data'!DC213</f>
        <v>-83.443732999999995</v>
      </c>
      <c r="DJ213">
        <f>'Raw Data'!DD213</f>
        <v>1.9859999999999999E-3</v>
      </c>
      <c r="DK213">
        <f>'Raw Data'!DE213</f>
        <v>67</v>
      </c>
      <c r="DL213" s="1" t="str">
        <f>VLOOKUP(DK213,'Curve Info'!$A$9:$P$76,16)</f>
        <v>High Crash Frequency</v>
      </c>
      <c r="DM213" s="1" t="str">
        <f>VLOOKUP(DK213,'Curve Info'!$A$9:$P$76,14)</f>
        <v>High AADT</v>
      </c>
      <c r="DN213" s="1">
        <f t="shared" si="37"/>
        <v>4533.333333333333</v>
      </c>
      <c r="DO213" s="1">
        <f t="shared" si="38"/>
        <v>3762.5</v>
      </c>
      <c r="DP213" s="1">
        <f t="shared" si="39"/>
        <v>770.83333333333303</v>
      </c>
      <c r="DQ213" s="1">
        <f t="shared" si="40"/>
        <v>0.20487264673311176</v>
      </c>
      <c r="DR213" s="1">
        <f t="shared" si="41"/>
        <v>4147.9166666666661</v>
      </c>
      <c r="DS213">
        <f>'Raw Data'!DF213</f>
        <v>4400</v>
      </c>
      <c r="DT213">
        <f>'Raw Data'!DG213</f>
        <v>8.6999999999999993</v>
      </c>
      <c r="DU213">
        <f>'Raw Data'!DH213</f>
        <v>4650</v>
      </c>
      <c r="DV213">
        <f>'Raw Data'!DI213</f>
        <v>8.6999999999999993</v>
      </c>
      <c r="DW213">
        <f>'Raw Data'!DJ213</f>
        <v>4550</v>
      </c>
      <c r="DX213">
        <f>'Raw Data'!DK213</f>
        <v>0</v>
      </c>
      <c r="DY213">
        <f>'Raw Data'!DL213</f>
        <v>4530</v>
      </c>
      <c r="DZ213">
        <f>'Raw Data'!DM213</f>
        <v>0</v>
      </c>
      <c r="EA213">
        <f>'Raw Data'!DN213</f>
        <v>4390</v>
      </c>
      <c r="EB213">
        <f>'Raw Data'!DO213</f>
        <v>12.8</v>
      </c>
      <c r="EC213">
        <f>'Raw Data'!DP213</f>
        <v>4220</v>
      </c>
      <c r="ED213">
        <f>'Raw Data'!DQ213</f>
        <v>12.8</v>
      </c>
      <c r="EE213">
        <f>'Raw Data'!DR213</f>
        <v>3220</v>
      </c>
      <c r="EF213">
        <f>'Raw Data'!DS213</f>
        <v>9.1999999999999993</v>
      </c>
      <c r="EG213">
        <f>'Raw Data'!DT213</f>
        <v>3220</v>
      </c>
      <c r="EH213">
        <f>'Raw Data'!DU213</f>
        <v>9.1999999999999993</v>
      </c>
      <c r="EI213">
        <f>'Raw Data'!DV213</f>
        <v>4610</v>
      </c>
      <c r="EJ213">
        <f>'Raw Data'!DW213</f>
        <v>8.1</v>
      </c>
      <c r="EK213">
        <f>'Raw Data'!DX213</f>
        <v>4660</v>
      </c>
      <c r="EL213">
        <f>'Raw Data'!DY213</f>
        <v>8.1</v>
      </c>
      <c r="EM213">
        <f>'Raw Data'!DZ213</f>
        <v>0</v>
      </c>
    </row>
    <row r="214" spans="1:143" x14ac:dyDescent="0.3">
      <c r="A214">
        <f>'Raw Data'!A214</f>
        <v>213</v>
      </c>
      <c r="B214">
        <f>'Raw Data'!B214</f>
        <v>7174861</v>
      </c>
      <c r="C214" t="str">
        <f>'Raw Data'!C214</f>
        <v>Clayton Police Department</v>
      </c>
      <c r="D214">
        <f>'Raw Data'!D214</f>
        <v>43578.568055555559</v>
      </c>
      <c r="E214" s="1">
        <f t="shared" si="32"/>
        <v>2019</v>
      </c>
      <c r="F214" s="1" t="str" cm="1">
        <f t="array" ref="F214">_xlfn.IFS(E214&lt;=2016,"before treatment",E214=2017,"unknown",E214&gt;2017,"after treatment")</f>
        <v>after treatment</v>
      </c>
      <c r="G214" s="1">
        <f t="shared" si="33"/>
        <v>0</v>
      </c>
      <c r="H214" s="1">
        <f t="shared" si="34"/>
        <v>1</v>
      </c>
      <c r="I214" t="str">
        <f>'Raw Data'!E214</f>
        <v>Rabun</v>
      </c>
      <c r="J214" t="str">
        <f>'Raw Data'!F214</f>
        <v>Hiawassee St</v>
      </c>
      <c r="K214" t="str">
        <f>'Raw Data'!G214</f>
        <v>City Of Clayton Municipal Complex</v>
      </c>
      <c r="L214" t="str">
        <f>'Raw Data'!H214</f>
        <v>(O) No Injury</v>
      </c>
      <c r="M214">
        <f>'Raw Data'!I214</f>
        <v>0</v>
      </c>
      <c r="N214">
        <f>'Raw Data'!J214</f>
        <v>0</v>
      </c>
      <c r="O214">
        <f>'Raw Data'!K214</f>
        <v>0</v>
      </c>
      <c r="P214" t="str">
        <f>'Raw Data'!L214</f>
        <v>Rear End</v>
      </c>
      <c r="Q214" t="str">
        <f>'Raw Data'!M214</f>
        <v>On Roadway - Driveway Intersection</v>
      </c>
      <c r="R214" t="str">
        <f>'Raw Data'!N214</f>
        <v>["Motor Vehicle in Motion","Motor Vehicle in Motion"]</v>
      </c>
      <c r="S214" t="str">
        <f>'Raw Data'!O214</f>
        <v>["Motor Vehicle in Motion","Motor Vehicle in Motion"]</v>
      </c>
      <c r="T214" t="str">
        <f>'Raw Data'!P214</f>
        <v>(None)</v>
      </c>
      <c r="U214">
        <f>'Raw Data'!Q214</f>
        <v>2</v>
      </c>
      <c r="V214" s="1" t="str">
        <f t="shared" si="35"/>
        <v>No</v>
      </c>
      <c r="W214" t="str">
        <f>'Raw Data'!R214</f>
        <v>["Negotiating a Curve","Turning Right"]</v>
      </c>
      <c r="X214" t="str">
        <f>'Raw Data'!S214</f>
        <v>["West","West"]</v>
      </c>
      <c r="Y214" t="str">
        <f>'Raw Data'!T214</f>
        <v>Daylight</v>
      </c>
      <c r="Z214" t="str">
        <f>'Raw Data'!U214</f>
        <v>Dry</v>
      </c>
      <c r="AA214" t="str">
        <f>'Raw Data'!V214</f>
        <v>[20,65]</v>
      </c>
      <c r="AB214" t="str">
        <f>'Raw Data'!W214</f>
        <v>["Lap and Shoulder Belt Used","Lap and Shoulder Belt Used"]</v>
      </c>
      <c r="AC214" s="1">
        <f t="shared" si="36"/>
        <v>0</v>
      </c>
      <c r="AD214" t="str">
        <f>'Raw Data'!X214</f>
        <v>["Passenger Car","Pickup Truck"]</v>
      </c>
      <c r="AE214" t="str">
        <f>'Raw Data'!Y214</f>
        <v>2411000200I</v>
      </c>
      <c r="AF214">
        <f>'Raw Data'!Z214</f>
        <v>15.297275000000001</v>
      </c>
      <c r="AG214">
        <f>'Raw Data'!AA214</f>
        <v>34.880409</v>
      </c>
      <c r="AH214">
        <f>'Raw Data'!AB214</f>
        <v>-83.407453000000004</v>
      </c>
      <c r="AI214">
        <f>'Raw Data'!AC214</f>
        <v>68</v>
      </c>
      <c r="AJ214">
        <f>'Raw Data'!AD214</f>
        <v>30</v>
      </c>
      <c r="AK214">
        <f>'Raw Data'!AE214</f>
        <v>117</v>
      </c>
      <c r="AL214" t="str">
        <f>'Raw Data'!AF214</f>
        <v>D1_0002_00_I</v>
      </c>
      <c r="AM214">
        <f>'Raw Data'!AG214</f>
        <v>98</v>
      </c>
      <c r="AN214">
        <f>'Raw Data'!AH214</f>
        <v>116</v>
      </c>
      <c r="AO214" t="str">
        <f>'Raw Data'!AI214</f>
        <v>simple</v>
      </c>
      <c r="AP214">
        <f>'Raw Data'!AJ214</f>
        <v>202.7</v>
      </c>
      <c r="AQ214">
        <f>'Raw Data'!AK214</f>
        <v>106</v>
      </c>
      <c r="AR214">
        <f>'Raw Data'!AL214</f>
        <v>374.2</v>
      </c>
      <c r="AS214">
        <f>'Raw Data'!AM214</f>
        <v>-83.407448000000002</v>
      </c>
      <c r="AT214">
        <f>'Raw Data'!AN214</f>
        <v>34.880347999999998</v>
      </c>
      <c r="AU214">
        <f>'Raw Data'!AO214</f>
        <v>-83.406689</v>
      </c>
      <c r="AV214">
        <f>'Raw Data'!AP214</f>
        <v>34.880986999999998</v>
      </c>
      <c r="AW214" t="str">
        <f>'Raw Data'!AQ214</f>
        <v>2411000200I</v>
      </c>
      <c r="AX214">
        <f>'Raw Data'!AR214</f>
        <v>1</v>
      </c>
      <c r="AY214">
        <f>'Raw Data'!AS214</f>
        <v>241</v>
      </c>
      <c r="AZ214">
        <f>'Raw Data'!AT214</f>
        <v>2</v>
      </c>
      <c r="BA214">
        <f>'Raw Data'!AU214</f>
        <v>0</v>
      </c>
      <c r="BB214">
        <f>'Raw Data'!AV214</f>
        <v>25</v>
      </c>
      <c r="BC214">
        <f>'Raw Data'!AW214</f>
        <v>11.05</v>
      </c>
      <c r="BD214">
        <f>'Raw Data'!AX214</f>
        <v>10.75</v>
      </c>
      <c r="BE214">
        <f>'Raw Data'!AY214</f>
        <v>1867.1</v>
      </c>
      <c r="BF214">
        <f>'Raw Data'!AZ214</f>
        <v>1872</v>
      </c>
      <c r="BG214">
        <f>'Raw Data'!BA214</f>
        <v>1880.9</v>
      </c>
      <c r="BH214">
        <f>'Raw Data'!BB214</f>
        <v>35</v>
      </c>
      <c r="BI214">
        <f>'Raw Data'!BC214</f>
        <v>29.2</v>
      </c>
      <c r="BJ214">
        <f>'Raw Data'!BD214</f>
        <v>5.8</v>
      </c>
      <c r="BK214">
        <f>'Raw Data'!BE214</f>
        <v>43091</v>
      </c>
      <c r="BL214" t="str">
        <f>'Raw Data'!BF214</f>
        <v>NONE</v>
      </c>
      <c r="BM214">
        <f>'Raw Data'!BG214</f>
        <v>1.14E-3</v>
      </c>
      <c r="BN214">
        <f>'Raw Data'!BH214</f>
        <v>43297</v>
      </c>
      <c r="BO214">
        <f>'Raw Data'!BI214</f>
        <v>42922</v>
      </c>
      <c r="BP214" t="str">
        <f>'Raw Data'!BJ214</f>
        <v>2411000200I</v>
      </c>
      <c r="BQ214" t="str">
        <f>'Raw Data'!BK214</f>
        <v>RABUN</v>
      </c>
      <c r="BR214">
        <f>'Raw Data'!BL214</f>
        <v>1</v>
      </c>
      <c r="BS214">
        <f>'Raw Data'!BM214</f>
        <v>200</v>
      </c>
      <c r="BT214">
        <f>'Raw Data'!BN214</f>
        <v>1</v>
      </c>
      <c r="BU214">
        <f>'Raw Data'!BO214</f>
        <v>1</v>
      </c>
      <c r="BV214">
        <f>'Raw Data'!BP214</f>
        <v>2</v>
      </c>
      <c r="BW214">
        <f>'Raw Data'!BQ214</f>
        <v>1</v>
      </c>
      <c r="BX214">
        <f>'Raw Data'!BR214</f>
        <v>1</v>
      </c>
      <c r="BY214">
        <f>'Raw Data'!BS214</f>
        <v>2</v>
      </c>
      <c r="BZ214">
        <f>'Raw Data'!BT214</f>
        <v>3</v>
      </c>
      <c r="CA214">
        <f>'Raw Data'!BU214</f>
        <v>3</v>
      </c>
      <c r="CB214" t="str">
        <f>'Raw Data'!BV214</f>
        <v>N</v>
      </c>
      <c r="CC214">
        <f>'Raw Data'!BW214</f>
        <v>241</v>
      </c>
      <c r="CD214">
        <f>'Raw Data'!BX214</f>
        <v>2</v>
      </c>
      <c r="CE214">
        <f>'Raw Data'!BY214</f>
        <v>0</v>
      </c>
      <c r="CF214" t="str">
        <f>'Raw Data'!BZ214</f>
        <v>Not Urban</v>
      </c>
      <c r="CG214" t="str">
        <f>'Raw Data'!CA214</f>
        <v>Not Urban</v>
      </c>
      <c r="CH214">
        <f>'Raw Data'!CB214</f>
        <v>0</v>
      </c>
      <c r="CI214">
        <f>'Raw Data'!CC214</f>
        <v>25</v>
      </c>
      <c r="CJ214">
        <f>'Raw Data'!CD214</f>
        <v>8020</v>
      </c>
      <c r="CK214" t="str">
        <f>'Raw Data'!CE214</f>
        <v>Clayton</v>
      </c>
      <c r="CL214">
        <f>'Raw Data'!CF214</f>
        <v>1690</v>
      </c>
      <c r="CM214">
        <f>'Raw Data'!CG214</f>
        <v>0.21201300000000001</v>
      </c>
      <c r="CN214">
        <f>'Raw Data'!CH214</f>
        <v>9</v>
      </c>
      <c r="CO214" t="str">
        <f>'Raw Data'!CI214</f>
        <v>State Mainline</v>
      </c>
      <c r="CP214">
        <f>'Raw Data'!CJ214</f>
        <v>8020</v>
      </c>
      <c r="CQ214">
        <f>'Raw Data'!CK214</f>
        <v>452487</v>
      </c>
      <c r="CR214">
        <f>'Raw Data'!CL214</f>
        <v>15.31</v>
      </c>
      <c r="CS214">
        <f>'Raw Data'!CM214</f>
        <v>15.53</v>
      </c>
      <c r="CT214">
        <f>'Raw Data'!CN214</f>
        <v>452487</v>
      </c>
      <c r="CU214">
        <f>'Raw Data'!CO214</f>
        <v>0</v>
      </c>
      <c r="CV214">
        <f>'Raw Data'!CP214</f>
        <v>1119.426702</v>
      </c>
      <c r="CW214">
        <f>'Raw Data'!CQ214</f>
        <v>100</v>
      </c>
      <c r="CX214">
        <f>'Raw Data'!CR214</f>
        <v>42946</v>
      </c>
      <c r="CY214">
        <f>'Raw Data'!CS214</f>
        <v>9.0100000000000006E-3</v>
      </c>
      <c r="CZ214">
        <f>'Raw Data'!CT214</f>
        <v>0</v>
      </c>
      <c r="DA214">
        <f>'Raw Data'!CU214</f>
        <v>1.14E-3</v>
      </c>
      <c r="DB214">
        <f>'Raw Data'!CV214</f>
        <v>617</v>
      </c>
      <c r="DC214" t="str">
        <f>'Raw Data'!CW214</f>
        <v>241-0012</v>
      </c>
      <c r="DD214" t="str">
        <f>'Raw Data'!CX214</f>
        <v>3R : Rural Principal Arterial - Other</v>
      </c>
      <c r="DE214" t="str">
        <f>'Raw Data'!CY214</f>
        <v>34.880933, -83.406328</v>
      </c>
      <c r="DF214">
        <f>'Raw Data'!CZ214</f>
        <v>-83.406328000000002</v>
      </c>
      <c r="DG214">
        <f>'Raw Data'!DA214</f>
        <v>34.880932999999999</v>
      </c>
      <c r="DH214">
        <f>'Raw Data'!DB214</f>
        <v>34.880932999999999</v>
      </c>
      <c r="DI214">
        <f>'Raw Data'!DC214</f>
        <v>-83.406328000000002</v>
      </c>
      <c r="DJ214">
        <f>'Raw Data'!DD214</f>
        <v>1.14E-3</v>
      </c>
      <c r="DK214">
        <f>'Raw Data'!DE214</f>
        <v>68</v>
      </c>
      <c r="DL214" s="1" t="str">
        <f>VLOOKUP(DK214,'Curve Info'!$A$9:$P$76,16)</f>
        <v>High Crash Frequency</v>
      </c>
      <c r="DM214" s="1" t="str">
        <f>VLOOKUP(DK214,'Curve Info'!$A$9:$P$76,14)</f>
        <v>High AADT</v>
      </c>
      <c r="DN214" s="1">
        <f t="shared" si="37"/>
        <v>6566.666666666667</v>
      </c>
      <c r="DO214" s="1">
        <f t="shared" si="38"/>
        <v>7470</v>
      </c>
      <c r="DP214" s="1">
        <f t="shared" si="39"/>
        <v>-903.33333333333303</v>
      </c>
      <c r="DQ214" s="1">
        <f t="shared" si="40"/>
        <v>-0.12092815707273534</v>
      </c>
      <c r="DR214" s="1">
        <f t="shared" si="41"/>
        <v>7018.3333333333339</v>
      </c>
      <c r="DS214">
        <f>'Raw Data'!DF214</f>
        <v>5040</v>
      </c>
      <c r="DT214">
        <f>'Raw Data'!DG214</f>
        <v>8.5</v>
      </c>
      <c r="DU214">
        <f>'Raw Data'!DH214</f>
        <v>7440</v>
      </c>
      <c r="DV214">
        <f>'Raw Data'!DI214</f>
        <v>6.9</v>
      </c>
      <c r="DW214">
        <f>'Raw Data'!DJ214</f>
        <v>7220</v>
      </c>
      <c r="DX214">
        <f>'Raw Data'!DK214</f>
        <v>7</v>
      </c>
      <c r="DY214">
        <f>'Raw Data'!DL214</f>
        <v>6850</v>
      </c>
      <c r="DZ214">
        <f>'Raw Data'!DM214</f>
        <v>6</v>
      </c>
      <c r="EA214">
        <f>'Raw Data'!DN214</f>
        <v>8020</v>
      </c>
      <c r="EB214">
        <f>'Raw Data'!DO214</f>
        <v>12</v>
      </c>
      <c r="EC214">
        <f>'Raw Data'!DP214</f>
        <v>7700</v>
      </c>
      <c r="ED214">
        <f>'Raw Data'!DQ214</f>
        <v>12</v>
      </c>
      <c r="EE214">
        <f>'Raw Data'!DR214</f>
        <v>7330</v>
      </c>
      <c r="EF214">
        <f>'Raw Data'!DS214</f>
        <v>12</v>
      </c>
      <c r="EG214">
        <f>'Raw Data'!DT214</f>
        <v>6830</v>
      </c>
      <c r="EH214">
        <f>'Raw Data'!DU214</f>
        <v>12</v>
      </c>
      <c r="EI214">
        <f>'Raw Data'!DV214</f>
        <v>6830</v>
      </c>
      <c r="EJ214">
        <f>'Raw Data'!DW214</f>
        <v>0</v>
      </c>
      <c r="EK214">
        <f>'Raw Data'!DX214</f>
        <v>6930</v>
      </c>
      <c r="EL214">
        <f>'Raw Data'!DY214</f>
        <v>0</v>
      </c>
      <c r="EM214">
        <f>'Raw Data'!DZ214</f>
        <v>0</v>
      </c>
    </row>
    <row r="215" spans="1:143" x14ac:dyDescent="0.3">
      <c r="A215">
        <f>'Raw Data'!A215</f>
        <v>214</v>
      </c>
      <c r="B215">
        <f>'Raw Data'!B215</f>
        <v>6714696</v>
      </c>
      <c r="C215" t="str">
        <f>'Raw Data'!C215</f>
        <v>Clayton Police Department</v>
      </c>
      <c r="D215">
        <f>'Raw Data'!D215</f>
        <v>43236.504166666666</v>
      </c>
      <c r="E215" s="1">
        <f t="shared" si="32"/>
        <v>2018</v>
      </c>
      <c r="F215" s="1" t="str" cm="1">
        <f t="array" ref="F215">_xlfn.IFS(E215&lt;=2016,"before treatment",E215=2017,"unknown",E215&gt;2017,"after treatment")</f>
        <v>after treatment</v>
      </c>
      <c r="G215" s="1">
        <f t="shared" si="33"/>
        <v>0</v>
      </c>
      <c r="H215" s="1">
        <f t="shared" si="34"/>
        <v>1</v>
      </c>
      <c r="I215" t="str">
        <f>'Raw Data'!E215</f>
        <v>Rabun</v>
      </c>
      <c r="J215" t="str">
        <f>'Raw Data'!F215</f>
        <v>Hiawassee St</v>
      </c>
      <c r="K215" t="str">
        <f>'Raw Data'!G215</f>
        <v>Meadow Stream Ln</v>
      </c>
      <c r="L215" t="str">
        <f>'Raw Data'!H215</f>
        <v>(O) No Injury</v>
      </c>
      <c r="M215">
        <f>'Raw Data'!I215</f>
        <v>0</v>
      </c>
      <c r="N215">
        <f>'Raw Data'!J215</f>
        <v>0</v>
      </c>
      <c r="O215">
        <f>'Raw Data'!K215</f>
        <v>0</v>
      </c>
      <c r="P215" t="str">
        <f>'Raw Data'!L215</f>
        <v>Not a Collision with Motor Vehicle</v>
      </c>
      <c r="Q215" t="str">
        <f>'Raw Data'!M215</f>
        <v>Off Roadway - Sidewalk</v>
      </c>
      <c r="R215" t="str">
        <f>'Raw Data'!N215</f>
        <v>Curb</v>
      </c>
      <c r="S215" t="str">
        <f>'Raw Data'!O215</f>
        <v>Embankment</v>
      </c>
      <c r="T215" t="str">
        <f>'Raw Data'!P215</f>
        <v>Other</v>
      </c>
      <c r="U215">
        <f>'Raw Data'!Q215</f>
        <v>1</v>
      </c>
      <c r="V215" s="1" t="str">
        <f t="shared" si="35"/>
        <v>Yes</v>
      </c>
      <c r="W215" t="str">
        <f>'Raw Data'!R215</f>
        <v>Negotiating a Curve</v>
      </c>
      <c r="X215" t="str">
        <f>'Raw Data'!S215</f>
        <v>East</v>
      </c>
      <c r="Y215" t="str">
        <f>'Raw Data'!T215</f>
        <v>Daylight</v>
      </c>
      <c r="Z215" t="str">
        <f>'Raw Data'!U215</f>
        <v>Wet</v>
      </c>
      <c r="AA215">
        <f>'Raw Data'!V215</f>
        <v>43</v>
      </c>
      <c r="AB215" t="str">
        <f>'Raw Data'!W215</f>
        <v>Lap and Shoulder Belt Used</v>
      </c>
      <c r="AC215" s="1">
        <f t="shared" si="36"/>
        <v>0</v>
      </c>
      <c r="AD215" t="str">
        <f>'Raw Data'!X215</f>
        <v>Passenger Car</v>
      </c>
      <c r="AE215" t="str">
        <f>'Raw Data'!Y215</f>
        <v>2411000200I</v>
      </c>
      <c r="AF215">
        <f>'Raw Data'!Z215</f>
        <v>15.335412</v>
      </c>
      <c r="AG215">
        <f>'Raw Data'!AA215</f>
        <v>34.880865</v>
      </c>
      <c r="AH215">
        <f>'Raw Data'!AB215</f>
        <v>-83.407174999999995</v>
      </c>
      <c r="AI215">
        <f>'Raw Data'!AC215</f>
        <v>68</v>
      </c>
      <c r="AJ215">
        <f>'Raw Data'!AD215</f>
        <v>30</v>
      </c>
      <c r="AK215">
        <f>'Raw Data'!AE215</f>
        <v>117</v>
      </c>
      <c r="AL215" t="str">
        <f>'Raw Data'!AF215</f>
        <v>D1_0002_00_I</v>
      </c>
      <c r="AM215">
        <f>'Raw Data'!AG215</f>
        <v>98</v>
      </c>
      <c r="AN215">
        <f>'Raw Data'!AH215</f>
        <v>116</v>
      </c>
      <c r="AO215" t="str">
        <f>'Raw Data'!AI215</f>
        <v>simple</v>
      </c>
      <c r="AP215">
        <f>'Raw Data'!AJ215</f>
        <v>202.7</v>
      </c>
      <c r="AQ215">
        <f>'Raw Data'!AK215</f>
        <v>106</v>
      </c>
      <c r="AR215">
        <f>'Raw Data'!AL215</f>
        <v>374.2</v>
      </c>
      <c r="AS215">
        <f>'Raw Data'!AM215</f>
        <v>-83.407448000000002</v>
      </c>
      <c r="AT215">
        <f>'Raw Data'!AN215</f>
        <v>34.880347999999998</v>
      </c>
      <c r="AU215">
        <f>'Raw Data'!AO215</f>
        <v>-83.406689</v>
      </c>
      <c r="AV215">
        <f>'Raw Data'!AP215</f>
        <v>34.880986999999998</v>
      </c>
      <c r="AW215" t="str">
        <f>'Raw Data'!AQ215</f>
        <v>2411000200I</v>
      </c>
      <c r="AX215">
        <f>'Raw Data'!AR215</f>
        <v>1</v>
      </c>
      <c r="AY215">
        <f>'Raw Data'!AS215</f>
        <v>241</v>
      </c>
      <c r="AZ215">
        <f>'Raw Data'!AT215</f>
        <v>2</v>
      </c>
      <c r="BA215">
        <f>'Raw Data'!AU215</f>
        <v>0</v>
      </c>
      <c r="BB215">
        <f>'Raw Data'!AV215</f>
        <v>25</v>
      </c>
      <c r="BC215">
        <f>'Raw Data'!AW215</f>
        <v>11.05</v>
      </c>
      <c r="BD215">
        <f>'Raw Data'!AX215</f>
        <v>10.75</v>
      </c>
      <c r="BE215">
        <f>'Raw Data'!AY215</f>
        <v>1867.1</v>
      </c>
      <c r="BF215">
        <f>'Raw Data'!AZ215</f>
        <v>1872</v>
      </c>
      <c r="BG215">
        <f>'Raw Data'!BA215</f>
        <v>1880.9</v>
      </c>
      <c r="BH215">
        <f>'Raw Data'!BB215</f>
        <v>35</v>
      </c>
      <c r="BI215">
        <f>'Raw Data'!BC215</f>
        <v>29.2</v>
      </c>
      <c r="BJ215">
        <f>'Raw Data'!BD215</f>
        <v>5.8</v>
      </c>
      <c r="BK215">
        <f>'Raw Data'!BE215</f>
        <v>43091</v>
      </c>
      <c r="BL215" t="str">
        <f>'Raw Data'!BF215</f>
        <v>NONE</v>
      </c>
      <c r="BM215">
        <f>'Raw Data'!BG215</f>
        <v>1.14E-3</v>
      </c>
      <c r="BN215">
        <f>'Raw Data'!BH215</f>
        <v>43297</v>
      </c>
      <c r="BO215">
        <f>'Raw Data'!BI215</f>
        <v>42922</v>
      </c>
      <c r="BP215" t="str">
        <f>'Raw Data'!BJ215</f>
        <v>2411000200I</v>
      </c>
      <c r="BQ215" t="str">
        <f>'Raw Data'!BK215</f>
        <v>RABUN</v>
      </c>
      <c r="BR215">
        <f>'Raw Data'!BL215</f>
        <v>1</v>
      </c>
      <c r="BS215">
        <f>'Raw Data'!BM215</f>
        <v>200</v>
      </c>
      <c r="BT215">
        <f>'Raw Data'!BN215</f>
        <v>1</v>
      </c>
      <c r="BU215">
        <f>'Raw Data'!BO215</f>
        <v>1</v>
      </c>
      <c r="BV215">
        <f>'Raw Data'!BP215</f>
        <v>2</v>
      </c>
      <c r="BW215">
        <f>'Raw Data'!BQ215</f>
        <v>1</v>
      </c>
      <c r="BX215">
        <f>'Raw Data'!BR215</f>
        <v>1</v>
      </c>
      <c r="BY215">
        <f>'Raw Data'!BS215</f>
        <v>2</v>
      </c>
      <c r="BZ215">
        <f>'Raw Data'!BT215</f>
        <v>3</v>
      </c>
      <c r="CA215">
        <f>'Raw Data'!BU215</f>
        <v>3</v>
      </c>
      <c r="CB215" t="str">
        <f>'Raw Data'!BV215</f>
        <v>N</v>
      </c>
      <c r="CC215">
        <f>'Raw Data'!BW215</f>
        <v>241</v>
      </c>
      <c r="CD215">
        <f>'Raw Data'!BX215</f>
        <v>2</v>
      </c>
      <c r="CE215">
        <f>'Raw Data'!BY215</f>
        <v>0</v>
      </c>
      <c r="CF215" t="str">
        <f>'Raw Data'!BZ215</f>
        <v>Not Urban</v>
      </c>
      <c r="CG215" t="str">
        <f>'Raw Data'!CA215</f>
        <v>Not Urban</v>
      </c>
      <c r="CH215">
        <f>'Raw Data'!CB215</f>
        <v>0</v>
      </c>
      <c r="CI215">
        <f>'Raw Data'!CC215</f>
        <v>25</v>
      </c>
      <c r="CJ215">
        <f>'Raw Data'!CD215</f>
        <v>8020</v>
      </c>
      <c r="CK215" t="str">
        <f>'Raw Data'!CE215</f>
        <v>Clayton</v>
      </c>
      <c r="CL215">
        <f>'Raw Data'!CF215</f>
        <v>1690</v>
      </c>
      <c r="CM215">
        <f>'Raw Data'!CG215</f>
        <v>0.21201300000000001</v>
      </c>
      <c r="CN215">
        <f>'Raw Data'!CH215</f>
        <v>9</v>
      </c>
      <c r="CO215" t="str">
        <f>'Raw Data'!CI215</f>
        <v>State Mainline</v>
      </c>
      <c r="CP215">
        <f>'Raw Data'!CJ215</f>
        <v>8020</v>
      </c>
      <c r="CQ215">
        <f>'Raw Data'!CK215</f>
        <v>452487</v>
      </c>
      <c r="CR215">
        <f>'Raw Data'!CL215</f>
        <v>15.31</v>
      </c>
      <c r="CS215">
        <f>'Raw Data'!CM215</f>
        <v>15.53</v>
      </c>
      <c r="CT215">
        <f>'Raw Data'!CN215</f>
        <v>452487</v>
      </c>
      <c r="CU215">
        <f>'Raw Data'!CO215</f>
        <v>0</v>
      </c>
      <c r="CV215">
        <f>'Raw Data'!CP215</f>
        <v>1119.426702</v>
      </c>
      <c r="CW215">
        <f>'Raw Data'!CQ215</f>
        <v>100</v>
      </c>
      <c r="CX215">
        <f>'Raw Data'!CR215</f>
        <v>42946</v>
      </c>
      <c r="CY215">
        <f>'Raw Data'!CS215</f>
        <v>9.0100000000000006E-3</v>
      </c>
      <c r="CZ215">
        <f>'Raw Data'!CT215</f>
        <v>0</v>
      </c>
      <c r="DA215">
        <f>'Raw Data'!CU215</f>
        <v>1.14E-3</v>
      </c>
      <c r="DB215">
        <f>'Raw Data'!CV215</f>
        <v>617</v>
      </c>
      <c r="DC215" t="str">
        <f>'Raw Data'!CW215</f>
        <v>241-0012</v>
      </c>
      <c r="DD215" t="str">
        <f>'Raw Data'!CX215</f>
        <v>3R : Rural Principal Arterial - Other</v>
      </c>
      <c r="DE215" t="str">
        <f>'Raw Data'!CY215</f>
        <v>34.880933, -83.406328</v>
      </c>
      <c r="DF215">
        <f>'Raw Data'!CZ215</f>
        <v>-83.406328000000002</v>
      </c>
      <c r="DG215">
        <f>'Raw Data'!DA215</f>
        <v>34.880932999999999</v>
      </c>
      <c r="DH215">
        <f>'Raw Data'!DB215</f>
        <v>34.880932999999999</v>
      </c>
      <c r="DI215">
        <f>'Raw Data'!DC215</f>
        <v>-83.406328000000002</v>
      </c>
      <c r="DJ215">
        <f>'Raw Data'!DD215</f>
        <v>1.14E-3</v>
      </c>
      <c r="DK215">
        <f>'Raw Data'!DE215</f>
        <v>68</v>
      </c>
      <c r="DL215" s="1" t="str">
        <f>VLOOKUP(DK215,'Curve Info'!$A$9:$P$76,16)</f>
        <v>High Crash Frequency</v>
      </c>
      <c r="DM215" s="1" t="str">
        <f>VLOOKUP(DK215,'Curve Info'!$A$9:$P$76,14)</f>
        <v>High AADT</v>
      </c>
      <c r="DN215" s="1">
        <f t="shared" si="37"/>
        <v>6566.666666666667</v>
      </c>
      <c r="DO215" s="1">
        <f t="shared" si="38"/>
        <v>7470</v>
      </c>
      <c r="DP215" s="1">
        <f t="shared" si="39"/>
        <v>-903.33333333333303</v>
      </c>
      <c r="DQ215" s="1">
        <f t="shared" si="40"/>
        <v>-0.12092815707273534</v>
      </c>
      <c r="DR215" s="1">
        <f t="shared" si="41"/>
        <v>7018.3333333333339</v>
      </c>
      <c r="DS215">
        <f>'Raw Data'!DF215</f>
        <v>5040</v>
      </c>
      <c r="DT215">
        <f>'Raw Data'!DG215</f>
        <v>8.5</v>
      </c>
      <c r="DU215">
        <f>'Raw Data'!DH215</f>
        <v>7440</v>
      </c>
      <c r="DV215">
        <f>'Raw Data'!DI215</f>
        <v>6.9</v>
      </c>
      <c r="DW215">
        <f>'Raw Data'!DJ215</f>
        <v>7220</v>
      </c>
      <c r="DX215">
        <f>'Raw Data'!DK215</f>
        <v>7</v>
      </c>
      <c r="DY215">
        <f>'Raw Data'!DL215</f>
        <v>6850</v>
      </c>
      <c r="DZ215">
        <f>'Raw Data'!DM215</f>
        <v>6</v>
      </c>
      <c r="EA215">
        <f>'Raw Data'!DN215</f>
        <v>8020</v>
      </c>
      <c r="EB215">
        <f>'Raw Data'!DO215</f>
        <v>12</v>
      </c>
      <c r="EC215">
        <f>'Raw Data'!DP215</f>
        <v>7700</v>
      </c>
      <c r="ED215">
        <f>'Raw Data'!DQ215</f>
        <v>12</v>
      </c>
      <c r="EE215">
        <f>'Raw Data'!DR215</f>
        <v>7330</v>
      </c>
      <c r="EF215">
        <f>'Raw Data'!DS215</f>
        <v>12</v>
      </c>
      <c r="EG215">
        <f>'Raw Data'!DT215</f>
        <v>6830</v>
      </c>
      <c r="EH215">
        <f>'Raw Data'!DU215</f>
        <v>12</v>
      </c>
      <c r="EI215">
        <f>'Raw Data'!DV215</f>
        <v>6830</v>
      </c>
      <c r="EJ215">
        <f>'Raw Data'!DW215</f>
        <v>0</v>
      </c>
      <c r="EK215">
        <f>'Raw Data'!DX215</f>
        <v>6930</v>
      </c>
      <c r="EL215">
        <f>'Raw Data'!DY215</f>
        <v>0</v>
      </c>
      <c r="EM215">
        <f>'Raw Data'!DZ215</f>
        <v>0</v>
      </c>
    </row>
    <row r="216" spans="1:143" x14ac:dyDescent="0.3">
      <c r="A216">
        <f>'Raw Data'!A216</f>
        <v>215</v>
      </c>
      <c r="B216">
        <f>'Raw Data'!B216</f>
        <v>6546111</v>
      </c>
      <c r="C216" t="str">
        <f>'Raw Data'!C216</f>
        <v>Clayton Police Department</v>
      </c>
      <c r="D216">
        <f>'Raw Data'!D216</f>
        <v>43108.572916666664</v>
      </c>
      <c r="E216" s="1">
        <f t="shared" si="32"/>
        <v>2018</v>
      </c>
      <c r="F216" s="1" t="str" cm="1">
        <f t="array" ref="F216">_xlfn.IFS(E216&lt;=2016,"before treatment",E216=2017,"unknown",E216&gt;2017,"after treatment")</f>
        <v>after treatment</v>
      </c>
      <c r="G216" s="1">
        <f t="shared" si="33"/>
        <v>0</v>
      </c>
      <c r="H216" s="1">
        <f t="shared" si="34"/>
        <v>1</v>
      </c>
      <c r="I216" t="str">
        <f>'Raw Data'!E216</f>
        <v>Rabun</v>
      </c>
      <c r="J216" t="str">
        <f>'Raw Data'!F216</f>
        <v>Hiawassee St</v>
      </c>
      <c r="K216" t="str">
        <f>'Raw Data'!G216</f>
        <v>Bynum St</v>
      </c>
      <c r="L216" t="str">
        <f>'Raw Data'!H216</f>
        <v>(O) No Injury</v>
      </c>
      <c r="M216">
        <f>'Raw Data'!I216</f>
        <v>0</v>
      </c>
      <c r="N216">
        <f>'Raw Data'!J216</f>
        <v>0</v>
      </c>
      <c r="O216">
        <f>'Raw Data'!K216</f>
        <v>0</v>
      </c>
      <c r="P216" t="str">
        <f>'Raw Data'!L216</f>
        <v>Rear End</v>
      </c>
      <c r="Q216" t="str">
        <f>'Raw Data'!M216</f>
        <v>On Roadway - Non-Intersection</v>
      </c>
      <c r="R216" t="str">
        <f>'Raw Data'!N216</f>
        <v>["Motor Vehicle in Motion","Motor Vehicle in Motion"]</v>
      </c>
      <c r="S216" t="str">
        <f>'Raw Data'!O216</f>
        <v>["Motor Vehicle in Motion","Motor Vehicle in Motion"]</v>
      </c>
      <c r="T216" t="str">
        <f>'Raw Data'!P216</f>
        <v>["Inattentive or Other Distraction (Distracted)","No Contributing Factors"]</v>
      </c>
      <c r="U216">
        <f>'Raw Data'!Q216</f>
        <v>2</v>
      </c>
      <c r="V216" s="1" t="str">
        <f t="shared" si="35"/>
        <v>No</v>
      </c>
      <c r="W216" t="str">
        <f>'Raw Data'!R216</f>
        <v>["Negotiating a Curve","Turning Left"]</v>
      </c>
      <c r="X216" t="str">
        <f>'Raw Data'!S216</f>
        <v>["West","West"]</v>
      </c>
      <c r="Y216" t="str">
        <f>'Raw Data'!T216</f>
        <v>Daylight</v>
      </c>
      <c r="Z216" t="str">
        <f>'Raw Data'!U216</f>
        <v>Wet</v>
      </c>
      <c r="AA216" t="str">
        <f>'Raw Data'!V216</f>
        <v>[17,25]</v>
      </c>
      <c r="AB216" t="str">
        <f>'Raw Data'!W216</f>
        <v>["Lap and Shoulder Belt Used","Lap and Shoulder Belt Used"]</v>
      </c>
      <c r="AC216" s="1">
        <f t="shared" si="36"/>
        <v>0</v>
      </c>
      <c r="AD216" t="str">
        <f>'Raw Data'!X216</f>
        <v>["Passenger Car","Passenger Car"]</v>
      </c>
      <c r="AE216" t="str">
        <f>'Raw Data'!Y216</f>
        <v>2411000200I</v>
      </c>
      <c r="AF216">
        <f>'Raw Data'!Z216</f>
        <v>15.3</v>
      </c>
      <c r="AG216">
        <f>'Raw Data'!AA216</f>
        <v>34.880428999999999</v>
      </c>
      <c r="AH216">
        <f>'Raw Data'!AB216</f>
        <v>-83.407454000000001</v>
      </c>
      <c r="AI216">
        <f>'Raw Data'!AC216</f>
        <v>68</v>
      </c>
      <c r="AJ216">
        <f>'Raw Data'!AD216</f>
        <v>30</v>
      </c>
      <c r="AK216">
        <f>'Raw Data'!AE216</f>
        <v>117</v>
      </c>
      <c r="AL216" t="str">
        <f>'Raw Data'!AF216</f>
        <v>D1_0002_00_I</v>
      </c>
      <c r="AM216">
        <f>'Raw Data'!AG216</f>
        <v>98</v>
      </c>
      <c r="AN216">
        <f>'Raw Data'!AH216</f>
        <v>116</v>
      </c>
      <c r="AO216" t="str">
        <f>'Raw Data'!AI216</f>
        <v>simple</v>
      </c>
      <c r="AP216">
        <f>'Raw Data'!AJ216</f>
        <v>202.7</v>
      </c>
      <c r="AQ216">
        <f>'Raw Data'!AK216</f>
        <v>106</v>
      </c>
      <c r="AR216">
        <f>'Raw Data'!AL216</f>
        <v>374.2</v>
      </c>
      <c r="AS216">
        <f>'Raw Data'!AM216</f>
        <v>-83.407448000000002</v>
      </c>
      <c r="AT216">
        <f>'Raw Data'!AN216</f>
        <v>34.880347999999998</v>
      </c>
      <c r="AU216">
        <f>'Raw Data'!AO216</f>
        <v>-83.406689</v>
      </c>
      <c r="AV216">
        <f>'Raw Data'!AP216</f>
        <v>34.880986999999998</v>
      </c>
      <c r="AW216" t="str">
        <f>'Raw Data'!AQ216</f>
        <v>2411000200I</v>
      </c>
      <c r="AX216">
        <f>'Raw Data'!AR216</f>
        <v>1</v>
      </c>
      <c r="AY216">
        <f>'Raw Data'!AS216</f>
        <v>241</v>
      </c>
      <c r="AZ216">
        <f>'Raw Data'!AT216</f>
        <v>2</v>
      </c>
      <c r="BA216">
        <f>'Raw Data'!AU216</f>
        <v>0</v>
      </c>
      <c r="BB216">
        <f>'Raw Data'!AV216</f>
        <v>25</v>
      </c>
      <c r="BC216">
        <f>'Raw Data'!AW216</f>
        <v>11.05</v>
      </c>
      <c r="BD216">
        <f>'Raw Data'!AX216</f>
        <v>10.75</v>
      </c>
      <c r="BE216">
        <f>'Raw Data'!AY216</f>
        <v>1867.1</v>
      </c>
      <c r="BF216">
        <f>'Raw Data'!AZ216</f>
        <v>1872</v>
      </c>
      <c r="BG216">
        <f>'Raw Data'!BA216</f>
        <v>1880.9</v>
      </c>
      <c r="BH216">
        <f>'Raw Data'!BB216</f>
        <v>35</v>
      </c>
      <c r="BI216">
        <f>'Raw Data'!BC216</f>
        <v>29.2</v>
      </c>
      <c r="BJ216">
        <f>'Raw Data'!BD216</f>
        <v>5.8</v>
      </c>
      <c r="BK216">
        <f>'Raw Data'!BE216</f>
        <v>43091</v>
      </c>
      <c r="BL216" t="str">
        <f>'Raw Data'!BF216</f>
        <v>NONE</v>
      </c>
      <c r="BM216">
        <f>'Raw Data'!BG216</f>
        <v>1.14E-3</v>
      </c>
      <c r="BN216">
        <f>'Raw Data'!BH216</f>
        <v>43297</v>
      </c>
      <c r="BO216">
        <f>'Raw Data'!BI216</f>
        <v>42922</v>
      </c>
      <c r="BP216" t="str">
        <f>'Raw Data'!BJ216</f>
        <v>2411000200I</v>
      </c>
      <c r="BQ216" t="str">
        <f>'Raw Data'!BK216</f>
        <v>RABUN</v>
      </c>
      <c r="BR216">
        <f>'Raw Data'!BL216</f>
        <v>1</v>
      </c>
      <c r="BS216">
        <f>'Raw Data'!BM216</f>
        <v>200</v>
      </c>
      <c r="BT216">
        <f>'Raw Data'!BN216</f>
        <v>1</v>
      </c>
      <c r="BU216">
        <f>'Raw Data'!BO216</f>
        <v>1</v>
      </c>
      <c r="BV216">
        <f>'Raw Data'!BP216</f>
        <v>2</v>
      </c>
      <c r="BW216">
        <f>'Raw Data'!BQ216</f>
        <v>1</v>
      </c>
      <c r="BX216">
        <f>'Raw Data'!BR216</f>
        <v>1</v>
      </c>
      <c r="BY216">
        <f>'Raw Data'!BS216</f>
        <v>2</v>
      </c>
      <c r="BZ216">
        <f>'Raw Data'!BT216</f>
        <v>3</v>
      </c>
      <c r="CA216">
        <f>'Raw Data'!BU216</f>
        <v>3</v>
      </c>
      <c r="CB216" t="str">
        <f>'Raw Data'!BV216</f>
        <v>N</v>
      </c>
      <c r="CC216">
        <f>'Raw Data'!BW216</f>
        <v>241</v>
      </c>
      <c r="CD216">
        <f>'Raw Data'!BX216</f>
        <v>2</v>
      </c>
      <c r="CE216">
        <f>'Raw Data'!BY216</f>
        <v>0</v>
      </c>
      <c r="CF216" t="str">
        <f>'Raw Data'!BZ216</f>
        <v>Not Urban</v>
      </c>
      <c r="CG216" t="str">
        <f>'Raw Data'!CA216</f>
        <v>Not Urban</v>
      </c>
      <c r="CH216">
        <f>'Raw Data'!CB216</f>
        <v>0</v>
      </c>
      <c r="CI216">
        <f>'Raw Data'!CC216</f>
        <v>25</v>
      </c>
      <c r="CJ216">
        <f>'Raw Data'!CD216</f>
        <v>8020</v>
      </c>
      <c r="CK216" t="str">
        <f>'Raw Data'!CE216</f>
        <v>Clayton</v>
      </c>
      <c r="CL216">
        <f>'Raw Data'!CF216</f>
        <v>1690</v>
      </c>
      <c r="CM216">
        <f>'Raw Data'!CG216</f>
        <v>0.21201300000000001</v>
      </c>
      <c r="CN216">
        <f>'Raw Data'!CH216</f>
        <v>9</v>
      </c>
      <c r="CO216" t="str">
        <f>'Raw Data'!CI216</f>
        <v>State Mainline</v>
      </c>
      <c r="CP216">
        <f>'Raw Data'!CJ216</f>
        <v>8020</v>
      </c>
      <c r="CQ216">
        <f>'Raw Data'!CK216</f>
        <v>452487</v>
      </c>
      <c r="CR216">
        <f>'Raw Data'!CL216</f>
        <v>15.31</v>
      </c>
      <c r="CS216">
        <f>'Raw Data'!CM216</f>
        <v>15.53</v>
      </c>
      <c r="CT216">
        <f>'Raw Data'!CN216</f>
        <v>452487</v>
      </c>
      <c r="CU216">
        <f>'Raw Data'!CO216</f>
        <v>0</v>
      </c>
      <c r="CV216">
        <f>'Raw Data'!CP216</f>
        <v>1119.426702</v>
      </c>
      <c r="CW216">
        <f>'Raw Data'!CQ216</f>
        <v>100</v>
      </c>
      <c r="CX216">
        <f>'Raw Data'!CR216</f>
        <v>42946</v>
      </c>
      <c r="CY216">
        <f>'Raw Data'!CS216</f>
        <v>9.0100000000000006E-3</v>
      </c>
      <c r="CZ216">
        <f>'Raw Data'!CT216</f>
        <v>0</v>
      </c>
      <c r="DA216">
        <f>'Raw Data'!CU216</f>
        <v>1.14E-3</v>
      </c>
      <c r="DB216">
        <f>'Raw Data'!CV216</f>
        <v>617</v>
      </c>
      <c r="DC216" t="str">
        <f>'Raw Data'!CW216</f>
        <v>241-0012</v>
      </c>
      <c r="DD216" t="str">
        <f>'Raw Data'!CX216</f>
        <v>3R : Rural Principal Arterial - Other</v>
      </c>
      <c r="DE216" t="str">
        <f>'Raw Data'!CY216</f>
        <v>34.880933, -83.406328</v>
      </c>
      <c r="DF216">
        <f>'Raw Data'!CZ216</f>
        <v>-83.406328000000002</v>
      </c>
      <c r="DG216">
        <f>'Raw Data'!DA216</f>
        <v>34.880932999999999</v>
      </c>
      <c r="DH216">
        <f>'Raw Data'!DB216</f>
        <v>34.880932999999999</v>
      </c>
      <c r="DI216">
        <f>'Raw Data'!DC216</f>
        <v>-83.406328000000002</v>
      </c>
      <c r="DJ216">
        <f>'Raw Data'!DD216</f>
        <v>1.14E-3</v>
      </c>
      <c r="DK216">
        <f>'Raw Data'!DE216</f>
        <v>68</v>
      </c>
      <c r="DL216" s="1" t="str">
        <f>VLOOKUP(DK216,'Curve Info'!$A$9:$P$76,16)</f>
        <v>High Crash Frequency</v>
      </c>
      <c r="DM216" s="1" t="str">
        <f>VLOOKUP(DK216,'Curve Info'!$A$9:$P$76,14)</f>
        <v>High AADT</v>
      </c>
      <c r="DN216" s="1">
        <f t="shared" si="37"/>
        <v>6566.666666666667</v>
      </c>
      <c r="DO216" s="1">
        <f t="shared" si="38"/>
        <v>7470</v>
      </c>
      <c r="DP216" s="1">
        <f t="shared" si="39"/>
        <v>-903.33333333333303</v>
      </c>
      <c r="DQ216" s="1">
        <f t="shared" si="40"/>
        <v>-0.12092815707273534</v>
      </c>
      <c r="DR216" s="1">
        <f t="shared" si="41"/>
        <v>7018.3333333333339</v>
      </c>
      <c r="DS216">
        <f>'Raw Data'!DF216</f>
        <v>5040</v>
      </c>
      <c r="DT216">
        <f>'Raw Data'!DG216</f>
        <v>8.5</v>
      </c>
      <c r="DU216">
        <f>'Raw Data'!DH216</f>
        <v>7440</v>
      </c>
      <c r="DV216">
        <f>'Raw Data'!DI216</f>
        <v>6.9</v>
      </c>
      <c r="DW216">
        <f>'Raw Data'!DJ216</f>
        <v>7220</v>
      </c>
      <c r="DX216">
        <f>'Raw Data'!DK216</f>
        <v>7</v>
      </c>
      <c r="DY216">
        <f>'Raw Data'!DL216</f>
        <v>6850</v>
      </c>
      <c r="DZ216">
        <f>'Raw Data'!DM216</f>
        <v>6</v>
      </c>
      <c r="EA216">
        <f>'Raw Data'!DN216</f>
        <v>8020</v>
      </c>
      <c r="EB216">
        <f>'Raw Data'!DO216</f>
        <v>12</v>
      </c>
      <c r="EC216">
        <f>'Raw Data'!DP216</f>
        <v>7700</v>
      </c>
      <c r="ED216">
        <f>'Raw Data'!DQ216</f>
        <v>12</v>
      </c>
      <c r="EE216">
        <f>'Raw Data'!DR216</f>
        <v>7330</v>
      </c>
      <c r="EF216">
        <f>'Raw Data'!DS216</f>
        <v>12</v>
      </c>
      <c r="EG216">
        <f>'Raw Data'!DT216</f>
        <v>6830</v>
      </c>
      <c r="EH216">
        <f>'Raw Data'!DU216</f>
        <v>12</v>
      </c>
      <c r="EI216">
        <f>'Raw Data'!DV216</f>
        <v>6830</v>
      </c>
      <c r="EJ216">
        <f>'Raw Data'!DW216</f>
        <v>0</v>
      </c>
      <c r="EK216">
        <f>'Raw Data'!DX216</f>
        <v>6930</v>
      </c>
      <c r="EL216">
        <f>'Raw Data'!DY216</f>
        <v>0</v>
      </c>
      <c r="EM216">
        <f>'Raw Data'!DZ216</f>
        <v>0</v>
      </c>
    </row>
    <row r="217" spans="1:143" x14ac:dyDescent="0.3">
      <c r="A217">
        <f>'Raw Data'!A217</f>
        <v>216</v>
      </c>
      <c r="B217">
        <f>'Raw Data'!B217</f>
        <v>5881170</v>
      </c>
      <c r="C217" t="str">
        <f>'Raw Data'!C217</f>
        <v>Clayton Police Department</v>
      </c>
      <c r="D217">
        <f>'Raw Data'!D217</f>
        <v>42511.707638888889</v>
      </c>
      <c r="E217" s="1">
        <f t="shared" si="32"/>
        <v>2016</v>
      </c>
      <c r="F217" s="1" t="str" cm="1">
        <f t="array" ref="F217">_xlfn.IFS(E217&lt;=2016,"before treatment",E217=2017,"unknown",E217&gt;2017,"after treatment")</f>
        <v>before treatment</v>
      </c>
      <c r="G217" s="1">
        <f t="shared" si="33"/>
        <v>1</v>
      </c>
      <c r="H217" s="1">
        <f t="shared" si="34"/>
        <v>0</v>
      </c>
      <c r="I217" t="str">
        <f>'Raw Data'!E217</f>
        <v>Rabun</v>
      </c>
      <c r="J217" t="str">
        <f>'Raw Data'!F217</f>
        <v>Hiawassee St</v>
      </c>
      <c r="K217" t="str">
        <f>'Raw Data'!G217</f>
        <v>Meadow Stream Ln</v>
      </c>
      <c r="L217" t="str">
        <f>'Raw Data'!H217</f>
        <v>(O) No Injury</v>
      </c>
      <c r="M217">
        <f>'Raw Data'!I217</f>
        <v>0</v>
      </c>
      <c r="N217">
        <f>'Raw Data'!J217</f>
        <v>0</v>
      </c>
      <c r="O217">
        <f>'Raw Data'!K217</f>
        <v>0</v>
      </c>
      <c r="P217" t="str">
        <f>'Raw Data'!L217</f>
        <v>Rear End</v>
      </c>
      <c r="Q217" t="str">
        <f>'Raw Data'!M217</f>
        <v>On Roadway - Roadway Intersection</v>
      </c>
      <c r="R217" t="str">
        <f>'Raw Data'!N217</f>
        <v>["Motor Vehicle in Motion","Motor Vehicle in Motion"]</v>
      </c>
      <c r="S217" t="str">
        <f>'Raw Data'!O217</f>
        <v>["Motor Vehicle in Motion","Motor Vehicle in Motion"]</v>
      </c>
      <c r="T217" t="str">
        <f>'Raw Data'!P217</f>
        <v>["Following Too Close","No Contributing Factors"]</v>
      </c>
      <c r="U217">
        <f>'Raw Data'!Q217</f>
        <v>2</v>
      </c>
      <c r="V217" s="1" t="str">
        <f t="shared" si="35"/>
        <v>No</v>
      </c>
      <c r="W217" t="str">
        <f>'Raw Data'!R217</f>
        <v>["Negotiating a Curve","Negotiating a Curve"]</v>
      </c>
      <c r="X217" t="str">
        <f>'Raw Data'!S217</f>
        <v>["East","West"]</v>
      </c>
      <c r="Y217" t="str">
        <f>'Raw Data'!T217</f>
        <v>Daylight</v>
      </c>
      <c r="Z217" t="str">
        <f>'Raw Data'!U217</f>
        <v>Dry</v>
      </c>
      <c r="AA217" t="str">
        <f>'Raw Data'!V217</f>
        <v>[0,0]</v>
      </c>
      <c r="AB217" t="str">
        <f>'Raw Data'!W217</f>
        <v>["Lap and Shoulder Belt Used","Lap and Shoulder Belt Used","Lap and Shoulder Belt Used"]</v>
      </c>
      <c r="AC217" s="1">
        <f t="shared" si="36"/>
        <v>0</v>
      </c>
      <c r="AD217" t="str">
        <f>'Raw Data'!X217</f>
        <v>["Sports Utility Vehicle (SUV)","Sports Utility Vehicle (SUV)"]</v>
      </c>
      <c r="AE217" t="str">
        <f>'Raw Data'!Y217</f>
        <v>2411000200I</v>
      </c>
      <c r="AF217">
        <f>'Raw Data'!Z217</f>
        <v>15.333143</v>
      </c>
      <c r="AG217">
        <f>'Raw Data'!AA217</f>
        <v>34.880847000000003</v>
      </c>
      <c r="AH217">
        <f>'Raw Data'!AB217</f>
        <v>-83.407206000000002</v>
      </c>
      <c r="AI217">
        <f>'Raw Data'!AC217</f>
        <v>68</v>
      </c>
      <c r="AJ217">
        <f>'Raw Data'!AD217</f>
        <v>30</v>
      </c>
      <c r="AK217">
        <f>'Raw Data'!AE217</f>
        <v>117</v>
      </c>
      <c r="AL217" t="str">
        <f>'Raw Data'!AF217</f>
        <v>D1_0002_00_I</v>
      </c>
      <c r="AM217">
        <f>'Raw Data'!AG217</f>
        <v>98</v>
      </c>
      <c r="AN217">
        <f>'Raw Data'!AH217</f>
        <v>116</v>
      </c>
      <c r="AO217" t="str">
        <f>'Raw Data'!AI217</f>
        <v>simple</v>
      </c>
      <c r="AP217">
        <f>'Raw Data'!AJ217</f>
        <v>202.7</v>
      </c>
      <c r="AQ217">
        <f>'Raw Data'!AK217</f>
        <v>106</v>
      </c>
      <c r="AR217">
        <f>'Raw Data'!AL217</f>
        <v>374.2</v>
      </c>
      <c r="AS217">
        <f>'Raw Data'!AM217</f>
        <v>-83.407448000000002</v>
      </c>
      <c r="AT217">
        <f>'Raw Data'!AN217</f>
        <v>34.880347999999998</v>
      </c>
      <c r="AU217">
        <f>'Raw Data'!AO217</f>
        <v>-83.406689</v>
      </c>
      <c r="AV217">
        <f>'Raw Data'!AP217</f>
        <v>34.880986999999998</v>
      </c>
      <c r="AW217" t="str">
        <f>'Raw Data'!AQ217</f>
        <v>2411000200I</v>
      </c>
      <c r="AX217">
        <f>'Raw Data'!AR217</f>
        <v>1</v>
      </c>
      <c r="AY217">
        <f>'Raw Data'!AS217</f>
        <v>241</v>
      </c>
      <c r="AZ217">
        <f>'Raw Data'!AT217</f>
        <v>2</v>
      </c>
      <c r="BA217">
        <f>'Raw Data'!AU217</f>
        <v>0</v>
      </c>
      <c r="BB217">
        <f>'Raw Data'!AV217</f>
        <v>25</v>
      </c>
      <c r="BC217">
        <f>'Raw Data'!AW217</f>
        <v>11.05</v>
      </c>
      <c r="BD217">
        <f>'Raw Data'!AX217</f>
        <v>10.75</v>
      </c>
      <c r="BE217">
        <f>'Raw Data'!AY217</f>
        <v>1867.1</v>
      </c>
      <c r="BF217">
        <f>'Raw Data'!AZ217</f>
        <v>1872</v>
      </c>
      <c r="BG217">
        <f>'Raw Data'!BA217</f>
        <v>1880.9</v>
      </c>
      <c r="BH217">
        <f>'Raw Data'!BB217</f>
        <v>35</v>
      </c>
      <c r="BI217">
        <f>'Raw Data'!BC217</f>
        <v>29.2</v>
      </c>
      <c r="BJ217">
        <f>'Raw Data'!BD217</f>
        <v>5.8</v>
      </c>
      <c r="BK217">
        <f>'Raw Data'!BE217</f>
        <v>43091</v>
      </c>
      <c r="BL217" t="str">
        <f>'Raw Data'!BF217</f>
        <v>NONE</v>
      </c>
      <c r="BM217">
        <f>'Raw Data'!BG217</f>
        <v>1.14E-3</v>
      </c>
      <c r="BN217">
        <f>'Raw Data'!BH217</f>
        <v>43297</v>
      </c>
      <c r="BO217">
        <f>'Raw Data'!BI217</f>
        <v>42922</v>
      </c>
      <c r="BP217" t="str">
        <f>'Raw Data'!BJ217</f>
        <v>2411000200I</v>
      </c>
      <c r="BQ217" t="str">
        <f>'Raw Data'!BK217</f>
        <v>RABUN</v>
      </c>
      <c r="BR217">
        <f>'Raw Data'!BL217</f>
        <v>1</v>
      </c>
      <c r="BS217">
        <f>'Raw Data'!BM217</f>
        <v>200</v>
      </c>
      <c r="BT217">
        <f>'Raw Data'!BN217</f>
        <v>1</v>
      </c>
      <c r="BU217">
        <f>'Raw Data'!BO217</f>
        <v>1</v>
      </c>
      <c r="BV217">
        <f>'Raw Data'!BP217</f>
        <v>2</v>
      </c>
      <c r="BW217">
        <f>'Raw Data'!BQ217</f>
        <v>1</v>
      </c>
      <c r="BX217">
        <f>'Raw Data'!BR217</f>
        <v>1</v>
      </c>
      <c r="BY217">
        <f>'Raw Data'!BS217</f>
        <v>2</v>
      </c>
      <c r="BZ217">
        <f>'Raw Data'!BT217</f>
        <v>3</v>
      </c>
      <c r="CA217">
        <f>'Raw Data'!BU217</f>
        <v>3</v>
      </c>
      <c r="CB217" t="str">
        <f>'Raw Data'!BV217</f>
        <v>N</v>
      </c>
      <c r="CC217">
        <f>'Raw Data'!BW217</f>
        <v>241</v>
      </c>
      <c r="CD217">
        <f>'Raw Data'!BX217</f>
        <v>2</v>
      </c>
      <c r="CE217">
        <f>'Raw Data'!BY217</f>
        <v>0</v>
      </c>
      <c r="CF217" t="str">
        <f>'Raw Data'!BZ217</f>
        <v>Not Urban</v>
      </c>
      <c r="CG217" t="str">
        <f>'Raw Data'!CA217</f>
        <v>Not Urban</v>
      </c>
      <c r="CH217">
        <f>'Raw Data'!CB217</f>
        <v>0</v>
      </c>
      <c r="CI217">
        <f>'Raw Data'!CC217</f>
        <v>25</v>
      </c>
      <c r="CJ217">
        <f>'Raw Data'!CD217</f>
        <v>8020</v>
      </c>
      <c r="CK217" t="str">
        <f>'Raw Data'!CE217</f>
        <v>Clayton</v>
      </c>
      <c r="CL217">
        <f>'Raw Data'!CF217</f>
        <v>1690</v>
      </c>
      <c r="CM217">
        <f>'Raw Data'!CG217</f>
        <v>0.21201300000000001</v>
      </c>
      <c r="CN217">
        <f>'Raw Data'!CH217</f>
        <v>9</v>
      </c>
      <c r="CO217" t="str">
        <f>'Raw Data'!CI217</f>
        <v>State Mainline</v>
      </c>
      <c r="CP217">
        <f>'Raw Data'!CJ217</f>
        <v>8020</v>
      </c>
      <c r="CQ217">
        <f>'Raw Data'!CK217</f>
        <v>452487</v>
      </c>
      <c r="CR217">
        <f>'Raw Data'!CL217</f>
        <v>15.31</v>
      </c>
      <c r="CS217">
        <f>'Raw Data'!CM217</f>
        <v>15.53</v>
      </c>
      <c r="CT217">
        <f>'Raw Data'!CN217</f>
        <v>452487</v>
      </c>
      <c r="CU217">
        <f>'Raw Data'!CO217</f>
        <v>0</v>
      </c>
      <c r="CV217">
        <f>'Raw Data'!CP217</f>
        <v>1119.426702</v>
      </c>
      <c r="CW217">
        <f>'Raw Data'!CQ217</f>
        <v>100</v>
      </c>
      <c r="CX217">
        <f>'Raw Data'!CR217</f>
        <v>42946</v>
      </c>
      <c r="CY217">
        <f>'Raw Data'!CS217</f>
        <v>9.0100000000000006E-3</v>
      </c>
      <c r="CZ217">
        <f>'Raw Data'!CT217</f>
        <v>0</v>
      </c>
      <c r="DA217">
        <f>'Raw Data'!CU217</f>
        <v>1.14E-3</v>
      </c>
      <c r="DB217">
        <f>'Raw Data'!CV217</f>
        <v>617</v>
      </c>
      <c r="DC217" t="str">
        <f>'Raw Data'!CW217</f>
        <v>241-0012</v>
      </c>
      <c r="DD217" t="str">
        <f>'Raw Data'!CX217</f>
        <v>3R : Rural Principal Arterial - Other</v>
      </c>
      <c r="DE217" t="str">
        <f>'Raw Data'!CY217</f>
        <v>34.880933, -83.406328</v>
      </c>
      <c r="DF217">
        <f>'Raw Data'!CZ217</f>
        <v>-83.406328000000002</v>
      </c>
      <c r="DG217">
        <f>'Raw Data'!DA217</f>
        <v>34.880932999999999</v>
      </c>
      <c r="DH217">
        <f>'Raw Data'!DB217</f>
        <v>34.880932999999999</v>
      </c>
      <c r="DI217">
        <f>'Raw Data'!DC217</f>
        <v>-83.406328000000002</v>
      </c>
      <c r="DJ217">
        <f>'Raw Data'!DD217</f>
        <v>1.14E-3</v>
      </c>
      <c r="DK217">
        <f>'Raw Data'!DE217</f>
        <v>68</v>
      </c>
      <c r="DL217" s="1" t="str">
        <f>VLOOKUP(DK217,'Curve Info'!$A$9:$P$76,16)</f>
        <v>High Crash Frequency</v>
      </c>
      <c r="DM217" s="1" t="str">
        <f>VLOOKUP(DK217,'Curve Info'!$A$9:$P$76,14)</f>
        <v>High AADT</v>
      </c>
      <c r="DN217" s="1">
        <f t="shared" si="37"/>
        <v>6566.666666666667</v>
      </c>
      <c r="DO217" s="1">
        <f t="shared" si="38"/>
        <v>7470</v>
      </c>
      <c r="DP217" s="1">
        <f t="shared" si="39"/>
        <v>-903.33333333333303</v>
      </c>
      <c r="DQ217" s="1">
        <f t="shared" si="40"/>
        <v>-0.12092815707273534</v>
      </c>
      <c r="DR217" s="1">
        <f t="shared" si="41"/>
        <v>7018.3333333333339</v>
      </c>
      <c r="DS217">
        <f>'Raw Data'!DF217</f>
        <v>5040</v>
      </c>
      <c r="DT217">
        <f>'Raw Data'!DG217</f>
        <v>8.5</v>
      </c>
      <c r="DU217">
        <f>'Raw Data'!DH217</f>
        <v>7440</v>
      </c>
      <c r="DV217">
        <f>'Raw Data'!DI217</f>
        <v>6.9</v>
      </c>
      <c r="DW217">
        <f>'Raw Data'!DJ217</f>
        <v>7220</v>
      </c>
      <c r="DX217">
        <f>'Raw Data'!DK217</f>
        <v>7</v>
      </c>
      <c r="DY217">
        <f>'Raw Data'!DL217</f>
        <v>6850</v>
      </c>
      <c r="DZ217">
        <f>'Raw Data'!DM217</f>
        <v>6</v>
      </c>
      <c r="EA217">
        <f>'Raw Data'!DN217</f>
        <v>8020</v>
      </c>
      <c r="EB217">
        <f>'Raw Data'!DO217</f>
        <v>12</v>
      </c>
      <c r="EC217">
        <f>'Raw Data'!DP217</f>
        <v>7700</v>
      </c>
      <c r="ED217">
        <f>'Raw Data'!DQ217</f>
        <v>12</v>
      </c>
      <c r="EE217">
        <f>'Raw Data'!DR217</f>
        <v>7330</v>
      </c>
      <c r="EF217">
        <f>'Raw Data'!DS217</f>
        <v>12</v>
      </c>
      <c r="EG217">
        <f>'Raw Data'!DT217</f>
        <v>6830</v>
      </c>
      <c r="EH217">
        <f>'Raw Data'!DU217</f>
        <v>12</v>
      </c>
      <c r="EI217">
        <f>'Raw Data'!DV217</f>
        <v>6830</v>
      </c>
      <c r="EJ217">
        <f>'Raw Data'!DW217</f>
        <v>0</v>
      </c>
      <c r="EK217">
        <f>'Raw Data'!DX217</f>
        <v>6930</v>
      </c>
      <c r="EL217">
        <f>'Raw Data'!DY217</f>
        <v>0</v>
      </c>
      <c r="EM217">
        <f>'Raw Data'!DZ217</f>
        <v>0</v>
      </c>
    </row>
    <row r="218" spans="1:143" x14ac:dyDescent="0.3">
      <c r="A218">
        <f>'Raw Data'!A218</f>
        <v>217</v>
      </c>
      <c r="B218">
        <f>'Raw Data'!B218</f>
        <v>5653923</v>
      </c>
      <c r="C218" t="str">
        <f>'Raw Data'!C218</f>
        <v>Gsp Post 00</v>
      </c>
      <c r="D218">
        <f>'Raw Data'!D218</f>
        <v>42428.574305555558</v>
      </c>
      <c r="E218" s="1">
        <f t="shared" si="32"/>
        <v>2016</v>
      </c>
      <c r="F218" s="1" t="str" cm="1">
        <f t="array" ref="F218">_xlfn.IFS(E218&lt;=2016,"before treatment",E218=2017,"unknown",E218&gt;2017,"after treatment")</f>
        <v>before treatment</v>
      </c>
      <c r="G218" s="1">
        <f t="shared" si="33"/>
        <v>1</v>
      </c>
      <c r="H218" s="1">
        <f t="shared" si="34"/>
        <v>0</v>
      </c>
      <c r="I218" t="str">
        <f>'Raw Data'!E218</f>
        <v>Rabun</v>
      </c>
      <c r="J218" t="str">
        <f>'Raw Data'!F218</f>
        <v>Hiawassee St</v>
      </c>
      <c r="K218" t="str">
        <f>'Raw Data'!G218</f>
        <v>(none)</v>
      </c>
      <c r="L218" t="str">
        <f>'Raw Data'!H218</f>
        <v>(O) No Injury</v>
      </c>
      <c r="M218">
        <f>'Raw Data'!I218</f>
        <v>0</v>
      </c>
      <c r="N218">
        <f>'Raw Data'!J218</f>
        <v>0</v>
      </c>
      <c r="O218">
        <f>'Raw Data'!K218</f>
        <v>0</v>
      </c>
      <c r="P218" t="str">
        <f>'Raw Data'!L218</f>
        <v>Not a Collision with Motor Vehicle</v>
      </c>
      <c r="Q218" t="str">
        <f>'Raw Data'!M218</f>
        <v>On Shoulder</v>
      </c>
      <c r="R218" t="str">
        <f>'Raw Data'!N218</f>
        <v>Highway Traffic Sign Post</v>
      </c>
      <c r="S218" t="str">
        <f>'Raw Data'!O218</f>
        <v>Embankment</v>
      </c>
      <c r="T218" t="str">
        <f>'Raw Data'!P218</f>
        <v>(None)</v>
      </c>
      <c r="U218">
        <f>'Raw Data'!Q218</f>
        <v>1</v>
      </c>
      <c r="V218" s="1" t="str">
        <f t="shared" si="35"/>
        <v>Yes</v>
      </c>
      <c r="W218" t="str">
        <f>'Raw Data'!R218</f>
        <v>Negotiating a Curve</v>
      </c>
      <c r="X218" t="str">
        <f>'Raw Data'!S218</f>
        <v>West</v>
      </c>
      <c r="Y218" t="str">
        <f>'Raw Data'!T218</f>
        <v>Daylight</v>
      </c>
      <c r="Z218" t="str">
        <f>'Raw Data'!U218</f>
        <v>Dry</v>
      </c>
      <c r="AA218">
        <f>'Raw Data'!V218</f>
        <v>64</v>
      </c>
      <c r="AB218" t="str">
        <f>'Raw Data'!W218</f>
        <v>Lap and Shoulder Belt Used</v>
      </c>
      <c r="AC218" s="1">
        <f t="shared" si="36"/>
        <v>0</v>
      </c>
      <c r="AD218" t="str">
        <f>'Raw Data'!X218</f>
        <v>Sports Utility Vehicle (SUV)</v>
      </c>
      <c r="AE218" t="str">
        <f>'Raw Data'!Y218</f>
        <v>2411000200I</v>
      </c>
      <c r="AF218">
        <f>'Raw Data'!Z218</f>
        <v>15.336838999999999</v>
      </c>
      <c r="AG218">
        <f>'Raw Data'!AA218</f>
        <v>34.880876000000001</v>
      </c>
      <c r="AH218">
        <f>'Raw Data'!AB218</f>
        <v>-83.407155000000003</v>
      </c>
      <c r="AI218">
        <f>'Raw Data'!AC218</f>
        <v>68</v>
      </c>
      <c r="AJ218">
        <f>'Raw Data'!AD218</f>
        <v>30</v>
      </c>
      <c r="AK218">
        <f>'Raw Data'!AE218</f>
        <v>117</v>
      </c>
      <c r="AL218" t="str">
        <f>'Raw Data'!AF218</f>
        <v>D1_0002_00_I</v>
      </c>
      <c r="AM218">
        <f>'Raw Data'!AG218</f>
        <v>98</v>
      </c>
      <c r="AN218">
        <f>'Raw Data'!AH218</f>
        <v>116</v>
      </c>
      <c r="AO218" t="str">
        <f>'Raw Data'!AI218</f>
        <v>simple</v>
      </c>
      <c r="AP218">
        <f>'Raw Data'!AJ218</f>
        <v>202.7</v>
      </c>
      <c r="AQ218">
        <f>'Raw Data'!AK218</f>
        <v>106</v>
      </c>
      <c r="AR218">
        <f>'Raw Data'!AL218</f>
        <v>374.2</v>
      </c>
      <c r="AS218">
        <f>'Raw Data'!AM218</f>
        <v>-83.407448000000002</v>
      </c>
      <c r="AT218">
        <f>'Raw Data'!AN218</f>
        <v>34.880347999999998</v>
      </c>
      <c r="AU218">
        <f>'Raw Data'!AO218</f>
        <v>-83.406689</v>
      </c>
      <c r="AV218">
        <f>'Raw Data'!AP218</f>
        <v>34.880986999999998</v>
      </c>
      <c r="AW218" t="str">
        <f>'Raw Data'!AQ218</f>
        <v>2411000200I</v>
      </c>
      <c r="AX218">
        <f>'Raw Data'!AR218</f>
        <v>1</v>
      </c>
      <c r="AY218">
        <f>'Raw Data'!AS218</f>
        <v>241</v>
      </c>
      <c r="AZ218">
        <f>'Raw Data'!AT218</f>
        <v>2</v>
      </c>
      <c r="BA218">
        <f>'Raw Data'!AU218</f>
        <v>0</v>
      </c>
      <c r="BB218">
        <f>'Raw Data'!AV218</f>
        <v>25</v>
      </c>
      <c r="BC218">
        <f>'Raw Data'!AW218</f>
        <v>11.05</v>
      </c>
      <c r="BD218">
        <f>'Raw Data'!AX218</f>
        <v>10.75</v>
      </c>
      <c r="BE218">
        <f>'Raw Data'!AY218</f>
        <v>1867.1</v>
      </c>
      <c r="BF218">
        <f>'Raw Data'!AZ218</f>
        <v>1872</v>
      </c>
      <c r="BG218">
        <f>'Raw Data'!BA218</f>
        <v>1880.9</v>
      </c>
      <c r="BH218">
        <f>'Raw Data'!BB218</f>
        <v>35</v>
      </c>
      <c r="BI218">
        <f>'Raw Data'!BC218</f>
        <v>29.2</v>
      </c>
      <c r="BJ218">
        <f>'Raw Data'!BD218</f>
        <v>5.8</v>
      </c>
      <c r="BK218">
        <f>'Raw Data'!BE218</f>
        <v>43091</v>
      </c>
      <c r="BL218" t="str">
        <f>'Raw Data'!BF218</f>
        <v>NONE</v>
      </c>
      <c r="BM218">
        <f>'Raw Data'!BG218</f>
        <v>1.14E-3</v>
      </c>
      <c r="BN218">
        <f>'Raw Data'!BH218</f>
        <v>43297</v>
      </c>
      <c r="BO218">
        <f>'Raw Data'!BI218</f>
        <v>42922</v>
      </c>
      <c r="BP218" t="str">
        <f>'Raw Data'!BJ218</f>
        <v>2411000200I</v>
      </c>
      <c r="BQ218" t="str">
        <f>'Raw Data'!BK218</f>
        <v>RABUN</v>
      </c>
      <c r="BR218">
        <f>'Raw Data'!BL218</f>
        <v>1</v>
      </c>
      <c r="BS218">
        <f>'Raw Data'!BM218</f>
        <v>200</v>
      </c>
      <c r="BT218">
        <f>'Raw Data'!BN218</f>
        <v>1</v>
      </c>
      <c r="BU218">
        <f>'Raw Data'!BO218</f>
        <v>1</v>
      </c>
      <c r="BV218">
        <f>'Raw Data'!BP218</f>
        <v>2</v>
      </c>
      <c r="BW218">
        <f>'Raw Data'!BQ218</f>
        <v>1</v>
      </c>
      <c r="BX218">
        <f>'Raw Data'!BR218</f>
        <v>1</v>
      </c>
      <c r="BY218">
        <f>'Raw Data'!BS218</f>
        <v>2</v>
      </c>
      <c r="BZ218">
        <f>'Raw Data'!BT218</f>
        <v>3</v>
      </c>
      <c r="CA218">
        <f>'Raw Data'!BU218</f>
        <v>3</v>
      </c>
      <c r="CB218" t="str">
        <f>'Raw Data'!BV218</f>
        <v>N</v>
      </c>
      <c r="CC218">
        <f>'Raw Data'!BW218</f>
        <v>241</v>
      </c>
      <c r="CD218">
        <f>'Raw Data'!BX218</f>
        <v>2</v>
      </c>
      <c r="CE218">
        <f>'Raw Data'!BY218</f>
        <v>0</v>
      </c>
      <c r="CF218" t="str">
        <f>'Raw Data'!BZ218</f>
        <v>Not Urban</v>
      </c>
      <c r="CG218" t="str">
        <f>'Raw Data'!CA218</f>
        <v>Not Urban</v>
      </c>
      <c r="CH218">
        <f>'Raw Data'!CB218</f>
        <v>0</v>
      </c>
      <c r="CI218">
        <f>'Raw Data'!CC218</f>
        <v>25</v>
      </c>
      <c r="CJ218">
        <f>'Raw Data'!CD218</f>
        <v>8020</v>
      </c>
      <c r="CK218" t="str">
        <f>'Raw Data'!CE218</f>
        <v>Clayton</v>
      </c>
      <c r="CL218">
        <f>'Raw Data'!CF218</f>
        <v>1690</v>
      </c>
      <c r="CM218">
        <f>'Raw Data'!CG218</f>
        <v>0.21201300000000001</v>
      </c>
      <c r="CN218">
        <f>'Raw Data'!CH218</f>
        <v>9</v>
      </c>
      <c r="CO218" t="str">
        <f>'Raw Data'!CI218</f>
        <v>State Mainline</v>
      </c>
      <c r="CP218">
        <f>'Raw Data'!CJ218</f>
        <v>8020</v>
      </c>
      <c r="CQ218">
        <f>'Raw Data'!CK218</f>
        <v>452487</v>
      </c>
      <c r="CR218">
        <f>'Raw Data'!CL218</f>
        <v>15.31</v>
      </c>
      <c r="CS218">
        <f>'Raw Data'!CM218</f>
        <v>15.53</v>
      </c>
      <c r="CT218">
        <f>'Raw Data'!CN218</f>
        <v>452487</v>
      </c>
      <c r="CU218">
        <f>'Raw Data'!CO218</f>
        <v>0</v>
      </c>
      <c r="CV218">
        <f>'Raw Data'!CP218</f>
        <v>1119.426702</v>
      </c>
      <c r="CW218">
        <f>'Raw Data'!CQ218</f>
        <v>100</v>
      </c>
      <c r="CX218">
        <f>'Raw Data'!CR218</f>
        <v>42946</v>
      </c>
      <c r="CY218">
        <f>'Raw Data'!CS218</f>
        <v>9.0100000000000006E-3</v>
      </c>
      <c r="CZ218">
        <f>'Raw Data'!CT218</f>
        <v>0</v>
      </c>
      <c r="DA218">
        <f>'Raw Data'!CU218</f>
        <v>1.14E-3</v>
      </c>
      <c r="DB218">
        <f>'Raw Data'!CV218</f>
        <v>617</v>
      </c>
      <c r="DC218" t="str">
        <f>'Raw Data'!CW218</f>
        <v>241-0012</v>
      </c>
      <c r="DD218" t="str">
        <f>'Raw Data'!CX218</f>
        <v>3R : Rural Principal Arterial - Other</v>
      </c>
      <c r="DE218" t="str">
        <f>'Raw Data'!CY218</f>
        <v>34.880933, -83.406328</v>
      </c>
      <c r="DF218">
        <f>'Raw Data'!CZ218</f>
        <v>-83.406328000000002</v>
      </c>
      <c r="DG218">
        <f>'Raw Data'!DA218</f>
        <v>34.880932999999999</v>
      </c>
      <c r="DH218">
        <f>'Raw Data'!DB218</f>
        <v>34.880932999999999</v>
      </c>
      <c r="DI218">
        <f>'Raw Data'!DC218</f>
        <v>-83.406328000000002</v>
      </c>
      <c r="DJ218">
        <f>'Raw Data'!DD218</f>
        <v>1.14E-3</v>
      </c>
      <c r="DK218">
        <f>'Raw Data'!DE218</f>
        <v>68</v>
      </c>
      <c r="DL218" s="1" t="str">
        <f>VLOOKUP(DK218,'Curve Info'!$A$9:$P$76,16)</f>
        <v>High Crash Frequency</v>
      </c>
      <c r="DM218" s="1" t="str">
        <f>VLOOKUP(DK218,'Curve Info'!$A$9:$P$76,14)</f>
        <v>High AADT</v>
      </c>
      <c r="DN218" s="1">
        <f t="shared" si="37"/>
        <v>6566.666666666667</v>
      </c>
      <c r="DO218" s="1">
        <f t="shared" si="38"/>
        <v>7470</v>
      </c>
      <c r="DP218" s="1">
        <f t="shared" si="39"/>
        <v>-903.33333333333303</v>
      </c>
      <c r="DQ218" s="1">
        <f t="shared" si="40"/>
        <v>-0.12092815707273534</v>
      </c>
      <c r="DR218" s="1">
        <f t="shared" si="41"/>
        <v>7018.3333333333339</v>
      </c>
      <c r="DS218">
        <f>'Raw Data'!DF218</f>
        <v>5040</v>
      </c>
      <c r="DT218">
        <f>'Raw Data'!DG218</f>
        <v>8.5</v>
      </c>
      <c r="DU218">
        <f>'Raw Data'!DH218</f>
        <v>7440</v>
      </c>
      <c r="DV218">
        <f>'Raw Data'!DI218</f>
        <v>6.9</v>
      </c>
      <c r="DW218">
        <f>'Raw Data'!DJ218</f>
        <v>7220</v>
      </c>
      <c r="DX218">
        <f>'Raw Data'!DK218</f>
        <v>7</v>
      </c>
      <c r="DY218">
        <f>'Raw Data'!DL218</f>
        <v>6850</v>
      </c>
      <c r="DZ218">
        <f>'Raw Data'!DM218</f>
        <v>6</v>
      </c>
      <c r="EA218">
        <f>'Raw Data'!DN218</f>
        <v>8020</v>
      </c>
      <c r="EB218">
        <f>'Raw Data'!DO218</f>
        <v>12</v>
      </c>
      <c r="EC218">
        <f>'Raw Data'!DP218</f>
        <v>7700</v>
      </c>
      <c r="ED218">
        <f>'Raw Data'!DQ218</f>
        <v>12</v>
      </c>
      <c r="EE218">
        <f>'Raw Data'!DR218</f>
        <v>7330</v>
      </c>
      <c r="EF218">
        <f>'Raw Data'!DS218</f>
        <v>12</v>
      </c>
      <c r="EG218">
        <f>'Raw Data'!DT218</f>
        <v>6830</v>
      </c>
      <c r="EH218">
        <f>'Raw Data'!DU218</f>
        <v>12</v>
      </c>
      <c r="EI218">
        <f>'Raw Data'!DV218</f>
        <v>6830</v>
      </c>
      <c r="EJ218">
        <f>'Raw Data'!DW218</f>
        <v>0</v>
      </c>
      <c r="EK218">
        <f>'Raw Data'!DX218</f>
        <v>6930</v>
      </c>
      <c r="EL218">
        <f>'Raw Data'!DY218</f>
        <v>0</v>
      </c>
      <c r="EM218">
        <f>'Raw Data'!DZ218</f>
        <v>0</v>
      </c>
    </row>
    <row r="219" spans="1:143" x14ac:dyDescent="0.3">
      <c r="A219">
        <f>'Raw Data'!A219</f>
        <v>218</v>
      </c>
      <c r="B219">
        <f>'Raw Data'!B219</f>
        <v>5177205</v>
      </c>
      <c r="C219" t="str">
        <f>'Raw Data'!C219</f>
        <v>Clayton Police Department</v>
      </c>
      <c r="D219">
        <f>'Raw Data'!D219</f>
        <v>41976.736805555556</v>
      </c>
      <c r="E219" s="1">
        <f t="shared" si="32"/>
        <v>2014</v>
      </c>
      <c r="F219" s="1" t="str" cm="1">
        <f t="array" ref="F219">_xlfn.IFS(E219&lt;=2016,"before treatment",E219=2017,"unknown",E219&gt;2017,"after treatment")</f>
        <v>before treatment</v>
      </c>
      <c r="G219" s="1">
        <f t="shared" si="33"/>
        <v>1</v>
      </c>
      <c r="H219" s="1">
        <f t="shared" si="34"/>
        <v>0</v>
      </c>
      <c r="I219" t="str">
        <f>'Raw Data'!E219</f>
        <v>Rabun</v>
      </c>
      <c r="J219" t="str">
        <f>'Raw Data'!F219</f>
        <v>Hiawassee St</v>
      </c>
      <c r="K219" t="str">
        <f>'Raw Data'!G219</f>
        <v>Meadow Stream Ln</v>
      </c>
      <c r="L219" t="str">
        <f>'Raw Data'!H219</f>
        <v>(O) No Injury</v>
      </c>
      <c r="M219">
        <f>'Raw Data'!I219</f>
        <v>0</v>
      </c>
      <c r="N219">
        <f>'Raw Data'!J219</f>
        <v>0</v>
      </c>
      <c r="O219">
        <f>'Raw Data'!K219</f>
        <v>0</v>
      </c>
      <c r="P219" t="str">
        <f>'Raw Data'!L219</f>
        <v>Angle (Other)</v>
      </c>
      <c r="Q219" t="str">
        <f>'Raw Data'!M219</f>
        <v>On Roadway - Roadway Intersection</v>
      </c>
      <c r="R219" t="str">
        <f>'Raw Data'!N219</f>
        <v>["Motor Vehicle in Motion","Motor Vehicle in Motion"]</v>
      </c>
      <c r="S219" t="str">
        <f>'Raw Data'!O219</f>
        <v>["Motor Vehicle in Motion","Motor Vehicle in Motion"]</v>
      </c>
      <c r="T219" t="str">
        <f>'Raw Data'!P219</f>
        <v>["Failure to Yield","No Contributing Factors"]</v>
      </c>
      <c r="U219">
        <f>'Raw Data'!Q219</f>
        <v>2</v>
      </c>
      <c r="V219" s="1" t="str">
        <f t="shared" si="35"/>
        <v>No</v>
      </c>
      <c r="W219" t="str">
        <f>'Raw Data'!R219</f>
        <v>["Negotiating a Curve","Negotiating a Curve"]</v>
      </c>
      <c r="X219" t="str">
        <f>'Raw Data'!S219</f>
        <v>["East","East"]</v>
      </c>
      <c r="Y219" t="str">
        <f>'Raw Data'!T219</f>
        <v>Dusk</v>
      </c>
      <c r="Z219" t="str">
        <f>'Raw Data'!U219</f>
        <v>Dry</v>
      </c>
      <c r="AA219" t="str">
        <f>'Raw Data'!V219</f>
        <v>[66,74]</v>
      </c>
      <c r="AB219" t="str">
        <f>'Raw Data'!W219</f>
        <v>["Shoulder Belt Only Used","Shoulder Belt Only Used","Shoulder Belt Only Used"]</v>
      </c>
      <c r="AC219" s="1">
        <f t="shared" si="36"/>
        <v>0</v>
      </c>
      <c r="AD219" t="str">
        <f>'Raw Data'!X219</f>
        <v>["Passenger Car","Passenger Car"]</v>
      </c>
      <c r="AE219" t="str">
        <f>'Raw Data'!Y219</f>
        <v>2411000200I</v>
      </c>
      <c r="AF219">
        <f>'Raw Data'!Z219</f>
        <v>15.353</v>
      </c>
      <c r="AG219">
        <f>'Raw Data'!AA219</f>
        <v>34.880974000000002</v>
      </c>
      <c r="AH219">
        <f>'Raw Data'!AB219</f>
        <v>-83.406897999999998</v>
      </c>
      <c r="AI219">
        <f>'Raw Data'!AC219</f>
        <v>68</v>
      </c>
      <c r="AJ219">
        <f>'Raw Data'!AD219</f>
        <v>30</v>
      </c>
      <c r="AK219">
        <f>'Raw Data'!AE219</f>
        <v>117</v>
      </c>
      <c r="AL219" t="str">
        <f>'Raw Data'!AF219</f>
        <v>D1_0002_00_I</v>
      </c>
      <c r="AM219">
        <f>'Raw Data'!AG219</f>
        <v>98</v>
      </c>
      <c r="AN219">
        <f>'Raw Data'!AH219</f>
        <v>116</v>
      </c>
      <c r="AO219" t="str">
        <f>'Raw Data'!AI219</f>
        <v>simple</v>
      </c>
      <c r="AP219">
        <f>'Raw Data'!AJ219</f>
        <v>202.7</v>
      </c>
      <c r="AQ219">
        <f>'Raw Data'!AK219</f>
        <v>106</v>
      </c>
      <c r="AR219">
        <f>'Raw Data'!AL219</f>
        <v>374.2</v>
      </c>
      <c r="AS219">
        <f>'Raw Data'!AM219</f>
        <v>-83.407448000000002</v>
      </c>
      <c r="AT219">
        <f>'Raw Data'!AN219</f>
        <v>34.880347999999998</v>
      </c>
      <c r="AU219">
        <f>'Raw Data'!AO219</f>
        <v>-83.406689</v>
      </c>
      <c r="AV219">
        <f>'Raw Data'!AP219</f>
        <v>34.880986999999998</v>
      </c>
      <c r="AW219" t="str">
        <f>'Raw Data'!AQ219</f>
        <v>2411000200I</v>
      </c>
      <c r="AX219">
        <f>'Raw Data'!AR219</f>
        <v>1</v>
      </c>
      <c r="AY219">
        <f>'Raw Data'!AS219</f>
        <v>241</v>
      </c>
      <c r="AZ219">
        <f>'Raw Data'!AT219</f>
        <v>2</v>
      </c>
      <c r="BA219">
        <f>'Raw Data'!AU219</f>
        <v>0</v>
      </c>
      <c r="BB219">
        <f>'Raw Data'!AV219</f>
        <v>25</v>
      </c>
      <c r="BC219">
        <f>'Raw Data'!AW219</f>
        <v>11.05</v>
      </c>
      <c r="BD219">
        <f>'Raw Data'!AX219</f>
        <v>10.75</v>
      </c>
      <c r="BE219">
        <f>'Raw Data'!AY219</f>
        <v>1867.1</v>
      </c>
      <c r="BF219">
        <f>'Raw Data'!AZ219</f>
        <v>1872</v>
      </c>
      <c r="BG219">
        <f>'Raw Data'!BA219</f>
        <v>1880.9</v>
      </c>
      <c r="BH219">
        <f>'Raw Data'!BB219</f>
        <v>35</v>
      </c>
      <c r="BI219">
        <f>'Raw Data'!BC219</f>
        <v>29.2</v>
      </c>
      <c r="BJ219">
        <f>'Raw Data'!BD219</f>
        <v>5.8</v>
      </c>
      <c r="BK219">
        <f>'Raw Data'!BE219</f>
        <v>43091</v>
      </c>
      <c r="BL219" t="str">
        <f>'Raw Data'!BF219</f>
        <v>NONE</v>
      </c>
      <c r="BM219">
        <f>'Raw Data'!BG219</f>
        <v>1.14E-3</v>
      </c>
      <c r="BN219">
        <f>'Raw Data'!BH219</f>
        <v>43297</v>
      </c>
      <c r="BO219">
        <f>'Raw Data'!BI219</f>
        <v>42922</v>
      </c>
      <c r="BP219" t="str">
        <f>'Raw Data'!BJ219</f>
        <v>2411000200I</v>
      </c>
      <c r="BQ219" t="str">
        <f>'Raw Data'!BK219</f>
        <v>RABUN</v>
      </c>
      <c r="BR219">
        <f>'Raw Data'!BL219</f>
        <v>1</v>
      </c>
      <c r="BS219">
        <f>'Raw Data'!BM219</f>
        <v>200</v>
      </c>
      <c r="BT219">
        <f>'Raw Data'!BN219</f>
        <v>1</v>
      </c>
      <c r="BU219">
        <f>'Raw Data'!BO219</f>
        <v>1</v>
      </c>
      <c r="BV219">
        <f>'Raw Data'!BP219</f>
        <v>2</v>
      </c>
      <c r="BW219">
        <f>'Raw Data'!BQ219</f>
        <v>1</v>
      </c>
      <c r="BX219">
        <f>'Raw Data'!BR219</f>
        <v>1</v>
      </c>
      <c r="BY219">
        <f>'Raw Data'!BS219</f>
        <v>2</v>
      </c>
      <c r="BZ219">
        <f>'Raw Data'!BT219</f>
        <v>3</v>
      </c>
      <c r="CA219">
        <f>'Raw Data'!BU219</f>
        <v>3</v>
      </c>
      <c r="CB219" t="str">
        <f>'Raw Data'!BV219</f>
        <v>N</v>
      </c>
      <c r="CC219">
        <f>'Raw Data'!BW219</f>
        <v>241</v>
      </c>
      <c r="CD219">
        <f>'Raw Data'!BX219</f>
        <v>2</v>
      </c>
      <c r="CE219">
        <f>'Raw Data'!BY219</f>
        <v>0</v>
      </c>
      <c r="CF219" t="str">
        <f>'Raw Data'!BZ219</f>
        <v>Not Urban</v>
      </c>
      <c r="CG219" t="str">
        <f>'Raw Data'!CA219</f>
        <v>Not Urban</v>
      </c>
      <c r="CH219">
        <f>'Raw Data'!CB219</f>
        <v>0</v>
      </c>
      <c r="CI219">
        <f>'Raw Data'!CC219</f>
        <v>25</v>
      </c>
      <c r="CJ219">
        <f>'Raw Data'!CD219</f>
        <v>8020</v>
      </c>
      <c r="CK219" t="str">
        <f>'Raw Data'!CE219</f>
        <v>Clayton</v>
      </c>
      <c r="CL219">
        <f>'Raw Data'!CF219</f>
        <v>1690</v>
      </c>
      <c r="CM219">
        <f>'Raw Data'!CG219</f>
        <v>0.21201300000000001</v>
      </c>
      <c r="CN219">
        <f>'Raw Data'!CH219</f>
        <v>9</v>
      </c>
      <c r="CO219" t="str">
        <f>'Raw Data'!CI219</f>
        <v>State Mainline</v>
      </c>
      <c r="CP219">
        <f>'Raw Data'!CJ219</f>
        <v>8020</v>
      </c>
      <c r="CQ219">
        <f>'Raw Data'!CK219</f>
        <v>452487</v>
      </c>
      <c r="CR219">
        <f>'Raw Data'!CL219</f>
        <v>15.31</v>
      </c>
      <c r="CS219">
        <f>'Raw Data'!CM219</f>
        <v>15.53</v>
      </c>
      <c r="CT219">
        <f>'Raw Data'!CN219</f>
        <v>452487</v>
      </c>
      <c r="CU219">
        <f>'Raw Data'!CO219</f>
        <v>0</v>
      </c>
      <c r="CV219">
        <f>'Raw Data'!CP219</f>
        <v>1119.426702</v>
      </c>
      <c r="CW219">
        <f>'Raw Data'!CQ219</f>
        <v>100</v>
      </c>
      <c r="CX219">
        <f>'Raw Data'!CR219</f>
        <v>42946</v>
      </c>
      <c r="CY219">
        <f>'Raw Data'!CS219</f>
        <v>9.0100000000000006E-3</v>
      </c>
      <c r="CZ219">
        <f>'Raw Data'!CT219</f>
        <v>0</v>
      </c>
      <c r="DA219">
        <f>'Raw Data'!CU219</f>
        <v>1.14E-3</v>
      </c>
      <c r="DB219">
        <f>'Raw Data'!CV219</f>
        <v>617</v>
      </c>
      <c r="DC219" t="str">
        <f>'Raw Data'!CW219</f>
        <v>241-0012</v>
      </c>
      <c r="DD219" t="str">
        <f>'Raw Data'!CX219</f>
        <v>3R : Rural Principal Arterial - Other</v>
      </c>
      <c r="DE219" t="str">
        <f>'Raw Data'!CY219</f>
        <v>34.880933, -83.406328</v>
      </c>
      <c r="DF219">
        <f>'Raw Data'!CZ219</f>
        <v>-83.406328000000002</v>
      </c>
      <c r="DG219">
        <f>'Raw Data'!DA219</f>
        <v>34.880932999999999</v>
      </c>
      <c r="DH219">
        <f>'Raw Data'!DB219</f>
        <v>34.880932999999999</v>
      </c>
      <c r="DI219">
        <f>'Raw Data'!DC219</f>
        <v>-83.406328000000002</v>
      </c>
      <c r="DJ219">
        <f>'Raw Data'!DD219</f>
        <v>1.14E-3</v>
      </c>
      <c r="DK219">
        <f>'Raw Data'!DE219</f>
        <v>68</v>
      </c>
      <c r="DL219" s="1" t="str">
        <f>VLOOKUP(DK219,'Curve Info'!$A$9:$P$76,16)</f>
        <v>High Crash Frequency</v>
      </c>
      <c r="DM219" s="1" t="str">
        <f>VLOOKUP(DK219,'Curve Info'!$A$9:$P$76,14)</f>
        <v>High AADT</v>
      </c>
      <c r="DN219" s="1">
        <f t="shared" si="37"/>
        <v>6566.666666666667</v>
      </c>
      <c r="DO219" s="1">
        <f t="shared" si="38"/>
        <v>7470</v>
      </c>
      <c r="DP219" s="1">
        <f t="shared" si="39"/>
        <v>-903.33333333333303</v>
      </c>
      <c r="DQ219" s="1">
        <f t="shared" si="40"/>
        <v>-0.12092815707273534</v>
      </c>
      <c r="DR219" s="1">
        <f t="shared" si="41"/>
        <v>7018.3333333333339</v>
      </c>
      <c r="DS219">
        <f>'Raw Data'!DF219</f>
        <v>5040</v>
      </c>
      <c r="DT219">
        <f>'Raw Data'!DG219</f>
        <v>8.5</v>
      </c>
      <c r="DU219">
        <f>'Raw Data'!DH219</f>
        <v>7440</v>
      </c>
      <c r="DV219">
        <f>'Raw Data'!DI219</f>
        <v>6.9</v>
      </c>
      <c r="DW219">
        <f>'Raw Data'!DJ219</f>
        <v>7220</v>
      </c>
      <c r="DX219">
        <f>'Raw Data'!DK219</f>
        <v>7</v>
      </c>
      <c r="DY219">
        <f>'Raw Data'!DL219</f>
        <v>6850</v>
      </c>
      <c r="DZ219">
        <f>'Raw Data'!DM219</f>
        <v>6</v>
      </c>
      <c r="EA219">
        <f>'Raw Data'!DN219</f>
        <v>8020</v>
      </c>
      <c r="EB219">
        <f>'Raw Data'!DO219</f>
        <v>12</v>
      </c>
      <c r="EC219">
        <f>'Raw Data'!DP219</f>
        <v>7700</v>
      </c>
      <c r="ED219">
        <f>'Raw Data'!DQ219</f>
        <v>12</v>
      </c>
      <c r="EE219">
        <f>'Raw Data'!DR219</f>
        <v>7330</v>
      </c>
      <c r="EF219">
        <f>'Raw Data'!DS219</f>
        <v>12</v>
      </c>
      <c r="EG219">
        <f>'Raw Data'!DT219</f>
        <v>6830</v>
      </c>
      <c r="EH219">
        <f>'Raw Data'!DU219</f>
        <v>12</v>
      </c>
      <c r="EI219">
        <f>'Raw Data'!DV219</f>
        <v>6830</v>
      </c>
      <c r="EJ219">
        <f>'Raw Data'!DW219</f>
        <v>0</v>
      </c>
      <c r="EK219">
        <f>'Raw Data'!DX219</f>
        <v>6930</v>
      </c>
      <c r="EL219">
        <f>'Raw Data'!DY219</f>
        <v>0</v>
      </c>
      <c r="EM219">
        <f>'Raw Data'!DZ219</f>
        <v>0</v>
      </c>
    </row>
    <row r="220" spans="1:143" x14ac:dyDescent="0.3">
      <c r="A220">
        <f>'Raw Data'!A220</f>
        <v>219</v>
      </c>
      <c r="B220">
        <f>'Raw Data'!B220</f>
        <v>5881127</v>
      </c>
      <c r="C220" t="str">
        <f>'Raw Data'!C220</f>
        <v>Clayton Police Department</v>
      </c>
      <c r="D220">
        <f>'Raw Data'!D220</f>
        <v>42285.95</v>
      </c>
      <c r="E220" s="1">
        <f t="shared" si="32"/>
        <v>2015</v>
      </c>
      <c r="F220" s="1" t="str" cm="1">
        <f t="array" ref="F220">_xlfn.IFS(E220&lt;=2016,"before treatment",E220=2017,"unknown",E220&gt;2017,"after treatment")</f>
        <v>before treatment</v>
      </c>
      <c r="G220" s="1">
        <f t="shared" si="33"/>
        <v>1</v>
      </c>
      <c r="H220" s="1">
        <f t="shared" si="34"/>
        <v>0</v>
      </c>
      <c r="I220" t="str">
        <f>'Raw Data'!E220</f>
        <v>Rabun</v>
      </c>
      <c r="J220" t="str">
        <f>'Raw Data'!F220</f>
        <v>Hiawassee St</v>
      </c>
      <c r="K220" t="str">
        <f>'Raw Data'!G220</f>
        <v>Meadowstream Ln</v>
      </c>
      <c r="L220" t="str">
        <f>'Raw Data'!H220</f>
        <v>(O) No Injury</v>
      </c>
      <c r="M220">
        <f>'Raw Data'!I220</f>
        <v>0</v>
      </c>
      <c r="N220">
        <f>'Raw Data'!J220</f>
        <v>0</v>
      </c>
      <c r="O220">
        <f>'Raw Data'!K220</f>
        <v>0</v>
      </c>
      <c r="P220" t="str">
        <f>'Raw Data'!L220</f>
        <v>Not a Collision with Motor Vehicle</v>
      </c>
      <c r="Q220" t="str">
        <f>'Raw Data'!M220</f>
        <v>Off Roadway</v>
      </c>
      <c r="R220" t="str">
        <f>'Raw Data'!N220</f>
        <v>Embankment</v>
      </c>
      <c r="S220" t="str">
        <f>'Raw Data'!O220</f>
        <v>Embankment</v>
      </c>
      <c r="T220" t="str">
        <f>'Raw Data'!P220</f>
        <v>Exceeding Speed Limit</v>
      </c>
      <c r="U220">
        <f>'Raw Data'!Q220</f>
        <v>1</v>
      </c>
      <c r="V220" s="1" t="str">
        <f t="shared" si="35"/>
        <v>Yes</v>
      </c>
      <c r="W220" t="str">
        <f>'Raw Data'!R220</f>
        <v>Negotiating a Curve</v>
      </c>
      <c r="X220" t="str">
        <f>'Raw Data'!S220</f>
        <v>West</v>
      </c>
      <c r="Y220" t="str">
        <f>'Raw Data'!T220</f>
        <v>Dark-Lighted</v>
      </c>
      <c r="Z220" t="str">
        <f>'Raw Data'!U220</f>
        <v>Dry</v>
      </c>
      <c r="AA220">
        <f>'Raw Data'!V220</f>
        <v>0</v>
      </c>
      <c r="AB220" t="str">
        <f>'Raw Data'!W220</f>
        <v>Unknown</v>
      </c>
      <c r="AC220" s="1">
        <f t="shared" si="36"/>
        <v>0</v>
      </c>
      <c r="AD220" t="str">
        <f>'Raw Data'!X220</f>
        <v>Passenger Car</v>
      </c>
      <c r="AE220" t="str">
        <f>'Raw Data'!Y220</f>
        <v>2411000200I</v>
      </c>
      <c r="AF220">
        <f>'Raw Data'!Z220</f>
        <v>15.343999999999999</v>
      </c>
      <c r="AG220">
        <f>'Raw Data'!AA220</f>
        <v>34.880934000000003</v>
      </c>
      <c r="AH220">
        <f>'Raw Data'!AB220</f>
        <v>-83.407045999999994</v>
      </c>
      <c r="AI220">
        <f>'Raw Data'!AC220</f>
        <v>68</v>
      </c>
      <c r="AJ220">
        <f>'Raw Data'!AD220</f>
        <v>30</v>
      </c>
      <c r="AK220">
        <f>'Raw Data'!AE220</f>
        <v>117</v>
      </c>
      <c r="AL220" t="str">
        <f>'Raw Data'!AF220</f>
        <v>D1_0002_00_I</v>
      </c>
      <c r="AM220">
        <f>'Raw Data'!AG220</f>
        <v>98</v>
      </c>
      <c r="AN220">
        <f>'Raw Data'!AH220</f>
        <v>116</v>
      </c>
      <c r="AO220" t="str">
        <f>'Raw Data'!AI220</f>
        <v>simple</v>
      </c>
      <c r="AP220">
        <f>'Raw Data'!AJ220</f>
        <v>202.7</v>
      </c>
      <c r="AQ220">
        <f>'Raw Data'!AK220</f>
        <v>106</v>
      </c>
      <c r="AR220">
        <f>'Raw Data'!AL220</f>
        <v>374.2</v>
      </c>
      <c r="AS220">
        <f>'Raw Data'!AM220</f>
        <v>-83.407448000000002</v>
      </c>
      <c r="AT220">
        <f>'Raw Data'!AN220</f>
        <v>34.880347999999998</v>
      </c>
      <c r="AU220">
        <f>'Raw Data'!AO220</f>
        <v>-83.406689</v>
      </c>
      <c r="AV220">
        <f>'Raw Data'!AP220</f>
        <v>34.880986999999998</v>
      </c>
      <c r="AW220" t="str">
        <f>'Raw Data'!AQ220</f>
        <v>2411000200I</v>
      </c>
      <c r="AX220">
        <f>'Raw Data'!AR220</f>
        <v>1</v>
      </c>
      <c r="AY220">
        <f>'Raw Data'!AS220</f>
        <v>241</v>
      </c>
      <c r="AZ220">
        <f>'Raw Data'!AT220</f>
        <v>2</v>
      </c>
      <c r="BA220">
        <f>'Raw Data'!AU220</f>
        <v>0</v>
      </c>
      <c r="BB220">
        <f>'Raw Data'!AV220</f>
        <v>25</v>
      </c>
      <c r="BC220">
        <f>'Raw Data'!AW220</f>
        <v>11.05</v>
      </c>
      <c r="BD220">
        <f>'Raw Data'!AX220</f>
        <v>10.75</v>
      </c>
      <c r="BE220">
        <f>'Raw Data'!AY220</f>
        <v>1867.1</v>
      </c>
      <c r="BF220">
        <f>'Raw Data'!AZ220</f>
        <v>1872</v>
      </c>
      <c r="BG220">
        <f>'Raw Data'!BA220</f>
        <v>1880.9</v>
      </c>
      <c r="BH220">
        <f>'Raw Data'!BB220</f>
        <v>35</v>
      </c>
      <c r="BI220">
        <f>'Raw Data'!BC220</f>
        <v>29.2</v>
      </c>
      <c r="BJ220">
        <f>'Raw Data'!BD220</f>
        <v>5.8</v>
      </c>
      <c r="BK220">
        <f>'Raw Data'!BE220</f>
        <v>43091</v>
      </c>
      <c r="BL220" t="str">
        <f>'Raw Data'!BF220</f>
        <v>NONE</v>
      </c>
      <c r="BM220">
        <f>'Raw Data'!BG220</f>
        <v>1.14E-3</v>
      </c>
      <c r="BN220">
        <f>'Raw Data'!BH220</f>
        <v>43297</v>
      </c>
      <c r="BO220">
        <f>'Raw Data'!BI220</f>
        <v>42922</v>
      </c>
      <c r="BP220" t="str">
        <f>'Raw Data'!BJ220</f>
        <v>2411000200I</v>
      </c>
      <c r="BQ220" t="str">
        <f>'Raw Data'!BK220</f>
        <v>RABUN</v>
      </c>
      <c r="BR220">
        <f>'Raw Data'!BL220</f>
        <v>1</v>
      </c>
      <c r="BS220">
        <f>'Raw Data'!BM220</f>
        <v>200</v>
      </c>
      <c r="BT220">
        <f>'Raw Data'!BN220</f>
        <v>1</v>
      </c>
      <c r="BU220">
        <f>'Raw Data'!BO220</f>
        <v>1</v>
      </c>
      <c r="BV220">
        <f>'Raw Data'!BP220</f>
        <v>2</v>
      </c>
      <c r="BW220">
        <f>'Raw Data'!BQ220</f>
        <v>1</v>
      </c>
      <c r="BX220">
        <f>'Raw Data'!BR220</f>
        <v>1</v>
      </c>
      <c r="BY220">
        <f>'Raw Data'!BS220</f>
        <v>2</v>
      </c>
      <c r="BZ220">
        <f>'Raw Data'!BT220</f>
        <v>3</v>
      </c>
      <c r="CA220">
        <f>'Raw Data'!BU220</f>
        <v>3</v>
      </c>
      <c r="CB220" t="str">
        <f>'Raw Data'!BV220</f>
        <v>N</v>
      </c>
      <c r="CC220">
        <f>'Raw Data'!BW220</f>
        <v>241</v>
      </c>
      <c r="CD220">
        <f>'Raw Data'!BX220</f>
        <v>2</v>
      </c>
      <c r="CE220">
        <f>'Raw Data'!BY220</f>
        <v>0</v>
      </c>
      <c r="CF220" t="str">
        <f>'Raw Data'!BZ220</f>
        <v>Not Urban</v>
      </c>
      <c r="CG220" t="str">
        <f>'Raw Data'!CA220</f>
        <v>Not Urban</v>
      </c>
      <c r="CH220">
        <f>'Raw Data'!CB220</f>
        <v>0</v>
      </c>
      <c r="CI220">
        <f>'Raw Data'!CC220</f>
        <v>25</v>
      </c>
      <c r="CJ220">
        <f>'Raw Data'!CD220</f>
        <v>8020</v>
      </c>
      <c r="CK220" t="str">
        <f>'Raw Data'!CE220</f>
        <v>Clayton</v>
      </c>
      <c r="CL220">
        <f>'Raw Data'!CF220</f>
        <v>1690</v>
      </c>
      <c r="CM220">
        <f>'Raw Data'!CG220</f>
        <v>0.21201300000000001</v>
      </c>
      <c r="CN220">
        <f>'Raw Data'!CH220</f>
        <v>9</v>
      </c>
      <c r="CO220" t="str">
        <f>'Raw Data'!CI220</f>
        <v>State Mainline</v>
      </c>
      <c r="CP220">
        <f>'Raw Data'!CJ220</f>
        <v>8020</v>
      </c>
      <c r="CQ220">
        <f>'Raw Data'!CK220</f>
        <v>452487</v>
      </c>
      <c r="CR220">
        <f>'Raw Data'!CL220</f>
        <v>15.31</v>
      </c>
      <c r="CS220">
        <f>'Raw Data'!CM220</f>
        <v>15.53</v>
      </c>
      <c r="CT220">
        <f>'Raw Data'!CN220</f>
        <v>452487</v>
      </c>
      <c r="CU220">
        <f>'Raw Data'!CO220</f>
        <v>0</v>
      </c>
      <c r="CV220">
        <f>'Raw Data'!CP220</f>
        <v>1119.426702</v>
      </c>
      <c r="CW220">
        <f>'Raw Data'!CQ220</f>
        <v>100</v>
      </c>
      <c r="CX220">
        <f>'Raw Data'!CR220</f>
        <v>42946</v>
      </c>
      <c r="CY220">
        <f>'Raw Data'!CS220</f>
        <v>9.0100000000000006E-3</v>
      </c>
      <c r="CZ220">
        <f>'Raw Data'!CT220</f>
        <v>0</v>
      </c>
      <c r="DA220">
        <f>'Raw Data'!CU220</f>
        <v>1.14E-3</v>
      </c>
      <c r="DB220">
        <f>'Raw Data'!CV220</f>
        <v>617</v>
      </c>
      <c r="DC220" t="str">
        <f>'Raw Data'!CW220</f>
        <v>241-0012</v>
      </c>
      <c r="DD220" t="str">
        <f>'Raw Data'!CX220</f>
        <v>3R : Rural Principal Arterial - Other</v>
      </c>
      <c r="DE220" t="str">
        <f>'Raw Data'!CY220</f>
        <v>34.880933, -83.406328</v>
      </c>
      <c r="DF220">
        <f>'Raw Data'!CZ220</f>
        <v>-83.406328000000002</v>
      </c>
      <c r="DG220">
        <f>'Raw Data'!DA220</f>
        <v>34.880932999999999</v>
      </c>
      <c r="DH220">
        <f>'Raw Data'!DB220</f>
        <v>34.880932999999999</v>
      </c>
      <c r="DI220">
        <f>'Raw Data'!DC220</f>
        <v>-83.406328000000002</v>
      </c>
      <c r="DJ220">
        <f>'Raw Data'!DD220</f>
        <v>1.14E-3</v>
      </c>
      <c r="DK220">
        <f>'Raw Data'!DE220</f>
        <v>68</v>
      </c>
      <c r="DL220" s="1" t="str">
        <f>VLOOKUP(DK220,'Curve Info'!$A$9:$P$76,16)</f>
        <v>High Crash Frequency</v>
      </c>
      <c r="DM220" s="1" t="str">
        <f>VLOOKUP(DK220,'Curve Info'!$A$9:$P$76,14)</f>
        <v>High AADT</v>
      </c>
      <c r="DN220" s="1">
        <f t="shared" si="37"/>
        <v>6566.666666666667</v>
      </c>
      <c r="DO220" s="1">
        <f t="shared" si="38"/>
        <v>7470</v>
      </c>
      <c r="DP220" s="1">
        <f t="shared" si="39"/>
        <v>-903.33333333333303</v>
      </c>
      <c r="DQ220" s="1">
        <f t="shared" si="40"/>
        <v>-0.12092815707273534</v>
      </c>
      <c r="DR220" s="1">
        <f t="shared" si="41"/>
        <v>7018.3333333333339</v>
      </c>
      <c r="DS220">
        <f>'Raw Data'!DF220</f>
        <v>5040</v>
      </c>
      <c r="DT220">
        <f>'Raw Data'!DG220</f>
        <v>8.5</v>
      </c>
      <c r="DU220">
        <f>'Raw Data'!DH220</f>
        <v>7440</v>
      </c>
      <c r="DV220">
        <f>'Raw Data'!DI220</f>
        <v>6.9</v>
      </c>
      <c r="DW220">
        <f>'Raw Data'!DJ220</f>
        <v>7220</v>
      </c>
      <c r="DX220">
        <f>'Raw Data'!DK220</f>
        <v>7</v>
      </c>
      <c r="DY220">
        <f>'Raw Data'!DL220</f>
        <v>6850</v>
      </c>
      <c r="DZ220">
        <f>'Raw Data'!DM220</f>
        <v>6</v>
      </c>
      <c r="EA220">
        <f>'Raw Data'!DN220</f>
        <v>8020</v>
      </c>
      <c r="EB220">
        <f>'Raw Data'!DO220</f>
        <v>12</v>
      </c>
      <c r="EC220">
        <f>'Raw Data'!DP220</f>
        <v>7700</v>
      </c>
      <c r="ED220">
        <f>'Raw Data'!DQ220</f>
        <v>12</v>
      </c>
      <c r="EE220">
        <f>'Raw Data'!DR220</f>
        <v>7330</v>
      </c>
      <c r="EF220">
        <f>'Raw Data'!DS220</f>
        <v>12</v>
      </c>
      <c r="EG220">
        <f>'Raw Data'!DT220</f>
        <v>6830</v>
      </c>
      <c r="EH220">
        <f>'Raw Data'!DU220</f>
        <v>12</v>
      </c>
      <c r="EI220">
        <f>'Raw Data'!DV220</f>
        <v>6830</v>
      </c>
      <c r="EJ220">
        <f>'Raw Data'!DW220</f>
        <v>0</v>
      </c>
      <c r="EK220">
        <f>'Raw Data'!DX220</f>
        <v>6930</v>
      </c>
      <c r="EL220">
        <f>'Raw Data'!DY220</f>
        <v>0</v>
      </c>
      <c r="EM220">
        <f>'Raw Data'!DZ220</f>
        <v>0</v>
      </c>
    </row>
    <row r="221" spans="1:143" x14ac:dyDescent="0.3">
      <c r="A221">
        <f>'Raw Data'!A221</f>
        <v>220</v>
      </c>
      <c r="B221">
        <f>'Raw Data'!B221</f>
        <v>5881314</v>
      </c>
      <c r="C221" t="str">
        <f>'Raw Data'!C221</f>
        <v>Clayton Police Department</v>
      </c>
      <c r="D221">
        <f>'Raw Data'!D221</f>
        <v>42261.120833333334</v>
      </c>
      <c r="E221" s="1">
        <f t="shared" si="32"/>
        <v>2015</v>
      </c>
      <c r="F221" s="1" t="str" cm="1">
        <f t="array" ref="F221">_xlfn.IFS(E221&lt;=2016,"before treatment",E221=2017,"unknown",E221&gt;2017,"after treatment")</f>
        <v>before treatment</v>
      </c>
      <c r="G221" s="1">
        <f t="shared" si="33"/>
        <v>1</v>
      </c>
      <c r="H221" s="1">
        <f t="shared" si="34"/>
        <v>0</v>
      </c>
      <c r="I221" t="str">
        <f>'Raw Data'!E221</f>
        <v>Rabun</v>
      </c>
      <c r="J221" t="str">
        <f>'Raw Data'!F221</f>
        <v>Hiawassee St</v>
      </c>
      <c r="K221" t="str">
        <f>'Raw Data'!G221</f>
        <v>Bynum St</v>
      </c>
      <c r="L221" t="str">
        <f>'Raw Data'!H221</f>
        <v>(A) Suspected Serious Injury</v>
      </c>
      <c r="M221">
        <f>'Raw Data'!I221</f>
        <v>0</v>
      </c>
      <c r="N221">
        <f>'Raw Data'!J221</f>
        <v>1</v>
      </c>
      <c r="O221">
        <f>'Raw Data'!K221</f>
        <v>0</v>
      </c>
      <c r="P221" t="str">
        <f>'Raw Data'!L221</f>
        <v>Not a Collision with Motor Vehicle</v>
      </c>
      <c r="Q221" t="str">
        <f>'Raw Data'!M221</f>
        <v>Off Roadway</v>
      </c>
      <c r="R221" t="str">
        <f>'Raw Data'!N221</f>
        <v>Embankment</v>
      </c>
      <c r="S221" t="str">
        <f>'Raw Data'!O221</f>
        <v>Embankment</v>
      </c>
      <c r="T221" t="str">
        <f>'Raw Data'!P221</f>
        <v>Under the Influence (U.I.)</v>
      </c>
      <c r="U221">
        <f>'Raw Data'!Q221</f>
        <v>1</v>
      </c>
      <c r="V221" s="1" t="str">
        <f t="shared" si="35"/>
        <v>Yes</v>
      </c>
      <c r="W221" t="str">
        <f>'Raw Data'!R221</f>
        <v>Straight</v>
      </c>
      <c r="X221" t="str">
        <f>'Raw Data'!S221</f>
        <v>East</v>
      </c>
      <c r="Y221" t="str">
        <f>'Raw Data'!T221</f>
        <v>Dark-Lighted</v>
      </c>
      <c r="Z221" t="str">
        <f>'Raw Data'!U221</f>
        <v>Dry</v>
      </c>
      <c r="AA221">
        <f>'Raw Data'!V221</f>
        <v>0</v>
      </c>
      <c r="AB221" t="str">
        <f>'Raw Data'!W221</f>
        <v>Lap and Shoulder Belt Used</v>
      </c>
      <c r="AC221" s="1">
        <f t="shared" si="36"/>
        <v>0</v>
      </c>
      <c r="AD221" t="str">
        <f>'Raw Data'!X221</f>
        <v>Passenger Car</v>
      </c>
      <c r="AE221" t="str">
        <f>'Raw Data'!Y221</f>
        <v>2411000200I</v>
      </c>
      <c r="AF221">
        <f>'Raw Data'!Z221</f>
        <v>15.329618999999999</v>
      </c>
      <c r="AG221">
        <f>'Raw Data'!AA221</f>
        <v>34.88082</v>
      </c>
      <c r="AH221">
        <f>'Raw Data'!AB221</f>
        <v>-83.407255000000006</v>
      </c>
      <c r="AI221">
        <f>'Raw Data'!AC221</f>
        <v>68</v>
      </c>
      <c r="AJ221">
        <f>'Raw Data'!AD221</f>
        <v>30</v>
      </c>
      <c r="AK221">
        <f>'Raw Data'!AE221</f>
        <v>117</v>
      </c>
      <c r="AL221" t="str">
        <f>'Raw Data'!AF221</f>
        <v>D1_0002_00_I</v>
      </c>
      <c r="AM221">
        <f>'Raw Data'!AG221</f>
        <v>98</v>
      </c>
      <c r="AN221">
        <f>'Raw Data'!AH221</f>
        <v>116</v>
      </c>
      <c r="AO221" t="str">
        <f>'Raw Data'!AI221</f>
        <v>simple</v>
      </c>
      <c r="AP221">
        <f>'Raw Data'!AJ221</f>
        <v>202.7</v>
      </c>
      <c r="AQ221">
        <f>'Raw Data'!AK221</f>
        <v>106</v>
      </c>
      <c r="AR221">
        <f>'Raw Data'!AL221</f>
        <v>374.2</v>
      </c>
      <c r="AS221">
        <f>'Raw Data'!AM221</f>
        <v>-83.407448000000002</v>
      </c>
      <c r="AT221">
        <f>'Raw Data'!AN221</f>
        <v>34.880347999999998</v>
      </c>
      <c r="AU221">
        <f>'Raw Data'!AO221</f>
        <v>-83.406689</v>
      </c>
      <c r="AV221">
        <f>'Raw Data'!AP221</f>
        <v>34.880986999999998</v>
      </c>
      <c r="AW221" t="str">
        <f>'Raw Data'!AQ221</f>
        <v>2411000200I</v>
      </c>
      <c r="AX221">
        <f>'Raw Data'!AR221</f>
        <v>1</v>
      </c>
      <c r="AY221">
        <f>'Raw Data'!AS221</f>
        <v>241</v>
      </c>
      <c r="AZ221">
        <f>'Raw Data'!AT221</f>
        <v>2</v>
      </c>
      <c r="BA221">
        <f>'Raw Data'!AU221</f>
        <v>0</v>
      </c>
      <c r="BB221">
        <f>'Raw Data'!AV221</f>
        <v>25</v>
      </c>
      <c r="BC221">
        <f>'Raw Data'!AW221</f>
        <v>11.05</v>
      </c>
      <c r="BD221">
        <f>'Raw Data'!AX221</f>
        <v>10.75</v>
      </c>
      <c r="BE221">
        <f>'Raw Data'!AY221</f>
        <v>1867.1</v>
      </c>
      <c r="BF221">
        <f>'Raw Data'!AZ221</f>
        <v>1872</v>
      </c>
      <c r="BG221">
        <f>'Raw Data'!BA221</f>
        <v>1880.9</v>
      </c>
      <c r="BH221">
        <f>'Raw Data'!BB221</f>
        <v>35</v>
      </c>
      <c r="BI221">
        <f>'Raw Data'!BC221</f>
        <v>29.2</v>
      </c>
      <c r="BJ221">
        <f>'Raw Data'!BD221</f>
        <v>5.8</v>
      </c>
      <c r="BK221">
        <f>'Raw Data'!BE221</f>
        <v>43091</v>
      </c>
      <c r="BL221" t="str">
        <f>'Raw Data'!BF221</f>
        <v>NONE</v>
      </c>
      <c r="BM221">
        <f>'Raw Data'!BG221</f>
        <v>1.14E-3</v>
      </c>
      <c r="BN221">
        <f>'Raw Data'!BH221</f>
        <v>43297</v>
      </c>
      <c r="BO221">
        <f>'Raw Data'!BI221</f>
        <v>42922</v>
      </c>
      <c r="BP221" t="str">
        <f>'Raw Data'!BJ221</f>
        <v>2411000200I</v>
      </c>
      <c r="BQ221" t="str">
        <f>'Raw Data'!BK221</f>
        <v>RABUN</v>
      </c>
      <c r="BR221">
        <f>'Raw Data'!BL221</f>
        <v>1</v>
      </c>
      <c r="BS221">
        <f>'Raw Data'!BM221</f>
        <v>200</v>
      </c>
      <c r="BT221">
        <f>'Raw Data'!BN221</f>
        <v>1</v>
      </c>
      <c r="BU221">
        <f>'Raw Data'!BO221</f>
        <v>1</v>
      </c>
      <c r="BV221">
        <f>'Raw Data'!BP221</f>
        <v>2</v>
      </c>
      <c r="BW221">
        <f>'Raw Data'!BQ221</f>
        <v>1</v>
      </c>
      <c r="BX221">
        <f>'Raw Data'!BR221</f>
        <v>1</v>
      </c>
      <c r="BY221">
        <f>'Raw Data'!BS221</f>
        <v>2</v>
      </c>
      <c r="BZ221">
        <f>'Raw Data'!BT221</f>
        <v>3</v>
      </c>
      <c r="CA221">
        <f>'Raw Data'!BU221</f>
        <v>3</v>
      </c>
      <c r="CB221" t="str">
        <f>'Raw Data'!BV221</f>
        <v>N</v>
      </c>
      <c r="CC221">
        <f>'Raw Data'!BW221</f>
        <v>241</v>
      </c>
      <c r="CD221">
        <f>'Raw Data'!BX221</f>
        <v>2</v>
      </c>
      <c r="CE221">
        <f>'Raw Data'!BY221</f>
        <v>0</v>
      </c>
      <c r="CF221" t="str">
        <f>'Raw Data'!BZ221</f>
        <v>Not Urban</v>
      </c>
      <c r="CG221" t="str">
        <f>'Raw Data'!CA221</f>
        <v>Not Urban</v>
      </c>
      <c r="CH221">
        <f>'Raw Data'!CB221</f>
        <v>0</v>
      </c>
      <c r="CI221">
        <f>'Raw Data'!CC221</f>
        <v>25</v>
      </c>
      <c r="CJ221">
        <f>'Raw Data'!CD221</f>
        <v>8020</v>
      </c>
      <c r="CK221" t="str">
        <f>'Raw Data'!CE221</f>
        <v>Clayton</v>
      </c>
      <c r="CL221">
        <f>'Raw Data'!CF221</f>
        <v>1690</v>
      </c>
      <c r="CM221">
        <f>'Raw Data'!CG221</f>
        <v>0.21201300000000001</v>
      </c>
      <c r="CN221">
        <f>'Raw Data'!CH221</f>
        <v>9</v>
      </c>
      <c r="CO221" t="str">
        <f>'Raw Data'!CI221</f>
        <v>State Mainline</v>
      </c>
      <c r="CP221">
        <f>'Raw Data'!CJ221</f>
        <v>8020</v>
      </c>
      <c r="CQ221">
        <f>'Raw Data'!CK221</f>
        <v>452487</v>
      </c>
      <c r="CR221">
        <f>'Raw Data'!CL221</f>
        <v>15.31</v>
      </c>
      <c r="CS221">
        <f>'Raw Data'!CM221</f>
        <v>15.53</v>
      </c>
      <c r="CT221">
        <f>'Raw Data'!CN221</f>
        <v>452487</v>
      </c>
      <c r="CU221">
        <f>'Raw Data'!CO221</f>
        <v>0</v>
      </c>
      <c r="CV221">
        <f>'Raw Data'!CP221</f>
        <v>1119.426702</v>
      </c>
      <c r="CW221">
        <f>'Raw Data'!CQ221</f>
        <v>100</v>
      </c>
      <c r="CX221">
        <f>'Raw Data'!CR221</f>
        <v>42946</v>
      </c>
      <c r="CY221">
        <f>'Raw Data'!CS221</f>
        <v>9.0100000000000006E-3</v>
      </c>
      <c r="CZ221">
        <f>'Raw Data'!CT221</f>
        <v>0</v>
      </c>
      <c r="DA221">
        <f>'Raw Data'!CU221</f>
        <v>1.14E-3</v>
      </c>
      <c r="DB221">
        <f>'Raw Data'!CV221</f>
        <v>617</v>
      </c>
      <c r="DC221" t="str">
        <f>'Raw Data'!CW221</f>
        <v>241-0012</v>
      </c>
      <c r="DD221" t="str">
        <f>'Raw Data'!CX221</f>
        <v>3R : Rural Principal Arterial - Other</v>
      </c>
      <c r="DE221" t="str">
        <f>'Raw Data'!CY221</f>
        <v>34.880933, -83.406328</v>
      </c>
      <c r="DF221">
        <f>'Raw Data'!CZ221</f>
        <v>-83.406328000000002</v>
      </c>
      <c r="DG221">
        <f>'Raw Data'!DA221</f>
        <v>34.880932999999999</v>
      </c>
      <c r="DH221">
        <f>'Raw Data'!DB221</f>
        <v>34.880932999999999</v>
      </c>
      <c r="DI221">
        <f>'Raw Data'!DC221</f>
        <v>-83.406328000000002</v>
      </c>
      <c r="DJ221">
        <f>'Raw Data'!DD221</f>
        <v>1.14E-3</v>
      </c>
      <c r="DK221">
        <f>'Raw Data'!DE221</f>
        <v>68</v>
      </c>
      <c r="DL221" s="1" t="str">
        <f>VLOOKUP(DK221,'Curve Info'!$A$9:$P$76,16)</f>
        <v>High Crash Frequency</v>
      </c>
      <c r="DM221" s="1" t="str">
        <f>VLOOKUP(DK221,'Curve Info'!$A$9:$P$76,14)</f>
        <v>High AADT</v>
      </c>
      <c r="DN221" s="1">
        <f t="shared" si="37"/>
        <v>6566.666666666667</v>
      </c>
      <c r="DO221" s="1">
        <f t="shared" si="38"/>
        <v>7470</v>
      </c>
      <c r="DP221" s="1">
        <f t="shared" si="39"/>
        <v>-903.33333333333303</v>
      </c>
      <c r="DQ221" s="1">
        <f t="shared" si="40"/>
        <v>-0.12092815707273534</v>
      </c>
      <c r="DR221" s="1">
        <f t="shared" si="41"/>
        <v>7018.3333333333339</v>
      </c>
      <c r="DS221">
        <f>'Raw Data'!DF221</f>
        <v>5040</v>
      </c>
      <c r="DT221">
        <f>'Raw Data'!DG221</f>
        <v>8.5</v>
      </c>
      <c r="DU221">
        <f>'Raw Data'!DH221</f>
        <v>7440</v>
      </c>
      <c r="DV221">
        <f>'Raw Data'!DI221</f>
        <v>6.9</v>
      </c>
      <c r="DW221">
        <f>'Raw Data'!DJ221</f>
        <v>7220</v>
      </c>
      <c r="DX221">
        <f>'Raw Data'!DK221</f>
        <v>7</v>
      </c>
      <c r="DY221">
        <f>'Raw Data'!DL221</f>
        <v>6850</v>
      </c>
      <c r="DZ221">
        <f>'Raw Data'!DM221</f>
        <v>6</v>
      </c>
      <c r="EA221">
        <f>'Raw Data'!DN221</f>
        <v>8020</v>
      </c>
      <c r="EB221">
        <f>'Raw Data'!DO221</f>
        <v>12</v>
      </c>
      <c r="EC221">
        <f>'Raw Data'!DP221</f>
        <v>7700</v>
      </c>
      <c r="ED221">
        <f>'Raw Data'!DQ221</f>
        <v>12</v>
      </c>
      <c r="EE221">
        <f>'Raw Data'!DR221</f>
        <v>7330</v>
      </c>
      <c r="EF221">
        <f>'Raw Data'!DS221</f>
        <v>12</v>
      </c>
      <c r="EG221">
        <f>'Raw Data'!DT221</f>
        <v>6830</v>
      </c>
      <c r="EH221">
        <f>'Raw Data'!DU221</f>
        <v>12</v>
      </c>
      <c r="EI221">
        <f>'Raw Data'!DV221</f>
        <v>6830</v>
      </c>
      <c r="EJ221">
        <f>'Raw Data'!DW221</f>
        <v>0</v>
      </c>
      <c r="EK221">
        <f>'Raw Data'!DX221</f>
        <v>6930</v>
      </c>
      <c r="EL221">
        <f>'Raw Data'!DY221</f>
        <v>0</v>
      </c>
      <c r="EM221">
        <f>'Raw Data'!DZ221</f>
        <v>0</v>
      </c>
    </row>
    <row r="222" spans="1:143" x14ac:dyDescent="0.3">
      <c r="A222">
        <f>'Raw Data'!A222</f>
        <v>221</v>
      </c>
      <c r="B222">
        <f>'Raw Data'!B222</f>
        <v>5413659</v>
      </c>
      <c r="C222" t="str">
        <f>'Raw Data'!C222</f>
        <v>Gsp Post 00</v>
      </c>
      <c r="D222">
        <f>'Raw Data'!D222</f>
        <v>42248.472222222219</v>
      </c>
      <c r="E222" s="1">
        <f t="shared" si="32"/>
        <v>2015</v>
      </c>
      <c r="F222" s="1" t="str" cm="1">
        <f t="array" ref="F222">_xlfn.IFS(E222&lt;=2016,"before treatment",E222=2017,"unknown",E222&gt;2017,"after treatment")</f>
        <v>before treatment</v>
      </c>
      <c r="G222" s="1">
        <f t="shared" si="33"/>
        <v>1</v>
      </c>
      <c r="H222" s="1">
        <f t="shared" si="34"/>
        <v>0</v>
      </c>
      <c r="I222" t="str">
        <f>'Raw Data'!E222</f>
        <v>Rabun</v>
      </c>
      <c r="J222" t="str">
        <f>'Raw Data'!F222</f>
        <v>Hiawassee St</v>
      </c>
      <c r="K222" t="str">
        <f>'Raw Data'!G222</f>
        <v>(none)</v>
      </c>
      <c r="L222" t="str">
        <f>'Raw Data'!H222</f>
        <v>(B) Suspected Minor/Visible Injury</v>
      </c>
      <c r="M222">
        <f>'Raw Data'!I222</f>
        <v>0</v>
      </c>
      <c r="N222">
        <f>'Raw Data'!J222</f>
        <v>0</v>
      </c>
      <c r="O222">
        <f>'Raw Data'!K222</f>
        <v>1</v>
      </c>
      <c r="P222" t="str">
        <f>'Raw Data'!L222</f>
        <v>Sideswipe-Opposite Direction</v>
      </c>
      <c r="Q222" t="str">
        <f>'Raw Data'!M222</f>
        <v>On Roadway - Non-Intersection</v>
      </c>
      <c r="R222" t="str">
        <f>'Raw Data'!N222</f>
        <v>["Motor Vehicle in Motion","Motor Vehicle in Motion"]</v>
      </c>
      <c r="S222" t="str">
        <f>'Raw Data'!O222</f>
        <v>["Motor Vehicle in Motion","Motor Vehicle in Motion"]</v>
      </c>
      <c r="T222" t="str">
        <f>'Raw Data'!P222</f>
        <v>["No Contributing Factors","Wrong Side of Road"]</v>
      </c>
      <c r="U222">
        <f>'Raw Data'!Q222</f>
        <v>2</v>
      </c>
      <c r="V222" s="1" t="str">
        <f t="shared" si="35"/>
        <v>No</v>
      </c>
      <c r="W222" t="str">
        <f>'Raw Data'!R222</f>
        <v>["Negotiating a Curve","Straight"]</v>
      </c>
      <c r="X222" t="str">
        <f>'Raw Data'!S222</f>
        <v>["East","West"]</v>
      </c>
      <c r="Y222" t="str">
        <f>'Raw Data'!T222</f>
        <v>Daylight</v>
      </c>
      <c r="Z222" t="str">
        <f>'Raw Data'!U222</f>
        <v>Dry</v>
      </c>
      <c r="AA222" t="str">
        <f>'Raw Data'!V222</f>
        <v>[21,91]</v>
      </c>
      <c r="AB222" t="str">
        <f>'Raw Data'!W222</f>
        <v>["Lap and Shoulder Belt Used","Lap and Shoulder Belt Used"]</v>
      </c>
      <c r="AC222" s="1">
        <f t="shared" si="36"/>
        <v>0</v>
      </c>
      <c r="AD222" t="str">
        <f>'Raw Data'!X222</f>
        <v>["Passenger Car","Passenger Car"]</v>
      </c>
      <c r="AE222" t="str">
        <f>'Raw Data'!Y222</f>
        <v>2411000200I</v>
      </c>
      <c r="AF222">
        <f>'Raw Data'!Z222</f>
        <v>15.357008</v>
      </c>
      <c r="AG222">
        <f>'Raw Data'!AA222</f>
        <v>34.880979000000004</v>
      </c>
      <c r="AH222">
        <f>'Raw Data'!AB222</f>
        <v>-83.406850000000006</v>
      </c>
      <c r="AI222">
        <f>'Raw Data'!AC222</f>
        <v>68</v>
      </c>
      <c r="AJ222">
        <f>'Raw Data'!AD222</f>
        <v>30</v>
      </c>
      <c r="AK222">
        <f>'Raw Data'!AE222</f>
        <v>117</v>
      </c>
      <c r="AL222" t="str">
        <f>'Raw Data'!AF222</f>
        <v>D1_0002_00_I</v>
      </c>
      <c r="AM222">
        <f>'Raw Data'!AG222</f>
        <v>98</v>
      </c>
      <c r="AN222">
        <f>'Raw Data'!AH222</f>
        <v>116</v>
      </c>
      <c r="AO222" t="str">
        <f>'Raw Data'!AI222</f>
        <v>simple</v>
      </c>
      <c r="AP222">
        <f>'Raw Data'!AJ222</f>
        <v>202.7</v>
      </c>
      <c r="AQ222">
        <f>'Raw Data'!AK222</f>
        <v>106</v>
      </c>
      <c r="AR222">
        <f>'Raw Data'!AL222</f>
        <v>374.2</v>
      </c>
      <c r="AS222">
        <f>'Raw Data'!AM222</f>
        <v>-83.407448000000002</v>
      </c>
      <c r="AT222">
        <f>'Raw Data'!AN222</f>
        <v>34.880347999999998</v>
      </c>
      <c r="AU222">
        <f>'Raw Data'!AO222</f>
        <v>-83.406689</v>
      </c>
      <c r="AV222">
        <f>'Raw Data'!AP222</f>
        <v>34.880986999999998</v>
      </c>
      <c r="AW222" t="str">
        <f>'Raw Data'!AQ222</f>
        <v>2411000200I</v>
      </c>
      <c r="AX222">
        <f>'Raw Data'!AR222</f>
        <v>1</v>
      </c>
      <c r="AY222">
        <f>'Raw Data'!AS222</f>
        <v>241</v>
      </c>
      <c r="AZ222">
        <f>'Raw Data'!AT222</f>
        <v>2</v>
      </c>
      <c r="BA222">
        <f>'Raw Data'!AU222</f>
        <v>0</v>
      </c>
      <c r="BB222">
        <f>'Raw Data'!AV222</f>
        <v>25</v>
      </c>
      <c r="BC222">
        <f>'Raw Data'!AW222</f>
        <v>11.05</v>
      </c>
      <c r="BD222">
        <f>'Raw Data'!AX222</f>
        <v>10.75</v>
      </c>
      <c r="BE222">
        <f>'Raw Data'!AY222</f>
        <v>1867.1</v>
      </c>
      <c r="BF222">
        <f>'Raw Data'!AZ222</f>
        <v>1872</v>
      </c>
      <c r="BG222">
        <f>'Raw Data'!BA222</f>
        <v>1880.9</v>
      </c>
      <c r="BH222">
        <f>'Raw Data'!BB222</f>
        <v>35</v>
      </c>
      <c r="BI222">
        <f>'Raw Data'!BC222</f>
        <v>29.2</v>
      </c>
      <c r="BJ222">
        <f>'Raw Data'!BD222</f>
        <v>5.8</v>
      </c>
      <c r="BK222">
        <f>'Raw Data'!BE222</f>
        <v>43091</v>
      </c>
      <c r="BL222" t="str">
        <f>'Raw Data'!BF222</f>
        <v>NONE</v>
      </c>
      <c r="BM222">
        <f>'Raw Data'!BG222</f>
        <v>1.14E-3</v>
      </c>
      <c r="BN222">
        <f>'Raw Data'!BH222</f>
        <v>43297</v>
      </c>
      <c r="BO222">
        <f>'Raw Data'!BI222</f>
        <v>42922</v>
      </c>
      <c r="BP222" t="str">
        <f>'Raw Data'!BJ222</f>
        <v>2411000200I</v>
      </c>
      <c r="BQ222" t="str">
        <f>'Raw Data'!BK222</f>
        <v>RABUN</v>
      </c>
      <c r="BR222">
        <f>'Raw Data'!BL222</f>
        <v>1</v>
      </c>
      <c r="BS222">
        <f>'Raw Data'!BM222</f>
        <v>200</v>
      </c>
      <c r="BT222">
        <f>'Raw Data'!BN222</f>
        <v>1</v>
      </c>
      <c r="BU222">
        <f>'Raw Data'!BO222</f>
        <v>1</v>
      </c>
      <c r="BV222">
        <f>'Raw Data'!BP222</f>
        <v>2</v>
      </c>
      <c r="BW222">
        <f>'Raw Data'!BQ222</f>
        <v>1</v>
      </c>
      <c r="BX222">
        <f>'Raw Data'!BR222</f>
        <v>1</v>
      </c>
      <c r="BY222">
        <f>'Raw Data'!BS222</f>
        <v>2</v>
      </c>
      <c r="BZ222">
        <f>'Raw Data'!BT222</f>
        <v>3</v>
      </c>
      <c r="CA222">
        <f>'Raw Data'!BU222</f>
        <v>3</v>
      </c>
      <c r="CB222" t="str">
        <f>'Raw Data'!BV222</f>
        <v>N</v>
      </c>
      <c r="CC222">
        <f>'Raw Data'!BW222</f>
        <v>241</v>
      </c>
      <c r="CD222">
        <f>'Raw Data'!BX222</f>
        <v>2</v>
      </c>
      <c r="CE222">
        <f>'Raw Data'!BY222</f>
        <v>0</v>
      </c>
      <c r="CF222" t="str">
        <f>'Raw Data'!BZ222</f>
        <v>Not Urban</v>
      </c>
      <c r="CG222" t="str">
        <f>'Raw Data'!CA222</f>
        <v>Not Urban</v>
      </c>
      <c r="CH222">
        <f>'Raw Data'!CB222</f>
        <v>0</v>
      </c>
      <c r="CI222">
        <f>'Raw Data'!CC222</f>
        <v>25</v>
      </c>
      <c r="CJ222">
        <f>'Raw Data'!CD222</f>
        <v>8020</v>
      </c>
      <c r="CK222" t="str">
        <f>'Raw Data'!CE222</f>
        <v>Clayton</v>
      </c>
      <c r="CL222">
        <f>'Raw Data'!CF222</f>
        <v>1690</v>
      </c>
      <c r="CM222">
        <f>'Raw Data'!CG222</f>
        <v>0.21201300000000001</v>
      </c>
      <c r="CN222">
        <f>'Raw Data'!CH222</f>
        <v>9</v>
      </c>
      <c r="CO222" t="str">
        <f>'Raw Data'!CI222</f>
        <v>State Mainline</v>
      </c>
      <c r="CP222">
        <f>'Raw Data'!CJ222</f>
        <v>8020</v>
      </c>
      <c r="CQ222">
        <f>'Raw Data'!CK222</f>
        <v>452487</v>
      </c>
      <c r="CR222">
        <f>'Raw Data'!CL222</f>
        <v>15.31</v>
      </c>
      <c r="CS222">
        <f>'Raw Data'!CM222</f>
        <v>15.53</v>
      </c>
      <c r="CT222">
        <f>'Raw Data'!CN222</f>
        <v>452487</v>
      </c>
      <c r="CU222">
        <f>'Raw Data'!CO222</f>
        <v>0</v>
      </c>
      <c r="CV222">
        <f>'Raw Data'!CP222</f>
        <v>1119.426702</v>
      </c>
      <c r="CW222">
        <f>'Raw Data'!CQ222</f>
        <v>100</v>
      </c>
      <c r="CX222">
        <f>'Raw Data'!CR222</f>
        <v>42946</v>
      </c>
      <c r="CY222">
        <f>'Raw Data'!CS222</f>
        <v>9.0100000000000006E-3</v>
      </c>
      <c r="CZ222">
        <f>'Raw Data'!CT222</f>
        <v>0</v>
      </c>
      <c r="DA222">
        <f>'Raw Data'!CU222</f>
        <v>1.14E-3</v>
      </c>
      <c r="DB222">
        <f>'Raw Data'!CV222</f>
        <v>617</v>
      </c>
      <c r="DC222" t="str">
        <f>'Raw Data'!CW222</f>
        <v>241-0012</v>
      </c>
      <c r="DD222" t="str">
        <f>'Raw Data'!CX222</f>
        <v>3R : Rural Principal Arterial - Other</v>
      </c>
      <c r="DE222" t="str">
        <f>'Raw Data'!CY222</f>
        <v>34.880933, -83.406328</v>
      </c>
      <c r="DF222">
        <f>'Raw Data'!CZ222</f>
        <v>-83.406328000000002</v>
      </c>
      <c r="DG222">
        <f>'Raw Data'!DA222</f>
        <v>34.880932999999999</v>
      </c>
      <c r="DH222">
        <f>'Raw Data'!DB222</f>
        <v>34.880932999999999</v>
      </c>
      <c r="DI222">
        <f>'Raw Data'!DC222</f>
        <v>-83.406328000000002</v>
      </c>
      <c r="DJ222">
        <f>'Raw Data'!DD222</f>
        <v>1.14E-3</v>
      </c>
      <c r="DK222">
        <f>'Raw Data'!DE222</f>
        <v>68</v>
      </c>
      <c r="DL222" s="1" t="str">
        <f>VLOOKUP(DK222,'Curve Info'!$A$9:$P$76,16)</f>
        <v>High Crash Frequency</v>
      </c>
      <c r="DM222" s="1" t="str">
        <f>VLOOKUP(DK222,'Curve Info'!$A$9:$P$76,14)</f>
        <v>High AADT</v>
      </c>
      <c r="DN222" s="1">
        <f t="shared" si="37"/>
        <v>6566.666666666667</v>
      </c>
      <c r="DO222" s="1">
        <f t="shared" si="38"/>
        <v>7470</v>
      </c>
      <c r="DP222" s="1">
        <f t="shared" si="39"/>
        <v>-903.33333333333303</v>
      </c>
      <c r="DQ222" s="1">
        <f t="shared" si="40"/>
        <v>-0.12092815707273534</v>
      </c>
      <c r="DR222" s="1">
        <f t="shared" si="41"/>
        <v>7018.3333333333339</v>
      </c>
      <c r="DS222">
        <f>'Raw Data'!DF222</f>
        <v>5040</v>
      </c>
      <c r="DT222">
        <f>'Raw Data'!DG222</f>
        <v>8.5</v>
      </c>
      <c r="DU222">
        <f>'Raw Data'!DH222</f>
        <v>7440</v>
      </c>
      <c r="DV222">
        <f>'Raw Data'!DI222</f>
        <v>6.9</v>
      </c>
      <c r="DW222">
        <f>'Raw Data'!DJ222</f>
        <v>7220</v>
      </c>
      <c r="DX222">
        <f>'Raw Data'!DK222</f>
        <v>7</v>
      </c>
      <c r="DY222">
        <f>'Raw Data'!DL222</f>
        <v>6850</v>
      </c>
      <c r="DZ222">
        <f>'Raw Data'!DM222</f>
        <v>6</v>
      </c>
      <c r="EA222">
        <f>'Raw Data'!DN222</f>
        <v>8020</v>
      </c>
      <c r="EB222">
        <f>'Raw Data'!DO222</f>
        <v>12</v>
      </c>
      <c r="EC222">
        <f>'Raw Data'!DP222</f>
        <v>7700</v>
      </c>
      <c r="ED222">
        <f>'Raw Data'!DQ222</f>
        <v>12</v>
      </c>
      <c r="EE222">
        <f>'Raw Data'!DR222</f>
        <v>7330</v>
      </c>
      <c r="EF222">
        <f>'Raw Data'!DS222</f>
        <v>12</v>
      </c>
      <c r="EG222">
        <f>'Raw Data'!DT222</f>
        <v>6830</v>
      </c>
      <c r="EH222">
        <f>'Raw Data'!DU222</f>
        <v>12</v>
      </c>
      <c r="EI222">
        <f>'Raw Data'!DV222</f>
        <v>6830</v>
      </c>
      <c r="EJ222">
        <f>'Raw Data'!DW222</f>
        <v>0</v>
      </c>
      <c r="EK222">
        <f>'Raw Data'!DX222</f>
        <v>6930</v>
      </c>
      <c r="EL222">
        <f>'Raw Data'!DY222</f>
        <v>0</v>
      </c>
      <c r="EM222">
        <f>'Raw Data'!DZ222</f>
        <v>0</v>
      </c>
    </row>
    <row r="223" spans="1:143" x14ac:dyDescent="0.3">
      <c r="A223">
        <f>'Raw Data'!A223</f>
        <v>222</v>
      </c>
      <c r="B223">
        <f>'Raw Data'!B223</f>
        <v>5881197</v>
      </c>
      <c r="C223" t="str">
        <f>'Raw Data'!C223</f>
        <v>Clayton Police Department</v>
      </c>
      <c r="D223">
        <f>'Raw Data'!D223</f>
        <v>42178.620833333334</v>
      </c>
      <c r="E223" s="1">
        <f t="shared" si="32"/>
        <v>2015</v>
      </c>
      <c r="F223" s="1" t="str" cm="1">
        <f t="array" ref="F223">_xlfn.IFS(E223&lt;=2016,"before treatment",E223=2017,"unknown",E223&gt;2017,"after treatment")</f>
        <v>before treatment</v>
      </c>
      <c r="G223" s="1">
        <f t="shared" si="33"/>
        <v>1</v>
      </c>
      <c r="H223" s="1">
        <f t="shared" si="34"/>
        <v>0</v>
      </c>
      <c r="I223" t="str">
        <f>'Raw Data'!E223</f>
        <v>Rabun</v>
      </c>
      <c r="J223" t="str">
        <f>'Raw Data'!F223</f>
        <v>Hiawassee St</v>
      </c>
      <c r="K223" t="str">
        <f>'Raw Data'!G223</f>
        <v>Meadow Stream Ln</v>
      </c>
      <c r="L223" t="str">
        <f>'Raw Data'!H223</f>
        <v>(B) Suspected Minor/Visible Injury</v>
      </c>
      <c r="M223">
        <f>'Raw Data'!I223</f>
        <v>0</v>
      </c>
      <c r="N223">
        <f>'Raw Data'!J223</f>
        <v>0</v>
      </c>
      <c r="O223">
        <f>'Raw Data'!K223</f>
        <v>1</v>
      </c>
      <c r="P223" t="str">
        <f>'Raw Data'!L223</f>
        <v>Not a Collision with Motor Vehicle</v>
      </c>
      <c r="Q223" t="str">
        <f>'Raw Data'!M223</f>
        <v>Off Roadway</v>
      </c>
      <c r="R223" t="str">
        <f>'Raw Data'!N223</f>
        <v>Utility Pole</v>
      </c>
      <c r="S223" t="str">
        <f>'Raw Data'!O223</f>
        <v>Utility Pole</v>
      </c>
      <c r="T223" t="str">
        <f>'Raw Data'!P223</f>
        <v>Driver Condition</v>
      </c>
      <c r="U223">
        <f>'Raw Data'!Q223</f>
        <v>1</v>
      </c>
      <c r="V223" s="1" t="str">
        <f t="shared" si="35"/>
        <v>Yes</v>
      </c>
      <c r="W223" t="str">
        <f>'Raw Data'!R223</f>
        <v>Straight</v>
      </c>
      <c r="X223" t="str">
        <f>'Raw Data'!S223</f>
        <v>East</v>
      </c>
      <c r="Y223" t="str">
        <f>'Raw Data'!T223</f>
        <v>Daylight</v>
      </c>
      <c r="Z223" t="str">
        <f>'Raw Data'!U223</f>
        <v>Dry</v>
      </c>
      <c r="AA223">
        <f>'Raw Data'!V223</f>
        <v>0</v>
      </c>
      <c r="AB223" t="str">
        <f>'Raw Data'!W223</f>
        <v>["Lap and Shoulder Belt Used","Lap and Shoulder Belt Used"]</v>
      </c>
      <c r="AC223" s="1">
        <f t="shared" si="36"/>
        <v>0</v>
      </c>
      <c r="AD223" t="str">
        <f>'Raw Data'!X223</f>
        <v>Passenger Car</v>
      </c>
      <c r="AE223" t="str">
        <f>'Raw Data'!Y223</f>
        <v>2411000200I</v>
      </c>
      <c r="AF223">
        <f>'Raw Data'!Z223</f>
        <v>15.385744000000001</v>
      </c>
      <c r="AG223">
        <f>'Raw Data'!AA223</f>
        <v>34.880963000000001</v>
      </c>
      <c r="AH223">
        <f>'Raw Data'!AB223</f>
        <v>-83.406367000000003</v>
      </c>
      <c r="AI223">
        <f>'Raw Data'!AC223</f>
        <v>68</v>
      </c>
      <c r="AJ223">
        <f>'Raw Data'!AD223</f>
        <v>30</v>
      </c>
      <c r="AK223">
        <f>'Raw Data'!AE223</f>
        <v>117</v>
      </c>
      <c r="AL223" t="str">
        <f>'Raw Data'!AF223</f>
        <v>D1_0002_00_I</v>
      </c>
      <c r="AM223">
        <f>'Raw Data'!AG223</f>
        <v>98</v>
      </c>
      <c r="AN223">
        <f>'Raw Data'!AH223</f>
        <v>116</v>
      </c>
      <c r="AO223" t="str">
        <f>'Raw Data'!AI223</f>
        <v>simple</v>
      </c>
      <c r="AP223">
        <f>'Raw Data'!AJ223</f>
        <v>202.7</v>
      </c>
      <c r="AQ223">
        <f>'Raw Data'!AK223</f>
        <v>106</v>
      </c>
      <c r="AR223">
        <f>'Raw Data'!AL223</f>
        <v>374.2</v>
      </c>
      <c r="AS223">
        <f>'Raw Data'!AM223</f>
        <v>-83.407448000000002</v>
      </c>
      <c r="AT223">
        <f>'Raw Data'!AN223</f>
        <v>34.880347999999998</v>
      </c>
      <c r="AU223">
        <f>'Raw Data'!AO223</f>
        <v>-83.406689</v>
      </c>
      <c r="AV223">
        <f>'Raw Data'!AP223</f>
        <v>34.880986999999998</v>
      </c>
      <c r="AW223" t="str">
        <f>'Raw Data'!AQ223</f>
        <v>2411000200I</v>
      </c>
      <c r="AX223">
        <f>'Raw Data'!AR223</f>
        <v>1</v>
      </c>
      <c r="AY223">
        <f>'Raw Data'!AS223</f>
        <v>241</v>
      </c>
      <c r="AZ223">
        <f>'Raw Data'!AT223</f>
        <v>2</v>
      </c>
      <c r="BA223">
        <f>'Raw Data'!AU223</f>
        <v>0</v>
      </c>
      <c r="BB223">
        <f>'Raw Data'!AV223</f>
        <v>25</v>
      </c>
      <c r="BC223">
        <f>'Raw Data'!AW223</f>
        <v>11.05</v>
      </c>
      <c r="BD223">
        <f>'Raw Data'!AX223</f>
        <v>10.75</v>
      </c>
      <c r="BE223">
        <f>'Raw Data'!AY223</f>
        <v>1867.1</v>
      </c>
      <c r="BF223">
        <f>'Raw Data'!AZ223</f>
        <v>1872</v>
      </c>
      <c r="BG223">
        <f>'Raw Data'!BA223</f>
        <v>1880.9</v>
      </c>
      <c r="BH223">
        <f>'Raw Data'!BB223</f>
        <v>35</v>
      </c>
      <c r="BI223">
        <f>'Raw Data'!BC223</f>
        <v>29.2</v>
      </c>
      <c r="BJ223">
        <f>'Raw Data'!BD223</f>
        <v>5.8</v>
      </c>
      <c r="BK223">
        <f>'Raw Data'!BE223</f>
        <v>43091</v>
      </c>
      <c r="BL223" t="str">
        <f>'Raw Data'!BF223</f>
        <v>NONE</v>
      </c>
      <c r="BM223">
        <f>'Raw Data'!BG223</f>
        <v>1.14E-3</v>
      </c>
      <c r="BN223">
        <f>'Raw Data'!BH223</f>
        <v>43297</v>
      </c>
      <c r="BO223">
        <f>'Raw Data'!BI223</f>
        <v>42922</v>
      </c>
      <c r="BP223" t="str">
        <f>'Raw Data'!BJ223</f>
        <v>2411000200I</v>
      </c>
      <c r="BQ223" t="str">
        <f>'Raw Data'!BK223</f>
        <v>RABUN</v>
      </c>
      <c r="BR223">
        <f>'Raw Data'!BL223</f>
        <v>1</v>
      </c>
      <c r="BS223">
        <f>'Raw Data'!BM223</f>
        <v>200</v>
      </c>
      <c r="BT223">
        <f>'Raw Data'!BN223</f>
        <v>1</v>
      </c>
      <c r="BU223">
        <f>'Raw Data'!BO223</f>
        <v>1</v>
      </c>
      <c r="BV223">
        <f>'Raw Data'!BP223</f>
        <v>2</v>
      </c>
      <c r="BW223">
        <f>'Raw Data'!BQ223</f>
        <v>1</v>
      </c>
      <c r="BX223">
        <f>'Raw Data'!BR223</f>
        <v>1</v>
      </c>
      <c r="BY223">
        <f>'Raw Data'!BS223</f>
        <v>2</v>
      </c>
      <c r="BZ223">
        <f>'Raw Data'!BT223</f>
        <v>3</v>
      </c>
      <c r="CA223">
        <f>'Raw Data'!BU223</f>
        <v>3</v>
      </c>
      <c r="CB223" t="str">
        <f>'Raw Data'!BV223</f>
        <v>N</v>
      </c>
      <c r="CC223">
        <f>'Raw Data'!BW223</f>
        <v>241</v>
      </c>
      <c r="CD223">
        <f>'Raw Data'!BX223</f>
        <v>2</v>
      </c>
      <c r="CE223">
        <f>'Raw Data'!BY223</f>
        <v>0</v>
      </c>
      <c r="CF223" t="str">
        <f>'Raw Data'!BZ223</f>
        <v>Not Urban</v>
      </c>
      <c r="CG223" t="str">
        <f>'Raw Data'!CA223</f>
        <v>Not Urban</v>
      </c>
      <c r="CH223">
        <f>'Raw Data'!CB223</f>
        <v>0</v>
      </c>
      <c r="CI223">
        <f>'Raw Data'!CC223</f>
        <v>25</v>
      </c>
      <c r="CJ223">
        <f>'Raw Data'!CD223</f>
        <v>8020</v>
      </c>
      <c r="CK223" t="str">
        <f>'Raw Data'!CE223</f>
        <v>Clayton</v>
      </c>
      <c r="CL223">
        <f>'Raw Data'!CF223</f>
        <v>1690</v>
      </c>
      <c r="CM223">
        <f>'Raw Data'!CG223</f>
        <v>0.21201300000000001</v>
      </c>
      <c r="CN223">
        <f>'Raw Data'!CH223</f>
        <v>9</v>
      </c>
      <c r="CO223" t="str">
        <f>'Raw Data'!CI223</f>
        <v>State Mainline</v>
      </c>
      <c r="CP223">
        <f>'Raw Data'!CJ223</f>
        <v>8020</v>
      </c>
      <c r="CQ223">
        <f>'Raw Data'!CK223</f>
        <v>452487</v>
      </c>
      <c r="CR223">
        <f>'Raw Data'!CL223</f>
        <v>15.31</v>
      </c>
      <c r="CS223">
        <f>'Raw Data'!CM223</f>
        <v>15.53</v>
      </c>
      <c r="CT223">
        <f>'Raw Data'!CN223</f>
        <v>452487</v>
      </c>
      <c r="CU223">
        <f>'Raw Data'!CO223</f>
        <v>0</v>
      </c>
      <c r="CV223">
        <f>'Raw Data'!CP223</f>
        <v>1119.426702</v>
      </c>
      <c r="CW223">
        <f>'Raw Data'!CQ223</f>
        <v>100</v>
      </c>
      <c r="CX223">
        <f>'Raw Data'!CR223</f>
        <v>42946</v>
      </c>
      <c r="CY223">
        <f>'Raw Data'!CS223</f>
        <v>9.0100000000000006E-3</v>
      </c>
      <c r="CZ223">
        <f>'Raw Data'!CT223</f>
        <v>0</v>
      </c>
      <c r="DA223">
        <f>'Raw Data'!CU223</f>
        <v>1.14E-3</v>
      </c>
      <c r="DB223">
        <f>'Raw Data'!CV223</f>
        <v>617</v>
      </c>
      <c r="DC223" t="str">
        <f>'Raw Data'!CW223</f>
        <v>241-0012</v>
      </c>
      <c r="DD223" t="str">
        <f>'Raw Data'!CX223</f>
        <v>3R : Rural Principal Arterial - Other</v>
      </c>
      <c r="DE223" t="str">
        <f>'Raw Data'!CY223</f>
        <v>34.880933, -83.406328</v>
      </c>
      <c r="DF223">
        <f>'Raw Data'!CZ223</f>
        <v>-83.406328000000002</v>
      </c>
      <c r="DG223">
        <f>'Raw Data'!DA223</f>
        <v>34.880932999999999</v>
      </c>
      <c r="DH223">
        <f>'Raw Data'!DB223</f>
        <v>34.880932999999999</v>
      </c>
      <c r="DI223">
        <f>'Raw Data'!DC223</f>
        <v>-83.406328000000002</v>
      </c>
      <c r="DJ223">
        <f>'Raw Data'!DD223</f>
        <v>1.14E-3</v>
      </c>
      <c r="DK223">
        <f>'Raw Data'!DE223</f>
        <v>68</v>
      </c>
      <c r="DL223" s="1" t="str">
        <f>VLOOKUP(DK223,'Curve Info'!$A$9:$P$76,16)</f>
        <v>High Crash Frequency</v>
      </c>
      <c r="DM223" s="1" t="str">
        <f>VLOOKUP(DK223,'Curve Info'!$A$9:$P$76,14)</f>
        <v>High AADT</v>
      </c>
      <c r="DN223" s="1">
        <f t="shared" si="37"/>
        <v>6566.666666666667</v>
      </c>
      <c r="DO223" s="1">
        <f t="shared" si="38"/>
        <v>7470</v>
      </c>
      <c r="DP223" s="1">
        <f t="shared" si="39"/>
        <v>-903.33333333333303</v>
      </c>
      <c r="DQ223" s="1">
        <f t="shared" si="40"/>
        <v>-0.12092815707273534</v>
      </c>
      <c r="DR223" s="1">
        <f t="shared" si="41"/>
        <v>7018.3333333333339</v>
      </c>
      <c r="DS223">
        <f>'Raw Data'!DF223</f>
        <v>5040</v>
      </c>
      <c r="DT223">
        <f>'Raw Data'!DG223</f>
        <v>8.5</v>
      </c>
      <c r="DU223">
        <f>'Raw Data'!DH223</f>
        <v>7440</v>
      </c>
      <c r="DV223">
        <f>'Raw Data'!DI223</f>
        <v>6.9</v>
      </c>
      <c r="DW223">
        <f>'Raw Data'!DJ223</f>
        <v>7220</v>
      </c>
      <c r="DX223">
        <f>'Raw Data'!DK223</f>
        <v>7</v>
      </c>
      <c r="DY223">
        <f>'Raw Data'!DL223</f>
        <v>6850</v>
      </c>
      <c r="DZ223">
        <f>'Raw Data'!DM223</f>
        <v>6</v>
      </c>
      <c r="EA223">
        <f>'Raw Data'!DN223</f>
        <v>8020</v>
      </c>
      <c r="EB223">
        <f>'Raw Data'!DO223</f>
        <v>12</v>
      </c>
      <c r="EC223">
        <f>'Raw Data'!DP223</f>
        <v>7700</v>
      </c>
      <c r="ED223">
        <f>'Raw Data'!DQ223</f>
        <v>12</v>
      </c>
      <c r="EE223">
        <f>'Raw Data'!DR223</f>
        <v>7330</v>
      </c>
      <c r="EF223">
        <f>'Raw Data'!DS223</f>
        <v>12</v>
      </c>
      <c r="EG223">
        <f>'Raw Data'!DT223</f>
        <v>6830</v>
      </c>
      <c r="EH223">
        <f>'Raw Data'!DU223</f>
        <v>12</v>
      </c>
      <c r="EI223">
        <f>'Raw Data'!DV223</f>
        <v>6830</v>
      </c>
      <c r="EJ223">
        <f>'Raw Data'!DW223</f>
        <v>0</v>
      </c>
      <c r="EK223">
        <f>'Raw Data'!DX223</f>
        <v>6930</v>
      </c>
      <c r="EL223">
        <f>'Raw Data'!DY223</f>
        <v>0</v>
      </c>
      <c r="EM223">
        <f>'Raw Data'!DZ223</f>
        <v>3.2499999999999999E-4</v>
      </c>
    </row>
    <row r="224" spans="1:143" x14ac:dyDescent="0.3">
      <c r="A224">
        <f>'Raw Data'!A224</f>
        <v>223</v>
      </c>
      <c r="B224">
        <f>'Raw Data'!B224</f>
        <v>6591852</v>
      </c>
      <c r="C224" t="str">
        <f>'Raw Data'!C224</f>
        <v>Rabun Co Sheriff's Office</v>
      </c>
      <c r="D224">
        <f>'Raw Data'!D224</f>
        <v>43145.25</v>
      </c>
      <c r="E224" s="1">
        <f t="shared" si="32"/>
        <v>2018</v>
      </c>
      <c r="F224" s="1" t="str" cm="1">
        <f t="array" ref="F224">_xlfn.IFS(E224&lt;=2016,"before treatment",E224=2017,"unknown",E224&gt;2017,"after treatment")</f>
        <v>after treatment</v>
      </c>
      <c r="G224" s="1">
        <f t="shared" si="33"/>
        <v>0</v>
      </c>
      <c r="H224" s="1">
        <f t="shared" si="34"/>
        <v>1</v>
      </c>
      <c r="I224" t="str">
        <f>'Raw Data'!E224</f>
        <v>Rabun</v>
      </c>
      <c r="J224" t="str">
        <f>'Raw Data'!F224</f>
        <v>Lookout Mountain Scenic Hwy</v>
      </c>
      <c r="K224" t="str">
        <f>'Raw Data'!G224</f>
        <v>Towns County Line</v>
      </c>
      <c r="L224" t="str">
        <f>'Raw Data'!H224</f>
        <v>(O) No Injury</v>
      </c>
      <c r="M224">
        <f>'Raw Data'!I224</f>
        <v>0</v>
      </c>
      <c r="N224">
        <f>'Raw Data'!J224</f>
        <v>0</v>
      </c>
      <c r="O224">
        <f>'Raw Data'!K224</f>
        <v>0</v>
      </c>
      <c r="P224" t="str">
        <f>'Raw Data'!L224</f>
        <v>Not a Collision with Motor Vehicle</v>
      </c>
      <c r="Q224" t="str">
        <f>'Raw Data'!M224</f>
        <v>Off Roadway</v>
      </c>
      <c r="R224" t="str">
        <f>'Raw Data'!N224</f>
        <v>Embankment</v>
      </c>
      <c r="S224" t="str">
        <f>'Raw Data'!O224</f>
        <v>Embankment</v>
      </c>
      <c r="T224" t="str">
        <f>'Raw Data'!P224</f>
        <v>(None)</v>
      </c>
      <c r="U224">
        <f>'Raw Data'!Q224</f>
        <v>1</v>
      </c>
      <c r="V224" s="1" t="str">
        <f t="shared" si="35"/>
        <v>Yes</v>
      </c>
      <c r="W224" t="str">
        <f>'Raw Data'!R224</f>
        <v>Negotiating a Curve</v>
      </c>
      <c r="X224" t="str">
        <f>'Raw Data'!S224</f>
        <v>West</v>
      </c>
      <c r="Y224" t="str">
        <f>'Raw Data'!T224</f>
        <v>Dark-Not Lighted</v>
      </c>
      <c r="Z224" t="str">
        <f>'Raw Data'!U224</f>
        <v>Wet</v>
      </c>
      <c r="AA224">
        <f>'Raw Data'!V224</f>
        <v>43</v>
      </c>
      <c r="AB224" t="str">
        <f>'Raw Data'!W224</f>
        <v>Lap and Shoulder Belt Used</v>
      </c>
      <c r="AC224" s="1">
        <f t="shared" si="36"/>
        <v>0</v>
      </c>
      <c r="AD224" t="str">
        <f>'Raw Data'!X224</f>
        <v>Passenger Car</v>
      </c>
      <c r="AE224" t="str">
        <f>'Raw Data'!Y224</f>
        <v>2411000200I</v>
      </c>
      <c r="AF224">
        <f>'Raw Data'!Z224</f>
        <v>1.3380000000000001</v>
      </c>
      <c r="AG224">
        <f>'Raw Data'!AA224</f>
        <v>34.896008999999999</v>
      </c>
      <c r="AH224">
        <f>'Raw Data'!AB224</f>
        <v>-83.606010999999995</v>
      </c>
      <c r="AI224">
        <f>'Raw Data'!AC224</f>
        <v>87</v>
      </c>
      <c r="AJ224">
        <f>'Raw Data'!AD224</f>
        <v>4</v>
      </c>
      <c r="AK224">
        <f>'Raw Data'!AE224</f>
        <v>47</v>
      </c>
      <c r="AL224" t="str">
        <f>'Raw Data'!AF224</f>
        <v>D1_0002_00_I</v>
      </c>
      <c r="AM224">
        <f>'Raw Data'!AG224</f>
        <v>38</v>
      </c>
      <c r="AN224">
        <f>'Raw Data'!AH224</f>
        <v>46</v>
      </c>
      <c r="AO224" t="str">
        <f>'Raw Data'!AI224</f>
        <v>simple</v>
      </c>
      <c r="AP224">
        <f>'Raw Data'!AJ224</f>
        <v>607.1</v>
      </c>
      <c r="AQ224">
        <f>'Raw Data'!AK224</f>
        <v>83.6</v>
      </c>
      <c r="AR224">
        <f>'Raw Data'!AL224</f>
        <v>882.8</v>
      </c>
      <c r="AS224">
        <f>'Raw Data'!AM224</f>
        <v>-83.607015000000004</v>
      </c>
      <c r="AT224">
        <f>'Raw Data'!AN224</f>
        <v>34.897109999999998</v>
      </c>
      <c r="AU224">
        <f>'Raw Data'!AO224</f>
        <v>-83.604830000000007</v>
      </c>
      <c r="AV224">
        <f>'Raw Data'!AP224</f>
        <v>34.895802000000003</v>
      </c>
      <c r="AW224" t="str">
        <f>'Raw Data'!AQ224</f>
        <v>2411000200I</v>
      </c>
      <c r="AX224">
        <f>'Raw Data'!AR224</f>
        <v>1</v>
      </c>
      <c r="AY224">
        <f>'Raw Data'!AS224</f>
        <v>241</v>
      </c>
      <c r="AZ224">
        <f>'Raw Data'!AT224</f>
        <v>2</v>
      </c>
      <c r="BA224">
        <f>'Raw Data'!AU224</f>
        <v>0</v>
      </c>
      <c r="BB224">
        <f>'Raw Data'!AV224</f>
        <v>45</v>
      </c>
      <c r="BC224">
        <f>'Raw Data'!AW224</f>
        <v>8.2799999999999994</v>
      </c>
      <c r="BD224">
        <f>'Raw Data'!AX224</f>
        <v>7.61</v>
      </c>
      <c r="BE224">
        <f>'Raw Data'!AY224</f>
        <v>2508.5</v>
      </c>
      <c r="BF224">
        <f>'Raw Data'!AZ224</f>
        <v>2531.8000000000002</v>
      </c>
      <c r="BG224">
        <f>'Raw Data'!BA224</f>
        <v>2553.5</v>
      </c>
      <c r="BH224">
        <f>'Raw Data'!BB224</f>
        <v>45</v>
      </c>
      <c r="BI224">
        <f>'Raw Data'!BC224</f>
        <v>39.6</v>
      </c>
      <c r="BJ224">
        <f>'Raw Data'!BD224</f>
        <v>5.4</v>
      </c>
      <c r="BK224">
        <f>'Raw Data'!BE224</f>
        <v>43091</v>
      </c>
      <c r="BL224" t="str">
        <f>'Raw Data'!BF224</f>
        <v>NONE</v>
      </c>
      <c r="BM224">
        <f>'Raw Data'!BG224</f>
        <v>2.748E-3</v>
      </c>
      <c r="BN224">
        <f>'Raw Data'!BH224</f>
        <v>43284</v>
      </c>
      <c r="BO224">
        <f>'Raw Data'!BI224</f>
        <v>42909</v>
      </c>
      <c r="BP224" t="str">
        <f>'Raw Data'!BJ224</f>
        <v>2411000200I</v>
      </c>
      <c r="BQ224" t="str">
        <f>'Raw Data'!BK224</f>
        <v>RABUN</v>
      </c>
      <c r="BR224">
        <f>'Raw Data'!BL224</f>
        <v>1</v>
      </c>
      <c r="BS224">
        <f>'Raw Data'!BM224</f>
        <v>200</v>
      </c>
      <c r="BT224">
        <f>'Raw Data'!BN224</f>
        <v>1</v>
      </c>
      <c r="BU224">
        <f>'Raw Data'!BO224</f>
        <v>1</v>
      </c>
      <c r="BV224">
        <f>'Raw Data'!BP224</f>
        <v>2</v>
      </c>
      <c r="BW224">
        <f>'Raw Data'!BQ224</f>
        <v>1</v>
      </c>
      <c r="BX224">
        <f>'Raw Data'!BR224</f>
        <v>1</v>
      </c>
      <c r="BY224">
        <f>'Raw Data'!BS224</f>
        <v>2</v>
      </c>
      <c r="BZ224">
        <f>'Raw Data'!BT224</f>
        <v>3</v>
      </c>
      <c r="CA224">
        <f>'Raw Data'!BU224</f>
        <v>3</v>
      </c>
      <c r="CB224" t="str">
        <f>'Raw Data'!BV224</f>
        <v>N</v>
      </c>
      <c r="CC224">
        <f>'Raw Data'!BW224</f>
        <v>241</v>
      </c>
      <c r="CD224">
        <f>'Raw Data'!BX224</f>
        <v>2</v>
      </c>
      <c r="CE224">
        <f>'Raw Data'!BY224</f>
        <v>0</v>
      </c>
      <c r="CF224" t="str">
        <f>'Raw Data'!BZ224</f>
        <v>Not Urban</v>
      </c>
      <c r="CG224" t="str">
        <f>'Raw Data'!CA224</f>
        <v>Not Urban</v>
      </c>
      <c r="CH224">
        <f>'Raw Data'!CB224</f>
        <v>0</v>
      </c>
      <c r="CI224">
        <f>'Raw Data'!CC224</f>
        <v>45</v>
      </c>
      <c r="CJ224">
        <f>'Raw Data'!CD224</f>
        <v>1540</v>
      </c>
      <c r="CK224" t="str">
        <f>'Raw Data'!CE224</f>
        <v xml:space="preserve"> </v>
      </c>
      <c r="CL224">
        <f>'Raw Data'!CF224</f>
        <v>0</v>
      </c>
      <c r="CM224">
        <f>'Raw Data'!CG224</f>
        <v>4.9612619999999996</v>
      </c>
      <c r="CN224">
        <f>'Raw Data'!CH224</f>
        <v>9</v>
      </c>
      <c r="CO224" t="str">
        <f>'Raw Data'!CI224</f>
        <v>State Mainline</v>
      </c>
      <c r="CP224">
        <f>'Raw Data'!CJ224</f>
        <v>1540</v>
      </c>
      <c r="CQ224">
        <f>'Raw Data'!CK224</f>
        <v>452474</v>
      </c>
      <c r="CR224">
        <f>'Raw Data'!CL224</f>
        <v>0</v>
      </c>
      <c r="CS224">
        <f>'Raw Data'!CM224</f>
        <v>4.9580000000000002</v>
      </c>
      <c r="CT224">
        <f>'Raw Data'!CN224</f>
        <v>452474</v>
      </c>
      <c r="CU224">
        <f>'Raw Data'!CO224</f>
        <v>0</v>
      </c>
      <c r="CV224">
        <f>'Raw Data'!CP224</f>
        <v>26195.464072999999</v>
      </c>
      <c r="CW224">
        <f>'Raw Data'!CQ224</f>
        <v>100</v>
      </c>
      <c r="CX224">
        <f>'Raw Data'!CR224</f>
        <v>42933</v>
      </c>
      <c r="CY224">
        <f>'Raw Data'!CS224</f>
        <v>0.16330600000000001</v>
      </c>
      <c r="CZ224">
        <f>'Raw Data'!CT224</f>
        <v>0</v>
      </c>
      <c r="DA224">
        <f>'Raw Data'!CU224</f>
        <v>2.748E-3</v>
      </c>
      <c r="DB224">
        <f>'Raw Data'!CV224</f>
        <v>712</v>
      </c>
      <c r="DC224" t="str">
        <f>'Raw Data'!CW224</f>
        <v>281-0127</v>
      </c>
      <c r="DD224" t="str">
        <f>'Raw Data'!CX224</f>
        <v>3R : Rural Principal Arterial - Other</v>
      </c>
      <c r="DE224" t="str">
        <f>'Raw Data'!CY224</f>
        <v>34.923930, -83.624326</v>
      </c>
      <c r="DF224">
        <f>'Raw Data'!CZ224</f>
        <v>-83.624325999999996</v>
      </c>
      <c r="DG224">
        <f>'Raw Data'!DA224</f>
        <v>34.923929999999999</v>
      </c>
      <c r="DH224">
        <f>'Raw Data'!DB224</f>
        <v>34.923929999999999</v>
      </c>
      <c r="DI224">
        <f>'Raw Data'!DC224</f>
        <v>-83.624325999999996</v>
      </c>
      <c r="DJ224">
        <f>'Raw Data'!DD224</f>
        <v>2.748E-3</v>
      </c>
      <c r="DK224">
        <f>'Raw Data'!DE224</f>
        <v>87</v>
      </c>
      <c r="DL224" s="1" t="str">
        <f>VLOOKUP(DK224,'Curve Info'!$A$9:$P$76,16)</f>
        <v>High Crash Frequency</v>
      </c>
      <c r="DM224" s="1" t="str">
        <f>VLOOKUP(DK224,'Curve Info'!$A$9:$P$76,14)</f>
        <v>Low AADT</v>
      </c>
      <c r="DN224" s="1">
        <f t="shared" si="37"/>
        <v>1595</v>
      </c>
      <c r="DO224" s="1">
        <f t="shared" si="38"/>
        <v>1245</v>
      </c>
      <c r="DP224" s="1">
        <f t="shared" si="39"/>
        <v>350</v>
      </c>
      <c r="DQ224" s="1">
        <f t="shared" si="40"/>
        <v>0.28112449799196787</v>
      </c>
      <c r="DR224" s="1">
        <f t="shared" si="41"/>
        <v>1420</v>
      </c>
      <c r="DT224">
        <f>'Raw Data'!DG224</f>
        <v>0</v>
      </c>
      <c r="DU224">
        <f>'Raw Data'!DH224</f>
        <v>1590</v>
      </c>
      <c r="DV224">
        <f>'Raw Data'!DI224</f>
        <v>13.9</v>
      </c>
      <c r="DW224">
        <f>'Raw Data'!DJ224</f>
        <v>1600</v>
      </c>
      <c r="DX224">
        <f>'Raw Data'!DK224</f>
        <v>0</v>
      </c>
      <c r="DY224">
        <f>'Raw Data'!DL224</f>
        <v>1590</v>
      </c>
      <c r="DZ224">
        <f>'Raw Data'!DM224</f>
        <v>0</v>
      </c>
      <c r="EA224">
        <f>'Raw Data'!DN224</f>
        <v>1540</v>
      </c>
      <c r="EB224">
        <f>'Raw Data'!DO224</f>
        <v>14.3</v>
      </c>
      <c r="EC224">
        <f>'Raw Data'!DP224</f>
        <v>1480</v>
      </c>
      <c r="ED224">
        <f>'Raw Data'!DQ224</f>
        <v>14.3</v>
      </c>
      <c r="EE224">
        <f>'Raw Data'!DR224</f>
        <v>980</v>
      </c>
      <c r="EF224">
        <f>'Raw Data'!DS224</f>
        <v>16.7</v>
      </c>
      <c r="EG224">
        <f>'Raw Data'!DT224</f>
        <v>980</v>
      </c>
      <c r="EH224">
        <f>'Raw Data'!DU224</f>
        <v>16.7</v>
      </c>
      <c r="EI224">
        <f>'Raw Data'!DV224</f>
        <v>1270</v>
      </c>
      <c r="EJ224">
        <f>'Raw Data'!DW224</f>
        <v>11.8</v>
      </c>
      <c r="EK224">
        <f>'Raw Data'!DX224</f>
        <v>1280</v>
      </c>
      <c r="EL224">
        <f>'Raw Data'!DY224</f>
        <v>11.8</v>
      </c>
      <c r="EM224">
        <f>'Raw Data'!DZ224</f>
        <v>0</v>
      </c>
    </row>
    <row r="225" spans="1:143" x14ac:dyDescent="0.3">
      <c r="A225">
        <f>'Raw Data'!A225</f>
        <v>224</v>
      </c>
      <c r="B225">
        <f>'Raw Data'!B225</f>
        <v>6331078</v>
      </c>
      <c r="C225" t="str">
        <f>'Raw Data'!C225</f>
        <v>Rabun Co Sheriff's Office</v>
      </c>
      <c r="D225">
        <f>'Raw Data'!D225</f>
        <v>42939.968055555553</v>
      </c>
      <c r="E225" s="1">
        <f t="shared" si="32"/>
        <v>2017</v>
      </c>
      <c r="F225" s="1" t="str" cm="1">
        <f t="array" ref="F225">_xlfn.IFS(E225&lt;=2016,"before treatment",E225=2017,"unknown",E225&gt;2017,"after treatment")</f>
        <v>unknown</v>
      </c>
      <c r="G225" s="1">
        <f t="shared" si="33"/>
        <v>0</v>
      </c>
      <c r="H225" s="1">
        <f t="shared" si="34"/>
        <v>0</v>
      </c>
      <c r="I225" t="str">
        <f>'Raw Data'!E225</f>
        <v>Rabun</v>
      </c>
      <c r="J225" t="str">
        <f>'Raw Data'!F225</f>
        <v>Lookout Mountain Scenic Hwy</v>
      </c>
      <c r="K225" t="str">
        <f>'Raw Data'!G225</f>
        <v>Towns Conty Line</v>
      </c>
      <c r="L225" t="str">
        <f>'Raw Data'!H225</f>
        <v>(O) No Injury</v>
      </c>
      <c r="M225">
        <f>'Raw Data'!I225</f>
        <v>0</v>
      </c>
      <c r="N225">
        <f>'Raw Data'!J225</f>
        <v>0</v>
      </c>
      <c r="O225">
        <f>'Raw Data'!K225</f>
        <v>0</v>
      </c>
      <c r="P225" t="str">
        <f>'Raw Data'!L225</f>
        <v>Not a Collision with Motor Vehicle</v>
      </c>
      <c r="Q225" t="str">
        <f>'Raw Data'!M225</f>
        <v>On Shoulder</v>
      </c>
      <c r="R225" t="str">
        <f>'Raw Data'!N225</f>
        <v>Guard Rail End</v>
      </c>
      <c r="S225" t="str">
        <f>'Raw Data'!O225</f>
        <v>Guard Rail End</v>
      </c>
      <c r="T225" t="str">
        <f>'Raw Data'!P225</f>
        <v>(None)</v>
      </c>
      <c r="U225">
        <f>'Raw Data'!Q225</f>
        <v>1</v>
      </c>
      <c r="V225" s="1" t="str">
        <f t="shared" si="35"/>
        <v>Yes</v>
      </c>
      <c r="W225" t="str">
        <f>'Raw Data'!R225</f>
        <v>Straight</v>
      </c>
      <c r="X225" t="str">
        <f>'Raw Data'!S225</f>
        <v>East</v>
      </c>
      <c r="Y225" t="str">
        <f>'Raw Data'!T225</f>
        <v>Dark-Not Lighted</v>
      </c>
      <c r="Z225" t="str">
        <f>'Raw Data'!U225</f>
        <v>Wet</v>
      </c>
      <c r="AA225">
        <f>'Raw Data'!V225</f>
        <v>27</v>
      </c>
      <c r="AB225" t="str">
        <f>'Raw Data'!W225</f>
        <v>Lap and Shoulder Belt Used</v>
      </c>
      <c r="AC225" s="1">
        <f t="shared" si="36"/>
        <v>0</v>
      </c>
      <c r="AD225" t="str">
        <f>'Raw Data'!X225</f>
        <v>Passenger Car</v>
      </c>
      <c r="AE225" t="str">
        <f>'Raw Data'!Y225</f>
        <v>2411000200I</v>
      </c>
      <c r="AF225">
        <f>'Raw Data'!Z225</f>
        <v>1.3800030000000001</v>
      </c>
      <c r="AG225">
        <f>'Raw Data'!AA225</f>
        <v>34.895826</v>
      </c>
      <c r="AH225">
        <f>'Raw Data'!AB225</f>
        <v>-83.605322000000001</v>
      </c>
      <c r="AI225">
        <f>'Raw Data'!AC225</f>
        <v>87</v>
      </c>
      <c r="AJ225">
        <f>'Raw Data'!AD225</f>
        <v>4</v>
      </c>
      <c r="AK225">
        <f>'Raw Data'!AE225</f>
        <v>47</v>
      </c>
      <c r="AL225" t="str">
        <f>'Raw Data'!AF225</f>
        <v>D1_0002_00_I</v>
      </c>
      <c r="AM225">
        <f>'Raw Data'!AG225</f>
        <v>38</v>
      </c>
      <c r="AN225">
        <f>'Raw Data'!AH225</f>
        <v>46</v>
      </c>
      <c r="AO225" t="str">
        <f>'Raw Data'!AI225</f>
        <v>simple</v>
      </c>
      <c r="AP225">
        <f>'Raw Data'!AJ225</f>
        <v>607.1</v>
      </c>
      <c r="AQ225">
        <f>'Raw Data'!AK225</f>
        <v>83.6</v>
      </c>
      <c r="AR225">
        <f>'Raw Data'!AL225</f>
        <v>882.8</v>
      </c>
      <c r="AS225">
        <f>'Raw Data'!AM225</f>
        <v>-83.607015000000004</v>
      </c>
      <c r="AT225">
        <f>'Raw Data'!AN225</f>
        <v>34.897109999999998</v>
      </c>
      <c r="AU225">
        <f>'Raw Data'!AO225</f>
        <v>-83.604830000000007</v>
      </c>
      <c r="AV225">
        <f>'Raw Data'!AP225</f>
        <v>34.895802000000003</v>
      </c>
      <c r="AW225" t="str">
        <f>'Raw Data'!AQ225</f>
        <v>2411000200I</v>
      </c>
      <c r="AX225">
        <f>'Raw Data'!AR225</f>
        <v>1</v>
      </c>
      <c r="AY225">
        <f>'Raw Data'!AS225</f>
        <v>241</v>
      </c>
      <c r="AZ225">
        <f>'Raw Data'!AT225</f>
        <v>2</v>
      </c>
      <c r="BA225">
        <f>'Raw Data'!AU225</f>
        <v>0</v>
      </c>
      <c r="BB225">
        <f>'Raw Data'!AV225</f>
        <v>45</v>
      </c>
      <c r="BC225">
        <f>'Raw Data'!AW225</f>
        <v>8.2799999999999994</v>
      </c>
      <c r="BD225">
        <f>'Raw Data'!AX225</f>
        <v>7.61</v>
      </c>
      <c r="BE225">
        <f>'Raw Data'!AY225</f>
        <v>2508.5</v>
      </c>
      <c r="BF225">
        <f>'Raw Data'!AZ225</f>
        <v>2531.8000000000002</v>
      </c>
      <c r="BG225">
        <f>'Raw Data'!BA225</f>
        <v>2553.5</v>
      </c>
      <c r="BH225">
        <f>'Raw Data'!BB225</f>
        <v>45</v>
      </c>
      <c r="BI225">
        <f>'Raw Data'!BC225</f>
        <v>39.6</v>
      </c>
      <c r="BJ225">
        <f>'Raw Data'!BD225</f>
        <v>5.4</v>
      </c>
      <c r="BK225">
        <f>'Raw Data'!BE225</f>
        <v>43091</v>
      </c>
      <c r="BL225" t="str">
        <f>'Raw Data'!BF225</f>
        <v>NONE</v>
      </c>
      <c r="BM225">
        <f>'Raw Data'!BG225</f>
        <v>2.748E-3</v>
      </c>
      <c r="BN225">
        <f>'Raw Data'!BH225</f>
        <v>43284</v>
      </c>
      <c r="BO225">
        <f>'Raw Data'!BI225</f>
        <v>42909</v>
      </c>
      <c r="BP225" t="str">
        <f>'Raw Data'!BJ225</f>
        <v>2411000200I</v>
      </c>
      <c r="BQ225" t="str">
        <f>'Raw Data'!BK225</f>
        <v>RABUN</v>
      </c>
      <c r="BR225">
        <f>'Raw Data'!BL225</f>
        <v>1</v>
      </c>
      <c r="BS225">
        <f>'Raw Data'!BM225</f>
        <v>200</v>
      </c>
      <c r="BT225">
        <f>'Raw Data'!BN225</f>
        <v>1</v>
      </c>
      <c r="BU225">
        <f>'Raw Data'!BO225</f>
        <v>1</v>
      </c>
      <c r="BV225">
        <f>'Raw Data'!BP225</f>
        <v>2</v>
      </c>
      <c r="BW225">
        <f>'Raw Data'!BQ225</f>
        <v>1</v>
      </c>
      <c r="BX225">
        <f>'Raw Data'!BR225</f>
        <v>1</v>
      </c>
      <c r="BY225">
        <f>'Raw Data'!BS225</f>
        <v>2</v>
      </c>
      <c r="BZ225">
        <f>'Raw Data'!BT225</f>
        <v>3</v>
      </c>
      <c r="CA225">
        <f>'Raw Data'!BU225</f>
        <v>3</v>
      </c>
      <c r="CB225" t="str">
        <f>'Raw Data'!BV225</f>
        <v>N</v>
      </c>
      <c r="CC225">
        <f>'Raw Data'!BW225</f>
        <v>241</v>
      </c>
      <c r="CD225">
        <f>'Raw Data'!BX225</f>
        <v>2</v>
      </c>
      <c r="CE225">
        <f>'Raw Data'!BY225</f>
        <v>0</v>
      </c>
      <c r="CF225" t="str">
        <f>'Raw Data'!BZ225</f>
        <v>Not Urban</v>
      </c>
      <c r="CG225" t="str">
        <f>'Raw Data'!CA225</f>
        <v>Not Urban</v>
      </c>
      <c r="CH225">
        <f>'Raw Data'!CB225</f>
        <v>0</v>
      </c>
      <c r="CI225">
        <f>'Raw Data'!CC225</f>
        <v>45</v>
      </c>
      <c r="CJ225">
        <f>'Raw Data'!CD225</f>
        <v>1540</v>
      </c>
      <c r="CK225" t="str">
        <f>'Raw Data'!CE225</f>
        <v xml:space="preserve"> </v>
      </c>
      <c r="CL225">
        <f>'Raw Data'!CF225</f>
        <v>0</v>
      </c>
      <c r="CM225">
        <f>'Raw Data'!CG225</f>
        <v>4.9612619999999996</v>
      </c>
      <c r="CN225">
        <f>'Raw Data'!CH225</f>
        <v>9</v>
      </c>
      <c r="CO225" t="str">
        <f>'Raw Data'!CI225</f>
        <v>State Mainline</v>
      </c>
      <c r="CP225">
        <f>'Raw Data'!CJ225</f>
        <v>1540</v>
      </c>
      <c r="CQ225">
        <f>'Raw Data'!CK225</f>
        <v>452474</v>
      </c>
      <c r="CR225">
        <f>'Raw Data'!CL225</f>
        <v>0</v>
      </c>
      <c r="CS225">
        <f>'Raw Data'!CM225</f>
        <v>4.9580000000000002</v>
      </c>
      <c r="CT225">
        <f>'Raw Data'!CN225</f>
        <v>452474</v>
      </c>
      <c r="CU225">
        <f>'Raw Data'!CO225</f>
        <v>0</v>
      </c>
      <c r="CV225">
        <f>'Raw Data'!CP225</f>
        <v>26195.464072999999</v>
      </c>
      <c r="CW225">
        <f>'Raw Data'!CQ225</f>
        <v>100</v>
      </c>
      <c r="CX225">
        <f>'Raw Data'!CR225</f>
        <v>42933</v>
      </c>
      <c r="CY225">
        <f>'Raw Data'!CS225</f>
        <v>0.16330600000000001</v>
      </c>
      <c r="CZ225">
        <f>'Raw Data'!CT225</f>
        <v>0</v>
      </c>
      <c r="DA225">
        <f>'Raw Data'!CU225</f>
        <v>2.748E-3</v>
      </c>
      <c r="DB225">
        <f>'Raw Data'!CV225</f>
        <v>712</v>
      </c>
      <c r="DC225" t="str">
        <f>'Raw Data'!CW225</f>
        <v>281-0127</v>
      </c>
      <c r="DD225" t="str">
        <f>'Raw Data'!CX225</f>
        <v>3R : Rural Principal Arterial - Other</v>
      </c>
      <c r="DE225" t="str">
        <f>'Raw Data'!CY225</f>
        <v>34.923930, -83.624326</v>
      </c>
      <c r="DF225">
        <f>'Raw Data'!CZ225</f>
        <v>-83.624325999999996</v>
      </c>
      <c r="DG225">
        <f>'Raw Data'!DA225</f>
        <v>34.923929999999999</v>
      </c>
      <c r="DH225">
        <f>'Raw Data'!DB225</f>
        <v>34.923929999999999</v>
      </c>
      <c r="DI225">
        <f>'Raw Data'!DC225</f>
        <v>-83.624325999999996</v>
      </c>
      <c r="DJ225">
        <f>'Raw Data'!DD225</f>
        <v>2.748E-3</v>
      </c>
      <c r="DK225">
        <f>'Raw Data'!DE225</f>
        <v>87</v>
      </c>
      <c r="DL225" s="1" t="str">
        <f>VLOOKUP(DK225,'Curve Info'!$A$9:$P$76,16)</f>
        <v>High Crash Frequency</v>
      </c>
      <c r="DM225" s="1" t="str">
        <f>VLOOKUP(DK225,'Curve Info'!$A$9:$P$76,14)</f>
        <v>Low AADT</v>
      </c>
      <c r="DN225" s="1">
        <f t="shared" si="37"/>
        <v>1595</v>
      </c>
      <c r="DO225" s="1">
        <f t="shared" si="38"/>
        <v>1245</v>
      </c>
      <c r="DP225" s="1">
        <f t="shared" si="39"/>
        <v>350</v>
      </c>
      <c r="DQ225" s="1">
        <f t="shared" si="40"/>
        <v>0.28112449799196787</v>
      </c>
      <c r="DR225" s="1">
        <f t="shared" si="41"/>
        <v>1420</v>
      </c>
      <c r="DT225">
        <f>'Raw Data'!DG225</f>
        <v>0</v>
      </c>
      <c r="DU225">
        <f>'Raw Data'!DH225</f>
        <v>1590</v>
      </c>
      <c r="DV225">
        <f>'Raw Data'!DI225</f>
        <v>13.9</v>
      </c>
      <c r="DW225">
        <f>'Raw Data'!DJ225</f>
        <v>1600</v>
      </c>
      <c r="DX225">
        <f>'Raw Data'!DK225</f>
        <v>0</v>
      </c>
      <c r="DY225">
        <f>'Raw Data'!DL225</f>
        <v>1590</v>
      </c>
      <c r="DZ225">
        <f>'Raw Data'!DM225</f>
        <v>0</v>
      </c>
      <c r="EA225">
        <f>'Raw Data'!DN225</f>
        <v>1540</v>
      </c>
      <c r="EB225">
        <f>'Raw Data'!DO225</f>
        <v>14.3</v>
      </c>
      <c r="EC225">
        <f>'Raw Data'!DP225</f>
        <v>1480</v>
      </c>
      <c r="ED225">
        <f>'Raw Data'!DQ225</f>
        <v>14.3</v>
      </c>
      <c r="EE225">
        <f>'Raw Data'!DR225</f>
        <v>980</v>
      </c>
      <c r="EF225">
        <f>'Raw Data'!DS225</f>
        <v>16.7</v>
      </c>
      <c r="EG225">
        <f>'Raw Data'!DT225</f>
        <v>980</v>
      </c>
      <c r="EH225">
        <f>'Raw Data'!DU225</f>
        <v>16.7</v>
      </c>
      <c r="EI225">
        <f>'Raw Data'!DV225</f>
        <v>1270</v>
      </c>
      <c r="EJ225">
        <f>'Raw Data'!DW225</f>
        <v>11.8</v>
      </c>
      <c r="EK225">
        <f>'Raw Data'!DX225</f>
        <v>1280</v>
      </c>
      <c r="EL225">
        <f>'Raw Data'!DY225</f>
        <v>11.8</v>
      </c>
      <c r="EM225">
        <f>'Raw Data'!DZ225</f>
        <v>0</v>
      </c>
    </row>
    <row r="226" spans="1:143" x14ac:dyDescent="0.3">
      <c r="A226">
        <f>'Raw Data'!A226</f>
        <v>225</v>
      </c>
      <c r="B226">
        <f>'Raw Data'!B226</f>
        <v>4960547</v>
      </c>
      <c r="C226" t="str">
        <f>'Raw Data'!C226</f>
        <v>Gsp Post 00</v>
      </c>
      <c r="D226">
        <f>'Raw Data'!D226</f>
        <v>41883.765972222223</v>
      </c>
      <c r="E226" s="1">
        <f t="shared" si="32"/>
        <v>2014</v>
      </c>
      <c r="F226" s="1" t="str" cm="1">
        <f t="array" ref="F226">_xlfn.IFS(E226&lt;=2016,"before treatment",E226=2017,"unknown",E226&gt;2017,"after treatment")</f>
        <v>before treatment</v>
      </c>
      <c r="G226" s="1">
        <f t="shared" si="33"/>
        <v>1</v>
      </c>
      <c r="H226" s="1">
        <f t="shared" si="34"/>
        <v>0</v>
      </c>
      <c r="I226" t="str">
        <f>'Raw Data'!E226</f>
        <v>Rabun</v>
      </c>
      <c r="J226" t="str">
        <f>'Raw Data'!F226</f>
        <v>Lookout Mountain Scenic Hwy</v>
      </c>
      <c r="K226" t="str">
        <f>'Raw Data'!G226</f>
        <v>(none)</v>
      </c>
      <c r="L226" t="str">
        <f>'Raw Data'!H226</f>
        <v>(O) No Injury</v>
      </c>
      <c r="M226">
        <f>'Raw Data'!I226</f>
        <v>0</v>
      </c>
      <c r="N226">
        <f>'Raw Data'!J226</f>
        <v>0</v>
      </c>
      <c r="O226">
        <f>'Raw Data'!K226</f>
        <v>0</v>
      </c>
      <c r="P226" t="str">
        <f>'Raw Data'!L226</f>
        <v>Not a Collision with Motor Vehicle</v>
      </c>
      <c r="Q226" t="str">
        <f>'Raw Data'!M226</f>
        <v>On Shoulder</v>
      </c>
      <c r="R226" t="str">
        <f>'Raw Data'!N226</f>
        <v>Tree</v>
      </c>
      <c r="S226" t="str">
        <f>'Raw Data'!O226</f>
        <v>Tree</v>
      </c>
      <c r="T226" t="str">
        <f>'Raw Data'!P226</f>
        <v>(None)</v>
      </c>
      <c r="U226">
        <f>'Raw Data'!Q226</f>
        <v>1</v>
      </c>
      <c r="V226" s="1" t="str">
        <f t="shared" si="35"/>
        <v>Yes</v>
      </c>
      <c r="W226" t="str">
        <f>'Raw Data'!R226</f>
        <v>Negotiating a Curve</v>
      </c>
      <c r="X226" t="str">
        <f>'Raw Data'!S226</f>
        <v>West</v>
      </c>
      <c r="Y226" t="str">
        <f>'Raw Data'!T226</f>
        <v>Daylight</v>
      </c>
      <c r="Z226" t="str">
        <f>'Raw Data'!U226</f>
        <v>Dry</v>
      </c>
      <c r="AA226">
        <f>'Raw Data'!V226</f>
        <v>30</v>
      </c>
      <c r="AB226" t="str">
        <f>'Raw Data'!W226</f>
        <v>Lap and Shoulder Belt Used</v>
      </c>
      <c r="AC226" s="1">
        <f t="shared" si="36"/>
        <v>0</v>
      </c>
      <c r="AD226" t="str">
        <f>'Raw Data'!X226</f>
        <v>Passenger Car</v>
      </c>
      <c r="AE226" t="str">
        <f>'Raw Data'!Y226</f>
        <v>2411000200I</v>
      </c>
      <c r="AF226">
        <f>'Raw Data'!Z226</f>
        <v>1.343561</v>
      </c>
      <c r="AG226">
        <f>'Raw Data'!AA226</f>
        <v>34.895975999999997</v>
      </c>
      <c r="AH226">
        <f>'Raw Data'!AB226</f>
        <v>-83.605926999999994</v>
      </c>
      <c r="AI226">
        <f>'Raw Data'!AC226</f>
        <v>87</v>
      </c>
      <c r="AJ226">
        <f>'Raw Data'!AD226</f>
        <v>4</v>
      </c>
      <c r="AK226">
        <f>'Raw Data'!AE226</f>
        <v>47</v>
      </c>
      <c r="AL226" t="str">
        <f>'Raw Data'!AF226</f>
        <v>D1_0002_00_I</v>
      </c>
      <c r="AM226">
        <f>'Raw Data'!AG226</f>
        <v>38</v>
      </c>
      <c r="AN226">
        <f>'Raw Data'!AH226</f>
        <v>46</v>
      </c>
      <c r="AO226" t="str">
        <f>'Raw Data'!AI226</f>
        <v>simple</v>
      </c>
      <c r="AP226">
        <f>'Raw Data'!AJ226</f>
        <v>607.1</v>
      </c>
      <c r="AQ226">
        <f>'Raw Data'!AK226</f>
        <v>83.6</v>
      </c>
      <c r="AR226">
        <f>'Raw Data'!AL226</f>
        <v>882.8</v>
      </c>
      <c r="AS226">
        <f>'Raw Data'!AM226</f>
        <v>-83.607015000000004</v>
      </c>
      <c r="AT226">
        <f>'Raw Data'!AN226</f>
        <v>34.897109999999998</v>
      </c>
      <c r="AU226">
        <f>'Raw Data'!AO226</f>
        <v>-83.604830000000007</v>
      </c>
      <c r="AV226">
        <f>'Raw Data'!AP226</f>
        <v>34.895802000000003</v>
      </c>
      <c r="AW226" t="str">
        <f>'Raw Data'!AQ226</f>
        <v>2411000200I</v>
      </c>
      <c r="AX226">
        <f>'Raw Data'!AR226</f>
        <v>1</v>
      </c>
      <c r="AY226">
        <f>'Raw Data'!AS226</f>
        <v>241</v>
      </c>
      <c r="AZ226">
        <f>'Raw Data'!AT226</f>
        <v>2</v>
      </c>
      <c r="BA226">
        <f>'Raw Data'!AU226</f>
        <v>0</v>
      </c>
      <c r="BB226">
        <f>'Raw Data'!AV226</f>
        <v>45</v>
      </c>
      <c r="BC226">
        <f>'Raw Data'!AW226</f>
        <v>8.2799999999999994</v>
      </c>
      <c r="BD226">
        <f>'Raw Data'!AX226</f>
        <v>7.61</v>
      </c>
      <c r="BE226">
        <f>'Raw Data'!AY226</f>
        <v>2508.5</v>
      </c>
      <c r="BF226">
        <f>'Raw Data'!AZ226</f>
        <v>2531.8000000000002</v>
      </c>
      <c r="BG226">
        <f>'Raw Data'!BA226</f>
        <v>2553.5</v>
      </c>
      <c r="BH226">
        <f>'Raw Data'!BB226</f>
        <v>45</v>
      </c>
      <c r="BI226">
        <f>'Raw Data'!BC226</f>
        <v>39.6</v>
      </c>
      <c r="BJ226">
        <f>'Raw Data'!BD226</f>
        <v>5.4</v>
      </c>
      <c r="BK226">
        <f>'Raw Data'!BE226</f>
        <v>43091</v>
      </c>
      <c r="BL226" t="str">
        <f>'Raw Data'!BF226</f>
        <v>NONE</v>
      </c>
      <c r="BM226">
        <f>'Raw Data'!BG226</f>
        <v>2.748E-3</v>
      </c>
      <c r="BN226">
        <f>'Raw Data'!BH226</f>
        <v>43284</v>
      </c>
      <c r="BO226">
        <f>'Raw Data'!BI226</f>
        <v>42909</v>
      </c>
      <c r="BP226" t="str">
        <f>'Raw Data'!BJ226</f>
        <v>2411000200I</v>
      </c>
      <c r="BQ226" t="str">
        <f>'Raw Data'!BK226</f>
        <v>RABUN</v>
      </c>
      <c r="BR226">
        <f>'Raw Data'!BL226</f>
        <v>1</v>
      </c>
      <c r="BS226">
        <f>'Raw Data'!BM226</f>
        <v>200</v>
      </c>
      <c r="BT226">
        <f>'Raw Data'!BN226</f>
        <v>1</v>
      </c>
      <c r="BU226">
        <f>'Raw Data'!BO226</f>
        <v>1</v>
      </c>
      <c r="BV226">
        <f>'Raw Data'!BP226</f>
        <v>2</v>
      </c>
      <c r="BW226">
        <f>'Raw Data'!BQ226</f>
        <v>1</v>
      </c>
      <c r="BX226">
        <f>'Raw Data'!BR226</f>
        <v>1</v>
      </c>
      <c r="BY226">
        <f>'Raw Data'!BS226</f>
        <v>2</v>
      </c>
      <c r="BZ226">
        <f>'Raw Data'!BT226</f>
        <v>3</v>
      </c>
      <c r="CA226">
        <f>'Raw Data'!BU226</f>
        <v>3</v>
      </c>
      <c r="CB226" t="str">
        <f>'Raw Data'!BV226</f>
        <v>N</v>
      </c>
      <c r="CC226">
        <f>'Raw Data'!BW226</f>
        <v>241</v>
      </c>
      <c r="CD226">
        <f>'Raw Data'!BX226</f>
        <v>2</v>
      </c>
      <c r="CE226">
        <f>'Raw Data'!BY226</f>
        <v>0</v>
      </c>
      <c r="CF226" t="str">
        <f>'Raw Data'!BZ226</f>
        <v>Not Urban</v>
      </c>
      <c r="CG226" t="str">
        <f>'Raw Data'!CA226</f>
        <v>Not Urban</v>
      </c>
      <c r="CH226">
        <f>'Raw Data'!CB226</f>
        <v>0</v>
      </c>
      <c r="CI226">
        <f>'Raw Data'!CC226</f>
        <v>45</v>
      </c>
      <c r="CJ226">
        <f>'Raw Data'!CD226</f>
        <v>1540</v>
      </c>
      <c r="CK226" t="str">
        <f>'Raw Data'!CE226</f>
        <v xml:space="preserve"> </v>
      </c>
      <c r="CL226">
        <f>'Raw Data'!CF226</f>
        <v>0</v>
      </c>
      <c r="CM226">
        <f>'Raw Data'!CG226</f>
        <v>4.9612619999999996</v>
      </c>
      <c r="CN226">
        <f>'Raw Data'!CH226</f>
        <v>9</v>
      </c>
      <c r="CO226" t="str">
        <f>'Raw Data'!CI226</f>
        <v>State Mainline</v>
      </c>
      <c r="CP226">
        <f>'Raw Data'!CJ226</f>
        <v>1540</v>
      </c>
      <c r="CQ226">
        <f>'Raw Data'!CK226</f>
        <v>452474</v>
      </c>
      <c r="CR226">
        <f>'Raw Data'!CL226</f>
        <v>0</v>
      </c>
      <c r="CS226">
        <f>'Raw Data'!CM226</f>
        <v>4.9580000000000002</v>
      </c>
      <c r="CT226">
        <f>'Raw Data'!CN226</f>
        <v>452474</v>
      </c>
      <c r="CU226">
        <f>'Raw Data'!CO226</f>
        <v>0</v>
      </c>
      <c r="CV226">
        <f>'Raw Data'!CP226</f>
        <v>26195.464072999999</v>
      </c>
      <c r="CW226">
        <f>'Raw Data'!CQ226</f>
        <v>100</v>
      </c>
      <c r="CX226">
        <f>'Raw Data'!CR226</f>
        <v>42933</v>
      </c>
      <c r="CY226">
        <f>'Raw Data'!CS226</f>
        <v>0.16330600000000001</v>
      </c>
      <c r="CZ226">
        <f>'Raw Data'!CT226</f>
        <v>0</v>
      </c>
      <c r="DA226">
        <f>'Raw Data'!CU226</f>
        <v>2.748E-3</v>
      </c>
      <c r="DB226">
        <f>'Raw Data'!CV226</f>
        <v>712</v>
      </c>
      <c r="DC226" t="str">
        <f>'Raw Data'!CW226</f>
        <v>281-0127</v>
      </c>
      <c r="DD226" t="str">
        <f>'Raw Data'!CX226</f>
        <v>3R : Rural Principal Arterial - Other</v>
      </c>
      <c r="DE226" t="str">
        <f>'Raw Data'!CY226</f>
        <v>34.923930, -83.624326</v>
      </c>
      <c r="DF226">
        <f>'Raw Data'!CZ226</f>
        <v>-83.624325999999996</v>
      </c>
      <c r="DG226">
        <f>'Raw Data'!DA226</f>
        <v>34.923929999999999</v>
      </c>
      <c r="DH226">
        <f>'Raw Data'!DB226</f>
        <v>34.923929999999999</v>
      </c>
      <c r="DI226">
        <f>'Raw Data'!DC226</f>
        <v>-83.624325999999996</v>
      </c>
      <c r="DJ226">
        <f>'Raw Data'!DD226</f>
        <v>2.748E-3</v>
      </c>
      <c r="DK226">
        <f>'Raw Data'!DE226</f>
        <v>87</v>
      </c>
      <c r="DL226" s="1" t="str">
        <f>VLOOKUP(DK226,'Curve Info'!$A$9:$P$76,16)</f>
        <v>High Crash Frequency</v>
      </c>
      <c r="DM226" s="1" t="str">
        <f>VLOOKUP(DK226,'Curve Info'!$A$9:$P$76,14)</f>
        <v>Low AADT</v>
      </c>
      <c r="DN226" s="1">
        <f t="shared" si="37"/>
        <v>1595</v>
      </c>
      <c r="DO226" s="1">
        <f t="shared" si="38"/>
        <v>1245</v>
      </c>
      <c r="DP226" s="1">
        <f t="shared" si="39"/>
        <v>350</v>
      </c>
      <c r="DQ226" s="1">
        <f t="shared" si="40"/>
        <v>0.28112449799196787</v>
      </c>
      <c r="DR226" s="1">
        <f t="shared" si="41"/>
        <v>1420</v>
      </c>
      <c r="DT226">
        <f>'Raw Data'!DG226</f>
        <v>0</v>
      </c>
      <c r="DU226">
        <f>'Raw Data'!DH226</f>
        <v>1590</v>
      </c>
      <c r="DV226">
        <f>'Raw Data'!DI226</f>
        <v>13.9</v>
      </c>
      <c r="DW226">
        <f>'Raw Data'!DJ226</f>
        <v>1600</v>
      </c>
      <c r="DX226">
        <f>'Raw Data'!DK226</f>
        <v>0</v>
      </c>
      <c r="DY226">
        <f>'Raw Data'!DL226</f>
        <v>1590</v>
      </c>
      <c r="DZ226">
        <f>'Raw Data'!DM226</f>
        <v>0</v>
      </c>
      <c r="EA226">
        <f>'Raw Data'!DN226</f>
        <v>1540</v>
      </c>
      <c r="EB226">
        <f>'Raw Data'!DO226</f>
        <v>14.3</v>
      </c>
      <c r="EC226">
        <f>'Raw Data'!DP226</f>
        <v>1480</v>
      </c>
      <c r="ED226">
        <f>'Raw Data'!DQ226</f>
        <v>14.3</v>
      </c>
      <c r="EE226">
        <f>'Raw Data'!DR226</f>
        <v>980</v>
      </c>
      <c r="EF226">
        <f>'Raw Data'!DS226</f>
        <v>16.7</v>
      </c>
      <c r="EG226">
        <f>'Raw Data'!DT226</f>
        <v>980</v>
      </c>
      <c r="EH226">
        <f>'Raw Data'!DU226</f>
        <v>16.7</v>
      </c>
      <c r="EI226">
        <f>'Raw Data'!DV226</f>
        <v>1270</v>
      </c>
      <c r="EJ226">
        <f>'Raw Data'!DW226</f>
        <v>11.8</v>
      </c>
      <c r="EK226">
        <f>'Raw Data'!DX226</f>
        <v>1280</v>
      </c>
      <c r="EL226">
        <f>'Raw Data'!DY226</f>
        <v>11.8</v>
      </c>
      <c r="EM226">
        <f>'Raw Data'!DZ226</f>
        <v>0</v>
      </c>
    </row>
    <row r="227" spans="1:143" x14ac:dyDescent="0.3">
      <c r="A227">
        <f>'Raw Data'!A227</f>
        <v>226</v>
      </c>
      <c r="B227">
        <f>'Raw Data'!B227</f>
        <v>4675510</v>
      </c>
      <c r="C227" t="str">
        <f>'Raw Data'!C227</f>
        <v>Rabun Co Sheriff's Office</v>
      </c>
      <c r="D227">
        <f>'Raw Data'!D227</f>
        <v>41604.770138888889</v>
      </c>
      <c r="E227" s="1">
        <f t="shared" si="32"/>
        <v>2013</v>
      </c>
      <c r="F227" s="1" t="str" cm="1">
        <f t="array" ref="F227">_xlfn.IFS(E227&lt;=2016,"before treatment",E227=2017,"unknown",E227&gt;2017,"after treatment")</f>
        <v>before treatment</v>
      </c>
      <c r="G227" s="1">
        <f t="shared" si="33"/>
        <v>1</v>
      </c>
      <c r="H227" s="1">
        <f t="shared" si="34"/>
        <v>0</v>
      </c>
      <c r="I227" t="str">
        <f>'Raw Data'!E227</f>
        <v>Rabun</v>
      </c>
      <c r="J227" t="str">
        <f>'Raw Data'!F227</f>
        <v>Lookout Mountain Scenic Hwy</v>
      </c>
      <c r="K227" t="str">
        <f>'Raw Data'!G227</f>
        <v>Hwy 197</v>
      </c>
      <c r="L227" t="str">
        <f>'Raw Data'!H227</f>
        <v>(O) No Injury</v>
      </c>
      <c r="M227">
        <f>'Raw Data'!I227</f>
        <v>0</v>
      </c>
      <c r="N227">
        <f>'Raw Data'!J227</f>
        <v>0</v>
      </c>
      <c r="O227">
        <f>'Raw Data'!K227</f>
        <v>0</v>
      </c>
      <c r="P227" t="str">
        <f>'Raw Data'!L227</f>
        <v>Not a Collision with Motor Vehicle</v>
      </c>
      <c r="Q227" t="str">
        <f>'Raw Data'!M227</f>
        <v>Off Roadway</v>
      </c>
      <c r="R227" t="str">
        <f>'Raw Data'!N227</f>
        <v>Motor Vehicle in Motion</v>
      </c>
      <c r="S227" t="str">
        <f>'Raw Data'!O227</f>
        <v>Embankment</v>
      </c>
      <c r="T227" t="str">
        <f>'Raw Data'!P227</f>
        <v>(None)</v>
      </c>
      <c r="U227">
        <f>'Raw Data'!Q227</f>
        <v>1</v>
      </c>
      <c r="V227" s="1" t="str">
        <f t="shared" si="35"/>
        <v>Yes</v>
      </c>
      <c r="W227" t="str">
        <f>'Raw Data'!R227</f>
        <v>Turning Right</v>
      </c>
      <c r="X227" t="str">
        <f>'Raw Data'!S227</f>
        <v>West</v>
      </c>
      <c r="Y227" t="str">
        <f>'Raw Data'!T227</f>
        <v>Dark-Not Lighted</v>
      </c>
      <c r="Z227" t="str">
        <f>'Raw Data'!U227</f>
        <v>Wet</v>
      </c>
      <c r="AA227">
        <f>'Raw Data'!V227</f>
        <v>22</v>
      </c>
      <c r="AB227" t="str">
        <f>'Raw Data'!W227</f>
        <v>["Shoulder Belt Only Used","Shoulder Belt Only Used"]</v>
      </c>
      <c r="AC227" s="1">
        <f t="shared" si="36"/>
        <v>0</v>
      </c>
      <c r="AD227" t="str">
        <f>'Raw Data'!X227</f>
        <v>Passenger Car</v>
      </c>
      <c r="AE227" t="str">
        <f>'Raw Data'!Y227</f>
        <v>2411000200I</v>
      </c>
      <c r="AF227">
        <f>'Raw Data'!Z227</f>
        <v>1.335893</v>
      </c>
      <c r="AG227">
        <f>'Raw Data'!AA227</f>
        <v>34.896025999999999</v>
      </c>
      <c r="AH227">
        <f>'Raw Data'!AB227</f>
        <v>-83.606043999999997</v>
      </c>
      <c r="AI227">
        <f>'Raw Data'!AC227</f>
        <v>87</v>
      </c>
      <c r="AJ227">
        <f>'Raw Data'!AD227</f>
        <v>4</v>
      </c>
      <c r="AK227">
        <f>'Raw Data'!AE227</f>
        <v>47</v>
      </c>
      <c r="AL227" t="str">
        <f>'Raw Data'!AF227</f>
        <v>D1_0002_00_I</v>
      </c>
      <c r="AM227">
        <f>'Raw Data'!AG227</f>
        <v>38</v>
      </c>
      <c r="AN227">
        <f>'Raw Data'!AH227</f>
        <v>46</v>
      </c>
      <c r="AO227" t="str">
        <f>'Raw Data'!AI227</f>
        <v>simple</v>
      </c>
      <c r="AP227">
        <f>'Raw Data'!AJ227</f>
        <v>607.1</v>
      </c>
      <c r="AQ227">
        <f>'Raw Data'!AK227</f>
        <v>83.6</v>
      </c>
      <c r="AR227">
        <f>'Raw Data'!AL227</f>
        <v>882.8</v>
      </c>
      <c r="AS227">
        <f>'Raw Data'!AM227</f>
        <v>-83.607015000000004</v>
      </c>
      <c r="AT227">
        <f>'Raw Data'!AN227</f>
        <v>34.897109999999998</v>
      </c>
      <c r="AU227">
        <f>'Raw Data'!AO227</f>
        <v>-83.604830000000007</v>
      </c>
      <c r="AV227">
        <f>'Raw Data'!AP227</f>
        <v>34.895802000000003</v>
      </c>
      <c r="AW227" t="str">
        <f>'Raw Data'!AQ227</f>
        <v>2411000200I</v>
      </c>
      <c r="AX227">
        <f>'Raw Data'!AR227</f>
        <v>1</v>
      </c>
      <c r="AY227">
        <f>'Raw Data'!AS227</f>
        <v>241</v>
      </c>
      <c r="AZ227">
        <f>'Raw Data'!AT227</f>
        <v>2</v>
      </c>
      <c r="BA227">
        <f>'Raw Data'!AU227</f>
        <v>0</v>
      </c>
      <c r="BB227">
        <f>'Raw Data'!AV227</f>
        <v>45</v>
      </c>
      <c r="BC227">
        <f>'Raw Data'!AW227</f>
        <v>8.2799999999999994</v>
      </c>
      <c r="BD227">
        <f>'Raw Data'!AX227</f>
        <v>7.61</v>
      </c>
      <c r="BE227">
        <f>'Raw Data'!AY227</f>
        <v>2508.5</v>
      </c>
      <c r="BF227">
        <f>'Raw Data'!AZ227</f>
        <v>2531.8000000000002</v>
      </c>
      <c r="BG227">
        <f>'Raw Data'!BA227</f>
        <v>2553.5</v>
      </c>
      <c r="BH227">
        <f>'Raw Data'!BB227</f>
        <v>45</v>
      </c>
      <c r="BI227">
        <f>'Raw Data'!BC227</f>
        <v>39.6</v>
      </c>
      <c r="BJ227">
        <f>'Raw Data'!BD227</f>
        <v>5.4</v>
      </c>
      <c r="BK227">
        <f>'Raw Data'!BE227</f>
        <v>43091</v>
      </c>
      <c r="BL227" t="str">
        <f>'Raw Data'!BF227</f>
        <v>NONE</v>
      </c>
      <c r="BM227">
        <f>'Raw Data'!BG227</f>
        <v>2.748E-3</v>
      </c>
      <c r="BN227">
        <f>'Raw Data'!BH227</f>
        <v>43284</v>
      </c>
      <c r="BO227">
        <f>'Raw Data'!BI227</f>
        <v>42909</v>
      </c>
      <c r="BP227" t="str">
        <f>'Raw Data'!BJ227</f>
        <v>2411000200I</v>
      </c>
      <c r="BQ227" t="str">
        <f>'Raw Data'!BK227</f>
        <v>RABUN</v>
      </c>
      <c r="BR227">
        <f>'Raw Data'!BL227</f>
        <v>1</v>
      </c>
      <c r="BS227">
        <f>'Raw Data'!BM227</f>
        <v>200</v>
      </c>
      <c r="BT227">
        <f>'Raw Data'!BN227</f>
        <v>1</v>
      </c>
      <c r="BU227">
        <f>'Raw Data'!BO227</f>
        <v>1</v>
      </c>
      <c r="BV227">
        <f>'Raw Data'!BP227</f>
        <v>2</v>
      </c>
      <c r="BW227">
        <f>'Raw Data'!BQ227</f>
        <v>1</v>
      </c>
      <c r="BX227">
        <f>'Raw Data'!BR227</f>
        <v>1</v>
      </c>
      <c r="BY227">
        <f>'Raw Data'!BS227</f>
        <v>2</v>
      </c>
      <c r="BZ227">
        <f>'Raw Data'!BT227</f>
        <v>3</v>
      </c>
      <c r="CA227">
        <f>'Raw Data'!BU227</f>
        <v>3</v>
      </c>
      <c r="CB227" t="str">
        <f>'Raw Data'!BV227</f>
        <v>N</v>
      </c>
      <c r="CC227">
        <f>'Raw Data'!BW227</f>
        <v>241</v>
      </c>
      <c r="CD227">
        <f>'Raw Data'!BX227</f>
        <v>2</v>
      </c>
      <c r="CE227">
        <f>'Raw Data'!BY227</f>
        <v>0</v>
      </c>
      <c r="CF227" t="str">
        <f>'Raw Data'!BZ227</f>
        <v>Not Urban</v>
      </c>
      <c r="CG227" t="str">
        <f>'Raw Data'!CA227</f>
        <v>Not Urban</v>
      </c>
      <c r="CH227">
        <f>'Raw Data'!CB227</f>
        <v>0</v>
      </c>
      <c r="CI227">
        <f>'Raw Data'!CC227</f>
        <v>45</v>
      </c>
      <c r="CJ227">
        <f>'Raw Data'!CD227</f>
        <v>1540</v>
      </c>
      <c r="CK227" t="str">
        <f>'Raw Data'!CE227</f>
        <v xml:space="preserve"> </v>
      </c>
      <c r="CL227">
        <f>'Raw Data'!CF227</f>
        <v>0</v>
      </c>
      <c r="CM227">
        <f>'Raw Data'!CG227</f>
        <v>4.9612619999999996</v>
      </c>
      <c r="CN227">
        <f>'Raw Data'!CH227</f>
        <v>9</v>
      </c>
      <c r="CO227" t="str">
        <f>'Raw Data'!CI227</f>
        <v>State Mainline</v>
      </c>
      <c r="CP227">
        <f>'Raw Data'!CJ227</f>
        <v>1540</v>
      </c>
      <c r="CQ227">
        <f>'Raw Data'!CK227</f>
        <v>452474</v>
      </c>
      <c r="CR227">
        <f>'Raw Data'!CL227</f>
        <v>0</v>
      </c>
      <c r="CS227">
        <f>'Raw Data'!CM227</f>
        <v>4.9580000000000002</v>
      </c>
      <c r="CT227">
        <f>'Raw Data'!CN227</f>
        <v>452474</v>
      </c>
      <c r="CU227">
        <f>'Raw Data'!CO227</f>
        <v>0</v>
      </c>
      <c r="CV227">
        <f>'Raw Data'!CP227</f>
        <v>26195.464072999999</v>
      </c>
      <c r="CW227">
        <f>'Raw Data'!CQ227</f>
        <v>100</v>
      </c>
      <c r="CX227">
        <f>'Raw Data'!CR227</f>
        <v>42933</v>
      </c>
      <c r="CY227">
        <f>'Raw Data'!CS227</f>
        <v>0.16330600000000001</v>
      </c>
      <c r="CZ227">
        <f>'Raw Data'!CT227</f>
        <v>0</v>
      </c>
      <c r="DA227">
        <f>'Raw Data'!CU227</f>
        <v>2.748E-3</v>
      </c>
      <c r="DB227">
        <f>'Raw Data'!CV227</f>
        <v>712</v>
      </c>
      <c r="DC227" t="str">
        <f>'Raw Data'!CW227</f>
        <v>281-0127</v>
      </c>
      <c r="DD227" t="str">
        <f>'Raw Data'!CX227</f>
        <v>3R : Rural Principal Arterial - Other</v>
      </c>
      <c r="DE227" t="str">
        <f>'Raw Data'!CY227</f>
        <v>34.923930, -83.624326</v>
      </c>
      <c r="DF227">
        <f>'Raw Data'!CZ227</f>
        <v>-83.624325999999996</v>
      </c>
      <c r="DG227">
        <f>'Raw Data'!DA227</f>
        <v>34.923929999999999</v>
      </c>
      <c r="DH227">
        <f>'Raw Data'!DB227</f>
        <v>34.923929999999999</v>
      </c>
      <c r="DI227">
        <f>'Raw Data'!DC227</f>
        <v>-83.624325999999996</v>
      </c>
      <c r="DJ227">
        <f>'Raw Data'!DD227</f>
        <v>2.748E-3</v>
      </c>
      <c r="DK227">
        <f>'Raw Data'!DE227</f>
        <v>87</v>
      </c>
      <c r="DL227" s="1" t="str">
        <f>VLOOKUP(DK227,'Curve Info'!$A$9:$P$76,16)</f>
        <v>High Crash Frequency</v>
      </c>
      <c r="DM227" s="1" t="str">
        <f>VLOOKUP(DK227,'Curve Info'!$A$9:$P$76,14)</f>
        <v>Low AADT</v>
      </c>
      <c r="DN227" s="1">
        <f t="shared" si="37"/>
        <v>1595</v>
      </c>
      <c r="DO227" s="1">
        <f t="shared" si="38"/>
        <v>1245</v>
      </c>
      <c r="DP227" s="1">
        <f t="shared" si="39"/>
        <v>350</v>
      </c>
      <c r="DQ227" s="1">
        <f t="shared" si="40"/>
        <v>0.28112449799196787</v>
      </c>
      <c r="DR227" s="1">
        <f t="shared" si="41"/>
        <v>1420</v>
      </c>
      <c r="DT227">
        <f>'Raw Data'!DG227</f>
        <v>0</v>
      </c>
      <c r="DU227">
        <f>'Raw Data'!DH227</f>
        <v>1590</v>
      </c>
      <c r="DV227">
        <f>'Raw Data'!DI227</f>
        <v>13.9</v>
      </c>
      <c r="DW227">
        <f>'Raw Data'!DJ227</f>
        <v>1600</v>
      </c>
      <c r="DX227">
        <f>'Raw Data'!DK227</f>
        <v>0</v>
      </c>
      <c r="DY227">
        <f>'Raw Data'!DL227</f>
        <v>1590</v>
      </c>
      <c r="DZ227">
        <f>'Raw Data'!DM227</f>
        <v>0</v>
      </c>
      <c r="EA227">
        <f>'Raw Data'!DN227</f>
        <v>1540</v>
      </c>
      <c r="EB227">
        <f>'Raw Data'!DO227</f>
        <v>14.3</v>
      </c>
      <c r="EC227">
        <f>'Raw Data'!DP227</f>
        <v>1480</v>
      </c>
      <c r="ED227">
        <f>'Raw Data'!DQ227</f>
        <v>14.3</v>
      </c>
      <c r="EE227">
        <f>'Raw Data'!DR227</f>
        <v>980</v>
      </c>
      <c r="EF227">
        <f>'Raw Data'!DS227</f>
        <v>16.7</v>
      </c>
      <c r="EG227">
        <f>'Raw Data'!DT227</f>
        <v>980</v>
      </c>
      <c r="EH227">
        <f>'Raw Data'!DU227</f>
        <v>16.7</v>
      </c>
      <c r="EI227">
        <f>'Raw Data'!DV227</f>
        <v>1270</v>
      </c>
      <c r="EJ227">
        <f>'Raw Data'!DW227</f>
        <v>11.8</v>
      </c>
      <c r="EK227">
        <f>'Raw Data'!DX227</f>
        <v>1280</v>
      </c>
      <c r="EL227">
        <f>'Raw Data'!DY227</f>
        <v>11.8</v>
      </c>
      <c r="EM227">
        <f>'Raw Data'!DZ227</f>
        <v>0</v>
      </c>
    </row>
    <row r="228" spans="1:143" x14ac:dyDescent="0.3">
      <c r="A228">
        <f>'Raw Data'!A228</f>
        <v>227</v>
      </c>
      <c r="B228">
        <f>'Raw Data'!B228</f>
        <v>7838863</v>
      </c>
      <c r="C228" t="str">
        <f>'Raw Data'!C228</f>
        <v>Towns County Sheriff's Office</v>
      </c>
      <c r="D228">
        <f>'Raw Data'!D228</f>
        <v>44137.488888888889</v>
      </c>
      <c r="E228" s="1">
        <f t="shared" si="32"/>
        <v>2020</v>
      </c>
      <c r="F228" s="1" t="str" cm="1">
        <f t="array" ref="F228">_xlfn.IFS(E228&lt;=2016,"before treatment",E228=2017,"unknown",E228&gt;2017,"after treatment")</f>
        <v>after treatment</v>
      </c>
      <c r="G228" s="1">
        <f t="shared" si="33"/>
        <v>0</v>
      </c>
      <c r="H228" s="1">
        <f t="shared" si="34"/>
        <v>1</v>
      </c>
      <c r="I228" t="str">
        <f>'Raw Data'!E228</f>
        <v>Towns</v>
      </c>
      <c r="J228" t="str">
        <f>'Raw Data'!F228</f>
        <v>US Highway 76</v>
      </c>
      <c r="K228" t="str">
        <f>'Raw Data'!G228</f>
        <v>(none)</v>
      </c>
      <c r="L228" t="str">
        <f>'Raw Data'!H228</f>
        <v>(O) No Injury</v>
      </c>
      <c r="M228">
        <f>'Raw Data'!I228</f>
        <v>0</v>
      </c>
      <c r="N228">
        <f>'Raw Data'!J228</f>
        <v>0</v>
      </c>
      <c r="O228">
        <f>'Raw Data'!K228</f>
        <v>0</v>
      </c>
      <c r="P228" t="str">
        <f>'Raw Data'!L228</f>
        <v>Sideswipe-Same Direction</v>
      </c>
      <c r="Q228" t="str">
        <f>'Raw Data'!M228</f>
        <v>Off Roadway</v>
      </c>
      <c r="R228" t="str">
        <f>'Raw Data'!N228</f>
        <v>["Motor Vehicle in Motion","Motor Vehicle in Motion"]</v>
      </c>
      <c r="S228" t="str">
        <f>'Raw Data'!O228</f>
        <v>["Motor Vehicle in Motion","Motor Vehicle in Motion"]</v>
      </c>
      <c r="T228" t="str">
        <f>'Raw Data'!P228</f>
        <v>(None)</v>
      </c>
      <c r="U228">
        <f>'Raw Data'!Q228</f>
        <v>2</v>
      </c>
      <c r="V228" s="1" t="str">
        <f t="shared" si="35"/>
        <v>No</v>
      </c>
      <c r="W228" t="str">
        <f>'Raw Data'!R228</f>
        <v>["Changing Lanes","Straight"]</v>
      </c>
      <c r="X228" t="str">
        <f>'Raw Data'!S228</f>
        <v>["East","East"]</v>
      </c>
      <c r="Y228" t="str">
        <f>'Raw Data'!T228</f>
        <v>Daylight</v>
      </c>
      <c r="Z228" t="str">
        <f>'Raw Data'!U228</f>
        <v>Dry</v>
      </c>
      <c r="AA228" t="str">
        <f>'Raw Data'!V228</f>
        <v>[44,74]</v>
      </c>
      <c r="AB228" t="str">
        <f>'Raw Data'!W228</f>
        <v>["Lap and Shoulder Belt Used","Lap and Shoulder Belt Used","Lap and Shoulder Belt Used"]</v>
      </c>
      <c r="AC228" s="1">
        <f t="shared" si="36"/>
        <v>0</v>
      </c>
      <c r="AD228" t="str">
        <f>'Raw Data'!X228</f>
        <v>["Motorized Recreational Vehicle","Vehicle with Trailer"]</v>
      </c>
      <c r="AE228" t="str">
        <f>'Raw Data'!Y228</f>
        <v>2811000200I</v>
      </c>
      <c r="AF228">
        <f>'Raw Data'!Z228</f>
        <v>19.145</v>
      </c>
      <c r="AG228">
        <f>'Raw Data'!AA228</f>
        <v>34.925749000000003</v>
      </c>
      <c r="AH228">
        <f>'Raw Data'!AB228</f>
        <v>-83.629731000000007</v>
      </c>
      <c r="AI228">
        <f>'Raw Data'!AC228</f>
        <v>88</v>
      </c>
      <c r="AJ228">
        <f>'Raw Data'!AD228</f>
        <v>65</v>
      </c>
      <c r="AK228">
        <f>'Raw Data'!AE228</f>
        <v>28</v>
      </c>
      <c r="AL228" t="str">
        <f>'Raw Data'!AF228</f>
        <v>D1_0002_00_I</v>
      </c>
      <c r="AM228">
        <f>'Raw Data'!AG228</f>
        <v>22</v>
      </c>
      <c r="AN228">
        <f>'Raw Data'!AH228</f>
        <v>27</v>
      </c>
      <c r="AO228" t="str">
        <f>'Raw Data'!AI228</f>
        <v>simple</v>
      </c>
      <c r="AP228">
        <f>'Raw Data'!AJ228</f>
        <v>1227.0999999999999</v>
      </c>
      <c r="AQ228">
        <f>'Raw Data'!AK228</f>
        <v>32.9</v>
      </c>
      <c r="AR228">
        <f>'Raw Data'!AL228</f>
        <v>704.4</v>
      </c>
      <c r="AS228">
        <f>'Raw Data'!AM228</f>
        <v>-83.631322999999995</v>
      </c>
      <c r="AT228">
        <f>'Raw Data'!AN228</f>
        <v>34.926502999999997</v>
      </c>
      <c r="AU228">
        <f>'Raw Data'!AO228</f>
        <v>-83.629245999999995</v>
      </c>
      <c r="AV228">
        <f>'Raw Data'!AP228</f>
        <v>34.925654999999999</v>
      </c>
      <c r="AW228" t="str">
        <f>'Raw Data'!AQ228</f>
        <v>2811000200I</v>
      </c>
      <c r="AX228">
        <f>'Raw Data'!AR228</f>
        <v>1</v>
      </c>
      <c r="AY228">
        <f>'Raw Data'!AS228</f>
        <v>281</v>
      </c>
      <c r="AZ228">
        <f>'Raw Data'!AT228</f>
        <v>2</v>
      </c>
      <c r="BA228">
        <f>'Raw Data'!AU228</f>
        <v>0</v>
      </c>
      <c r="BB228">
        <f>'Raw Data'!AV228</f>
        <v>45</v>
      </c>
      <c r="BC228">
        <f>'Raw Data'!AW228</f>
        <v>5.0599999999999996</v>
      </c>
      <c r="BD228">
        <f>'Raw Data'!AX228</f>
        <v>4.63</v>
      </c>
      <c r="BE228">
        <f>'Raw Data'!AY228</f>
        <v>2219.5</v>
      </c>
      <c r="BF228">
        <f>'Raw Data'!AZ228</f>
        <v>2244.8000000000002</v>
      </c>
      <c r="BG228">
        <f>'Raw Data'!BA228</f>
        <v>2266.4</v>
      </c>
      <c r="BH228">
        <f>'Raw Data'!BB228</f>
        <v>45</v>
      </c>
      <c r="BI228">
        <f>'Raw Data'!BC228</f>
        <v>59.1</v>
      </c>
      <c r="BJ228">
        <f>'Raw Data'!BD228</f>
        <v>0</v>
      </c>
      <c r="BK228">
        <f>'Raw Data'!BE228</f>
        <v>43092</v>
      </c>
      <c r="BL228" t="str">
        <f>'Raw Data'!BF228</f>
        <v>NONE</v>
      </c>
      <c r="BM228">
        <f>'Raw Data'!BG228</f>
        <v>2.2669999999999999E-3</v>
      </c>
      <c r="BN228">
        <f>'Raw Data'!BH228</f>
        <v>49424</v>
      </c>
      <c r="BO228">
        <f>'Raw Data'!BI228</f>
        <v>48897</v>
      </c>
      <c r="BP228" t="str">
        <f>'Raw Data'!BJ228</f>
        <v>2811000200I</v>
      </c>
      <c r="BQ228" t="str">
        <f>'Raw Data'!BK228</f>
        <v>TOWNS</v>
      </c>
      <c r="BR228">
        <f>'Raw Data'!BL228</f>
        <v>1</v>
      </c>
      <c r="BS228">
        <f>'Raw Data'!BM228</f>
        <v>200</v>
      </c>
      <c r="BT228">
        <f>'Raw Data'!BN228</f>
        <v>1</v>
      </c>
      <c r="BU228">
        <f>'Raw Data'!BO228</f>
        <v>1</v>
      </c>
      <c r="BV228">
        <f>'Raw Data'!BP228</f>
        <v>2</v>
      </c>
      <c r="BW228">
        <f>'Raw Data'!BQ228</f>
        <v>1</v>
      </c>
      <c r="BX228">
        <f>'Raw Data'!BR228</f>
        <v>1</v>
      </c>
      <c r="BY228">
        <f>'Raw Data'!BS228</f>
        <v>2</v>
      </c>
      <c r="BZ228">
        <f>'Raw Data'!BT228</f>
        <v>3</v>
      </c>
      <c r="CA228">
        <f>'Raw Data'!BU228</f>
        <v>3</v>
      </c>
      <c r="CB228" t="str">
        <f>'Raw Data'!BV228</f>
        <v>N</v>
      </c>
      <c r="CC228">
        <f>'Raw Data'!BW228</f>
        <v>281</v>
      </c>
      <c r="CD228">
        <f>'Raw Data'!BX228</f>
        <v>2</v>
      </c>
      <c r="CE228">
        <f>'Raw Data'!BY228</f>
        <v>0</v>
      </c>
      <c r="CF228" t="str">
        <f>'Raw Data'!BZ228</f>
        <v>Not Urban</v>
      </c>
      <c r="CG228" t="str">
        <f>'Raw Data'!CA228</f>
        <v>Not Urban</v>
      </c>
      <c r="CH228">
        <f>'Raw Data'!CB228</f>
        <v>0</v>
      </c>
      <c r="CI228">
        <f>'Raw Data'!CC228</f>
        <v>45</v>
      </c>
      <c r="CJ228">
        <f>'Raw Data'!CD228</f>
        <v>830</v>
      </c>
      <c r="CK228" t="str">
        <f>'Raw Data'!CE228</f>
        <v xml:space="preserve"> </v>
      </c>
      <c r="CL228">
        <f>'Raw Data'!CF228</f>
        <v>0</v>
      </c>
      <c r="CM228">
        <f>'Raw Data'!CG228</f>
        <v>1.374142</v>
      </c>
      <c r="CN228">
        <f>'Raw Data'!CH228</f>
        <v>9</v>
      </c>
      <c r="CO228" t="str">
        <f>'Raw Data'!CI228</f>
        <v>State Mainline</v>
      </c>
      <c r="CP228">
        <f>'Raw Data'!CJ228</f>
        <v>830</v>
      </c>
      <c r="CQ228">
        <f>'Raw Data'!CK228</f>
        <v>501299</v>
      </c>
      <c r="CR228">
        <f>'Raw Data'!CL228</f>
        <v>19.190000000000001</v>
      </c>
      <c r="CS228">
        <f>'Raw Data'!CM228</f>
        <v>20.56</v>
      </c>
      <c r="CT228">
        <f>'Raw Data'!CN228</f>
        <v>501299</v>
      </c>
      <c r="CU228">
        <f>'Raw Data'!CO228</f>
        <v>0</v>
      </c>
      <c r="CV228">
        <f>'Raw Data'!CP228</f>
        <v>7255.4684349999998</v>
      </c>
      <c r="CW228">
        <f>'Raw Data'!CQ228</f>
        <v>100</v>
      </c>
      <c r="CX228">
        <f>'Raw Data'!CR228</f>
        <v>48944</v>
      </c>
      <c r="CY228">
        <f>'Raw Data'!CS228</f>
        <v>4.5546999999999997E-2</v>
      </c>
      <c r="CZ228">
        <f>'Raw Data'!CT228</f>
        <v>0</v>
      </c>
      <c r="DA228">
        <f>'Raw Data'!CU228</f>
        <v>2.2669999999999999E-3</v>
      </c>
      <c r="DB228">
        <f>'Raw Data'!CV228</f>
        <v>712</v>
      </c>
      <c r="DC228" t="str">
        <f>'Raw Data'!CW228</f>
        <v>281-0127</v>
      </c>
      <c r="DD228" t="str">
        <f>'Raw Data'!CX228</f>
        <v>3R : Rural Principal Arterial - Other</v>
      </c>
      <c r="DE228" t="str">
        <f>'Raw Data'!CY228</f>
        <v>34.923930, -83.624326</v>
      </c>
      <c r="DF228">
        <f>'Raw Data'!CZ228</f>
        <v>-83.624325999999996</v>
      </c>
      <c r="DG228">
        <f>'Raw Data'!DA228</f>
        <v>34.923929999999999</v>
      </c>
      <c r="DH228">
        <f>'Raw Data'!DB228</f>
        <v>34.923929999999999</v>
      </c>
      <c r="DI228">
        <f>'Raw Data'!DC228</f>
        <v>-83.624325999999996</v>
      </c>
      <c r="DJ228">
        <f>'Raw Data'!DD228</f>
        <v>2.2669999999999999E-3</v>
      </c>
      <c r="DK228">
        <f>'Raw Data'!DE228</f>
        <v>88</v>
      </c>
      <c r="DL228" s="1" t="str">
        <f>VLOOKUP(DK228,'Curve Info'!$A$9:$P$76,16)</f>
        <v>Low Crash Frequency</v>
      </c>
      <c r="DM228" s="1" t="str">
        <f>VLOOKUP(DK228,'Curve Info'!$A$9:$P$76,14)</f>
        <v>Low AADT</v>
      </c>
      <c r="DN228" s="1">
        <f t="shared" si="37"/>
        <v>1663.3333333333333</v>
      </c>
      <c r="DO228" s="1">
        <f t="shared" si="38"/>
        <v>1135</v>
      </c>
      <c r="DP228" s="1">
        <f t="shared" si="39"/>
        <v>528.33333333333326</v>
      </c>
      <c r="DQ228" s="1">
        <f t="shared" si="40"/>
        <v>0.46549192364170333</v>
      </c>
      <c r="DR228" s="1">
        <f t="shared" si="41"/>
        <v>1399.1666666666665</v>
      </c>
      <c r="DS228">
        <f>'Raw Data'!DF228</f>
        <v>1620</v>
      </c>
      <c r="DT228">
        <f>'Raw Data'!DG228</f>
        <v>11.6</v>
      </c>
      <c r="DU228">
        <f>'Raw Data'!DH228</f>
        <v>1710</v>
      </c>
      <c r="DV228">
        <f>'Raw Data'!DI228</f>
        <v>11.6</v>
      </c>
      <c r="DW228">
        <f>'Raw Data'!DJ228</f>
        <v>1660</v>
      </c>
      <c r="DX228">
        <f>'Raw Data'!DK228</f>
        <v>11.6</v>
      </c>
      <c r="DY228">
        <f>'Raw Data'!DL228</f>
        <v>860</v>
      </c>
      <c r="DZ228">
        <f>'Raw Data'!DM228</f>
        <v>0</v>
      </c>
      <c r="EA228">
        <f>'Raw Data'!DN228</f>
        <v>830</v>
      </c>
      <c r="EB228">
        <f>'Raw Data'!DO228</f>
        <v>11.9</v>
      </c>
      <c r="EC228">
        <f>'Raw Data'!DP228</f>
        <v>1170</v>
      </c>
      <c r="ED228">
        <f>'Raw Data'!DQ228</f>
        <v>13.1</v>
      </c>
      <c r="EE228">
        <f>'Raw Data'!DR228</f>
        <v>1110</v>
      </c>
      <c r="EF228">
        <f>'Raw Data'!DS228</f>
        <v>13.8</v>
      </c>
      <c r="EG228">
        <f>'Raw Data'!DT228</f>
        <v>1430</v>
      </c>
      <c r="EH228">
        <f>'Raw Data'!DU228</f>
        <v>9.1999999999999993</v>
      </c>
      <c r="EI228">
        <f>'Raw Data'!DV228</f>
        <v>1430</v>
      </c>
      <c r="EJ228">
        <f>'Raw Data'!DW228</f>
        <v>9.1999999999999993</v>
      </c>
      <c r="EK228">
        <f>'Raw Data'!DX228</f>
        <v>1260</v>
      </c>
      <c r="EL228">
        <f>'Raw Data'!DY228</f>
        <v>12.8</v>
      </c>
      <c r="EM228">
        <f>'Raw Data'!DZ228</f>
        <v>0</v>
      </c>
    </row>
    <row r="229" spans="1:143" x14ac:dyDescent="0.3">
      <c r="A229">
        <f>'Raw Data'!A229</f>
        <v>228</v>
      </c>
      <c r="B229">
        <f>'Raw Data'!B229</f>
        <v>5908944</v>
      </c>
      <c r="C229" t="str">
        <f>'Raw Data'!C229</f>
        <v>Towns County Sheriff's Office</v>
      </c>
      <c r="D229">
        <f>'Raw Data'!D229</f>
        <v>42517.65347222222</v>
      </c>
      <c r="E229" s="1">
        <f t="shared" si="32"/>
        <v>2016</v>
      </c>
      <c r="F229" s="1" t="str" cm="1">
        <f t="array" ref="F229">_xlfn.IFS(E229&lt;=2016,"before treatment",E229=2017,"unknown",E229&gt;2017,"after treatment")</f>
        <v>before treatment</v>
      </c>
      <c r="G229" s="1">
        <f t="shared" si="33"/>
        <v>1</v>
      </c>
      <c r="H229" s="1">
        <f t="shared" si="34"/>
        <v>0</v>
      </c>
      <c r="I229" t="str">
        <f>'Raw Data'!E229</f>
        <v>Towns</v>
      </c>
      <c r="J229" t="str">
        <f>'Raw Data'!F229</f>
        <v>US Highway 76</v>
      </c>
      <c r="K229" t="str">
        <f>'Raw Data'!G229</f>
        <v>Cassie Ln</v>
      </c>
      <c r="L229" t="str">
        <f>'Raw Data'!H229</f>
        <v>(A) Suspected Serious Injury</v>
      </c>
      <c r="M229">
        <f>'Raw Data'!I229</f>
        <v>0</v>
      </c>
      <c r="N229">
        <f>'Raw Data'!J229</f>
        <v>1</v>
      </c>
      <c r="O229">
        <f>'Raw Data'!K229</f>
        <v>1</v>
      </c>
      <c r="P229" t="str">
        <f>'Raw Data'!L229</f>
        <v>Not a Collision with Motor Vehicle</v>
      </c>
      <c r="Q229" t="str">
        <f>'Raw Data'!M229</f>
        <v>On Shoulder</v>
      </c>
      <c r="R229" t="str">
        <f>'Raw Data'!N229</f>
        <v>Guard Rail Face</v>
      </c>
      <c r="S229" t="str">
        <f>'Raw Data'!O229</f>
        <v>Guard Rail Fence</v>
      </c>
      <c r="T229" t="str">
        <f>'Raw Data'!P229</f>
        <v>(None)</v>
      </c>
      <c r="U229">
        <f>'Raw Data'!Q229</f>
        <v>1</v>
      </c>
      <c r="V229" s="1" t="str">
        <f t="shared" si="35"/>
        <v>Yes</v>
      </c>
      <c r="W229" t="str">
        <f>'Raw Data'!R229</f>
        <v>Negotiating a Curve</v>
      </c>
      <c r="X229" t="str">
        <f>'Raw Data'!S229</f>
        <v>West</v>
      </c>
      <c r="Y229" t="str">
        <f>'Raw Data'!T229</f>
        <v>Daylight</v>
      </c>
      <c r="Z229" t="str">
        <f>'Raw Data'!U229</f>
        <v>Dry</v>
      </c>
      <c r="AA229">
        <f>'Raw Data'!V229</f>
        <v>56</v>
      </c>
      <c r="AB229" t="str">
        <f>'Raw Data'!W229</f>
        <v>["Motorcycle Helmet","Motorcycle Helmet"]</v>
      </c>
      <c r="AC229" s="1">
        <f t="shared" si="36"/>
        <v>1</v>
      </c>
      <c r="AD229" t="str">
        <f>'Raw Data'!X229</f>
        <v>Motorcycle</v>
      </c>
      <c r="AE229" t="str">
        <f>'Raw Data'!Y229</f>
        <v>2811000200I</v>
      </c>
      <c r="AF229">
        <f>'Raw Data'!Z229</f>
        <v>19.173749000000001</v>
      </c>
      <c r="AG229">
        <f>'Raw Data'!AA229</f>
        <v>34.925654999999999</v>
      </c>
      <c r="AH229">
        <f>'Raw Data'!AB229</f>
        <v>-83.629238999999998</v>
      </c>
      <c r="AI229">
        <f>'Raw Data'!AC229</f>
        <v>88</v>
      </c>
      <c r="AJ229">
        <f>'Raw Data'!AD229</f>
        <v>65</v>
      </c>
      <c r="AK229">
        <f>'Raw Data'!AE229</f>
        <v>28</v>
      </c>
      <c r="AL229" t="str">
        <f>'Raw Data'!AF229</f>
        <v>D1_0002_00_I</v>
      </c>
      <c r="AM229">
        <f>'Raw Data'!AG229</f>
        <v>22</v>
      </c>
      <c r="AN229">
        <f>'Raw Data'!AH229</f>
        <v>27</v>
      </c>
      <c r="AO229" t="str">
        <f>'Raw Data'!AI229</f>
        <v>simple</v>
      </c>
      <c r="AP229">
        <f>'Raw Data'!AJ229</f>
        <v>1227.0999999999999</v>
      </c>
      <c r="AQ229">
        <f>'Raw Data'!AK229</f>
        <v>32.9</v>
      </c>
      <c r="AR229">
        <f>'Raw Data'!AL229</f>
        <v>704.4</v>
      </c>
      <c r="AS229">
        <f>'Raw Data'!AM229</f>
        <v>-83.631322999999995</v>
      </c>
      <c r="AT229">
        <f>'Raw Data'!AN229</f>
        <v>34.926502999999997</v>
      </c>
      <c r="AU229">
        <f>'Raw Data'!AO229</f>
        <v>-83.629245999999995</v>
      </c>
      <c r="AV229">
        <f>'Raw Data'!AP229</f>
        <v>34.925654999999999</v>
      </c>
      <c r="AW229" t="str">
        <f>'Raw Data'!AQ229</f>
        <v>2811000200I</v>
      </c>
      <c r="AX229">
        <f>'Raw Data'!AR229</f>
        <v>1</v>
      </c>
      <c r="AY229">
        <f>'Raw Data'!AS229</f>
        <v>281</v>
      </c>
      <c r="AZ229">
        <f>'Raw Data'!AT229</f>
        <v>2</v>
      </c>
      <c r="BA229">
        <f>'Raw Data'!AU229</f>
        <v>0</v>
      </c>
      <c r="BB229">
        <f>'Raw Data'!AV229</f>
        <v>45</v>
      </c>
      <c r="BC229">
        <f>'Raw Data'!AW229</f>
        <v>5.0599999999999996</v>
      </c>
      <c r="BD229">
        <f>'Raw Data'!AX229</f>
        <v>4.63</v>
      </c>
      <c r="BE229">
        <f>'Raw Data'!AY229</f>
        <v>2219.5</v>
      </c>
      <c r="BF229">
        <f>'Raw Data'!AZ229</f>
        <v>2244.8000000000002</v>
      </c>
      <c r="BG229">
        <f>'Raw Data'!BA229</f>
        <v>2266.4</v>
      </c>
      <c r="BH229">
        <f>'Raw Data'!BB229</f>
        <v>45</v>
      </c>
      <c r="BI229">
        <f>'Raw Data'!BC229</f>
        <v>59.1</v>
      </c>
      <c r="BJ229">
        <f>'Raw Data'!BD229</f>
        <v>0</v>
      </c>
      <c r="BK229">
        <f>'Raw Data'!BE229</f>
        <v>43092</v>
      </c>
      <c r="BL229" t="str">
        <f>'Raw Data'!BF229</f>
        <v>NONE</v>
      </c>
      <c r="BM229">
        <f>'Raw Data'!BG229</f>
        <v>2.2669999999999999E-3</v>
      </c>
      <c r="BN229">
        <f>'Raw Data'!BH229</f>
        <v>49424</v>
      </c>
      <c r="BO229">
        <f>'Raw Data'!BI229</f>
        <v>48897</v>
      </c>
      <c r="BP229" t="str">
        <f>'Raw Data'!BJ229</f>
        <v>2811000200I</v>
      </c>
      <c r="BQ229" t="str">
        <f>'Raw Data'!BK229</f>
        <v>TOWNS</v>
      </c>
      <c r="BR229">
        <f>'Raw Data'!BL229</f>
        <v>1</v>
      </c>
      <c r="BS229">
        <f>'Raw Data'!BM229</f>
        <v>200</v>
      </c>
      <c r="BT229">
        <f>'Raw Data'!BN229</f>
        <v>1</v>
      </c>
      <c r="BU229">
        <f>'Raw Data'!BO229</f>
        <v>1</v>
      </c>
      <c r="BV229">
        <f>'Raw Data'!BP229</f>
        <v>2</v>
      </c>
      <c r="BW229">
        <f>'Raw Data'!BQ229</f>
        <v>1</v>
      </c>
      <c r="BX229">
        <f>'Raw Data'!BR229</f>
        <v>1</v>
      </c>
      <c r="BY229">
        <f>'Raw Data'!BS229</f>
        <v>2</v>
      </c>
      <c r="BZ229">
        <f>'Raw Data'!BT229</f>
        <v>3</v>
      </c>
      <c r="CA229">
        <f>'Raw Data'!BU229</f>
        <v>3</v>
      </c>
      <c r="CB229" t="str">
        <f>'Raw Data'!BV229</f>
        <v>N</v>
      </c>
      <c r="CC229">
        <f>'Raw Data'!BW229</f>
        <v>281</v>
      </c>
      <c r="CD229">
        <f>'Raw Data'!BX229</f>
        <v>2</v>
      </c>
      <c r="CE229">
        <f>'Raw Data'!BY229</f>
        <v>0</v>
      </c>
      <c r="CF229" t="str">
        <f>'Raw Data'!BZ229</f>
        <v>Not Urban</v>
      </c>
      <c r="CG229" t="str">
        <f>'Raw Data'!CA229</f>
        <v>Not Urban</v>
      </c>
      <c r="CH229">
        <f>'Raw Data'!CB229</f>
        <v>0</v>
      </c>
      <c r="CI229">
        <f>'Raw Data'!CC229</f>
        <v>45</v>
      </c>
      <c r="CJ229">
        <f>'Raw Data'!CD229</f>
        <v>830</v>
      </c>
      <c r="CK229" t="str">
        <f>'Raw Data'!CE229</f>
        <v xml:space="preserve"> </v>
      </c>
      <c r="CL229">
        <f>'Raw Data'!CF229</f>
        <v>0</v>
      </c>
      <c r="CM229">
        <f>'Raw Data'!CG229</f>
        <v>1.374142</v>
      </c>
      <c r="CN229">
        <f>'Raw Data'!CH229</f>
        <v>9</v>
      </c>
      <c r="CO229" t="str">
        <f>'Raw Data'!CI229</f>
        <v>State Mainline</v>
      </c>
      <c r="CP229">
        <f>'Raw Data'!CJ229</f>
        <v>830</v>
      </c>
      <c r="CQ229">
        <f>'Raw Data'!CK229</f>
        <v>501299</v>
      </c>
      <c r="CR229">
        <f>'Raw Data'!CL229</f>
        <v>19.190000000000001</v>
      </c>
      <c r="CS229">
        <f>'Raw Data'!CM229</f>
        <v>20.56</v>
      </c>
      <c r="CT229">
        <f>'Raw Data'!CN229</f>
        <v>501299</v>
      </c>
      <c r="CU229">
        <f>'Raw Data'!CO229</f>
        <v>0</v>
      </c>
      <c r="CV229">
        <f>'Raw Data'!CP229</f>
        <v>7255.4684349999998</v>
      </c>
      <c r="CW229">
        <f>'Raw Data'!CQ229</f>
        <v>100</v>
      </c>
      <c r="CX229">
        <f>'Raw Data'!CR229</f>
        <v>48944</v>
      </c>
      <c r="CY229">
        <f>'Raw Data'!CS229</f>
        <v>4.5546999999999997E-2</v>
      </c>
      <c r="CZ229">
        <f>'Raw Data'!CT229</f>
        <v>0</v>
      </c>
      <c r="DA229">
        <f>'Raw Data'!CU229</f>
        <v>2.2669999999999999E-3</v>
      </c>
      <c r="DB229">
        <f>'Raw Data'!CV229</f>
        <v>712</v>
      </c>
      <c r="DC229" t="str">
        <f>'Raw Data'!CW229</f>
        <v>281-0127</v>
      </c>
      <c r="DD229" t="str">
        <f>'Raw Data'!CX229</f>
        <v>3R : Rural Principal Arterial - Other</v>
      </c>
      <c r="DE229" t="str">
        <f>'Raw Data'!CY229</f>
        <v>34.923930, -83.624326</v>
      </c>
      <c r="DF229">
        <f>'Raw Data'!CZ229</f>
        <v>-83.624325999999996</v>
      </c>
      <c r="DG229">
        <f>'Raw Data'!DA229</f>
        <v>34.923929999999999</v>
      </c>
      <c r="DH229">
        <f>'Raw Data'!DB229</f>
        <v>34.923929999999999</v>
      </c>
      <c r="DI229">
        <f>'Raw Data'!DC229</f>
        <v>-83.624325999999996</v>
      </c>
      <c r="DJ229">
        <f>'Raw Data'!DD229</f>
        <v>2.2669999999999999E-3</v>
      </c>
      <c r="DK229">
        <f>'Raw Data'!DE229</f>
        <v>88</v>
      </c>
      <c r="DL229" s="1" t="str">
        <f>VLOOKUP(DK229,'Curve Info'!$A$9:$P$76,16)</f>
        <v>Low Crash Frequency</v>
      </c>
      <c r="DM229" s="1" t="str">
        <f>VLOOKUP(DK229,'Curve Info'!$A$9:$P$76,14)</f>
        <v>Low AADT</v>
      </c>
      <c r="DN229" s="1">
        <f t="shared" si="37"/>
        <v>1663.3333333333333</v>
      </c>
      <c r="DO229" s="1">
        <f t="shared" si="38"/>
        <v>1135</v>
      </c>
      <c r="DP229" s="1">
        <f t="shared" si="39"/>
        <v>528.33333333333326</v>
      </c>
      <c r="DQ229" s="1">
        <f t="shared" si="40"/>
        <v>0.46549192364170333</v>
      </c>
      <c r="DR229" s="1">
        <f t="shared" si="41"/>
        <v>1399.1666666666665</v>
      </c>
      <c r="DS229">
        <f>'Raw Data'!DF229</f>
        <v>1620</v>
      </c>
      <c r="DT229">
        <f>'Raw Data'!DG229</f>
        <v>11.6</v>
      </c>
      <c r="DU229">
        <f>'Raw Data'!DH229</f>
        <v>1710</v>
      </c>
      <c r="DV229">
        <f>'Raw Data'!DI229</f>
        <v>11.6</v>
      </c>
      <c r="DW229">
        <f>'Raw Data'!DJ229</f>
        <v>1660</v>
      </c>
      <c r="DX229">
        <f>'Raw Data'!DK229</f>
        <v>11.6</v>
      </c>
      <c r="DY229">
        <f>'Raw Data'!DL229</f>
        <v>860</v>
      </c>
      <c r="DZ229">
        <f>'Raw Data'!DM229</f>
        <v>0</v>
      </c>
      <c r="EA229">
        <f>'Raw Data'!DN229</f>
        <v>830</v>
      </c>
      <c r="EB229">
        <f>'Raw Data'!DO229</f>
        <v>11.9</v>
      </c>
      <c r="EC229">
        <f>'Raw Data'!DP229</f>
        <v>1170</v>
      </c>
      <c r="ED229">
        <f>'Raw Data'!DQ229</f>
        <v>13.1</v>
      </c>
      <c r="EE229">
        <f>'Raw Data'!DR229</f>
        <v>1110</v>
      </c>
      <c r="EF229">
        <f>'Raw Data'!DS229</f>
        <v>13.8</v>
      </c>
      <c r="EG229">
        <f>'Raw Data'!DT229</f>
        <v>1430</v>
      </c>
      <c r="EH229">
        <f>'Raw Data'!DU229</f>
        <v>9.1999999999999993</v>
      </c>
      <c r="EI229">
        <f>'Raw Data'!DV229</f>
        <v>1430</v>
      </c>
      <c r="EJ229">
        <f>'Raw Data'!DW229</f>
        <v>9.1999999999999993</v>
      </c>
      <c r="EK229">
        <f>'Raw Data'!DX229</f>
        <v>1260</v>
      </c>
      <c r="EL229">
        <f>'Raw Data'!DY229</f>
        <v>12.8</v>
      </c>
      <c r="EM229">
        <f>'Raw Data'!DZ229</f>
        <v>9.0000000000000002E-6</v>
      </c>
    </row>
    <row r="230" spans="1:143" x14ac:dyDescent="0.3">
      <c r="A230">
        <f>'Raw Data'!A230</f>
        <v>229</v>
      </c>
      <c r="B230">
        <f>'Raw Data'!B230</f>
        <v>7658628</v>
      </c>
      <c r="C230" t="str">
        <f>'Raw Data'!C230</f>
        <v>Towns County Sheriff's Office</v>
      </c>
      <c r="D230">
        <f>'Raw Data'!D230</f>
        <v>43988.645138888889</v>
      </c>
      <c r="E230" s="1">
        <f t="shared" si="32"/>
        <v>2020</v>
      </c>
      <c r="F230" s="1" t="str" cm="1">
        <f t="array" ref="F230">_xlfn.IFS(E230&lt;=2016,"before treatment",E230=2017,"unknown",E230&gt;2017,"after treatment")</f>
        <v>after treatment</v>
      </c>
      <c r="G230" s="1">
        <f t="shared" si="33"/>
        <v>0</v>
      </c>
      <c r="H230" s="1">
        <f t="shared" si="34"/>
        <v>1</v>
      </c>
      <c r="I230" t="str">
        <f>'Raw Data'!E230</f>
        <v>Towns</v>
      </c>
      <c r="J230" t="str">
        <f>'Raw Data'!F230</f>
        <v>US Highway 76</v>
      </c>
      <c r="K230" t="str">
        <f>'Raw Data'!G230</f>
        <v>(none)</v>
      </c>
      <c r="L230" t="str">
        <f>'Raw Data'!H230</f>
        <v>(O) No Injury</v>
      </c>
      <c r="M230">
        <f>'Raw Data'!I230</f>
        <v>0</v>
      </c>
      <c r="N230">
        <f>'Raw Data'!J230</f>
        <v>0</v>
      </c>
      <c r="O230">
        <f>'Raw Data'!K230</f>
        <v>0</v>
      </c>
      <c r="P230" t="str">
        <f>'Raw Data'!L230</f>
        <v>Angle (Other)</v>
      </c>
      <c r="Q230" t="str">
        <f>'Raw Data'!M230</f>
        <v>On Roadway - Non-Intersection</v>
      </c>
      <c r="R230" t="str">
        <f>'Raw Data'!N230</f>
        <v>Motor Vehicle in Motion</v>
      </c>
      <c r="S230" t="str">
        <f>'Raw Data'!O230</f>
        <v>Motor Vehicle in Motion</v>
      </c>
      <c r="T230" t="str">
        <f>'Raw Data'!P230</f>
        <v>No Contributing Factors</v>
      </c>
      <c r="U230">
        <f>'Raw Data'!Q230</f>
        <v>1</v>
      </c>
      <c r="V230" s="1" t="str">
        <f t="shared" si="35"/>
        <v>Yes</v>
      </c>
      <c r="W230" t="str">
        <f>'Raw Data'!R230</f>
        <v>Negotiating a Curve</v>
      </c>
      <c r="X230" t="str">
        <f>'Raw Data'!S230</f>
        <v>West</v>
      </c>
      <c r="Y230" t="str">
        <f>'Raw Data'!T230</f>
        <v>Daylight</v>
      </c>
      <c r="Z230" t="str">
        <f>'Raw Data'!U230</f>
        <v>Dry</v>
      </c>
      <c r="AA230">
        <f>'Raw Data'!V230</f>
        <v>85</v>
      </c>
      <c r="AB230" t="str">
        <f>'Raw Data'!W230</f>
        <v>Lap and Shoulder Belt Used</v>
      </c>
      <c r="AC230" s="1">
        <f t="shared" si="36"/>
        <v>0</v>
      </c>
      <c r="AD230" t="str">
        <f>'Raw Data'!X230</f>
        <v>Sports Utility Vehicle (SUV)</v>
      </c>
      <c r="AE230" t="str">
        <f>'Raw Data'!Y230</f>
        <v>2811000200I</v>
      </c>
      <c r="AF230">
        <f>'Raw Data'!Z230</f>
        <v>19.247</v>
      </c>
      <c r="AG230">
        <f>'Raw Data'!AA230</f>
        <v>34.925294000000001</v>
      </c>
      <c r="AH230">
        <f>'Raw Data'!AB230</f>
        <v>-83.628060000000005</v>
      </c>
      <c r="AI230">
        <f>'Raw Data'!AC230</f>
        <v>89</v>
      </c>
      <c r="AJ230">
        <f>'Raw Data'!AD230</f>
        <v>66</v>
      </c>
      <c r="AK230">
        <f>'Raw Data'!AE230</f>
        <v>29</v>
      </c>
      <c r="AL230" t="str">
        <f>'Raw Data'!AF230</f>
        <v>D1_0002_00_I</v>
      </c>
      <c r="AM230">
        <f>'Raw Data'!AG230</f>
        <v>23</v>
      </c>
      <c r="AN230">
        <f>'Raw Data'!AH230</f>
        <v>28</v>
      </c>
      <c r="AO230" t="str">
        <f>'Raw Data'!AI230</f>
        <v>simple</v>
      </c>
      <c r="AP230">
        <f>'Raw Data'!AJ230</f>
        <v>632.5</v>
      </c>
      <c r="AQ230">
        <f>'Raw Data'!AK230</f>
        <v>42.1</v>
      </c>
      <c r="AR230">
        <f>'Raw Data'!AL230</f>
        <v>465.6</v>
      </c>
      <c r="AS230">
        <f>'Raw Data'!AM230</f>
        <v>-83.629197000000005</v>
      </c>
      <c r="AT230">
        <f>'Raw Data'!AN230</f>
        <v>34.925646</v>
      </c>
      <c r="AU230">
        <f>'Raw Data'!AO230</f>
        <v>-83.627827999999994</v>
      </c>
      <c r="AV230">
        <f>'Raw Data'!AP230</f>
        <v>34.925105000000002</v>
      </c>
      <c r="AW230" t="str">
        <f>'Raw Data'!AQ230</f>
        <v>2811000200I</v>
      </c>
      <c r="AX230">
        <f>'Raw Data'!AR230</f>
        <v>1</v>
      </c>
      <c r="AY230">
        <f>'Raw Data'!AS230</f>
        <v>281</v>
      </c>
      <c r="AZ230">
        <f>'Raw Data'!AT230</f>
        <v>2</v>
      </c>
      <c r="BA230">
        <f>'Raw Data'!AU230</f>
        <v>0</v>
      </c>
      <c r="BB230">
        <f>'Raw Data'!AV230</f>
        <v>45</v>
      </c>
      <c r="BC230">
        <f>'Raw Data'!AW230</f>
        <v>7.59</v>
      </c>
      <c r="BD230">
        <f>'Raw Data'!AX230</f>
        <v>6.96</v>
      </c>
      <c r="BE230">
        <f>'Raw Data'!AY230</f>
        <v>2298.9</v>
      </c>
      <c r="BF230">
        <f>'Raw Data'!AZ230</f>
        <v>2285.1</v>
      </c>
      <c r="BG230">
        <f>'Raw Data'!BA230</f>
        <v>2267.4</v>
      </c>
      <c r="BH230">
        <f>'Raw Data'!BB230</f>
        <v>45</v>
      </c>
      <c r="BI230">
        <f>'Raw Data'!BC230</f>
        <v>47.6</v>
      </c>
      <c r="BJ230">
        <f>'Raw Data'!BD230</f>
        <v>0</v>
      </c>
      <c r="BK230">
        <f>'Raw Data'!BE230</f>
        <v>43092</v>
      </c>
      <c r="BL230" t="str">
        <f>'Raw Data'!BF230</f>
        <v>NONE</v>
      </c>
      <c r="BM230">
        <f>'Raw Data'!BG230</f>
        <v>1.498E-3</v>
      </c>
      <c r="BN230">
        <f>'Raw Data'!BH230</f>
        <v>49424</v>
      </c>
      <c r="BO230">
        <f>'Raw Data'!BI230</f>
        <v>48897</v>
      </c>
      <c r="BP230" t="str">
        <f>'Raw Data'!BJ230</f>
        <v>2811000200I</v>
      </c>
      <c r="BQ230" t="str">
        <f>'Raw Data'!BK230</f>
        <v>TOWNS</v>
      </c>
      <c r="BR230">
        <f>'Raw Data'!BL230</f>
        <v>1</v>
      </c>
      <c r="BS230">
        <f>'Raw Data'!BM230</f>
        <v>200</v>
      </c>
      <c r="BT230">
        <f>'Raw Data'!BN230</f>
        <v>1</v>
      </c>
      <c r="BU230">
        <f>'Raw Data'!BO230</f>
        <v>1</v>
      </c>
      <c r="BV230">
        <f>'Raw Data'!BP230</f>
        <v>2</v>
      </c>
      <c r="BW230">
        <f>'Raw Data'!BQ230</f>
        <v>1</v>
      </c>
      <c r="BX230">
        <f>'Raw Data'!BR230</f>
        <v>1</v>
      </c>
      <c r="BY230">
        <f>'Raw Data'!BS230</f>
        <v>2</v>
      </c>
      <c r="BZ230">
        <f>'Raw Data'!BT230</f>
        <v>3</v>
      </c>
      <c r="CA230">
        <f>'Raw Data'!BU230</f>
        <v>3</v>
      </c>
      <c r="CB230" t="str">
        <f>'Raw Data'!BV230</f>
        <v>N</v>
      </c>
      <c r="CC230">
        <f>'Raw Data'!BW230</f>
        <v>281</v>
      </c>
      <c r="CD230">
        <f>'Raw Data'!BX230</f>
        <v>2</v>
      </c>
      <c r="CE230">
        <f>'Raw Data'!BY230</f>
        <v>0</v>
      </c>
      <c r="CF230" t="str">
        <f>'Raw Data'!BZ230</f>
        <v>Not Urban</v>
      </c>
      <c r="CG230" t="str">
        <f>'Raw Data'!CA230</f>
        <v>Not Urban</v>
      </c>
      <c r="CH230">
        <f>'Raw Data'!CB230</f>
        <v>0</v>
      </c>
      <c r="CI230">
        <f>'Raw Data'!CC230</f>
        <v>45</v>
      </c>
      <c r="CJ230">
        <f>'Raw Data'!CD230</f>
        <v>830</v>
      </c>
      <c r="CK230" t="str">
        <f>'Raw Data'!CE230</f>
        <v xml:space="preserve"> </v>
      </c>
      <c r="CL230">
        <f>'Raw Data'!CF230</f>
        <v>0</v>
      </c>
      <c r="CM230">
        <f>'Raw Data'!CG230</f>
        <v>1.374142</v>
      </c>
      <c r="CN230">
        <f>'Raw Data'!CH230</f>
        <v>9</v>
      </c>
      <c r="CO230" t="str">
        <f>'Raw Data'!CI230</f>
        <v>State Mainline</v>
      </c>
      <c r="CP230">
        <f>'Raw Data'!CJ230</f>
        <v>830</v>
      </c>
      <c r="CQ230">
        <f>'Raw Data'!CK230</f>
        <v>501299</v>
      </c>
      <c r="CR230">
        <f>'Raw Data'!CL230</f>
        <v>19.190000000000001</v>
      </c>
      <c r="CS230">
        <f>'Raw Data'!CM230</f>
        <v>20.56</v>
      </c>
      <c r="CT230">
        <f>'Raw Data'!CN230</f>
        <v>501299</v>
      </c>
      <c r="CU230">
        <f>'Raw Data'!CO230</f>
        <v>0</v>
      </c>
      <c r="CV230">
        <f>'Raw Data'!CP230</f>
        <v>7255.4684349999998</v>
      </c>
      <c r="CW230">
        <f>'Raw Data'!CQ230</f>
        <v>100</v>
      </c>
      <c r="CX230">
        <f>'Raw Data'!CR230</f>
        <v>48944</v>
      </c>
      <c r="CY230">
        <f>'Raw Data'!CS230</f>
        <v>4.5546999999999997E-2</v>
      </c>
      <c r="CZ230">
        <f>'Raw Data'!CT230</f>
        <v>0</v>
      </c>
      <c r="DA230">
        <f>'Raw Data'!CU230</f>
        <v>1.498E-3</v>
      </c>
      <c r="DB230">
        <f>'Raw Data'!CV230</f>
        <v>712</v>
      </c>
      <c r="DC230" t="str">
        <f>'Raw Data'!CW230</f>
        <v>281-0127</v>
      </c>
      <c r="DD230" t="str">
        <f>'Raw Data'!CX230</f>
        <v>3R : Rural Principal Arterial - Other</v>
      </c>
      <c r="DE230" t="str">
        <f>'Raw Data'!CY230</f>
        <v>34.923930, -83.624326</v>
      </c>
      <c r="DF230">
        <f>'Raw Data'!CZ230</f>
        <v>-83.624325999999996</v>
      </c>
      <c r="DG230">
        <f>'Raw Data'!DA230</f>
        <v>34.923929999999999</v>
      </c>
      <c r="DH230">
        <f>'Raw Data'!DB230</f>
        <v>34.923929999999999</v>
      </c>
      <c r="DI230">
        <f>'Raw Data'!DC230</f>
        <v>-83.624325999999996</v>
      </c>
      <c r="DJ230">
        <f>'Raw Data'!DD230</f>
        <v>1.498E-3</v>
      </c>
      <c r="DK230">
        <f>'Raw Data'!DE230</f>
        <v>89</v>
      </c>
      <c r="DL230" s="1" t="str">
        <f>VLOOKUP(DK230,'Curve Info'!$A$9:$P$76,16)</f>
        <v>High Crash Frequency</v>
      </c>
      <c r="DM230" s="1" t="str">
        <f>VLOOKUP(DK230,'Curve Info'!$A$9:$P$76,14)</f>
        <v>Low AADT</v>
      </c>
      <c r="DN230" s="1">
        <f t="shared" si="37"/>
        <v>1663.3333333333333</v>
      </c>
      <c r="DO230" s="1">
        <f t="shared" si="38"/>
        <v>1135</v>
      </c>
      <c r="DP230" s="1">
        <f t="shared" si="39"/>
        <v>528.33333333333326</v>
      </c>
      <c r="DQ230" s="1">
        <f t="shared" si="40"/>
        <v>0.46549192364170333</v>
      </c>
      <c r="DR230" s="1">
        <f t="shared" si="41"/>
        <v>1399.1666666666665</v>
      </c>
      <c r="DS230">
        <f>'Raw Data'!DF230</f>
        <v>1620</v>
      </c>
      <c r="DT230">
        <f>'Raw Data'!DG230</f>
        <v>11.6</v>
      </c>
      <c r="DU230">
        <f>'Raw Data'!DH230</f>
        <v>1710</v>
      </c>
      <c r="DV230">
        <f>'Raw Data'!DI230</f>
        <v>11.6</v>
      </c>
      <c r="DW230">
        <f>'Raw Data'!DJ230</f>
        <v>1660</v>
      </c>
      <c r="DX230">
        <f>'Raw Data'!DK230</f>
        <v>11.6</v>
      </c>
      <c r="DY230">
        <f>'Raw Data'!DL230</f>
        <v>860</v>
      </c>
      <c r="DZ230">
        <f>'Raw Data'!DM230</f>
        <v>0</v>
      </c>
      <c r="EA230">
        <f>'Raw Data'!DN230</f>
        <v>830</v>
      </c>
      <c r="EB230">
        <f>'Raw Data'!DO230</f>
        <v>11.9</v>
      </c>
      <c r="EC230">
        <f>'Raw Data'!DP230</f>
        <v>1170</v>
      </c>
      <c r="ED230">
        <f>'Raw Data'!DQ230</f>
        <v>13.1</v>
      </c>
      <c r="EE230">
        <f>'Raw Data'!DR230</f>
        <v>1110</v>
      </c>
      <c r="EF230">
        <f>'Raw Data'!DS230</f>
        <v>13.8</v>
      </c>
      <c r="EG230">
        <f>'Raw Data'!DT230</f>
        <v>1430</v>
      </c>
      <c r="EH230">
        <f>'Raw Data'!DU230</f>
        <v>9.1999999999999993</v>
      </c>
      <c r="EI230">
        <f>'Raw Data'!DV230</f>
        <v>1430</v>
      </c>
      <c r="EJ230">
        <f>'Raw Data'!DW230</f>
        <v>9.1999999999999993</v>
      </c>
      <c r="EK230">
        <f>'Raw Data'!DX230</f>
        <v>1260</v>
      </c>
      <c r="EL230">
        <f>'Raw Data'!DY230</f>
        <v>12.8</v>
      </c>
      <c r="EM230">
        <f>'Raw Data'!DZ230</f>
        <v>0</v>
      </c>
    </row>
    <row r="231" spans="1:143" x14ac:dyDescent="0.3">
      <c r="A231">
        <f>'Raw Data'!A231</f>
        <v>230</v>
      </c>
      <c r="B231">
        <f>'Raw Data'!B231</f>
        <v>5908910</v>
      </c>
      <c r="C231" t="str">
        <f>'Raw Data'!C231</f>
        <v>Towns County Sheriff's Office</v>
      </c>
      <c r="D231">
        <f>'Raw Data'!D231</f>
        <v>42584.981249999997</v>
      </c>
      <c r="E231" s="1">
        <f t="shared" si="32"/>
        <v>2016</v>
      </c>
      <c r="F231" s="1" t="str" cm="1">
        <f t="array" ref="F231">_xlfn.IFS(E231&lt;=2016,"before treatment",E231=2017,"unknown",E231&gt;2017,"after treatment")</f>
        <v>before treatment</v>
      </c>
      <c r="G231" s="1">
        <f t="shared" si="33"/>
        <v>1</v>
      </c>
      <c r="H231" s="1">
        <f t="shared" si="34"/>
        <v>0</v>
      </c>
      <c r="I231" t="str">
        <f>'Raw Data'!E231</f>
        <v>Towns</v>
      </c>
      <c r="J231" t="str">
        <f>'Raw Data'!F231</f>
        <v>["Cassie Ln","US Highway 76","US Highway 76"]</v>
      </c>
      <c r="K231" t="str">
        <f>'Raw Data'!G231</f>
        <v>Cassie Rd</v>
      </c>
      <c r="L231" t="str">
        <f>'Raw Data'!H231</f>
        <v>(B) Suspected Minor/Visible Injury</v>
      </c>
      <c r="M231">
        <f>'Raw Data'!I231</f>
        <v>0</v>
      </c>
      <c r="N231">
        <f>'Raw Data'!J231</f>
        <v>0</v>
      </c>
      <c r="O231">
        <f>'Raw Data'!K231</f>
        <v>3</v>
      </c>
      <c r="P231" t="str">
        <f>'Raw Data'!L231</f>
        <v>Not a Collision with Motor Vehicle</v>
      </c>
      <c r="Q231" t="str">
        <f>'Raw Data'!M231</f>
        <v>On Roadway - Roadway Intersection</v>
      </c>
      <c r="R231" t="str">
        <f>'Raw Data'!N231</f>
        <v>Over Turn</v>
      </c>
      <c r="S231" t="str">
        <f>'Raw Data'!O231</f>
        <v>Guard Rail Fence</v>
      </c>
      <c r="T231" t="str">
        <f>'Raw Data'!P231</f>
        <v>Driver Lost Control</v>
      </c>
      <c r="U231">
        <f>'Raw Data'!Q231</f>
        <v>1</v>
      </c>
      <c r="V231" s="1" t="str">
        <f t="shared" si="35"/>
        <v>Yes</v>
      </c>
      <c r="W231" t="str">
        <f>'Raw Data'!R231</f>
        <v>Negotiating a Curve</v>
      </c>
      <c r="X231" t="str">
        <f>'Raw Data'!S231</f>
        <v>West</v>
      </c>
      <c r="Y231" t="str">
        <f>'Raw Data'!T231</f>
        <v>Dark-Not Lighted</v>
      </c>
      <c r="Z231" t="str">
        <f>'Raw Data'!U231</f>
        <v>Dry</v>
      </c>
      <c r="AA231">
        <f>'Raw Data'!V231</f>
        <v>19</v>
      </c>
      <c r="AB231" t="str">
        <f>'Raw Data'!W231</f>
        <v>["Lap and Shoulder Belt Used","Lap and Shoulder Belt Used","Lap and Shoulder Belt Used"]</v>
      </c>
      <c r="AC231" s="1">
        <f t="shared" si="36"/>
        <v>0</v>
      </c>
      <c r="AD231" t="str">
        <f>'Raw Data'!X231</f>
        <v>Sports Utility Vehicle (SUV)</v>
      </c>
      <c r="AE231" t="str">
        <f>'Raw Data'!Y231</f>
        <v>2811000200I</v>
      </c>
      <c r="AF231">
        <f>'Raw Data'!Z231</f>
        <v>19.190000000000001</v>
      </c>
      <c r="AG231">
        <f>'Raw Data'!AA231</f>
        <v>34.925609999999999</v>
      </c>
      <c r="AH231">
        <f>'Raw Data'!AB231</f>
        <v>-83.628974999999997</v>
      </c>
      <c r="AI231">
        <f>'Raw Data'!AC231</f>
        <v>89</v>
      </c>
      <c r="AJ231">
        <f>'Raw Data'!AD231</f>
        <v>66</v>
      </c>
      <c r="AK231">
        <f>'Raw Data'!AE231</f>
        <v>29</v>
      </c>
      <c r="AL231" t="str">
        <f>'Raw Data'!AF231</f>
        <v>D1_0002_00_I</v>
      </c>
      <c r="AM231">
        <f>'Raw Data'!AG231</f>
        <v>23</v>
      </c>
      <c r="AN231">
        <f>'Raw Data'!AH231</f>
        <v>28</v>
      </c>
      <c r="AO231" t="str">
        <f>'Raw Data'!AI231</f>
        <v>simple</v>
      </c>
      <c r="AP231">
        <f>'Raw Data'!AJ231</f>
        <v>632.5</v>
      </c>
      <c r="AQ231">
        <f>'Raw Data'!AK231</f>
        <v>42.1</v>
      </c>
      <c r="AR231">
        <f>'Raw Data'!AL231</f>
        <v>465.6</v>
      </c>
      <c r="AS231">
        <f>'Raw Data'!AM231</f>
        <v>-83.629197000000005</v>
      </c>
      <c r="AT231">
        <f>'Raw Data'!AN231</f>
        <v>34.925646</v>
      </c>
      <c r="AU231">
        <f>'Raw Data'!AO231</f>
        <v>-83.627827999999994</v>
      </c>
      <c r="AV231">
        <f>'Raw Data'!AP231</f>
        <v>34.925105000000002</v>
      </c>
      <c r="AW231" t="str">
        <f>'Raw Data'!AQ231</f>
        <v>2811000200I</v>
      </c>
      <c r="AX231">
        <f>'Raw Data'!AR231</f>
        <v>1</v>
      </c>
      <c r="AY231">
        <f>'Raw Data'!AS231</f>
        <v>281</v>
      </c>
      <c r="AZ231">
        <f>'Raw Data'!AT231</f>
        <v>2</v>
      </c>
      <c r="BA231">
        <f>'Raw Data'!AU231</f>
        <v>0</v>
      </c>
      <c r="BB231">
        <f>'Raw Data'!AV231</f>
        <v>45</v>
      </c>
      <c r="BC231">
        <f>'Raw Data'!AW231</f>
        <v>7.59</v>
      </c>
      <c r="BD231">
        <f>'Raw Data'!AX231</f>
        <v>6.96</v>
      </c>
      <c r="BE231">
        <f>'Raw Data'!AY231</f>
        <v>2298.9</v>
      </c>
      <c r="BF231">
        <f>'Raw Data'!AZ231</f>
        <v>2285.1</v>
      </c>
      <c r="BG231">
        <f>'Raw Data'!BA231</f>
        <v>2267.4</v>
      </c>
      <c r="BH231">
        <f>'Raw Data'!BB231</f>
        <v>45</v>
      </c>
      <c r="BI231">
        <f>'Raw Data'!BC231</f>
        <v>47.6</v>
      </c>
      <c r="BJ231">
        <f>'Raw Data'!BD231</f>
        <v>0</v>
      </c>
      <c r="BK231">
        <f>'Raw Data'!BE231</f>
        <v>43092</v>
      </c>
      <c r="BL231" t="str">
        <f>'Raw Data'!BF231</f>
        <v>NONE</v>
      </c>
      <c r="BM231">
        <f>'Raw Data'!BG231</f>
        <v>1.498E-3</v>
      </c>
      <c r="BN231">
        <f>'Raw Data'!BH231</f>
        <v>49424</v>
      </c>
      <c r="BO231">
        <f>'Raw Data'!BI231</f>
        <v>48897</v>
      </c>
      <c r="BP231" t="str">
        <f>'Raw Data'!BJ231</f>
        <v>2811000200I</v>
      </c>
      <c r="BQ231" t="str">
        <f>'Raw Data'!BK231</f>
        <v>TOWNS</v>
      </c>
      <c r="BR231">
        <f>'Raw Data'!BL231</f>
        <v>1</v>
      </c>
      <c r="BS231">
        <f>'Raw Data'!BM231</f>
        <v>200</v>
      </c>
      <c r="BT231">
        <f>'Raw Data'!BN231</f>
        <v>1</v>
      </c>
      <c r="BU231">
        <f>'Raw Data'!BO231</f>
        <v>1</v>
      </c>
      <c r="BV231">
        <f>'Raw Data'!BP231</f>
        <v>2</v>
      </c>
      <c r="BW231">
        <f>'Raw Data'!BQ231</f>
        <v>1</v>
      </c>
      <c r="BX231">
        <f>'Raw Data'!BR231</f>
        <v>1</v>
      </c>
      <c r="BY231">
        <f>'Raw Data'!BS231</f>
        <v>2</v>
      </c>
      <c r="BZ231">
        <f>'Raw Data'!BT231</f>
        <v>3</v>
      </c>
      <c r="CA231">
        <f>'Raw Data'!BU231</f>
        <v>3</v>
      </c>
      <c r="CB231" t="str">
        <f>'Raw Data'!BV231</f>
        <v>N</v>
      </c>
      <c r="CC231">
        <f>'Raw Data'!BW231</f>
        <v>281</v>
      </c>
      <c r="CD231">
        <f>'Raw Data'!BX231</f>
        <v>2</v>
      </c>
      <c r="CE231">
        <f>'Raw Data'!BY231</f>
        <v>0</v>
      </c>
      <c r="CF231" t="str">
        <f>'Raw Data'!BZ231</f>
        <v>Not Urban</v>
      </c>
      <c r="CG231" t="str">
        <f>'Raw Data'!CA231</f>
        <v>Not Urban</v>
      </c>
      <c r="CH231">
        <f>'Raw Data'!CB231</f>
        <v>0</v>
      </c>
      <c r="CI231">
        <f>'Raw Data'!CC231</f>
        <v>45</v>
      </c>
      <c r="CJ231">
        <f>'Raw Data'!CD231</f>
        <v>830</v>
      </c>
      <c r="CK231" t="str">
        <f>'Raw Data'!CE231</f>
        <v xml:space="preserve"> </v>
      </c>
      <c r="CL231">
        <f>'Raw Data'!CF231</f>
        <v>0</v>
      </c>
      <c r="CM231">
        <f>'Raw Data'!CG231</f>
        <v>1.374142</v>
      </c>
      <c r="CN231">
        <f>'Raw Data'!CH231</f>
        <v>9</v>
      </c>
      <c r="CO231" t="str">
        <f>'Raw Data'!CI231</f>
        <v>State Mainline</v>
      </c>
      <c r="CP231">
        <f>'Raw Data'!CJ231</f>
        <v>830</v>
      </c>
      <c r="CQ231">
        <f>'Raw Data'!CK231</f>
        <v>501299</v>
      </c>
      <c r="CR231">
        <f>'Raw Data'!CL231</f>
        <v>19.190000000000001</v>
      </c>
      <c r="CS231">
        <f>'Raw Data'!CM231</f>
        <v>20.56</v>
      </c>
      <c r="CT231">
        <f>'Raw Data'!CN231</f>
        <v>501299</v>
      </c>
      <c r="CU231">
        <f>'Raw Data'!CO231</f>
        <v>0</v>
      </c>
      <c r="CV231">
        <f>'Raw Data'!CP231</f>
        <v>7255.4684349999998</v>
      </c>
      <c r="CW231">
        <f>'Raw Data'!CQ231</f>
        <v>100</v>
      </c>
      <c r="CX231">
        <f>'Raw Data'!CR231</f>
        <v>48944</v>
      </c>
      <c r="CY231">
        <f>'Raw Data'!CS231</f>
        <v>4.5546999999999997E-2</v>
      </c>
      <c r="CZ231">
        <f>'Raw Data'!CT231</f>
        <v>0</v>
      </c>
      <c r="DA231">
        <f>'Raw Data'!CU231</f>
        <v>1.498E-3</v>
      </c>
      <c r="DB231">
        <f>'Raw Data'!CV231</f>
        <v>712</v>
      </c>
      <c r="DC231" t="str">
        <f>'Raw Data'!CW231</f>
        <v>281-0127</v>
      </c>
      <c r="DD231" t="str">
        <f>'Raw Data'!CX231</f>
        <v>3R : Rural Principal Arterial - Other</v>
      </c>
      <c r="DE231" t="str">
        <f>'Raw Data'!CY231</f>
        <v>34.923930, -83.624326</v>
      </c>
      <c r="DF231">
        <f>'Raw Data'!CZ231</f>
        <v>-83.624325999999996</v>
      </c>
      <c r="DG231">
        <f>'Raw Data'!DA231</f>
        <v>34.923929999999999</v>
      </c>
      <c r="DH231">
        <f>'Raw Data'!DB231</f>
        <v>34.923929999999999</v>
      </c>
      <c r="DI231">
        <f>'Raw Data'!DC231</f>
        <v>-83.624325999999996</v>
      </c>
      <c r="DJ231">
        <f>'Raw Data'!DD231</f>
        <v>1.498E-3</v>
      </c>
      <c r="DK231">
        <f>'Raw Data'!DE231</f>
        <v>89</v>
      </c>
      <c r="DL231" s="1" t="str">
        <f>VLOOKUP(DK231,'Curve Info'!$A$9:$P$76,16)</f>
        <v>High Crash Frequency</v>
      </c>
      <c r="DM231" s="1" t="str">
        <f>VLOOKUP(DK231,'Curve Info'!$A$9:$P$76,14)</f>
        <v>Low AADT</v>
      </c>
      <c r="DN231" s="1">
        <f t="shared" si="37"/>
        <v>1663.3333333333333</v>
      </c>
      <c r="DO231" s="1">
        <f t="shared" si="38"/>
        <v>1135</v>
      </c>
      <c r="DP231" s="1">
        <f t="shared" si="39"/>
        <v>528.33333333333326</v>
      </c>
      <c r="DQ231" s="1">
        <f t="shared" si="40"/>
        <v>0.46549192364170333</v>
      </c>
      <c r="DR231" s="1">
        <f t="shared" si="41"/>
        <v>1399.1666666666665</v>
      </c>
      <c r="DS231">
        <f>'Raw Data'!DF231</f>
        <v>1620</v>
      </c>
      <c r="DT231">
        <f>'Raw Data'!DG231</f>
        <v>11.6</v>
      </c>
      <c r="DU231">
        <f>'Raw Data'!DH231</f>
        <v>1710</v>
      </c>
      <c r="DV231">
        <f>'Raw Data'!DI231</f>
        <v>11.6</v>
      </c>
      <c r="DW231">
        <f>'Raw Data'!DJ231</f>
        <v>1660</v>
      </c>
      <c r="DX231">
        <f>'Raw Data'!DK231</f>
        <v>11.6</v>
      </c>
      <c r="DY231">
        <f>'Raw Data'!DL231</f>
        <v>860</v>
      </c>
      <c r="DZ231">
        <f>'Raw Data'!DM231</f>
        <v>0</v>
      </c>
      <c r="EA231">
        <f>'Raw Data'!DN231</f>
        <v>830</v>
      </c>
      <c r="EB231">
        <f>'Raw Data'!DO231</f>
        <v>11.9</v>
      </c>
      <c r="EC231">
        <f>'Raw Data'!DP231</f>
        <v>1170</v>
      </c>
      <c r="ED231">
        <f>'Raw Data'!DQ231</f>
        <v>13.1</v>
      </c>
      <c r="EE231">
        <f>'Raw Data'!DR231</f>
        <v>1110</v>
      </c>
      <c r="EF231">
        <f>'Raw Data'!DS231</f>
        <v>13.8</v>
      </c>
      <c r="EG231">
        <f>'Raw Data'!DT231</f>
        <v>1430</v>
      </c>
      <c r="EH231">
        <f>'Raw Data'!DU231</f>
        <v>9.1999999999999993</v>
      </c>
      <c r="EI231">
        <f>'Raw Data'!DV231</f>
        <v>1430</v>
      </c>
      <c r="EJ231">
        <f>'Raw Data'!DW231</f>
        <v>9.1999999999999993</v>
      </c>
      <c r="EK231">
        <f>'Raw Data'!DX231</f>
        <v>1260</v>
      </c>
      <c r="EL231">
        <f>'Raw Data'!DY231</f>
        <v>12.8</v>
      </c>
      <c r="EM231">
        <f>'Raw Data'!DZ231</f>
        <v>0</v>
      </c>
    </row>
    <row r="232" spans="1:143" x14ac:dyDescent="0.3">
      <c r="A232">
        <f>'Raw Data'!A232</f>
        <v>231</v>
      </c>
      <c r="B232">
        <f>'Raw Data'!B232</f>
        <v>5908928</v>
      </c>
      <c r="C232" t="str">
        <f>'Raw Data'!C232</f>
        <v>Towns County Sheriff's Office</v>
      </c>
      <c r="D232">
        <f>'Raw Data'!D232</f>
        <v>42391.510416666664</v>
      </c>
      <c r="E232" s="1">
        <f t="shared" si="32"/>
        <v>2016</v>
      </c>
      <c r="F232" s="1" t="str" cm="1">
        <f t="array" ref="F232">_xlfn.IFS(E232&lt;=2016,"before treatment",E232=2017,"unknown",E232&gt;2017,"after treatment")</f>
        <v>before treatment</v>
      </c>
      <c r="G232" s="1">
        <f t="shared" si="33"/>
        <v>1</v>
      </c>
      <c r="H232" s="1">
        <f t="shared" si="34"/>
        <v>0</v>
      </c>
      <c r="I232" t="str">
        <f>'Raw Data'!E232</f>
        <v>Towns</v>
      </c>
      <c r="J232" t="str">
        <f>'Raw Data'!F232</f>
        <v>["Cassie Ln","US Highway 76","US Highway 76"]</v>
      </c>
      <c r="K232" t="str">
        <f>'Raw Data'!G232</f>
        <v>Cassie Ln</v>
      </c>
      <c r="L232" t="str">
        <f>'Raw Data'!H232</f>
        <v>(O) No Injury</v>
      </c>
      <c r="M232">
        <f>'Raw Data'!I232</f>
        <v>0</v>
      </c>
      <c r="N232">
        <f>'Raw Data'!J232</f>
        <v>0</v>
      </c>
      <c r="O232">
        <f>'Raw Data'!K232</f>
        <v>0</v>
      </c>
      <c r="P232" t="str">
        <f>'Raw Data'!L232</f>
        <v>Sideswipe-Opposite Direction</v>
      </c>
      <c r="Q232" t="str">
        <f>'Raw Data'!M232</f>
        <v>On Roadway - Roadway Intersection</v>
      </c>
      <c r="R232" t="str">
        <f>'Raw Data'!N232</f>
        <v>["Motor Vehicle in Motion","Motor Vehicle in Motion"]</v>
      </c>
      <c r="S232" t="str">
        <f>'Raw Data'!O232</f>
        <v>["Motor Vehicle in Motion","Motor Vehicle in Motion"]</v>
      </c>
      <c r="T232" t="str">
        <f>'Raw Data'!P232</f>
        <v>Driver Lost Control</v>
      </c>
      <c r="U232">
        <f>'Raw Data'!Q232</f>
        <v>2</v>
      </c>
      <c r="V232" s="1" t="str">
        <f t="shared" si="35"/>
        <v>No</v>
      </c>
      <c r="W232" t="str">
        <f>'Raw Data'!R232</f>
        <v>["Negotiating a Curve","Negotiating a Curve"]</v>
      </c>
      <c r="X232" t="str">
        <f>'Raw Data'!S232</f>
        <v>["East","West"]</v>
      </c>
      <c r="Y232" t="str">
        <f>'Raw Data'!T232</f>
        <v>Daylight</v>
      </c>
      <c r="Z232" t="str">
        <f>'Raw Data'!U232</f>
        <v>Ice/Frost</v>
      </c>
      <c r="AA232" t="str">
        <f>'Raw Data'!V232</f>
        <v>[24,62]</v>
      </c>
      <c r="AB232" t="str">
        <f>'Raw Data'!W232</f>
        <v>Lap and Shoulder Belt Used</v>
      </c>
      <c r="AC232" s="1">
        <f t="shared" si="36"/>
        <v>0</v>
      </c>
      <c r="AD232" t="str">
        <f>'Raw Data'!X232</f>
        <v>["Passenger Car","Tractor/Trailer"]</v>
      </c>
      <c r="AE232" t="str">
        <f>'Raw Data'!Y232</f>
        <v>2811000200I</v>
      </c>
      <c r="AF232">
        <f>'Raw Data'!Z232</f>
        <v>19.190000000000001</v>
      </c>
      <c r="AG232">
        <f>'Raw Data'!AA232</f>
        <v>34.925606000000002</v>
      </c>
      <c r="AH232">
        <f>'Raw Data'!AB232</f>
        <v>-83.628951000000001</v>
      </c>
      <c r="AI232">
        <f>'Raw Data'!AC232</f>
        <v>89</v>
      </c>
      <c r="AJ232">
        <f>'Raw Data'!AD232</f>
        <v>66</v>
      </c>
      <c r="AK232">
        <f>'Raw Data'!AE232</f>
        <v>29</v>
      </c>
      <c r="AL232" t="str">
        <f>'Raw Data'!AF232</f>
        <v>D1_0002_00_I</v>
      </c>
      <c r="AM232">
        <f>'Raw Data'!AG232</f>
        <v>23</v>
      </c>
      <c r="AN232">
        <f>'Raw Data'!AH232</f>
        <v>28</v>
      </c>
      <c r="AO232" t="str">
        <f>'Raw Data'!AI232</f>
        <v>simple</v>
      </c>
      <c r="AP232">
        <f>'Raw Data'!AJ232</f>
        <v>632.5</v>
      </c>
      <c r="AQ232">
        <f>'Raw Data'!AK232</f>
        <v>42.1</v>
      </c>
      <c r="AR232">
        <f>'Raw Data'!AL232</f>
        <v>465.6</v>
      </c>
      <c r="AS232">
        <f>'Raw Data'!AM232</f>
        <v>-83.629197000000005</v>
      </c>
      <c r="AT232">
        <f>'Raw Data'!AN232</f>
        <v>34.925646</v>
      </c>
      <c r="AU232">
        <f>'Raw Data'!AO232</f>
        <v>-83.627827999999994</v>
      </c>
      <c r="AV232">
        <f>'Raw Data'!AP232</f>
        <v>34.925105000000002</v>
      </c>
      <c r="AW232" t="str">
        <f>'Raw Data'!AQ232</f>
        <v>2811000200I</v>
      </c>
      <c r="AX232">
        <f>'Raw Data'!AR232</f>
        <v>1</v>
      </c>
      <c r="AY232">
        <f>'Raw Data'!AS232</f>
        <v>281</v>
      </c>
      <c r="AZ232">
        <f>'Raw Data'!AT232</f>
        <v>2</v>
      </c>
      <c r="BA232">
        <f>'Raw Data'!AU232</f>
        <v>0</v>
      </c>
      <c r="BB232">
        <f>'Raw Data'!AV232</f>
        <v>45</v>
      </c>
      <c r="BC232">
        <f>'Raw Data'!AW232</f>
        <v>7.59</v>
      </c>
      <c r="BD232">
        <f>'Raw Data'!AX232</f>
        <v>6.96</v>
      </c>
      <c r="BE232">
        <f>'Raw Data'!AY232</f>
        <v>2298.9</v>
      </c>
      <c r="BF232">
        <f>'Raw Data'!AZ232</f>
        <v>2285.1</v>
      </c>
      <c r="BG232">
        <f>'Raw Data'!BA232</f>
        <v>2267.4</v>
      </c>
      <c r="BH232">
        <f>'Raw Data'!BB232</f>
        <v>45</v>
      </c>
      <c r="BI232">
        <f>'Raw Data'!BC232</f>
        <v>47.6</v>
      </c>
      <c r="BJ232">
        <f>'Raw Data'!BD232</f>
        <v>0</v>
      </c>
      <c r="BK232">
        <f>'Raw Data'!BE232</f>
        <v>43092</v>
      </c>
      <c r="BL232" t="str">
        <f>'Raw Data'!BF232</f>
        <v>NONE</v>
      </c>
      <c r="BM232">
        <f>'Raw Data'!BG232</f>
        <v>1.498E-3</v>
      </c>
      <c r="BN232">
        <f>'Raw Data'!BH232</f>
        <v>49424</v>
      </c>
      <c r="BO232">
        <f>'Raw Data'!BI232</f>
        <v>48897</v>
      </c>
      <c r="BP232" t="str">
        <f>'Raw Data'!BJ232</f>
        <v>2811000200I</v>
      </c>
      <c r="BQ232" t="str">
        <f>'Raw Data'!BK232</f>
        <v>TOWNS</v>
      </c>
      <c r="BR232">
        <f>'Raw Data'!BL232</f>
        <v>1</v>
      </c>
      <c r="BS232">
        <f>'Raw Data'!BM232</f>
        <v>200</v>
      </c>
      <c r="BT232">
        <f>'Raw Data'!BN232</f>
        <v>1</v>
      </c>
      <c r="BU232">
        <f>'Raw Data'!BO232</f>
        <v>1</v>
      </c>
      <c r="BV232">
        <f>'Raw Data'!BP232</f>
        <v>2</v>
      </c>
      <c r="BW232">
        <f>'Raw Data'!BQ232</f>
        <v>1</v>
      </c>
      <c r="BX232">
        <f>'Raw Data'!BR232</f>
        <v>1</v>
      </c>
      <c r="BY232">
        <f>'Raw Data'!BS232</f>
        <v>2</v>
      </c>
      <c r="BZ232">
        <f>'Raw Data'!BT232</f>
        <v>3</v>
      </c>
      <c r="CA232">
        <f>'Raw Data'!BU232</f>
        <v>3</v>
      </c>
      <c r="CB232" t="str">
        <f>'Raw Data'!BV232</f>
        <v>N</v>
      </c>
      <c r="CC232">
        <f>'Raw Data'!BW232</f>
        <v>281</v>
      </c>
      <c r="CD232">
        <f>'Raw Data'!BX232</f>
        <v>2</v>
      </c>
      <c r="CE232">
        <f>'Raw Data'!BY232</f>
        <v>0</v>
      </c>
      <c r="CF232" t="str">
        <f>'Raw Data'!BZ232</f>
        <v>Not Urban</v>
      </c>
      <c r="CG232" t="str">
        <f>'Raw Data'!CA232</f>
        <v>Not Urban</v>
      </c>
      <c r="CH232">
        <f>'Raw Data'!CB232</f>
        <v>0</v>
      </c>
      <c r="CI232">
        <f>'Raw Data'!CC232</f>
        <v>45</v>
      </c>
      <c r="CJ232">
        <f>'Raw Data'!CD232</f>
        <v>830</v>
      </c>
      <c r="CK232" t="str">
        <f>'Raw Data'!CE232</f>
        <v xml:space="preserve"> </v>
      </c>
      <c r="CL232">
        <f>'Raw Data'!CF232</f>
        <v>0</v>
      </c>
      <c r="CM232">
        <f>'Raw Data'!CG232</f>
        <v>1.374142</v>
      </c>
      <c r="CN232">
        <f>'Raw Data'!CH232</f>
        <v>9</v>
      </c>
      <c r="CO232" t="str">
        <f>'Raw Data'!CI232</f>
        <v>State Mainline</v>
      </c>
      <c r="CP232">
        <f>'Raw Data'!CJ232</f>
        <v>830</v>
      </c>
      <c r="CQ232">
        <f>'Raw Data'!CK232</f>
        <v>501299</v>
      </c>
      <c r="CR232">
        <f>'Raw Data'!CL232</f>
        <v>19.190000000000001</v>
      </c>
      <c r="CS232">
        <f>'Raw Data'!CM232</f>
        <v>20.56</v>
      </c>
      <c r="CT232">
        <f>'Raw Data'!CN232</f>
        <v>501299</v>
      </c>
      <c r="CU232">
        <f>'Raw Data'!CO232</f>
        <v>0</v>
      </c>
      <c r="CV232">
        <f>'Raw Data'!CP232</f>
        <v>7255.4684349999998</v>
      </c>
      <c r="CW232">
        <f>'Raw Data'!CQ232</f>
        <v>100</v>
      </c>
      <c r="CX232">
        <f>'Raw Data'!CR232</f>
        <v>48944</v>
      </c>
      <c r="CY232">
        <f>'Raw Data'!CS232</f>
        <v>4.5546999999999997E-2</v>
      </c>
      <c r="CZ232">
        <f>'Raw Data'!CT232</f>
        <v>0</v>
      </c>
      <c r="DA232">
        <f>'Raw Data'!CU232</f>
        <v>1.498E-3</v>
      </c>
      <c r="DB232">
        <f>'Raw Data'!CV232</f>
        <v>712</v>
      </c>
      <c r="DC232" t="str">
        <f>'Raw Data'!CW232</f>
        <v>281-0127</v>
      </c>
      <c r="DD232" t="str">
        <f>'Raw Data'!CX232</f>
        <v>3R : Rural Principal Arterial - Other</v>
      </c>
      <c r="DE232" t="str">
        <f>'Raw Data'!CY232</f>
        <v>34.923930, -83.624326</v>
      </c>
      <c r="DF232">
        <f>'Raw Data'!CZ232</f>
        <v>-83.624325999999996</v>
      </c>
      <c r="DG232">
        <f>'Raw Data'!DA232</f>
        <v>34.923929999999999</v>
      </c>
      <c r="DH232">
        <f>'Raw Data'!DB232</f>
        <v>34.923929999999999</v>
      </c>
      <c r="DI232">
        <f>'Raw Data'!DC232</f>
        <v>-83.624325999999996</v>
      </c>
      <c r="DJ232">
        <f>'Raw Data'!DD232</f>
        <v>1.498E-3</v>
      </c>
      <c r="DK232">
        <f>'Raw Data'!DE232</f>
        <v>89</v>
      </c>
      <c r="DL232" s="1" t="str">
        <f>VLOOKUP(DK232,'Curve Info'!$A$9:$P$76,16)</f>
        <v>High Crash Frequency</v>
      </c>
      <c r="DM232" s="1" t="str">
        <f>VLOOKUP(DK232,'Curve Info'!$A$9:$P$76,14)</f>
        <v>Low AADT</v>
      </c>
      <c r="DN232" s="1">
        <f t="shared" si="37"/>
        <v>1663.3333333333333</v>
      </c>
      <c r="DO232" s="1">
        <f t="shared" si="38"/>
        <v>1135</v>
      </c>
      <c r="DP232" s="1">
        <f t="shared" si="39"/>
        <v>528.33333333333326</v>
      </c>
      <c r="DQ232" s="1">
        <f t="shared" si="40"/>
        <v>0.46549192364170333</v>
      </c>
      <c r="DR232" s="1">
        <f t="shared" si="41"/>
        <v>1399.1666666666665</v>
      </c>
      <c r="DS232">
        <f>'Raw Data'!DF232</f>
        <v>1620</v>
      </c>
      <c r="DT232">
        <f>'Raw Data'!DG232</f>
        <v>11.6</v>
      </c>
      <c r="DU232">
        <f>'Raw Data'!DH232</f>
        <v>1710</v>
      </c>
      <c r="DV232">
        <f>'Raw Data'!DI232</f>
        <v>11.6</v>
      </c>
      <c r="DW232">
        <f>'Raw Data'!DJ232</f>
        <v>1660</v>
      </c>
      <c r="DX232">
        <f>'Raw Data'!DK232</f>
        <v>11.6</v>
      </c>
      <c r="DY232">
        <f>'Raw Data'!DL232</f>
        <v>860</v>
      </c>
      <c r="DZ232">
        <f>'Raw Data'!DM232</f>
        <v>0</v>
      </c>
      <c r="EA232">
        <f>'Raw Data'!DN232</f>
        <v>830</v>
      </c>
      <c r="EB232">
        <f>'Raw Data'!DO232</f>
        <v>11.9</v>
      </c>
      <c r="EC232">
        <f>'Raw Data'!DP232</f>
        <v>1170</v>
      </c>
      <c r="ED232">
        <f>'Raw Data'!DQ232</f>
        <v>13.1</v>
      </c>
      <c r="EE232">
        <f>'Raw Data'!DR232</f>
        <v>1110</v>
      </c>
      <c r="EF232">
        <f>'Raw Data'!DS232</f>
        <v>13.8</v>
      </c>
      <c r="EG232">
        <f>'Raw Data'!DT232</f>
        <v>1430</v>
      </c>
      <c r="EH232">
        <f>'Raw Data'!DU232</f>
        <v>9.1999999999999993</v>
      </c>
      <c r="EI232">
        <f>'Raw Data'!DV232</f>
        <v>1430</v>
      </c>
      <c r="EJ232">
        <f>'Raw Data'!DW232</f>
        <v>9.1999999999999993</v>
      </c>
      <c r="EK232">
        <f>'Raw Data'!DX232</f>
        <v>1260</v>
      </c>
      <c r="EL232">
        <f>'Raw Data'!DY232</f>
        <v>12.8</v>
      </c>
      <c r="EM232">
        <f>'Raw Data'!DZ232</f>
        <v>0</v>
      </c>
    </row>
    <row r="233" spans="1:143" x14ac:dyDescent="0.3">
      <c r="A233">
        <f>'Raw Data'!A233</f>
        <v>232</v>
      </c>
      <c r="B233">
        <f>'Raw Data'!B233</f>
        <v>7292604</v>
      </c>
      <c r="C233" t="str">
        <f>'Raw Data'!C233</f>
        <v>Towns County Sheriff's Office</v>
      </c>
      <c r="D233">
        <f>'Raw Data'!D233</f>
        <v>43666.586111111108</v>
      </c>
      <c r="E233" s="1">
        <f t="shared" si="32"/>
        <v>2019</v>
      </c>
      <c r="F233" s="1" t="str" cm="1">
        <f t="array" ref="F233">_xlfn.IFS(E233&lt;=2016,"before treatment",E233=2017,"unknown",E233&gt;2017,"after treatment")</f>
        <v>after treatment</v>
      </c>
      <c r="G233" s="1">
        <f t="shared" si="33"/>
        <v>0</v>
      </c>
      <c r="H233" s="1">
        <f t="shared" si="34"/>
        <v>1</v>
      </c>
      <c r="I233" t="str">
        <f>'Raw Data'!E233</f>
        <v>Towns</v>
      </c>
      <c r="J233" t="str">
        <f>'Raw Data'!F233</f>
        <v>US Highway 76</v>
      </c>
      <c r="K233" t="str">
        <f>'Raw Data'!G233</f>
        <v>Upper Hightower Overlook</v>
      </c>
      <c r="L233" t="str">
        <f>'Raw Data'!H233</f>
        <v>(A) Suspected Serious Injury</v>
      </c>
      <c r="M233">
        <f>'Raw Data'!I233</f>
        <v>0</v>
      </c>
      <c r="N233">
        <f>'Raw Data'!J233</f>
        <v>1</v>
      </c>
      <c r="O233">
        <f>'Raw Data'!K233</f>
        <v>0</v>
      </c>
      <c r="P233" t="str">
        <f>'Raw Data'!L233</f>
        <v>Not a Collision with Motor Vehicle</v>
      </c>
      <c r="Q233" t="str">
        <f>'Raw Data'!M233</f>
        <v>Off Roadway</v>
      </c>
      <c r="R233" t="str">
        <f>'Raw Data'!N233</f>
        <v>Culvert</v>
      </c>
      <c r="S233" t="str">
        <f>'Raw Data'!O233</f>
        <v>Culvert</v>
      </c>
      <c r="T233" t="str">
        <f>'Raw Data'!P233</f>
        <v>(None)</v>
      </c>
      <c r="U233">
        <f>'Raw Data'!Q233</f>
        <v>1</v>
      </c>
      <c r="V233" s="1" t="str">
        <f t="shared" si="35"/>
        <v>Yes</v>
      </c>
      <c r="W233" t="str">
        <f>'Raw Data'!R233</f>
        <v>Negotiating a Curve</v>
      </c>
      <c r="X233" t="str">
        <f>'Raw Data'!S233</f>
        <v>West</v>
      </c>
      <c r="Y233" t="str">
        <f>'Raw Data'!T233</f>
        <v>Daylight</v>
      </c>
      <c r="Z233" t="str">
        <f>'Raw Data'!U233</f>
        <v>Dry</v>
      </c>
      <c r="AA233">
        <f>'Raw Data'!V233</f>
        <v>64</v>
      </c>
      <c r="AB233" t="str">
        <f>'Raw Data'!W233</f>
        <v xml:space="preserve"> </v>
      </c>
      <c r="AC233" s="1">
        <f t="shared" si="36"/>
        <v>0</v>
      </c>
      <c r="AD233" t="str">
        <f>'Raw Data'!X233</f>
        <v>Pickup Truck</v>
      </c>
      <c r="AE233" t="str">
        <f>'Raw Data'!Y233</f>
        <v>2811000200I</v>
      </c>
      <c r="AF233">
        <f>'Raw Data'!Z233</f>
        <v>19.412358999999999</v>
      </c>
      <c r="AG233">
        <f>'Raw Data'!AA233</f>
        <v>34.924528000000002</v>
      </c>
      <c r="AH233">
        <f>'Raw Data'!AB233</f>
        <v>-83.625417999999996</v>
      </c>
      <c r="AI233">
        <f>'Raw Data'!AC233</f>
        <v>91</v>
      </c>
      <c r="AJ233">
        <f>'Raw Data'!AD233</f>
        <v>68</v>
      </c>
      <c r="AK233">
        <f>'Raw Data'!AE233</f>
        <v>31</v>
      </c>
      <c r="AL233" t="str">
        <f>'Raw Data'!AF233</f>
        <v>D1_0002_00_I</v>
      </c>
      <c r="AM233">
        <f>'Raw Data'!AG233</f>
        <v>25</v>
      </c>
      <c r="AN233">
        <f>'Raw Data'!AH233</f>
        <v>30</v>
      </c>
      <c r="AO233" t="str">
        <f>'Raw Data'!AI233</f>
        <v>simple</v>
      </c>
      <c r="AP233">
        <f>'Raw Data'!AJ233</f>
        <v>436.9</v>
      </c>
      <c r="AQ233">
        <f>'Raw Data'!AK233</f>
        <v>55.1</v>
      </c>
      <c r="AR233">
        <f>'Raw Data'!AL233</f>
        <v>419.6</v>
      </c>
      <c r="AS233">
        <f>'Raw Data'!AM233</f>
        <v>-83.626526999999996</v>
      </c>
      <c r="AT233">
        <f>'Raw Data'!AN233</f>
        <v>34.924708000000003</v>
      </c>
      <c r="AU233">
        <f>'Raw Data'!AO233</f>
        <v>-83.625225</v>
      </c>
      <c r="AV233">
        <f>'Raw Data'!AP233</f>
        <v>34.924421000000002</v>
      </c>
      <c r="AW233" t="str">
        <f>'Raw Data'!AQ233</f>
        <v>2811000200I</v>
      </c>
      <c r="AX233">
        <f>'Raw Data'!AR233</f>
        <v>1</v>
      </c>
      <c r="AY233">
        <f>'Raw Data'!AS233</f>
        <v>281</v>
      </c>
      <c r="AZ233">
        <f>'Raw Data'!AT233</f>
        <v>2</v>
      </c>
      <c r="BA233">
        <f>'Raw Data'!AU233</f>
        <v>0</v>
      </c>
      <c r="BB233">
        <f>'Raw Data'!AV233</f>
        <v>45</v>
      </c>
      <c r="BC233">
        <f>'Raw Data'!AW233</f>
        <v>13.74</v>
      </c>
      <c r="BD233">
        <f>'Raw Data'!AX233</f>
        <v>13.25</v>
      </c>
      <c r="BE233">
        <f>'Raw Data'!AY233</f>
        <v>2375.6999999999998</v>
      </c>
      <c r="BF233">
        <f>'Raw Data'!AZ233</f>
        <v>2357.9</v>
      </c>
      <c r="BG233">
        <f>'Raw Data'!BA233</f>
        <v>2337.6</v>
      </c>
      <c r="BH233">
        <f>'Raw Data'!BB233</f>
        <v>45</v>
      </c>
      <c r="BI233">
        <f>'Raw Data'!BC233</f>
        <v>34.6</v>
      </c>
      <c r="BJ233">
        <f>'Raw Data'!BD233</f>
        <v>10.4</v>
      </c>
      <c r="BK233">
        <f>'Raw Data'!BE233</f>
        <v>43092</v>
      </c>
      <c r="BL233" t="str">
        <f>'Raw Data'!BF233</f>
        <v>ASV_5+</v>
      </c>
      <c r="BM233">
        <f>'Raw Data'!BG233</f>
        <v>1.3699999999999999E-3</v>
      </c>
      <c r="BN233">
        <f>'Raw Data'!BH233</f>
        <v>49424</v>
      </c>
      <c r="BO233">
        <f>'Raw Data'!BI233</f>
        <v>48897</v>
      </c>
      <c r="BP233" t="str">
        <f>'Raw Data'!BJ233</f>
        <v>2811000200I</v>
      </c>
      <c r="BQ233" t="str">
        <f>'Raw Data'!BK233</f>
        <v>TOWNS</v>
      </c>
      <c r="BR233">
        <f>'Raw Data'!BL233</f>
        <v>1</v>
      </c>
      <c r="BS233">
        <f>'Raw Data'!BM233</f>
        <v>200</v>
      </c>
      <c r="BT233">
        <f>'Raw Data'!BN233</f>
        <v>1</v>
      </c>
      <c r="BU233">
        <f>'Raw Data'!BO233</f>
        <v>1</v>
      </c>
      <c r="BV233">
        <f>'Raw Data'!BP233</f>
        <v>2</v>
      </c>
      <c r="BW233">
        <f>'Raw Data'!BQ233</f>
        <v>1</v>
      </c>
      <c r="BX233">
        <f>'Raw Data'!BR233</f>
        <v>1</v>
      </c>
      <c r="BY233">
        <f>'Raw Data'!BS233</f>
        <v>2</v>
      </c>
      <c r="BZ233">
        <f>'Raw Data'!BT233</f>
        <v>3</v>
      </c>
      <c r="CA233">
        <f>'Raw Data'!BU233</f>
        <v>3</v>
      </c>
      <c r="CB233" t="str">
        <f>'Raw Data'!BV233</f>
        <v>N</v>
      </c>
      <c r="CC233">
        <f>'Raw Data'!BW233</f>
        <v>281</v>
      </c>
      <c r="CD233">
        <f>'Raw Data'!BX233</f>
        <v>2</v>
      </c>
      <c r="CE233">
        <f>'Raw Data'!BY233</f>
        <v>0</v>
      </c>
      <c r="CF233" t="str">
        <f>'Raw Data'!BZ233</f>
        <v>Not Urban</v>
      </c>
      <c r="CG233" t="str">
        <f>'Raw Data'!CA233</f>
        <v>Not Urban</v>
      </c>
      <c r="CH233">
        <f>'Raw Data'!CB233</f>
        <v>0</v>
      </c>
      <c r="CI233">
        <f>'Raw Data'!CC233</f>
        <v>45</v>
      </c>
      <c r="CJ233">
        <f>'Raw Data'!CD233</f>
        <v>830</v>
      </c>
      <c r="CK233" t="str">
        <f>'Raw Data'!CE233</f>
        <v xml:space="preserve"> </v>
      </c>
      <c r="CL233">
        <f>'Raw Data'!CF233</f>
        <v>0</v>
      </c>
      <c r="CM233">
        <f>'Raw Data'!CG233</f>
        <v>1.374142</v>
      </c>
      <c r="CN233">
        <f>'Raw Data'!CH233</f>
        <v>9</v>
      </c>
      <c r="CO233" t="str">
        <f>'Raw Data'!CI233</f>
        <v>State Mainline</v>
      </c>
      <c r="CP233">
        <f>'Raw Data'!CJ233</f>
        <v>830</v>
      </c>
      <c r="CQ233">
        <f>'Raw Data'!CK233</f>
        <v>501299</v>
      </c>
      <c r="CR233">
        <f>'Raw Data'!CL233</f>
        <v>19.190000000000001</v>
      </c>
      <c r="CS233">
        <f>'Raw Data'!CM233</f>
        <v>20.56</v>
      </c>
      <c r="CT233">
        <f>'Raw Data'!CN233</f>
        <v>501299</v>
      </c>
      <c r="CU233">
        <f>'Raw Data'!CO233</f>
        <v>0</v>
      </c>
      <c r="CV233">
        <f>'Raw Data'!CP233</f>
        <v>7255.4684349999998</v>
      </c>
      <c r="CW233">
        <f>'Raw Data'!CQ233</f>
        <v>100</v>
      </c>
      <c r="CX233">
        <f>'Raw Data'!CR233</f>
        <v>48944</v>
      </c>
      <c r="CY233">
        <f>'Raw Data'!CS233</f>
        <v>4.5546999999999997E-2</v>
      </c>
      <c r="CZ233">
        <f>'Raw Data'!CT233</f>
        <v>0</v>
      </c>
      <c r="DA233">
        <f>'Raw Data'!CU233</f>
        <v>1.3699999999999999E-3</v>
      </c>
      <c r="DB233">
        <f>'Raw Data'!CV233</f>
        <v>712</v>
      </c>
      <c r="DC233" t="str">
        <f>'Raw Data'!CW233</f>
        <v>281-0127</v>
      </c>
      <c r="DD233" t="str">
        <f>'Raw Data'!CX233</f>
        <v>3R : Rural Principal Arterial - Other</v>
      </c>
      <c r="DE233" t="str">
        <f>'Raw Data'!CY233</f>
        <v>34.923930, -83.624326</v>
      </c>
      <c r="DF233">
        <f>'Raw Data'!CZ233</f>
        <v>-83.624325999999996</v>
      </c>
      <c r="DG233">
        <f>'Raw Data'!DA233</f>
        <v>34.923929999999999</v>
      </c>
      <c r="DH233">
        <f>'Raw Data'!DB233</f>
        <v>34.923929999999999</v>
      </c>
      <c r="DI233">
        <f>'Raw Data'!DC233</f>
        <v>-83.624325999999996</v>
      </c>
      <c r="DJ233">
        <f>'Raw Data'!DD233</f>
        <v>1.3699999999999999E-3</v>
      </c>
      <c r="DK233">
        <f>'Raw Data'!DE233</f>
        <v>91</v>
      </c>
      <c r="DL233" s="1" t="str">
        <f>VLOOKUP(DK233,'Curve Info'!$A$9:$P$76,16)</f>
        <v>Low Crash Frequency</v>
      </c>
      <c r="DM233" s="1" t="str">
        <f>VLOOKUP(DK233,'Curve Info'!$A$9:$P$76,14)</f>
        <v>Low AADT</v>
      </c>
      <c r="DN233" s="1">
        <f t="shared" si="37"/>
        <v>1663.3333333333333</v>
      </c>
      <c r="DO233" s="1">
        <f t="shared" si="38"/>
        <v>1135</v>
      </c>
      <c r="DP233" s="1">
        <f t="shared" si="39"/>
        <v>528.33333333333326</v>
      </c>
      <c r="DQ233" s="1">
        <f t="shared" si="40"/>
        <v>0.46549192364170333</v>
      </c>
      <c r="DR233" s="1">
        <f t="shared" si="41"/>
        <v>1399.1666666666665</v>
      </c>
      <c r="DS233">
        <f>'Raw Data'!DF233</f>
        <v>1620</v>
      </c>
      <c r="DT233">
        <f>'Raw Data'!DG233</f>
        <v>11.6</v>
      </c>
      <c r="DU233">
        <f>'Raw Data'!DH233</f>
        <v>1710</v>
      </c>
      <c r="DV233">
        <f>'Raw Data'!DI233</f>
        <v>11.6</v>
      </c>
      <c r="DW233">
        <f>'Raw Data'!DJ233</f>
        <v>1660</v>
      </c>
      <c r="DX233">
        <f>'Raw Data'!DK233</f>
        <v>11.6</v>
      </c>
      <c r="DY233">
        <f>'Raw Data'!DL233</f>
        <v>860</v>
      </c>
      <c r="DZ233">
        <f>'Raw Data'!DM233</f>
        <v>0</v>
      </c>
      <c r="EA233">
        <f>'Raw Data'!DN233</f>
        <v>830</v>
      </c>
      <c r="EB233">
        <f>'Raw Data'!DO233</f>
        <v>11.9</v>
      </c>
      <c r="EC233">
        <f>'Raw Data'!DP233</f>
        <v>1170</v>
      </c>
      <c r="ED233">
        <f>'Raw Data'!DQ233</f>
        <v>13.1</v>
      </c>
      <c r="EE233">
        <f>'Raw Data'!DR233</f>
        <v>1110</v>
      </c>
      <c r="EF233">
        <f>'Raw Data'!DS233</f>
        <v>13.8</v>
      </c>
      <c r="EG233">
        <f>'Raw Data'!DT233</f>
        <v>1430</v>
      </c>
      <c r="EH233">
        <f>'Raw Data'!DU233</f>
        <v>9.1999999999999993</v>
      </c>
      <c r="EI233">
        <f>'Raw Data'!DV233</f>
        <v>1430</v>
      </c>
      <c r="EJ233">
        <f>'Raw Data'!DW233</f>
        <v>9.1999999999999993</v>
      </c>
      <c r="EK233">
        <f>'Raw Data'!DX233</f>
        <v>1260</v>
      </c>
      <c r="EL233">
        <f>'Raw Data'!DY233</f>
        <v>12.8</v>
      </c>
      <c r="EM233">
        <f>'Raw Data'!DZ233</f>
        <v>0</v>
      </c>
    </row>
    <row r="234" spans="1:143" x14ac:dyDescent="0.3">
      <c r="A234">
        <f>'Raw Data'!A234</f>
        <v>233</v>
      </c>
      <c r="B234">
        <f>'Raw Data'!B234</f>
        <v>7900861</v>
      </c>
      <c r="C234" t="str">
        <f>'Raw Data'!C234</f>
        <v>Gsp Post 00</v>
      </c>
      <c r="D234">
        <f>'Raw Data'!D234</f>
        <v>44189.823611111111</v>
      </c>
      <c r="E234" s="1">
        <f t="shared" si="32"/>
        <v>2020</v>
      </c>
      <c r="F234" s="1" t="str" cm="1">
        <f t="array" ref="F234">_xlfn.IFS(E234&lt;=2016,"before treatment",E234=2017,"unknown",E234&gt;2017,"after treatment")</f>
        <v>after treatment</v>
      </c>
      <c r="G234" s="1">
        <f t="shared" si="33"/>
        <v>0</v>
      </c>
      <c r="H234" s="1">
        <f t="shared" si="34"/>
        <v>1</v>
      </c>
      <c r="I234" t="str">
        <f>'Raw Data'!E234</f>
        <v>Towns</v>
      </c>
      <c r="J234" t="str">
        <f>'Raw Data'!F234</f>
        <v>US Highway 76</v>
      </c>
      <c r="K234" t="str">
        <f>'Raw Data'!G234</f>
        <v>Upper Hightower Overlook</v>
      </c>
      <c r="L234" t="str">
        <f>'Raw Data'!H234</f>
        <v>(C) Possible Injury / Complaint</v>
      </c>
      <c r="M234">
        <f>'Raw Data'!I234</f>
        <v>0</v>
      </c>
      <c r="N234">
        <f>'Raw Data'!J234</f>
        <v>0</v>
      </c>
      <c r="O234">
        <f>'Raw Data'!K234</f>
        <v>0</v>
      </c>
      <c r="P234" t="str">
        <f>'Raw Data'!L234</f>
        <v>Not a Collision with Motor Vehicle</v>
      </c>
      <c r="Q234" t="str">
        <f>'Raw Data'!M234</f>
        <v>Off Roadway</v>
      </c>
      <c r="R234" t="str">
        <f>'Raw Data'!N234</f>
        <v>Tree</v>
      </c>
      <c r="S234" t="str">
        <f>'Raw Data'!O234</f>
        <v>Tree</v>
      </c>
      <c r="T234" t="str">
        <f>'Raw Data'!P234</f>
        <v>(None)</v>
      </c>
      <c r="U234">
        <f>'Raw Data'!Q234</f>
        <v>1</v>
      </c>
      <c r="V234" s="1" t="str">
        <f t="shared" si="35"/>
        <v>Yes</v>
      </c>
      <c r="W234" t="str">
        <f>'Raw Data'!R234</f>
        <v>Negotiating a Curve</v>
      </c>
      <c r="X234" t="str">
        <f>'Raw Data'!S234</f>
        <v>North</v>
      </c>
      <c r="Y234" t="str">
        <f>'Raw Data'!T234</f>
        <v>Daylight</v>
      </c>
      <c r="Z234" t="str">
        <f>'Raw Data'!U234</f>
        <v>Snow</v>
      </c>
      <c r="AA234">
        <f>'Raw Data'!V234</f>
        <v>20</v>
      </c>
      <c r="AB234" t="str">
        <f>'Raw Data'!W234</f>
        <v>["Lap and Shoulder Belt Used","Lap and Shoulder Belt Used"]</v>
      </c>
      <c r="AC234" s="1">
        <f t="shared" si="36"/>
        <v>0</v>
      </c>
      <c r="AD234" t="str">
        <f>'Raw Data'!X234</f>
        <v>Passenger Car</v>
      </c>
      <c r="AE234" t="str">
        <f>'Raw Data'!Y234</f>
        <v>2811000200I</v>
      </c>
      <c r="AF234">
        <f>'Raw Data'!Z234</f>
        <v>19.532</v>
      </c>
      <c r="AG234">
        <f>'Raw Data'!AA234</f>
        <v>34.923512000000002</v>
      </c>
      <c r="AH234">
        <f>'Raw Data'!AB234</f>
        <v>-83.623739</v>
      </c>
      <c r="AI234">
        <f>'Raw Data'!AC234</f>
        <v>92</v>
      </c>
      <c r="AJ234">
        <f>'Raw Data'!AD234</f>
        <v>69</v>
      </c>
      <c r="AK234">
        <f>'Raw Data'!AE234</f>
        <v>32</v>
      </c>
      <c r="AL234" t="str">
        <f>'Raw Data'!AF234</f>
        <v>D1_0002_00_I</v>
      </c>
      <c r="AM234">
        <f>'Raw Data'!AG234</f>
        <v>26</v>
      </c>
      <c r="AN234">
        <f>'Raw Data'!AH234</f>
        <v>31</v>
      </c>
      <c r="AO234" t="str">
        <f>'Raw Data'!AI234</f>
        <v>split</v>
      </c>
      <c r="AP234">
        <f>'Raw Data'!AJ234</f>
        <v>294.5</v>
      </c>
      <c r="AQ234">
        <f>'Raw Data'!AK234</f>
        <v>90.5</v>
      </c>
      <c r="AR234">
        <f>'Raw Data'!AL234</f>
        <v>466.4</v>
      </c>
      <c r="AS234">
        <f>'Raw Data'!AM234</f>
        <v>-83.624270999999993</v>
      </c>
      <c r="AT234">
        <f>'Raw Data'!AN234</f>
        <v>34.923898999999999</v>
      </c>
      <c r="AU234">
        <f>'Raw Data'!AO234</f>
        <v>-83.623694</v>
      </c>
      <c r="AV234">
        <f>'Raw Data'!AP234</f>
        <v>34.922839000000003</v>
      </c>
      <c r="AW234" t="str">
        <f>'Raw Data'!AQ234</f>
        <v>2811000200I</v>
      </c>
      <c r="AX234">
        <f>'Raw Data'!AR234</f>
        <v>1</v>
      </c>
      <c r="AY234">
        <f>'Raw Data'!AS234</f>
        <v>281</v>
      </c>
      <c r="AZ234">
        <f>'Raw Data'!AT234</f>
        <v>2</v>
      </c>
      <c r="BA234">
        <f>'Raw Data'!AU234</f>
        <v>0</v>
      </c>
      <c r="BB234">
        <f>'Raw Data'!AV234</f>
        <v>45</v>
      </c>
      <c r="BC234">
        <f>'Raw Data'!AW234</f>
        <v>13.24</v>
      </c>
      <c r="BD234">
        <f>'Raw Data'!AX234</f>
        <v>13.03</v>
      </c>
      <c r="BE234">
        <f>'Raw Data'!AY234</f>
        <v>2460.6</v>
      </c>
      <c r="BF234">
        <f>'Raw Data'!AZ234</f>
        <v>2438</v>
      </c>
      <c r="BG234">
        <f>'Raw Data'!BA234</f>
        <v>2414.6999999999998</v>
      </c>
      <c r="BH234">
        <f>'Raw Data'!BB234</f>
        <v>45</v>
      </c>
      <c r="BI234">
        <f>'Raw Data'!BC234</f>
        <v>34.6</v>
      </c>
      <c r="BJ234">
        <f>'Raw Data'!BD234</f>
        <v>10.4</v>
      </c>
      <c r="BK234">
        <f>'Raw Data'!BE234</f>
        <v>43092</v>
      </c>
      <c r="BL234" t="str">
        <f>'Raw Data'!BF234</f>
        <v>ASV_5+</v>
      </c>
      <c r="BM234">
        <f>'Raw Data'!BG234</f>
        <v>1.3619999999999999E-3</v>
      </c>
      <c r="BN234">
        <f>'Raw Data'!BH234</f>
        <v>49424</v>
      </c>
      <c r="BO234">
        <f>'Raw Data'!BI234</f>
        <v>48897</v>
      </c>
      <c r="BP234" t="str">
        <f>'Raw Data'!BJ234</f>
        <v>2811000200I</v>
      </c>
      <c r="BQ234" t="str">
        <f>'Raw Data'!BK234</f>
        <v>TOWNS</v>
      </c>
      <c r="BR234">
        <f>'Raw Data'!BL234</f>
        <v>1</v>
      </c>
      <c r="BS234">
        <f>'Raw Data'!BM234</f>
        <v>200</v>
      </c>
      <c r="BT234">
        <f>'Raw Data'!BN234</f>
        <v>1</v>
      </c>
      <c r="BU234">
        <f>'Raw Data'!BO234</f>
        <v>1</v>
      </c>
      <c r="BV234">
        <f>'Raw Data'!BP234</f>
        <v>2</v>
      </c>
      <c r="BW234">
        <f>'Raw Data'!BQ234</f>
        <v>1</v>
      </c>
      <c r="BX234">
        <f>'Raw Data'!BR234</f>
        <v>1</v>
      </c>
      <c r="BY234">
        <f>'Raw Data'!BS234</f>
        <v>2</v>
      </c>
      <c r="BZ234">
        <f>'Raw Data'!BT234</f>
        <v>3</v>
      </c>
      <c r="CA234">
        <f>'Raw Data'!BU234</f>
        <v>3</v>
      </c>
      <c r="CB234" t="str">
        <f>'Raw Data'!BV234</f>
        <v>N</v>
      </c>
      <c r="CC234">
        <f>'Raw Data'!BW234</f>
        <v>281</v>
      </c>
      <c r="CD234">
        <f>'Raw Data'!BX234</f>
        <v>2</v>
      </c>
      <c r="CE234">
        <f>'Raw Data'!BY234</f>
        <v>0</v>
      </c>
      <c r="CF234" t="str">
        <f>'Raw Data'!BZ234</f>
        <v>Not Urban</v>
      </c>
      <c r="CG234" t="str">
        <f>'Raw Data'!CA234</f>
        <v>Not Urban</v>
      </c>
      <c r="CH234">
        <f>'Raw Data'!CB234</f>
        <v>0</v>
      </c>
      <c r="CI234">
        <f>'Raw Data'!CC234</f>
        <v>45</v>
      </c>
      <c r="CJ234">
        <f>'Raw Data'!CD234</f>
        <v>830</v>
      </c>
      <c r="CK234" t="str">
        <f>'Raw Data'!CE234</f>
        <v xml:space="preserve"> </v>
      </c>
      <c r="CL234">
        <f>'Raw Data'!CF234</f>
        <v>0</v>
      </c>
      <c r="CM234">
        <f>'Raw Data'!CG234</f>
        <v>1.374142</v>
      </c>
      <c r="CN234">
        <f>'Raw Data'!CH234</f>
        <v>9</v>
      </c>
      <c r="CO234" t="str">
        <f>'Raw Data'!CI234</f>
        <v>State Mainline</v>
      </c>
      <c r="CP234">
        <f>'Raw Data'!CJ234</f>
        <v>830</v>
      </c>
      <c r="CQ234">
        <f>'Raw Data'!CK234</f>
        <v>501299</v>
      </c>
      <c r="CR234">
        <f>'Raw Data'!CL234</f>
        <v>19.190000000000001</v>
      </c>
      <c r="CS234">
        <f>'Raw Data'!CM234</f>
        <v>20.56</v>
      </c>
      <c r="CT234">
        <f>'Raw Data'!CN234</f>
        <v>501299</v>
      </c>
      <c r="CU234">
        <f>'Raw Data'!CO234</f>
        <v>0</v>
      </c>
      <c r="CV234">
        <f>'Raw Data'!CP234</f>
        <v>7255.4684349999998</v>
      </c>
      <c r="CW234">
        <f>'Raw Data'!CQ234</f>
        <v>100</v>
      </c>
      <c r="CX234">
        <f>'Raw Data'!CR234</f>
        <v>48944</v>
      </c>
      <c r="CY234">
        <f>'Raw Data'!CS234</f>
        <v>4.5546999999999997E-2</v>
      </c>
      <c r="CZ234">
        <f>'Raw Data'!CT234</f>
        <v>0</v>
      </c>
      <c r="DA234">
        <f>'Raw Data'!CU234</f>
        <v>1.3619999999999999E-3</v>
      </c>
      <c r="DB234">
        <f>'Raw Data'!CV234</f>
        <v>712</v>
      </c>
      <c r="DC234" t="str">
        <f>'Raw Data'!CW234</f>
        <v>281-0127</v>
      </c>
      <c r="DD234" t="str">
        <f>'Raw Data'!CX234</f>
        <v>3R : Rural Principal Arterial - Other</v>
      </c>
      <c r="DE234" t="str">
        <f>'Raw Data'!CY234</f>
        <v>34.923930, -83.624326</v>
      </c>
      <c r="DF234">
        <f>'Raw Data'!CZ234</f>
        <v>-83.624325999999996</v>
      </c>
      <c r="DG234">
        <f>'Raw Data'!DA234</f>
        <v>34.923929999999999</v>
      </c>
      <c r="DH234">
        <f>'Raw Data'!DB234</f>
        <v>34.923929999999999</v>
      </c>
      <c r="DI234">
        <f>'Raw Data'!DC234</f>
        <v>-83.624325999999996</v>
      </c>
      <c r="DJ234">
        <f>'Raw Data'!DD234</f>
        <v>1.3619999999999999E-3</v>
      </c>
      <c r="DK234">
        <f>'Raw Data'!DE234</f>
        <v>92</v>
      </c>
      <c r="DL234" s="1" t="str">
        <f>VLOOKUP(DK234,'Curve Info'!$A$9:$P$76,16)</f>
        <v>High Crash Frequency</v>
      </c>
      <c r="DM234" s="1" t="str">
        <f>VLOOKUP(DK234,'Curve Info'!$A$9:$P$76,14)</f>
        <v>Low AADT</v>
      </c>
      <c r="DN234" s="1">
        <f t="shared" si="37"/>
        <v>1663.3333333333333</v>
      </c>
      <c r="DO234" s="1">
        <f t="shared" si="38"/>
        <v>1135</v>
      </c>
      <c r="DP234" s="1">
        <f t="shared" si="39"/>
        <v>528.33333333333326</v>
      </c>
      <c r="DQ234" s="1">
        <f t="shared" si="40"/>
        <v>0.46549192364170333</v>
      </c>
      <c r="DR234" s="1">
        <f t="shared" si="41"/>
        <v>1399.1666666666665</v>
      </c>
      <c r="DS234">
        <f>'Raw Data'!DF234</f>
        <v>1620</v>
      </c>
      <c r="DT234">
        <f>'Raw Data'!DG234</f>
        <v>11.6</v>
      </c>
      <c r="DU234">
        <f>'Raw Data'!DH234</f>
        <v>1710</v>
      </c>
      <c r="DV234">
        <f>'Raw Data'!DI234</f>
        <v>11.6</v>
      </c>
      <c r="DW234">
        <f>'Raw Data'!DJ234</f>
        <v>1660</v>
      </c>
      <c r="DX234">
        <f>'Raw Data'!DK234</f>
        <v>11.6</v>
      </c>
      <c r="DY234">
        <f>'Raw Data'!DL234</f>
        <v>860</v>
      </c>
      <c r="DZ234">
        <f>'Raw Data'!DM234</f>
        <v>0</v>
      </c>
      <c r="EA234">
        <f>'Raw Data'!DN234</f>
        <v>830</v>
      </c>
      <c r="EB234">
        <f>'Raw Data'!DO234</f>
        <v>11.9</v>
      </c>
      <c r="EC234">
        <f>'Raw Data'!DP234</f>
        <v>1170</v>
      </c>
      <c r="ED234">
        <f>'Raw Data'!DQ234</f>
        <v>13.1</v>
      </c>
      <c r="EE234">
        <f>'Raw Data'!DR234</f>
        <v>1110</v>
      </c>
      <c r="EF234">
        <f>'Raw Data'!DS234</f>
        <v>13.8</v>
      </c>
      <c r="EG234">
        <f>'Raw Data'!DT234</f>
        <v>1430</v>
      </c>
      <c r="EH234">
        <f>'Raw Data'!DU234</f>
        <v>9.1999999999999993</v>
      </c>
      <c r="EI234">
        <f>'Raw Data'!DV234</f>
        <v>1430</v>
      </c>
      <c r="EJ234">
        <f>'Raw Data'!DW234</f>
        <v>9.1999999999999993</v>
      </c>
      <c r="EK234">
        <f>'Raw Data'!DX234</f>
        <v>1260</v>
      </c>
      <c r="EL234">
        <f>'Raw Data'!DY234</f>
        <v>12.8</v>
      </c>
      <c r="EM234">
        <f>'Raw Data'!DZ234</f>
        <v>0</v>
      </c>
    </row>
    <row r="235" spans="1:143" x14ac:dyDescent="0.3">
      <c r="A235">
        <f>'Raw Data'!A235</f>
        <v>234</v>
      </c>
      <c r="B235">
        <f>'Raw Data'!B235</f>
        <v>7817173</v>
      </c>
      <c r="C235" t="str">
        <f>'Raw Data'!C235</f>
        <v>Towns County Sheriff's Office</v>
      </c>
      <c r="D235">
        <f>'Raw Data'!D235</f>
        <v>44112.729166666664</v>
      </c>
      <c r="E235" s="1">
        <f t="shared" si="32"/>
        <v>2020</v>
      </c>
      <c r="F235" s="1" t="str" cm="1">
        <f t="array" ref="F235">_xlfn.IFS(E235&lt;=2016,"before treatment",E235=2017,"unknown",E235&gt;2017,"after treatment")</f>
        <v>after treatment</v>
      </c>
      <c r="G235" s="1">
        <f t="shared" si="33"/>
        <v>0</v>
      </c>
      <c r="H235" s="1">
        <f t="shared" si="34"/>
        <v>1</v>
      </c>
      <c r="I235" t="str">
        <f>'Raw Data'!E235</f>
        <v>Towns</v>
      </c>
      <c r="J235" t="str">
        <f>'Raw Data'!F235</f>
        <v>US Highway 76</v>
      </c>
      <c r="K235" t="str">
        <f>'Raw Data'!G235</f>
        <v>Rabun County Line</v>
      </c>
      <c r="L235" t="str">
        <f>'Raw Data'!H235</f>
        <v>(B) Suspected Minor/Visible Injury</v>
      </c>
      <c r="M235">
        <f>'Raw Data'!I235</f>
        <v>0</v>
      </c>
      <c r="N235">
        <f>'Raw Data'!J235</f>
        <v>0</v>
      </c>
      <c r="O235">
        <f>'Raw Data'!K235</f>
        <v>1</v>
      </c>
      <c r="P235" t="str">
        <f>'Raw Data'!L235</f>
        <v>Not a Collision with Motor Vehicle</v>
      </c>
      <c r="Q235" t="str">
        <f>'Raw Data'!M235</f>
        <v>Off Roadway</v>
      </c>
      <c r="R235" t="str">
        <f>'Raw Data'!N235</f>
        <v>Ditch</v>
      </c>
      <c r="S235" t="str">
        <f>'Raw Data'!O235</f>
        <v>Ditch</v>
      </c>
      <c r="T235" t="str">
        <f>'Raw Data'!P235</f>
        <v>(None)</v>
      </c>
      <c r="U235">
        <f>'Raw Data'!Q235</f>
        <v>1</v>
      </c>
      <c r="V235" s="1" t="str">
        <f t="shared" si="35"/>
        <v>Yes</v>
      </c>
      <c r="W235" t="str">
        <f>'Raw Data'!R235</f>
        <v>Negotiating a Curve</v>
      </c>
      <c r="X235" t="str">
        <f>'Raw Data'!S235</f>
        <v>West</v>
      </c>
      <c r="Y235" t="str">
        <f>'Raw Data'!T235</f>
        <v>Daylight</v>
      </c>
      <c r="Z235" t="str">
        <f>'Raw Data'!U235</f>
        <v>Dry</v>
      </c>
      <c r="AA235">
        <f>'Raw Data'!V235</f>
        <v>61</v>
      </c>
      <c r="AB235" t="str">
        <f>'Raw Data'!W235</f>
        <v>Motorcycle Helmet</v>
      </c>
      <c r="AC235" s="1">
        <f t="shared" si="36"/>
        <v>1</v>
      </c>
      <c r="AD235" t="str">
        <f>'Raw Data'!X235</f>
        <v>Motorcycle</v>
      </c>
      <c r="AE235" t="str">
        <f>'Raw Data'!Y235</f>
        <v>2811000200I</v>
      </c>
      <c r="AF235">
        <f>'Raw Data'!Z235</f>
        <v>19.521999999999998</v>
      </c>
      <c r="AG235">
        <f>'Raw Data'!AA235</f>
        <v>34.923639000000001</v>
      </c>
      <c r="AH235">
        <f>'Raw Data'!AB235</f>
        <v>-83.623840999999999</v>
      </c>
      <c r="AI235">
        <f>'Raw Data'!AC235</f>
        <v>92</v>
      </c>
      <c r="AJ235">
        <f>'Raw Data'!AD235</f>
        <v>69</v>
      </c>
      <c r="AK235">
        <f>'Raw Data'!AE235</f>
        <v>32</v>
      </c>
      <c r="AL235" t="str">
        <f>'Raw Data'!AF235</f>
        <v>D1_0002_00_I</v>
      </c>
      <c r="AM235">
        <f>'Raw Data'!AG235</f>
        <v>26</v>
      </c>
      <c r="AN235">
        <f>'Raw Data'!AH235</f>
        <v>31</v>
      </c>
      <c r="AO235" t="str">
        <f>'Raw Data'!AI235</f>
        <v>split</v>
      </c>
      <c r="AP235">
        <f>'Raw Data'!AJ235</f>
        <v>294.5</v>
      </c>
      <c r="AQ235">
        <f>'Raw Data'!AK235</f>
        <v>90.5</v>
      </c>
      <c r="AR235">
        <f>'Raw Data'!AL235</f>
        <v>466.4</v>
      </c>
      <c r="AS235">
        <f>'Raw Data'!AM235</f>
        <v>-83.624270999999993</v>
      </c>
      <c r="AT235">
        <f>'Raw Data'!AN235</f>
        <v>34.923898999999999</v>
      </c>
      <c r="AU235">
        <f>'Raw Data'!AO235</f>
        <v>-83.623694</v>
      </c>
      <c r="AV235">
        <f>'Raw Data'!AP235</f>
        <v>34.922839000000003</v>
      </c>
      <c r="AW235" t="str">
        <f>'Raw Data'!AQ235</f>
        <v>2811000200I</v>
      </c>
      <c r="AX235">
        <f>'Raw Data'!AR235</f>
        <v>1</v>
      </c>
      <c r="AY235">
        <f>'Raw Data'!AS235</f>
        <v>281</v>
      </c>
      <c r="AZ235">
        <f>'Raw Data'!AT235</f>
        <v>2</v>
      </c>
      <c r="BA235">
        <f>'Raw Data'!AU235</f>
        <v>0</v>
      </c>
      <c r="BB235">
        <f>'Raw Data'!AV235</f>
        <v>45</v>
      </c>
      <c r="BC235">
        <f>'Raw Data'!AW235</f>
        <v>13.24</v>
      </c>
      <c r="BD235">
        <f>'Raw Data'!AX235</f>
        <v>13.03</v>
      </c>
      <c r="BE235">
        <f>'Raw Data'!AY235</f>
        <v>2460.6</v>
      </c>
      <c r="BF235">
        <f>'Raw Data'!AZ235</f>
        <v>2438</v>
      </c>
      <c r="BG235">
        <f>'Raw Data'!BA235</f>
        <v>2414.6999999999998</v>
      </c>
      <c r="BH235">
        <f>'Raw Data'!BB235</f>
        <v>45</v>
      </c>
      <c r="BI235">
        <f>'Raw Data'!BC235</f>
        <v>34.6</v>
      </c>
      <c r="BJ235">
        <f>'Raw Data'!BD235</f>
        <v>10.4</v>
      </c>
      <c r="BK235">
        <f>'Raw Data'!BE235</f>
        <v>43092</v>
      </c>
      <c r="BL235" t="str">
        <f>'Raw Data'!BF235</f>
        <v>ASV_5+</v>
      </c>
      <c r="BM235">
        <f>'Raw Data'!BG235</f>
        <v>1.3619999999999999E-3</v>
      </c>
      <c r="BN235">
        <f>'Raw Data'!BH235</f>
        <v>49424</v>
      </c>
      <c r="BO235">
        <f>'Raw Data'!BI235</f>
        <v>48897</v>
      </c>
      <c r="BP235" t="str">
        <f>'Raw Data'!BJ235</f>
        <v>2811000200I</v>
      </c>
      <c r="BQ235" t="str">
        <f>'Raw Data'!BK235</f>
        <v>TOWNS</v>
      </c>
      <c r="BR235">
        <f>'Raw Data'!BL235</f>
        <v>1</v>
      </c>
      <c r="BS235">
        <f>'Raw Data'!BM235</f>
        <v>200</v>
      </c>
      <c r="BT235">
        <f>'Raw Data'!BN235</f>
        <v>1</v>
      </c>
      <c r="BU235">
        <f>'Raw Data'!BO235</f>
        <v>1</v>
      </c>
      <c r="BV235">
        <f>'Raw Data'!BP235</f>
        <v>2</v>
      </c>
      <c r="BW235">
        <f>'Raw Data'!BQ235</f>
        <v>1</v>
      </c>
      <c r="BX235">
        <f>'Raw Data'!BR235</f>
        <v>1</v>
      </c>
      <c r="BY235">
        <f>'Raw Data'!BS235</f>
        <v>2</v>
      </c>
      <c r="BZ235">
        <f>'Raw Data'!BT235</f>
        <v>3</v>
      </c>
      <c r="CA235">
        <f>'Raw Data'!BU235</f>
        <v>3</v>
      </c>
      <c r="CB235" t="str">
        <f>'Raw Data'!BV235</f>
        <v>N</v>
      </c>
      <c r="CC235">
        <f>'Raw Data'!BW235</f>
        <v>281</v>
      </c>
      <c r="CD235">
        <f>'Raw Data'!BX235</f>
        <v>2</v>
      </c>
      <c r="CE235">
        <f>'Raw Data'!BY235</f>
        <v>0</v>
      </c>
      <c r="CF235" t="str">
        <f>'Raw Data'!BZ235</f>
        <v>Not Urban</v>
      </c>
      <c r="CG235" t="str">
        <f>'Raw Data'!CA235</f>
        <v>Not Urban</v>
      </c>
      <c r="CH235">
        <f>'Raw Data'!CB235</f>
        <v>0</v>
      </c>
      <c r="CI235">
        <f>'Raw Data'!CC235</f>
        <v>45</v>
      </c>
      <c r="CJ235">
        <f>'Raw Data'!CD235</f>
        <v>830</v>
      </c>
      <c r="CK235" t="str">
        <f>'Raw Data'!CE235</f>
        <v xml:space="preserve"> </v>
      </c>
      <c r="CL235">
        <f>'Raw Data'!CF235</f>
        <v>0</v>
      </c>
      <c r="CM235">
        <f>'Raw Data'!CG235</f>
        <v>1.374142</v>
      </c>
      <c r="CN235">
        <f>'Raw Data'!CH235</f>
        <v>9</v>
      </c>
      <c r="CO235" t="str">
        <f>'Raw Data'!CI235</f>
        <v>State Mainline</v>
      </c>
      <c r="CP235">
        <f>'Raw Data'!CJ235</f>
        <v>830</v>
      </c>
      <c r="CQ235">
        <f>'Raw Data'!CK235</f>
        <v>501299</v>
      </c>
      <c r="CR235">
        <f>'Raw Data'!CL235</f>
        <v>19.190000000000001</v>
      </c>
      <c r="CS235">
        <f>'Raw Data'!CM235</f>
        <v>20.56</v>
      </c>
      <c r="CT235">
        <f>'Raw Data'!CN235</f>
        <v>501299</v>
      </c>
      <c r="CU235">
        <f>'Raw Data'!CO235</f>
        <v>0</v>
      </c>
      <c r="CV235">
        <f>'Raw Data'!CP235</f>
        <v>7255.4684349999998</v>
      </c>
      <c r="CW235">
        <f>'Raw Data'!CQ235</f>
        <v>100</v>
      </c>
      <c r="CX235">
        <f>'Raw Data'!CR235</f>
        <v>48944</v>
      </c>
      <c r="CY235">
        <f>'Raw Data'!CS235</f>
        <v>4.5546999999999997E-2</v>
      </c>
      <c r="CZ235">
        <f>'Raw Data'!CT235</f>
        <v>0</v>
      </c>
      <c r="DA235">
        <f>'Raw Data'!CU235</f>
        <v>1.3619999999999999E-3</v>
      </c>
      <c r="DB235">
        <f>'Raw Data'!CV235</f>
        <v>712</v>
      </c>
      <c r="DC235" t="str">
        <f>'Raw Data'!CW235</f>
        <v>281-0127</v>
      </c>
      <c r="DD235" t="str">
        <f>'Raw Data'!CX235</f>
        <v>3R : Rural Principal Arterial - Other</v>
      </c>
      <c r="DE235" t="str">
        <f>'Raw Data'!CY235</f>
        <v>34.923930, -83.624326</v>
      </c>
      <c r="DF235">
        <f>'Raw Data'!CZ235</f>
        <v>-83.624325999999996</v>
      </c>
      <c r="DG235">
        <f>'Raw Data'!DA235</f>
        <v>34.923929999999999</v>
      </c>
      <c r="DH235">
        <f>'Raw Data'!DB235</f>
        <v>34.923929999999999</v>
      </c>
      <c r="DI235">
        <f>'Raw Data'!DC235</f>
        <v>-83.624325999999996</v>
      </c>
      <c r="DJ235">
        <f>'Raw Data'!DD235</f>
        <v>1.3619999999999999E-3</v>
      </c>
      <c r="DK235">
        <f>'Raw Data'!DE235</f>
        <v>92</v>
      </c>
      <c r="DL235" s="1" t="str">
        <f>VLOOKUP(DK235,'Curve Info'!$A$9:$P$76,16)</f>
        <v>High Crash Frequency</v>
      </c>
      <c r="DM235" s="1" t="str">
        <f>VLOOKUP(DK235,'Curve Info'!$A$9:$P$76,14)</f>
        <v>Low AADT</v>
      </c>
      <c r="DN235" s="1">
        <f t="shared" si="37"/>
        <v>1663.3333333333333</v>
      </c>
      <c r="DO235" s="1">
        <f t="shared" si="38"/>
        <v>1135</v>
      </c>
      <c r="DP235" s="1">
        <f t="shared" si="39"/>
        <v>528.33333333333326</v>
      </c>
      <c r="DQ235" s="1">
        <f t="shared" si="40"/>
        <v>0.46549192364170333</v>
      </c>
      <c r="DR235" s="1">
        <f t="shared" si="41"/>
        <v>1399.1666666666665</v>
      </c>
      <c r="DS235">
        <f>'Raw Data'!DF235</f>
        <v>1620</v>
      </c>
      <c r="DT235">
        <f>'Raw Data'!DG235</f>
        <v>11.6</v>
      </c>
      <c r="DU235">
        <f>'Raw Data'!DH235</f>
        <v>1710</v>
      </c>
      <c r="DV235">
        <f>'Raw Data'!DI235</f>
        <v>11.6</v>
      </c>
      <c r="DW235">
        <f>'Raw Data'!DJ235</f>
        <v>1660</v>
      </c>
      <c r="DX235">
        <f>'Raw Data'!DK235</f>
        <v>11.6</v>
      </c>
      <c r="DY235">
        <f>'Raw Data'!DL235</f>
        <v>860</v>
      </c>
      <c r="DZ235">
        <f>'Raw Data'!DM235</f>
        <v>0</v>
      </c>
      <c r="EA235">
        <f>'Raw Data'!DN235</f>
        <v>830</v>
      </c>
      <c r="EB235">
        <f>'Raw Data'!DO235</f>
        <v>11.9</v>
      </c>
      <c r="EC235">
        <f>'Raw Data'!DP235</f>
        <v>1170</v>
      </c>
      <c r="ED235">
        <f>'Raw Data'!DQ235</f>
        <v>13.1</v>
      </c>
      <c r="EE235">
        <f>'Raw Data'!DR235</f>
        <v>1110</v>
      </c>
      <c r="EF235">
        <f>'Raw Data'!DS235</f>
        <v>13.8</v>
      </c>
      <c r="EG235">
        <f>'Raw Data'!DT235</f>
        <v>1430</v>
      </c>
      <c r="EH235">
        <f>'Raw Data'!DU235</f>
        <v>9.1999999999999993</v>
      </c>
      <c r="EI235">
        <f>'Raw Data'!DV235</f>
        <v>1430</v>
      </c>
      <c r="EJ235">
        <f>'Raw Data'!DW235</f>
        <v>9.1999999999999993</v>
      </c>
      <c r="EK235">
        <f>'Raw Data'!DX235</f>
        <v>1260</v>
      </c>
      <c r="EL235">
        <f>'Raw Data'!DY235</f>
        <v>12.8</v>
      </c>
      <c r="EM235">
        <f>'Raw Data'!DZ235</f>
        <v>0</v>
      </c>
    </row>
    <row r="236" spans="1:143" x14ac:dyDescent="0.3">
      <c r="A236">
        <f>'Raw Data'!A236</f>
        <v>235</v>
      </c>
      <c r="B236">
        <f>'Raw Data'!B236</f>
        <v>7658629</v>
      </c>
      <c r="C236" t="str">
        <f>'Raw Data'!C236</f>
        <v>Towns County Sheriff's Office</v>
      </c>
      <c r="D236">
        <f>'Raw Data'!D236</f>
        <v>43989.29583333333</v>
      </c>
      <c r="E236" s="1">
        <f t="shared" si="32"/>
        <v>2020</v>
      </c>
      <c r="F236" s="1" t="str" cm="1">
        <f t="array" ref="F236">_xlfn.IFS(E236&lt;=2016,"before treatment",E236=2017,"unknown",E236&gt;2017,"after treatment")</f>
        <v>after treatment</v>
      </c>
      <c r="G236" s="1">
        <f t="shared" si="33"/>
        <v>0</v>
      </c>
      <c r="H236" s="1">
        <f t="shared" si="34"/>
        <v>1</v>
      </c>
      <c r="I236" t="str">
        <f>'Raw Data'!E236</f>
        <v>Towns</v>
      </c>
      <c r="J236" t="str">
        <f>'Raw Data'!F236</f>
        <v>US Highway 76</v>
      </c>
      <c r="K236" t="str">
        <f>'Raw Data'!G236</f>
        <v>Upper Hightower Overlook</v>
      </c>
      <c r="L236" t="str">
        <f>'Raw Data'!H236</f>
        <v>(C) Possible Injury / Complaint</v>
      </c>
      <c r="M236">
        <f>'Raw Data'!I236</f>
        <v>0</v>
      </c>
      <c r="N236">
        <f>'Raw Data'!J236</f>
        <v>0</v>
      </c>
      <c r="O236">
        <f>'Raw Data'!K236</f>
        <v>0</v>
      </c>
      <c r="P236" t="str">
        <f>'Raw Data'!L236</f>
        <v>Not a Collision with Motor Vehicle</v>
      </c>
      <c r="Q236" t="str">
        <f>'Raw Data'!M236</f>
        <v>Off Roadway</v>
      </c>
      <c r="R236" t="str">
        <f>'Raw Data'!N236</f>
        <v>Embankment</v>
      </c>
      <c r="S236" t="str">
        <f>'Raw Data'!O236</f>
        <v>Embankment</v>
      </c>
      <c r="T236" t="str">
        <f>'Raw Data'!P236</f>
        <v>(None)</v>
      </c>
      <c r="U236">
        <f>'Raw Data'!Q236</f>
        <v>1</v>
      </c>
      <c r="V236" s="1" t="str">
        <f t="shared" si="35"/>
        <v>Yes</v>
      </c>
      <c r="W236" t="str">
        <f>'Raw Data'!R236</f>
        <v>Negotiating a Curve</v>
      </c>
      <c r="X236" t="str">
        <f>'Raw Data'!S236</f>
        <v>West</v>
      </c>
      <c r="Y236" t="str">
        <f>'Raw Data'!T236</f>
        <v>Daylight</v>
      </c>
      <c r="Z236" t="str">
        <f>'Raw Data'!U236</f>
        <v>Dry</v>
      </c>
      <c r="AA236">
        <f>'Raw Data'!V236</f>
        <v>39</v>
      </c>
      <c r="AB236" t="str">
        <f>'Raw Data'!W236</f>
        <v>Motorcycle Helmet</v>
      </c>
      <c r="AC236" s="1">
        <f t="shared" si="36"/>
        <v>1</v>
      </c>
      <c r="AD236" t="str">
        <f>'Raw Data'!X236</f>
        <v>Motorcycle</v>
      </c>
      <c r="AE236" t="str">
        <f>'Raw Data'!Y236</f>
        <v>2811000200I</v>
      </c>
      <c r="AF236">
        <f>'Raw Data'!Z236</f>
        <v>19.521999999999998</v>
      </c>
      <c r="AG236">
        <f>'Raw Data'!AA236</f>
        <v>34.923628000000001</v>
      </c>
      <c r="AH236">
        <f>'Raw Data'!AB236</f>
        <v>-83.623825999999994</v>
      </c>
      <c r="AI236">
        <f>'Raw Data'!AC236</f>
        <v>92</v>
      </c>
      <c r="AJ236">
        <f>'Raw Data'!AD236</f>
        <v>69</v>
      </c>
      <c r="AK236">
        <f>'Raw Data'!AE236</f>
        <v>32</v>
      </c>
      <c r="AL236" t="str">
        <f>'Raw Data'!AF236</f>
        <v>D1_0002_00_I</v>
      </c>
      <c r="AM236">
        <f>'Raw Data'!AG236</f>
        <v>26</v>
      </c>
      <c r="AN236">
        <f>'Raw Data'!AH236</f>
        <v>31</v>
      </c>
      <c r="AO236" t="str">
        <f>'Raw Data'!AI236</f>
        <v>split</v>
      </c>
      <c r="AP236">
        <f>'Raw Data'!AJ236</f>
        <v>294.5</v>
      </c>
      <c r="AQ236">
        <f>'Raw Data'!AK236</f>
        <v>90.5</v>
      </c>
      <c r="AR236">
        <f>'Raw Data'!AL236</f>
        <v>466.4</v>
      </c>
      <c r="AS236">
        <f>'Raw Data'!AM236</f>
        <v>-83.624270999999993</v>
      </c>
      <c r="AT236">
        <f>'Raw Data'!AN236</f>
        <v>34.923898999999999</v>
      </c>
      <c r="AU236">
        <f>'Raw Data'!AO236</f>
        <v>-83.623694</v>
      </c>
      <c r="AV236">
        <f>'Raw Data'!AP236</f>
        <v>34.922839000000003</v>
      </c>
      <c r="AW236" t="str">
        <f>'Raw Data'!AQ236</f>
        <v>2811000200I</v>
      </c>
      <c r="AX236">
        <f>'Raw Data'!AR236</f>
        <v>1</v>
      </c>
      <c r="AY236">
        <f>'Raw Data'!AS236</f>
        <v>281</v>
      </c>
      <c r="AZ236">
        <f>'Raw Data'!AT236</f>
        <v>2</v>
      </c>
      <c r="BA236">
        <f>'Raw Data'!AU236</f>
        <v>0</v>
      </c>
      <c r="BB236">
        <f>'Raw Data'!AV236</f>
        <v>45</v>
      </c>
      <c r="BC236">
        <f>'Raw Data'!AW236</f>
        <v>13.24</v>
      </c>
      <c r="BD236">
        <f>'Raw Data'!AX236</f>
        <v>13.03</v>
      </c>
      <c r="BE236">
        <f>'Raw Data'!AY236</f>
        <v>2460.6</v>
      </c>
      <c r="BF236">
        <f>'Raw Data'!AZ236</f>
        <v>2438</v>
      </c>
      <c r="BG236">
        <f>'Raw Data'!BA236</f>
        <v>2414.6999999999998</v>
      </c>
      <c r="BH236">
        <f>'Raw Data'!BB236</f>
        <v>45</v>
      </c>
      <c r="BI236">
        <f>'Raw Data'!BC236</f>
        <v>34.6</v>
      </c>
      <c r="BJ236">
        <f>'Raw Data'!BD236</f>
        <v>10.4</v>
      </c>
      <c r="BK236">
        <f>'Raw Data'!BE236</f>
        <v>43092</v>
      </c>
      <c r="BL236" t="str">
        <f>'Raw Data'!BF236</f>
        <v>ASV_5+</v>
      </c>
      <c r="BM236">
        <f>'Raw Data'!BG236</f>
        <v>1.3619999999999999E-3</v>
      </c>
      <c r="BN236">
        <f>'Raw Data'!BH236</f>
        <v>49424</v>
      </c>
      <c r="BO236">
        <f>'Raw Data'!BI236</f>
        <v>48897</v>
      </c>
      <c r="BP236" t="str">
        <f>'Raw Data'!BJ236</f>
        <v>2811000200I</v>
      </c>
      <c r="BQ236" t="str">
        <f>'Raw Data'!BK236</f>
        <v>TOWNS</v>
      </c>
      <c r="BR236">
        <f>'Raw Data'!BL236</f>
        <v>1</v>
      </c>
      <c r="BS236">
        <f>'Raw Data'!BM236</f>
        <v>200</v>
      </c>
      <c r="BT236">
        <f>'Raw Data'!BN236</f>
        <v>1</v>
      </c>
      <c r="BU236">
        <f>'Raw Data'!BO236</f>
        <v>1</v>
      </c>
      <c r="BV236">
        <f>'Raw Data'!BP236</f>
        <v>2</v>
      </c>
      <c r="BW236">
        <f>'Raw Data'!BQ236</f>
        <v>1</v>
      </c>
      <c r="BX236">
        <f>'Raw Data'!BR236</f>
        <v>1</v>
      </c>
      <c r="BY236">
        <f>'Raw Data'!BS236</f>
        <v>2</v>
      </c>
      <c r="BZ236">
        <f>'Raw Data'!BT236</f>
        <v>3</v>
      </c>
      <c r="CA236">
        <f>'Raw Data'!BU236</f>
        <v>3</v>
      </c>
      <c r="CB236" t="str">
        <f>'Raw Data'!BV236</f>
        <v>N</v>
      </c>
      <c r="CC236">
        <f>'Raw Data'!BW236</f>
        <v>281</v>
      </c>
      <c r="CD236">
        <f>'Raw Data'!BX236</f>
        <v>2</v>
      </c>
      <c r="CE236">
        <f>'Raw Data'!BY236</f>
        <v>0</v>
      </c>
      <c r="CF236" t="str">
        <f>'Raw Data'!BZ236</f>
        <v>Not Urban</v>
      </c>
      <c r="CG236" t="str">
        <f>'Raw Data'!CA236</f>
        <v>Not Urban</v>
      </c>
      <c r="CH236">
        <f>'Raw Data'!CB236</f>
        <v>0</v>
      </c>
      <c r="CI236">
        <f>'Raw Data'!CC236</f>
        <v>45</v>
      </c>
      <c r="CJ236">
        <f>'Raw Data'!CD236</f>
        <v>830</v>
      </c>
      <c r="CK236" t="str">
        <f>'Raw Data'!CE236</f>
        <v xml:space="preserve"> </v>
      </c>
      <c r="CL236">
        <f>'Raw Data'!CF236</f>
        <v>0</v>
      </c>
      <c r="CM236">
        <f>'Raw Data'!CG236</f>
        <v>1.374142</v>
      </c>
      <c r="CN236">
        <f>'Raw Data'!CH236</f>
        <v>9</v>
      </c>
      <c r="CO236" t="str">
        <f>'Raw Data'!CI236</f>
        <v>State Mainline</v>
      </c>
      <c r="CP236">
        <f>'Raw Data'!CJ236</f>
        <v>830</v>
      </c>
      <c r="CQ236">
        <f>'Raw Data'!CK236</f>
        <v>501299</v>
      </c>
      <c r="CR236">
        <f>'Raw Data'!CL236</f>
        <v>19.190000000000001</v>
      </c>
      <c r="CS236">
        <f>'Raw Data'!CM236</f>
        <v>20.56</v>
      </c>
      <c r="CT236">
        <f>'Raw Data'!CN236</f>
        <v>501299</v>
      </c>
      <c r="CU236">
        <f>'Raw Data'!CO236</f>
        <v>0</v>
      </c>
      <c r="CV236">
        <f>'Raw Data'!CP236</f>
        <v>7255.4684349999998</v>
      </c>
      <c r="CW236">
        <f>'Raw Data'!CQ236</f>
        <v>100</v>
      </c>
      <c r="CX236">
        <f>'Raw Data'!CR236</f>
        <v>48944</v>
      </c>
      <c r="CY236">
        <f>'Raw Data'!CS236</f>
        <v>4.5546999999999997E-2</v>
      </c>
      <c r="CZ236">
        <f>'Raw Data'!CT236</f>
        <v>0</v>
      </c>
      <c r="DA236">
        <f>'Raw Data'!CU236</f>
        <v>1.3619999999999999E-3</v>
      </c>
      <c r="DB236">
        <f>'Raw Data'!CV236</f>
        <v>712</v>
      </c>
      <c r="DC236" t="str">
        <f>'Raw Data'!CW236</f>
        <v>281-0127</v>
      </c>
      <c r="DD236" t="str">
        <f>'Raw Data'!CX236</f>
        <v>3R : Rural Principal Arterial - Other</v>
      </c>
      <c r="DE236" t="str">
        <f>'Raw Data'!CY236</f>
        <v>34.923930, -83.624326</v>
      </c>
      <c r="DF236">
        <f>'Raw Data'!CZ236</f>
        <v>-83.624325999999996</v>
      </c>
      <c r="DG236">
        <f>'Raw Data'!DA236</f>
        <v>34.923929999999999</v>
      </c>
      <c r="DH236">
        <f>'Raw Data'!DB236</f>
        <v>34.923929999999999</v>
      </c>
      <c r="DI236">
        <f>'Raw Data'!DC236</f>
        <v>-83.624325999999996</v>
      </c>
      <c r="DJ236">
        <f>'Raw Data'!DD236</f>
        <v>1.3619999999999999E-3</v>
      </c>
      <c r="DK236">
        <f>'Raw Data'!DE236</f>
        <v>92</v>
      </c>
      <c r="DL236" s="1" t="str">
        <f>VLOOKUP(DK236,'Curve Info'!$A$9:$P$76,16)</f>
        <v>High Crash Frequency</v>
      </c>
      <c r="DM236" s="1" t="str">
        <f>VLOOKUP(DK236,'Curve Info'!$A$9:$P$76,14)</f>
        <v>Low AADT</v>
      </c>
      <c r="DN236" s="1">
        <f t="shared" si="37"/>
        <v>1663.3333333333333</v>
      </c>
      <c r="DO236" s="1">
        <f t="shared" si="38"/>
        <v>1135</v>
      </c>
      <c r="DP236" s="1">
        <f t="shared" si="39"/>
        <v>528.33333333333326</v>
      </c>
      <c r="DQ236" s="1">
        <f t="shared" si="40"/>
        <v>0.46549192364170333</v>
      </c>
      <c r="DR236" s="1">
        <f t="shared" si="41"/>
        <v>1399.1666666666665</v>
      </c>
      <c r="DS236">
        <f>'Raw Data'!DF236</f>
        <v>1620</v>
      </c>
      <c r="DT236">
        <f>'Raw Data'!DG236</f>
        <v>11.6</v>
      </c>
      <c r="DU236">
        <f>'Raw Data'!DH236</f>
        <v>1710</v>
      </c>
      <c r="DV236">
        <f>'Raw Data'!DI236</f>
        <v>11.6</v>
      </c>
      <c r="DW236">
        <f>'Raw Data'!DJ236</f>
        <v>1660</v>
      </c>
      <c r="DX236">
        <f>'Raw Data'!DK236</f>
        <v>11.6</v>
      </c>
      <c r="DY236">
        <f>'Raw Data'!DL236</f>
        <v>860</v>
      </c>
      <c r="DZ236">
        <f>'Raw Data'!DM236</f>
        <v>0</v>
      </c>
      <c r="EA236">
        <f>'Raw Data'!DN236</f>
        <v>830</v>
      </c>
      <c r="EB236">
        <f>'Raw Data'!DO236</f>
        <v>11.9</v>
      </c>
      <c r="EC236">
        <f>'Raw Data'!DP236</f>
        <v>1170</v>
      </c>
      <c r="ED236">
        <f>'Raw Data'!DQ236</f>
        <v>13.1</v>
      </c>
      <c r="EE236">
        <f>'Raw Data'!DR236</f>
        <v>1110</v>
      </c>
      <c r="EF236">
        <f>'Raw Data'!DS236</f>
        <v>13.8</v>
      </c>
      <c r="EG236">
        <f>'Raw Data'!DT236</f>
        <v>1430</v>
      </c>
      <c r="EH236">
        <f>'Raw Data'!DU236</f>
        <v>9.1999999999999993</v>
      </c>
      <c r="EI236">
        <f>'Raw Data'!DV236</f>
        <v>1430</v>
      </c>
      <c r="EJ236">
        <f>'Raw Data'!DW236</f>
        <v>9.1999999999999993</v>
      </c>
      <c r="EK236">
        <f>'Raw Data'!DX236</f>
        <v>1260</v>
      </c>
      <c r="EL236">
        <f>'Raw Data'!DY236</f>
        <v>12.8</v>
      </c>
      <c r="EM236">
        <f>'Raw Data'!DZ236</f>
        <v>0</v>
      </c>
    </row>
    <row r="237" spans="1:143" x14ac:dyDescent="0.3">
      <c r="A237">
        <f>'Raw Data'!A237</f>
        <v>236</v>
      </c>
      <c r="B237">
        <f>'Raw Data'!B237</f>
        <v>7727660</v>
      </c>
      <c r="C237" t="str">
        <f>'Raw Data'!C237</f>
        <v>Gsp Post 00</v>
      </c>
      <c r="D237">
        <f>'Raw Data'!D237</f>
        <v>43722.51666666667</v>
      </c>
      <c r="E237" s="1">
        <f t="shared" si="32"/>
        <v>2019</v>
      </c>
      <c r="F237" s="1" t="str" cm="1">
        <f t="array" ref="F237">_xlfn.IFS(E237&lt;=2016,"before treatment",E237=2017,"unknown",E237&gt;2017,"after treatment")</f>
        <v>after treatment</v>
      </c>
      <c r="G237" s="1">
        <f t="shared" si="33"/>
        <v>0</v>
      </c>
      <c r="H237" s="1">
        <f t="shared" si="34"/>
        <v>1</v>
      </c>
      <c r="I237" t="str">
        <f>'Raw Data'!E237</f>
        <v>Towns</v>
      </c>
      <c r="J237" t="str">
        <f>'Raw Data'!F237</f>
        <v>US Highway 76</v>
      </c>
      <c r="K237" t="str">
        <f>'Raw Data'!G237</f>
        <v>Rabun County Line</v>
      </c>
      <c r="L237" t="str">
        <f>'Raw Data'!H237</f>
        <v>(A) Suspected Serious Injury</v>
      </c>
      <c r="M237">
        <f>'Raw Data'!I237</f>
        <v>0</v>
      </c>
      <c r="N237">
        <f>'Raw Data'!J237</f>
        <v>1</v>
      </c>
      <c r="O237">
        <f>'Raw Data'!K237</f>
        <v>0</v>
      </c>
      <c r="P237" t="str">
        <f>'Raw Data'!L237</f>
        <v>Not a Collision with Motor Vehicle</v>
      </c>
      <c r="Q237" t="str">
        <f>'Raw Data'!M237</f>
        <v>On Roadway - Non-Intersection</v>
      </c>
      <c r="R237" t="str">
        <f>'Raw Data'!N237</f>
        <v>Over Turn</v>
      </c>
      <c r="S237" t="str">
        <f>'Raw Data'!O237</f>
        <v>Guard Rail Fence</v>
      </c>
      <c r="T237" t="str">
        <f>'Raw Data'!P237</f>
        <v>(None)</v>
      </c>
      <c r="U237">
        <f>'Raw Data'!Q237</f>
        <v>1</v>
      </c>
      <c r="V237" s="1" t="str">
        <f t="shared" si="35"/>
        <v>Yes</v>
      </c>
      <c r="W237" t="str">
        <f>'Raw Data'!R237</f>
        <v>Negotiating a Curve</v>
      </c>
      <c r="X237" t="str">
        <f>'Raw Data'!S237</f>
        <v>West</v>
      </c>
      <c r="Y237" t="str">
        <f>'Raw Data'!T237</f>
        <v>Daylight</v>
      </c>
      <c r="Z237" t="str">
        <f>'Raw Data'!U237</f>
        <v>Dry</v>
      </c>
      <c r="AA237">
        <f>'Raw Data'!V237</f>
        <v>47</v>
      </c>
      <c r="AB237" t="str">
        <f>'Raw Data'!W237</f>
        <v>Motorcycle Helmet</v>
      </c>
      <c r="AC237" s="1">
        <f t="shared" si="36"/>
        <v>1</v>
      </c>
      <c r="AD237" t="str">
        <f>'Raw Data'!X237</f>
        <v>Motorcycle</v>
      </c>
      <c r="AE237" t="str">
        <f>'Raw Data'!Y237</f>
        <v>2811000200I</v>
      </c>
      <c r="AF237">
        <f>'Raw Data'!Z237</f>
        <v>19.542249000000002</v>
      </c>
      <c r="AG237">
        <f>'Raw Data'!AA237</f>
        <v>34.923354000000003</v>
      </c>
      <c r="AH237">
        <f>'Raw Data'!AB237</f>
        <v>-83.623676000000003</v>
      </c>
      <c r="AI237">
        <f>'Raw Data'!AC237</f>
        <v>92</v>
      </c>
      <c r="AJ237">
        <f>'Raw Data'!AD237</f>
        <v>69</v>
      </c>
      <c r="AK237">
        <f>'Raw Data'!AE237</f>
        <v>32</v>
      </c>
      <c r="AL237" t="str">
        <f>'Raw Data'!AF237</f>
        <v>D1_0002_00_I</v>
      </c>
      <c r="AM237">
        <f>'Raw Data'!AG237</f>
        <v>26</v>
      </c>
      <c r="AN237">
        <f>'Raw Data'!AH237</f>
        <v>31</v>
      </c>
      <c r="AO237" t="str">
        <f>'Raw Data'!AI237</f>
        <v>split</v>
      </c>
      <c r="AP237">
        <f>'Raw Data'!AJ237</f>
        <v>294.5</v>
      </c>
      <c r="AQ237">
        <f>'Raw Data'!AK237</f>
        <v>90.5</v>
      </c>
      <c r="AR237">
        <f>'Raw Data'!AL237</f>
        <v>466.4</v>
      </c>
      <c r="AS237">
        <f>'Raw Data'!AM237</f>
        <v>-83.624270999999993</v>
      </c>
      <c r="AT237">
        <f>'Raw Data'!AN237</f>
        <v>34.923898999999999</v>
      </c>
      <c r="AU237">
        <f>'Raw Data'!AO237</f>
        <v>-83.623694</v>
      </c>
      <c r="AV237">
        <f>'Raw Data'!AP237</f>
        <v>34.922839000000003</v>
      </c>
      <c r="AW237" t="str">
        <f>'Raw Data'!AQ237</f>
        <v>2811000200I</v>
      </c>
      <c r="AX237">
        <f>'Raw Data'!AR237</f>
        <v>1</v>
      </c>
      <c r="AY237">
        <f>'Raw Data'!AS237</f>
        <v>281</v>
      </c>
      <c r="AZ237">
        <f>'Raw Data'!AT237</f>
        <v>2</v>
      </c>
      <c r="BA237">
        <f>'Raw Data'!AU237</f>
        <v>0</v>
      </c>
      <c r="BB237">
        <f>'Raw Data'!AV237</f>
        <v>45</v>
      </c>
      <c r="BC237">
        <f>'Raw Data'!AW237</f>
        <v>13.24</v>
      </c>
      <c r="BD237">
        <f>'Raw Data'!AX237</f>
        <v>13.03</v>
      </c>
      <c r="BE237">
        <f>'Raw Data'!AY237</f>
        <v>2460.6</v>
      </c>
      <c r="BF237">
        <f>'Raw Data'!AZ237</f>
        <v>2438</v>
      </c>
      <c r="BG237">
        <f>'Raw Data'!BA237</f>
        <v>2414.6999999999998</v>
      </c>
      <c r="BH237">
        <f>'Raw Data'!BB237</f>
        <v>45</v>
      </c>
      <c r="BI237">
        <f>'Raw Data'!BC237</f>
        <v>34.6</v>
      </c>
      <c r="BJ237">
        <f>'Raw Data'!BD237</f>
        <v>10.4</v>
      </c>
      <c r="BK237">
        <f>'Raw Data'!BE237</f>
        <v>43092</v>
      </c>
      <c r="BL237" t="str">
        <f>'Raw Data'!BF237</f>
        <v>ASV_5+</v>
      </c>
      <c r="BM237">
        <f>'Raw Data'!BG237</f>
        <v>1.3619999999999999E-3</v>
      </c>
      <c r="BN237">
        <f>'Raw Data'!BH237</f>
        <v>49424</v>
      </c>
      <c r="BO237">
        <f>'Raw Data'!BI237</f>
        <v>48897</v>
      </c>
      <c r="BP237" t="str">
        <f>'Raw Data'!BJ237</f>
        <v>2811000200I</v>
      </c>
      <c r="BQ237" t="str">
        <f>'Raw Data'!BK237</f>
        <v>TOWNS</v>
      </c>
      <c r="BR237">
        <f>'Raw Data'!BL237</f>
        <v>1</v>
      </c>
      <c r="BS237">
        <f>'Raw Data'!BM237</f>
        <v>200</v>
      </c>
      <c r="BT237">
        <f>'Raw Data'!BN237</f>
        <v>1</v>
      </c>
      <c r="BU237">
        <f>'Raw Data'!BO237</f>
        <v>1</v>
      </c>
      <c r="BV237">
        <f>'Raw Data'!BP237</f>
        <v>2</v>
      </c>
      <c r="BW237">
        <f>'Raw Data'!BQ237</f>
        <v>1</v>
      </c>
      <c r="BX237">
        <f>'Raw Data'!BR237</f>
        <v>1</v>
      </c>
      <c r="BY237">
        <f>'Raw Data'!BS237</f>
        <v>2</v>
      </c>
      <c r="BZ237">
        <f>'Raw Data'!BT237</f>
        <v>3</v>
      </c>
      <c r="CA237">
        <f>'Raw Data'!BU237</f>
        <v>3</v>
      </c>
      <c r="CB237" t="str">
        <f>'Raw Data'!BV237</f>
        <v>N</v>
      </c>
      <c r="CC237">
        <f>'Raw Data'!BW237</f>
        <v>281</v>
      </c>
      <c r="CD237">
        <f>'Raw Data'!BX237</f>
        <v>2</v>
      </c>
      <c r="CE237">
        <f>'Raw Data'!BY237</f>
        <v>0</v>
      </c>
      <c r="CF237" t="str">
        <f>'Raw Data'!BZ237</f>
        <v>Not Urban</v>
      </c>
      <c r="CG237" t="str">
        <f>'Raw Data'!CA237</f>
        <v>Not Urban</v>
      </c>
      <c r="CH237">
        <f>'Raw Data'!CB237</f>
        <v>0</v>
      </c>
      <c r="CI237">
        <f>'Raw Data'!CC237</f>
        <v>45</v>
      </c>
      <c r="CJ237">
        <f>'Raw Data'!CD237</f>
        <v>830</v>
      </c>
      <c r="CK237" t="str">
        <f>'Raw Data'!CE237</f>
        <v xml:space="preserve"> </v>
      </c>
      <c r="CL237">
        <f>'Raw Data'!CF237</f>
        <v>0</v>
      </c>
      <c r="CM237">
        <f>'Raw Data'!CG237</f>
        <v>1.374142</v>
      </c>
      <c r="CN237">
        <f>'Raw Data'!CH237</f>
        <v>9</v>
      </c>
      <c r="CO237" t="str">
        <f>'Raw Data'!CI237</f>
        <v>State Mainline</v>
      </c>
      <c r="CP237">
        <f>'Raw Data'!CJ237</f>
        <v>830</v>
      </c>
      <c r="CQ237">
        <f>'Raw Data'!CK237</f>
        <v>501299</v>
      </c>
      <c r="CR237">
        <f>'Raw Data'!CL237</f>
        <v>19.190000000000001</v>
      </c>
      <c r="CS237">
        <f>'Raw Data'!CM237</f>
        <v>20.56</v>
      </c>
      <c r="CT237">
        <f>'Raw Data'!CN237</f>
        <v>501299</v>
      </c>
      <c r="CU237">
        <f>'Raw Data'!CO237</f>
        <v>0</v>
      </c>
      <c r="CV237">
        <f>'Raw Data'!CP237</f>
        <v>7255.4684349999998</v>
      </c>
      <c r="CW237">
        <f>'Raw Data'!CQ237</f>
        <v>100</v>
      </c>
      <c r="CX237">
        <f>'Raw Data'!CR237</f>
        <v>48944</v>
      </c>
      <c r="CY237">
        <f>'Raw Data'!CS237</f>
        <v>4.5546999999999997E-2</v>
      </c>
      <c r="CZ237">
        <f>'Raw Data'!CT237</f>
        <v>0</v>
      </c>
      <c r="DA237">
        <f>'Raw Data'!CU237</f>
        <v>1.3619999999999999E-3</v>
      </c>
      <c r="DB237">
        <f>'Raw Data'!CV237</f>
        <v>712</v>
      </c>
      <c r="DC237" t="str">
        <f>'Raw Data'!CW237</f>
        <v>281-0127</v>
      </c>
      <c r="DD237" t="str">
        <f>'Raw Data'!CX237</f>
        <v>3R : Rural Principal Arterial - Other</v>
      </c>
      <c r="DE237" t="str">
        <f>'Raw Data'!CY237</f>
        <v>34.923930, -83.624326</v>
      </c>
      <c r="DF237">
        <f>'Raw Data'!CZ237</f>
        <v>-83.624325999999996</v>
      </c>
      <c r="DG237">
        <f>'Raw Data'!DA237</f>
        <v>34.923929999999999</v>
      </c>
      <c r="DH237">
        <f>'Raw Data'!DB237</f>
        <v>34.923929999999999</v>
      </c>
      <c r="DI237">
        <f>'Raw Data'!DC237</f>
        <v>-83.624325999999996</v>
      </c>
      <c r="DJ237">
        <f>'Raw Data'!DD237</f>
        <v>1.3619999999999999E-3</v>
      </c>
      <c r="DK237">
        <f>'Raw Data'!DE237</f>
        <v>92</v>
      </c>
      <c r="DL237" s="1" t="str">
        <f>VLOOKUP(DK237,'Curve Info'!$A$9:$P$76,16)</f>
        <v>High Crash Frequency</v>
      </c>
      <c r="DM237" s="1" t="str">
        <f>VLOOKUP(DK237,'Curve Info'!$A$9:$P$76,14)</f>
        <v>Low AADT</v>
      </c>
      <c r="DN237" s="1">
        <f t="shared" si="37"/>
        <v>1663.3333333333333</v>
      </c>
      <c r="DO237" s="1">
        <f t="shared" si="38"/>
        <v>1135</v>
      </c>
      <c r="DP237" s="1">
        <f t="shared" si="39"/>
        <v>528.33333333333326</v>
      </c>
      <c r="DQ237" s="1">
        <f t="shared" si="40"/>
        <v>0.46549192364170333</v>
      </c>
      <c r="DR237" s="1">
        <f t="shared" si="41"/>
        <v>1399.1666666666665</v>
      </c>
      <c r="DS237">
        <f>'Raw Data'!DF237</f>
        <v>1620</v>
      </c>
      <c r="DT237">
        <f>'Raw Data'!DG237</f>
        <v>11.6</v>
      </c>
      <c r="DU237">
        <f>'Raw Data'!DH237</f>
        <v>1710</v>
      </c>
      <c r="DV237">
        <f>'Raw Data'!DI237</f>
        <v>11.6</v>
      </c>
      <c r="DW237">
        <f>'Raw Data'!DJ237</f>
        <v>1660</v>
      </c>
      <c r="DX237">
        <f>'Raw Data'!DK237</f>
        <v>11.6</v>
      </c>
      <c r="DY237">
        <f>'Raw Data'!DL237</f>
        <v>860</v>
      </c>
      <c r="DZ237">
        <f>'Raw Data'!DM237</f>
        <v>0</v>
      </c>
      <c r="EA237">
        <f>'Raw Data'!DN237</f>
        <v>830</v>
      </c>
      <c r="EB237">
        <f>'Raw Data'!DO237</f>
        <v>11.9</v>
      </c>
      <c r="EC237">
        <f>'Raw Data'!DP237</f>
        <v>1170</v>
      </c>
      <c r="ED237">
        <f>'Raw Data'!DQ237</f>
        <v>13.1</v>
      </c>
      <c r="EE237">
        <f>'Raw Data'!DR237</f>
        <v>1110</v>
      </c>
      <c r="EF237">
        <f>'Raw Data'!DS237</f>
        <v>13.8</v>
      </c>
      <c r="EG237">
        <f>'Raw Data'!DT237</f>
        <v>1430</v>
      </c>
      <c r="EH237">
        <f>'Raw Data'!DU237</f>
        <v>9.1999999999999993</v>
      </c>
      <c r="EI237">
        <f>'Raw Data'!DV237</f>
        <v>1430</v>
      </c>
      <c r="EJ237">
        <f>'Raw Data'!DW237</f>
        <v>9.1999999999999993</v>
      </c>
      <c r="EK237">
        <f>'Raw Data'!DX237</f>
        <v>1260</v>
      </c>
      <c r="EL237">
        <f>'Raw Data'!DY237</f>
        <v>12.8</v>
      </c>
      <c r="EM237">
        <f>'Raw Data'!DZ237</f>
        <v>0</v>
      </c>
    </row>
    <row r="238" spans="1:143" x14ac:dyDescent="0.3">
      <c r="A238">
        <f>'Raw Data'!A238</f>
        <v>237</v>
      </c>
      <c r="B238">
        <f>'Raw Data'!B238</f>
        <v>7376257</v>
      </c>
      <c r="C238" t="str">
        <f>'Raw Data'!C238</f>
        <v>Towns County Sheriff's Office</v>
      </c>
      <c r="D238">
        <f>'Raw Data'!D238</f>
        <v>43721.99722222222</v>
      </c>
      <c r="E238" s="1">
        <f t="shared" si="32"/>
        <v>2019</v>
      </c>
      <c r="F238" s="1" t="str" cm="1">
        <f t="array" ref="F238">_xlfn.IFS(E238&lt;=2016,"before treatment",E238=2017,"unknown",E238&gt;2017,"after treatment")</f>
        <v>after treatment</v>
      </c>
      <c r="G238" s="1">
        <f t="shared" si="33"/>
        <v>0</v>
      </c>
      <c r="H238" s="1">
        <f t="shared" si="34"/>
        <v>1</v>
      </c>
      <c r="I238" t="str">
        <f>'Raw Data'!E238</f>
        <v>Towns</v>
      </c>
      <c r="J238" t="str">
        <f>'Raw Data'!F238</f>
        <v>US Highway 76</v>
      </c>
      <c r="K238" t="str">
        <f>'Raw Data'!G238</f>
        <v>Cassie Ln</v>
      </c>
      <c r="L238" t="str">
        <f>'Raw Data'!H238</f>
        <v>(B) Suspected Minor/Visible Injury</v>
      </c>
      <c r="M238">
        <f>'Raw Data'!I238</f>
        <v>0</v>
      </c>
      <c r="N238">
        <f>'Raw Data'!J238</f>
        <v>0</v>
      </c>
      <c r="O238">
        <f>'Raw Data'!K238</f>
        <v>1</v>
      </c>
      <c r="P238" t="str">
        <f>'Raw Data'!L238</f>
        <v>Not a Collision with Motor Vehicle</v>
      </c>
      <c r="Q238" t="str">
        <f>'Raw Data'!M238</f>
        <v>On Roadway - Non-Intersection</v>
      </c>
      <c r="R238" t="str">
        <f>'Raw Data'!N238</f>
        <v>Over Turn</v>
      </c>
      <c r="S238" t="str">
        <f>'Raw Data'!O238</f>
        <v>Over Turn</v>
      </c>
      <c r="T238" t="str">
        <f>'Raw Data'!P238</f>
        <v>(None)</v>
      </c>
      <c r="U238">
        <f>'Raw Data'!Q238</f>
        <v>1</v>
      </c>
      <c r="V238" s="1" t="str">
        <f t="shared" si="35"/>
        <v>Yes</v>
      </c>
      <c r="W238" t="str">
        <f>'Raw Data'!R238</f>
        <v>Negotiating a Curve</v>
      </c>
      <c r="X238" t="str">
        <f>'Raw Data'!S238</f>
        <v>West</v>
      </c>
      <c r="Y238" t="str">
        <f>'Raw Data'!T238</f>
        <v>Dark-Not Lighted</v>
      </c>
      <c r="Z238" t="str">
        <f>'Raw Data'!U238</f>
        <v>Dry</v>
      </c>
      <c r="AA238">
        <f>'Raw Data'!V238</f>
        <v>17</v>
      </c>
      <c r="AB238" t="str">
        <f>'Raw Data'!W238</f>
        <v>Lap and Shoulder Belt Used</v>
      </c>
      <c r="AC238" s="1">
        <f t="shared" si="36"/>
        <v>0</v>
      </c>
      <c r="AD238" t="str">
        <f>'Raw Data'!X238</f>
        <v>Sports Utility Vehicle (SUV)</v>
      </c>
      <c r="AE238" t="str">
        <f>'Raw Data'!Y238</f>
        <v>2811000200I</v>
      </c>
      <c r="AF238">
        <f>'Raw Data'!Z238</f>
        <v>19.561</v>
      </c>
      <c r="AG238">
        <f>'Raw Data'!AA238</f>
        <v>34.923088999999997</v>
      </c>
      <c r="AH238">
        <f>'Raw Data'!AB238</f>
        <v>-83.623650999999995</v>
      </c>
      <c r="AI238">
        <f>'Raw Data'!AC238</f>
        <v>92</v>
      </c>
      <c r="AJ238">
        <f>'Raw Data'!AD238</f>
        <v>69</v>
      </c>
      <c r="AK238">
        <f>'Raw Data'!AE238</f>
        <v>32</v>
      </c>
      <c r="AL238" t="str">
        <f>'Raw Data'!AF238</f>
        <v>D1_0002_00_I</v>
      </c>
      <c r="AM238">
        <f>'Raw Data'!AG238</f>
        <v>26</v>
      </c>
      <c r="AN238">
        <f>'Raw Data'!AH238</f>
        <v>31</v>
      </c>
      <c r="AO238" t="str">
        <f>'Raw Data'!AI238</f>
        <v>split</v>
      </c>
      <c r="AP238">
        <f>'Raw Data'!AJ238</f>
        <v>294.5</v>
      </c>
      <c r="AQ238">
        <f>'Raw Data'!AK238</f>
        <v>90.5</v>
      </c>
      <c r="AR238">
        <f>'Raw Data'!AL238</f>
        <v>466.4</v>
      </c>
      <c r="AS238">
        <f>'Raw Data'!AM238</f>
        <v>-83.624270999999993</v>
      </c>
      <c r="AT238">
        <f>'Raw Data'!AN238</f>
        <v>34.923898999999999</v>
      </c>
      <c r="AU238">
        <f>'Raw Data'!AO238</f>
        <v>-83.623694</v>
      </c>
      <c r="AV238">
        <f>'Raw Data'!AP238</f>
        <v>34.922839000000003</v>
      </c>
      <c r="AW238" t="str">
        <f>'Raw Data'!AQ238</f>
        <v>2811000200I</v>
      </c>
      <c r="AX238">
        <f>'Raw Data'!AR238</f>
        <v>1</v>
      </c>
      <c r="AY238">
        <f>'Raw Data'!AS238</f>
        <v>281</v>
      </c>
      <c r="AZ238">
        <f>'Raw Data'!AT238</f>
        <v>2</v>
      </c>
      <c r="BA238">
        <f>'Raw Data'!AU238</f>
        <v>0</v>
      </c>
      <c r="BB238">
        <f>'Raw Data'!AV238</f>
        <v>45</v>
      </c>
      <c r="BC238">
        <f>'Raw Data'!AW238</f>
        <v>13.24</v>
      </c>
      <c r="BD238">
        <f>'Raw Data'!AX238</f>
        <v>13.03</v>
      </c>
      <c r="BE238">
        <f>'Raw Data'!AY238</f>
        <v>2460.6</v>
      </c>
      <c r="BF238">
        <f>'Raw Data'!AZ238</f>
        <v>2438</v>
      </c>
      <c r="BG238">
        <f>'Raw Data'!BA238</f>
        <v>2414.6999999999998</v>
      </c>
      <c r="BH238">
        <f>'Raw Data'!BB238</f>
        <v>45</v>
      </c>
      <c r="BI238">
        <f>'Raw Data'!BC238</f>
        <v>34.6</v>
      </c>
      <c r="BJ238">
        <f>'Raw Data'!BD238</f>
        <v>10.4</v>
      </c>
      <c r="BK238">
        <f>'Raw Data'!BE238</f>
        <v>43092</v>
      </c>
      <c r="BL238" t="str">
        <f>'Raw Data'!BF238</f>
        <v>ASV_5+</v>
      </c>
      <c r="BM238">
        <f>'Raw Data'!BG238</f>
        <v>1.3619999999999999E-3</v>
      </c>
      <c r="BN238">
        <f>'Raw Data'!BH238</f>
        <v>49424</v>
      </c>
      <c r="BO238">
        <f>'Raw Data'!BI238</f>
        <v>48897</v>
      </c>
      <c r="BP238" t="str">
        <f>'Raw Data'!BJ238</f>
        <v>2811000200I</v>
      </c>
      <c r="BQ238" t="str">
        <f>'Raw Data'!BK238</f>
        <v>TOWNS</v>
      </c>
      <c r="BR238">
        <f>'Raw Data'!BL238</f>
        <v>1</v>
      </c>
      <c r="BS238">
        <f>'Raw Data'!BM238</f>
        <v>200</v>
      </c>
      <c r="BT238">
        <f>'Raw Data'!BN238</f>
        <v>1</v>
      </c>
      <c r="BU238">
        <f>'Raw Data'!BO238</f>
        <v>1</v>
      </c>
      <c r="BV238">
        <f>'Raw Data'!BP238</f>
        <v>2</v>
      </c>
      <c r="BW238">
        <f>'Raw Data'!BQ238</f>
        <v>1</v>
      </c>
      <c r="BX238">
        <f>'Raw Data'!BR238</f>
        <v>1</v>
      </c>
      <c r="BY238">
        <f>'Raw Data'!BS238</f>
        <v>2</v>
      </c>
      <c r="BZ238">
        <f>'Raw Data'!BT238</f>
        <v>3</v>
      </c>
      <c r="CA238">
        <f>'Raw Data'!BU238</f>
        <v>3</v>
      </c>
      <c r="CB238" t="str">
        <f>'Raw Data'!BV238</f>
        <v>N</v>
      </c>
      <c r="CC238">
        <f>'Raw Data'!BW238</f>
        <v>281</v>
      </c>
      <c r="CD238">
        <f>'Raw Data'!BX238</f>
        <v>2</v>
      </c>
      <c r="CE238">
        <f>'Raw Data'!BY238</f>
        <v>0</v>
      </c>
      <c r="CF238" t="str">
        <f>'Raw Data'!BZ238</f>
        <v>Not Urban</v>
      </c>
      <c r="CG238" t="str">
        <f>'Raw Data'!CA238</f>
        <v>Not Urban</v>
      </c>
      <c r="CH238">
        <f>'Raw Data'!CB238</f>
        <v>0</v>
      </c>
      <c r="CI238">
        <f>'Raw Data'!CC238</f>
        <v>45</v>
      </c>
      <c r="CJ238">
        <f>'Raw Data'!CD238</f>
        <v>830</v>
      </c>
      <c r="CK238" t="str">
        <f>'Raw Data'!CE238</f>
        <v xml:space="preserve"> </v>
      </c>
      <c r="CL238">
        <f>'Raw Data'!CF238</f>
        <v>0</v>
      </c>
      <c r="CM238">
        <f>'Raw Data'!CG238</f>
        <v>1.374142</v>
      </c>
      <c r="CN238">
        <f>'Raw Data'!CH238</f>
        <v>9</v>
      </c>
      <c r="CO238" t="str">
        <f>'Raw Data'!CI238</f>
        <v>State Mainline</v>
      </c>
      <c r="CP238">
        <f>'Raw Data'!CJ238</f>
        <v>830</v>
      </c>
      <c r="CQ238">
        <f>'Raw Data'!CK238</f>
        <v>501299</v>
      </c>
      <c r="CR238">
        <f>'Raw Data'!CL238</f>
        <v>19.190000000000001</v>
      </c>
      <c r="CS238">
        <f>'Raw Data'!CM238</f>
        <v>20.56</v>
      </c>
      <c r="CT238">
        <f>'Raw Data'!CN238</f>
        <v>501299</v>
      </c>
      <c r="CU238">
        <f>'Raw Data'!CO238</f>
        <v>0</v>
      </c>
      <c r="CV238">
        <f>'Raw Data'!CP238</f>
        <v>7255.4684349999998</v>
      </c>
      <c r="CW238">
        <f>'Raw Data'!CQ238</f>
        <v>100</v>
      </c>
      <c r="CX238">
        <f>'Raw Data'!CR238</f>
        <v>48944</v>
      </c>
      <c r="CY238">
        <f>'Raw Data'!CS238</f>
        <v>4.5546999999999997E-2</v>
      </c>
      <c r="CZ238">
        <f>'Raw Data'!CT238</f>
        <v>0</v>
      </c>
      <c r="DA238">
        <f>'Raw Data'!CU238</f>
        <v>1.3619999999999999E-3</v>
      </c>
      <c r="DB238">
        <f>'Raw Data'!CV238</f>
        <v>712</v>
      </c>
      <c r="DC238" t="str">
        <f>'Raw Data'!CW238</f>
        <v>281-0127</v>
      </c>
      <c r="DD238" t="str">
        <f>'Raw Data'!CX238</f>
        <v>3R : Rural Principal Arterial - Other</v>
      </c>
      <c r="DE238" t="str">
        <f>'Raw Data'!CY238</f>
        <v>34.923930, -83.624326</v>
      </c>
      <c r="DF238">
        <f>'Raw Data'!CZ238</f>
        <v>-83.624325999999996</v>
      </c>
      <c r="DG238">
        <f>'Raw Data'!DA238</f>
        <v>34.923929999999999</v>
      </c>
      <c r="DH238">
        <f>'Raw Data'!DB238</f>
        <v>34.923929999999999</v>
      </c>
      <c r="DI238">
        <f>'Raw Data'!DC238</f>
        <v>-83.624325999999996</v>
      </c>
      <c r="DJ238">
        <f>'Raw Data'!DD238</f>
        <v>1.3619999999999999E-3</v>
      </c>
      <c r="DK238">
        <f>'Raw Data'!DE238</f>
        <v>92</v>
      </c>
      <c r="DL238" s="1" t="str">
        <f>VLOOKUP(DK238,'Curve Info'!$A$9:$P$76,16)</f>
        <v>High Crash Frequency</v>
      </c>
      <c r="DM238" s="1" t="str">
        <f>VLOOKUP(DK238,'Curve Info'!$A$9:$P$76,14)</f>
        <v>Low AADT</v>
      </c>
      <c r="DN238" s="1">
        <f t="shared" si="37"/>
        <v>1663.3333333333333</v>
      </c>
      <c r="DO238" s="1">
        <f t="shared" si="38"/>
        <v>1135</v>
      </c>
      <c r="DP238" s="1">
        <f t="shared" si="39"/>
        <v>528.33333333333326</v>
      </c>
      <c r="DQ238" s="1">
        <f t="shared" si="40"/>
        <v>0.46549192364170333</v>
      </c>
      <c r="DR238" s="1">
        <f t="shared" si="41"/>
        <v>1399.1666666666665</v>
      </c>
      <c r="DS238">
        <f>'Raw Data'!DF238</f>
        <v>1620</v>
      </c>
      <c r="DT238">
        <f>'Raw Data'!DG238</f>
        <v>11.6</v>
      </c>
      <c r="DU238">
        <f>'Raw Data'!DH238</f>
        <v>1710</v>
      </c>
      <c r="DV238">
        <f>'Raw Data'!DI238</f>
        <v>11.6</v>
      </c>
      <c r="DW238">
        <f>'Raw Data'!DJ238</f>
        <v>1660</v>
      </c>
      <c r="DX238">
        <f>'Raw Data'!DK238</f>
        <v>11.6</v>
      </c>
      <c r="DY238">
        <f>'Raw Data'!DL238</f>
        <v>860</v>
      </c>
      <c r="DZ238">
        <f>'Raw Data'!DM238</f>
        <v>0</v>
      </c>
      <c r="EA238">
        <f>'Raw Data'!DN238</f>
        <v>830</v>
      </c>
      <c r="EB238">
        <f>'Raw Data'!DO238</f>
        <v>11.9</v>
      </c>
      <c r="EC238">
        <f>'Raw Data'!DP238</f>
        <v>1170</v>
      </c>
      <c r="ED238">
        <f>'Raw Data'!DQ238</f>
        <v>13.1</v>
      </c>
      <c r="EE238">
        <f>'Raw Data'!DR238</f>
        <v>1110</v>
      </c>
      <c r="EF238">
        <f>'Raw Data'!DS238</f>
        <v>13.8</v>
      </c>
      <c r="EG238">
        <f>'Raw Data'!DT238</f>
        <v>1430</v>
      </c>
      <c r="EH238">
        <f>'Raw Data'!DU238</f>
        <v>9.1999999999999993</v>
      </c>
      <c r="EI238">
        <f>'Raw Data'!DV238</f>
        <v>1430</v>
      </c>
      <c r="EJ238">
        <f>'Raw Data'!DW238</f>
        <v>9.1999999999999993</v>
      </c>
      <c r="EK238">
        <f>'Raw Data'!DX238</f>
        <v>1260</v>
      </c>
      <c r="EL238">
        <f>'Raw Data'!DY238</f>
        <v>12.8</v>
      </c>
      <c r="EM238">
        <f>'Raw Data'!DZ238</f>
        <v>0</v>
      </c>
    </row>
    <row r="239" spans="1:143" x14ac:dyDescent="0.3">
      <c r="A239">
        <f>'Raw Data'!A239</f>
        <v>238</v>
      </c>
      <c r="B239">
        <f>'Raw Data'!B239</f>
        <v>6979025</v>
      </c>
      <c r="C239" t="str">
        <f>'Raw Data'!C239</f>
        <v>Towns County Sheriff's Office</v>
      </c>
      <c r="D239">
        <f>'Raw Data'!D239</f>
        <v>43390.642361111109</v>
      </c>
      <c r="E239" s="1">
        <f t="shared" si="32"/>
        <v>2018</v>
      </c>
      <c r="F239" s="1" t="str" cm="1">
        <f t="array" ref="F239">_xlfn.IFS(E239&lt;=2016,"before treatment",E239=2017,"unknown",E239&gt;2017,"after treatment")</f>
        <v>after treatment</v>
      </c>
      <c r="G239" s="1">
        <f t="shared" si="33"/>
        <v>0</v>
      </c>
      <c r="H239" s="1">
        <f t="shared" si="34"/>
        <v>1</v>
      </c>
      <c r="I239" t="str">
        <f>'Raw Data'!E239</f>
        <v>Towns</v>
      </c>
      <c r="J239" t="str">
        <f>'Raw Data'!F239</f>
        <v>US Highway 76</v>
      </c>
      <c r="K239" t="str">
        <f>'Raw Data'!G239</f>
        <v>Upper Hightower Overlook</v>
      </c>
      <c r="L239" t="str">
        <f>'Raw Data'!H239</f>
        <v>(C) Possible Injury / Complaint</v>
      </c>
      <c r="M239">
        <f>'Raw Data'!I239</f>
        <v>0</v>
      </c>
      <c r="N239">
        <f>'Raw Data'!J239</f>
        <v>0</v>
      </c>
      <c r="O239">
        <f>'Raw Data'!K239</f>
        <v>0</v>
      </c>
      <c r="P239" t="str">
        <f>'Raw Data'!L239</f>
        <v>Not a Collision with Motor Vehicle</v>
      </c>
      <c r="Q239" t="str">
        <f>'Raw Data'!M239</f>
        <v>Off Roadway</v>
      </c>
      <c r="R239" t="str">
        <f>'Raw Data'!N239</f>
        <v>Ditch</v>
      </c>
      <c r="S239" t="str">
        <f>'Raw Data'!O239</f>
        <v>Ditch</v>
      </c>
      <c r="T239" t="str">
        <f>'Raw Data'!P239</f>
        <v>(None)</v>
      </c>
      <c r="U239">
        <f>'Raw Data'!Q239</f>
        <v>1</v>
      </c>
      <c r="V239" s="1" t="str">
        <f t="shared" si="35"/>
        <v>Yes</v>
      </c>
      <c r="W239" t="str">
        <f>'Raw Data'!R239</f>
        <v>Negotiating a Curve</v>
      </c>
      <c r="X239" t="str">
        <f>'Raw Data'!S239</f>
        <v>West</v>
      </c>
      <c r="Y239" t="str">
        <f>'Raw Data'!T239</f>
        <v>Daylight</v>
      </c>
      <c r="Z239" t="str">
        <f>'Raw Data'!U239</f>
        <v>Dry</v>
      </c>
      <c r="AA239">
        <f>'Raw Data'!V239</f>
        <v>41</v>
      </c>
      <c r="AB239" t="str">
        <f>'Raw Data'!W239</f>
        <v>Motorcycle Helmet</v>
      </c>
      <c r="AC239" s="1">
        <f t="shared" si="36"/>
        <v>1</v>
      </c>
      <c r="AD239" t="str">
        <f>'Raw Data'!X239</f>
        <v>Motorcycle</v>
      </c>
      <c r="AE239" t="str">
        <f>'Raw Data'!Y239</f>
        <v>2811000200I</v>
      </c>
      <c r="AF239">
        <f>'Raw Data'!Z239</f>
        <v>19.532</v>
      </c>
      <c r="AG239">
        <f>'Raw Data'!AA239</f>
        <v>34.923470999999999</v>
      </c>
      <c r="AH239">
        <f>'Raw Data'!AB239</f>
        <v>-83.623716999999999</v>
      </c>
      <c r="AI239">
        <f>'Raw Data'!AC239</f>
        <v>92</v>
      </c>
      <c r="AJ239">
        <f>'Raw Data'!AD239</f>
        <v>69</v>
      </c>
      <c r="AK239">
        <f>'Raw Data'!AE239</f>
        <v>32</v>
      </c>
      <c r="AL239" t="str">
        <f>'Raw Data'!AF239</f>
        <v>D1_0002_00_I</v>
      </c>
      <c r="AM239">
        <f>'Raw Data'!AG239</f>
        <v>26</v>
      </c>
      <c r="AN239">
        <f>'Raw Data'!AH239</f>
        <v>31</v>
      </c>
      <c r="AO239" t="str">
        <f>'Raw Data'!AI239</f>
        <v>split</v>
      </c>
      <c r="AP239">
        <f>'Raw Data'!AJ239</f>
        <v>294.5</v>
      </c>
      <c r="AQ239">
        <f>'Raw Data'!AK239</f>
        <v>90.5</v>
      </c>
      <c r="AR239">
        <f>'Raw Data'!AL239</f>
        <v>466.4</v>
      </c>
      <c r="AS239">
        <f>'Raw Data'!AM239</f>
        <v>-83.624270999999993</v>
      </c>
      <c r="AT239">
        <f>'Raw Data'!AN239</f>
        <v>34.923898999999999</v>
      </c>
      <c r="AU239">
        <f>'Raw Data'!AO239</f>
        <v>-83.623694</v>
      </c>
      <c r="AV239">
        <f>'Raw Data'!AP239</f>
        <v>34.922839000000003</v>
      </c>
      <c r="AW239" t="str">
        <f>'Raw Data'!AQ239</f>
        <v>2811000200I</v>
      </c>
      <c r="AX239">
        <f>'Raw Data'!AR239</f>
        <v>1</v>
      </c>
      <c r="AY239">
        <f>'Raw Data'!AS239</f>
        <v>281</v>
      </c>
      <c r="AZ239">
        <f>'Raw Data'!AT239</f>
        <v>2</v>
      </c>
      <c r="BA239">
        <f>'Raw Data'!AU239</f>
        <v>0</v>
      </c>
      <c r="BB239">
        <f>'Raw Data'!AV239</f>
        <v>45</v>
      </c>
      <c r="BC239">
        <f>'Raw Data'!AW239</f>
        <v>13.24</v>
      </c>
      <c r="BD239">
        <f>'Raw Data'!AX239</f>
        <v>13.03</v>
      </c>
      <c r="BE239">
        <f>'Raw Data'!AY239</f>
        <v>2460.6</v>
      </c>
      <c r="BF239">
        <f>'Raw Data'!AZ239</f>
        <v>2438</v>
      </c>
      <c r="BG239">
        <f>'Raw Data'!BA239</f>
        <v>2414.6999999999998</v>
      </c>
      <c r="BH239">
        <f>'Raw Data'!BB239</f>
        <v>45</v>
      </c>
      <c r="BI239">
        <f>'Raw Data'!BC239</f>
        <v>34.6</v>
      </c>
      <c r="BJ239">
        <f>'Raw Data'!BD239</f>
        <v>10.4</v>
      </c>
      <c r="BK239">
        <f>'Raw Data'!BE239</f>
        <v>43092</v>
      </c>
      <c r="BL239" t="str">
        <f>'Raw Data'!BF239</f>
        <v>ASV_5+</v>
      </c>
      <c r="BM239">
        <f>'Raw Data'!BG239</f>
        <v>1.3619999999999999E-3</v>
      </c>
      <c r="BN239">
        <f>'Raw Data'!BH239</f>
        <v>49424</v>
      </c>
      <c r="BO239">
        <f>'Raw Data'!BI239</f>
        <v>48897</v>
      </c>
      <c r="BP239" t="str">
        <f>'Raw Data'!BJ239</f>
        <v>2811000200I</v>
      </c>
      <c r="BQ239" t="str">
        <f>'Raw Data'!BK239</f>
        <v>TOWNS</v>
      </c>
      <c r="BR239">
        <f>'Raw Data'!BL239</f>
        <v>1</v>
      </c>
      <c r="BS239">
        <f>'Raw Data'!BM239</f>
        <v>200</v>
      </c>
      <c r="BT239">
        <f>'Raw Data'!BN239</f>
        <v>1</v>
      </c>
      <c r="BU239">
        <f>'Raw Data'!BO239</f>
        <v>1</v>
      </c>
      <c r="BV239">
        <f>'Raw Data'!BP239</f>
        <v>2</v>
      </c>
      <c r="BW239">
        <f>'Raw Data'!BQ239</f>
        <v>1</v>
      </c>
      <c r="BX239">
        <f>'Raw Data'!BR239</f>
        <v>1</v>
      </c>
      <c r="BY239">
        <f>'Raw Data'!BS239</f>
        <v>2</v>
      </c>
      <c r="BZ239">
        <f>'Raw Data'!BT239</f>
        <v>3</v>
      </c>
      <c r="CA239">
        <f>'Raw Data'!BU239</f>
        <v>3</v>
      </c>
      <c r="CB239" t="str">
        <f>'Raw Data'!BV239</f>
        <v>N</v>
      </c>
      <c r="CC239">
        <f>'Raw Data'!BW239</f>
        <v>281</v>
      </c>
      <c r="CD239">
        <f>'Raw Data'!BX239</f>
        <v>2</v>
      </c>
      <c r="CE239">
        <f>'Raw Data'!BY239</f>
        <v>0</v>
      </c>
      <c r="CF239" t="str">
        <f>'Raw Data'!BZ239</f>
        <v>Not Urban</v>
      </c>
      <c r="CG239" t="str">
        <f>'Raw Data'!CA239</f>
        <v>Not Urban</v>
      </c>
      <c r="CH239">
        <f>'Raw Data'!CB239</f>
        <v>0</v>
      </c>
      <c r="CI239">
        <f>'Raw Data'!CC239</f>
        <v>45</v>
      </c>
      <c r="CJ239">
        <f>'Raw Data'!CD239</f>
        <v>830</v>
      </c>
      <c r="CK239" t="str">
        <f>'Raw Data'!CE239</f>
        <v xml:space="preserve"> </v>
      </c>
      <c r="CL239">
        <f>'Raw Data'!CF239</f>
        <v>0</v>
      </c>
      <c r="CM239">
        <f>'Raw Data'!CG239</f>
        <v>1.374142</v>
      </c>
      <c r="CN239">
        <f>'Raw Data'!CH239</f>
        <v>9</v>
      </c>
      <c r="CO239" t="str">
        <f>'Raw Data'!CI239</f>
        <v>State Mainline</v>
      </c>
      <c r="CP239">
        <f>'Raw Data'!CJ239</f>
        <v>830</v>
      </c>
      <c r="CQ239">
        <f>'Raw Data'!CK239</f>
        <v>501299</v>
      </c>
      <c r="CR239">
        <f>'Raw Data'!CL239</f>
        <v>19.190000000000001</v>
      </c>
      <c r="CS239">
        <f>'Raw Data'!CM239</f>
        <v>20.56</v>
      </c>
      <c r="CT239">
        <f>'Raw Data'!CN239</f>
        <v>501299</v>
      </c>
      <c r="CU239">
        <f>'Raw Data'!CO239</f>
        <v>0</v>
      </c>
      <c r="CV239">
        <f>'Raw Data'!CP239</f>
        <v>7255.4684349999998</v>
      </c>
      <c r="CW239">
        <f>'Raw Data'!CQ239</f>
        <v>100</v>
      </c>
      <c r="CX239">
        <f>'Raw Data'!CR239</f>
        <v>48944</v>
      </c>
      <c r="CY239">
        <f>'Raw Data'!CS239</f>
        <v>4.5546999999999997E-2</v>
      </c>
      <c r="CZ239">
        <f>'Raw Data'!CT239</f>
        <v>0</v>
      </c>
      <c r="DA239">
        <f>'Raw Data'!CU239</f>
        <v>1.3619999999999999E-3</v>
      </c>
      <c r="DB239">
        <f>'Raw Data'!CV239</f>
        <v>712</v>
      </c>
      <c r="DC239" t="str">
        <f>'Raw Data'!CW239</f>
        <v>281-0127</v>
      </c>
      <c r="DD239" t="str">
        <f>'Raw Data'!CX239</f>
        <v>3R : Rural Principal Arterial - Other</v>
      </c>
      <c r="DE239" t="str">
        <f>'Raw Data'!CY239</f>
        <v>34.923930, -83.624326</v>
      </c>
      <c r="DF239">
        <f>'Raw Data'!CZ239</f>
        <v>-83.624325999999996</v>
      </c>
      <c r="DG239">
        <f>'Raw Data'!DA239</f>
        <v>34.923929999999999</v>
      </c>
      <c r="DH239">
        <f>'Raw Data'!DB239</f>
        <v>34.923929999999999</v>
      </c>
      <c r="DI239">
        <f>'Raw Data'!DC239</f>
        <v>-83.624325999999996</v>
      </c>
      <c r="DJ239">
        <f>'Raw Data'!DD239</f>
        <v>1.3619999999999999E-3</v>
      </c>
      <c r="DK239">
        <f>'Raw Data'!DE239</f>
        <v>92</v>
      </c>
      <c r="DL239" s="1" t="str">
        <f>VLOOKUP(DK239,'Curve Info'!$A$9:$P$76,16)</f>
        <v>High Crash Frequency</v>
      </c>
      <c r="DM239" s="1" t="str">
        <f>VLOOKUP(DK239,'Curve Info'!$A$9:$P$76,14)</f>
        <v>Low AADT</v>
      </c>
      <c r="DN239" s="1">
        <f t="shared" si="37"/>
        <v>1663.3333333333333</v>
      </c>
      <c r="DO239" s="1">
        <f t="shared" si="38"/>
        <v>1135</v>
      </c>
      <c r="DP239" s="1">
        <f t="shared" si="39"/>
        <v>528.33333333333326</v>
      </c>
      <c r="DQ239" s="1">
        <f t="shared" si="40"/>
        <v>0.46549192364170333</v>
      </c>
      <c r="DR239" s="1">
        <f t="shared" si="41"/>
        <v>1399.1666666666665</v>
      </c>
      <c r="DS239">
        <f>'Raw Data'!DF239</f>
        <v>1620</v>
      </c>
      <c r="DT239">
        <f>'Raw Data'!DG239</f>
        <v>11.6</v>
      </c>
      <c r="DU239">
        <f>'Raw Data'!DH239</f>
        <v>1710</v>
      </c>
      <c r="DV239">
        <f>'Raw Data'!DI239</f>
        <v>11.6</v>
      </c>
      <c r="DW239">
        <f>'Raw Data'!DJ239</f>
        <v>1660</v>
      </c>
      <c r="DX239">
        <f>'Raw Data'!DK239</f>
        <v>11.6</v>
      </c>
      <c r="DY239">
        <f>'Raw Data'!DL239</f>
        <v>860</v>
      </c>
      <c r="DZ239">
        <f>'Raw Data'!DM239</f>
        <v>0</v>
      </c>
      <c r="EA239">
        <f>'Raw Data'!DN239</f>
        <v>830</v>
      </c>
      <c r="EB239">
        <f>'Raw Data'!DO239</f>
        <v>11.9</v>
      </c>
      <c r="EC239">
        <f>'Raw Data'!DP239</f>
        <v>1170</v>
      </c>
      <c r="ED239">
        <f>'Raw Data'!DQ239</f>
        <v>13.1</v>
      </c>
      <c r="EE239">
        <f>'Raw Data'!DR239</f>
        <v>1110</v>
      </c>
      <c r="EF239">
        <f>'Raw Data'!DS239</f>
        <v>13.8</v>
      </c>
      <c r="EG239">
        <f>'Raw Data'!DT239</f>
        <v>1430</v>
      </c>
      <c r="EH239">
        <f>'Raw Data'!DU239</f>
        <v>9.1999999999999993</v>
      </c>
      <c r="EI239">
        <f>'Raw Data'!DV239</f>
        <v>1430</v>
      </c>
      <c r="EJ239">
        <f>'Raw Data'!DW239</f>
        <v>9.1999999999999993</v>
      </c>
      <c r="EK239">
        <f>'Raw Data'!DX239</f>
        <v>1260</v>
      </c>
      <c r="EL239">
        <f>'Raw Data'!DY239</f>
        <v>12.8</v>
      </c>
      <c r="EM239">
        <f>'Raw Data'!DZ239</f>
        <v>0</v>
      </c>
    </row>
    <row r="240" spans="1:143" x14ac:dyDescent="0.3">
      <c r="A240">
        <f>'Raw Data'!A240</f>
        <v>239</v>
      </c>
      <c r="B240">
        <f>'Raw Data'!B240</f>
        <v>6827086</v>
      </c>
      <c r="C240" t="str">
        <f>'Raw Data'!C240</f>
        <v>Gsp Post 00</v>
      </c>
      <c r="D240">
        <f>'Raw Data'!D240</f>
        <v>43319.772916666669</v>
      </c>
      <c r="E240" s="1">
        <f t="shared" si="32"/>
        <v>2018</v>
      </c>
      <c r="F240" s="1" t="str" cm="1">
        <f t="array" ref="F240">_xlfn.IFS(E240&lt;=2016,"before treatment",E240=2017,"unknown",E240&gt;2017,"after treatment")</f>
        <v>after treatment</v>
      </c>
      <c r="G240" s="1">
        <f t="shared" si="33"/>
        <v>0</v>
      </c>
      <c r="H240" s="1">
        <f t="shared" si="34"/>
        <v>1</v>
      </c>
      <c r="I240" t="str">
        <f>'Raw Data'!E240</f>
        <v>Towns</v>
      </c>
      <c r="J240" t="str">
        <f>'Raw Data'!F240</f>
        <v>US Highway 76</v>
      </c>
      <c r="K240" t="str">
        <f>'Raw Data'!G240</f>
        <v>Upper Hightower Overlook</v>
      </c>
      <c r="L240" t="str">
        <f>'Raw Data'!H240</f>
        <v>(B) Suspected Minor/Visible Injury</v>
      </c>
      <c r="M240">
        <f>'Raw Data'!I240</f>
        <v>0</v>
      </c>
      <c r="N240">
        <f>'Raw Data'!J240</f>
        <v>0</v>
      </c>
      <c r="O240">
        <f>'Raw Data'!K240</f>
        <v>1</v>
      </c>
      <c r="P240" t="str">
        <f>'Raw Data'!L240</f>
        <v>Not a Collision with Motor Vehicle</v>
      </c>
      <c r="Q240" t="str">
        <f>'Raw Data'!M240</f>
        <v>On Roadway - Non-Intersection</v>
      </c>
      <c r="R240" t="str">
        <f>'Raw Data'!N240</f>
        <v>Over Turn</v>
      </c>
      <c r="S240" t="str">
        <f>'Raw Data'!O240</f>
        <v>Over Turn</v>
      </c>
      <c r="T240" t="str">
        <f>'Raw Data'!P240</f>
        <v>Other</v>
      </c>
      <c r="U240">
        <f>'Raw Data'!Q240</f>
        <v>1</v>
      </c>
      <c r="V240" s="1" t="str">
        <f t="shared" si="35"/>
        <v>Yes</v>
      </c>
      <c r="W240" t="str">
        <f>'Raw Data'!R240</f>
        <v>Negotiating a Curve</v>
      </c>
      <c r="X240" t="str">
        <f>'Raw Data'!S240</f>
        <v>West</v>
      </c>
      <c r="Y240" t="str">
        <f>'Raw Data'!T240</f>
        <v>Daylight</v>
      </c>
      <c r="Z240" t="str">
        <f>'Raw Data'!U240</f>
        <v>Dry</v>
      </c>
      <c r="AA240">
        <f>'Raw Data'!V240</f>
        <v>86</v>
      </c>
      <c r="AB240" t="str">
        <f>'Raw Data'!W240</f>
        <v>Lap and Shoulder Belt Used</v>
      </c>
      <c r="AC240" s="1">
        <f t="shared" si="36"/>
        <v>0</v>
      </c>
      <c r="AD240" t="str">
        <f>'Raw Data'!X240</f>
        <v>Sports Utility Vehicle (SUV)</v>
      </c>
      <c r="AE240" t="str">
        <f>'Raw Data'!Y240</f>
        <v>2811000200I</v>
      </c>
      <c r="AF240">
        <f>'Raw Data'!Z240</f>
        <v>19.498930999999999</v>
      </c>
      <c r="AG240">
        <f>'Raw Data'!AA240</f>
        <v>34.923828999999998</v>
      </c>
      <c r="AH240">
        <f>'Raw Data'!AB240</f>
        <v>-83.624143000000004</v>
      </c>
      <c r="AI240">
        <f>'Raw Data'!AC240</f>
        <v>92</v>
      </c>
      <c r="AJ240">
        <f>'Raw Data'!AD240</f>
        <v>69</v>
      </c>
      <c r="AK240">
        <f>'Raw Data'!AE240</f>
        <v>32</v>
      </c>
      <c r="AL240" t="str">
        <f>'Raw Data'!AF240</f>
        <v>D1_0002_00_I</v>
      </c>
      <c r="AM240">
        <f>'Raw Data'!AG240</f>
        <v>26</v>
      </c>
      <c r="AN240">
        <f>'Raw Data'!AH240</f>
        <v>31</v>
      </c>
      <c r="AO240" t="str">
        <f>'Raw Data'!AI240</f>
        <v>split</v>
      </c>
      <c r="AP240">
        <f>'Raw Data'!AJ240</f>
        <v>294.5</v>
      </c>
      <c r="AQ240">
        <f>'Raw Data'!AK240</f>
        <v>90.5</v>
      </c>
      <c r="AR240">
        <f>'Raw Data'!AL240</f>
        <v>466.4</v>
      </c>
      <c r="AS240">
        <f>'Raw Data'!AM240</f>
        <v>-83.624270999999993</v>
      </c>
      <c r="AT240">
        <f>'Raw Data'!AN240</f>
        <v>34.923898999999999</v>
      </c>
      <c r="AU240">
        <f>'Raw Data'!AO240</f>
        <v>-83.623694</v>
      </c>
      <c r="AV240">
        <f>'Raw Data'!AP240</f>
        <v>34.922839000000003</v>
      </c>
      <c r="AW240" t="str">
        <f>'Raw Data'!AQ240</f>
        <v>2811000200I</v>
      </c>
      <c r="AX240">
        <f>'Raw Data'!AR240</f>
        <v>1</v>
      </c>
      <c r="AY240">
        <f>'Raw Data'!AS240</f>
        <v>281</v>
      </c>
      <c r="AZ240">
        <f>'Raw Data'!AT240</f>
        <v>2</v>
      </c>
      <c r="BA240">
        <f>'Raw Data'!AU240</f>
        <v>0</v>
      </c>
      <c r="BB240">
        <f>'Raw Data'!AV240</f>
        <v>45</v>
      </c>
      <c r="BC240">
        <f>'Raw Data'!AW240</f>
        <v>13.24</v>
      </c>
      <c r="BD240">
        <f>'Raw Data'!AX240</f>
        <v>13.03</v>
      </c>
      <c r="BE240">
        <f>'Raw Data'!AY240</f>
        <v>2460.6</v>
      </c>
      <c r="BF240">
        <f>'Raw Data'!AZ240</f>
        <v>2438</v>
      </c>
      <c r="BG240">
        <f>'Raw Data'!BA240</f>
        <v>2414.6999999999998</v>
      </c>
      <c r="BH240">
        <f>'Raw Data'!BB240</f>
        <v>45</v>
      </c>
      <c r="BI240">
        <f>'Raw Data'!BC240</f>
        <v>34.6</v>
      </c>
      <c r="BJ240">
        <f>'Raw Data'!BD240</f>
        <v>10.4</v>
      </c>
      <c r="BK240">
        <f>'Raw Data'!BE240</f>
        <v>43092</v>
      </c>
      <c r="BL240" t="str">
        <f>'Raw Data'!BF240</f>
        <v>ASV_5+</v>
      </c>
      <c r="BM240">
        <f>'Raw Data'!BG240</f>
        <v>1.3619999999999999E-3</v>
      </c>
      <c r="BN240">
        <f>'Raw Data'!BH240</f>
        <v>49424</v>
      </c>
      <c r="BO240">
        <f>'Raw Data'!BI240</f>
        <v>48897</v>
      </c>
      <c r="BP240" t="str">
        <f>'Raw Data'!BJ240</f>
        <v>2811000200I</v>
      </c>
      <c r="BQ240" t="str">
        <f>'Raw Data'!BK240</f>
        <v>TOWNS</v>
      </c>
      <c r="BR240">
        <f>'Raw Data'!BL240</f>
        <v>1</v>
      </c>
      <c r="BS240">
        <f>'Raw Data'!BM240</f>
        <v>200</v>
      </c>
      <c r="BT240">
        <f>'Raw Data'!BN240</f>
        <v>1</v>
      </c>
      <c r="BU240">
        <f>'Raw Data'!BO240</f>
        <v>1</v>
      </c>
      <c r="BV240">
        <f>'Raw Data'!BP240</f>
        <v>2</v>
      </c>
      <c r="BW240">
        <f>'Raw Data'!BQ240</f>
        <v>1</v>
      </c>
      <c r="BX240">
        <f>'Raw Data'!BR240</f>
        <v>1</v>
      </c>
      <c r="BY240">
        <f>'Raw Data'!BS240</f>
        <v>2</v>
      </c>
      <c r="BZ240">
        <f>'Raw Data'!BT240</f>
        <v>3</v>
      </c>
      <c r="CA240">
        <f>'Raw Data'!BU240</f>
        <v>3</v>
      </c>
      <c r="CB240" t="str">
        <f>'Raw Data'!BV240</f>
        <v>N</v>
      </c>
      <c r="CC240">
        <f>'Raw Data'!BW240</f>
        <v>281</v>
      </c>
      <c r="CD240">
        <f>'Raw Data'!BX240</f>
        <v>2</v>
      </c>
      <c r="CE240">
        <f>'Raw Data'!BY240</f>
        <v>0</v>
      </c>
      <c r="CF240" t="str">
        <f>'Raw Data'!BZ240</f>
        <v>Not Urban</v>
      </c>
      <c r="CG240" t="str">
        <f>'Raw Data'!CA240</f>
        <v>Not Urban</v>
      </c>
      <c r="CH240">
        <f>'Raw Data'!CB240</f>
        <v>0</v>
      </c>
      <c r="CI240">
        <f>'Raw Data'!CC240</f>
        <v>45</v>
      </c>
      <c r="CJ240">
        <f>'Raw Data'!CD240</f>
        <v>830</v>
      </c>
      <c r="CK240" t="str">
        <f>'Raw Data'!CE240</f>
        <v xml:space="preserve"> </v>
      </c>
      <c r="CL240">
        <f>'Raw Data'!CF240</f>
        <v>0</v>
      </c>
      <c r="CM240">
        <f>'Raw Data'!CG240</f>
        <v>1.374142</v>
      </c>
      <c r="CN240">
        <f>'Raw Data'!CH240</f>
        <v>9</v>
      </c>
      <c r="CO240" t="str">
        <f>'Raw Data'!CI240</f>
        <v>State Mainline</v>
      </c>
      <c r="CP240">
        <f>'Raw Data'!CJ240</f>
        <v>830</v>
      </c>
      <c r="CQ240">
        <f>'Raw Data'!CK240</f>
        <v>501299</v>
      </c>
      <c r="CR240">
        <f>'Raw Data'!CL240</f>
        <v>19.190000000000001</v>
      </c>
      <c r="CS240">
        <f>'Raw Data'!CM240</f>
        <v>20.56</v>
      </c>
      <c r="CT240">
        <f>'Raw Data'!CN240</f>
        <v>501299</v>
      </c>
      <c r="CU240">
        <f>'Raw Data'!CO240</f>
        <v>0</v>
      </c>
      <c r="CV240">
        <f>'Raw Data'!CP240</f>
        <v>7255.4684349999998</v>
      </c>
      <c r="CW240">
        <f>'Raw Data'!CQ240</f>
        <v>100</v>
      </c>
      <c r="CX240">
        <f>'Raw Data'!CR240</f>
        <v>48944</v>
      </c>
      <c r="CY240">
        <f>'Raw Data'!CS240</f>
        <v>4.5546999999999997E-2</v>
      </c>
      <c r="CZ240">
        <f>'Raw Data'!CT240</f>
        <v>0</v>
      </c>
      <c r="DA240">
        <f>'Raw Data'!CU240</f>
        <v>1.3619999999999999E-3</v>
      </c>
      <c r="DB240">
        <f>'Raw Data'!CV240</f>
        <v>712</v>
      </c>
      <c r="DC240" t="str">
        <f>'Raw Data'!CW240</f>
        <v>281-0127</v>
      </c>
      <c r="DD240" t="str">
        <f>'Raw Data'!CX240</f>
        <v>3R : Rural Principal Arterial - Other</v>
      </c>
      <c r="DE240" t="str">
        <f>'Raw Data'!CY240</f>
        <v>34.923930, -83.624326</v>
      </c>
      <c r="DF240">
        <f>'Raw Data'!CZ240</f>
        <v>-83.624325999999996</v>
      </c>
      <c r="DG240">
        <f>'Raw Data'!DA240</f>
        <v>34.923929999999999</v>
      </c>
      <c r="DH240">
        <f>'Raw Data'!DB240</f>
        <v>34.923929999999999</v>
      </c>
      <c r="DI240">
        <f>'Raw Data'!DC240</f>
        <v>-83.624325999999996</v>
      </c>
      <c r="DJ240">
        <f>'Raw Data'!DD240</f>
        <v>1.3619999999999999E-3</v>
      </c>
      <c r="DK240">
        <f>'Raw Data'!DE240</f>
        <v>92</v>
      </c>
      <c r="DL240" s="1" t="str">
        <f>VLOOKUP(DK240,'Curve Info'!$A$9:$P$76,16)</f>
        <v>High Crash Frequency</v>
      </c>
      <c r="DM240" s="1" t="str">
        <f>VLOOKUP(DK240,'Curve Info'!$A$9:$P$76,14)</f>
        <v>Low AADT</v>
      </c>
      <c r="DN240" s="1">
        <f t="shared" si="37"/>
        <v>1663.3333333333333</v>
      </c>
      <c r="DO240" s="1">
        <f t="shared" si="38"/>
        <v>1135</v>
      </c>
      <c r="DP240" s="1">
        <f t="shared" si="39"/>
        <v>528.33333333333326</v>
      </c>
      <c r="DQ240" s="1">
        <f t="shared" si="40"/>
        <v>0.46549192364170333</v>
      </c>
      <c r="DR240" s="1">
        <f t="shared" si="41"/>
        <v>1399.1666666666665</v>
      </c>
      <c r="DS240">
        <f>'Raw Data'!DF240</f>
        <v>1620</v>
      </c>
      <c r="DT240">
        <f>'Raw Data'!DG240</f>
        <v>11.6</v>
      </c>
      <c r="DU240">
        <f>'Raw Data'!DH240</f>
        <v>1710</v>
      </c>
      <c r="DV240">
        <f>'Raw Data'!DI240</f>
        <v>11.6</v>
      </c>
      <c r="DW240">
        <f>'Raw Data'!DJ240</f>
        <v>1660</v>
      </c>
      <c r="DX240">
        <f>'Raw Data'!DK240</f>
        <v>11.6</v>
      </c>
      <c r="DY240">
        <f>'Raw Data'!DL240</f>
        <v>860</v>
      </c>
      <c r="DZ240">
        <f>'Raw Data'!DM240</f>
        <v>0</v>
      </c>
      <c r="EA240">
        <f>'Raw Data'!DN240</f>
        <v>830</v>
      </c>
      <c r="EB240">
        <f>'Raw Data'!DO240</f>
        <v>11.9</v>
      </c>
      <c r="EC240">
        <f>'Raw Data'!DP240</f>
        <v>1170</v>
      </c>
      <c r="ED240">
        <f>'Raw Data'!DQ240</f>
        <v>13.1</v>
      </c>
      <c r="EE240">
        <f>'Raw Data'!DR240</f>
        <v>1110</v>
      </c>
      <c r="EF240">
        <f>'Raw Data'!DS240</f>
        <v>13.8</v>
      </c>
      <c r="EG240">
        <f>'Raw Data'!DT240</f>
        <v>1430</v>
      </c>
      <c r="EH240">
        <f>'Raw Data'!DU240</f>
        <v>9.1999999999999993</v>
      </c>
      <c r="EI240">
        <f>'Raw Data'!DV240</f>
        <v>1430</v>
      </c>
      <c r="EJ240">
        <f>'Raw Data'!DW240</f>
        <v>9.1999999999999993</v>
      </c>
      <c r="EK240">
        <f>'Raw Data'!DX240</f>
        <v>1260</v>
      </c>
      <c r="EL240">
        <f>'Raw Data'!DY240</f>
        <v>12.8</v>
      </c>
      <c r="EM240">
        <f>'Raw Data'!DZ240</f>
        <v>0</v>
      </c>
    </row>
    <row r="241" spans="1:143" x14ac:dyDescent="0.3">
      <c r="A241">
        <f>'Raw Data'!A241</f>
        <v>240</v>
      </c>
      <c r="B241">
        <f>'Raw Data'!B241</f>
        <v>6810007</v>
      </c>
      <c r="C241" t="str">
        <f>'Raw Data'!C241</f>
        <v>Gsp Post 00</v>
      </c>
      <c r="D241">
        <f>'Raw Data'!D241</f>
        <v>43308.722222222219</v>
      </c>
      <c r="E241" s="1">
        <f t="shared" si="32"/>
        <v>2018</v>
      </c>
      <c r="F241" s="1" t="str" cm="1">
        <f t="array" ref="F241">_xlfn.IFS(E241&lt;=2016,"before treatment",E241=2017,"unknown",E241&gt;2017,"after treatment")</f>
        <v>after treatment</v>
      </c>
      <c r="G241" s="1">
        <f t="shared" si="33"/>
        <v>0</v>
      </c>
      <c r="H241" s="1">
        <f t="shared" si="34"/>
        <v>1</v>
      </c>
      <c r="I241" t="str">
        <f>'Raw Data'!E241</f>
        <v>Towns</v>
      </c>
      <c r="J241" t="str">
        <f>'Raw Data'!F241</f>
        <v>US Highway 76</v>
      </c>
      <c r="K241" t="str">
        <f>'Raw Data'!G241</f>
        <v>Cassie Ln</v>
      </c>
      <c r="L241" t="str">
        <f>'Raw Data'!H241</f>
        <v>(A) Suspected Serious Injury</v>
      </c>
      <c r="M241">
        <f>'Raw Data'!I241</f>
        <v>0</v>
      </c>
      <c r="N241">
        <f>'Raw Data'!J241</f>
        <v>1</v>
      </c>
      <c r="O241">
        <f>'Raw Data'!K241</f>
        <v>0</v>
      </c>
      <c r="P241" t="str">
        <f>'Raw Data'!L241</f>
        <v>Not a Collision with Motor Vehicle</v>
      </c>
      <c r="Q241" t="str">
        <f>'Raw Data'!M241</f>
        <v>On Shoulder</v>
      </c>
      <c r="R241" t="str">
        <f>'Raw Data'!N241</f>
        <v>Guard Rail Face</v>
      </c>
      <c r="S241" t="str">
        <f>'Raw Data'!O241</f>
        <v>Guard Rail Fence</v>
      </c>
      <c r="T241" t="str">
        <f>'Raw Data'!P241</f>
        <v>Driver Lost Control</v>
      </c>
      <c r="U241">
        <f>'Raw Data'!Q241</f>
        <v>1</v>
      </c>
      <c r="V241" s="1" t="str">
        <f t="shared" si="35"/>
        <v>Yes</v>
      </c>
      <c r="W241" t="str">
        <f>'Raw Data'!R241</f>
        <v>Negotiating a Curve</v>
      </c>
      <c r="X241" t="str">
        <f>'Raw Data'!S241</f>
        <v>West</v>
      </c>
      <c r="Y241" t="str">
        <f>'Raw Data'!T241</f>
        <v>Daylight</v>
      </c>
      <c r="Z241" t="str">
        <f>'Raw Data'!U241</f>
        <v>Dry</v>
      </c>
      <c r="AA241">
        <f>'Raw Data'!V241</f>
        <v>54</v>
      </c>
      <c r="AB241" t="str">
        <f>'Raw Data'!W241</f>
        <v>Motorcycle Helmet</v>
      </c>
      <c r="AC241" s="1">
        <f t="shared" si="36"/>
        <v>1</v>
      </c>
      <c r="AD241" t="str">
        <f>'Raw Data'!X241</f>
        <v>Motorcycle</v>
      </c>
      <c r="AE241" t="str">
        <f>'Raw Data'!Y241</f>
        <v>2811000200I</v>
      </c>
      <c r="AF241">
        <f>'Raw Data'!Z241</f>
        <v>19.471523000000001</v>
      </c>
      <c r="AG241">
        <f>'Raw Data'!AA241</f>
        <v>34.924050000000001</v>
      </c>
      <c r="AH241">
        <f>'Raw Data'!AB241</f>
        <v>-83.624544999999998</v>
      </c>
      <c r="AI241">
        <f>'Raw Data'!AC241</f>
        <v>92</v>
      </c>
      <c r="AJ241">
        <f>'Raw Data'!AD241</f>
        <v>69</v>
      </c>
      <c r="AK241">
        <f>'Raw Data'!AE241</f>
        <v>32</v>
      </c>
      <c r="AL241" t="str">
        <f>'Raw Data'!AF241</f>
        <v>D1_0002_00_I</v>
      </c>
      <c r="AM241">
        <f>'Raw Data'!AG241</f>
        <v>26</v>
      </c>
      <c r="AN241">
        <f>'Raw Data'!AH241</f>
        <v>31</v>
      </c>
      <c r="AO241" t="str">
        <f>'Raw Data'!AI241</f>
        <v>split</v>
      </c>
      <c r="AP241">
        <f>'Raw Data'!AJ241</f>
        <v>294.5</v>
      </c>
      <c r="AQ241">
        <f>'Raw Data'!AK241</f>
        <v>90.5</v>
      </c>
      <c r="AR241">
        <f>'Raw Data'!AL241</f>
        <v>466.4</v>
      </c>
      <c r="AS241">
        <f>'Raw Data'!AM241</f>
        <v>-83.624270999999993</v>
      </c>
      <c r="AT241">
        <f>'Raw Data'!AN241</f>
        <v>34.923898999999999</v>
      </c>
      <c r="AU241">
        <f>'Raw Data'!AO241</f>
        <v>-83.623694</v>
      </c>
      <c r="AV241">
        <f>'Raw Data'!AP241</f>
        <v>34.922839000000003</v>
      </c>
      <c r="AW241" t="str">
        <f>'Raw Data'!AQ241</f>
        <v>2811000200I</v>
      </c>
      <c r="AX241">
        <f>'Raw Data'!AR241</f>
        <v>1</v>
      </c>
      <c r="AY241">
        <f>'Raw Data'!AS241</f>
        <v>281</v>
      </c>
      <c r="AZ241">
        <f>'Raw Data'!AT241</f>
        <v>2</v>
      </c>
      <c r="BA241">
        <f>'Raw Data'!AU241</f>
        <v>0</v>
      </c>
      <c r="BB241">
        <f>'Raw Data'!AV241</f>
        <v>45</v>
      </c>
      <c r="BC241">
        <f>'Raw Data'!AW241</f>
        <v>13.24</v>
      </c>
      <c r="BD241">
        <f>'Raw Data'!AX241</f>
        <v>13.03</v>
      </c>
      <c r="BE241">
        <f>'Raw Data'!AY241</f>
        <v>2460.6</v>
      </c>
      <c r="BF241">
        <f>'Raw Data'!AZ241</f>
        <v>2438</v>
      </c>
      <c r="BG241">
        <f>'Raw Data'!BA241</f>
        <v>2414.6999999999998</v>
      </c>
      <c r="BH241">
        <f>'Raw Data'!BB241</f>
        <v>45</v>
      </c>
      <c r="BI241">
        <f>'Raw Data'!BC241</f>
        <v>34.6</v>
      </c>
      <c r="BJ241">
        <f>'Raw Data'!BD241</f>
        <v>10.4</v>
      </c>
      <c r="BK241">
        <f>'Raw Data'!BE241</f>
        <v>43092</v>
      </c>
      <c r="BL241" t="str">
        <f>'Raw Data'!BF241</f>
        <v>ASV_5+</v>
      </c>
      <c r="BM241">
        <f>'Raw Data'!BG241</f>
        <v>1.3619999999999999E-3</v>
      </c>
      <c r="BN241">
        <f>'Raw Data'!BH241</f>
        <v>49424</v>
      </c>
      <c r="BO241">
        <f>'Raw Data'!BI241</f>
        <v>48897</v>
      </c>
      <c r="BP241" t="str">
        <f>'Raw Data'!BJ241</f>
        <v>2811000200I</v>
      </c>
      <c r="BQ241" t="str">
        <f>'Raw Data'!BK241</f>
        <v>TOWNS</v>
      </c>
      <c r="BR241">
        <f>'Raw Data'!BL241</f>
        <v>1</v>
      </c>
      <c r="BS241">
        <f>'Raw Data'!BM241</f>
        <v>200</v>
      </c>
      <c r="BT241">
        <f>'Raw Data'!BN241</f>
        <v>1</v>
      </c>
      <c r="BU241">
        <f>'Raw Data'!BO241</f>
        <v>1</v>
      </c>
      <c r="BV241">
        <f>'Raw Data'!BP241</f>
        <v>2</v>
      </c>
      <c r="BW241">
        <f>'Raw Data'!BQ241</f>
        <v>1</v>
      </c>
      <c r="BX241">
        <f>'Raw Data'!BR241</f>
        <v>1</v>
      </c>
      <c r="BY241">
        <f>'Raw Data'!BS241</f>
        <v>2</v>
      </c>
      <c r="BZ241">
        <f>'Raw Data'!BT241</f>
        <v>3</v>
      </c>
      <c r="CA241">
        <f>'Raw Data'!BU241</f>
        <v>3</v>
      </c>
      <c r="CB241" t="str">
        <f>'Raw Data'!BV241</f>
        <v>N</v>
      </c>
      <c r="CC241">
        <f>'Raw Data'!BW241</f>
        <v>281</v>
      </c>
      <c r="CD241">
        <f>'Raw Data'!BX241</f>
        <v>2</v>
      </c>
      <c r="CE241">
        <f>'Raw Data'!BY241</f>
        <v>0</v>
      </c>
      <c r="CF241" t="str">
        <f>'Raw Data'!BZ241</f>
        <v>Not Urban</v>
      </c>
      <c r="CG241" t="str">
        <f>'Raw Data'!CA241</f>
        <v>Not Urban</v>
      </c>
      <c r="CH241">
        <f>'Raw Data'!CB241</f>
        <v>0</v>
      </c>
      <c r="CI241">
        <f>'Raw Data'!CC241</f>
        <v>45</v>
      </c>
      <c r="CJ241">
        <f>'Raw Data'!CD241</f>
        <v>830</v>
      </c>
      <c r="CK241" t="str">
        <f>'Raw Data'!CE241</f>
        <v xml:space="preserve"> </v>
      </c>
      <c r="CL241">
        <f>'Raw Data'!CF241</f>
        <v>0</v>
      </c>
      <c r="CM241">
        <f>'Raw Data'!CG241</f>
        <v>1.374142</v>
      </c>
      <c r="CN241">
        <f>'Raw Data'!CH241</f>
        <v>9</v>
      </c>
      <c r="CO241" t="str">
        <f>'Raw Data'!CI241</f>
        <v>State Mainline</v>
      </c>
      <c r="CP241">
        <f>'Raw Data'!CJ241</f>
        <v>830</v>
      </c>
      <c r="CQ241">
        <f>'Raw Data'!CK241</f>
        <v>501299</v>
      </c>
      <c r="CR241">
        <f>'Raw Data'!CL241</f>
        <v>19.190000000000001</v>
      </c>
      <c r="CS241">
        <f>'Raw Data'!CM241</f>
        <v>20.56</v>
      </c>
      <c r="CT241">
        <f>'Raw Data'!CN241</f>
        <v>501299</v>
      </c>
      <c r="CU241">
        <f>'Raw Data'!CO241</f>
        <v>0</v>
      </c>
      <c r="CV241">
        <f>'Raw Data'!CP241</f>
        <v>7255.4684349999998</v>
      </c>
      <c r="CW241">
        <f>'Raw Data'!CQ241</f>
        <v>100</v>
      </c>
      <c r="CX241">
        <f>'Raw Data'!CR241</f>
        <v>48944</v>
      </c>
      <c r="CY241">
        <f>'Raw Data'!CS241</f>
        <v>4.5546999999999997E-2</v>
      </c>
      <c r="CZ241">
        <f>'Raw Data'!CT241</f>
        <v>0</v>
      </c>
      <c r="DA241">
        <f>'Raw Data'!CU241</f>
        <v>1.3619999999999999E-3</v>
      </c>
      <c r="DB241">
        <f>'Raw Data'!CV241</f>
        <v>712</v>
      </c>
      <c r="DC241" t="str">
        <f>'Raw Data'!CW241</f>
        <v>281-0127</v>
      </c>
      <c r="DD241" t="str">
        <f>'Raw Data'!CX241</f>
        <v>3R : Rural Principal Arterial - Other</v>
      </c>
      <c r="DE241" t="str">
        <f>'Raw Data'!CY241</f>
        <v>34.923930, -83.624326</v>
      </c>
      <c r="DF241">
        <f>'Raw Data'!CZ241</f>
        <v>-83.624325999999996</v>
      </c>
      <c r="DG241">
        <f>'Raw Data'!DA241</f>
        <v>34.923929999999999</v>
      </c>
      <c r="DH241">
        <f>'Raw Data'!DB241</f>
        <v>34.923929999999999</v>
      </c>
      <c r="DI241">
        <f>'Raw Data'!DC241</f>
        <v>-83.624325999999996</v>
      </c>
      <c r="DJ241">
        <f>'Raw Data'!DD241</f>
        <v>1.3619999999999999E-3</v>
      </c>
      <c r="DK241">
        <f>'Raw Data'!DE241</f>
        <v>92</v>
      </c>
      <c r="DL241" s="1" t="str">
        <f>VLOOKUP(DK241,'Curve Info'!$A$9:$P$76,16)</f>
        <v>High Crash Frequency</v>
      </c>
      <c r="DM241" s="1" t="str">
        <f>VLOOKUP(DK241,'Curve Info'!$A$9:$P$76,14)</f>
        <v>Low AADT</v>
      </c>
      <c r="DN241" s="1">
        <f t="shared" si="37"/>
        <v>1663.3333333333333</v>
      </c>
      <c r="DO241" s="1">
        <f t="shared" si="38"/>
        <v>1135</v>
      </c>
      <c r="DP241" s="1">
        <f t="shared" si="39"/>
        <v>528.33333333333326</v>
      </c>
      <c r="DQ241" s="1">
        <f t="shared" si="40"/>
        <v>0.46549192364170333</v>
      </c>
      <c r="DR241" s="1">
        <f t="shared" si="41"/>
        <v>1399.1666666666665</v>
      </c>
      <c r="DS241">
        <f>'Raw Data'!DF241</f>
        <v>1620</v>
      </c>
      <c r="DT241">
        <f>'Raw Data'!DG241</f>
        <v>11.6</v>
      </c>
      <c r="DU241">
        <f>'Raw Data'!DH241</f>
        <v>1710</v>
      </c>
      <c r="DV241">
        <f>'Raw Data'!DI241</f>
        <v>11.6</v>
      </c>
      <c r="DW241">
        <f>'Raw Data'!DJ241</f>
        <v>1660</v>
      </c>
      <c r="DX241">
        <f>'Raw Data'!DK241</f>
        <v>11.6</v>
      </c>
      <c r="DY241">
        <f>'Raw Data'!DL241</f>
        <v>860</v>
      </c>
      <c r="DZ241">
        <f>'Raw Data'!DM241</f>
        <v>0</v>
      </c>
      <c r="EA241">
        <f>'Raw Data'!DN241</f>
        <v>830</v>
      </c>
      <c r="EB241">
        <f>'Raw Data'!DO241</f>
        <v>11.9</v>
      </c>
      <c r="EC241">
        <f>'Raw Data'!DP241</f>
        <v>1170</v>
      </c>
      <c r="ED241">
        <f>'Raw Data'!DQ241</f>
        <v>13.1</v>
      </c>
      <c r="EE241">
        <f>'Raw Data'!DR241</f>
        <v>1110</v>
      </c>
      <c r="EF241">
        <f>'Raw Data'!DS241</f>
        <v>13.8</v>
      </c>
      <c r="EG241">
        <f>'Raw Data'!DT241</f>
        <v>1430</v>
      </c>
      <c r="EH241">
        <f>'Raw Data'!DU241</f>
        <v>9.1999999999999993</v>
      </c>
      <c r="EI241">
        <f>'Raw Data'!DV241</f>
        <v>1430</v>
      </c>
      <c r="EJ241">
        <f>'Raw Data'!DW241</f>
        <v>9.1999999999999993</v>
      </c>
      <c r="EK241">
        <f>'Raw Data'!DX241</f>
        <v>1260</v>
      </c>
      <c r="EL241">
        <f>'Raw Data'!DY241</f>
        <v>12.8</v>
      </c>
      <c r="EM241">
        <f>'Raw Data'!DZ241</f>
        <v>3.1E-4</v>
      </c>
    </row>
    <row r="242" spans="1:143" x14ac:dyDescent="0.3">
      <c r="A242">
        <f>'Raw Data'!A242</f>
        <v>241</v>
      </c>
      <c r="B242">
        <f>'Raw Data'!B242</f>
        <v>6750479</v>
      </c>
      <c r="C242" t="str">
        <f>'Raw Data'!C242</f>
        <v>Towns County Sheriff's Office</v>
      </c>
      <c r="D242">
        <f>'Raw Data'!D242</f>
        <v>43261.616666666669</v>
      </c>
      <c r="E242" s="1">
        <f t="shared" si="32"/>
        <v>2018</v>
      </c>
      <c r="F242" s="1" t="str" cm="1">
        <f t="array" ref="F242">_xlfn.IFS(E242&lt;=2016,"before treatment",E242=2017,"unknown",E242&gt;2017,"after treatment")</f>
        <v>after treatment</v>
      </c>
      <c r="G242" s="1">
        <f t="shared" si="33"/>
        <v>0</v>
      </c>
      <c r="H242" s="1">
        <f t="shared" si="34"/>
        <v>1</v>
      </c>
      <c r="I242" t="str">
        <f>'Raw Data'!E242</f>
        <v>Towns</v>
      </c>
      <c r="J242" t="str">
        <f>'Raw Data'!F242</f>
        <v>US Highway 76</v>
      </c>
      <c r="K242" t="str">
        <f>'Raw Data'!G242</f>
        <v>Upper High Tower Overlook</v>
      </c>
      <c r="L242" t="str">
        <f>'Raw Data'!H242</f>
        <v>(B) Suspected Minor/Visible Injury</v>
      </c>
      <c r="M242">
        <f>'Raw Data'!I242</f>
        <v>0</v>
      </c>
      <c r="N242">
        <f>'Raw Data'!J242</f>
        <v>0</v>
      </c>
      <c r="O242">
        <f>'Raw Data'!K242</f>
        <v>1</v>
      </c>
      <c r="P242" t="str">
        <f>'Raw Data'!L242</f>
        <v>Not a Collision with Motor Vehicle</v>
      </c>
      <c r="Q242" t="str">
        <f>'Raw Data'!M242</f>
        <v>On Shoulder</v>
      </c>
      <c r="R242" t="str">
        <f>'Raw Data'!N242</f>
        <v>Guard Rail Face</v>
      </c>
      <c r="S242" t="str">
        <f>'Raw Data'!O242</f>
        <v>Guard Rail Fence</v>
      </c>
      <c r="T242" t="str">
        <f>'Raw Data'!P242</f>
        <v>Too Fast for Conditions</v>
      </c>
      <c r="U242">
        <f>'Raw Data'!Q242</f>
        <v>1</v>
      </c>
      <c r="V242" s="1" t="str">
        <f t="shared" si="35"/>
        <v>Yes</v>
      </c>
      <c r="W242" t="str">
        <f>'Raw Data'!R242</f>
        <v>Negotiating a Curve</v>
      </c>
      <c r="X242" t="str">
        <f>'Raw Data'!S242</f>
        <v>West</v>
      </c>
      <c r="Y242" t="str">
        <f>'Raw Data'!T242</f>
        <v>Daylight</v>
      </c>
      <c r="Z242" t="str">
        <f>'Raw Data'!U242</f>
        <v>Dry</v>
      </c>
      <c r="AA242">
        <f>'Raw Data'!V242</f>
        <v>22</v>
      </c>
      <c r="AB242" t="str">
        <f>'Raw Data'!W242</f>
        <v>Motorcycle Helmet</v>
      </c>
      <c r="AC242" s="1">
        <f t="shared" si="36"/>
        <v>1</v>
      </c>
      <c r="AD242" t="str">
        <f>'Raw Data'!X242</f>
        <v>Motorcycle</v>
      </c>
      <c r="AE242" t="str">
        <f>'Raw Data'!Y242</f>
        <v>2811000200I</v>
      </c>
      <c r="AF242">
        <f>'Raw Data'!Z242</f>
        <v>19.529724999999999</v>
      </c>
      <c r="AG242">
        <f>'Raw Data'!AA242</f>
        <v>34.923521999999998</v>
      </c>
      <c r="AH242">
        <f>'Raw Data'!AB242</f>
        <v>-83.623745</v>
      </c>
      <c r="AI242">
        <f>'Raw Data'!AC242</f>
        <v>92</v>
      </c>
      <c r="AJ242">
        <f>'Raw Data'!AD242</f>
        <v>69</v>
      </c>
      <c r="AK242">
        <f>'Raw Data'!AE242</f>
        <v>32</v>
      </c>
      <c r="AL242" t="str">
        <f>'Raw Data'!AF242</f>
        <v>D1_0002_00_I</v>
      </c>
      <c r="AM242">
        <f>'Raw Data'!AG242</f>
        <v>26</v>
      </c>
      <c r="AN242">
        <f>'Raw Data'!AH242</f>
        <v>31</v>
      </c>
      <c r="AO242" t="str">
        <f>'Raw Data'!AI242</f>
        <v>split</v>
      </c>
      <c r="AP242">
        <f>'Raw Data'!AJ242</f>
        <v>294.5</v>
      </c>
      <c r="AQ242">
        <f>'Raw Data'!AK242</f>
        <v>90.5</v>
      </c>
      <c r="AR242">
        <f>'Raw Data'!AL242</f>
        <v>466.4</v>
      </c>
      <c r="AS242">
        <f>'Raw Data'!AM242</f>
        <v>-83.624270999999993</v>
      </c>
      <c r="AT242">
        <f>'Raw Data'!AN242</f>
        <v>34.923898999999999</v>
      </c>
      <c r="AU242">
        <f>'Raw Data'!AO242</f>
        <v>-83.623694</v>
      </c>
      <c r="AV242">
        <f>'Raw Data'!AP242</f>
        <v>34.922839000000003</v>
      </c>
      <c r="AW242" t="str">
        <f>'Raw Data'!AQ242</f>
        <v>2811000200I</v>
      </c>
      <c r="AX242">
        <f>'Raw Data'!AR242</f>
        <v>1</v>
      </c>
      <c r="AY242">
        <f>'Raw Data'!AS242</f>
        <v>281</v>
      </c>
      <c r="AZ242">
        <f>'Raw Data'!AT242</f>
        <v>2</v>
      </c>
      <c r="BA242">
        <f>'Raw Data'!AU242</f>
        <v>0</v>
      </c>
      <c r="BB242">
        <f>'Raw Data'!AV242</f>
        <v>45</v>
      </c>
      <c r="BC242">
        <f>'Raw Data'!AW242</f>
        <v>13.24</v>
      </c>
      <c r="BD242">
        <f>'Raw Data'!AX242</f>
        <v>13.03</v>
      </c>
      <c r="BE242">
        <f>'Raw Data'!AY242</f>
        <v>2460.6</v>
      </c>
      <c r="BF242">
        <f>'Raw Data'!AZ242</f>
        <v>2438</v>
      </c>
      <c r="BG242">
        <f>'Raw Data'!BA242</f>
        <v>2414.6999999999998</v>
      </c>
      <c r="BH242">
        <f>'Raw Data'!BB242</f>
        <v>45</v>
      </c>
      <c r="BI242">
        <f>'Raw Data'!BC242</f>
        <v>34.6</v>
      </c>
      <c r="BJ242">
        <f>'Raw Data'!BD242</f>
        <v>10.4</v>
      </c>
      <c r="BK242">
        <f>'Raw Data'!BE242</f>
        <v>43092</v>
      </c>
      <c r="BL242" t="str">
        <f>'Raw Data'!BF242</f>
        <v>ASV_5+</v>
      </c>
      <c r="BM242">
        <f>'Raw Data'!BG242</f>
        <v>1.3619999999999999E-3</v>
      </c>
      <c r="BN242">
        <f>'Raw Data'!BH242</f>
        <v>49424</v>
      </c>
      <c r="BO242">
        <f>'Raw Data'!BI242</f>
        <v>48897</v>
      </c>
      <c r="BP242" t="str">
        <f>'Raw Data'!BJ242</f>
        <v>2811000200I</v>
      </c>
      <c r="BQ242" t="str">
        <f>'Raw Data'!BK242</f>
        <v>TOWNS</v>
      </c>
      <c r="BR242">
        <f>'Raw Data'!BL242</f>
        <v>1</v>
      </c>
      <c r="BS242">
        <f>'Raw Data'!BM242</f>
        <v>200</v>
      </c>
      <c r="BT242">
        <f>'Raw Data'!BN242</f>
        <v>1</v>
      </c>
      <c r="BU242">
        <f>'Raw Data'!BO242</f>
        <v>1</v>
      </c>
      <c r="BV242">
        <f>'Raw Data'!BP242</f>
        <v>2</v>
      </c>
      <c r="BW242">
        <f>'Raw Data'!BQ242</f>
        <v>1</v>
      </c>
      <c r="BX242">
        <f>'Raw Data'!BR242</f>
        <v>1</v>
      </c>
      <c r="BY242">
        <f>'Raw Data'!BS242</f>
        <v>2</v>
      </c>
      <c r="BZ242">
        <f>'Raw Data'!BT242</f>
        <v>3</v>
      </c>
      <c r="CA242">
        <f>'Raw Data'!BU242</f>
        <v>3</v>
      </c>
      <c r="CB242" t="str">
        <f>'Raw Data'!BV242</f>
        <v>N</v>
      </c>
      <c r="CC242">
        <f>'Raw Data'!BW242</f>
        <v>281</v>
      </c>
      <c r="CD242">
        <f>'Raw Data'!BX242</f>
        <v>2</v>
      </c>
      <c r="CE242">
        <f>'Raw Data'!BY242</f>
        <v>0</v>
      </c>
      <c r="CF242" t="str">
        <f>'Raw Data'!BZ242</f>
        <v>Not Urban</v>
      </c>
      <c r="CG242" t="str">
        <f>'Raw Data'!CA242</f>
        <v>Not Urban</v>
      </c>
      <c r="CH242">
        <f>'Raw Data'!CB242</f>
        <v>0</v>
      </c>
      <c r="CI242">
        <f>'Raw Data'!CC242</f>
        <v>45</v>
      </c>
      <c r="CJ242">
        <f>'Raw Data'!CD242</f>
        <v>830</v>
      </c>
      <c r="CK242" t="str">
        <f>'Raw Data'!CE242</f>
        <v xml:space="preserve"> </v>
      </c>
      <c r="CL242">
        <f>'Raw Data'!CF242</f>
        <v>0</v>
      </c>
      <c r="CM242">
        <f>'Raw Data'!CG242</f>
        <v>1.374142</v>
      </c>
      <c r="CN242">
        <f>'Raw Data'!CH242</f>
        <v>9</v>
      </c>
      <c r="CO242" t="str">
        <f>'Raw Data'!CI242</f>
        <v>State Mainline</v>
      </c>
      <c r="CP242">
        <f>'Raw Data'!CJ242</f>
        <v>830</v>
      </c>
      <c r="CQ242">
        <f>'Raw Data'!CK242</f>
        <v>501299</v>
      </c>
      <c r="CR242">
        <f>'Raw Data'!CL242</f>
        <v>19.190000000000001</v>
      </c>
      <c r="CS242">
        <f>'Raw Data'!CM242</f>
        <v>20.56</v>
      </c>
      <c r="CT242">
        <f>'Raw Data'!CN242</f>
        <v>501299</v>
      </c>
      <c r="CU242">
        <f>'Raw Data'!CO242</f>
        <v>0</v>
      </c>
      <c r="CV242">
        <f>'Raw Data'!CP242</f>
        <v>7255.4684349999998</v>
      </c>
      <c r="CW242">
        <f>'Raw Data'!CQ242</f>
        <v>100</v>
      </c>
      <c r="CX242">
        <f>'Raw Data'!CR242</f>
        <v>48944</v>
      </c>
      <c r="CY242">
        <f>'Raw Data'!CS242</f>
        <v>4.5546999999999997E-2</v>
      </c>
      <c r="CZ242">
        <f>'Raw Data'!CT242</f>
        <v>0</v>
      </c>
      <c r="DA242">
        <f>'Raw Data'!CU242</f>
        <v>1.3619999999999999E-3</v>
      </c>
      <c r="DB242">
        <f>'Raw Data'!CV242</f>
        <v>712</v>
      </c>
      <c r="DC242" t="str">
        <f>'Raw Data'!CW242</f>
        <v>281-0127</v>
      </c>
      <c r="DD242" t="str">
        <f>'Raw Data'!CX242</f>
        <v>3R : Rural Principal Arterial - Other</v>
      </c>
      <c r="DE242" t="str">
        <f>'Raw Data'!CY242</f>
        <v>34.923930, -83.624326</v>
      </c>
      <c r="DF242">
        <f>'Raw Data'!CZ242</f>
        <v>-83.624325999999996</v>
      </c>
      <c r="DG242">
        <f>'Raw Data'!DA242</f>
        <v>34.923929999999999</v>
      </c>
      <c r="DH242">
        <f>'Raw Data'!DB242</f>
        <v>34.923929999999999</v>
      </c>
      <c r="DI242">
        <f>'Raw Data'!DC242</f>
        <v>-83.624325999999996</v>
      </c>
      <c r="DJ242">
        <f>'Raw Data'!DD242</f>
        <v>1.3619999999999999E-3</v>
      </c>
      <c r="DK242">
        <f>'Raw Data'!DE242</f>
        <v>92</v>
      </c>
      <c r="DL242" s="1" t="str">
        <f>VLOOKUP(DK242,'Curve Info'!$A$9:$P$76,16)</f>
        <v>High Crash Frequency</v>
      </c>
      <c r="DM242" s="1" t="str">
        <f>VLOOKUP(DK242,'Curve Info'!$A$9:$P$76,14)</f>
        <v>Low AADT</v>
      </c>
      <c r="DN242" s="1">
        <f t="shared" si="37"/>
        <v>1663.3333333333333</v>
      </c>
      <c r="DO242" s="1">
        <f t="shared" si="38"/>
        <v>1135</v>
      </c>
      <c r="DP242" s="1">
        <f t="shared" si="39"/>
        <v>528.33333333333326</v>
      </c>
      <c r="DQ242" s="1">
        <f t="shared" si="40"/>
        <v>0.46549192364170333</v>
      </c>
      <c r="DR242" s="1">
        <f t="shared" si="41"/>
        <v>1399.1666666666665</v>
      </c>
      <c r="DS242">
        <f>'Raw Data'!DF242</f>
        <v>1620</v>
      </c>
      <c r="DT242">
        <f>'Raw Data'!DG242</f>
        <v>11.6</v>
      </c>
      <c r="DU242">
        <f>'Raw Data'!DH242</f>
        <v>1710</v>
      </c>
      <c r="DV242">
        <f>'Raw Data'!DI242</f>
        <v>11.6</v>
      </c>
      <c r="DW242">
        <f>'Raw Data'!DJ242</f>
        <v>1660</v>
      </c>
      <c r="DX242">
        <f>'Raw Data'!DK242</f>
        <v>11.6</v>
      </c>
      <c r="DY242">
        <f>'Raw Data'!DL242</f>
        <v>860</v>
      </c>
      <c r="DZ242">
        <f>'Raw Data'!DM242</f>
        <v>0</v>
      </c>
      <c r="EA242">
        <f>'Raw Data'!DN242</f>
        <v>830</v>
      </c>
      <c r="EB242">
        <f>'Raw Data'!DO242</f>
        <v>11.9</v>
      </c>
      <c r="EC242">
        <f>'Raw Data'!DP242</f>
        <v>1170</v>
      </c>
      <c r="ED242">
        <f>'Raw Data'!DQ242</f>
        <v>13.1</v>
      </c>
      <c r="EE242">
        <f>'Raw Data'!DR242</f>
        <v>1110</v>
      </c>
      <c r="EF242">
        <f>'Raw Data'!DS242</f>
        <v>13.8</v>
      </c>
      <c r="EG242">
        <f>'Raw Data'!DT242</f>
        <v>1430</v>
      </c>
      <c r="EH242">
        <f>'Raw Data'!DU242</f>
        <v>9.1999999999999993</v>
      </c>
      <c r="EI242">
        <f>'Raw Data'!DV242</f>
        <v>1430</v>
      </c>
      <c r="EJ242">
        <f>'Raw Data'!DW242</f>
        <v>9.1999999999999993</v>
      </c>
      <c r="EK242">
        <f>'Raw Data'!DX242</f>
        <v>1260</v>
      </c>
      <c r="EL242">
        <f>'Raw Data'!DY242</f>
        <v>12.8</v>
      </c>
      <c r="EM242">
        <f>'Raw Data'!DZ242</f>
        <v>0</v>
      </c>
    </row>
    <row r="243" spans="1:143" x14ac:dyDescent="0.3">
      <c r="A243">
        <f>'Raw Data'!A243</f>
        <v>242</v>
      </c>
      <c r="B243">
        <f>'Raw Data'!B243</f>
        <v>6750486</v>
      </c>
      <c r="C243" t="str">
        <f>'Raw Data'!C243</f>
        <v>Towns County Sheriff's Office</v>
      </c>
      <c r="D243">
        <f>'Raw Data'!D243</f>
        <v>43207.427083333336</v>
      </c>
      <c r="E243" s="1">
        <f t="shared" si="32"/>
        <v>2018</v>
      </c>
      <c r="F243" s="1" t="str" cm="1">
        <f t="array" ref="F243">_xlfn.IFS(E243&lt;=2016,"before treatment",E243=2017,"unknown",E243&gt;2017,"after treatment")</f>
        <v>after treatment</v>
      </c>
      <c r="G243" s="1">
        <f t="shared" si="33"/>
        <v>0</v>
      </c>
      <c r="H243" s="1">
        <f t="shared" si="34"/>
        <v>1</v>
      </c>
      <c r="I243" t="str">
        <f>'Raw Data'!E243</f>
        <v>Towns</v>
      </c>
      <c r="J243" t="str">
        <f>'Raw Data'!F243</f>
        <v>US Highway 76</v>
      </c>
      <c r="K243" t="str">
        <f>'Raw Data'!G243</f>
        <v>Upper High Tower Overlook</v>
      </c>
      <c r="L243" t="str">
        <f>'Raw Data'!H243</f>
        <v>(B) Suspected Minor/Visible Injury</v>
      </c>
      <c r="M243">
        <f>'Raw Data'!I243</f>
        <v>0</v>
      </c>
      <c r="N243">
        <f>'Raw Data'!J243</f>
        <v>0</v>
      </c>
      <c r="O243">
        <f>'Raw Data'!K243</f>
        <v>1</v>
      </c>
      <c r="P243" t="str">
        <f>'Raw Data'!L243</f>
        <v>Not a Collision with Motor Vehicle</v>
      </c>
      <c r="Q243" t="str">
        <f>'Raw Data'!M243</f>
        <v>On Shoulder</v>
      </c>
      <c r="R243" t="str">
        <f>'Raw Data'!N243</f>
        <v>Other Non-Collision</v>
      </c>
      <c r="S243" t="str">
        <f>'Raw Data'!O243</f>
        <v>Other Non-Collision</v>
      </c>
      <c r="T243" t="str">
        <f>'Raw Data'!P243</f>
        <v>Too Fast for Conditions</v>
      </c>
      <c r="U243">
        <f>'Raw Data'!Q243</f>
        <v>1</v>
      </c>
      <c r="V243" s="1" t="str">
        <f t="shared" si="35"/>
        <v>Yes</v>
      </c>
      <c r="W243" t="str">
        <f>'Raw Data'!R243</f>
        <v>Negotiating a Curve</v>
      </c>
      <c r="X243" t="str">
        <f>'Raw Data'!S243</f>
        <v>West</v>
      </c>
      <c r="Y243" t="str">
        <f>'Raw Data'!T243</f>
        <v>Daylight</v>
      </c>
      <c r="Z243" t="str">
        <f>'Raw Data'!U243</f>
        <v>Dry</v>
      </c>
      <c r="AA243">
        <f>'Raw Data'!V243</f>
        <v>0</v>
      </c>
      <c r="AB243" t="str">
        <f>'Raw Data'!W243</f>
        <v>Motorcycle Helmet</v>
      </c>
      <c r="AC243" s="1">
        <f t="shared" si="36"/>
        <v>1</v>
      </c>
      <c r="AD243" t="str">
        <f>'Raw Data'!X243</f>
        <v>Motorcycle</v>
      </c>
      <c r="AE243" t="str">
        <f>'Raw Data'!Y243</f>
        <v>2811000200I</v>
      </c>
      <c r="AF243">
        <f>'Raw Data'!Z243</f>
        <v>19.495000000000001</v>
      </c>
      <c r="AG243">
        <f>'Raw Data'!AA243</f>
        <v>34.923845</v>
      </c>
      <c r="AH243">
        <f>'Raw Data'!AB243</f>
        <v>-83.624172000000002</v>
      </c>
      <c r="AI243">
        <f>'Raw Data'!AC243</f>
        <v>92</v>
      </c>
      <c r="AJ243">
        <f>'Raw Data'!AD243</f>
        <v>69</v>
      </c>
      <c r="AK243">
        <f>'Raw Data'!AE243</f>
        <v>32</v>
      </c>
      <c r="AL243" t="str">
        <f>'Raw Data'!AF243</f>
        <v>D1_0002_00_I</v>
      </c>
      <c r="AM243">
        <f>'Raw Data'!AG243</f>
        <v>26</v>
      </c>
      <c r="AN243">
        <f>'Raw Data'!AH243</f>
        <v>31</v>
      </c>
      <c r="AO243" t="str">
        <f>'Raw Data'!AI243</f>
        <v>split</v>
      </c>
      <c r="AP243">
        <f>'Raw Data'!AJ243</f>
        <v>294.5</v>
      </c>
      <c r="AQ243">
        <f>'Raw Data'!AK243</f>
        <v>90.5</v>
      </c>
      <c r="AR243">
        <f>'Raw Data'!AL243</f>
        <v>466.4</v>
      </c>
      <c r="AS243">
        <f>'Raw Data'!AM243</f>
        <v>-83.624270999999993</v>
      </c>
      <c r="AT243">
        <f>'Raw Data'!AN243</f>
        <v>34.923898999999999</v>
      </c>
      <c r="AU243">
        <f>'Raw Data'!AO243</f>
        <v>-83.623694</v>
      </c>
      <c r="AV243">
        <f>'Raw Data'!AP243</f>
        <v>34.922839000000003</v>
      </c>
      <c r="AW243" t="str">
        <f>'Raw Data'!AQ243</f>
        <v>2811000200I</v>
      </c>
      <c r="AX243">
        <f>'Raw Data'!AR243</f>
        <v>1</v>
      </c>
      <c r="AY243">
        <f>'Raw Data'!AS243</f>
        <v>281</v>
      </c>
      <c r="AZ243">
        <f>'Raw Data'!AT243</f>
        <v>2</v>
      </c>
      <c r="BA243">
        <f>'Raw Data'!AU243</f>
        <v>0</v>
      </c>
      <c r="BB243">
        <f>'Raw Data'!AV243</f>
        <v>45</v>
      </c>
      <c r="BC243">
        <f>'Raw Data'!AW243</f>
        <v>13.24</v>
      </c>
      <c r="BD243">
        <f>'Raw Data'!AX243</f>
        <v>13.03</v>
      </c>
      <c r="BE243">
        <f>'Raw Data'!AY243</f>
        <v>2460.6</v>
      </c>
      <c r="BF243">
        <f>'Raw Data'!AZ243</f>
        <v>2438</v>
      </c>
      <c r="BG243">
        <f>'Raw Data'!BA243</f>
        <v>2414.6999999999998</v>
      </c>
      <c r="BH243">
        <f>'Raw Data'!BB243</f>
        <v>45</v>
      </c>
      <c r="BI243">
        <f>'Raw Data'!BC243</f>
        <v>34.6</v>
      </c>
      <c r="BJ243">
        <f>'Raw Data'!BD243</f>
        <v>10.4</v>
      </c>
      <c r="BK243">
        <f>'Raw Data'!BE243</f>
        <v>43092</v>
      </c>
      <c r="BL243" t="str">
        <f>'Raw Data'!BF243</f>
        <v>ASV_5+</v>
      </c>
      <c r="BM243">
        <f>'Raw Data'!BG243</f>
        <v>1.3619999999999999E-3</v>
      </c>
      <c r="BN243">
        <f>'Raw Data'!BH243</f>
        <v>49424</v>
      </c>
      <c r="BO243">
        <f>'Raw Data'!BI243</f>
        <v>48897</v>
      </c>
      <c r="BP243" t="str">
        <f>'Raw Data'!BJ243</f>
        <v>2811000200I</v>
      </c>
      <c r="BQ243" t="str">
        <f>'Raw Data'!BK243</f>
        <v>TOWNS</v>
      </c>
      <c r="BR243">
        <f>'Raw Data'!BL243</f>
        <v>1</v>
      </c>
      <c r="BS243">
        <f>'Raw Data'!BM243</f>
        <v>200</v>
      </c>
      <c r="BT243">
        <f>'Raw Data'!BN243</f>
        <v>1</v>
      </c>
      <c r="BU243">
        <f>'Raw Data'!BO243</f>
        <v>1</v>
      </c>
      <c r="BV243">
        <f>'Raw Data'!BP243</f>
        <v>2</v>
      </c>
      <c r="BW243">
        <f>'Raw Data'!BQ243</f>
        <v>1</v>
      </c>
      <c r="BX243">
        <f>'Raw Data'!BR243</f>
        <v>1</v>
      </c>
      <c r="BY243">
        <f>'Raw Data'!BS243</f>
        <v>2</v>
      </c>
      <c r="BZ243">
        <f>'Raw Data'!BT243</f>
        <v>3</v>
      </c>
      <c r="CA243">
        <f>'Raw Data'!BU243</f>
        <v>3</v>
      </c>
      <c r="CB243" t="str">
        <f>'Raw Data'!BV243</f>
        <v>N</v>
      </c>
      <c r="CC243">
        <f>'Raw Data'!BW243</f>
        <v>281</v>
      </c>
      <c r="CD243">
        <f>'Raw Data'!BX243</f>
        <v>2</v>
      </c>
      <c r="CE243">
        <f>'Raw Data'!BY243</f>
        <v>0</v>
      </c>
      <c r="CF243" t="str">
        <f>'Raw Data'!BZ243</f>
        <v>Not Urban</v>
      </c>
      <c r="CG243" t="str">
        <f>'Raw Data'!CA243</f>
        <v>Not Urban</v>
      </c>
      <c r="CH243">
        <f>'Raw Data'!CB243</f>
        <v>0</v>
      </c>
      <c r="CI243">
        <f>'Raw Data'!CC243</f>
        <v>45</v>
      </c>
      <c r="CJ243">
        <f>'Raw Data'!CD243</f>
        <v>830</v>
      </c>
      <c r="CK243" t="str">
        <f>'Raw Data'!CE243</f>
        <v xml:space="preserve"> </v>
      </c>
      <c r="CL243">
        <f>'Raw Data'!CF243</f>
        <v>0</v>
      </c>
      <c r="CM243">
        <f>'Raw Data'!CG243</f>
        <v>1.374142</v>
      </c>
      <c r="CN243">
        <f>'Raw Data'!CH243</f>
        <v>9</v>
      </c>
      <c r="CO243" t="str">
        <f>'Raw Data'!CI243</f>
        <v>State Mainline</v>
      </c>
      <c r="CP243">
        <f>'Raw Data'!CJ243</f>
        <v>830</v>
      </c>
      <c r="CQ243">
        <f>'Raw Data'!CK243</f>
        <v>501299</v>
      </c>
      <c r="CR243">
        <f>'Raw Data'!CL243</f>
        <v>19.190000000000001</v>
      </c>
      <c r="CS243">
        <f>'Raw Data'!CM243</f>
        <v>20.56</v>
      </c>
      <c r="CT243">
        <f>'Raw Data'!CN243</f>
        <v>501299</v>
      </c>
      <c r="CU243">
        <f>'Raw Data'!CO243</f>
        <v>0</v>
      </c>
      <c r="CV243">
        <f>'Raw Data'!CP243</f>
        <v>7255.4684349999998</v>
      </c>
      <c r="CW243">
        <f>'Raw Data'!CQ243</f>
        <v>100</v>
      </c>
      <c r="CX243">
        <f>'Raw Data'!CR243</f>
        <v>48944</v>
      </c>
      <c r="CY243">
        <f>'Raw Data'!CS243</f>
        <v>4.5546999999999997E-2</v>
      </c>
      <c r="CZ243">
        <f>'Raw Data'!CT243</f>
        <v>0</v>
      </c>
      <c r="DA243">
        <f>'Raw Data'!CU243</f>
        <v>1.3619999999999999E-3</v>
      </c>
      <c r="DB243">
        <f>'Raw Data'!CV243</f>
        <v>712</v>
      </c>
      <c r="DC243" t="str">
        <f>'Raw Data'!CW243</f>
        <v>281-0127</v>
      </c>
      <c r="DD243" t="str">
        <f>'Raw Data'!CX243</f>
        <v>3R : Rural Principal Arterial - Other</v>
      </c>
      <c r="DE243" t="str">
        <f>'Raw Data'!CY243</f>
        <v>34.923930, -83.624326</v>
      </c>
      <c r="DF243">
        <f>'Raw Data'!CZ243</f>
        <v>-83.624325999999996</v>
      </c>
      <c r="DG243">
        <f>'Raw Data'!DA243</f>
        <v>34.923929999999999</v>
      </c>
      <c r="DH243">
        <f>'Raw Data'!DB243</f>
        <v>34.923929999999999</v>
      </c>
      <c r="DI243">
        <f>'Raw Data'!DC243</f>
        <v>-83.624325999999996</v>
      </c>
      <c r="DJ243">
        <f>'Raw Data'!DD243</f>
        <v>1.3619999999999999E-3</v>
      </c>
      <c r="DK243">
        <f>'Raw Data'!DE243</f>
        <v>92</v>
      </c>
      <c r="DL243" s="1" t="str">
        <f>VLOOKUP(DK243,'Curve Info'!$A$9:$P$76,16)</f>
        <v>High Crash Frequency</v>
      </c>
      <c r="DM243" s="1" t="str">
        <f>VLOOKUP(DK243,'Curve Info'!$A$9:$P$76,14)</f>
        <v>Low AADT</v>
      </c>
      <c r="DN243" s="1">
        <f t="shared" si="37"/>
        <v>1663.3333333333333</v>
      </c>
      <c r="DO243" s="1">
        <f t="shared" si="38"/>
        <v>1135</v>
      </c>
      <c r="DP243" s="1">
        <f t="shared" si="39"/>
        <v>528.33333333333326</v>
      </c>
      <c r="DQ243" s="1">
        <f t="shared" si="40"/>
        <v>0.46549192364170333</v>
      </c>
      <c r="DR243" s="1">
        <f t="shared" si="41"/>
        <v>1399.1666666666665</v>
      </c>
      <c r="DS243">
        <f>'Raw Data'!DF243</f>
        <v>1620</v>
      </c>
      <c r="DT243">
        <f>'Raw Data'!DG243</f>
        <v>11.6</v>
      </c>
      <c r="DU243">
        <f>'Raw Data'!DH243</f>
        <v>1710</v>
      </c>
      <c r="DV243">
        <f>'Raw Data'!DI243</f>
        <v>11.6</v>
      </c>
      <c r="DW243">
        <f>'Raw Data'!DJ243</f>
        <v>1660</v>
      </c>
      <c r="DX243">
        <f>'Raw Data'!DK243</f>
        <v>11.6</v>
      </c>
      <c r="DY243">
        <f>'Raw Data'!DL243</f>
        <v>860</v>
      </c>
      <c r="DZ243">
        <f>'Raw Data'!DM243</f>
        <v>0</v>
      </c>
      <c r="EA243">
        <f>'Raw Data'!DN243</f>
        <v>830</v>
      </c>
      <c r="EB243">
        <f>'Raw Data'!DO243</f>
        <v>11.9</v>
      </c>
      <c r="EC243">
        <f>'Raw Data'!DP243</f>
        <v>1170</v>
      </c>
      <c r="ED243">
        <f>'Raw Data'!DQ243</f>
        <v>13.1</v>
      </c>
      <c r="EE243">
        <f>'Raw Data'!DR243</f>
        <v>1110</v>
      </c>
      <c r="EF243">
        <f>'Raw Data'!DS243</f>
        <v>13.8</v>
      </c>
      <c r="EG243">
        <f>'Raw Data'!DT243</f>
        <v>1430</v>
      </c>
      <c r="EH243">
        <f>'Raw Data'!DU243</f>
        <v>9.1999999999999993</v>
      </c>
      <c r="EI243">
        <f>'Raw Data'!DV243</f>
        <v>1430</v>
      </c>
      <c r="EJ243">
        <f>'Raw Data'!DW243</f>
        <v>9.1999999999999993</v>
      </c>
      <c r="EK243">
        <f>'Raw Data'!DX243</f>
        <v>1260</v>
      </c>
      <c r="EL243">
        <f>'Raw Data'!DY243</f>
        <v>12.8</v>
      </c>
      <c r="EM243">
        <f>'Raw Data'!DZ243</f>
        <v>0</v>
      </c>
    </row>
    <row r="244" spans="1:143" x14ac:dyDescent="0.3">
      <c r="A244">
        <f>'Raw Data'!A244</f>
        <v>243</v>
      </c>
      <c r="B244">
        <f>'Raw Data'!B244</f>
        <v>6493375</v>
      </c>
      <c r="C244" t="str">
        <f>'Raw Data'!C244</f>
        <v>Towns County Sheriff's Office</v>
      </c>
      <c r="D244">
        <f>'Raw Data'!D244</f>
        <v>43008.693749999999</v>
      </c>
      <c r="E244" s="1">
        <f t="shared" si="32"/>
        <v>2017</v>
      </c>
      <c r="F244" s="1" t="str" cm="1">
        <f t="array" ref="F244">_xlfn.IFS(E244&lt;=2016,"before treatment",E244=2017,"unknown",E244&gt;2017,"after treatment")</f>
        <v>unknown</v>
      </c>
      <c r="G244" s="1">
        <f t="shared" si="33"/>
        <v>0</v>
      </c>
      <c r="H244" s="1">
        <f t="shared" si="34"/>
        <v>0</v>
      </c>
      <c r="I244" t="str">
        <f>'Raw Data'!E244</f>
        <v>Towns</v>
      </c>
      <c r="J244" t="str">
        <f>'Raw Data'!F244</f>
        <v>US Highway 76</v>
      </c>
      <c r="K244" t="str">
        <f>'Raw Data'!G244</f>
        <v>Upper Hightower Overlook</v>
      </c>
      <c r="L244" t="str">
        <f>'Raw Data'!H244</f>
        <v>(A) Suspected Serious Injury</v>
      </c>
      <c r="M244">
        <f>'Raw Data'!I244</f>
        <v>0</v>
      </c>
      <c r="N244">
        <f>'Raw Data'!J244</f>
        <v>1</v>
      </c>
      <c r="O244">
        <f>'Raw Data'!K244</f>
        <v>0</v>
      </c>
      <c r="P244" t="str">
        <f>'Raw Data'!L244</f>
        <v>Not a Collision with Motor Vehicle</v>
      </c>
      <c r="Q244" t="str">
        <f>'Raw Data'!M244</f>
        <v>Off Roadway</v>
      </c>
      <c r="R244" t="str">
        <f>'Raw Data'!N244</f>
        <v>Other-Fixed Object</v>
      </c>
      <c r="S244" t="str">
        <f>'Raw Data'!O244</f>
        <v>Other - Fixed Object</v>
      </c>
      <c r="T244" t="str">
        <f>'Raw Data'!P244</f>
        <v>(None)</v>
      </c>
      <c r="U244">
        <f>'Raw Data'!Q244</f>
        <v>1</v>
      </c>
      <c r="V244" s="1" t="str">
        <f t="shared" si="35"/>
        <v>Yes</v>
      </c>
      <c r="W244" t="str">
        <f>'Raw Data'!R244</f>
        <v>Negotiating a Curve</v>
      </c>
      <c r="X244" t="str">
        <f>'Raw Data'!S244</f>
        <v>West</v>
      </c>
      <c r="Y244" t="str">
        <f>'Raw Data'!T244</f>
        <v>Daylight</v>
      </c>
      <c r="Z244" t="str">
        <f>'Raw Data'!U244</f>
        <v>Dry</v>
      </c>
      <c r="AA244">
        <f>'Raw Data'!V244</f>
        <v>62</v>
      </c>
      <c r="AB244" t="str">
        <f>'Raw Data'!W244</f>
        <v>["Motorcycle Helmet","Motorcycle Helmet"]</v>
      </c>
      <c r="AC244" s="1">
        <f t="shared" si="36"/>
        <v>1</v>
      </c>
      <c r="AD244" t="str">
        <f>'Raw Data'!X244</f>
        <v>Motorcycle</v>
      </c>
      <c r="AE244" t="str">
        <f>'Raw Data'!Y244</f>
        <v>2811000200I</v>
      </c>
      <c r="AF244">
        <f>'Raw Data'!Z244</f>
        <v>19.481732000000001</v>
      </c>
      <c r="AG244">
        <f>'Raw Data'!AA244</f>
        <v>34.923968000000002</v>
      </c>
      <c r="AH244">
        <f>'Raw Data'!AB244</f>
        <v>-83.624393999999995</v>
      </c>
      <c r="AI244">
        <f>'Raw Data'!AC244</f>
        <v>92</v>
      </c>
      <c r="AJ244">
        <f>'Raw Data'!AD244</f>
        <v>69</v>
      </c>
      <c r="AK244">
        <f>'Raw Data'!AE244</f>
        <v>32</v>
      </c>
      <c r="AL244" t="str">
        <f>'Raw Data'!AF244</f>
        <v>D1_0002_00_I</v>
      </c>
      <c r="AM244">
        <f>'Raw Data'!AG244</f>
        <v>26</v>
      </c>
      <c r="AN244">
        <f>'Raw Data'!AH244</f>
        <v>31</v>
      </c>
      <c r="AO244" t="str">
        <f>'Raw Data'!AI244</f>
        <v>split</v>
      </c>
      <c r="AP244">
        <f>'Raw Data'!AJ244</f>
        <v>294.5</v>
      </c>
      <c r="AQ244">
        <f>'Raw Data'!AK244</f>
        <v>90.5</v>
      </c>
      <c r="AR244">
        <f>'Raw Data'!AL244</f>
        <v>466.4</v>
      </c>
      <c r="AS244">
        <f>'Raw Data'!AM244</f>
        <v>-83.624270999999993</v>
      </c>
      <c r="AT244">
        <f>'Raw Data'!AN244</f>
        <v>34.923898999999999</v>
      </c>
      <c r="AU244">
        <f>'Raw Data'!AO244</f>
        <v>-83.623694</v>
      </c>
      <c r="AV244">
        <f>'Raw Data'!AP244</f>
        <v>34.922839000000003</v>
      </c>
      <c r="AW244" t="str">
        <f>'Raw Data'!AQ244</f>
        <v>2811000200I</v>
      </c>
      <c r="AX244">
        <f>'Raw Data'!AR244</f>
        <v>1</v>
      </c>
      <c r="AY244">
        <f>'Raw Data'!AS244</f>
        <v>281</v>
      </c>
      <c r="AZ244">
        <f>'Raw Data'!AT244</f>
        <v>2</v>
      </c>
      <c r="BA244">
        <f>'Raw Data'!AU244</f>
        <v>0</v>
      </c>
      <c r="BB244">
        <f>'Raw Data'!AV244</f>
        <v>45</v>
      </c>
      <c r="BC244">
        <f>'Raw Data'!AW244</f>
        <v>13.24</v>
      </c>
      <c r="BD244">
        <f>'Raw Data'!AX244</f>
        <v>13.03</v>
      </c>
      <c r="BE244">
        <f>'Raw Data'!AY244</f>
        <v>2460.6</v>
      </c>
      <c r="BF244">
        <f>'Raw Data'!AZ244</f>
        <v>2438</v>
      </c>
      <c r="BG244">
        <f>'Raw Data'!BA244</f>
        <v>2414.6999999999998</v>
      </c>
      <c r="BH244">
        <f>'Raw Data'!BB244</f>
        <v>45</v>
      </c>
      <c r="BI244">
        <f>'Raw Data'!BC244</f>
        <v>34.6</v>
      </c>
      <c r="BJ244">
        <f>'Raw Data'!BD244</f>
        <v>10.4</v>
      </c>
      <c r="BK244">
        <f>'Raw Data'!BE244</f>
        <v>43092</v>
      </c>
      <c r="BL244" t="str">
        <f>'Raw Data'!BF244</f>
        <v>ASV_5+</v>
      </c>
      <c r="BM244">
        <f>'Raw Data'!BG244</f>
        <v>1.3619999999999999E-3</v>
      </c>
      <c r="BN244">
        <f>'Raw Data'!BH244</f>
        <v>49424</v>
      </c>
      <c r="BO244">
        <f>'Raw Data'!BI244</f>
        <v>48897</v>
      </c>
      <c r="BP244" t="str">
        <f>'Raw Data'!BJ244</f>
        <v>2811000200I</v>
      </c>
      <c r="BQ244" t="str">
        <f>'Raw Data'!BK244</f>
        <v>TOWNS</v>
      </c>
      <c r="BR244">
        <f>'Raw Data'!BL244</f>
        <v>1</v>
      </c>
      <c r="BS244">
        <f>'Raw Data'!BM244</f>
        <v>200</v>
      </c>
      <c r="BT244">
        <f>'Raw Data'!BN244</f>
        <v>1</v>
      </c>
      <c r="BU244">
        <f>'Raw Data'!BO244</f>
        <v>1</v>
      </c>
      <c r="BV244">
        <f>'Raw Data'!BP244</f>
        <v>2</v>
      </c>
      <c r="BW244">
        <f>'Raw Data'!BQ244</f>
        <v>1</v>
      </c>
      <c r="BX244">
        <f>'Raw Data'!BR244</f>
        <v>1</v>
      </c>
      <c r="BY244">
        <f>'Raw Data'!BS244</f>
        <v>2</v>
      </c>
      <c r="BZ244">
        <f>'Raw Data'!BT244</f>
        <v>3</v>
      </c>
      <c r="CA244">
        <f>'Raw Data'!BU244</f>
        <v>3</v>
      </c>
      <c r="CB244" t="str">
        <f>'Raw Data'!BV244</f>
        <v>N</v>
      </c>
      <c r="CC244">
        <f>'Raw Data'!BW244</f>
        <v>281</v>
      </c>
      <c r="CD244">
        <f>'Raw Data'!BX244</f>
        <v>2</v>
      </c>
      <c r="CE244">
        <f>'Raw Data'!BY244</f>
        <v>0</v>
      </c>
      <c r="CF244" t="str">
        <f>'Raw Data'!BZ244</f>
        <v>Not Urban</v>
      </c>
      <c r="CG244" t="str">
        <f>'Raw Data'!CA244</f>
        <v>Not Urban</v>
      </c>
      <c r="CH244">
        <f>'Raw Data'!CB244</f>
        <v>0</v>
      </c>
      <c r="CI244">
        <f>'Raw Data'!CC244</f>
        <v>45</v>
      </c>
      <c r="CJ244">
        <f>'Raw Data'!CD244</f>
        <v>830</v>
      </c>
      <c r="CK244" t="str">
        <f>'Raw Data'!CE244</f>
        <v xml:space="preserve"> </v>
      </c>
      <c r="CL244">
        <f>'Raw Data'!CF244</f>
        <v>0</v>
      </c>
      <c r="CM244">
        <f>'Raw Data'!CG244</f>
        <v>1.374142</v>
      </c>
      <c r="CN244">
        <f>'Raw Data'!CH244</f>
        <v>9</v>
      </c>
      <c r="CO244" t="str">
        <f>'Raw Data'!CI244</f>
        <v>State Mainline</v>
      </c>
      <c r="CP244">
        <f>'Raw Data'!CJ244</f>
        <v>830</v>
      </c>
      <c r="CQ244">
        <f>'Raw Data'!CK244</f>
        <v>501299</v>
      </c>
      <c r="CR244">
        <f>'Raw Data'!CL244</f>
        <v>19.190000000000001</v>
      </c>
      <c r="CS244">
        <f>'Raw Data'!CM244</f>
        <v>20.56</v>
      </c>
      <c r="CT244">
        <f>'Raw Data'!CN244</f>
        <v>501299</v>
      </c>
      <c r="CU244">
        <f>'Raw Data'!CO244</f>
        <v>0</v>
      </c>
      <c r="CV244">
        <f>'Raw Data'!CP244</f>
        <v>7255.4684349999998</v>
      </c>
      <c r="CW244">
        <f>'Raw Data'!CQ244</f>
        <v>100</v>
      </c>
      <c r="CX244">
        <f>'Raw Data'!CR244</f>
        <v>48944</v>
      </c>
      <c r="CY244">
        <f>'Raw Data'!CS244</f>
        <v>4.5546999999999997E-2</v>
      </c>
      <c r="CZ244">
        <f>'Raw Data'!CT244</f>
        <v>0</v>
      </c>
      <c r="DA244">
        <f>'Raw Data'!CU244</f>
        <v>1.3619999999999999E-3</v>
      </c>
      <c r="DB244">
        <f>'Raw Data'!CV244</f>
        <v>712</v>
      </c>
      <c r="DC244" t="str">
        <f>'Raw Data'!CW244</f>
        <v>281-0127</v>
      </c>
      <c r="DD244" t="str">
        <f>'Raw Data'!CX244</f>
        <v>3R : Rural Principal Arterial - Other</v>
      </c>
      <c r="DE244" t="str">
        <f>'Raw Data'!CY244</f>
        <v>34.923930, -83.624326</v>
      </c>
      <c r="DF244">
        <f>'Raw Data'!CZ244</f>
        <v>-83.624325999999996</v>
      </c>
      <c r="DG244">
        <f>'Raw Data'!DA244</f>
        <v>34.923929999999999</v>
      </c>
      <c r="DH244">
        <f>'Raw Data'!DB244</f>
        <v>34.923929999999999</v>
      </c>
      <c r="DI244">
        <f>'Raw Data'!DC244</f>
        <v>-83.624325999999996</v>
      </c>
      <c r="DJ244">
        <f>'Raw Data'!DD244</f>
        <v>1.3619999999999999E-3</v>
      </c>
      <c r="DK244">
        <f>'Raw Data'!DE244</f>
        <v>92</v>
      </c>
      <c r="DL244" s="1" t="str">
        <f>VLOOKUP(DK244,'Curve Info'!$A$9:$P$76,16)</f>
        <v>High Crash Frequency</v>
      </c>
      <c r="DM244" s="1" t="str">
        <f>VLOOKUP(DK244,'Curve Info'!$A$9:$P$76,14)</f>
        <v>Low AADT</v>
      </c>
      <c r="DN244" s="1">
        <f t="shared" si="37"/>
        <v>1663.3333333333333</v>
      </c>
      <c r="DO244" s="1">
        <f t="shared" si="38"/>
        <v>1135</v>
      </c>
      <c r="DP244" s="1">
        <f t="shared" si="39"/>
        <v>528.33333333333326</v>
      </c>
      <c r="DQ244" s="1">
        <f t="shared" si="40"/>
        <v>0.46549192364170333</v>
      </c>
      <c r="DR244" s="1">
        <f t="shared" si="41"/>
        <v>1399.1666666666665</v>
      </c>
      <c r="DS244">
        <f>'Raw Data'!DF244</f>
        <v>1620</v>
      </c>
      <c r="DT244">
        <f>'Raw Data'!DG244</f>
        <v>11.6</v>
      </c>
      <c r="DU244">
        <f>'Raw Data'!DH244</f>
        <v>1710</v>
      </c>
      <c r="DV244">
        <f>'Raw Data'!DI244</f>
        <v>11.6</v>
      </c>
      <c r="DW244">
        <f>'Raw Data'!DJ244</f>
        <v>1660</v>
      </c>
      <c r="DX244">
        <f>'Raw Data'!DK244</f>
        <v>11.6</v>
      </c>
      <c r="DY244">
        <f>'Raw Data'!DL244</f>
        <v>860</v>
      </c>
      <c r="DZ244">
        <f>'Raw Data'!DM244</f>
        <v>0</v>
      </c>
      <c r="EA244">
        <f>'Raw Data'!DN244</f>
        <v>830</v>
      </c>
      <c r="EB244">
        <f>'Raw Data'!DO244</f>
        <v>11.9</v>
      </c>
      <c r="EC244">
        <f>'Raw Data'!DP244</f>
        <v>1170</v>
      </c>
      <c r="ED244">
        <f>'Raw Data'!DQ244</f>
        <v>13.1</v>
      </c>
      <c r="EE244">
        <f>'Raw Data'!DR244</f>
        <v>1110</v>
      </c>
      <c r="EF244">
        <f>'Raw Data'!DS244</f>
        <v>13.8</v>
      </c>
      <c r="EG244">
        <f>'Raw Data'!DT244</f>
        <v>1430</v>
      </c>
      <c r="EH244">
        <f>'Raw Data'!DU244</f>
        <v>9.1999999999999993</v>
      </c>
      <c r="EI244">
        <f>'Raw Data'!DV244</f>
        <v>1430</v>
      </c>
      <c r="EJ244">
        <f>'Raw Data'!DW244</f>
        <v>9.1999999999999993</v>
      </c>
      <c r="EK244">
        <f>'Raw Data'!DX244</f>
        <v>1260</v>
      </c>
      <c r="EL244">
        <f>'Raw Data'!DY244</f>
        <v>12.8</v>
      </c>
      <c r="EM244">
        <f>'Raw Data'!DZ244</f>
        <v>1.3799999999999999E-4</v>
      </c>
    </row>
    <row r="245" spans="1:143" x14ac:dyDescent="0.3">
      <c r="A245">
        <f>'Raw Data'!A245</f>
        <v>244</v>
      </c>
      <c r="B245">
        <f>'Raw Data'!B245</f>
        <v>6258511</v>
      </c>
      <c r="C245" t="str">
        <f>'Raw Data'!C245</f>
        <v>Gsp Post 00</v>
      </c>
      <c r="D245">
        <f>'Raw Data'!D245</f>
        <v>42883.582638888889</v>
      </c>
      <c r="E245" s="1">
        <f t="shared" si="32"/>
        <v>2017</v>
      </c>
      <c r="F245" s="1" t="str" cm="1">
        <f t="array" ref="F245">_xlfn.IFS(E245&lt;=2016,"before treatment",E245=2017,"unknown",E245&gt;2017,"after treatment")</f>
        <v>unknown</v>
      </c>
      <c r="G245" s="1">
        <f t="shared" si="33"/>
        <v>0</v>
      </c>
      <c r="H245" s="1">
        <f t="shared" si="34"/>
        <v>0</v>
      </c>
      <c r="I245" t="str">
        <f>'Raw Data'!E245</f>
        <v>Towns</v>
      </c>
      <c r="J245" t="str">
        <f>'Raw Data'!F245</f>
        <v>US Highway 76</v>
      </c>
      <c r="K245" t="str">
        <f>'Raw Data'!G245</f>
        <v>Near Barefoot Rd</v>
      </c>
      <c r="L245" t="str">
        <f>'Raw Data'!H245</f>
        <v>(C) Possible Injury / Complaint</v>
      </c>
      <c r="M245">
        <f>'Raw Data'!I245</f>
        <v>0</v>
      </c>
      <c r="N245">
        <f>'Raw Data'!J245</f>
        <v>0</v>
      </c>
      <c r="O245">
        <f>'Raw Data'!K245</f>
        <v>0</v>
      </c>
      <c r="P245" t="str">
        <f>'Raw Data'!L245</f>
        <v>Not a Collision with Motor Vehicle</v>
      </c>
      <c r="Q245" t="str">
        <f>'Raw Data'!M245</f>
        <v>On Roadway - Non-Intersection</v>
      </c>
      <c r="R245" t="str">
        <f>'Raw Data'!N245</f>
        <v>Over Turn</v>
      </c>
      <c r="S245" t="str">
        <f>'Raw Data'!O245</f>
        <v>Over Turn</v>
      </c>
      <c r="T245" t="str">
        <f>'Raw Data'!P245</f>
        <v>(None)</v>
      </c>
      <c r="U245">
        <f>'Raw Data'!Q245</f>
        <v>1</v>
      </c>
      <c r="V245" s="1" t="str">
        <f t="shared" si="35"/>
        <v>Yes</v>
      </c>
      <c r="W245" t="str">
        <f>'Raw Data'!R245</f>
        <v>Negotiating a Curve</v>
      </c>
      <c r="X245" t="str">
        <f>'Raw Data'!S245</f>
        <v>North</v>
      </c>
      <c r="Y245" t="str">
        <f>'Raw Data'!T245</f>
        <v>Daylight</v>
      </c>
      <c r="Z245" t="str">
        <f>'Raw Data'!U245</f>
        <v>Dry</v>
      </c>
      <c r="AA245">
        <f>'Raw Data'!V245</f>
        <v>75</v>
      </c>
      <c r="AB245" t="str">
        <f>'Raw Data'!W245</f>
        <v>None Used</v>
      </c>
      <c r="AC245" s="1">
        <f t="shared" si="36"/>
        <v>1</v>
      </c>
      <c r="AD245" t="str">
        <f>'Raw Data'!X245</f>
        <v>Motorcycle</v>
      </c>
      <c r="AE245" t="str">
        <f>'Raw Data'!Y245</f>
        <v>2811000200I</v>
      </c>
      <c r="AF245">
        <f>'Raw Data'!Z245</f>
        <v>19.554991000000001</v>
      </c>
      <c r="AG245">
        <f>'Raw Data'!AA245</f>
        <v>34.923172000000001</v>
      </c>
      <c r="AH245">
        <f>'Raw Data'!AB245</f>
        <v>-83.623654000000002</v>
      </c>
      <c r="AI245">
        <f>'Raw Data'!AC245</f>
        <v>92</v>
      </c>
      <c r="AJ245">
        <f>'Raw Data'!AD245</f>
        <v>69</v>
      </c>
      <c r="AK245">
        <f>'Raw Data'!AE245</f>
        <v>32</v>
      </c>
      <c r="AL245" t="str">
        <f>'Raw Data'!AF245</f>
        <v>D1_0002_00_I</v>
      </c>
      <c r="AM245">
        <f>'Raw Data'!AG245</f>
        <v>26</v>
      </c>
      <c r="AN245">
        <f>'Raw Data'!AH245</f>
        <v>31</v>
      </c>
      <c r="AO245" t="str">
        <f>'Raw Data'!AI245</f>
        <v>split</v>
      </c>
      <c r="AP245">
        <f>'Raw Data'!AJ245</f>
        <v>294.5</v>
      </c>
      <c r="AQ245">
        <f>'Raw Data'!AK245</f>
        <v>90.5</v>
      </c>
      <c r="AR245">
        <f>'Raw Data'!AL245</f>
        <v>466.4</v>
      </c>
      <c r="AS245">
        <f>'Raw Data'!AM245</f>
        <v>-83.624270999999993</v>
      </c>
      <c r="AT245">
        <f>'Raw Data'!AN245</f>
        <v>34.923898999999999</v>
      </c>
      <c r="AU245">
        <f>'Raw Data'!AO245</f>
        <v>-83.623694</v>
      </c>
      <c r="AV245">
        <f>'Raw Data'!AP245</f>
        <v>34.922839000000003</v>
      </c>
      <c r="AW245" t="str">
        <f>'Raw Data'!AQ245</f>
        <v>2811000200I</v>
      </c>
      <c r="AX245">
        <f>'Raw Data'!AR245</f>
        <v>1</v>
      </c>
      <c r="AY245">
        <f>'Raw Data'!AS245</f>
        <v>281</v>
      </c>
      <c r="AZ245">
        <f>'Raw Data'!AT245</f>
        <v>2</v>
      </c>
      <c r="BA245">
        <f>'Raw Data'!AU245</f>
        <v>0</v>
      </c>
      <c r="BB245">
        <f>'Raw Data'!AV245</f>
        <v>45</v>
      </c>
      <c r="BC245">
        <f>'Raw Data'!AW245</f>
        <v>13.24</v>
      </c>
      <c r="BD245">
        <f>'Raw Data'!AX245</f>
        <v>13.03</v>
      </c>
      <c r="BE245">
        <f>'Raw Data'!AY245</f>
        <v>2460.6</v>
      </c>
      <c r="BF245">
        <f>'Raw Data'!AZ245</f>
        <v>2438</v>
      </c>
      <c r="BG245">
        <f>'Raw Data'!BA245</f>
        <v>2414.6999999999998</v>
      </c>
      <c r="BH245">
        <f>'Raw Data'!BB245</f>
        <v>45</v>
      </c>
      <c r="BI245">
        <f>'Raw Data'!BC245</f>
        <v>34.6</v>
      </c>
      <c r="BJ245">
        <f>'Raw Data'!BD245</f>
        <v>10.4</v>
      </c>
      <c r="BK245">
        <f>'Raw Data'!BE245</f>
        <v>43092</v>
      </c>
      <c r="BL245" t="str">
        <f>'Raw Data'!BF245</f>
        <v>ASV_5+</v>
      </c>
      <c r="BM245">
        <f>'Raw Data'!BG245</f>
        <v>1.3619999999999999E-3</v>
      </c>
      <c r="BN245">
        <f>'Raw Data'!BH245</f>
        <v>49424</v>
      </c>
      <c r="BO245">
        <f>'Raw Data'!BI245</f>
        <v>48897</v>
      </c>
      <c r="BP245" t="str">
        <f>'Raw Data'!BJ245</f>
        <v>2811000200I</v>
      </c>
      <c r="BQ245" t="str">
        <f>'Raw Data'!BK245</f>
        <v>TOWNS</v>
      </c>
      <c r="BR245">
        <f>'Raw Data'!BL245</f>
        <v>1</v>
      </c>
      <c r="BS245">
        <f>'Raw Data'!BM245</f>
        <v>200</v>
      </c>
      <c r="BT245">
        <f>'Raw Data'!BN245</f>
        <v>1</v>
      </c>
      <c r="BU245">
        <f>'Raw Data'!BO245</f>
        <v>1</v>
      </c>
      <c r="BV245">
        <f>'Raw Data'!BP245</f>
        <v>2</v>
      </c>
      <c r="BW245">
        <f>'Raw Data'!BQ245</f>
        <v>1</v>
      </c>
      <c r="BX245">
        <f>'Raw Data'!BR245</f>
        <v>1</v>
      </c>
      <c r="BY245">
        <f>'Raw Data'!BS245</f>
        <v>2</v>
      </c>
      <c r="BZ245">
        <f>'Raw Data'!BT245</f>
        <v>3</v>
      </c>
      <c r="CA245">
        <f>'Raw Data'!BU245</f>
        <v>3</v>
      </c>
      <c r="CB245" t="str">
        <f>'Raw Data'!BV245</f>
        <v>N</v>
      </c>
      <c r="CC245">
        <f>'Raw Data'!BW245</f>
        <v>281</v>
      </c>
      <c r="CD245">
        <f>'Raw Data'!BX245</f>
        <v>2</v>
      </c>
      <c r="CE245">
        <f>'Raw Data'!BY245</f>
        <v>0</v>
      </c>
      <c r="CF245" t="str">
        <f>'Raw Data'!BZ245</f>
        <v>Not Urban</v>
      </c>
      <c r="CG245" t="str">
        <f>'Raw Data'!CA245</f>
        <v>Not Urban</v>
      </c>
      <c r="CH245">
        <f>'Raw Data'!CB245</f>
        <v>0</v>
      </c>
      <c r="CI245">
        <f>'Raw Data'!CC245</f>
        <v>45</v>
      </c>
      <c r="CJ245">
        <f>'Raw Data'!CD245</f>
        <v>830</v>
      </c>
      <c r="CK245" t="str">
        <f>'Raw Data'!CE245</f>
        <v xml:space="preserve"> </v>
      </c>
      <c r="CL245">
        <f>'Raw Data'!CF245</f>
        <v>0</v>
      </c>
      <c r="CM245">
        <f>'Raw Data'!CG245</f>
        <v>1.374142</v>
      </c>
      <c r="CN245">
        <f>'Raw Data'!CH245</f>
        <v>9</v>
      </c>
      <c r="CO245" t="str">
        <f>'Raw Data'!CI245</f>
        <v>State Mainline</v>
      </c>
      <c r="CP245">
        <f>'Raw Data'!CJ245</f>
        <v>830</v>
      </c>
      <c r="CQ245">
        <f>'Raw Data'!CK245</f>
        <v>501299</v>
      </c>
      <c r="CR245">
        <f>'Raw Data'!CL245</f>
        <v>19.190000000000001</v>
      </c>
      <c r="CS245">
        <f>'Raw Data'!CM245</f>
        <v>20.56</v>
      </c>
      <c r="CT245">
        <f>'Raw Data'!CN245</f>
        <v>501299</v>
      </c>
      <c r="CU245">
        <f>'Raw Data'!CO245</f>
        <v>0</v>
      </c>
      <c r="CV245">
        <f>'Raw Data'!CP245</f>
        <v>7255.4684349999998</v>
      </c>
      <c r="CW245">
        <f>'Raw Data'!CQ245</f>
        <v>100</v>
      </c>
      <c r="CX245">
        <f>'Raw Data'!CR245</f>
        <v>48944</v>
      </c>
      <c r="CY245">
        <f>'Raw Data'!CS245</f>
        <v>4.5546999999999997E-2</v>
      </c>
      <c r="CZ245">
        <f>'Raw Data'!CT245</f>
        <v>0</v>
      </c>
      <c r="DA245">
        <f>'Raw Data'!CU245</f>
        <v>1.3619999999999999E-3</v>
      </c>
      <c r="DB245">
        <f>'Raw Data'!CV245</f>
        <v>712</v>
      </c>
      <c r="DC245" t="str">
        <f>'Raw Data'!CW245</f>
        <v>281-0127</v>
      </c>
      <c r="DD245" t="str">
        <f>'Raw Data'!CX245</f>
        <v>3R : Rural Principal Arterial - Other</v>
      </c>
      <c r="DE245" t="str">
        <f>'Raw Data'!CY245</f>
        <v>34.923930, -83.624326</v>
      </c>
      <c r="DF245">
        <f>'Raw Data'!CZ245</f>
        <v>-83.624325999999996</v>
      </c>
      <c r="DG245">
        <f>'Raw Data'!DA245</f>
        <v>34.923929999999999</v>
      </c>
      <c r="DH245">
        <f>'Raw Data'!DB245</f>
        <v>34.923929999999999</v>
      </c>
      <c r="DI245">
        <f>'Raw Data'!DC245</f>
        <v>-83.624325999999996</v>
      </c>
      <c r="DJ245">
        <f>'Raw Data'!DD245</f>
        <v>1.3619999999999999E-3</v>
      </c>
      <c r="DK245">
        <f>'Raw Data'!DE245</f>
        <v>92</v>
      </c>
      <c r="DL245" s="1" t="str">
        <f>VLOOKUP(DK245,'Curve Info'!$A$9:$P$76,16)</f>
        <v>High Crash Frequency</v>
      </c>
      <c r="DM245" s="1" t="str">
        <f>VLOOKUP(DK245,'Curve Info'!$A$9:$P$76,14)</f>
        <v>Low AADT</v>
      </c>
      <c r="DN245" s="1">
        <f t="shared" si="37"/>
        <v>1663.3333333333333</v>
      </c>
      <c r="DO245" s="1">
        <f t="shared" si="38"/>
        <v>1135</v>
      </c>
      <c r="DP245" s="1">
        <f t="shared" si="39"/>
        <v>528.33333333333326</v>
      </c>
      <c r="DQ245" s="1">
        <f t="shared" si="40"/>
        <v>0.46549192364170333</v>
      </c>
      <c r="DR245" s="1">
        <f t="shared" si="41"/>
        <v>1399.1666666666665</v>
      </c>
      <c r="DS245">
        <f>'Raw Data'!DF245</f>
        <v>1620</v>
      </c>
      <c r="DT245">
        <f>'Raw Data'!DG245</f>
        <v>11.6</v>
      </c>
      <c r="DU245">
        <f>'Raw Data'!DH245</f>
        <v>1710</v>
      </c>
      <c r="DV245">
        <f>'Raw Data'!DI245</f>
        <v>11.6</v>
      </c>
      <c r="DW245">
        <f>'Raw Data'!DJ245</f>
        <v>1660</v>
      </c>
      <c r="DX245">
        <f>'Raw Data'!DK245</f>
        <v>11.6</v>
      </c>
      <c r="DY245">
        <f>'Raw Data'!DL245</f>
        <v>860</v>
      </c>
      <c r="DZ245">
        <f>'Raw Data'!DM245</f>
        <v>0</v>
      </c>
      <c r="EA245">
        <f>'Raw Data'!DN245</f>
        <v>830</v>
      </c>
      <c r="EB245">
        <f>'Raw Data'!DO245</f>
        <v>11.9</v>
      </c>
      <c r="EC245">
        <f>'Raw Data'!DP245</f>
        <v>1170</v>
      </c>
      <c r="ED245">
        <f>'Raw Data'!DQ245</f>
        <v>13.1</v>
      </c>
      <c r="EE245">
        <f>'Raw Data'!DR245</f>
        <v>1110</v>
      </c>
      <c r="EF245">
        <f>'Raw Data'!DS245</f>
        <v>13.8</v>
      </c>
      <c r="EG245">
        <f>'Raw Data'!DT245</f>
        <v>1430</v>
      </c>
      <c r="EH245">
        <f>'Raw Data'!DU245</f>
        <v>9.1999999999999993</v>
      </c>
      <c r="EI245">
        <f>'Raw Data'!DV245</f>
        <v>1430</v>
      </c>
      <c r="EJ245">
        <f>'Raw Data'!DW245</f>
        <v>9.1999999999999993</v>
      </c>
      <c r="EK245">
        <f>'Raw Data'!DX245</f>
        <v>1260</v>
      </c>
      <c r="EL245">
        <f>'Raw Data'!DY245</f>
        <v>12.8</v>
      </c>
      <c r="EM245">
        <f>'Raw Data'!DZ245</f>
        <v>0</v>
      </c>
    </row>
    <row r="246" spans="1:143" x14ac:dyDescent="0.3">
      <c r="A246">
        <f>'Raw Data'!A246</f>
        <v>245</v>
      </c>
      <c r="B246">
        <f>'Raw Data'!B246</f>
        <v>6181681</v>
      </c>
      <c r="C246" t="str">
        <f>'Raw Data'!C246</f>
        <v>Towns County Sheriff's Office</v>
      </c>
      <c r="D246">
        <f>'Raw Data'!D246</f>
        <v>42624.833333333336</v>
      </c>
      <c r="E246" s="1">
        <f t="shared" si="32"/>
        <v>2016</v>
      </c>
      <c r="F246" s="1" t="str" cm="1">
        <f t="array" ref="F246">_xlfn.IFS(E246&lt;=2016,"before treatment",E246=2017,"unknown",E246&gt;2017,"after treatment")</f>
        <v>before treatment</v>
      </c>
      <c r="G246" s="1">
        <f t="shared" si="33"/>
        <v>1</v>
      </c>
      <c r="H246" s="1">
        <f t="shared" si="34"/>
        <v>0</v>
      </c>
      <c r="I246" t="str">
        <f>'Raw Data'!E246</f>
        <v>Towns</v>
      </c>
      <c r="J246" t="str">
        <f>'Raw Data'!F246</f>
        <v>US Highway 76</v>
      </c>
      <c r="K246" t="str">
        <f>'Raw Data'!G246</f>
        <v>Cassie Ln</v>
      </c>
      <c r="L246" t="str">
        <f>'Raw Data'!H246</f>
        <v>(O) No Injury</v>
      </c>
      <c r="M246">
        <f>'Raw Data'!I246</f>
        <v>0</v>
      </c>
      <c r="N246">
        <f>'Raw Data'!J246</f>
        <v>0</v>
      </c>
      <c r="O246">
        <f>'Raw Data'!K246</f>
        <v>0</v>
      </c>
      <c r="P246" t="str">
        <f>'Raw Data'!L246</f>
        <v>Not a Collision with Motor Vehicle</v>
      </c>
      <c r="Q246" t="str">
        <f>'Raw Data'!M246</f>
        <v>On Roadway - Roadway Intersection</v>
      </c>
      <c r="R246" t="str">
        <f>'Raw Data'!N246</f>
        <v>Other Non-Collision</v>
      </c>
      <c r="S246" t="str">
        <f>'Raw Data'!O246</f>
        <v>Ditch</v>
      </c>
      <c r="T246" t="str">
        <f>'Raw Data'!P246</f>
        <v>Too Fast for Conditions</v>
      </c>
      <c r="U246">
        <f>'Raw Data'!Q246</f>
        <v>1</v>
      </c>
      <c r="V246" s="1" t="str">
        <f t="shared" si="35"/>
        <v>Yes</v>
      </c>
      <c r="W246" t="str">
        <f>'Raw Data'!R246</f>
        <v>Negotiating a Curve</v>
      </c>
      <c r="X246" t="str">
        <f>'Raw Data'!S246</f>
        <v>West</v>
      </c>
      <c r="Y246" t="str">
        <f>'Raw Data'!T246</f>
        <v>Dark-Lighted</v>
      </c>
      <c r="Z246" t="str">
        <f>'Raw Data'!U246</f>
        <v>Dry</v>
      </c>
      <c r="AA246">
        <f>'Raw Data'!V246</f>
        <v>21</v>
      </c>
      <c r="AB246" t="str">
        <f>'Raw Data'!W246</f>
        <v>Lap and Shoulder Belt Used</v>
      </c>
      <c r="AC246" s="1">
        <f t="shared" si="36"/>
        <v>0</v>
      </c>
      <c r="AD246" t="str">
        <f>'Raw Data'!X246</f>
        <v>Passenger Car</v>
      </c>
      <c r="AE246" t="str">
        <f>'Raw Data'!Y246</f>
        <v>2811000200I</v>
      </c>
      <c r="AF246">
        <f>'Raw Data'!Z246</f>
        <v>19.512</v>
      </c>
      <c r="AG246">
        <f>'Raw Data'!AA246</f>
        <v>34.92371</v>
      </c>
      <c r="AH246">
        <f>'Raw Data'!AB246</f>
        <v>-83.623937999999995</v>
      </c>
      <c r="AI246">
        <f>'Raw Data'!AC246</f>
        <v>92</v>
      </c>
      <c r="AJ246">
        <f>'Raw Data'!AD246</f>
        <v>69</v>
      </c>
      <c r="AK246">
        <f>'Raw Data'!AE246</f>
        <v>32</v>
      </c>
      <c r="AL246" t="str">
        <f>'Raw Data'!AF246</f>
        <v>D1_0002_00_I</v>
      </c>
      <c r="AM246">
        <f>'Raw Data'!AG246</f>
        <v>26</v>
      </c>
      <c r="AN246">
        <f>'Raw Data'!AH246</f>
        <v>31</v>
      </c>
      <c r="AO246" t="str">
        <f>'Raw Data'!AI246</f>
        <v>split</v>
      </c>
      <c r="AP246">
        <f>'Raw Data'!AJ246</f>
        <v>294.5</v>
      </c>
      <c r="AQ246">
        <f>'Raw Data'!AK246</f>
        <v>90.5</v>
      </c>
      <c r="AR246">
        <f>'Raw Data'!AL246</f>
        <v>466.4</v>
      </c>
      <c r="AS246">
        <f>'Raw Data'!AM246</f>
        <v>-83.624270999999993</v>
      </c>
      <c r="AT246">
        <f>'Raw Data'!AN246</f>
        <v>34.923898999999999</v>
      </c>
      <c r="AU246">
        <f>'Raw Data'!AO246</f>
        <v>-83.623694</v>
      </c>
      <c r="AV246">
        <f>'Raw Data'!AP246</f>
        <v>34.922839000000003</v>
      </c>
      <c r="AW246" t="str">
        <f>'Raw Data'!AQ246</f>
        <v>2811000200I</v>
      </c>
      <c r="AX246">
        <f>'Raw Data'!AR246</f>
        <v>1</v>
      </c>
      <c r="AY246">
        <f>'Raw Data'!AS246</f>
        <v>281</v>
      </c>
      <c r="AZ246">
        <f>'Raw Data'!AT246</f>
        <v>2</v>
      </c>
      <c r="BA246">
        <f>'Raw Data'!AU246</f>
        <v>0</v>
      </c>
      <c r="BB246">
        <f>'Raw Data'!AV246</f>
        <v>45</v>
      </c>
      <c r="BC246">
        <f>'Raw Data'!AW246</f>
        <v>13.24</v>
      </c>
      <c r="BD246">
        <f>'Raw Data'!AX246</f>
        <v>13.03</v>
      </c>
      <c r="BE246">
        <f>'Raw Data'!AY246</f>
        <v>2460.6</v>
      </c>
      <c r="BF246">
        <f>'Raw Data'!AZ246</f>
        <v>2438</v>
      </c>
      <c r="BG246">
        <f>'Raw Data'!BA246</f>
        <v>2414.6999999999998</v>
      </c>
      <c r="BH246">
        <f>'Raw Data'!BB246</f>
        <v>45</v>
      </c>
      <c r="BI246">
        <f>'Raw Data'!BC246</f>
        <v>34.6</v>
      </c>
      <c r="BJ246">
        <f>'Raw Data'!BD246</f>
        <v>10.4</v>
      </c>
      <c r="BK246">
        <f>'Raw Data'!BE246</f>
        <v>43092</v>
      </c>
      <c r="BL246" t="str">
        <f>'Raw Data'!BF246</f>
        <v>ASV_5+</v>
      </c>
      <c r="BM246">
        <f>'Raw Data'!BG246</f>
        <v>1.3619999999999999E-3</v>
      </c>
      <c r="BN246">
        <f>'Raw Data'!BH246</f>
        <v>49424</v>
      </c>
      <c r="BO246">
        <f>'Raw Data'!BI246</f>
        <v>48897</v>
      </c>
      <c r="BP246" t="str">
        <f>'Raw Data'!BJ246</f>
        <v>2811000200I</v>
      </c>
      <c r="BQ246" t="str">
        <f>'Raw Data'!BK246</f>
        <v>TOWNS</v>
      </c>
      <c r="BR246">
        <f>'Raw Data'!BL246</f>
        <v>1</v>
      </c>
      <c r="BS246">
        <f>'Raw Data'!BM246</f>
        <v>200</v>
      </c>
      <c r="BT246">
        <f>'Raw Data'!BN246</f>
        <v>1</v>
      </c>
      <c r="BU246">
        <f>'Raw Data'!BO246</f>
        <v>1</v>
      </c>
      <c r="BV246">
        <f>'Raw Data'!BP246</f>
        <v>2</v>
      </c>
      <c r="BW246">
        <f>'Raw Data'!BQ246</f>
        <v>1</v>
      </c>
      <c r="BX246">
        <f>'Raw Data'!BR246</f>
        <v>1</v>
      </c>
      <c r="BY246">
        <f>'Raw Data'!BS246</f>
        <v>2</v>
      </c>
      <c r="BZ246">
        <f>'Raw Data'!BT246</f>
        <v>3</v>
      </c>
      <c r="CA246">
        <f>'Raw Data'!BU246</f>
        <v>3</v>
      </c>
      <c r="CB246" t="str">
        <f>'Raw Data'!BV246</f>
        <v>N</v>
      </c>
      <c r="CC246">
        <f>'Raw Data'!BW246</f>
        <v>281</v>
      </c>
      <c r="CD246">
        <f>'Raw Data'!BX246</f>
        <v>2</v>
      </c>
      <c r="CE246">
        <f>'Raw Data'!BY246</f>
        <v>0</v>
      </c>
      <c r="CF246" t="str">
        <f>'Raw Data'!BZ246</f>
        <v>Not Urban</v>
      </c>
      <c r="CG246" t="str">
        <f>'Raw Data'!CA246</f>
        <v>Not Urban</v>
      </c>
      <c r="CH246">
        <f>'Raw Data'!CB246</f>
        <v>0</v>
      </c>
      <c r="CI246">
        <f>'Raw Data'!CC246</f>
        <v>45</v>
      </c>
      <c r="CJ246">
        <f>'Raw Data'!CD246</f>
        <v>830</v>
      </c>
      <c r="CK246" t="str">
        <f>'Raw Data'!CE246</f>
        <v xml:space="preserve"> </v>
      </c>
      <c r="CL246">
        <f>'Raw Data'!CF246</f>
        <v>0</v>
      </c>
      <c r="CM246">
        <f>'Raw Data'!CG246</f>
        <v>1.374142</v>
      </c>
      <c r="CN246">
        <f>'Raw Data'!CH246</f>
        <v>9</v>
      </c>
      <c r="CO246" t="str">
        <f>'Raw Data'!CI246</f>
        <v>State Mainline</v>
      </c>
      <c r="CP246">
        <f>'Raw Data'!CJ246</f>
        <v>830</v>
      </c>
      <c r="CQ246">
        <f>'Raw Data'!CK246</f>
        <v>501299</v>
      </c>
      <c r="CR246">
        <f>'Raw Data'!CL246</f>
        <v>19.190000000000001</v>
      </c>
      <c r="CS246">
        <f>'Raw Data'!CM246</f>
        <v>20.56</v>
      </c>
      <c r="CT246">
        <f>'Raw Data'!CN246</f>
        <v>501299</v>
      </c>
      <c r="CU246">
        <f>'Raw Data'!CO246</f>
        <v>0</v>
      </c>
      <c r="CV246">
        <f>'Raw Data'!CP246</f>
        <v>7255.4684349999998</v>
      </c>
      <c r="CW246">
        <f>'Raw Data'!CQ246</f>
        <v>100</v>
      </c>
      <c r="CX246">
        <f>'Raw Data'!CR246</f>
        <v>48944</v>
      </c>
      <c r="CY246">
        <f>'Raw Data'!CS246</f>
        <v>4.5546999999999997E-2</v>
      </c>
      <c r="CZ246">
        <f>'Raw Data'!CT246</f>
        <v>0</v>
      </c>
      <c r="DA246">
        <f>'Raw Data'!CU246</f>
        <v>1.3619999999999999E-3</v>
      </c>
      <c r="DB246">
        <f>'Raw Data'!CV246</f>
        <v>712</v>
      </c>
      <c r="DC246" t="str">
        <f>'Raw Data'!CW246</f>
        <v>281-0127</v>
      </c>
      <c r="DD246" t="str">
        <f>'Raw Data'!CX246</f>
        <v>3R : Rural Principal Arterial - Other</v>
      </c>
      <c r="DE246" t="str">
        <f>'Raw Data'!CY246</f>
        <v>34.923930, -83.624326</v>
      </c>
      <c r="DF246">
        <f>'Raw Data'!CZ246</f>
        <v>-83.624325999999996</v>
      </c>
      <c r="DG246">
        <f>'Raw Data'!DA246</f>
        <v>34.923929999999999</v>
      </c>
      <c r="DH246">
        <f>'Raw Data'!DB246</f>
        <v>34.923929999999999</v>
      </c>
      <c r="DI246">
        <f>'Raw Data'!DC246</f>
        <v>-83.624325999999996</v>
      </c>
      <c r="DJ246">
        <f>'Raw Data'!DD246</f>
        <v>1.3619999999999999E-3</v>
      </c>
      <c r="DK246">
        <f>'Raw Data'!DE246</f>
        <v>92</v>
      </c>
      <c r="DL246" s="1" t="str">
        <f>VLOOKUP(DK246,'Curve Info'!$A$9:$P$76,16)</f>
        <v>High Crash Frequency</v>
      </c>
      <c r="DM246" s="1" t="str">
        <f>VLOOKUP(DK246,'Curve Info'!$A$9:$P$76,14)</f>
        <v>Low AADT</v>
      </c>
      <c r="DN246" s="1">
        <f t="shared" si="37"/>
        <v>1663.3333333333333</v>
      </c>
      <c r="DO246" s="1">
        <f t="shared" si="38"/>
        <v>1135</v>
      </c>
      <c r="DP246" s="1">
        <f t="shared" si="39"/>
        <v>528.33333333333326</v>
      </c>
      <c r="DQ246" s="1">
        <f t="shared" si="40"/>
        <v>0.46549192364170333</v>
      </c>
      <c r="DR246" s="1">
        <f t="shared" si="41"/>
        <v>1399.1666666666665</v>
      </c>
      <c r="DS246">
        <f>'Raw Data'!DF246</f>
        <v>1620</v>
      </c>
      <c r="DT246">
        <f>'Raw Data'!DG246</f>
        <v>11.6</v>
      </c>
      <c r="DU246">
        <f>'Raw Data'!DH246</f>
        <v>1710</v>
      </c>
      <c r="DV246">
        <f>'Raw Data'!DI246</f>
        <v>11.6</v>
      </c>
      <c r="DW246">
        <f>'Raw Data'!DJ246</f>
        <v>1660</v>
      </c>
      <c r="DX246">
        <f>'Raw Data'!DK246</f>
        <v>11.6</v>
      </c>
      <c r="DY246">
        <f>'Raw Data'!DL246</f>
        <v>860</v>
      </c>
      <c r="DZ246">
        <f>'Raw Data'!DM246</f>
        <v>0</v>
      </c>
      <c r="EA246">
        <f>'Raw Data'!DN246</f>
        <v>830</v>
      </c>
      <c r="EB246">
        <f>'Raw Data'!DO246</f>
        <v>11.9</v>
      </c>
      <c r="EC246">
        <f>'Raw Data'!DP246</f>
        <v>1170</v>
      </c>
      <c r="ED246">
        <f>'Raw Data'!DQ246</f>
        <v>13.1</v>
      </c>
      <c r="EE246">
        <f>'Raw Data'!DR246</f>
        <v>1110</v>
      </c>
      <c r="EF246">
        <f>'Raw Data'!DS246</f>
        <v>13.8</v>
      </c>
      <c r="EG246">
        <f>'Raw Data'!DT246</f>
        <v>1430</v>
      </c>
      <c r="EH246">
        <f>'Raw Data'!DU246</f>
        <v>9.1999999999999993</v>
      </c>
      <c r="EI246">
        <f>'Raw Data'!DV246</f>
        <v>1430</v>
      </c>
      <c r="EJ246">
        <f>'Raw Data'!DW246</f>
        <v>9.1999999999999993</v>
      </c>
      <c r="EK246">
        <f>'Raw Data'!DX246</f>
        <v>1260</v>
      </c>
      <c r="EL246">
        <f>'Raw Data'!DY246</f>
        <v>12.8</v>
      </c>
      <c r="EM246">
        <f>'Raw Data'!DZ246</f>
        <v>0</v>
      </c>
    </row>
    <row r="247" spans="1:143" x14ac:dyDescent="0.3">
      <c r="A247">
        <f>'Raw Data'!A247</f>
        <v>246</v>
      </c>
      <c r="B247">
        <f>'Raw Data'!B247</f>
        <v>5908909</v>
      </c>
      <c r="C247" t="str">
        <f>'Raw Data'!C247</f>
        <v>Towns County Sheriff's Office</v>
      </c>
      <c r="D247">
        <f>'Raw Data'!D247</f>
        <v>42572.688888888886</v>
      </c>
      <c r="E247" s="1">
        <f t="shared" si="32"/>
        <v>2016</v>
      </c>
      <c r="F247" s="1" t="str" cm="1">
        <f t="array" ref="F247">_xlfn.IFS(E247&lt;=2016,"before treatment",E247=2017,"unknown",E247&gt;2017,"after treatment")</f>
        <v>before treatment</v>
      </c>
      <c r="G247" s="1">
        <f t="shared" si="33"/>
        <v>1</v>
      </c>
      <c r="H247" s="1">
        <f t="shared" si="34"/>
        <v>0</v>
      </c>
      <c r="I247" t="str">
        <f>'Raw Data'!E247</f>
        <v>Towns</v>
      </c>
      <c r="J247" t="str">
        <f>'Raw Data'!F247</f>
        <v>US Highway 76</v>
      </c>
      <c r="K247" t="str">
        <f>'Raw Data'!G247</f>
        <v>Cassie Ln</v>
      </c>
      <c r="L247" t="str">
        <f>'Raw Data'!H247</f>
        <v>(B) Suspected Minor/Visible Injury</v>
      </c>
      <c r="M247">
        <f>'Raw Data'!I247</f>
        <v>0</v>
      </c>
      <c r="N247">
        <f>'Raw Data'!J247</f>
        <v>0</v>
      </c>
      <c r="O247">
        <f>'Raw Data'!K247</f>
        <v>1</v>
      </c>
      <c r="P247" t="str">
        <f>'Raw Data'!L247</f>
        <v>Not a Collision with Motor Vehicle</v>
      </c>
      <c r="Q247" t="str">
        <f>'Raw Data'!M247</f>
        <v>On Shoulder</v>
      </c>
      <c r="R247" t="str">
        <f>'Raw Data'!N247</f>
        <v>Guard Rail Face</v>
      </c>
      <c r="S247" t="str">
        <f>'Raw Data'!O247</f>
        <v>Guard Rail Fence</v>
      </c>
      <c r="T247" t="str">
        <f>'Raw Data'!P247</f>
        <v>Too Fast for Conditions</v>
      </c>
      <c r="U247">
        <f>'Raw Data'!Q247</f>
        <v>1</v>
      </c>
      <c r="V247" s="1" t="str">
        <f t="shared" si="35"/>
        <v>Yes</v>
      </c>
      <c r="W247" t="str">
        <f>'Raw Data'!R247</f>
        <v>Negotiating a Curve</v>
      </c>
      <c r="X247" t="str">
        <f>'Raw Data'!S247</f>
        <v>West</v>
      </c>
      <c r="Y247" t="str">
        <f>'Raw Data'!T247</f>
        <v>Daylight</v>
      </c>
      <c r="Z247" t="str">
        <f>'Raw Data'!U247</f>
        <v>Dry</v>
      </c>
      <c r="AA247">
        <f>'Raw Data'!V247</f>
        <v>68</v>
      </c>
      <c r="AB247" t="str">
        <f>'Raw Data'!W247</f>
        <v>Motorcycle Helmet</v>
      </c>
      <c r="AC247" s="1">
        <f t="shared" si="36"/>
        <v>1</v>
      </c>
      <c r="AD247" t="str">
        <f>'Raw Data'!X247</f>
        <v>Motorcycle</v>
      </c>
      <c r="AE247" t="str">
        <f>'Raw Data'!Y247</f>
        <v>2811000200I</v>
      </c>
      <c r="AF247">
        <f>'Raw Data'!Z247</f>
        <v>19.568885999999999</v>
      </c>
      <c r="AG247">
        <f>'Raw Data'!AA247</f>
        <v>34.922967999999997</v>
      </c>
      <c r="AH247">
        <f>'Raw Data'!AB247</f>
        <v>-83.623666999999998</v>
      </c>
      <c r="AI247">
        <f>'Raw Data'!AC247</f>
        <v>92</v>
      </c>
      <c r="AJ247">
        <f>'Raw Data'!AD247</f>
        <v>69</v>
      </c>
      <c r="AK247">
        <f>'Raw Data'!AE247</f>
        <v>32</v>
      </c>
      <c r="AL247" t="str">
        <f>'Raw Data'!AF247</f>
        <v>D1_0002_00_I</v>
      </c>
      <c r="AM247">
        <f>'Raw Data'!AG247</f>
        <v>26</v>
      </c>
      <c r="AN247">
        <f>'Raw Data'!AH247</f>
        <v>31</v>
      </c>
      <c r="AO247" t="str">
        <f>'Raw Data'!AI247</f>
        <v>split</v>
      </c>
      <c r="AP247">
        <f>'Raw Data'!AJ247</f>
        <v>294.5</v>
      </c>
      <c r="AQ247">
        <f>'Raw Data'!AK247</f>
        <v>90.5</v>
      </c>
      <c r="AR247">
        <f>'Raw Data'!AL247</f>
        <v>466.4</v>
      </c>
      <c r="AS247">
        <f>'Raw Data'!AM247</f>
        <v>-83.624270999999993</v>
      </c>
      <c r="AT247">
        <f>'Raw Data'!AN247</f>
        <v>34.923898999999999</v>
      </c>
      <c r="AU247">
        <f>'Raw Data'!AO247</f>
        <v>-83.623694</v>
      </c>
      <c r="AV247">
        <f>'Raw Data'!AP247</f>
        <v>34.922839000000003</v>
      </c>
      <c r="AW247" t="str">
        <f>'Raw Data'!AQ247</f>
        <v>2811000200I</v>
      </c>
      <c r="AX247">
        <f>'Raw Data'!AR247</f>
        <v>1</v>
      </c>
      <c r="AY247">
        <f>'Raw Data'!AS247</f>
        <v>281</v>
      </c>
      <c r="AZ247">
        <f>'Raw Data'!AT247</f>
        <v>2</v>
      </c>
      <c r="BA247">
        <f>'Raw Data'!AU247</f>
        <v>0</v>
      </c>
      <c r="BB247">
        <f>'Raw Data'!AV247</f>
        <v>45</v>
      </c>
      <c r="BC247">
        <f>'Raw Data'!AW247</f>
        <v>13.24</v>
      </c>
      <c r="BD247">
        <f>'Raw Data'!AX247</f>
        <v>13.03</v>
      </c>
      <c r="BE247">
        <f>'Raw Data'!AY247</f>
        <v>2460.6</v>
      </c>
      <c r="BF247">
        <f>'Raw Data'!AZ247</f>
        <v>2438</v>
      </c>
      <c r="BG247">
        <f>'Raw Data'!BA247</f>
        <v>2414.6999999999998</v>
      </c>
      <c r="BH247">
        <f>'Raw Data'!BB247</f>
        <v>45</v>
      </c>
      <c r="BI247">
        <f>'Raw Data'!BC247</f>
        <v>34.6</v>
      </c>
      <c r="BJ247">
        <f>'Raw Data'!BD247</f>
        <v>10.4</v>
      </c>
      <c r="BK247">
        <f>'Raw Data'!BE247</f>
        <v>43092</v>
      </c>
      <c r="BL247" t="str">
        <f>'Raw Data'!BF247</f>
        <v>ASV_5+</v>
      </c>
      <c r="BM247">
        <f>'Raw Data'!BG247</f>
        <v>1.3619999999999999E-3</v>
      </c>
      <c r="BN247">
        <f>'Raw Data'!BH247</f>
        <v>49424</v>
      </c>
      <c r="BO247">
        <f>'Raw Data'!BI247</f>
        <v>48897</v>
      </c>
      <c r="BP247" t="str">
        <f>'Raw Data'!BJ247</f>
        <v>2811000200I</v>
      </c>
      <c r="BQ247" t="str">
        <f>'Raw Data'!BK247</f>
        <v>TOWNS</v>
      </c>
      <c r="BR247">
        <f>'Raw Data'!BL247</f>
        <v>1</v>
      </c>
      <c r="BS247">
        <f>'Raw Data'!BM247</f>
        <v>200</v>
      </c>
      <c r="BT247">
        <f>'Raw Data'!BN247</f>
        <v>1</v>
      </c>
      <c r="BU247">
        <f>'Raw Data'!BO247</f>
        <v>1</v>
      </c>
      <c r="BV247">
        <f>'Raw Data'!BP247</f>
        <v>2</v>
      </c>
      <c r="BW247">
        <f>'Raw Data'!BQ247</f>
        <v>1</v>
      </c>
      <c r="BX247">
        <f>'Raw Data'!BR247</f>
        <v>1</v>
      </c>
      <c r="BY247">
        <f>'Raw Data'!BS247</f>
        <v>2</v>
      </c>
      <c r="BZ247">
        <f>'Raw Data'!BT247</f>
        <v>3</v>
      </c>
      <c r="CA247">
        <f>'Raw Data'!BU247</f>
        <v>3</v>
      </c>
      <c r="CB247" t="str">
        <f>'Raw Data'!BV247</f>
        <v>N</v>
      </c>
      <c r="CC247">
        <f>'Raw Data'!BW247</f>
        <v>281</v>
      </c>
      <c r="CD247">
        <f>'Raw Data'!BX247</f>
        <v>2</v>
      </c>
      <c r="CE247">
        <f>'Raw Data'!BY247</f>
        <v>0</v>
      </c>
      <c r="CF247" t="str">
        <f>'Raw Data'!BZ247</f>
        <v>Not Urban</v>
      </c>
      <c r="CG247" t="str">
        <f>'Raw Data'!CA247</f>
        <v>Not Urban</v>
      </c>
      <c r="CH247">
        <f>'Raw Data'!CB247</f>
        <v>0</v>
      </c>
      <c r="CI247">
        <f>'Raw Data'!CC247</f>
        <v>45</v>
      </c>
      <c r="CJ247">
        <f>'Raw Data'!CD247</f>
        <v>830</v>
      </c>
      <c r="CK247" t="str">
        <f>'Raw Data'!CE247</f>
        <v xml:space="preserve"> </v>
      </c>
      <c r="CL247">
        <f>'Raw Data'!CF247</f>
        <v>0</v>
      </c>
      <c r="CM247">
        <f>'Raw Data'!CG247</f>
        <v>1.374142</v>
      </c>
      <c r="CN247">
        <f>'Raw Data'!CH247</f>
        <v>9</v>
      </c>
      <c r="CO247" t="str">
        <f>'Raw Data'!CI247</f>
        <v>State Mainline</v>
      </c>
      <c r="CP247">
        <f>'Raw Data'!CJ247</f>
        <v>830</v>
      </c>
      <c r="CQ247">
        <f>'Raw Data'!CK247</f>
        <v>501299</v>
      </c>
      <c r="CR247">
        <f>'Raw Data'!CL247</f>
        <v>19.190000000000001</v>
      </c>
      <c r="CS247">
        <f>'Raw Data'!CM247</f>
        <v>20.56</v>
      </c>
      <c r="CT247">
        <f>'Raw Data'!CN247</f>
        <v>501299</v>
      </c>
      <c r="CU247">
        <f>'Raw Data'!CO247</f>
        <v>0</v>
      </c>
      <c r="CV247">
        <f>'Raw Data'!CP247</f>
        <v>7255.4684349999998</v>
      </c>
      <c r="CW247">
        <f>'Raw Data'!CQ247</f>
        <v>100</v>
      </c>
      <c r="CX247">
        <f>'Raw Data'!CR247</f>
        <v>48944</v>
      </c>
      <c r="CY247">
        <f>'Raw Data'!CS247</f>
        <v>4.5546999999999997E-2</v>
      </c>
      <c r="CZ247">
        <f>'Raw Data'!CT247</f>
        <v>0</v>
      </c>
      <c r="DA247">
        <f>'Raw Data'!CU247</f>
        <v>1.3619999999999999E-3</v>
      </c>
      <c r="DB247">
        <f>'Raw Data'!CV247</f>
        <v>712</v>
      </c>
      <c r="DC247" t="str">
        <f>'Raw Data'!CW247</f>
        <v>281-0127</v>
      </c>
      <c r="DD247" t="str">
        <f>'Raw Data'!CX247</f>
        <v>3R : Rural Principal Arterial - Other</v>
      </c>
      <c r="DE247" t="str">
        <f>'Raw Data'!CY247</f>
        <v>34.923930, -83.624326</v>
      </c>
      <c r="DF247">
        <f>'Raw Data'!CZ247</f>
        <v>-83.624325999999996</v>
      </c>
      <c r="DG247">
        <f>'Raw Data'!DA247</f>
        <v>34.923929999999999</v>
      </c>
      <c r="DH247">
        <f>'Raw Data'!DB247</f>
        <v>34.923929999999999</v>
      </c>
      <c r="DI247">
        <f>'Raw Data'!DC247</f>
        <v>-83.624325999999996</v>
      </c>
      <c r="DJ247">
        <f>'Raw Data'!DD247</f>
        <v>1.3619999999999999E-3</v>
      </c>
      <c r="DK247">
        <f>'Raw Data'!DE247</f>
        <v>92</v>
      </c>
      <c r="DL247" s="1" t="str">
        <f>VLOOKUP(DK247,'Curve Info'!$A$9:$P$76,16)</f>
        <v>High Crash Frequency</v>
      </c>
      <c r="DM247" s="1" t="str">
        <f>VLOOKUP(DK247,'Curve Info'!$A$9:$P$76,14)</f>
        <v>Low AADT</v>
      </c>
      <c r="DN247" s="1">
        <f t="shared" si="37"/>
        <v>1663.3333333333333</v>
      </c>
      <c r="DO247" s="1">
        <f t="shared" si="38"/>
        <v>1135</v>
      </c>
      <c r="DP247" s="1">
        <f t="shared" si="39"/>
        <v>528.33333333333326</v>
      </c>
      <c r="DQ247" s="1">
        <f t="shared" si="40"/>
        <v>0.46549192364170333</v>
      </c>
      <c r="DR247" s="1">
        <f t="shared" si="41"/>
        <v>1399.1666666666665</v>
      </c>
      <c r="DS247">
        <f>'Raw Data'!DF247</f>
        <v>1620</v>
      </c>
      <c r="DT247">
        <f>'Raw Data'!DG247</f>
        <v>11.6</v>
      </c>
      <c r="DU247">
        <f>'Raw Data'!DH247</f>
        <v>1710</v>
      </c>
      <c r="DV247">
        <f>'Raw Data'!DI247</f>
        <v>11.6</v>
      </c>
      <c r="DW247">
        <f>'Raw Data'!DJ247</f>
        <v>1660</v>
      </c>
      <c r="DX247">
        <f>'Raw Data'!DK247</f>
        <v>11.6</v>
      </c>
      <c r="DY247">
        <f>'Raw Data'!DL247</f>
        <v>860</v>
      </c>
      <c r="DZ247">
        <f>'Raw Data'!DM247</f>
        <v>0</v>
      </c>
      <c r="EA247">
        <f>'Raw Data'!DN247</f>
        <v>830</v>
      </c>
      <c r="EB247">
        <f>'Raw Data'!DO247</f>
        <v>11.9</v>
      </c>
      <c r="EC247">
        <f>'Raw Data'!DP247</f>
        <v>1170</v>
      </c>
      <c r="ED247">
        <f>'Raw Data'!DQ247</f>
        <v>13.1</v>
      </c>
      <c r="EE247">
        <f>'Raw Data'!DR247</f>
        <v>1110</v>
      </c>
      <c r="EF247">
        <f>'Raw Data'!DS247</f>
        <v>13.8</v>
      </c>
      <c r="EG247">
        <f>'Raw Data'!DT247</f>
        <v>1430</v>
      </c>
      <c r="EH247">
        <f>'Raw Data'!DU247</f>
        <v>9.1999999999999993</v>
      </c>
      <c r="EI247">
        <f>'Raw Data'!DV247</f>
        <v>1430</v>
      </c>
      <c r="EJ247">
        <f>'Raw Data'!DW247</f>
        <v>9.1999999999999993</v>
      </c>
      <c r="EK247">
        <f>'Raw Data'!DX247</f>
        <v>1260</v>
      </c>
      <c r="EL247">
        <f>'Raw Data'!DY247</f>
        <v>12.8</v>
      </c>
      <c r="EM247">
        <f>'Raw Data'!DZ247</f>
        <v>0</v>
      </c>
    </row>
    <row r="248" spans="1:143" x14ac:dyDescent="0.3">
      <c r="A248">
        <f>'Raw Data'!A248</f>
        <v>247</v>
      </c>
      <c r="B248">
        <f>'Raw Data'!B248</f>
        <v>5759883</v>
      </c>
      <c r="C248" t="str">
        <f>'Raw Data'!C248</f>
        <v>Gsp Post 00</v>
      </c>
      <c r="D248">
        <f>'Raw Data'!D248</f>
        <v>42505.71875</v>
      </c>
      <c r="E248" s="1">
        <f t="shared" si="32"/>
        <v>2016</v>
      </c>
      <c r="F248" s="1" t="str" cm="1">
        <f t="array" ref="F248">_xlfn.IFS(E248&lt;=2016,"before treatment",E248=2017,"unknown",E248&gt;2017,"after treatment")</f>
        <v>before treatment</v>
      </c>
      <c r="G248" s="1">
        <f t="shared" si="33"/>
        <v>1</v>
      </c>
      <c r="H248" s="1">
        <f t="shared" si="34"/>
        <v>0</v>
      </c>
      <c r="I248" t="str">
        <f>'Raw Data'!E248</f>
        <v>Towns</v>
      </c>
      <c r="J248" t="str">
        <f>'Raw Data'!F248</f>
        <v>US Highway 76</v>
      </c>
      <c r="K248" t="str">
        <f>'Raw Data'!G248</f>
        <v>(none)</v>
      </c>
      <c r="L248" t="str">
        <f>'Raw Data'!H248</f>
        <v>(B) Suspected Minor/Visible Injury</v>
      </c>
      <c r="M248">
        <f>'Raw Data'!I248</f>
        <v>0</v>
      </c>
      <c r="N248">
        <f>'Raw Data'!J248</f>
        <v>0</v>
      </c>
      <c r="O248">
        <f>'Raw Data'!K248</f>
        <v>1</v>
      </c>
      <c r="P248" t="str">
        <f>'Raw Data'!L248</f>
        <v>Not a Collision with Motor Vehicle</v>
      </c>
      <c r="Q248" t="str">
        <f>'Raw Data'!M248</f>
        <v>On Shoulder</v>
      </c>
      <c r="R248" t="str">
        <f>'Raw Data'!N248</f>
        <v>Other-Fixed Object</v>
      </c>
      <c r="S248" t="str">
        <f>'Raw Data'!O248</f>
        <v>Other - Fixed Object</v>
      </c>
      <c r="T248" t="str">
        <f>'Raw Data'!P248</f>
        <v>(None)</v>
      </c>
      <c r="U248">
        <f>'Raw Data'!Q248</f>
        <v>1</v>
      </c>
      <c r="V248" s="1" t="str">
        <f t="shared" si="35"/>
        <v>Yes</v>
      </c>
      <c r="W248" t="str">
        <f>'Raw Data'!R248</f>
        <v>Negotiating a Curve</v>
      </c>
      <c r="X248" t="str">
        <f>'Raw Data'!S248</f>
        <v>West</v>
      </c>
      <c r="Y248" t="str">
        <f>'Raw Data'!T248</f>
        <v>Daylight</v>
      </c>
      <c r="Z248" t="str">
        <f>'Raw Data'!U248</f>
        <v>Dry</v>
      </c>
      <c r="AA248">
        <f>'Raw Data'!V248</f>
        <v>72</v>
      </c>
      <c r="AB248" t="str">
        <f>'Raw Data'!W248</f>
        <v>["None Used","None Used"]</v>
      </c>
      <c r="AC248" s="1">
        <f t="shared" si="36"/>
        <v>1</v>
      </c>
      <c r="AD248" t="str">
        <f>'Raw Data'!X248</f>
        <v>Motorcycle</v>
      </c>
      <c r="AE248" t="str">
        <f>'Raw Data'!Y248</f>
        <v>2811000200I</v>
      </c>
      <c r="AF248">
        <f>'Raw Data'!Z248</f>
        <v>19.495000000000001</v>
      </c>
      <c r="AG248">
        <f>'Raw Data'!AA248</f>
        <v>34.923867000000001</v>
      </c>
      <c r="AH248">
        <f>'Raw Data'!AB248</f>
        <v>-83.624211000000003</v>
      </c>
      <c r="AI248">
        <f>'Raw Data'!AC248</f>
        <v>92</v>
      </c>
      <c r="AJ248">
        <f>'Raw Data'!AD248</f>
        <v>69</v>
      </c>
      <c r="AK248">
        <f>'Raw Data'!AE248</f>
        <v>32</v>
      </c>
      <c r="AL248" t="str">
        <f>'Raw Data'!AF248</f>
        <v>D1_0002_00_I</v>
      </c>
      <c r="AM248">
        <f>'Raw Data'!AG248</f>
        <v>26</v>
      </c>
      <c r="AN248">
        <f>'Raw Data'!AH248</f>
        <v>31</v>
      </c>
      <c r="AO248" t="str">
        <f>'Raw Data'!AI248</f>
        <v>split</v>
      </c>
      <c r="AP248">
        <f>'Raw Data'!AJ248</f>
        <v>294.5</v>
      </c>
      <c r="AQ248">
        <f>'Raw Data'!AK248</f>
        <v>90.5</v>
      </c>
      <c r="AR248">
        <f>'Raw Data'!AL248</f>
        <v>466.4</v>
      </c>
      <c r="AS248">
        <f>'Raw Data'!AM248</f>
        <v>-83.624270999999993</v>
      </c>
      <c r="AT248">
        <f>'Raw Data'!AN248</f>
        <v>34.923898999999999</v>
      </c>
      <c r="AU248">
        <f>'Raw Data'!AO248</f>
        <v>-83.623694</v>
      </c>
      <c r="AV248">
        <f>'Raw Data'!AP248</f>
        <v>34.922839000000003</v>
      </c>
      <c r="AW248" t="str">
        <f>'Raw Data'!AQ248</f>
        <v>2811000200I</v>
      </c>
      <c r="AX248">
        <f>'Raw Data'!AR248</f>
        <v>1</v>
      </c>
      <c r="AY248">
        <f>'Raw Data'!AS248</f>
        <v>281</v>
      </c>
      <c r="AZ248">
        <f>'Raw Data'!AT248</f>
        <v>2</v>
      </c>
      <c r="BA248">
        <f>'Raw Data'!AU248</f>
        <v>0</v>
      </c>
      <c r="BB248">
        <f>'Raw Data'!AV248</f>
        <v>45</v>
      </c>
      <c r="BC248">
        <f>'Raw Data'!AW248</f>
        <v>13.24</v>
      </c>
      <c r="BD248">
        <f>'Raw Data'!AX248</f>
        <v>13.03</v>
      </c>
      <c r="BE248">
        <f>'Raw Data'!AY248</f>
        <v>2460.6</v>
      </c>
      <c r="BF248">
        <f>'Raw Data'!AZ248</f>
        <v>2438</v>
      </c>
      <c r="BG248">
        <f>'Raw Data'!BA248</f>
        <v>2414.6999999999998</v>
      </c>
      <c r="BH248">
        <f>'Raw Data'!BB248</f>
        <v>45</v>
      </c>
      <c r="BI248">
        <f>'Raw Data'!BC248</f>
        <v>34.6</v>
      </c>
      <c r="BJ248">
        <f>'Raw Data'!BD248</f>
        <v>10.4</v>
      </c>
      <c r="BK248">
        <f>'Raw Data'!BE248</f>
        <v>43092</v>
      </c>
      <c r="BL248" t="str">
        <f>'Raw Data'!BF248</f>
        <v>ASV_5+</v>
      </c>
      <c r="BM248">
        <f>'Raw Data'!BG248</f>
        <v>1.3619999999999999E-3</v>
      </c>
      <c r="BN248">
        <f>'Raw Data'!BH248</f>
        <v>49424</v>
      </c>
      <c r="BO248">
        <f>'Raw Data'!BI248</f>
        <v>48897</v>
      </c>
      <c r="BP248" t="str">
        <f>'Raw Data'!BJ248</f>
        <v>2811000200I</v>
      </c>
      <c r="BQ248" t="str">
        <f>'Raw Data'!BK248</f>
        <v>TOWNS</v>
      </c>
      <c r="BR248">
        <f>'Raw Data'!BL248</f>
        <v>1</v>
      </c>
      <c r="BS248">
        <f>'Raw Data'!BM248</f>
        <v>200</v>
      </c>
      <c r="BT248">
        <f>'Raw Data'!BN248</f>
        <v>1</v>
      </c>
      <c r="BU248">
        <f>'Raw Data'!BO248</f>
        <v>1</v>
      </c>
      <c r="BV248">
        <f>'Raw Data'!BP248</f>
        <v>2</v>
      </c>
      <c r="BW248">
        <f>'Raw Data'!BQ248</f>
        <v>1</v>
      </c>
      <c r="BX248">
        <f>'Raw Data'!BR248</f>
        <v>1</v>
      </c>
      <c r="BY248">
        <f>'Raw Data'!BS248</f>
        <v>2</v>
      </c>
      <c r="BZ248">
        <f>'Raw Data'!BT248</f>
        <v>3</v>
      </c>
      <c r="CA248">
        <f>'Raw Data'!BU248</f>
        <v>3</v>
      </c>
      <c r="CB248" t="str">
        <f>'Raw Data'!BV248</f>
        <v>N</v>
      </c>
      <c r="CC248">
        <f>'Raw Data'!BW248</f>
        <v>281</v>
      </c>
      <c r="CD248">
        <f>'Raw Data'!BX248</f>
        <v>2</v>
      </c>
      <c r="CE248">
        <f>'Raw Data'!BY248</f>
        <v>0</v>
      </c>
      <c r="CF248" t="str">
        <f>'Raw Data'!BZ248</f>
        <v>Not Urban</v>
      </c>
      <c r="CG248" t="str">
        <f>'Raw Data'!CA248</f>
        <v>Not Urban</v>
      </c>
      <c r="CH248">
        <f>'Raw Data'!CB248</f>
        <v>0</v>
      </c>
      <c r="CI248">
        <f>'Raw Data'!CC248</f>
        <v>45</v>
      </c>
      <c r="CJ248">
        <f>'Raw Data'!CD248</f>
        <v>830</v>
      </c>
      <c r="CK248" t="str">
        <f>'Raw Data'!CE248</f>
        <v xml:space="preserve"> </v>
      </c>
      <c r="CL248">
        <f>'Raw Data'!CF248</f>
        <v>0</v>
      </c>
      <c r="CM248">
        <f>'Raw Data'!CG248</f>
        <v>1.374142</v>
      </c>
      <c r="CN248">
        <f>'Raw Data'!CH248</f>
        <v>9</v>
      </c>
      <c r="CO248" t="str">
        <f>'Raw Data'!CI248</f>
        <v>State Mainline</v>
      </c>
      <c r="CP248">
        <f>'Raw Data'!CJ248</f>
        <v>830</v>
      </c>
      <c r="CQ248">
        <f>'Raw Data'!CK248</f>
        <v>501299</v>
      </c>
      <c r="CR248">
        <f>'Raw Data'!CL248</f>
        <v>19.190000000000001</v>
      </c>
      <c r="CS248">
        <f>'Raw Data'!CM248</f>
        <v>20.56</v>
      </c>
      <c r="CT248">
        <f>'Raw Data'!CN248</f>
        <v>501299</v>
      </c>
      <c r="CU248">
        <f>'Raw Data'!CO248</f>
        <v>0</v>
      </c>
      <c r="CV248">
        <f>'Raw Data'!CP248</f>
        <v>7255.4684349999998</v>
      </c>
      <c r="CW248">
        <f>'Raw Data'!CQ248</f>
        <v>100</v>
      </c>
      <c r="CX248">
        <f>'Raw Data'!CR248</f>
        <v>48944</v>
      </c>
      <c r="CY248">
        <f>'Raw Data'!CS248</f>
        <v>4.5546999999999997E-2</v>
      </c>
      <c r="CZ248">
        <f>'Raw Data'!CT248</f>
        <v>0</v>
      </c>
      <c r="DA248">
        <f>'Raw Data'!CU248</f>
        <v>1.3619999999999999E-3</v>
      </c>
      <c r="DB248">
        <f>'Raw Data'!CV248</f>
        <v>712</v>
      </c>
      <c r="DC248" t="str">
        <f>'Raw Data'!CW248</f>
        <v>281-0127</v>
      </c>
      <c r="DD248" t="str">
        <f>'Raw Data'!CX248</f>
        <v>3R : Rural Principal Arterial - Other</v>
      </c>
      <c r="DE248" t="str">
        <f>'Raw Data'!CY248</f>
        <v>34.923930, -83.624326</v>
      </c>
      <c r="DF248">
        <f>'Raw Data'!CZ248</f>
        <v>-83.624325999999996</v>
      </c>
      <c r="DG248">
        <f>'Raw Data'!DA248</f>
        <v>34.923929999999999</v>
      </c>
      <c r="DH248">
        <f>'Raw Data'!DB248</f>
        <v>34.923929999999999</v>
      </c>
      <c r="DI248">
        <f>'Raw Data'!DC248</f>
        <v>-83.624325999999996</v>
      </c>
      <c r="DJ248">
        <f>'Raw Data'!DD248</f>
        <v>1.3619999999999999E-3</v>
      </c>
      <c r="DK248">
        <f>'Raw Data'!DE248</f>
        <v>92</v>
      </c>
      <c r="DL248" s="1" t="str">
        <f>VLOOKUP(DK248,'Curve Info'!$A$9:$P$76,16)</f>
        <v>High Crash Frequency</v>
      </c>
      <c r="DM248" s="1" t="str">
        <f>VLOOKUP(DK248,'Curve Info'!$A$9:$P$76,14)</f>
        <v>Low AADT</v>
      </c>
      <c r="DN248" s="1">
        <f t="shared" si="37"/>
        <v>1663.3333333333333</v>
      </c>
      <c r="DO248" s="1">
        <f t="shared" si="38"/>
        <v>1135</v>
      </c>
      <c r="DP248" s="1">
        <f t="shared" si="39"/>
        <v>528.33333333333326</v>
      </c>
      <c r="DQ248" s="1">
        <f t="shared" si="40"/>
        <v>0.46549192364170333</v>
      </c>
      <c r="DR248" s="1">
        <f t="shared" si="41"/>
        <v>1399.1666666666665</v>
      </c>
      <c r="DS248">
        <f>'Raw Data'!DF248</f>
        <v>1620</v>
      </c>
      <c r="DT248">
        <f>'Raw Data'!DG248</f>
        <v>11.6</v>
      </c>
      <c r="DU248">
        <f>'Raw Data'!DH248</f>
        <v>1710</v>
      </c>
      <c r="DV248">
        <f>'Raw Data'!DI248</f>
        <v>11.6</v>
      </c>
      <c r="DW248">
        <f>'Raw Data'!DJ248</f>
        <v>1660</v>
      </c>
      <c r="DX248">
        <f>'Raw Data'!DK248</f>
        <v>11.6</v>
      </c>
      <c r="DY248">
        <f>'Raw Data'!DL248</f>
        <v>860</v>
      </c>
      <c r="DZ248">
        <f>'Raw Data'!DM248</f>
        <v>0</v>
      </c>
      <c r="EA248">
        <f>'Raw Data'!DN248</f>
        <v>830</v>
      </c>
      <c r="EB248">
        <f>'Raw Data'!DO248</f>
        <v>11.9</v>
      </c>
      <c r="EC248">
        <f>'Raw Data'!DP248</f>
        <v>1170</v>
      </c>
      <c r="ED248">
        <f>'Raw Data'!DQ248</f>
        <v>13.1</v>
      </c>
      <c r="EE248">
        <f>'Raw Data'!DR248</f>
        <v>1110</v>
      </c>
      <c r="EF248">
        <f>'Raw Data'!DS248</f>
        <v>13.8</v>
      </c>
      <c r="EG248">
        <f>'Raw Data'!DT248</f>
        <v>1430</v>
      </c>
      <c r="EH248">
        <f>'Raw Data'!DU248</f>
        <v>9.1999999999999993</v>
      </c>
      <c r="EI248">
        <f>'Raw Data'!DV248</f>
        <v>1430</v>
      </c>
      <c r="EJ248">
        <f>'Raw Data'!DW248</f>
        <v>9.1999999999999993</v>
      </c>
      <c r="EK248">
        <f>'Raw Data'!DX248</f>
        <v>1260</v>
      </c>
      <c r="EL248">
        <f>'Raw Data'!DY248</f>
        <v>12.8</v>
      </c>
      <c r="EM248">
        <f>'Raw Data'!DZ248</f>
        <v>0</v>
      </c>
    </row>
    <row r="249" spans="1:143" x14ac:dyDescent="0.3">
      <c r="A249">
        <f>'Raw Data'!A249</f>
        <v>248</v>
      </c>
      <c r="B249">
        <f>'Raw Data'!B249</f>
        <v>6181829</v>
      </c>
      <c r="C249" t="str">
        <f>'Raw Data'!C249</f>
        <v>Towns County Sheriff's Office</v>
      </c>
      <c r="D249">
        <f>'Raw Data'!D249</f>
        <v>42252.724999999999</v>
      </c>
      <c r="E249" s="1">
        <f t="shared" si="32"/>
        <v>2015</v>
      </c>
      <c r="F249" s="1" t="str" cm="1">
        <f t="array" ref="F249">_xlfn.IFS(E249&lt;=2016,"before treatment",E249=2017,"unknown",E249&gt;2017,"after treatment")</f>
        <v>before treatment</v>
      </c>
      <c r="G249" s="1">
        <f t="shared" si="33"/>
        <v>1</v>
      </c>
      <c r="H249" s="1">
        <f t="shared" si="34"/>
        <v>0</v>
      </c>
      <c r="I249" t="str">
        <f>'Raw Data'!E249</f>
        <v>Towns</v>
      </c>
      <c r="J249" t="str">
        <f>'Raw Data'!F249</f>
        <v>US Highway 76</v>
      </c>
      <c r="K249" t="str">
        <f>'Raw Data'!G249</f>
        <v>Upper Hightower Overlook</v>
      </c>
      <c r="L249" t="str">
        <f>'Raw Data'!H249</f>
        <v>(B) Suspected Minor/Visible Injury</v>
      </c>
      <c r="M249">
        <f>'Raw Data'!I249</f>
        <v>0</v>
      </c>
      <c r="N249">
        <f>'Raw Data'!J249</f>
        <v>0</v>
      </c>
      <c r="O249">
        <f>'Raw Data'!K249</f>
        <v>1</v>
      </c>
      <c r="P249" t="str">
        <f>'Raw Data'!L249</f>
        <v>Angle (Other)</v>
      </c>
      <c r="Q249" t="str">
        <f>'Raw Data'!M249</f>
        <v>On Roadway - Roadway Intersection</v>
      </c>
      <c r="R249" t="str">
        <f>'Raw Data'!N249</f>
        <v>["Motor Vehicle in Motion","Motor Vehicle in Motion"]</v>
      </c>
      <c r="S249" t="str">
        <f>'Raw Data'!O249</f>
        <v>["Motor Vehicle in Motion","Motor Vehicle in Motion"]</v>
      </c>
      <c r="T249" t="str">
        <f>'Raw Data'!P249</f>
        <v>(None)</v>
      </c>
      <c r="U249">
        <f>'Raw Data'!Q249</f>
        <v>2</v>
      </c>
      <c r="V249" s="1" t="str">
        <f t="shared" si="35"/>
        <v>No</v>
      </c>
      <c r="W249" t="str">
        <f>'Raw Data'!R249</f>
        <v>["Negotiating a Curve","Negotiating a Curve"]</v>
      </c>
      <c r="X249" t="str">
        <f>'Raw Data'!S249</f>
        <v>["East","West"]</v>
      </c>
      <c r="Y249" t="str">
        <f>'Raw Data'!T249</f>
        <v>Daylight</v>
      </c>
      <c r="Z249" t="str">
        <f>'Raw Data'!U249</f>
        <v>Wet</v>
      </c>
      <c r="AA249" t="str">
        <f>'Raw Data'!V249</f>
        <v>[19,59]</v>
      </c>
      <c r="AB249" t="str">
        <f>'Raw Data'!W249</f>
        <v>["Lap and Shoulder Belt Used","Lap and Shoulder Belt Used","Lap and Shoulder Belt Used"]</v>
      </c>
      <c r="AC249" s="1">
        <f t="shared" si="36"/>
        <v>0</v>
      </c>
      <c r="AD249" t="str">
        <f>'Raw Data'!X249</f>
        <v>["Passenger Car","Passenger Car"]</v>
      </c>
      <c r="AE249" t="str">
        <f>'Raw Data'!Y249</f>
        <v>2811000200I</v>
      </c>
      <c r="AF249">
        <f>'Raw Data'!Z249</f>
        <v>19.545999999999999</v>
      </c>
      <c r="AG249">
        <f>'Raw Data'!AA249</f>
        <v>34.923324000000001</v>
      </c>
      <c r="AH249">
        <f>'Raw Data'!AB249</f>
        <v>-83.623665000000003</v>
      </c>
      <c r="AI249">
        <f>'Raw Data'!AC249</f>
        <v>92</v>
      </c>
      <c r="AJ249">
        <f>'Raw Data'!AD249</f>
        <v>69</v>
      </c>
      <c r="AK249">
        <f>'Raw Data'!AE249</f>
        <v>32</v>
      </c>
      <c r="AL249" t="str">
        <f>'Raw Data'!AF249</f>
        <v>D1_0002_00_I</v>
      </c>
      <c r="AM249">
        <f>'Raw Data'!AG249</f>
        <v>26</v>
      </c>
      <c r="AN249">
        <f>'Raw Data'!AH249</f>
        <v>31</v>
      </c>
      <c r="AO249" t="str">
        <f>'Raw Data'!AI249</f>
        <v>split</v>
      </c>
      <c r="AP249">
        <f>'Raw Data'!AJ249</f>
        <v>294.5</v>
      </c>
      <c r="AQ249">
        <f>'Raw Data'!AK249</f>
        <v>90.5</v>
      </c>
      <c r="AR249">
        <f>'Raw Data'!AL249</f>
        <v>466.4</v>
      </c>
      <c r="AS249">
        <f>'Raw Data'!AM249</f>
        <v>-83.624270999999993</v>
      </c>
      <c r="AT249">
        <f>'Raw Data'!AN249</f>
        <v>34.923898999999999</v>
      </c>
      <c r="AU249">
        <f>'Raw Data'!AO249</f>
        <v>-83.623694</v>
      </c>
      <c r="AV249">
        <f>'Raw Data'!AP249</f>
        <v>34.922839000000003</v>
      </c>
      <c r="AW249" t="str">
        <f>'Raw Data'!AQ249</f>
        <v>2811000200I</v>
      </c>
      <c r="AX249">
        <f>'Raw Data'!AR249</f>
        <v>1</v>
      </c>
      <c r="AY249">
        <f>'Raw Data'!AS249</f>
        <v>281</v>
      </c>
      <c r="AZ249">
        <f>'Raw Data'!AT249</f>
        <v>2</v>
      </c>
      <c r="BA249">
        <f>'Raw Data'!AU249</f>
        <v>0</v>
      </c>
      <c r="BB249">
        <f>'Raw Data'!AV249</f>
        <v>45</v>
      </c>
      <c r="BC249">
        <f>'Raw Data'!AW249</f>
        <v>13.24</v>
      </c>
      <c r="BD249">
        <f>'Raw Data'!AX249</f>
        <v>13.03</v>
      </c>
      <c r="BE249">
        <f>'Raw Data'!AY249</f>
        <v>2460.6</v>
      </c>
      <c r="BF249">
        <f>'Raw Data'!AZ249</f>
        <v>2438</v>
      </c>
      <c r="BG249">
        <f>'Raw Data'!BA249</f>
        <v>2414.6999999999998</v>
      </c>
      <c r="BH249">
        <f>'Raw Data'!BB249</f>
        <v>45</v>
      </c>
      <c r="BI249">
        <f>'Raw Data'!BC249</f>
        <v>34.6</v>
      </c>
      <c r="BJ249">
        <f>'Raw Data'!BD249</f>
        <v>10.4</v>
      </c>
      <c r="BK249">
        <f>'Raw Data'!BE249</f>
        <v>43092</v>
      </c>
      <c r="BL249" t="str">
        <f>'Raw Data'!BF249</f>
        <v>ASV_5+</v>
      </c>
      <c r="BM249">
        <f>'Raw Data'!BG249</f>
        <v>1.3619999999999999E-3</v>
      </c>
      <c r="BN249">
        <f>'Raw Data'!BH249</f>
        <v>49424</v>
      </c>
      <c r="BO249">
        <f>'Raw Data'!BI249</f>
        <v>48897</v>
      </c>
      <c r="BP249" t="str">
        <f>'Raw Data'!BJ249</f>
        <v>2811000200I</v>
      </c>
      <c r="BQ249" t="str">
        <f>'Raw Data'!BK249</f>
        <v>TOWNS</v>
      </c>
      <c r="BR249">
        <f>'Raw Data'!BL249</f>
        <v>1</v>
      </c>
      <c r="BS249">
        <f>'Raw Data'!BM249</f>
        <v>200</v>
      </c>
      <c r="BT249">
        <f>'Raw Data'!BN249</f>
        <v>1</v>
      </c>
      <c r="BU249">
        <f>'Raw Data'!BO249</f>
        <v>1</v>
      </c>
      <c r="BV249">
        <f>'Raw Data'!BP249</f>
        <v>2</v>
      </c>
      <c r="BW249">
        <f>'Raw Data'!BQ249</f>
        <v>1</v>
      </c>
      <c r="BX249">
        <f>'Raw Data'!BR249</f>
        <v>1</v>
      </c>
      <c r="BY249">
        <f>'Raw Data'!BS249</f>
        <v>2</v>
      </c>
      <c r="BZ249">
        <f>'Raw Data'!BT249</f>
        <v>3</v>
      </c>
      <c r="CA249">
        <f>'Raw Data'!BU249</f>
        <v>3</v>
      </c>
      <c r="CB249" t="str">
        <f>'Raw Data'!BV249</f>
        <v>N</v>
      </c>
      <c r="CC249">
        <f>'Raw Data'!BW249</f>
        <v>281</v>
      </c>
      <c r="CD249">
        <f>'Raw Data'!BX249</f>
        <v>2</v>
      </c>
      <c r="CE249">
        <f>'Raw Data'!BY249</f>
        <v>0</v>
      </c>
      <c r="CF249" t="str">
        <f>'Raw Data'!BZ249</f>
        <v>Not Urban</v>
      </c>
      <c r="CG249" t="str">
        <f>'Raw Data'!CA249</f>
        <v>Not Urban</v>
      </c>
      <c r="CH249">
        <f>'Raw Data'!CB249</f>
        <v>0</v>
      </c>
      <c r="CI249">
        <f>'Raw Data'!CC249</f>
        <v>45</v>
      </c>
      <c r="CJ249">
        <f>'Raw Data'!CD249</f>
        <v>830</v>
      </c>
      <c r="CK249" t="str">
        <f>'Raw Data'!CE249</f>
        <v xml:space="preserve"> </v>
      </c>
      <c r="CL249">
        <f>'Raw Data'!CF249</f>
        <v>0</v>
      </c>
      <c r="CM249">
        <f>'Raw Data'!CG249</f>
        <v>1.374142</v>
      </c>
      <c r="CN249">
        <f>'Raw Data'!CH249</f>
        <v>9</v>
      </c>
      <c r="CO249" t="str">
        <f>'Raw Data'!CI249</f>
        <v>State Mainline</v>
      </c>
      <c r="CP249">
        <f>'Raw Data'!CJ249</f>
        <v>830</v>
      </c>
      <c r="CQ249">
        <f>'Raw Data'!CK249</f>
        <v>501299</v>
      </c>
      <c r="CR249">
        <f>'Raw Data'!CL249</f>
        <v>19.190000000000001</v>
      </c>
      <c r="CS249">
        <f>'Raw Data'!CM249</f>
        <v>20.56</v>
      </c>
      <c r="CT249">
        <f>'Raw Data'!CN249</f>
        <v>501299</v>
      </c>
      <c r="CU249">
        <f>'Raw Data'!CO249</f>
        <v>0</v>
      </c>
      <c r="CV249">
        <f>'Raw Data'!CP249</f>
        <v>7255.4684349999998</v>
      </c>
      <c r="CW249">
        <f>'Raw Data'!CQ249</f>
        <v>100</v>
      </c>
      <c r="CX249">
        <f>'Raw Data'!CR249</f>
        <v>48944</v>
      </c>
      <c r="CY249">
        <f>'Raw Data'!CS249</f>
        <v>4.5546999999999997E-2</v>
      </c>
      <c r="CZ249">
        <f>'Raw Data'!CT249</f>
        <v>0</v>
      </c>
      <c r="DA249">
        <f>'Raw Data'!CU249</f>
        <v>1.3619999999999999E-3</v>
      </c>
      <c r="DB249">
        <f>'Raw Data'!CV249</f>
        <v>712</v>
      </c>
      <c r="DC249" t="str">
        <f>'Raw Data'!CW249</f>
        <v>281-0127</v>
      </c>
      <c r="DD249" t="str">
        <f>'Raw Data'!CX249</f>
        <v>3R : Rural Principal Arterial - Other</v>
      </c>
      <c r="DE249" t="str">
        <f>'Raw Data'!CY249</f>
        <v>34.923930, -83.624326</v>
      </c>
      <c r="DF249">
        <f>'Raw Data'!CZ249</f>
        <v>-83.624325999999996</v>
      </c>
      <c r="DG249">
        <f>'Raw Data'!DA249</f>
        <v>34.923929999999999</v>
      </c>
      <c r="DH249">
        <f>'Raw Data'!DB249</f>
        <v>34.923929999999999</v>
      </c>
      <c r="DI249">
        <f>'Raw Data'!DC249</f>
        <v>-83.624325999999996</v>
      </c>
      <c r="DJ249">
        <f>'Raw Data'!DD249</f>
        <v>1.3619999999999999E-3</v>
      </c>
      <c r="DK249">
        <f>'Raw Data'!DE249</f>
        <v>92</v>
      </c>
      <c r="DL249" s="1" t="str">
        <f>VLOOKUP(DK249,'Curve Info'!$A$9:$P$76,16)</f>
        <v>High Crash Frequency</v>
      </c>
      <c r="DM249" s="1" t="str">
        <f>VLOOKUP(DK249,'Curve Info'!$A$9:$P$76,14)</f>
        <v>Low AADT</v>
      </c>
      <c r="DN249" s="1">
        <f t="shared" si="37"/>
        <v>1663.3333333333333</v>
      </c>
      <c r="DO249" s="1">
        <f t="shared" si="38"/>
        <v>1135</v>
      </c>
      <c r="DP249" s="1">
        <f t="shared" si="39"/>
        <v>528.33333333333326</v>
      </c>
      <c r="DQ249" s="1">
        <f t="shared" si="40"/>
        <v>0.46549192364170333</v>
      </c>
      <c r="DR249" s="1">
        <f t="shared" si="41"/>
        <v>1399.1666666666665</v>
      </c>
      <c r="DS249">
        <f>'Raw Data'!DF249</f>
        <v>1620</v>
      </c>
      <c r="DT249">
        <f>'Raw Data'!DG249</f>
        <v>11.6</v>
      </c>
      <c r="DU249">
        <f>'Raw Data'!DH249</f>
        <v>1710</v>
      </c>
      <c r="DV249">
        <f>'Raw Data'!DI249</f>
        <v>11.6</v>
      </c>
      <c r="DW249">
        <f>'Raw Data'!DJ249</f>
        <v>1660</v>
      </c>
      <c r="DX249">
        <f>'Raw Data'!DK249</f>
        <v>11.6</v>
      </c>
      <c r="DY249">
        <f>'Raw Data'!DL249</f>
        <v>860</v>
      </c>
      <c r="DZ249">
        <f>'Raw Data'!DM249</f>
        <v>0</v>
      </c>
      <c r="EA249">
        <f>'Raw Data'!DN249</f>
        <v>830</v>
      </c>
      <c r="EB249">
        <f>'Raw Data'!DO249</f>
        <v>11.9</v>
      </c>
      <c r="EC249">
        <f>'Raw Data'!DP249</f>
        <v>1170</v>
      </c>
      <c r="ED249">
        <f>'Raw Data'!DQ249</f>
        <v>13.1</v>
      </c>
      <c r="EE249">
        <f>'Raw Data'!DR249</f>
        <v>1110</v>
      </c>
      <c r="EF249">
        <f>'Raw Data'!DS249</f>
        <v>13.8</v>
      </c>
      <c r="EG249">
        <f>'Raw Data'!DT249</f>
        <v>1430</v>
      </c>
      <c r="EH249">
        <f>'Raw Data'!DU249</f>
        <v>9.1999999999999993</v>
      </c>
      <c r="EI249">
        <f>'Raw Data'!DV249</f>
        <v>1430</v>
      </c>
      <c r="EJ249">
        <f>'Raw Data'!DW249</f>
        <v>9.1999999999999993</v>
      </c>
      <c r="EK249">
        <f>'Raw Data'!DX249</f>
        <v>1260</v>
      </c>
      <c r="EL249">
        <f>'Raw Data'!DY249</f>
        <v>12.8</v>
      </c>
      <c r="EM249">
        <f>'Raw Data'!DZ249</f>
        <v>0</v>
      </c>
    </row>
    <row r="250" spans="1:143" x14ac:dyDescent="0.3">
      <c r="A250">
        <f>'Raw Data'!A250</f>
        <v>249</v>
      </c>
      <c r="B250">
        <f>'Raw Data'!B250</f>
        <v>5362046</v>
      </c>
      <c r="C250" t="str">
        <f>'Raw Data'!C250</f>
        <v>Gsp Post 00</v>
      </c>
      <c r="D250">
        <f>'Raw Data'!D250</f>
        <v>42205.308333333334</v>
      </c>
      <c r="E250" s="1">
        <f t="shared" si="32"/>
        <v>2015</v>
      </c>
      <c r="F250" s="1" t="str" cm="1">
        <f t="array" ref="F250">_xlfn.IFS(E250&lt;=2016,"before treatment",E250=2017,"unknown",E250&gt;2017,"after treatment")</f>
        <v>before treatment</v>
      </c>
      <c r="G250" s="1">
        <f t="shared" si="33"/>
        <v>1</v>
      </c>
      <c r="H250" s="1">
        <f t="shared" si="34"/>
        <v>0</v>
      </c>
      <c r="I250" t="str">
        <f>'Raw Data'!E250</f>
        <v>Towns</v>
      </c>
      <c r="J250" t="str">
        <f>'Raw Data'!F250</f>
        <v>US Highway 76</v>
      </c>
      <c r="K250" t="str">
        <f>'Raw Data'!G250</f>
        <v>(none)</v>
      </c>
      <c r="L250" t="str">
        <f>'Raw Data'!H250</f>
        <v>(B) Suspected Minor/Visible Injury</v>
      </c>
      <c r="M250">
        <f>'Raw Data'!I250</f>
        <v>0</v>
      </c>
      <c r="N250">
        <f>'Raw Data'!J250</f>
        <v>0</v>
      </c>
      <c r="O250">
        <f>'Raw Data'!K250</f>
        <v>1</v>
      </c>
      <c r="P250" t="str">
        <f>'Raw Data'!L250</f>
        <v>Not a Collision with Motor Vehicle</v>
      </c>
      <c r="Q250" t="str">
        <f>'Raw Data'!M250</f>
        <v>On Roadway - Non-Intersection</v>
      </c>
      <c r="R250" t="str">
        <f>'Raw Data'!N250</f>
        <v>Over Turn</v>
      </c>
      <c r="S250" t="str">
        <f>'Raw Data'!O250</f>
        <v>Fire/Explosion</v>
      </c>
      <c r="T250" t="str">
        <f>'Raw Data'!P250</f>
        <v>Under the Influence (U.I.)</v>
      </c>
      <c r="U250">
        <f>'Raw Data'!Q250</f>
        <v>1</v>
      </c>
      <c r="V250" s="1" t="str">
        <f t="shared" si="35"/>
        <v>Yes</v>
      </c>
      <c r="W250" t="str">
        <f>'Raw Data'!R250</f>
        <v>Negotiating a Curve</v>
      </c>
      <c r="X250" t="str">
        <f>'Raw Data'!S250</f>
        <v>West</v>
      </c>
      <c r="Y250" t="str">
        <f>'Raw Data'!T250</f>
        <v>Daylight</v>
      </c>
      <c r="Z250" t="str">
        <f>'Raw Data'!U250</f>
        <v>Dry</v>
      </c>
      <c r="AA250">
        <f>'Raw Data'!V250</f>
        <v>28</v>
      </c>
      <c r="AB250" t="str">
        <f>'Raw Data'!W250</f>
        <v>Lap and Shoulder Belt Used</v>
      </c>
      <c r="AC250" s="1">
        <f t="shared" si="36"/>
        <v>0</v>
      </c>
      <c r="AD250" t="str">
        <f>'Raw Data'!X250</f>
        <v>Tractor/Trailer</v>
      </c>
      <c r="AE250" t="str">
        <f>'Raw Data'!Y250</f>
        <v>2811000200I</v>
      </c>
      <c r="AF250">
        <f>'Raw Data'!Z250</f>
        <v>19.551234000000001</v>
      </c>
      <c r="AG250">
        <f>'Raw Data'!AA250</f>
        <v>34.923226999999997</v>
      </c>
      <c r="AH250">
        <f>'Raw Data'!AB250</f>
        <v>-83.623654999999999</v>
      </c>
      <c r="AI250">
        <f>'Raw Data'!AC250</f>
        <v>92</v>
      </c>
      <c r="AJ250">
        <f>'Raw Data'!AD250</f>
        <v>69</v>
      </c>
      <c r="AK250">
        <f>'Raw Data'!AE250</f>
        <v>32</v>
      </c>
      <c r="AL250" t="str">
        <f>'Raw Data'!AF250</f>
        <v>D1_0002_00_I</v>
      </c>
      <c r="AM250">
        <f>'Raw Data'!AG250</f>
        <v>26</v>
      </c>
      <c r="AN250">
        <f>'Raw Data'!AH250</f>
        <v>31</v>
      </c>
      <c r="AO250" t="str">
        <f>'Raw Data'!AI250</f>
        <v>split</v>
      </c>
      <c r="AP250">
        <f>'Raw Data'!AJ250</f>
        <v>294.5</v>
      </c>
      <c r="AQ250">
        <f>'Raw Data'!AK250</f>
        <v>90.5</v>
      </c>
      <c r="AR250">
        <f>'Raw Data'!AL250</f>
        <v>466.4</v>
      </c>
      <c r="AS250">
        <f>'Raw Data'!AM250</f>
        <v>-83.624270999999993</v>
      </c>
      <c r="AT250">
        <f>'Raw Data'!AN250</f>
        <v>34.923898999999999</v>
      </c>
      <c r="AU250">
        <f>'Raw Data'!AO250</f>
        <v>-83.623694</v>
      </c>
      <c r="AV250">
        <f>'Raw Data'!AP250</f>
        <v>34.922839000000003</v>
      </c>
      <c r="AW250" t="str">
        <f>'Raw Data'!AQ250</f>
        <v>2811000200I</v>
      </c>
      <c r="AX250">
        <f>'Raw Data'!AR250</f>
        <v>1</v>
      </c>
      <c r="AY250">
        <f>'Raw Data'!AS250</f>
        <v>281</v>
      </c>
      <c r="AZ250">
        <f>'Raw Data'!AT250</f>
        <v>2</v>
      </c>
      <c r="BA250">
        <f>'Raw Data'!AU250</f>
        <v>0</v>
      </c>
      <c r="BB250">
        <f>'Raw Data'!AV250</f>
        <v>45</v>
      </c>
      <c r="BC250">
        <f>'Raw Data'!AW250</f>
        <v>13.24</v>
      </c>
      <c r="BD250">
        <f>'Raw Data'!AX250</f>
        <v>13.03</v>
      </c>
      <c r="BE250">
        <f>'Raw Data'!AY250</f>
        <v>2460.6</v>
      </c>
      <c r="BF250">
        <f>'Raw Data'!AZ250</f>
        <v>2438</v>
      </c>
      <c r="BG250">
        <f>'Raw Data'!BA250</f>
        <v>2414.6999999999998</v>
      </c>
      <c r="BH250">
        <f>'Raw Data'!BB250</f>
        <v>45</v>
      </c>
      <c r="BI250">
        <f>'Raw Data'!BC250</f>
        <v>34.6</v>
      </c>
      <c r="BJ250">
        <f>'Raw Data'!BD250</f>
        <v>10.4</v>
      </c>
      <c r="BK250">
        <f>'Raw Data'!BE250</f>
        <v>43092</v>
      </c>
      <c r="BL250" t="str">
        <f>'Raw Data'!BF250</f>
        <v>ASV_5+</v>
      </c>
      <c r="BM250">
        <f>'Raw Data'!BG250</f>
        <v>1.3619999999999999E-3</v>
      </c>
      <c r="BN250">
        <f>'Raw Data'!BH250</f>
        <v>49424</v>
      </c>
      <c r="BO250">
        <f>'Raw Data'!BI250</f>
        <v>48897</v>
      </c>
      <c r="BP250" t="str">
        <f>'Raw Data'!BJ250</f>
        <v>2811000200I</v>
      </c>
      <c r="BQ250" t="str">
        <f>'Raw Data'!BK250</f>
        <v>TOWNS</v>
      </c>
      <c r="BR250">
        <f>'Raw Data'!BL250</f>
        <v>1</v>
      </c>
      <c r="BS250">
        <f>'Raw Data'!BM250</f>
        <v>200</v>
      </c>
      <c r="BT250">
        <f>'Raw Data'!BN250</f>
        <v>1</v>
      </c>
      <c r="BU250">
        <f>'Raw Data'!BO250</f>
        <v>1</v>
      </c>
      <c r="BV250">
        <f>'Raw Data'!BP250</f>
        <v>2</v>
      </c>
      <c r="BW250">
        <f>'Raw Data'!BQ250</f>
        <v>1</v>
      </c>
      <c r="BX250">
        <f>'Raw Data'!BR250</f>
        <v>1</v>
      </c>
      <c r="BY250">
        <f>'Raw Data'!BS250</f>
        <v>2</v>
      </c>
      <c r="BZ250">
        <f>'Raw Data'!BT250</f>
        <v>3</v>
      </c>
      <c r="CA250">
        <f>'Raw Data'!BU250</f>
        <v>3</v>
      </c>
      <c r="CB250" t="str">
        <f>'Raw Data'!BV250</f>
        <v>N</v>
      </c>
      <c r="CC250">
        <f>'Raw Data'!BW250</f>
        <v>281</v>
      </c>
      <c r="CD250">
        <f>'Raw Data'!BX250</f>
        <v>2</v>
      </c>
      <c r="CE250">
        <f>'Raw Data'!BY250</f>
        <v>0</v>
      </c>
      <c r="CF250" t="str">
        <f>'Raw Data'!BZ250</f>
        <v>Not Urban</v>
      </c>
      <c r="CG250" t="str">
        <f>'Raw Data'!CA250</f>
        <v>Not Urban</v>
      </c>
      <c r="CH250">
        <f>'Raw Data'!CB250</f>
        <v>0</v>
      </c>
      <c r="CI250">
        <f>'Raw Data'!CC250</f>
        <v>45</v>
      </c>
      <c r="CJ250">
        <f>'Raw Data'!CD250</f>
        <v>830</v>
      </c>
      <c r="CK250" t="str">
        <f>'Raw Data'!CE250</f>
        <v xml:space="preserve"> </v>
      </c>
      <c r="CL250">
        <f>'Raw Data'!CF250</f>
        <v>0</v>
      </c>
      <c r="CM250">
        <f>'Raw Data'!CG250</f>
        <v>1.374142</v>
      </c>
      <c r="CN250">
        <f>'Raw Data'!CH250</f>
        <v>9</v>
      </c>
      <c r="CO250" t="str">
        <f>'Raw Data'!CI250</f>
        <v>State Mainline</v>
      </c>
      <c r="CP250">
        <f>'Raw Data'!CJ250</f>
        <v>830</v>
      </c>
      <c r="CQ250">
        <f>'Raw Data'!CK250</f>
        <v>501299</v>
      </c>
      <c r="CR250">
        <f>'Raw Data'!CL250</f>
        <v>19.190000000000001</v>
      </c>
      <c r="CS250">
        <f>'Raw Data'!CM250</f>
        <v>20.56</v>
      </c>
      <c r="CT250">
        <f>'Raw Data'!CN250</f>
        <v>501299</v>
      </c>
      <c r="CU250">
        <f>'Raw Data'!CO250</f>
        <v>0</v>
      </c>
      <c r="CV250">
        <f>'Raw Data'!CP250</f>
        <v>7255.4684349999998</v>
      </c>
      <c r="CW250">
        <f>'Raw Data'!CQ250</f>
        <v>100</v>
      </c>
      <c r="CX250">
        <f>'Raw Data'!CR250</f>
        <v>48944</v>
      </c>
      <c r="CY250">
        <f>'Raw Data'!CS250</f>
        <v>4.5546999999999997E-2</v>
      </c>
      <c r="CZ250">
        <f>'Raw Data'!CT250</f>
        <v>0</v>
      </c>
      <c r="DA250">
        <f>'Raw Data'!CU250</f>
        <v>1.3619999999999999E-3</v>
      </c>
      <c r="DB250">
        <f>'Raw Data'!CV250</f>
        <v>712</v>
      </c>
      <c r="DC250" t="str">
        <f>'Raw Data'!CW250</f>
        <v>281-0127</v>
      </c>
      <c r="DD250" t="str">
        <f>'Raw Data'!CX250</f>
        <v>3R : Rural Principal Arterial - Other</v>
      </c>
      <c r="DE250" t="str">
        <f>'Raw Data'!CY250</f>
        <v>34.923930, -83.624326</v>
      </c>
      <c r="DF250">
        <f>'Raw Data'!CZ250</f>
        <v>-83.624325999999996</v>
      </c>
      <c r="DG250">
        <f>'Raw Data'!DA250</f>
        <v>34.923929999999999</v>
      </c>
      <c r="DH250">
        <f>'Raw Data'!DB250</f>
        <v>34.923929999999999</v>
      </c>
      <c r="DI250">
        <f>'Raw Data'!DC250</f>
        <v>-83.624325999999996</v>
      </c>
      <c r="DJ250">
        <f>'Raw Data'!DD250</f>
        <v>1.3619999999999999E-3</v>
      </c>
      <c r="DK250">
        <f>'Raw Data'!DE250</f>
        <v>92</v>
      </c>
      <c r="DL250" s="1" t="str">
        <f>VLOOKUP(DK250,'Curve Info'!$A$9:$P$76,16)</f>
        <v>High Crash Frequency</v>
      </c>
      <c r="DM250" s="1" t="str">
        <f>VLOOKUP(DK250,'Curve Info'!$A$9:$P$76,14)</f>
        <v>Low AADT</v>
      </c>
      <c r="DN250" s="1">
        <f t="shared" si="37"/>
        <v>1663.3333333333333</v>
      </c>
      <c r="DO250" s="1">
        <f t="shared" si="38"/>
        <v>1135</v>
      </c>
      <c r="DP250" s="1">
        <f t="shared" si="39"/>
        <v>528.33333333333326</v>
      </c>
      <c r="DQ250" s="1">
        <f t="shared" si="40"/>
        <v>0.46549192364170333</v>
      </c>
      <c r="DR250" s="1">
        <f t="shared" si="41"/>
        <v>1399.1666666666665</v>
      </c>
      <c r="DS250">
        <f>'Raw Data'!DF250</f>
        <v>1620</v>
      </c>
      <c r="DT250">
        <f>'Raw Data'!DG250</f>
        <v>11.6</v>
      </c>
      <c r="DU250">
        <f>'Raw Data'!DH250</f>
        <v>1710</v>
      </c>
      <c r="DV250">
        <f>'Raw Data'!DI250</f>
        <v>11.6</v>
      </c>
      <c r="DW250">
        <f>'Raw Data'!DJ250</f>
        <v>1660</v>
      </c>
      <c r="DX250">
        <f>'Raw Data'!DK250</f>
        <v>11.6</v>
      </c>
      <c r="DY250">
        <f>'Raw Data'!DL250</f>
        <v>860</v>
      </c>
      <c r="DZ250">
        <f>'Raw Data'!DM250</f>
        <v>0</v>
      </c>
      <c r="EA250">
        <f>'Raw Data'!DN250</f>
        <v>830</v>
      </c>
      <c r="EB250">
        <f>'Raw Data'!DO250</f>
        <v>11.9</v>
      </c>
      <c r="EC250">
        <f>'Raw Data'!DP250</f>
        <v>1170</v>
      </c>
      <c r="ED250">
        <f>'Raw Data'!DQ250</f>
        <v>13.1</v>
      </c>
      <c r="EE250">
        <f>'Raw Data'!DR250</f>
        <v>1110</v>
      </c>
      <c r="EF250">
        <f>'Raw Data'!DS250</f>
        <v>13.8</v>
      </c>
      <c r="EG250">
        <f>'Raw Data'!DT250</f>
        <v>1430</v>
      </c>
      <c r="EH250">
        <f>'Raw Data'!DU250</f>
        <v>9.1999999999999993</v>
      </c>
      <c r="EI250">
        <f>'Raw Data'!DV250</f>
        <v>1430</v>
      </c>
      <c r="EJ250">
        <f>'Raw Data'!DW250</f>
        <v>9.1999999999999993</v>
      </c>
      <c r="EK250">
        <f>'Raw Data'!DX250</f>
        <v>1260</v>
      </c>
      <c r="EL250">
        <f>'Raw Data'!DY250</f>
        <v>12.8</v>
      </c>
      <c r="EM250">
        <f>'Raw Data'!DZ250</f>
        <v>0</v>
      </c>
    </row>
    <row r="251" spans="1:143" x14ac:dyDescent="0.3">
      <c r="A251">
        <f>'Raw Data'!A251</f>
        <v>250</v>
      </c>
      <c r="B251">
        <f>'Raw Data'!B251</f>
        <v>6181674</v>
      </c>
      <c r="C251" t="str">
        <f>'Raw Data'!C251</f>
        <v>Towns County Sheriff's Office</v>
      </c>
      <c r="D251">
        <f>'Raw Data'!D251</f>
        <v>42204.5625</v>
      </c>
      <c r="E251" s="1">
        <f t="shared" si="32"/>
        <v>2015</v>
      </c>
      <c r="F251" s="1" t="str" cm="1">
        <f t="array" ref="F251">_xlfn.IFS(E251&lt;=2016,"before treatment",E251=2017,"unknown",E251&gt;2017,"after treatment")</f>
        <v>before treatment</v>
      </c>
      <c r="G251" s="1">
        <f t="shared" si="33"/>
        <v>1</v>
      </c>
      <c r="H251" s="1">
        <f t="shared" si="34"/>
        <v>0</v>
      </c>
      <c r="I251" t="str">
        <f>'Raw Data'!E251</f>
        <v>Towns</v>
      </c>
      <c r="J251" t="str">
        <f>'Raw Data'!F251</f>
        <v>US Highway 76</v>
      </c>
      <c r="K251" t="str">
        <f>'Raw Data'!G251</f>
        <v>Rabun County</v>
      </c>
      <c r="L251" t="str">
        <f>'Raw Data'!H251</f>
        <v>(B) Suspected Minor/Visible Injury</v>
      </c>
      <c r="M251">
        <f>'Raw Data'!I251</f>
        <v>0</v>
      </c>
      <c r="N251">
        <f>'Raw Data'!J251</f>
        <v>0</v>
      </c>
      <c r="O251">
        <f>'Raw Data'!K251</f>
        <v>1</v>
      </c>
      <c r="P251" t="str">
        <f>'Raw Data'!L251</f>
        <v>Not a Collision with Motor Vehicle</v>
      </c>
      <c r="Q251" t="str">
        <f>'Raw Data'!M251</f>
        <v>On Shoulder</v>
      </c>
      <c r="R251" t="str">
        <f>'Raw Data'!N251</f>
        <v>Guard Rail Face</v>
      </c>
      <c r="S251" t="str">
        <f>'Raw Data'!O251</f>
        <v>Guard Rail Fence</v>
      </c>
      <c r="T251" t="str">
        <f>'Raw Data'!P251</f>
        <v>(None)</v>
      </c>
      <c r="U251">
        <f>'Raw Data'!Q251</f>
        <v>1</v>
      </c>
      <c r="V251" s="1" t="str">
        <f t="shared" si="35"/>
        <v>Yes</v>
      </c>
      <c r="W251" t="str">
        <f>'Raw Data'!R251</f>
        <v>Negotiating a Curve</v>
      </c>
      <c r="X251" t="str">
        <f>'Raw Data'!S251</f>
        <v>West</v>
      </c>
      <c r="Y251" t="str">
        <f>'Raw Data'!T251</f>
        <v>Daylight</v>
      </c>
      <c r="Z251" t="str">
        <f>'Raw Data'!U251</f>
        <v>Dry</v>
      </c>
      <c r="AA251">
        <f>'Raw Data'!V251</f>
        <v>62</v>
      </c>
      <c r="AB251" t="str">
        <f>'Raw Data'!W251</f>
        <v>Motorcycle Helmet</v>
      </c>
      <c r="AC251" s="1">
        <f t="shared" si="36"/>
        <v>1</v>
      </c>
      <c r="AD251" t="str">
        <f>'Raw Data'!X251</f>
        <v>Motorcycle</v>
      </c>
      <c r="AE251" t="str">
        <f>'Raw Data'!Y251</f>
        <v>2811000200I</v>
      </c>
      <c r="AF251">
        <f>'Raw Data'!Z251</f>
        <v>19.512</v>
      </c>
      <c r="AG251">
        <f>'Raw Data'!AA251</f>
        <v>34.923729999999999</v>
      </c>
      <c r="AH251">
        <f>'Raw Data'!AB251</f>
        <v>-83.623968000000005</v>
      </c>
      <c r="AI251">
        <f>'Raw Data'!AC251</f>
        <v>92</v>
      </c>
      <c r="AJ251">
        <f>'Raw Data'!AD251</f>
        <v>69</v>
      </c>
      <c r="AK251">
        <f>'Raw Data'!AE251</f>
        <v>32</v>
      </c>
      <c r="AL251" t="str">
        <f>'Raw Data'!AF251</f>
        <v>D1_0002_00_I</v>
      </c>
      <c r="AM251">
        <f>'Raw Data'!AG251</f>
        <v>26</v>
      </c>
      <c r="AN251">
        <f>'Raw Data'!AH251</f>
        <v>31</v>
      </c>
      <c r="AO251" t="str">
        <f>'Raw Data'!AI251</f>
        <v>split</v>
      </c>
      <c r="AP251">
        <f>'Raw Data'!AJ251</f>
        <v>294.5</v>
      </c>
      <c r="AQ251">
        <f>'Raw Data'!AK251</f>
        <v>90.5</v>
      </c>
      <c r="AR251">
        <f>'Raw Data'!AL251</f>
        <v>466.4</v>
      </c>
      <c r="AS251">
        <f>'Raw Data'!AM251</f>
        <v>-83.624270999999993</v>
      </c>
      <c r="AT251">
        <f>'Raw Data'!AN251</f>
        <v>34.923898999999999</v>
      </c>
      <c r="AU251">
        <f>'Raw Data'!AO251</f>
        <v>-83.623694</v>
      </c>
      <c r="AV251">
        <f>'Raw Data'!AP251</f>
        <v>34.922839000000003</v>
      </c>
      <c r="AW251" t="str">
        <f>'Raw Data'!AQ251</f>
        <v>2811000200I</v>
      </c>
      <c r="AX251">
        <f>'Raw Data'!AR251</f>
        <v>1</v>
      </c>
      <c r="AY251">
        <f>'Raw Data'!AS251</f>
        <v>281</v>
      </c>
      <c r="AZ251">
        <f>'Raw Data'!AT251</f>
        <v>2</v>
      </c>
      <c r="BA251">
        <f>'Raw Data'!AU251</f>
        <v>0</v>
      </c>
      <c r="BB251">
        <f>'Raw Data'!AV251</f>
        <v>45</v>
      </c>
      <c r="BC251">
        <f>'Raw Data'!AW251</f>
        <v>13.24</v>
      </c>
      <c r="BD251">
        <f>'Raw Data'!AX251</f>
        <v>13.03</v>
      </c>
      <c r="BE251">
        <f>'Raw Data'!AY251</f>
        <v>2460.6</v>
      </c>
      <c r="BF251">
        <f>'Raw Data'!AZ251</f>
        <v>2438</v>
      </c>
      <c r="BG251">
        <f>'Raw Data'!BA251</f>
        <v>2414.6999999999998</v>
      </c>
      <c r="BH251">
        <f>'Raw Data'!BB251</f>
        <v>45</v>
      </c>
      <c r="BI251">
        <f>'Raw Data'!BC251</f>
        <v>34.6</v>
      </c>
      <c r="BJ251">
        <f>'Raw Data'!BD251</f>
        <v>10.4</v>
      </c>
      <c r="BK251">
        <f>'Raw Data'!BE251</f>
        <v>43092</v>
      </c>
      <c r="BL251" t="str">
        <f>'Raw Data'!BF251</f>
        <v>ASV_5+</v>
      </c>
      <c r="BM251">
        <f>'Raw Data'!BG251</f>
        <v>1.3619999999999999E-3</v>
      </c>
      <c r="BN251">
        <f>'Raw Data'!BH251</f>
        <v>49424</v>
      </c>
      <c r="BO251">
        <f>'Raw Data'!BI251</f>
        <v>48897</v>
      </c>
      <c r="BP251" t="str">
        <f>'Raw Data'!BJ251</f>
        <v>2811000200I</v>
      </c>
      <c r="BQ251" t="str">
        <f>'Raw Data'!BK251</f>
        <v>TOWNS</v>
      </c>
      <c r="BR251">
        <f>'Raw Data'!BL251</f>
        <v>1</v>
      </c>
      <c r="BS251">
        <f>'Raw Data'!BM251</f>
        <v>200</v>
      </c>
      <c r="BT251">
        <f>'Raw Data'!BN251</f>
        <v>1</v>
      </c>
      <c r="BU251">
        <f>'Raw Data'!BO251</f>
        <v>1</v>
      </c>
      <c r="BV251">
        <f>'Raw Data'!BP251</f>
        <v>2</v>
      </c>
      <c r="BW251">
        <f>'Raw Data'!BQ251</f>
        <v>1</v>
      </c>
      <c r="BX251">
        <f>'Raw Data'!BR251</f>
        <v>1</v>
      </c>
      <c r="BY251">
        <f>'Raw Data'!BS251</f>
        <v>2</v>
      </c>
      <c r="BZ251">
        <f>'Raw Data'!BT251</f>
        <v>3</v>
      </c>
      <c r="CA251">
        <f>'Raw Data'!BU251</f>
        <v>3</v>
      </c>
      <c r="CB251" t="str">
        <f>'Raw Data'!BV251</f>
        <v>N</v>
      </c>
      <c r="CC251">
        <f>'Raw Data'!BW251</f>
        <v>281</v>
      </c>
      <c r="CD251">
        <f>'Raw Data'!BX251</f>
        <v>2</v>
      </c>
      <c r="CE251">
        <f>'Raw Data'!BY251</f>
        <v>0</v>
      </c>
      <c r="CF251" t="str">
        <f>'Raw Data'!BZ251</f>
        <v>Not Urban</v>
      </c>
      <c r="CG251" t="str">
        <f>'Raw Data'!CA251</f>
        <v>Not Urban</v>
      </c>
      <c r="CH251">
        <f>'Raw Data'!CB251</f>
        <v>0</v>
      </c>
      <c r="CI251">
        <f>'Raw Data'!CC251</f>
        <v>45</v>
      </c>
      <c r="CJ251">
        <f>'Raw Data'!CD251</f>
        <v>830</v>
      </c>
      <c r="CK251" t="str">
        <f>'Raw Data'!CE251</f>
        <v xml:space="preserve"> </v>
      </c>
      <c r="CL251">
        <f>'Raw Data'!CF251</f>
        <v>0</v>
      </c>
      <c r="CM251">
        <f>'Raw Data'!CG251</f>
        <v>1.374142</v>
      </c>
      <c r="CN251">
        <f>'Raw Data'!CH251</f>
        <v>9</v>
      </c>
      <c r="CO251" t="str">
        <f>'Raw Data'!CI251</f>
        <v>State Mainline</v>
      </c>
      <c r="CP251">
        <f>'Raw Data'!CJ251</f>
        <v>830</v>
      </c>
      <c r="CQ251">
        <f>'Raw Data'!CK251</f>
        <v>501299</v>
      </c>
      <c r="CR251">
        <f>'Raw Data'!CL251</f>
        <v>19.190000000000001</v>
      </c>
      <c r="CS251">
        <f>'Raw Data'!CM251</f>
        <v>20.56</v>
      </c>
      <c r="CT251">
        <f>'Raw Data'!CN251</f>
        <v>501299</v>
      </c>
      <c r="CU251">
        <f>'Raw Data'!CO251</f>
        <v>0</v>
      </c>
      <c r="CV251">
        <f>'Raw Data'!CP251</f>
        <v>7255.4684349999998</v>
      </c>
      <c r="CW251">
        <f>'Raw Data'!CQ251</f>
        <v>100</v>
      </c>
      <c r="CX251">
        <f>'Raw Data'!CR251</f>
        <v>48944</v>
      </c>
      <c r="CY251">
        <f>'Raw Data'!CS251</f>
        <v>4.5546999999999997E-2</v>
      </c>
      <c r="CZ251">
        <f>'Raw Data'!CT251</f>
        <v>0</v>
      </c>
      <c r="DA251">
        <f>'Raw Data'!CU251</f>
        <v>1.3619999999999999E-3</v>
      </c>
      <c r="DB251">
        <f>'Raw Data'!CV251</f>
        <v>712</v>
      </c>
      <c r="DC251" t="str">
        <f>'Raw Data'!CW251</f>
        <v>281-0127</v>
      </c>
      <c r="DD251" t="str">
        <f>'Raw Data'!CX251</f>
        <v>3R : Rural Principal Arterial - Other</v>
      </c>
      <c r="DE251" t="str">
        <f>'Raw Data'!CY251</f>
        <v>34.923930, -83.624326</v>
      </c>
      <c r="DF251">
        <f>'Raw Data'!CZ251</f>
        <v>-83.624325999999996</v>
      </c>
      <c r="DG251">
        <f>'Raw Data'!DA251</f>
        <v>34.923929999999999</v>
      </c>
      <c r="DH251">
        <f>'Raw Data'!DB251</f>
        <v>34.923929999999999</v>
      </c>
      <c r="DI251">
        <f>'Raw Data'!DC251</f>
        <v>-83.624325999999996</v>
      </c>
      <c r="DJ251">
        <f>'Raw Data'!DD251</f>
        <v>1.3619999999999999E-3</v>
      </c>
      <c r="DK251">
        <f>'Raw Data'!DE251</f>
        <v>92</v>
      </c>
      <c r="DL251" s="1" t="str">
        <f>VLOOKUP(DK251,'Curve Info'!$A$9:$P$76,16)</f>
        <v>High Crash Frequency</v>
      </c>
      <c r="DM251" s="1" t="str">
        <f>VLOOKUP(DK251,'Curve Info'!$A$9:$P$76,14)</f>
        <v>Low AADT</v>
      </c>
      <c r="DN251" s="1">
        <f t="shared" si="37"/>
        <v>1663.3333333333333</v>
      </c>
      <c r="DO251" s="1">
        <f t="shared" si="38"/>
        <v>1135</v>
      </c>
      <c r="DP251" s="1">
        <f t="shared" si="39"/>
        <v>528.33333333333326</v>
      </c>
      <c r="DQ251" s="1">
        <f t="shared" si="40"/>
        <v>0.46549192364170333</v>
      </c>
      <c r="DR251" s="1">
        <f t="shared" si="41"/>
        <v>1399.1666666666665</v>
      </c>
      <c r="DS251">
        <f>'Raw Data'!DF251</f>
        <v>1620</v>
      </c>
      <c r="DT251">
        <f>'Raw Data'!DG251</f>
        <v>11.6</v>
      </c>
      <c r="DU251">
        <f>'Raw Data'!DH251</f>
        <v>1710</v>
      </c>
      <c r="DV251">
        <f>'Raw Data'!DI251</f>
        <v>11.6</v>
      </c>
      <c r="DW251">
        <f>'Raw Data'!DJ251</f>
        <v>1660</v>
      </c>
      <c r="DX251">
        <f>'Raw Data'!DK251</f>
        <v>11.6</v>
      </c>
      <c r="DY251">
        <f>'Raw Data'!DL251</f>
        <v>860</v>
      </c>
      <c r="DZ251">
        <f>'Raw Data'!DM251</f>
        <v>0</v>
      </c>
      <c r="EA251">
        <f>'Raw Data'!DN251</f>
        <v>830</v>
      </c>
      <c r="EB251">
        <f>'Raw Data'!DO251</f>
        <v>11.9</v>
      </c>
      <c r="EC251">
        <f>'Raw Data'!DP251</f>
        <v>1170</v>
      </c>
      <c r="ED251">
        <f>'Raw Data'!DQ251</f>
        <v>13.1</v>
      </c>
      <c r="EE251">
        <f>'Raw Data'!DR251</f>
        <v>1110</v>
      </c>
      <c r="EF251">
        <f>'Raw Data'!DS251</f>
        <v>13.8</v>
      </c>
      <c r="EG251">
        <f>'Raw Data'!DT251</f>
        <v>1430</v>
      </c>
      <c r="EH251">
        <f>'Raw Data'!DU251</f>
        <v>9.1999999999999993</v>
      </c>
      <c r="EI251">
        <f>'Raw Data'!DV251</f>
        <v>1430</v>
      </c>
      <c r="EJ251">
        <f>'Raw Data'!DW251</f>
        <v>9.1999999999999993</v>
      </c>
      <c r="EK251">
        <f>'Raw Data'!DX251</f>
        <v>1260</v>
      </c>
      <c r="EL251">
        <f>'Raw Data'!DY251</f>
        <v>12.8</v>
      </c>
      <c r="EM251">
        <f>'Raw Data'!DZ251</f>
        <v>0</v>
      </c>
    </row>
    <row r="252" spans="1:143" x14ac:dyDescent="0.3">
      <c r="A252">
        <f>'Raw Data'!A252</f>
        <v>251</v>
      </c>
      <c r="B252">
        <f>'Raw Data'!B252</f>
        <v>7827747</v>
      </c>
      <c r="C252" t="str">
        <f>'Raw Data'!C252</f>
        <v>Towns County Sheriff's Office</v>
      </c>
      <c r="D252">
        <f>'Raw Data'!D252</f>
        <v>44133.067361111112</v>
      </c>
      <c r="E252" s="1">
        <f t="shared" si="32"/>
        <v>2020</v>
      </c>
      <c r="F252" s="1" t="str" cm="1">
        <f t="array" ref="F252">_xlfn.IFS(E252&lt;=2016,"before treatment",E252=2017,"unknown",E252&gt;2017,"after treatment")</f>
        <v>after treatment</v>
      </c>
      <c r="G252" s="1">
        <f t="shared" si="33"/>
        <v>0</v>
      </c>
      <c r="H252" s="1">
        <f t="shared" si="34"/>
        <v>1</v>
      </c>
      <c r="I252" t="str">
        <f>'Raw Data'!E252</f>
        <v>Towns</v>
      </c>
      <c r="J252" t="str">
        <f>'Raw Data'!F252</f>
        <v>US Highway 76</v>
      </c>
      <c r="K252" t="str">
        <f>'Raw Data'!G252</f>
        <v>Cassie Ln</v>
      </c>
      <c r="L252" t="str">
        <f>'Raw Data'!H252</f>
        <v>(O) No Injury</v>
      </c>
      <c r="M252">
        <f>'Raw Data'!I252</f>
        <v>0</v>
      </c>
      <c r="N252">
        <f>'Raw Data'!J252</f>
        <v>0</v>
      </c>
      <c r="O252">
        <f>'Raw Data'!K252</f>
        <v>0</v>
      </c>
      <c r="P252" t="str">
        <f>'Raw Data'!L252</f>
        <v>Not a Collision with Motor Vehicle</v>
      </c>
      <c r="Q252" t="str">
        <f>'Raw Data'!M252</f>
        <v>On Roadway - Non-Intersection</v>
      </c>
      <c r="R252" t="str">
        <f>'Raw Data'!N252</f>
        <v>Other Object (Not Fixed)</v>
      </c>
      <c r="S252" t="str">
        <f>'Raw Data'!O252</f>
        <v>Other Object (Not Fixed)</v>
      </c>
      <c r="T252" t="str">
        <f>'Raw Data'!P252</f>
        <v>(None)</v>
      </c>
      <c r="U252">
        <f>'Raw Data'!Q252</f>
        <v>1</v>
      </c>
      <c r="V252" s="1" t="str">
        <f t="shared" si="35"/>
        <v>Yes</v>
      </c>
      <c r="W252" t="str">
        <f>'Raw Data'!R252</f>
        <v>Negotiating a Curve</v>
      </c>
      <c r="X252" t="str">
        <f>'Raw Data'!S252</f>
        <v>West</v>
      </c>
      <c r="Y252" t="str">
        <f>'Raw Data'!T252</f>
        <v>Dark-Not Lighted</v>
      </c>
      <c r="Z252" t="str">
        <f>'Raw Data'!U252</f>
        <v>Water (standing or moving)</v>
      </c>
      <c r="AA252">
        <f>'Raw Data'!V252</f>
        <v>50</v>
      </c>
      <c r="AB252" t="str">
        <f>'Raw Data'!W252</f>
        <v>Lap and Shoulder Belt Used</v>
      </c>
      <c r="AC252" s="1">
        <f t="shared" si="36"/>
        <v>0</v>
      </c>
      <c r="AD252" t="str">
        <f>'Raw Data'!X252</f>
        <v>Passenger Car</v>
      </c>
      <c r="AE252" t="str">
        <f>'Raw Data'!Y252</f>
        <v>2811000200I</v>
      </c>
      <c r="AF252">
        <f>'Raw Data'!Z252</f>
        <v>19.605719000000001</v>
      </c>
      <c r="AG252">
        <f>'Raw Data'!AA252</f>
        <v>34.922463</v>
      </c>
      <c r="AH252">
        <f>'Raw Data'!AB252</f>
        <v>-83.623840999999999</v>
      </c>
      <c r="AI252">
        <f>'Raw Data'!AC252</f>
        <v>93</v>
      </c>
      <c r="AJ252">
        <f>'Raw Data'!AD252</f>
        <v>70</v>
      </c>
      <c r="AK252">
        <f>'Raw Data'!AE252</f>
        <v>33</v>
      </c>
      <c r="AL252" t="str">
        <f>'Raw Data'!AF252</f>
        <v>D1_0002_00_I</v>
      </c>
      <c r="AM252">
        <f>'Raw Data'!AG252</f>
        <v>26</v>
      </c>
      <c r="AN252">
        <f>'Raw Data'!AH252</f>
        <v>32</v>
      </c>
      <c r="AO252" t="str">
        <f>'Raw Data'!AI252</f>
        <v>split</v>
      </c>
      <c r="AP252">
        <f>'Raw Data'!AJ252</f>
        <v>692.3</v>
      </c>
      <c r="AQ252">
        <f>'Raw Data'!AK252</f>
        <v>47.2</v>
      </c>
      <c r="AR252">
        <f>'Raw Data'!AL252</f>
        <v>570.70000000000005</v>
      </c>
      <c r="AS252">
        <f>'Raw Data'!AM252</f>
        <v>-83.623694</v>
      </c>
      <c r="AT252">
        <f>'Raw Data'!AN252</f>
        <v>34.922839000000003</v>
      </c>
      <c r="AU252">
        <f>'Raw Data'!AO252</f>
        <v>-83.624769000000001</v>
      </c>
      <c r="AV252">
        <f>'Raw Data'!AP252</f>
        <v>34.921596999999998</v>
      </c>
      <c r="AW252" t="str">
        <f>'Raw Data'!AQ252</f>
        <v>2811000200I</v>
      </c>
      <c r="AX252">
        <f>'Raw Data'!AR252</f>
        <v>1</v>
      </c>
      <c r="AY252">
        <f>'Raw Data'!AS252</f>
        <v>281</v>
      </c>
      <c r="AZ252">
        <f>'Raw Data'!AT252</f>
        <v>2</v>
      </c>
      <c r="BA252">
        <f>'Raw Data'!AU252</f>
        <v>0</v>
      </c>
      <c r="BB252">
        <f>'Raw Data'!AV252</f>
        <v>45</v>
      </c>
      <c r="BC252">
        <f>'Raw Data'!AW252</f>
        <v>4.3600000000000003</v>
      </c>
      <c r="BD252">
        <f>'Raw Data'!AX252</f>
        <v>4.28</v>
      </c>
      <c r="BE252">
        <f>'Raw Data'!AY252</f>
        <v>2459.6</v>
      </c>
      <c r="BF252">
        <f>'Raw Data'!AZ252</f>
        <v>2476</v>
      </c>
      <c r="BG252">
        <f>'Raw Data'!BA252</f>
        <v>2485.6</v>
      </c>
      <c r="BH252">
        <f>'Raw Data'!BB252</f>
        <v>45</v>
      </c>
      <c r="BI252">
        <f>'Raw Data'!BC252</f>
        <v>49.1</v>
      </c>
      <c r="BJ252">
        <f>'Raw Data'!BD252</f>
        <v>0</v>
      </c>
      <c r="BK252">
        <f>'Raw Data'!BE252</f>
        <v>43092</v>
      </c>
      <c r="BL252" t="str">
        <f>'Raw Data'!BF252</f>
        <v>NONE</v>
      </c>
      <c r="BM252">
        <f>'Raw Data'!BG252</f>
        <v>1.694E-3</v>
      </c>
      <c r="BN252">
        <f>'Raw Data'!BH252</f>
        <v>49424</v>
      </c>
      <c r="BO252">
        <f>'Raw Data'!BI252</f>
        <v>48897</v>
      </c>
      <c r="BP252" t="str">
        <f>'Raw Data'!BJ252</f>
        <v>2811000200I</v>
      </c>
      <c r="BQ252" t="str">
        <f>'Raw Data'!BK252</f>
        <v>TOWNS</v>
      </c>
      <c r="BR252">
        <f>'Raw Data'!BL252</f>
        <v>1</v>
      </c>
      <c r="BS252">
        <f>'Raw Data'!BM252</f>
        <v>200</v>
      </c>
      <c r="BT252">
        <f>'Raw Data'!BN252</f>
        <v>1</v>
      </c>
      <c r="BU252">
        <f>'Raw Data'!BO252</f>
        <v>1</v>
      </c>
      <c r="BV252">
        <f>'Raw Data'!BP252</f>
        <v>2</v>
      </c>
      <c r="BW252">
        <f>'Raw Data'!BQ252</f>
        <v>1</v>
      </c>
      <c r="BX252">
        <f>'Raw Data'!BR252</f>
        <v>1</v>
      </c>
      <c r="BY252">
        <f>'Raw Data'!BS252</f>
        <v>2</v>
      </c>
      <c r="BZ252">
        <f>'Raw Data'!BT252</f>
        <v>3</v>
      </c>
      <c r="CA252">
        <f>'Raw Data'!BU252</f>
        <v>3</v>
      </c>
      <c r="CB252" t="str">
        <f>'Raw Data'!BV252</f>
        <v>N</v>
      </c>
      <c r="CC252">
        <f>'Raw Data'!BW252</f>
        <v>281</v>
      </c>
      <c r="CD252">
        <f>'Raw Data'!BX252</f>
        <v>2</v>
      </c>
      <c r="CE252">
        <f>'Raw Data'!BY252</f>
        <v>0</v>
      </c>
      <c r="CF252" t="str">
        <f>'Raw Data'!BZ252</f>
        <v>Not Urban</v>
      </c>
      <c r="CG252" t="str">
        <f>'Raw Data'!CA252</f>
        <v>Not Urban</v>
      </c>
      <c r="CH252">
        <f>'Raw Data'!CB252</f>
        <v>0</v>
      </c>
      <c r="CI252">
        <f>'Raw Data'!CC252</f>
        <v>45</v>
      </c>
      <c r="CJ252">
        <f>'Raw Data'!CD252</f>
        <v>830</v>
      </c>
      <c r="CK252" t="str">
        <f>'Raw Data'!CE252</f>
        <v xml:space="preserve"> </v>
      </c>
      <c r="CL252">
        <f>'Raw Data'!CF252</f>
        <v>0</v>
      </c>
      <c r="CM252">
        <f>'Raw Data'!CG252</f>
        <v>1.374142</v>
      </c>
      <c r="CN252">
        <f>'Raw Data'!CH252</f>
        <v>9</v>
      </c>
      <c r="CO252" t="str">
        <f>'Raw Data'!CI252</f>
        <v>State Mainline</v>
      </c>
      <c r="CP252">
        <f>'Raw Data'!CJ252</f>
        <v>830</v>
      </c>
      <c r="CQ252">
        <f>'Raw Data'!CK252</f>
        <v>501299</v>
      </c>
      <c r="CR252">
        <f>'Raw Data'!CL252</f>
        <v>19.190000000000001</v>
      </c>
      <c r="CS252">
        <f>'Raw Data'!CM252</f>
        <v>20.56</v>
      </c>
      <c r="CT252">
        <f>'Raw Data'!CN252</f>
        <v>501299</v>
      </c>
      <c r="CU252">
        <f>'Raw Data'!CO252</f>
        <v>0</v>
      </c>
      <c r="CV252">
        <f>'Raw Data'!CP252</f>
        <v>7255.4684349999998</v>
      </c>
      <c r="CW252">
        <f>'Raw Data'!CQ252</f>
        <v>100</v>
      </c>
      <c r="CX252">
        <f>'Raw Data'!CR252</f>
        <v>48944</v>
      </c>
      <c r="CY252">
        <f>'Raw Data'!CS252</f>
        <v>4.5546999999999997E-2</v>
      </c>
      <c r="CZ252">
        <f>'Raw Data'!CT252</f>
        <v>0</v>
      </c>
      <c r="DA252">
        <f>'Raw Data'!CU252</f>
        <v>1.694E-3</v>
      </c>
      <c r="DB252">
        <f>'Raw Data'!CV252</f>
        <v>712</v>
      </c>
      <c r="DC252" t="str">
        <f>'Raw Data'!CW252</f>
        <v>281-0127</v>
      </c>
      <c r="DD252" t="str">
        <f>'Raw Data'!CX252</f>
        <v>3R : Rural Principal Arterial - Other</v>
      </c>
      <c r="DE252" t="str">
        <f>'Raw Data'!CY252</f>
        <v>34.923930, -83.624326</v>
      </c>
      <c r="DF252">
        <f>'Raw Data'!CZ252</f>
        <v>-83.624325999999996</v>
      </c>
      <c r="DG252">
        <f>'Raw Data'!DA252</f>
        <v>34.923929999999999</v>
      </c>
      <c r="DH252">
        <f>'Raw Data'!DB252</f>
        <v>34.923929999999999</v>
      </c>
      <c r="DI252">
        <f>'Raw Data'!DC252</f>
        <v>-83.624325999999996</v>
      </c>
      <c r="DJ252">
        <f>'Raw Data'!DD252</f>
        <v>1.694E-3</v>
      </c>
      <c r="DK252">
        <f>'Raw Data'!DE252</f>
        <v>93</v>
      </c>
      <c r="DL252" s="1" t="str">
        <f>VLOOKUP(DK252,'Curve Info'!$A$9:$P$76,16)</f>
        <v>Low Crash Frequency</v>
      </c>
      <c r="DM252" s="1" t="str">
        <f>VLOOKUP(DK252,'Curve Info'!$A$9:$P$76,14)</f>
        <v>Low AADT</v>
      </c>
      <c r="DN252" s="1">
        <f t="shared" si="37"/>
        <v>1663.3333333333333</v>
      </c>
      <c r="DO252" s="1">
        <f t="shared" si="38"/>
        <v>1135</v>
      </c>
      <c r="DP252" s="1">
        <f t="shared" si="39"/>
        <v>528.33333333333326</v>
      </c>
      <c r="DQ252" s="1">
        <f t="shared" si="40"/>
        <v>0.46549192364170333</v>
      </c>
      <c r="DR252" s="1">
        <f t="shared" si="41"/>
        <v>1399.1666666666665</v>
      </c>
      <c r="DS252">
        <f>'Raw Data'!DF252</f>
        <v>1620</v>
      </c>
      <c r="DT252">
        <f>'Raw Data'!DG252</f>
        <v>11.6</v>
      </c>
      <c r="DU252">
        <f>'Raw Data'!DH252</f>
        <v>1710</v>
      </c>
      <c r="DV252">
        <f>'Raw Data'!DI252</f>
        <v>11.6</v>
      </c>
      <c r="DW252">
        <f>'Raw Data'!DJ252</f>
        <v>1660</v>
      </c>
      <c r="DX252">
        <f>'Raw Data'!DK252</f>
        <v>11.6</v>
      </c>
      <c r="DY252">
        <f>'Raw Data'!DL252</f>
        <v>860</v>
      </c>
      <c r="DZ252">
        <f>'Raw Data'!DM252</f>
        <v>0</v>
      </c>
      <c r="EA252">
        <f>'Raw Data'!DN252</f>
        <v>830</v>
      </c>
      <c r="EB252">
        <f>'Raw Data'!DO252</f>
        <v>11.9</v>
      </c>
      <c r="EC252">
        <f>'Raw Data'!DP252</f>
        <v>1170</v>
      </c>
      <c r="ED252">
        <f>'Raw Data'!DQ252</f>
        <v>13.1</v>
      </c>
      <c r="EE252">
        <f>'Raw Data'!DR252</f>
        <v>1110</v>
      </c>
      <c r="EF252">
        <f>'Raw Data'!DS252</f>
        <v>13.8</v>
      </c>
      <c r="EG252">
        <f>'Raw Data'!DT252</f>
        <v>1430</v>
      </c>
      <c r="EH252">
        <f>'Raw Data'!DU252</f>
        <v>9.1999999999999993</v>
      </c>
      <c r="EI252">
        <f>'Raw Data'!DV252</f>
        <v>1430</v>
      </c>
      <c r="EJ252">
        <f>'Raw Data'!DW252</f>
        <v>9.1999999999999993</v>
      </c>
      <c r="EK252">
        <f>'Raw Data'!DX252</f>
        <v>1260</v>
      </c>
      <c r="EL252">
        <f>'Raw Data'!DY252</f>
        <v>12.8</v>
      </c>
      <c r="EM252">
        <f>'Raw Data'!DZ252</f>
        <v>0</v>
      </c>
    </row>
    <row r="253" spans="1:143" x14ac:dyDescent="0.3">
      <c r="A253">
        <f>'Raw Data'!A253</f>
        <v>252</v>
      </c>
      <c r="B253">
        <f>'Raw Data'!B253</f>
        <v>5908938</v>
      </c>
      <c r="C253" t="str">
        <f>'Raw Data'!C253</f>
        <v>Towns County Sheriff's Office</v>
      </c>
      <c r="D253">
        <f>'Raw Data'!D253</f>
        <v>42594.595138888886</v>
      </c>
      <c r="E253" s="1">
        <f t="shared" si="32"/>
        <v>2016</v>
      </c>
      <c r="F253" s="1" t="str" cm="1">
        <f t="array" ref="F253">_xlfn.IFS(E253&lt;=2016,"before treatment",E253=2017,"unknown",E253&gt;2017,"after treatment")</f>
        <v>before treatment</v>
      </c>
      <c r="G253" s="1">
        <f t="shared" si="33"/>
        <v>1</v>
      </c>
      <c r="H253" s="1">
        <f t="shared" si="34"/>
        <v>0</v>
      </c>
      <c r="I253" t="str">
        <f>'Raw Data'!E253</f>
        <v>Towns</v>
      </c>
      <c r="J253" t="str">
        <f>'Raw Data'!F253</f>
        <v>US Highway 76</v>
      </c>
      <c r="K253" t="str">
        <f>'Raw Data'!G253</f>
        <v>Cassie Ln</v>
      </c>
      <c r="L253" t="str">
        <f>'Raw Data'!H253</f>
        <v>(O) No Injury</v>
      </c>
      <c r="M253">
        <f>'Raw Data'!I253</f>
        <v>0</v>
      </c>
      <c r="N253">
        <f>'Raw Data'!J253</f>
        <v>0</v>
      </c>
      <c r="O253">
        <f>'Raw Data'!K253</f>
        <v>0</v>
      </c>
      <c r="P253" t="str">
        <f>'Raw Data'!L253</f>
        <v>Not a Collision with Motor Vehicle</v>
      </c>
      <c r="Q253" t="str">
        <f>'Raw Data'!M253</f>
        <v>Off Roadway</v>
      </c>
      <c r="R253" t="str">
        <f>'Raw Data'!N253</f>
        <v>Embankment</v>
      </c>
      <c r="S253" t="str">
        <f>'Raw Data'!O253</f>
        <v>Embankment</v>
      </c>
      <c r="T253" t="str">
        <f>'Raw Data'!P253</f>
        <v>Driver Lost Control</v>
      </c>
      <c r="U253">
        <f>'Raw Data'!Q253</f>
        <v>1</v>
      </c>
      <c r="V253" s="1" t="str">
        <f t="shared" si="35"/>
        <v>Yes</v>
      </c>
      <c r="W253" t="str">
        <f>'Raw Data'!R253</f>
        <v>Negotiating a Curve</v>
      </c>
      <c r="X253" t="str">
        <f>'Raw Data'!S253</f>
        <v>West</v>
      </c>
      <c r="Y253" t="str">
        <f>'Raw Data'!T253</f>
        <v>Daylight</v>
      </c>
      <c r="Z253" t="str">
        <f>'Raw Data'!U253</f>
        <v>Wet</v>
      </c>
      <c r="AA253">
        <f>'Raw Data'!V253</f>
        <v>66</v>
      </c>
      <c r="AB253" t="str">
        <f>'Raw Data'!W253</f>
        <v>Motorcycle Helmet</v>
      </c>
      <c r="AC253" s="1">
        <f t="shared" si="36"/>
        <v>1</v>
      </c>
      <c r="AD253" t="str">
        <f>'Raw Data'!X253</f>
        <v>Motorcycle</v>
      </c>
      <c r="AE253" t="str">
        <f>'Raw Data'!Y253</f>
        <v>2811000200I</v>
      </c>
      <c r="AF253">
        <f>'Raw Data'!Z253</f>
        <v>19.582062000000001</v>
      </c>
      <c r="AG253">
        <f>'Raw Data'!AA253</f>
        <v>34.922783000000003</v>
      </c>
      <c r="AH253">
        <f>'Raw Data'!AB253</f>
        <v>-83.623714000000007</v>
      </c>
      <c r="AI253">
        <f>'Raw Data'!AC253</f>
        <v>93</v>
      </c>
      <c r="AJ253">
        <f>'Raw Data'!AD253</f>
        <v>70</v>
      </c>
      <c r="AK253">
        <f>'Raw Data'!AE253</f>
        <v>33</v>
      </c>
      <c r="AL253" t="str">
        <f>'Raw Data'!AF253</f>
        <v>D1_0002_00_I</v>
      </c>
      <c r="AM253">
        <f>'Raw Data'!AG253</f>
        <v>26</v>
      </c>
      <c r="AN253">
        <f>'Raw Data'!AH253</f>
        <v>32</v>
      </c>
      <c r="AO253" t="str">
        <f>'Raw Data'!AI253</f>
        <v>split</v>
      </c>
      <c r="AP253">
        <f>'Raw Data'!AJ253</f>
        <v>692.3</v>
      </c>
      <c r="AQ253">
        <f>'Raw Data'!AK253</f>
        <v>47.2</v>
      </c>
      <c r="AR253">
        <f>'Raw Data'!AL253</f>
        <v>570.70000000000005</v>
      </c>
      <c r="AS253">
        <f>'Raw Data'!AM253</f>
        <v>-83.623694</v>
      </c>
      <c r="AT253">
        <f>'Raw Data'!AN253</f>
        <v>34.922839000000003</v>
      </c>
      <c r="AU253">
        <f>'Raw Data'!AO253</f>
        <v>-83.624769000000001</v>
      </c>
      <c r="AV253">
        <f>'Raw Data'!AP253</f>
        <v>34.921596999999998</v>
      </c>
      <c r="AW253" t="str">
        <f>'Raw Data'!AQ253</f>
        <v>2811000200I</v>
      </c>
      <c r="AX253">
        <f>'Raw Data'!AR253</f>
        <v>1</v>
      </c>
      <c r="AY253">
        <f>'Raw Data'!AS253</f>
        <v>281</v>
      </c>
      <c r="AZ253">
        <f>'Raw Data'!AT253</f>
        <v>2</v>
      </c>
      <c r="BA253">
        <f>'Raw Data'!AU253</f>
        <v>0</v>
      </c>
      <c r="BB253">
        <f>'Raw Data'!AV253</f>
        <v>45</v>
      </c>
      <c r="BC253">
        <f>'Raw Data'!AW253</f>
        <v>4.3600000000000003</v>
      </c>
      <c r="BD253">
        <f>'Raw Data'!AX253</f>
        <v>4.28</v>
      </c>
      <c r="BE253">
        <f>'Raw Data'!AY253</f>
        <v>2459.6</v>
      </c>
      <c r="BF253">
        <f>'Raw Data'!AZ253</f>
        <v>2476</v>
      </c>
      <c r="BG253">
        <f>'Raw Data'!BA253</f>
        <v>2485.6</v>
      </c>
      <c r="BH253">
        <f>'Raw Data'!BB253</f>
        <v>45</v>
      </c>
      <c r="BI253">
        <f>'Raw Data'!BC253</f>
        <v>49.1</v>
      </c>
      <c r="BJ253">
        <f>'Raw Data'!BD253</f>
        <v>0</v>
      </c>
      <c r="BK253">
        <f>'Raw Data'!BE253</f>
        <v>43092</v>
      </c>
      <c r="BL253" t="str">
        <f>'Raw Data'!BF253</f>
        <v>NONE</v>
      </c>
      <c r="BM253">
        <f>'Raw Data'!BG253</f>
        <v>1.694E-3</v>
      </c>
      <c r="BN253">
        <f>'Raw Data'!BH253</f>
        <v>49424</v>
      </c>
      <c r="BO253">
        <f>'Raw Data'!BI253</f>
        <v>48897</v>
      </c>
      <c r="BP253" t="str">
        <f>'Raw Data'!BJ253</f>
        <v>2811000200I</v>
      </c>
      <c r="BQ253" t="str">
        <f>'Raw Data'!BK253</f>
        <v>TOWNS</v>
      </c>
      <c r="BR253">
        <f>'Raw Data'!BL253</f>
        <v>1</v>
      </c>
      <c r="BS253">
        <f>'Raw Data'!BM253</f>
        <v>200</v>
      </c>
      <c r="BT253">
        <f>'Raw Data'!BN253</f>
        <v>1</v>
      </c>
      <c r="BU253">
        <f>'Raw Data'!BO253</f>
        <v>1</v>
      </c>
      <c r="BV253">
        <f>'Raw Data'!BP253</f>
        <v>2</v>
      </c>
      <c r="BW253">
        <f>'Raw Data'!BQ253</f>
        <v>1</v>
      </c>
      <c r="BX253">
        <f>'Raw Data'!BR253</f>
        <v>1</v>
      </c>
      <c r="BY253">
        <f>'Raw Data'!BS253</f>
        <v>2</v>
      </c>
      <c r="BZ253">
        <f>'Raw Data'!BT253</f>
        <v>3</v>
      </c>
      <c r="CA253">
        <f>'Raw Data'!BU253</f>
        <v>3</v>
      </c>
      <c r="CB253" t="str">
        <f>'Raw Data'!BV253</f>
        <v>N</v>
      </c>
      <c r="CC253">
        <f>'Raw Data'!BW253</f>
        <v>281</v>
      </c>
      <c r="CD253">
        <f>'Raw Data'!BX253</f>
        <v>2</v>
      </c>
      <c r="CE253">
        <f>'Raw Data'!BY253</f>
        <v>0</v>
      </c>
      <c r="CF253" t="str">
        <f>'Raw Data'!BZ253</f>
        <v>Not Urban</v>
      </c>
      <c r="CG253" t="str">
        <f>'Raw Data'!CA253</f>
        <v>Not Urban</v>
      </c>
      <c r="CH253">
        <f>'Raw Data'!CB253</f>
        <v>0</v>
      </c>
      <c r="CI253">
        <f>'Raw Data'!CC253</f>
        <v>45</v>
      </c>
      <c r="CJ253">
        <f>'Raw Data'!CD253</f>
        <v>830</v>
      </c>
      <c r="CK253" t="str">
        <f>'Raw Data'!CE253</f>
        <v xml:space="preserve"> </v>
      </c>
      <c r="CL253">
        <f>'Raw Data'!CF253</f>
        <v>0</v>
      </c>
      <c r="CM253">
        <f>'Raw Data'!CG253</f>
        <v>1.374142</v>
      </c>
      <c r="CN253">
        <f>'Raw Data'!CH253</f>
        <v>9</v>
      </c>
      <c r="CO253" t="str">
        <f>'Raw Data'!CI253</f>
        <v>State Mainline</v>
      </c>
      <c r="CP253">
        <f>'Raw Data'!CJ253</f>
        <v>830</v>
      </c>
      <c r="CQ253">
        <f>'Raw Data'!CK253</f>
        <v>501299</v>
      </c>
      <c r="CR253">
        <f>'Raw Data'!CL253</f>
        <v>19.190000000000001</v>
      </c>
      <c r="CS253">
        <f>'Raw Data'!CM253</f>
        <v>20.56</v>
      </c>
      <c r="CT253">
        <f>'Raw Data'!CN253</f>
        <v>501299</v>
      </c>
      <c r="CU253">
        <f>'Raw Data'!CO253</f>
        <v>0</v>
      </c>
      <c r="CV253">
        <f>'Raw Data'!CP253</f>
        <v>7255.4684349999998</v>
      </c>
      <c r="CW253">
        <f>'Raw Data'!CQ253</f>
        <v>100</v>
      </c>
      <c r="CX253">
        <f>'Raw Data'!CR253</f>
        <v>48944</v>
      </c>
      <c r="CY253">
        <f>'Raw Data'!CS253</f>
        <v>4.5546999999999997E-2</v>
      </c>
      <c r="CZ253">
        <f>'Raw Data'!CT253</f>
        <v>0</v>
      </c>
      <c r="DA253">
        <f>'Raw Data'!CU253</f>
        <v>1.694E-3</v>
      </c>
      <c r="DB253">
        <f>'Raw Data'!CV253</f>
        <v>712</v>
      </c>
      <c r="DC253" t="str">
        <f>'Raw Data'!CW253</f>
        <v>281-0127</v>
      </c>
      <c r="DD253" t="str">
        <f>'Raw Data'!CX253</f>
        <v>3R : Rural Principal Arterial - Other</v>
      </c>
      <c r="DE253" t="str">
        <f>'Raw Data'!CY253</f>
        <v>34.923930, -83.624326</v>
      </c>
      <c r="DF253">
        <f>'Raw Data'!CZ253</f>
        <v>-83.624325999999996</v>
      </c>
      <c r="DG253">
        <f>'Raw Data'!DA253</f>
        <v>34.923929999999999</v>
      </c>
      <c r="DH253">
        <f>'Raw Data'!DB253</f>
        <v>34.923929999999999</v>
      </c>
      <c r="DI253">
        <f>'Raw Data'!DC253</f>
        <v>-83.624325999999996</v>
      </c>
      <c r="DJ253">
        <f>'Raw Data'!DD253</f>
        <v>1.694E-3</v>
      </c>
      <c r="DK253">
        <f>'Raw Data'!DE253</f>
        <v>93</v>
      </c>
      <c r="DL253" s="1" t="str">
        <f>VLOOKUP(DK253,'Curve Info'!$A$9:$P$76,16)</f>
        <v>Low Crash Frequency</v>
      </c>
      <c r="DM253" s="1" t="str">
        <f>VLOOKUP(DK253,'Curve Info'!$A$9:$P$76,14)</f>
        <v>Low AADT</v>
      </c>
      <c r="DN253" s="1">
        <f t="shared" si="37"/>
        <v>1663.3333333333333</v>
      </c>
      <c r="DO253" s="1">
        <f t="shared" si="38"/>
        <v>1135</v>
      </c>
      <c r="DP253" s="1">
        <f t="shared" si="39"/>
        <v>528.33333333333326</v>
      </c>
      <c r="DQ253" s="1">
        <f t="shared" si="40"/>
        <v>0.46549192364170333</v>
      </c>
      <c r="DR253" s="1">
        <f t="shared" si="41"/>
        <v>1399.1666666666665</v>
      </c>
      <c r="DS253">
        <f>'Raw Data'!DF253</f>
        <v>1620</v>
      </c>
      <c r="DT253">
        <f>'Raw Data'!DG253</f>
        <v>11.6</v>
      </c>
      <c r="DU253">
        <f>'Raw Data'!DH253</f>
        <v>1710</v>
      </c>
      <c r="DV253">
        <f>'Raw Data'!DI253</f>
        <v>11.6</v>
      </c>
      <c r="DW253">
        <f>'Raw Data'!DJ253</f>
        <v>1660</v>
      </c>
      <c r="DX253">
        <f>'Raw Data'!DK253</f>
        <v>11.6</v>
      </c>
      <c r="DY253">
        <f>'Raw Data'!DL253</f>
        <v>860</v>
      </c>
      <c r="DZ253">
        <f>'Raw Data'!DM253</f>
        <v>0</v>
      </c>
      <c r="EA253">
        <f>'Raw Data'!DN253</f>
        <v>830</v>
      </c>
      <c r="EB253">
        <f>'Raw Data'!DO253</f>
        <v>11.9</v>
      </c>
      <c r="EC253">
        <f>'Raw Data'!DP253</f>
        <v>1170</v>
      </c>
      <c r="ED253">
        <f>'Raw Data'!DQ253</f>
        <v>13.1</v>
      </c>
      <c r="EE253">
        <f>'Raw Data'!DR253</f>
        <v>1110</v>
      </c>
      <c r="EF253">
        <f>'Raw Data'!DS253</f>
        <v>13.8</v>
      </c>
      <c r="EG253">
        <f>'Raw Data'!DT253</f>
        <v>1430</v>
      </c>
      <c r="EH253">
        <f>'Raw Data'!DU253</f>
        <v>9.1999999999999993</v>
      </c>
      <c r="EI253">
        <f>'Raw Data'!DV253</f>
        <v>1430</v>
      </c>
      <c r="EJ253">
        <f>'Raw Data'!DW253</f>
        <v>9.1999999999999993</v>
      </c>
      <c r="EK253">
        <f>'Raw Data'!DX253</f>
        <v>1260</v>
      </c>
      <c r="EL253">
        <f>'Raw Data'!DY253</f>
        <v>12.8</v>
      </c>
      <c r="EM253">
        <f>'Raw Data'!DZ253</f>
        <v>0</v>
      </c>
    </row>
    <row r="254" spans="1:143" x14ac:dyDescent="0.3">
      <c r="A254">
        <f>'Raw Data'!A254</f>
        <v>253</v>
      </c>
      <c r="B254">
        <f>'Raw Data'!B254</f>
        <v>6181684</v>
      </c>
      <c r="C254" t="str">
        <f>'Raw Data'!C254</f>
        <v>Towns County Sheriff's Office</v>
      </c>
      <c r="D254">
        <f>'Raw Data'!D254</f>
        <v>42079.817361111112</v>
      </c>
      <c r="E254" s="1">
        <f t="shared" si="32"/>
        <v>2015</v>
      </c>
      <c r="F254" s="1" t="str" cm="1">
        <f t="array" ref="F254">_xlfn.IFS(E254&lt;=2016,"before treatment",E254=2017,"unknown",E254&gt;2017,"after treatment")</f>
        <v>before treatment</v>
      </c>
      <c r="G254" s="1">
        <f t="shared" si="33"/>
        <v>1</v>
      </c>
      <c r="H254" s="1">
        <f t="shared" si="34"/>
        <v>0</v>
      </c>
      <c r="I254" t="str">
        <f>'Raw Data'!E254</f>
        <v>Towns</v>
      </c>
      <c r="J254" t="str">
        <f>'Raw Data'!F254</f>
        <v>US Highway 76</v>
      </c>
      <c r="K254" t="str">
        <f>'Raw Data'!G254</f>
        <v>Bare Foot Cv</v>
      </c>
      <c r="L254" t="str">
        <f>'Raw Data'!H254</f>
        <v>(O) No Injury</v>
      </c>
      <c r="M254">
        <f>'Raw Data'!I254</f>
        <v>0</v>
      </c>
      <c r="N254">
        <f>'Raw Data'!J254</f>
        <v>0</v>
      </c>
      <c r="O254">
        <f>'Raw Data'!K254</f>
        <v>0</v>
      </c>
      <c r="P254" t="str">
        <f>'Raw Data'!L254</f>
        <v>Not a Collision with Motor Vehicle</v>
      </c>
      <c r="Q254" t="str">
        <f>'Raw Data'!M254</f>
        <v>On Roadway - Roadway Intersection</v>
      </c>
      <c r="R254" t="str">
        <f>'Raw Data'!N254</f>
        <v>Over Turn</v>
      </c>
      <c r="S254" t="str">
        <f>'Raw Data'!O254</f>
        <v>Over Turn</v>
      </c>
      <c r="T254" t="str">
        <f>'Raw Data'!P254</f>
        <v>Driver Lost Control</v>
      </c>
      <c r="U254">
        <f>'Raw Data'!Q254</f>
        <v>1</v>
      </c>
      <c r="V254" s="1" t="str">
        <f t="shared" si="35"/>
        <v>Yes</v>
      </c>
      <c r="W254" t="str">
        <f>'Raw Data'!R254</f>
        <v>Negotiating a Curve</v>
      </c>
      <c r="X254" t="str">
        <f>'Raw Data'!S254</f>
        <v>West</v>
      </c>
      <c r="Y254" t="str">
        <f>'Raw Data'!T254</f>
        <v>Dusk</v>
      </c>
      <c r="Z254" t="str">
        <f>'Raw Data'!U254</f>
        <v>Dry</v>
      </c>
      <c r="AA254">
        <f>'Raw Data'!V254</f>
        <v>19</v>
      </c>
      <c r="AB254" t="str">
        <f>'Raw Data'!W254</f>
        <v>Lap and Shoulder Belt Used</v>
      </c>
      <c r="AC254" s="1">
        <f t="shared" si="36"/>
        <v>0</v>
      </c>
      <c r="AD254" t="str">
        <f>'Raw Data'!X254</f>
        <v>Sports Utility Vehicle (SUV)</v>
      </c>
      <c r="AE254" t="str">
        <f>'Raw Data'!Y254</f>
        <v>2811000200I</v>
      </c>
      <c r="AF254">
        <f>'Raw Data'!Z254</f>
        <v>18.935320999999998</v>
      </c>
      <c r="AG254">
        <f>'Raw Data'!AA254</f>
        <v>34.927264999999998</v>
      </c>
      <c r="AH254">
        <f>'Raw Data'!AB254</f>
        <v>-83.633000999999993</v>
      </c>
      <c r="AI254">
        <f>'Raw Data'!AC254</f>
        <v>94</v>
      </c>
      <c r="AJ254">
        <f>'Raw Data'!AD254</f>
        <v>71</v>
      </c>
      <c r="AK254">
        <f>'Raw Data'!AE254</f>
        <v>26</v>
      </c>
      <c r="AL254" t="str">
        <f>'Raw Data'!AF254</f>
        <v>D1_0002_00_I</v>
      </c>
      <c r="AM254">
        <f>'Raw Data'!AG254</f>
        <v>21</v>
      </c>
      <c r="AN254">
        <f>'Raw Data'!AH254</f>
        <v>25</v>
      </c>
      <c r="AO254" t="str">
        <f>'Raw Data'!AI254</f>
        <v>split</v>
      </c>
      <c r="AP254">
        <f>'Raw Data'!AJ254</f>
        <v>1239.9000000000001</v>
      </c>
      <c r="AQ254">
        <f>'Raw Data'!AK254</f>
        <v>43</v>
      </c>
      <c r="AR254">
        <f>'Raw Data'!AL254</f>
        <v>930.4</v>
      </c>
      <c r="AS254">
        <f>'Raw Data'!AM254</f>
        <v>-83.634210999999993</v>
      </c>
      <c r="AT254">
        <f>'Raw Data'!AN254</f>
        <v>34.927405</v>
      </c>
      <c r="AU254">
        <f>'Raw Data'!AO254</f>
        <v>-83.631362999999993</v>
      </c>
      <c r="AV254">
        <f>'Raw Data'!AP254</f>
        <v>34.926527999999998</v>
      </c>
      <c r="AW254" t="str">
        <f>'Raw Data'!AQ254</f>
        <v>2811000200I</v>
      </c>
      <c r="AX254">
        <f>'Raw Data'!AR254</f>
        <v>1</v>
      </c>
      <c r="AY254">
        <f>'Raw Data'!AS254</f>
        <v>281</v>
      </c>
      <c r="AZ254">
        <f>'Raw Data'!AT254</f>
        <v>2</v>
      </c>
      <c r="BA254">
        <f>'Raw Data'!AU254</f>
        <v>0</v>
      </c>
      <c r="BB254">
        <f>'Raw Data'!AV254</f>
        <v>45</v>
      </c>
      <c r="BC254">
        <f>'Raw Data'!AW254</f>
        <v>4.3</v>
      </c>
      <c r="BD254">
        <f>'Raw Data'!AX254</f>
        <v>3.59</v>
      </c>
      <c r="BE254">
        <f>'Raw Data'!AY254</f>
        <v>2180.4</v>
      </c>
      <c r="BF254">
        <f>'Raw Data'!AZ254</f>
        <v>2196.5</v>
      </c>
      <c r="BG254">
        <f>'Raw Data'!BA254</f>
        <v>2217.8000000000002</v>
      </c>
      <c r="BH254">
        <f>'Raw Data'!BB254</f>
        <v>45</v>
      </c>
      <c r="BI254">
        <f>'Raw Data'!BC254</f>
        <v>61.5</v>
      </c>
      <c r="BJ254">
        <f>'Raw Data'!BD254</f>
        <v>0</v>
      </c>
      <c r="BK254">
        <f>'Raw Data'!BE254</f>
        <v>43092</v>
      </c>
      <c r="BL254" t="str">
        <f>'Raw Data'!BF254</f>
        <v>NONE</v>
      </c>
      <c r="BM254">
        <f>'Raw Data'!BG254</f>
        <v>3.026E-3</v>
      </c>
      <c r="BN254">
        <f>'Raw Data'!BH254</f>
        <v>49425</v>
      </c>
      <c r="BO254">
        <f>'Raw Data'!BI254</f>
        <v>48898</v>
      </c>
      <c r="BP254" t="str">
        <f>'Raw Data'!BJ254</f>
        <v>2811000200I</v>
      </c>
      <c r="BQ254" t="str">
        <f>'Raw Data'!BK254</f>
        <v>TOWNS</v>
      </c>
      <c r="BR254">
        <f>'Raw Data'!BL254</f>
        <v>1</v>
      </c>
      <c r="BS254">
        <f>'Raw Data'!BM254</f>
        <v>200</v>
      </c>
      <c r="BT254">
        <f>'Raw Data'!BN254</f>
        <v>1</v>
      </c>
      <c r="BU254">
        <f>'Raw Data'!BO254</f>
        <v>1</v>
      </c>
      <c r="BV254">
        <f>'Raw Data'!BP254</f>
        <v>2</v>
      </c>
      <c r="BW254">
        <f>'Raw Data'!BQ254</f>
        <v>1</v>
      </c>
      <c r="BX254">
        <f>'Raw Data'!BR254</f>
        <v>1</v>
      </c>
      <c r="BY254">
        <f>'Raw Data'!BS254</f>
        <v>2</v>
      </c>
      <c r="BZ254">
        <f>'Raw Data'!BT254</f>
        <v>3</v>
      </c>
      <c r="CA254">
        <f>'Raw Data'!BU254</f>
        <v>3</v>
      </c>
      <c r="CB254" t="str">
        <f>'Raw Data'!BV254</f>
        <v>N</v>
      </c>
      <c r="CC254">
        <f>'Raw Data'!BW254</f>
        <v>281</v>
      </c>
      <c r="CD254">
        <f>'Raw Data'!BX254</f>
        <v>2</v>
      </c>
      <c r="CE254">
        <f>'Raw Data'!BY254</f>
        <v>0</v>
      </c>
      <c r="CF254" t="str">
        <f>'Raw Data'!BZ254</f>
        <v>Not Urban</v>
      </c>
      <c r="CG254" t="str">
        <f>'Raw Data'!CA254</f>
        <v>Not Urban</v>
      </c>
      <c r="CH254">
        <f>'Raw Data'!CB254</f>
        <v>0</v>
      </c>
      <c r="CI254">
        <f>'Raw Data'!CC254</f>
        <v>45</v>
      </c>
      <c r="CJ254">
        <f>'Raw Data'!CD254</f>
        <v>830</v>
      </c>
      <c r="CK254" t="str">
        <f>'Raw Data'!CE254</f>
        <v xml:space="preserve"> </v>
      </c>
      <c r="CL254">
        <f>'Raw Data'!CF254</f>
        <v>0</v>
      </c>
      <c r="CM254">
        <f>'Raw Data'!CG254</f>
        <v>0.46143299999999998</v>
      </c>
      <c r="CN254">
        <f>'Raw Data'!CH254</f>
        <v>9</v>
      </c>
      <c r="CO254" t="str">
        <f>'Raw Data'!CI254</f>
        <v>State Mainline</v>
      </c>
      <c r="CP254">
        <f>'Raw Data'!CJ254</f>
        <v>830</v>
      </c>
      <c r="CQ254">
        <f>'Raw Data'!CK254</f>
        <v>501300</v>
      </c>
      <c r="CR254">
        <f>'Raw Data'!CL254</f>
        <v>18.489999999999998</v>
      </c>
      <c r="CS254">
        <f>'Raw Data'!CM254</f>
        <v>18.95</v>
      </c>
      <c r="CT254">
        <f>'Raw Data'!CN254</f>
        <v>501300</v>
      </c>
      <c r="CU254">
        <f>'Raw Data'!CO254</f>
        <v>0</v>
      </c>
      <c r="CV254">
        <f>'Raw Data'!CP254</f>
        <v>2436.3648840000001</v>
      </c>
      <c r="CW254">
        <f>'Raw Data'!CQ254</f>
        <v>100</v>
      </c>
      <c r="CX254">
        <f>'Raw Data'!CR254</f>
        <v>48945</v>
      </c>
      <c r="CY254">
        <f>'Raw Data'!CS254</f>
        <v>1.8048000000000002E-2</v>
      </c>
      <c r="CZ254">
        <f>'Raw Data'!CT254</f>
        <v>0</v>
      </c>
      <c r="DA254">
        <f>'Raw Data'!CU254</f>
        <v>3.026E-3</v>
      </c>
      <c r="DB254">
        <f>'Raw Data'!CV254</f>
        <v>712</v>
      </c>
      <c r="DC254" t="str">
        <f>'Raw Data'!CW254</f>
        <v>281-0127</v>
      </c>
      <c r="DD254" t="str">
        <f>'Raw Data'!CX254</f>
        <v>3R : Rural Principal Arterial - Other</v>
      </c>
      <c r="DE254" t="str">
        <f>'Raw Data'!CY254</f>
        <v>34.923930, -83.624326</v>
      </c>
      <c r="DF254">
        <f>'Raw Data'!CZ254</f>
        <v>-83.624325999999996</v>
      </c>
      <c r="DG254">
        <f>'Raw Data'!DA254</f>
        <v>34.923929999999999</v>
      </c>
      <c r="DH254">
        <f>'Raw Data'!DB254</f>
        <v>34.923929999999999</v>
      </c>
      <c r="DI254">
        <f>'Raw Data'!DC254</f>
        <v>-83.624325999999996</v>
      </c>
      <c r="DJ254">
        <f>'Raw Data'!DD254</f>
        <v>3.026E-3</v>
      </c>
      <c r="DK254">
        <f>'Raw Data'!DE254</f>
        <v>94</v>
      </c>
      <c r="DL254" s="1" t="str">
        <f>VLOOKUP(DK254,'Curve Info'!$A$9:$P$76,16)</f>
        <v>High Crash Frequency</v>
      </c>
      <c r="DM254" s="1" t="str">
        <f>VLOOKUP(DK254,'Curve Info'!$A$9:$P$76,14)</f>
        <v>Low AADT</v>
      </c>
      <c r="DN254" s="1">
        <f t="shared" si="37"/>
        <v>1663.3333333333333</v>
      </c>
      <c r="DO254" s="1">
        <f t="shared" si="38"/>
        <v>1135</v>
      </c>
      <c r="DP254" s="1">
        <f t="shared" si="39"/>
        <v>528.33333333333326</v>
      </c>
      <c r="DQ254" s="1">
        <f t="shared" si="40"/>
        <v>0.46549192364170333</v>
      </c>
      <c r="DR254" s="1">
        <f t="shared" si="41"/>
        <v>1399.1666666666665</v>
      </c>
      <c r="DS254">
        <f>'Raw Data'!DF254</f>
        <v>1620</v>
      </c>
      <c r="DT254">
        <f>'Raw Data'!DG254</f>
        <v>11.6</v>
      </c>
      <c r="DU254">
        <f>'Raw Data'!DH254</f>
        <v>1710</v>
      </c>
      <c r="DV254">
        <f>'Raw Data'!DI254</f>
        <v>11.6</v>
      </c>
      <c r="DW254">
        <f>'Raw Data'!DJ254</f>
        <v>1660</v>
      </c>
      <c r="DX254">
        <f>'Raw Data'!DK254</f>
        <v>11.6</v>
      </c>
      <c r="DY254">
        <f>'Raw Data'!DL254</f>
        <v>860</v>
      </c>
      <c r="DZ254">
        <f>'Raw Data'!DM254</f>
        <v>0</v>
      </c>
      <c r="EA254">
        <f>'Raw Data'!DN254</f>
        <v>830</v>
      </c>
      <c r="EB254">
        <f>'Raw Data'!DO254</f>
        <v>11.9</v>
      </c>
      <c r="EC254">
        <f>'Raw Data'!DP254</f>
        <v>1170</v>
      </c>
      <c r="ED254">
        <f>'Raw Data'!DQ254</f>
        <v>13.1</v>
      </c>
      <c r="EE254">
        <f>'Raw Data'!DR254</f>
        <v>1110</v>
      </c>
      <c r="EF254">
        <f>'Raw Data'!DS254</f>
        <v>13.8</v>
      </c>
      <c r="EG254">
        <f>'Raw Data'!DT254</f>
        <v>1430</v>
      </c>
      <c r="EH254">
        <f>'Raw Data'!DU254</f>
        <v>9.1999999999999993</v>
      </c>
      <c r="EI254">
        <f>'Raw Data'!DV254</f>
        <v>1430</v>
      </c>
      <c r="EJ254">
        <f>'Raw Data'!DW254</f>
        <v>9.1999999999999993</v>
      </c>
      <c r="EK254">
        <f>'Raw Data'!DX254</f>
        <v>1260</v>
      </c>
      <c r="EL254">
        <f>'Raw Data'!DY254</f>
        <v>12.8</v>
      </c>
      <c r="EM254">
        <f>'Raw Data'!DZ254</f>
        <v>0</v>
      </c>
    </row>
    <row r="255" spans="1:143" x14ac:dyDescent="0.3">
      <c r="A255">
        <f>'Raw Data'!A255</f>
        <v>254</v>
      </c>
      <c r="B255">
        <f>'Raw Data'!B255</f>
        <v>4896340</v>
      </c>
      <c r="C255" t="str">
        <f>'Raw Data'!C255</f>
        <v>Towns County Sheriff's Office</v>
      </c>
      <c r="D255">
        <f>'Raw Data'!D255</f>
        <v>41635.911111111112</v>
      </c>
      <c r="E255" s="1">
        <f t="shared" si="32"/>
        <v>2013</v>
      </c>
      <c r="F255" s="1" t="str" cm="1">
        <f t="array" ref="F255">_xlfn.IFS(E255&lt;=2016,"before treatment",E255=2017,"unknown",E255&gt;2017,"after treatment")</f>
        <v>before treatment</v>
      </c>
      <c r="G255" s="1">
        <f t="shared" si="33"/>
        <v>1</v>
      </c>
      <c r="H255" s="1">
        <f t="shared" si="34"/>
        <v>0</v>
      </c>
      <c r="I255" t="str">
        <f>'Raw Data'!E255</f>
        <v>Towns</v>
      </c>
      <c r="J255" t="str">
        <f>'Raw Data'!F255</f>
        <v>US Highway 76</v>
      </c>
      <c r="K255" t="str">
        <f>'Raw Data'!G255</f>
        <v>Towns   Rabun Line</v>
      </c>
      <c r="L255" t="str">
        <f>'Raw Data'!H255</f>
        <v>(O) No Injury</v>
      </c>
      <c r="M255">
        <f>'Raw Data'!I255</f>
        <v>0</v>
      </c>
      <c r="N255">
        <f>'Raw Data'!J255</f>
        <v>0</v>
      </c>
      <c r="O255">
        <f>'Raw Data'!K255</f>
        <v>0</v>
      </c>
      <c r="P255" t="str">
        <f>'Raw Data'!L255</f>
        <v>Not a Collision with Motor Vehicle</v>
      </c>
      <c r="Q255" t="str">
        <f>'Raw Data'!M255</f>
        <v>Off Roadway</v>
      </c>
      <c r="R255" t="str">
        <f>'Raw Data'!N255</f>
        <v>Ditch</v>
      </c>
      <c r="S255" t="str">
        <f>'Raw Data'!O255</f>
        <v>Ditch</v>
      </c>
      <c r="T255" t="str">
        <f>'Raw Data'!P255</f>
        <v>No Contributing Factors</v>
      </c>
      <c r="U255">
        <f>'Raw Data'!Q255</f>
        <v>1</v>
      </c>
      <c r="V255" s="1" t="str">
        <f t="shared" si="35"/>
        <v>Yes</v>
      </c>
      <c r="W255" t="str">
        <f>'Raw Data'!R255</f>
        <v>Negotiating a Curve</v>
      </c>
      <c r="X255" t="str">
        <f>'Raw Data'!S255</f>
        <v>West</v>
      </c>
      <c r="Y255" t="str">
        <f>'Raw Data'!T255</f>
        <v>Dark-Not Lighted</v>
      </c>
      <c r="Z255" t="str">
        <f>'Raw Data'!U255</f>
        <v>Dry</v>
      </c>
      <c r="AA255">
        <f>'Raw Data'!V255</f>
        <v>50</v>
      </c>
      <c r="AB255" t="str">
        <f>'Raw Data'!W255</f>
        <v>Lap and Shoulder Belt Used</v>
      </c>
      <c r="AC255" s="1">
        <f t="shared" si="36"/>
        <v>0</v>
      </c>
      <c r="AD255" t="str">
        <f>'Raw Data'!X255</f>
        <v>Passenger Car</v>
      </c>
      <c r="AE255" t="str">
        <f>'Raw Data'!Y255</f>
        <v>2811000200I</v>
      </c>
      <c r="AF255">
        <f>'Raw Data'!Z255</f>
        <v>19.016999999999999</v>
      </c>
      <c r="AG255">
        <f>'Raw Data'!AA255</f>
        <v>34.926729999999999</v>
      </c>
      <c r="AH255">
        <f>'Raw Data'!AB255</f>
        <v>-83.631680000000003</v>
      </c>
      <c r="AI255">
        <f>'Raw Data'!AC255</f>
        <v>94</v>
      </c>
      <c r="AJ255">
        <f>'Raw Data'!AD255</f>
        <v>71</v>
      </c>
      <c r="AK255">
        <f>'Raw Data'!AE255</f>
        <v>26</v>
      </c>
      <c r="AL255" t="str">
        <f>'Raw Data'!AF255</f>
        <v>D1_0002_00_I</v>
      </c>
      <c r="AM255">
        <f>'Raw Data'!AG255</f>
        <v>21</v>
      </c>
      <c r="AN255">
        <f>'Raw Data'!AH255</f>
        <v>25</v>
      </c>
      <c r="AO255" t="str">
        <f>'Raw Data'!AI255</f>
        <v>split</v>
      </c>
      <c r="AP255">
        <f>'Raw Data'!AJ255</f>
        <v>1239.9000000000001</v>
      </c>
      <c r="AQ255">
        <f>'Raw Data'!AK255</f>
        <v>43</v>
      </c>
      <c r="AR255">
        <f>'Raw Data'!AL255</f>
        <v>930.4</v>
      </c>
      <c r="AS255">
        <f>'Raw Data'!AM255</f>
        <v>-83.634210999999993</v>
      </c>
      <c r="AT255">
        <f>'Raw Data'!AN255</f>
        <v>34.927405</v>
      </c>
      <c r="AU255">
        <f>'Raw Data'!AO255</f>
        <v>-83.631362999999993</v>
      </c>
      <c r="AV255">
        <f>'Raw Data'!AP255</f>
        <v>34.926527999999998</v>
      </c>
      <c r="AW255" t="str">
        <f>'Raw Data'!AQ255</f>
        <v>2811000200I</v>
      </c>
      <c r="AX255">
        <f>'Raw Data'!AR255</f>
        <v>1</v>
      </c>
      <c r="AY255">
        <f>'Raw Data'!AS255</f>
        <v>281</v>
      </c>
      <c r="AZ255">
        <f>'Raw Data'!AT255</f>
        <v>2</v>
      </c>
      <c r="BA255">
        <f>'Raw Data'!AU255</f>
        <v>0</v>
      </c>
      <c r="BB255">
        <f>'Raw Data'!AV255</f>
        <v>45</v>
      </c>
      <c r="BC255">
        <f>'Raw Data'!AW255</f>
        <v>4.3</v>
      </c>
      <c r="BD255">
        <f>'Raw Data'!AX255</f>
        <v>3.59</v>
      </c>
      <c r="BE255">
        <f>'Raw Data'!AY255</f>
        <v>2180.4</v>
      </c>
      <c r="BF255">
        <f>'Raw Data'!AZ255</f>
        <v>2196.5</v>
      </c>
      <c r="BG255">
        <f>'Raw Data'!BA255</f>
        <v>2217.8000000000002</v>
      </c>
      <c r="BH255">
        <f>'Raw Data'!BB255</f>
        <v>45</v>
      </c>
      <c r="BI255">
        <f>'Raw Data'!BC255</f>
        <v>61.5</v>
      </c>
      <c r="BJ255">
        <f>'Raw Data'!BD255</f>
        <v>0</v>
      </c>
      <c r="BK255">
        <f>'Raw Data'!BE255</f>
        <v>43092</v>
      </c>
      <c r="BL255" t="str">
        <f>'Raw Data'!BF255</f>
        <v>NONE</v>
      </c>
      <c r="BM255">
        <f>'Raw Data'!BG255</f>
        <v>3.026E-3</v>
      </c>
      <c r="BN255">
        <f>'Raw Data'!BH255</f>
        <v>49425</v>
      </c>
      <c r="BO255">
        <f>'Raw Data'!BI255</f>
        <v>48898</v>
      </c>
      <c r="BP255" t="str">
        <f>'Raw Data'!BJ255</f>
        <v>2811000200I</v>
      </c>
      <c r="BQ255" t="str">
        <f>'Raw Data'!BK255</f>
        <v>TOWNS</v>
      </c>
      <c r="BR255">
        <f>'Raw Data'!BL255</f>
        <v>1</v>
      </c>
      <c r="BS255">
        <f>'Raw Data'!BM255</f>
        <v>200</v>
      </c>
      <c r="BT255">
        <f>'Raw Data'!BN255</f>
        <v>1</v>
      </c>
      <c r="BU255">
        <f>'Raw Data'!BO255</f>
        <v>1</v>
      </c>
      <c r="BV255">
        <f>'Raw Data'!BP255</f>
        <v>2</v>
      </c>
      <c r="BW255">
        <f>'Raw Data'!BQ255</f>
        <v>1</v>
      </c>
      <c r="BX255">
        <f>'Raw Data'!BR255</f>
        <v>1</v>
      </c>
      <c r="BY255">
        <f>'Raw Data'!BS255</f>
        <v>2</v>
      </c>
      <c r="BZ255">
        <f>'Raw Data'!BT255</f>
        <v>3</v>
      </c>
      <c r="CA255">
        <f>'Raw Data'!BU255</f>
        <v>3</v>
      </c>
      <c r="CB255" t="str">
        <f>'Raw Data'!BV255</f>
        <v>N</v>
      </c>
      <c r="CC255">
        <f>'Raw Data'!BW255</f>
        <v>281</v>
      </c>
      <c r="CD255">
        <f>'Raw Data'!BX255</f>
        <v>2</v>
      </c>
      <c r="CE255">
        <f>'Raw Data'!BY255</f>
        <v>0</v>
      </c>
      <c r="CF255" t="str">
        <f>'Raw Data'!BZ255</f>
        <v>Not Urban</v>
      </c>
      <c r="CG255" t="str">
        <f>'Raw Data'!CA255</f>
        <v>Not Urban</v>
      </c>
      <c r="CH255">
        <f>'Raw Data'!CB255</f>
        <v>0</v>
      </c>
      <c r="CI255">
        <f>'Raw Data'!CC255</f>
        <v>45</v>
      </c>
      <c r="CJ255">
        <f>'Raw Data'!CD255</f>
        <v>830</v>
      </c>
      <c r="CK255" t="str">
        <f>'Raw Data'!CE255</f>
        <v xml:space="preserve"> </v>
      </c>
      <c r="CL255">
        <f>'Raw Data'!CF255</f>
        <v>0</v>
      </c>
      <c r="CM255">
        <f>'Raw Data'!CG255</f>
        <v>0.46143299999999998</v>
      </c>
      <c r="CN255">
        <f>'Raw Data'!CH255</f>
        <v>9</v>
      </c>
      <c r="CO255" t="str">
        <f>'Raw Data'!CI255</f>
        <v>State Mainline</v>
      </c>
      <c r="CP255">
        <f>'Raw Data'!CJ255</f>
        <v>830</v>
      </c>
      <c r="CQ255">
        <f>'Raw Data'!CK255</f>
        <v>501300</v>
      </c>
      <c r="CR255">
        <f>'Raw Data'!CL255</f>
        <v>18.489999999999998</v>
      </c>
      <c r="CS255">
        <f>'Raw Data'!CM255</f>
        <v>18.95</v>
      </c>
      <c r="CT255">
        <f>'Raw Data'!CN255</f>
        <v>501300</v>
      </c>
      <c r="CU255">
        <f>'Raw Data'!CO255</f>
        <v>0</v>
      </c>
      <c r="CV255">
        <f>'Raw Data'!CP255</f>
        <v>2436.3648840000001</v>
      </c>
      <c r="CW255">
        <f>'Raw Data'!CQ255</f>
        <v>100</v>
      </c>
      <c r="CX255">
        <f>'Raw Data'!CR255</f>
        <v>48945</v>
      </c>
      <c r="CY255">
        <f>'Raw Data'!CS255</f>
        <v>1.8048000000000002E-2</v>
      </c>
      <c r="CZ255">
        <f>'Raw Data'!CT255</f>
        <v>0</v>
      </c>
      <c r="DA255">
        <f>'Raw Data'!CU255</f>
        <v>3.026E-3</v>
      </c>
      <c r="DB255">
        <f>'Raw Data'!CV255</f>
        <v>712</v>
      </c>
      <c r="DC255" t="str">
        <f>'Raw Data'!CW255</f>
        <v>281-0127</v>
      </c>
      <c r="DD255" t="str">
        <f>'Raw Data'!CX255</f>
        <v>3R : Rural Principal Arterial - Other</v>
      </c>
      <c r="DE255" t="str">
        <f>'Raw Data'!CY255</f>
        <v>34.923930, -83.624326</v>
      </c>
      <c r="DF255">
        <f>'Raw Data'!CZ255</f>
        <v>-83.624325999999996</v>
      </c>
      <c r="DG255">
        <f>'Raw Data'!DA255</f>
        <v>34.923929999999999</v>
      </c>
      <c r="DH255">
        <f>'Raw Data'!DB255</f>
        <v>34.923929999999999</v>
      </c>
      <c r="DI255">
        <f>'Raw Data'!DC255</f>
        <v>-83.624325999999996</v>
      </c>
      <c r="DJ255">
        <f>'Raw Data'!DD255</f>
        <v>3.026E-3</v>
      </c>
      <c r="DK255">
        <f>'Raw Data'!DE255</f>
        <v>94</v>
      </c>
      <c r="DL255" s="1" t="str">
        <f>VLOOKUP(DK255,'Curve Info'!$A$9:$P$76,16)</f>
        <v>High Crash Frequency</v>
      </c>
      <c r="DM255" s="1" t="str">
        <f>VLOOKUP(DK255,'Curve Info'!$A$9:$P$76,14)</f>
        <v>Low AADT</v>
      </c>
      <c r="DN255" s="1">
        <f t="shared" si="37"/>
        <v>1663.3333333333333</v>
      </c>
      <c r="DO255" s="1">
        <f t="shared" si="38"/>
        <v>1135</v>
      </c>
      <c r="DP255" s="1">
        <f t="shared" si="39"/>
        <v>528.33333333333326</v>
      </c>
      <c r="DQ255" s="1">
        <f t="shared" si="40"/>
        <v>0.46549192364170333</v>
      </c>
      <c r="DR255" s="1">
        <f t="shared" si="41"/>
        <v>1399.1666666666665</v>
      </c>
      <c r="DS255">
        <f>'Raw Data'!DF255</f>
        <v>1620</v>
      </c>
      <c r="DT255">
        <f>'Raw Data'!DG255</f>
        <v>11.6</v>
      </c>
      <c r="DU255">
        <f>'Raw Data'!DH255</f>
        <v>1710</v>
      </c>
      <c r="DV255">
        <f>'Raw Data'!DI255</f>
        <v>11.6</v>
      </c>
      <c r="DW255">
        <f>'Raw Data'!DJ255</f>
        <v>1660</v>
      </c>
      <c r="DX255">
        <f>'Raw Data'!DK255</f>
        <v>11.6</v>
      </c>
      <c r="DY255">
        <f>'Raw Data'!DL255</f>
        <v>860</v>
      </c>
      <c r="DZ255">
        <f>'Raw Data'!DM255</f>
        <v>0</v>
      </c>
      <c r="EA255">
        <f>'Raw Data'!DN255</f>
        <v>830</v>
      </c>
      <c r="EB255">
        <f>'Raw Data'!DO255</f>
        <v>11.9</v>
      </c>
      <c r="EC255">
        <f>'Raw Data'!DP255</f>
        <v>1170</v>
      </c>
      <c r="ED255">
        <f>'Raw Data'!DQ255</f>
        <v>13.1</v>
      </c>
      <c r="EE255">
        <f>'Raw Data'!DR255</f>
        <v>1110</v>
      </c>
      <c r="EF255">
        <f>'Raw Data'!DS255</f>
        <v>13.8</v>
      </c>
      <c r="EG255">
        <f>'Raw Data'!DT255</f>
        <v>1430</v>
      </c>
      <c r="EH255">
        <f>'Raw Data'!DU255</f>
        <v>9.1999999999999993</v>
      </c>
      <c r="EI255">
        <f>'Raw Data'!DV255</f>
        <v>1430</v>
      </c>
      <c r="EJ255">
        <f>'Raw Data'!DW255</f>
        <v>9.1999999999999993</v>
      </c>
      <c r="EK255">
        <f>'Raw Data'!DX255</f>
        <v>1260</v>
      </c>
      <c r="EL255">
        <f>'Raw Data'!DY255</f>
        <v>12.8</v>
      </c>
      <c r="EM255">
        <f>'Raw Data'!DZ255</f>
        <v>0</v>
      </c>
    </row>
    <row r="256" spans="1:143" x14ac:dyDescent="0.3">
      <c r="A256">
        <f>'Raw Data'!A256</f>
        <v>255</v>
      </c>
      <c r="B256">
        <f>'Raw Data'!B256</f>
        <v>4896330</v>
      </c>
      <c r="C256" t="str">
        <f>'Raw Data'!C256</f>
        <v>Towns County Sheriff's Office</v>
      </c>
      <c r="D256">
        <f>'Raw Data'!D256</f>
        <v>41558.852777777778</v>
      </c>
      <c r="E256" s="1">
        <f t="shared" si="32"/>
        <v>2013</v>
      </c>
      <c r="F256" s="1" t="str" cm="1">
        <f t="array" ref="F256">_xlfn.IFS(E256&lt;=2016,"before treatment",E256=2017,"unknown",E256&gt;2017,"after treatment")</f>
        <v>before treatment</v>
      </c>
      <c r="G256" s="1">
        <f t="shared" si="33"/>
        <v>1</v>
      </c>
      <c r="H256" s="1">
        <f t="shared" si="34"/>
        <v>0</v>
      </c>
      <c r="I256" t="str">
        <f>'Raw Data'!E256</f>
        <v>Towns</v>
      </c>
      <c r="J256" t="str">
        <f>'Raw Data'!F256</f>
        <v>US Highway 76</v>
      </c>
      <c r="K256" t="str">
        <f>'Raw Data'!G256</f>
        <v>Clayton County Line</v>
      </c>
      <c r="L256" t="str">
        <f>'Raw Data'!H256</f>
        <v>(O) No Injury</v>
      </c>
      <c r="M256">
        <f>'Raw Data'!I256</f>
        <v>0</v>
      </c>
      <c r="N256">
        <f>'Raw Data'!J256</f>
        <v>0</v>
      </c>
      <c r="O256">
        <f>'Raw Data'!K256</f>
        <v>0</v>
      </c>
      <c r="P256" t="str">
        <f>'Raw Data'!L256</f>
        <v>Not a Collision with Motor Vehicle</v>
      </c>
      <c r="Q256" t="str">
        <f>'Raw Data'!M256</f>
        <v>Off Roadway</v>
      </c>
      <c r="R256" t="str">
        <f>'Raw Data'!N256</f>
        <v>Motor Vehicle in Motion</v>
      </c>
      <c r="S256" t="str">
        <f>'Raw Data'!O256</f>
        <v>Motor Vehicle in Motion</v>
      </c>
      <c r="T256" t="str">
        <f>'Raw Data'!P256</f>
        <v>Driver Lost Control</v>
      </c>
      <c r="U256">
        <f>'Raw Data'!Q256</f>
        <v>1</v>
      </c>
      <c r="V256" s="1" t="str">
        <f t="shared" si="35"/>
        <v>Yes</v>
      </c>
      <c r="W256" t="str">
        <f>'Raw Data'!R256</f>
        <v>Negotiating a Curve</v>
      </c>
      <c r="X256" t="str">
        <f>'Raw Data'!S256</f>
        <v>East</v>
      </c>
      <c r="Y256" t="str">
        <f>'Raw Data'!T256</f>
        <v>Dark-Not Lighted</v>
      </c>
      <c r="Z256" t="str">
        <f>'Raw Data'!U256</f>
        <v>Dry</v>
      </c>
      <c r="AA256">
        <f>'Raw Data'!V256</f>
        <v>53</v>
      </c>
      <c r="AB256" t="str">
        <f>'Raw Data'!W256</f>
        <v>Lap and Shoulder Belt Used</v>
      </c>
      <c r="AC256" s="1">
        <f t="shared" si="36"/>
        <v>0</v>
      </c>
      <c r="AD256" t="str">
        <f>'Raw Data'!X256</f>
        <v>Passenger Car</v>
      </c>
      <c r="AE256" t="str">
        <f>'Raw Data'!Y256</f>
        <v>2811000200I</v>
      </c>
      <c r="AF256">
        <f>'Raw Data'!Z256</f>
        <v>18.981000000000002</v>
      </c>
      <c r="AG256">
        <f>'Raw Data'!AA256</f>
        <v>34.927011</v>
      </c>
      <c r="AH256">
        <f>'Raw Data'!AB256</f>
        <v>-83.632219000000006</v>
      </c>
      <c r="AI256">
        <f>'Raw Data'!AC256</f>
        <v>94</v>
      </c>
      <c r="AJ256">
        <f>'Raw Data'!AD256</f>
        <v>71</v>
      </c>
      <c r="AK256">
        <f>'Raw Data'!AE256</f>
        <v>26</v>
      </c>
      <c r="AL256" t="str">
        <f>'Raw Data'!AF256</f>
        <v>D1_0002_00_I</v>
      </c>
      <c r="AM256">
        <f>'Raw Data'!AG256</f>
        <v>21</v>
      </c>
      <c r="AN256">
        <f>'Raw Data'!AH256</f>
        <v>25</v>
      </c>
      <c r="AO256" t="str">
        <f>'Raw Data'!AI256</f>
        <v>split</v>
      </c>
      <c r="AP256">
        <f>'Raw Data'!AJ256</f>
        <v>1239.9000000000001</v>
      </c>
      <c r="AQ256">
        <f>'Raw Data'!AK256</f>
        <v>43</v>
      </c>
      <c r="AR256">
        <f>'Raw Data'!AL256</f>
        <v>930.4</v>
      </c>
      <c r="AS256">
        <f>'Raw Data'!AM256</f>
        <v>-83.634210999999993</v>
      </c>
      <c r="AT256">
        <f>'Raw Data'!AN256</f>
        <v>34.927405</v>
      </c>
      <c r="AU256">
        <f>'Raw Data'!AO256</f>
        <v>-83.631362999999993</v>
      </c>
      <c r="AV256">
        <f>'Raw Data'!AP256</f>
        <v>34.926527999999998</v>
      </c>
      <c r="AW256" t="str">
        <f>'Raw Data'!AQ256</f>
        <v>2811000200I</v>
      </c>
      <c r="AX256">
        <f>'Raw Data'!AR256</f>
        <v>1</v>
      </c>
      <c r="AY256">
        <f>'Raw Data'!AS256</f>
        <v>281</v>
      </c>
      <c r="AZ256">
        <f>'Raw Data'!AT256</f>
        <v>2</v>
      </c>
      <c r="BA256">
        <f>'Raw Data'!AU256</f>
        <v>0</v>
      </c>
      <c r="BB256">
        <f>'Raw Data'!AV256</f>
        <v>45</v>
      </c>
      <c r="BC256">
        <f>'Raw Data'!AW256</f>
        <v>4.3</v>
      </c>
      <c r="BD256">
        <f>'Raw Data'!AX256</f>
        <v>3.59</v>
      </c>
      <c r="BE256">
        <f>'Raw Data'!AY256</f>
        <v>2180.4</v>
      </c>
      <c r="BF256">
        <f>'Raw Data'!AZ256</f>
        <v>2196.5</v>
      </c>
      <c r="BG256">
        <f>'Raw Data'!BA256</f>
        <v>2217.8000000000002</v>
      </c>
      <c r="BH256">
        <f>'Raw Data'!BB256</f>
        <v>45</v>
      </c>
      <c r="BI256">
        <f>'Raw Data'!BC256</f>
        <v>61.5</v>
      </c>
      <c r="BJ256">
        <f>'Raw Data'!BD256</f>
        <v>0</v>
      </c>
      <c r="BK256">
        <f>'Raw Data'!BE256</f>
        <v>43092</v>
      </c>
      <c r="BL256" t="str">
        <f>'Raw Data'!BF256</f>
        <v>NONE</v>
      </c>
      <c r="BM256">
        <f>'Raw Data'!BG256</f>
        <v>3.026E-3</v>
      </c>
      <c r="BN256">
        <f>'Raw Data'!BH256</f>
        <v>49425</v>
      </c>
      <c r="BO256">
        <f>'Raw Data'!BI256</f>
        <v>48898</v>
      </c>
      <c r="BP256" t="str">
        <f>'Raw Data'!BJ256</f>
        <v>2811000200I</v>
      </c>
      <c r="BQ256" t="str">
        <f>'Raw Data'!BK256</f>
        <v>TOWNS</v>
      </c>
      <c r="BR256">
        <f>'Raw Data'!BL256</f>
        <v>1</v>
      </c>
      <c r="BS256">
        <f>'Raw Data'!BM256</f>
        <v>200</v>
      </c>
      <c r="BT256">
        <f>'Raw Data'!BN256</f>
        <v>1</v>
      </c>
      <c r="BU256">
        <f>'Raw Data'!BO256</f>
        <v>1</v>
      </c>
      <c r="BV256">
        <f>'Raw Data'!BP256</f>
        <v>2</v>
      </c>
      <c r="BW256">
        <f>'Raw Data'!BQ256</f>
        <v>1</v>
      </c>
      <c r="BX256">
        <f>'Raw Data'!BR256</f>
        <v>1</v>
      </c>
      <c r="BY256">
        <f>'Raw Data'!BS256</f>
        <v>2</v>
      </c>
      <c r="BZ256">
        <f>'Raw Data'!BT256</f>
        <v>3</v>
      </c>
      <c r="CA256">
        <f>'Raw Data'!BU256</f>
        <v>3</v>
      </c>
      <c r="CB256" t="str">
        <f>'Raw Data'!BV256</f>
        <v>N</v>
      </c>
      <c r="CC256">
        <f>'Raw Data'!BW256</f>
        <v>281</v>
      </c>
      <c r="CD256">
        <f>'Raw Data'!BX256</f>
        <v>2</v>
      </c>
      <c r="CE256">
        <f>'Raw Data'!BY256</f>
        <v>0</v>
      </c>
      <c r="CF256" t="str">
        <f>'Raw Data'!BZ256</f>
        <v>Not Urban</v>
      </c>
      <c r="CG256" t="str">
        <f>'Raw Data'!CA256</f>
        <v>Not Urban</v>
      </c>
      <c r="CH256">
        <f>'Raw Data'!CB256</f>
        <v>0</v>
      </c>
      <c r="CI256">
        <f>'Raw Data'!CC256</f>
        <v>45</v>
      </c>
      <c r="CJ256">
        <f>'Raw Data'!CD256</f>
        <v>830</v>
      </c>
      <c r="CK256" t="str">
        <f>'Raw Data'!CE256</f>
        <v xml:space="preserve"> </v>
      </c>
      <c r="CL256">
        <f>'Raw Data'!CF256</f>
        <v>0</v>
      </c>
      <c r="CM256">
        <f>'Raw Data'!CG256</f>
        <v>0.46143299999999998</v>
      </c>
      <c r="CN256">
        <f>'Raw Data'!CH256</f>
        <v>9</v>
      </c>
      <c r="CO256" t="str">
        <f>'Raw Data'!CI256</f>
        <v>State Mainline</v>
      </c>
      <c r="CP256">
        <f>'Raw Data'!CJ256</f>
        <v>830</v>
      </c>
      <c r="CQ256">
        <f>'Raw Data'!CK256</f>
        <v>501300</v>
      </c>
      <c r="CR256">
        <f>'Raw Data'!CL256</f>
        <v>18.489999999999998</v>
      </c>
      <c r="CS256">
        <f>'Raw Data'!CM256</f>
        <v>18.95</v>
      </c>
      <c r="CT256">
        <f>'Raw Data'!CN256</f>
        <v>501300</v>
      </c>
      <c r="CU256">
        <f>'Raw Data'!CO256</f>
        <v>0</v>
      </c>
      <c r="CV256">
        <f>'Raw Data'!CP256</f>
        <v>2436.3648840000001</v>
      </c>
      <c r="CW256">
        <f>'Raw Data'!CQ256</f>
        <v>100</v>
      </c>
      <c r="CX256">
        <f>'Raw Data'!CR256</f>
        <v>48945</v>
      </c>
      <c r="CY256">
        <f>'Raw Data'!CS256</f>
        <v>1.8048000000000002E-2</v>
      </c>
      <c r="CZ256">
        <f>'Raw Data'!CT256</f>
        <v>0</v>
      </c>
      <c r="DA256">
        <f>'Raw Data'!CU256</f>
        <v>3.026E-3</v>
      </c>
      <c r="DB256">
        <f>'Raw Data'!CV256</f>
        <v>712</v>
      </c>
      <c r="DC256" t="str">
        <f>'Raw Data'!CW256</f>
        <v>281-0127</v>
      </c>
      <c r="DD256" t="str">
        <f>'Raw Data'!CX256</f>
        <v>3R : Rural Principal Arterial - Other</v>
      </c>
      <c r="DE256" t="str">
        <f>'Raw Data'!CY256</f>
        <v>34.923930, -83.624326</v>
      </c>
      <c r="DF256">
        <f>'Raw Data'!CZ256</f>
        <v>-83.624325999999996</v>
      </c>
      <c r="DG256">
        <f>'Raw Data'!DA256</f>
        <v>34.923929999999999</v>
      </c>
      <c r="DH256">
        <f>'Raw Data'!DB256</f>
        <v>34.923929999999999</v>
      </c>
      <c r="DI256">
        <f>'Raw Data'!DC256</f>
        <v>-83.624325999999996</v>
      </c>
      <c r="DJ256">
        <f>'Raw Data'!DD256</f>
        <v>3.026E-3</v>
      </c>
      <c r="DK256">
        <f>'Raw Data'!DE256</f>
        <v>94</v>
      </c>
      <c r="DL256" s="1" t="str">
        <f>VLOOKUP(DK256,'Curve Info'!$A$9:$P$76,16)</f>
        <v>High Crash Frequency</v>
      </c>
      <c r="DM256" s="1" t="str">
        <f>VLOOKUP(DK256,'Curve Info'!$A$9:$P$76,14)</f>
        <v>Low AADT</v>
      </c>
      <c r="DN256" s="1">
        <f t="shared" si="37"/>
        <v>1663.3333333333333</v>
      </c>
      <c r="DO256" s="1">
        <f t="shared" si="38"/>
        <v>1135</v>
      </c>
      <c r="DP256" s="1">
        <f t="shared" si="39"/>
        <v>528.33333333333326</v>
      </c>
      <c r="DQ256" s="1">
        <f t="shared" si="40"/>
        <v>0.46549192364170333</v>
      </c>
      <c r="DR256" s="1">
        <f t="shared" si="41"/>
        <v>1399.1666666666665</v>
      </c>
      <c r="DS256">
        <f>'Raw Data'!DF256</f>
        <v>1620</v>
      </c>
      <c r="DT256">
        <f>'Raw Data'!DG256</f>
        <v>11.6</v>
      </c>
      <c r="DU256">
        <f>'Raw Data'!DH256</f>
        <v>1710</v>
      </c>
      <c r="DV256">
        <f>'Raw Data'!DI256</f>
        <v>11.6</v>
      </c>
      <c r="DW256">
        <f>'Raw Data'!DJ256</f>
        <v>1660</v>
      </c>
      <c r="DX256">
        <f>'Raw Data'!DK256</f>
        <v>11.6</v>
      </c>
      <c r="DY256">
        <f>'Raw Data'!DL256</f>
        <v>860</v>
      </c>
      <c r="DZ256">
        <f>'Raw Data'!DM256</f>
        <v>0</v>
      </c>
      <c r="EA256">
        <f>'Raw Data'!DN256</f>
        <v>830</v>
      </c>
      <c r="EB256">
        <f>'Raw Data'!DO256</f>
        <v>11.9</v>
      </c>
      <c r="EC256">
        <f>'Raw Data'!DP256</f>
        <v>1170</v>
      </c>
      <c r="ED256">
        <f>'Raw Data'!DQ256</f>
        <v>13.1</v>
      </c>
      <c r="EE256">
        <f>'Raw Data'!DR256</f>
        <v>1110</v>
      </c>
      <c r="EF256">
        <f>'Raw Data'!DS256</f>
        <v>13.8</v>
      </c>
      <c r="EG256">
        <f>'Raw Data'!DT256</f>
        <v>1430</v>
      </c>
      <c r="EH256">
        <f>'Raw Data'!DU256</f>
        <v>9.1999999999999993</v>
      </c>
      <c r="EI256">
        <f>'Raw Data'!DV256</f>
        <v>1430</v>
      </c>
      <c r="EJ256">
        <f>'Raw Data'!DW256</f>
        <v>9.1999999999999993</v>
      </c>
      <c r="EK256">
        <f>'Raw Data'!DX256</f>
        <v>1260</v>
      </c>
      <c r="EL256">
        <f>'Raw Data'!DY256</f>
        <v>12.8</v>
      </c>
      <c r="EM256">
        <f>'Raw Data'!DZ256</f>
        <v>0</v>
      </c>
    </row>
    <row r="257" spans="1:143" x14ac:dyDescent="0.3">
      <c r="A257">
        <f>'Raw Data'!A257</f>
        <v>256</v>
      </c>
      <c r="B257">
        <f>'Raw Data'!B257</f>
        <v>7613477</v>
      </c>
      <c r="C257" t="str">
        <f>'Raw Data'!C257</f>
        <v>Gsp Post 00</v>
      </c>
      <c r="D257">
        <f>'Raw Data'!D257</f>
        <v>43931.683333333334</v>
      </c>
      <c r="E257" s="1">
        <f t="shared" si="32"/>
        <v>2020</v>
      </c>
      <c r="F257" s="1" t="str" cm="1">
        <f t="array" ref="F257">_xlfn.IFS(E257&lt;=2016,"before treatment",E257=2017,"unknown",E257&gt;2017,"after treatment")</f>
        <v>after treatment</v>
      </c>
      <c r="G257" s="1">
        <f t="shared" si="33"/>
        <v>0</v>
      </c>
      <c r="H257" s="1">
        <f t="shared" si="34"/>
        <v>1</v>
      </c>
      <c r="I257" t="str">
        <f>'Raw Data'!E257</f>
        <v>Banks</v>
      </c>
      <c r="J257" t="str">
        <f>'Raw Data'!F257</f>
        <v>State Route 51 S</v>
      </c>
      <c r="K257" t="str">
        <f>'Raw Data'!G257</f>
        <v>Parson Cir</v>
      </c>
      <c r="L257" t="str">
        <f>'Raw Data'!H257</f>
        <v>(B) Suspected Minor/Visible Injury</v>
      </c>
      <c r="M257">
        <f>'Raw Data'!I257</f>
        <v>0</v>
      </c>
      <c r="N257">
        <f>'Raw Data'!J257</f>
        <v>0</v>
      </c>
      <c r="O257">
        <f>'Raw Data'!K257</f>
        <v>1</v>
      </c>
      <c r="P257" t="str">
        <f>'Raw Data'!L257</f>
        <v>Not a Collision with Motor Vehicle</v>
      </c>
      <c r="Q257" t="str">
        <f>'Raw Data'!M257</f>
        <v>On Shoulder</v>
      </c>
      <c r="R257" t="str">
        <f>'Raw Data'!N257</f>
        <v>Ditch</v>
      </c>
      <c r="S257" t="str">
        <f>'Raw Data'!O257</f>
        <v>Over Turn</v>
      </c>
      <c r="T257" t="str">
        <f>'Raw Data'!P257</f>
        <v>(None)</v>
      </c>
      <c r="U257">
        <f>'Raw Data'!Q257</f>
        <v>1</v>
      </c>
      <c r="V257" s="1" t="str">
        <f t="shared" si="35"/>
        <v>Yes</v>
      </c>
      <c r="W257" t="str">
        <f>'Raw Data'!R257</f>
        <v>Straight</v>
      </c>
      <c r="X257" t="str">
        <f>'Raw Data'!S257</f>
        <v>South</v>
      </c>
      <c r="Y257" t="str">
        <f>'Raw Data'!T257</f>
        <v>Daylight</v>
      </c>
      <c r="Z257" t="str">
        <f>'Raw Data'!U257</f>
        <v>Dry</v>
      </c>
      <c r="AA257">
        <f>'Raw Data'!V257</f>
        <v>27</v>
      </c>
      <c r="AB257" t="str">
        <f>'Raw Data'!W257</f>
        <v>Lap and Shoulder Belt Used</v>
      </c>
      <c r="AC257" s="1">
        <f t="shared" si="36"/>
        <v>0</v>
      </c>
      <c r="AD257" t="str">
        <f>'Raw Data'!X257</f>
        <v>Pickup Truck</v>
      </c>
      <c r="AE257" t="str">
        <f>'Raw Data'!Y257</f>
        <v>0111005100I</v>
      </c>
      <c r="AF257">
        <f>'Raw Data'!Z257</f>
        <v>7.9969999999999999</v>
      </c>
      <c r="AG257">
        <f>'Raw Data'!AA257</f>
        <v>34.334868</v>
      </c>
      <c r="AH257">
        <f>'Raw Data'!AB257</f>
        <v>-83.546875</v>
      </c>
      <c r="AI257">
        <f>'Raw Data'!AC257</f>
        <v>1</v>
      </c>
      <c r="AJ257">
        <f>'Raw Data'!AD257</f>
        <v>76</v>
      </c>
      <c r="AK257">
        <f>'Raw Data'!AE257</f>
        <v>1402</v>
      </c>
      <c r="AL257" t="str">
        <f>'Raw Data'!AF257</f>
        <v>D1_0051_00_I</v>
      </c>
      <c r="AM257">
        <f>'Raw Data'!AG257</f>
        <v>71</v>
      </c>
      <c r="AN257">
        <f>'Raw Data'!AH257</f>
        <v>76</v>
      </c>
      <c r="AO257" t="str">
        <f>'Raw Data'!AI257</f>
        <v>simple</v>
      </c>
      <c r="AP257">
        <f>'Raw Data'!AJ257</f>
        <v>1166.2</v>
      </c>
      <c r="AQ257">
        <f>'Raw Data'!AK257</f>
        <v>61.2</v>
      </c>
      <c r="AR257">
        <f>'Raw Data'!AL257</f>
        <v>1245.5999999999999</v>
      </c>
      <c r="AS257">
        <f>'Raw Data'!AM257</f>
        <v>-83.547190000000001</v>
      </c>
      <c r="AT257">
        <f>'Raw Data'!AN257</f>
        <v>34.334955000000001</v>
      </c>
      <c r="AU257">
        <f>'Raw Data'!AO257</f>
        <v>-83.544426999999999</v>
      </c>
      <c r="AV257">
        <f>'Raw Data'!AP257</f>
        <v>34.332622999999998</v>
      </c>
      <c r="AW257" t="str">
        <f>'Raw Data'!AQ257</f>
        <v>0111005100I</v>
      </c>
      <c r="AX257">
        <f>'Raw Data'!AR257</f>
        <v>1</v>
      </c>
      <c r="AY257">
        <f>'Raw Data'!AS257</f>
        <v>11</v>
      </c>
      <c r="AZ257">
        <f>'Raw Data'!AT257</f>
        <v>51</v>
      </c>
      <c r="BA257">
        <f>'Raw Data'!AU257</f>
        <v>0</v>
      </c>
      <c r="BB257">
        <f>'Raw Data'!AV257</f>
        <v>55</v>
      </c>
      <c r="BC257">
        <f>'Raw Data'!AW257</f>
        <v>6.99</v>
      </c>
      <c r="BD257">
        <f>'Raw Data'!AX257</f>
        <v>6.57</v>
      </c>
      <c r="BE257">
        <f>'Raw Data'!AY257</f>
        <v>854.7</v>
      </c>
      <c r="BF257">
        <f>'Raw Data'!AZ257</f>
        <v>880.6</v>
      </c>
      <c r="BG257">
        <f>'Raw Data'!BA257</f>
        <v>877.3</v>
      </c>
      <c r="BH257">
        <f>'Raw Data'!BB257</f>
        <v>55</v>
      </c>
      <c r="BI257">
        <f>'Raw Data'!BC257</f>
        <v>63.2</v>
      </c>
      <c r="BJ257">
        <f>'Raw Data'!BD257</f>
        <v>0</v>
      </c>
      <c r="BK257">
        <f>'Raw Data'!BE257</f>
        <v>43068</v>
      </c>
      <c r="BL257" t="str">
        <f>'Raw Data'!BF257</f>
        <v>NONE</v>
      </c>
      <c r="BM257">
        <f>'Raw Data'!BG257</f>
        <v>3.7810000000000001E-3</v>
      </c>
      <c r="BN257">
        <f>'Raw Data'!BH257</f>
        <v>1270</v>
      </c>
      <c r="BO257">
        <f>'Raw Data'!BI257</f>
        <v>1247</v>
      </c>
      <c r="BP257" t="str">
        <f>'Raw Data'!BJ257</f>
        <v>0111005100I</v>
      </c>
      <c r="BQ257" t="str">
        <f>'Raw Data'!BK257</f>
        <v>BANKS</v>
      </c>
      <c r="BR257">
        <f>'Raw Data'!BL257</f>
        <v>1</v>
      </c>
      <c r="BS257">
        <f>'Raw Data'!BM257</f>
        <v>5100</v>
      </c>
      <c r="BT257">
        <f>'Raw Data'!BN257</f>
        <v>1</v>
      </c>
      <c r="BU257">
        <f>'Raw Data'!BO257</f>
        <v>1</v>
      </c>
      <c r="BV257">
        <f>'Raw Data'!BP257</f>
        <v>2</v>
      </c>
      <c r="BW257">
        <f>'Raw Data'!BQ257</f>
        <v>1</v>
      </c>
      <c r="BX257">
        <f>'Raw Data'!BR257</f>
        <v>1</v>
      </c>
      <c r="BY257">
        <f>'Raw Data'!BS257</f>
        <v>2</v>
      </c>
      <c r="BZ257">
        <f>'Raw Data'!BT257</f>
        <v>0</v>
      </c>
      <c r="CA257">
        <f>'Raw Data'!BU257</f>
        <v>5</v>
      </c>
      <c r="CB257" t="str">
        <f>'Raw Data'!BV257</f>
        <v>N</v>
      </c>
      <c r="CC257">
        <f>'Raw Data'!BW257</f>
        <v>11</v>
      </c>
      <c r="CD257">
        <f>'Raw Data'!BX257</f>
        <v>51</v>
      </c>
      <c r="CE257">
        <f>'Raw Data'!BY257</f>
        <v>0</v>
      </c>
      <c r="CF257" t="str">
        <f>'Raw Data'!BZ257</f>
        <v>Not Urban</v>
      </c>
      <c r="CG257" t="str">
        <f>'Raw Data'!CA257</f>
        <v>Not Urban</v>
      </c>
      <c r="CH257">
        <f>'Raw Data'!CB257</f>
        <v>0</v>
      </c>
      <c r="CI257">
        <f>'Raw Data'!CC257</f>
        <v>55</v>
      </c>
      <c r="CJ257">
        <f>'Raw Data'!CD257</f>
        <v>3470</v>
      </c>
      <c r="CK257" t="str">
        <f>'Raw Data'!CE257</f>
        <v xml:space="preserve"> </v>
      </c>
      <c r="CL257">
        <f>'Raw Data'!CF257</f>
        <v>0</v>
      </c>
      <c r="CM257">
        <f>'Raw Data'!CG257</f>
        <v>0.62014899999999995</v>
      </c>
      <c r="CN257">
        <f>'Raw Data'!CH257</f>
        <v>9</v>
      </c>
      <c r="CO257" t="str">
        <f>'Raw Data'!CI257</f>
        <v>State Mainline</v>
      </c>
      <c r="CP257">
        <f>'Raw Data'!CJ257</f>
        <v>3470</v>
      </c>
      <c r="CQ257">
        <f>'Raw Data'!CK257</f>
        <v>8203</v>
      </c>
      <c r="CR257">
        <f>'Raw Data'!CL257</f>
        <v>8.1</v>
      </c>
      <c r="CS257">
        <f>'Raw Data'!CM257</f>
        <v>8.7200000000000006</v>
      </c>
      <c r="CT257">
        <f>'Raw Data'!CN257</f>
        <v>8203</v>
      </c>
      <c r="CU257">
        <f>'Raw Data'!CO257</f>
        <v>0</v>
      </c>
      <c r="CV257">
        <f>'Raw Data'!CP257</f>
        <v>3274.3893280000002</v>
      </c>
      <c r="CW257">
        <f>'Raw Data'!CQ257</f>
        <v>100</v>
      </c>
      <c r="CX257">
        <f>'Raw Data'!CR257</f>
        <v>1248</v>
      </c>
      <c r="CY257">
        <f>'Raw Data'!CS257</f>
        <v>2.2284999999999999E-2</v>
      </c>
      <c r="CZ257">
        <f>'Raw Data'!CT257</f>
        <v>0</v>
      </c>
      <c r="DA257">
        <f>'Raw Data'!CU257</f>
        <v>3.7810000000000001E-3</v>
      </c>
      <c r="DB257">
        <f>'Raw Data'!CV257</f>
        <v>28</v>
      </c>
      <c r="DC257" t="str">
        <f>'Raw Data'!CW257</f>
        <v>011-0176</v>
      </c>
      <c r="DD257" t="str">
        <f>'Raw Data'!CX257</f>
        <v>5R : Rural Major Collector</v>
      </c>
      <c r="DE257" t="str">
        <f>'Raw Data'!CY257</f>
        <v>34.339352, -83.557097</v>
      </c>
      <c r="DF257">
        <f>'Raw Data'!CZ257</f>
        <v>-83.557096999999999</v>
      </c>
      <c r="DG257">
        <f>'Raw Data'!DA257</f>
        <v>34.339351999999998</v>
      </c>
      <c r="DH257">
        <f>'Raw Data'!DB257</f>
        <v>34.339351999999998</v>
      </c>
      <c r="DI257">
        <f>'Raw Data'!DC257</f>
        <v>-83.557096999999999</v>
      </c>
      <c r="DJ257">
        <f>'Raw Data'!DD257</f>
        <v>3.7810000000000001E-3</v>
      </c>
      <c r="DK257">
        <f>'Raw Data'!DE257</f>
        <v>1</v>
      </c>
      <c r="DL257" s="1" t="str">
        <f>VLOOKUP(DK257,'Curve Info'!$A$9:$P$76,16)</f>
        <v>Low Crash Frequency</v>
      </c>
      <c r="DM257" s="1" t="str">
        <f>VLOOKUP(DK257,'Curve Info'!$A$9:$P$76,14)</f>
        <v>Medium AADT</v>
      </c>
      <c r="DN257" s="1">
        <f t="shared" si="37"/>
        <v>3493.3333333333335</v>
      </c>
      <c r="DO257" s="1">
        <f t="shared" si="38"/>
        <v>3170</v>
      </c>
      <c r="DP257" s="1">
        <f t="shared" si="39"/>
        <v>323.33333333333348</v>
      </c>
      <c r="DQ257" s="1">
        <f t="shared" si="40"/>
        <v>0.10199789695057838</v>
      </c>
      <c r="DR257" s="1">
        <f t="shared" si="41"/>
        <v>3331.666666666667</v>
      </c>
      <c r="DS257">
        <f>'Raw Data'!DF257</f>
        <v>3410</v>
      </c>
      <c r="DT257">
        <f>'Raw Data'!DG257</f>
        <v>0</v>
      </c>
      <c r="DU257">
        <f>'Raw Data'!DH257</f>
        <v>3550</v>
      </c>
      <c r="DV257">
        <f>'Raw Data'!DI257</f>
        <v>0</v>
      </c>
      <c r="DW257">
        <f>'Raw Data'!DJ257</f>
        <v>3520</v>
      </c>
      <c r="DX257">
        <f>'Raw Data'!DK257</f>
        <v>0</v>
      </c>
      <c r="DY257">
        <f>'Raw Data'!DL257</f>
        <v>3570</v>
      </c>
      <c r="DZ257">
        <f>'Raw Data'!DM257</f>
        <v>0</v>
      </c>
      <c r="EA257">
        <f>'Raw Data'!DN257</f>
        <v>3470</v>
      </c>
      <c r="EB257">
        <f>'Raw Data'!DO257</f>
        <v>10</v>
      </c>
      <c r="EC257">
        <f>'Raw Data'!DP257</f>
        <v>3300</v>
      </c>
      <c r="ED257">
        <f>'Raw Data'!DQ257</f>
        <v>10</v>
      </c>
      <c r="EE257">
        <f>'Raw Data'!DR257</f>
        <v>3150</v>
      </c>
      <c r="EF257">
        <f>'Raw Data'!DS257</f>
        <v>10</v>
      </c>
      <c r="EG257">
        <f>'Raw Data'!DT257</f>
        <v>2760</v>
      </c>
      <c r="EH257">
        <f>'Raw Data'!DU257</f>
        <v>10</v>
      </c>
      <c r="EI257">
        <f>'Raw Data'!DV257</f>
        <v>2780</v>
      </c>
      <c r="EJ257">
        <f>'Raw Data'!DW257</f>
        <v>10.3</v>
      </c>
      <c r="EK257">
        <f>'Raw Data'!DX257</f>
        <v>2950</v>
      </c>
      <c r="EL257">
        <f>'Raw Data'!DY257</f>
        <v>10.199999999999999</v>
      </c>
      <c r="EM257">
        <f>'Raw Data'!DZ257</f>
        <v>0</v>
      </c>
    </row>
    <row r="258" spans="1:143" x14ac:dyDescent="0.3">
      <c r="A258">
        <f>'Raw Data'!A258</f>
        <v>257</v>
      </c>
      <c r="B258">
        <f>'Raw Data'!B258</f>
        <v>6314481</v>
      </c>
      <c r="C258" t="str">
        <f>'Raw Data'!C258</f>
        <v>Gsp Post 00</v>
      </c>
      <c r="D258">
        <f>'Raw Data'!D258</f>
        <v>42934.332638888889</v>
      </c>
      <c r="E258" s="1">
        <f t="shared" si="32"/>
        <v>2017</v>
      </c>
      <c r="F258" s="1" t="str" cm="1">
        <f t="array" ref="F258">_xlfn.IFS(E258&lt;=2016,"before treatment",E258=2017,"unknown",E258&gt;2017,"after treatment")</f>
        <v>unknown</v>
      </c>
      <c r="G258" s="1">
        <f t="shared" si="33"/>
        <v>0</v>
      </c>
      <c r="H258" s="1">
        <f t="shared" si="34"/>
        <v>0</v>
      </c>
      <c r="I258" t="str">
        <f>'Raw Data'!E258</f>
        <v>Banks</v>
      </c>
      <c r="J258" t="str">
        <f>'Raw Data'!F258</f>
        <v>State Route 51 N</v>
      </c>
      <c r="K258" t="str">
        <f>'Raw Data'!G258</f>
        <v>(none)</v>
      </c>
      <c r="L258" t="str">
        <f>'Raw Data'!H258</f>
        <v>(C) Possible Injury / Complaint</v>
      </c>
      <c r="M258">
        <f>'Raw Data'!I258</f>
        <v>0</v>
      </c>
      <c r="N258">
        <f>'Raw Data'!J258</f>
        <v>0</v>
      </c>
      <c r="O258">
        <f>'Raw Data'!K258</f>
        <v>0</v>
      </c>
      <c r="P258" t="str">
        <f>'Raw Data'!L258</f>
        <v>Sideswipe-Opposite Direction</v>
      </c>
      <c r="Q258" t="str">
        <f>'Raw Data'!M258</f>
        <v>On Roadway - Non-Intersection</v>
      </c>
      <c r="R258" t="str">
        <f>'Raw Data'!N258</f>
        <v>["Motor Vehicle in Motion","Motor Vehicle in Motion","Motor Vehicle in Motion"]</v>
      </c>
      <c r="S258" t="str">
        <f>'Raw Data'!O258</f>
        <v>["Motor Vehicle in Motion","Motor Vehicle in Motion","Motor Vehicle in Motion"]</v>
      </c>
      <c r="T258" t="str">
        <f>'Raw Data'!P258</f>
        <v>["Changed Lanes Improperly","No Contributing Factors","No Contributing Factors"]</v>
      </c>
      <c r="U258">
        <f>'Raw Data'!Q258</f>
        <v>3</v>
      </c>
      <c r="V258" s="1" t="str">
        <f t="shared" si="35"/>
        <v>No</v>
      </c>
      <c r="W258" t="str">
        <f>'Raw Data'!R258</f>
        <v>["Negotiating a Curve","Negotiating a Curve","Negotiating a Curve"]</v>
      </c>
      <c r="X258" t="str">
        <f>'Raw Data'!S258</f>
        <v>["East","East","West"]</v>
      </c>
      <c r="Y258" t="str">
        <f>'Raw Data'!T258</f>
        <v>Daylight</v>
      </c>
      <c r="Z258" t="str">
        <f>'Raw Data'!U258</f>
        <v>Dry</v>
      </c>
      <c r="AA258" t="str">
        <f>'Raw Data'!V258</f>
        <v>[18,28,44]</v>
      </c>
      <c r="AB258" t="str">
        <f>'Raw Data'!W258</f>
        <v>["Lap and Shoulder Belt Used","Lap and Shoulder Belt Used","Lap and Shoulder Belt Used"]</v>
      </c>
      <c r="AC258" s="1">
        <f t="shared" si="36"/>
        <v>0</v>
      </c>
      <c r="AD258" t="str">
        <f>'Raw Data'!X258</f>
        <v>["Passenger Car","Pickup Truck","Pickup Truck"]</v>
      </c>
      <c r="AE258" t="str">
        <f>'Raw Data'!Y258</f>
        <v>0111005100I</v>
      </c>
      <c r="AF258">
        <f>'Raw Data'!Z258</f>
        <v>15.814</v>
      </c>
      <c r="AG258">
        <f>'Raw Data'!AA258</f>
        <v>34.364038999999998</v>
      </c>
      <c r="AH258">
        <f>'Raw Data'!AB258</f>
        <v>-83.432366000000002</v>
      </c>
      <c r="AI258">
        <f>'Raw Data'!AC258</f>
        <v>2</v>
      </c>
      <c r="AJ258">
        <f>'Raw Data'!AD258</f>
        <v>77</v>
      </c>
      <c r="AK258">
        <f>'Raw Data'!AE258</f>
        <v>1342</v>
      </c>
      <c r="AL258" t="str">
        <f>'Raw Data'!AF258</f>
        <v>D1_0051_00_I</v>
      </c>
      <c r="AM258">
        <f>'Raw Data'!AG258</f>
        <v>11</v>
      </c>
      <c r="AN258">
        <f>'Raw Data'!AH258</f>
        <v>11</v>
      </c>
      <c r="AO258" t="str">
        <f>'Raw Data'!AI258</f>
        <v>simple</v>
      </c>
      <c r="AP258">
        <f>'Raw Data'!AJ258</f>
        <v>822.4</v>
      </c>
      <c r="AQ258">
        <f>'Raw Data'!AK258</f>
        <v>77.400000000000006</v>
      </c>
      <c r="AR258">
        <f>'Raw Data'!AL258</f>
        <v>1108</v>
      </c>
      <c r="AS258">
        <f>'Raw Data'!AM258</f>
        <v>-83.433663999999993</v>
      </c>
      <c r="AT258">
        <f>'Raw Data'!AN258</f>
        <v>34.364260999999999</v>
      </c>
      <c r="AU258">
        <f>'Raw Data'!AO258</f>
        <v>-83.430322000000004</v>
      </c>
      <c r="AV258">
        <f>'Raw Data'!AP258</f>
        <v>34.364857999999998</v>
      </c>
      <c r="AW258" t="str">
        <f>'Raw Data'!AQ258</f>
        <v>0111005100I</v>
      </c>
      <c r="AX258">
        <f>'Raw Data'!AR258</f>
        <v>1</v>
      </c>
      <c r="AY258">
        <f>'Raw Data'!AS258</f>
        <v>11</v>
      </c>
      <c r="AZ258">
        <f>'Raw Data'!AT258</f>
        <v>51</v>
      </c>
      <c r="BA258">
        <f>'Raw Data'!AU258</f>
        <v>0</v>
      </c>
      <c r="BB258">
        <f>'Raw Data'!AV258</f>
        <v>55</v>
      </c>
      <c r="BC258">
        <f>'Raw Data'!AW258</f>
        <v>3.3</v>
      </c>
      <c r="BD258">
        <f>'Raw Data'!AX258</f>
        <v>2.85</v>
      </c>
      <c r="BE258">
        <f>'Raw Data'!AY258</f>
        <v>922.9</v>
      </c>
      <c r="BF258">
        <f>'Raw Data'!AZ258</f>
        <v>914.4</v>
      </c>
      <c r="BG258">
        <f>'Raw Data'!BA258</f>
        <v>883.5</v>
      </c>
      <c r="BH258">
        <f>'Raw Data'!BB258</f>
        <v>55</v>
      </c>
      <c r="BI258">
        <f>'Raw Data'!BC258</f>
        <v>53.9</v>
      </c>
      <c r="BJ258">
        <f>'Raw Data'!BD258</f>
        <v>1.1000000000000001</v>
      </c>
      <c r="BK258">
        <f>'Raw Data'!BE258</f>
        <v>43068</v>
      </c>
      <c r="BL258" t="str">
        <f>'Raw Data'!BF258</f>
        <v>NONE</v>
      </c>
      <c r="BM258">
        <f>'Raw Data'!BG258</f>
        <v>3.5760000000000002E-3</v>
      </c>
      <c r="BN258">
        <f>'Raw Data'!BH258</f>
        <v>1322</v>
      </c>
      <c r="BO258">
        <f>'Raw Data'!BI258</f>
        <v>1263</v>
      </c>
      <c r="BP258" t="str">
        <f>'Raw Data'!BJ258</f>
        <v>0111005100I</v>
      </c>
      <c r="BQ258" t="str">
        <f>'Raw Data'!BK258</f>
        <v>BANKS</v>
      </c>
      <c r="BR258">
        <f>'Raw Data'!BL258</f>
        <v>1</v>
      </c>
      <c r="BS258">
        <f>'Raw Data'!BM258</f>
        <v>5100</v>
      </c>
      <c r="BT258">
        <f>'Raw Data'!BN258</f>
        <v>1</v>
      </c>
      <c r="BU258">
        <f>'Raw Data'!BO258</f>
        <v>1</v>
      </c>
      <c r="BV258">
        <f>'Raw Data'!BP258</f>
        <v>2</v>
      </c>
      <c r="BW258">
        <f>'Raw Data'!BQ258</f>
        <v>1</v>
      </c>
      <c r="BX258">
        <f>'Raw Data'!BR258</f>
        <v>1</v>
      </c>
      <c r="BY258">
        <f>'Raw Data'!BS258</f>
        <v>2</v>
      </c>
      <c r="BZ258">
        <f>'Raw Data'!BT258</f>
        <v>0</v>
      </c>
      <c r="CA258">
        <f>'Raw Data'!BU258</f>
        <v>5</v>
      </c>
      <c r="CB258" t="str">
        <f>'Raw Data'!BV258</f>
        <v>N</v>
      </c>
      <c r="CC258">
        <f>'Raw Data'!BW258</f>
        <v>11</v>
      </c>
      <c r="CD258">
        <f>'Raw Data'!BX258</f>
        <v>51</v>
      </c>
      <c r="CE258">
        <f>'Raw Data'!BY258</f>
        <v>0</v>
      </c>
      <c r="CF258" t="str">
        <f>'Raw Data'!BZ258</f>
        <v>Not Urban</v>
      </c>
      <c r="CG258" t="str">
        <f>'Raw Data'!CA258</f>
        <v>Not Urban</v>
      </c>
      <c r="CH258">
        <f>'Raw Data'!CB258</f>
        <v>0</v>
      </c>
      <c r="CI258">
        <f>'Raw Data'!CC258</f>
        <v>55</v>
      </c>
      <c r="CJ258">
        <f>'Raw Data'!CD258</f>
        <v>2140</v>
      </c>
      <c r="CK258" t="str">
        <f>'Raw Data'!CE258</f>
        <v xml:space="preserve"> </v>
      </c>
      <c r="CL258">
        <f>'Raw Data'!CF258</f>
        <v>0</v>
      </c>
      <c r="CM258">
        <f>'Raw Data'!CG258</f>
        <v>0.28565499999999999</v>
      </c>
      <c r="CN258">
        <f>'Raw Data'!CH258</f>
        <v>9</v>
      </c>
      <c r="CO258" t="str">
        <f>'Raw Data'!CI258</f>
        <v>State Mainline</v>
      </c>
      <c r="CP258">
        <f>'Raw Data'!CJ258</f>
        <v>2140</v>
      </c>
      <c r="CQ258">
        <f>'Raw Data'!CK258</f>
        <v>8219</v>
      </c>
      <c r="CR258">
        <f>'Raw Data'!CL258</f>
        <v>15.51</v>
      </c>
      <c r="CS258">
        <f>'Raw Data'!CM258</f>
        <v>15.8</v>
      </c>
      <c r="CT258">
        <f>'Raw Data'!CN258</f>
        <v>8219</v>
      </c>
      <c r="CU258">
        <f>'Raw Data'!CO258</f>
        <v>0</v>
      </c>
      <c r="CV258">
        <f>'Raw Data'!CP258</f>
        <v>1508.2602770000001</v>
      </c>
      <c r="CW258">
        <f>'Raw Data'!CQ258</f>
        <v>100</v>
      </c>
      <c r="CX258">
        <f>'Raw Data'!CR258</f>
        <v>1308</v>
      </c>
      <c r="CY258">
        <f>'Raw Data'!CS258</f>
        <v>1.1745E-2</v>
      </c>
      <c r="CZ258">
        <f>'Raw Data'!CT258</f>
        <v>0</v>
      </c>
      <c r="DA258">
        <f>'Raw Data'!CU258</f>
        <v>3.5760000000000002E-3</v>
      </c>
      <c r="DB258">
        <f>'Raw Data'!CV258</f>
        <v>31</v>
      </c>
      <c r="DC258" t="str">
        <f>'Raw Data'!CW258</f>
        <v>011-0183</v>
      </c>
      <c r="DD258" t="str">
        <f>'Raw Data'!CX258</f>
        <v>5R : Rural Major Collector</v>
      </c>
      <c r="DE258" t="str">
        <f>'Raw Data'!CY258</f>
        <v>34.361715, -83.445688</v>
      </c>
      <c r="DF258">
        <f>'Raw Data'!CZ258</f>
        <v>-83.445688000000004</v>
      </c>
      <c r="DG258">
        <f>'Raw Data'!DA258</f>
        <v>34.361714999999997</v>
      </c>
      <c r="DH258">
        <f>'Raw Data'!DB258</f>
        <v>34.361714999999997</v>
      </c>
      <c r="DI258">
        <f>'Raw Data'!DC258</f>
        <v>-83.445688000000004</v>
      </c>
      <c r="DJ258">
        <f>'Raw Data'!DD258</f>
        <v>3.5760000000000002E-3</v>
      </c>
      <c r="DK258">
        <f>'Raw Data'!DE258</f>
        <v>2</v>
      </c>
      <c r="DL258" s="1" t="str">
        <f>VLOOKUP(DK258,'Curve Info'!$A$9:$P$76,16)</f>
        <v>High Crash Frequency</v>
      </c>
      <c r="DM258" s="1" t="str">
        <f>VLOOKUP(DK258,'Curve Info'!$A$9:$P$76,14)</f>
        <v>Medium AADT</v>
      </c>
      <c r="DN258" s="1">
        <f t="shared" si="37"/>
        <v>2526.6666666666665</v>
      </c>
      <c r="DO258" s="1">
        <f t="shared" si="38"/>
        <v>1977.5</v>
      </c>
      <c r="DP258" s="1">
        <f t="shared" si="39"/>
        <v>549.16666666666652</v>
      </c>
      <c r="DQ258" s="1">
        <f t="shared" si="40"/>
        <v>0.27770754319426877</v>
      </c>
      <c r="DR258" s="1">
        <f t="shared" si="41"/>
        <v>2252.083333333333</v>
      </c>
      <c r="DS258">
        <f>'Raw Data'!DF258</f>
        <v>2650</v>
      </c>
      <c r="DT258">
        <f>'Raw Data'!DG258</f>
        <v>0</v>
      </c>
      <c r="DU258">
        <f>'Raw Data'!DH258</f>
        <v>2760</v>
      </c>
      <c r="DV258">
        <f>'Raw Data'!DI258</f>
        <v>0</v>
      </c>
      <c r="DW258">
        <f>'Raw Data'!DJ258</f>
        <v>2170</v>
      </c>
      <c r="DX258">
        <f>'Raw Data'!DK258</f>
        <v>0</v>
      </c>
      <c r="DY258">
        <f>'Raw Data'!DL258</f>
        <v>2200</v>
      </c>
      <c r="DZ258">
        <f>'Raw Data'!DM258</f>
        <v>0</v>
      </c>
      <c r="EA258">
        <f>'Raw Data'!DN258</f>
        <v>2140</v>
      </c>
      <c r="EB258">
        <f>'Raw Data'!DO258</f>
        <v>24.1</v>
      </c>
      <c r="EC258">
        <f>'Raw Data'!DP258</f>
        <v>2030</v>
      </c>
      <c r="ED258">
        <f>'Raw Data'!DQ258</f>
        <v>24.1</v>
      </c>
      <c r="EE258">
        <f>'Raw Data'!DR258</f>
        <v>1940</v>
      </c>
      <c r="EF258">
        <f>'Raw Data'!DS258</f>
        <v>24.1</v>
      </c>
      <c r="EG258">
        <f>'Raw Data'!DT258</f>
        <v>1800</v>
      </c>
      <c r="EH258">
        <f>'Raw Data'!DU258</f>
        <v>24</v>
      </c>
      <c r="EI258">
        <f>'Raw Data'!DV258</f>
        <v>1810</v>
      </c>
      <c r="EJ258">
        <f>'Raw Data'!DW258</f>
        <v>23.9</v>
      </c>
      <c r="EK258">
        <f>'Raw Data'!DX258</f>
        <v>1570</v>
      </c>
      <c r="EL258">
        <f>'Raw Data'!DY258</f>
        <v>23.9</v>
      </c>
      <c r="EM258">
        <f>'Raw Data'!DZ258</f>
        <v>0</v>
      </c>
    </row>
    <row r="259" spans="1:143" x14ac:dyDescent="0.3">
      <c r="A259">
        <f>'Raw Data'!A259</f>
        <v>258</v>
      </c>
      <c r="B259">
        <f>'Raw Data'!B259</f>
        <v>6016108</v>
      </c>
      <c r="C259" t="str">
        <f>'Raw Data'!C259</f>
        <v>Gsp Post 00</v>
      </c>
      <c r="D259">
        <f>'Raw Data'!D259</f>
        <v>42698.612500000003</v>
      </c>
      <c r="E259" s="1">
        <f t="shared" ref="E259:E314" si="42">YEAR(D259)</f>
        <v>2016</v>
      </c>
      <c r="F259" s="1" t="str" cm="1">
        <f t="array" ref="F259">_xlfn.IFS(E259&lt;=2016,"before treatment",E259=2017,"unknown",E259&gt;2017,"after treatment")</f>
        <v>before treatment</v>
      </c>
      <c r="G259" s="1">
        <f t="shared" ref="G259:G314" si="43">IF(F259="before treatment",1,0)</f>
        <v>1</v>
      </c>
      <c r="H259" s="1">
        <f t="shared" ref="H259:H314" si="44">IF(F259="after treatment",1,0)</f>
        <v>0</v>
      </c>
      <c r="I259" t="str">
        <f>'Raw Data'!E259</f>
        <v>Banks</v>
      </c>
      <c r="J259" t="str">
        <f>'Raw Data'!F259</f>
        <v>State Route 51 N</v>
      </c>
      <c r="K259" t="str">
        <f>'Raw Data'!G259</f>
        <v>(none)</v>
      </c>
      <c r="L259" t="str">
        <f>'Raw Data'!H259</f>
        <v>(B) Suspected Minor/Visible Injury</v>
      </c>
      <c r="M259">
        <f>'Raw Data'!I259</f>
        <v>0</v>
      </c>
      <c r="N259">
        <f>'Raw Data'!J259</f>
        <v>0</v>
      </c>
      <c r="O259">
        <f>'Raw Data'!K259</f>
        <v>1</v>
      </c>
      <c r="P259" t="str">
        <f>'Raw Data'!L259</f>
        <v>Head On</v>
      </c>
      <c r="Q259" t="str">
        <f>'Raw Data'!M259</f>
        <v>On Roadway - Non-Intersection</v>
      </c>
      <c r="R259" t="str">
        <f>'Raw Data'!N259</f>
        <v>["Motor Vehicle in Motion","Motor Vehicle in Motion"]</v>
      </c>
      <c r="S259" t="str">
        <f>'Raw Data'!O259</f>
        <v>["Motor Vehicle in Motion","Motor Vehicle in Motion"]</v>
      </c>
      <c r="T259" t="str">
        <f>'Raw Data'!P259</f>
        <v>["Changed Lanes Improperly","No Contributing Factors"]</v>
      </c>
      <c r="U259">
        <f>'Raw Data'!Q259</f>
        <v>2</v>
      </c>
      <c r="V259" s="1" t="str">
        <f t="shared" ref="V259:V314" si="45">IF(U259=1,"Yes","No")</f>
        <v>No</v>
      </c>
      <c r="W259" t="str">
        <f>'Raw Data'!R259</f>
        <v>["Negotiating a Curve","Negotiating a Curve"]</v>
      </c>
      <c r="X259" t="str">
        <f>'Raw Data'!S259</f>
        <v>["North","South"]</v>
      </c>
      <c r="Y259" t="str">
        <f>'Raw Data'!T259</f>
        <v>Daylight</v>
      </c>
      <c r="Z259" t="str">
        <f>'Raw Data'!U259</f>
        <v>Dry</v>
      </c>
      <c r="AA259" t="str">
        <f>'Raw Data'!V259</f>
        <v>[49,75]</v>
      </c>
      <c r="AB259" t="str">
        <f>'Raw Data'!W259</f>
        <v>["Lap and Shoulder Belt Used","Lap and Shoulder Belt Used"]</v>
      </c>
      <c r="AC259" s="1">
        <f t="shared" ref="AC259:AC314" si="46">IF(ISNUMBER(SEARCH("Motorcycle",AD259)),1,0)</f>
        <v>0</v>
      </c>
      <c r="AD259" t="str">
        <f>'Raw Data'!X259</f>
        <v>["Passenger Car","Pickup Truck"]</v>
      </c>
      <c r="AE259" t="str">
        <f>'Raw Data'!Y259</f>
        <v>0111005100I</v>
      </c>
      <c r="AF259">
        <f>'Raw Data'!Z259</f>
        <v>15.814</v>
      </c>
      <c r="AG259">
        <f>'Raw Data'!AA259</f>
        <v>34.364038999999998</v>
      </c>
      <c r="AH259">
        <f>'Raw Data'!AB259</f>
        <v>-83.432366999999999</v>
      </c>
      <c r="AI259">
        <f>'Raw Data'!AC259</f>
        <v>2</v>
      </c>
      <c r="AJ259">
        <f>'Raw Data'!AD259</f>
        <v>77</v>
      </c>
      <c r="AK259">
        <f>'Raw Data'!AE259</f>
        <v>1342</v>
      </c>
      <c r="AL259" t="str">
        <f>'Raw Data'!AF259</f>
        <v>D1_0051_00_I</v>
      </c>
      <c r="AM259">
        <f>'Raw Data'!AG259</f>
        <v>11</v>
      </c>
      <c r="AN259">
        <f>'Raw Data'!AH259</f>
        <v>11</v>
      </c>
      <c r="AO259" t="str">
        <f>'Raw Data'!AI259</f>
        <v>simple</v>
      </c>
      <c r="AP259">
        <f>'Raw Data'!AJ259</f>
        <v>822.4</v>
      </c>
      <c r="AQ259">
        <f>'Raw Data'!AK259</f>
        <v>77.400000000000006</v>
      </c>
      <c r="AR259">
        <f>'Raw Data'!AL259</f>
        <v>1108</v>
      </c>
      <c r="AS259">
        <f>'Raw Data'!AM259</f>
        <v>-83.433663999999993</v>
      </c>
      <c r="AT259">
        <f>'Raw Data'!AN259</f>
        <v>34.364260999999999</v>
      </c>
      <c r="AU259">
        <f>'Raw Data'!AO259</f>
        <v>-83.430322000000004</v>
      </c>
      <c r="AV259">
        <f>'Raw Data'!AP259</f>
        <v>34.364857999999998</v>
      </c>
      <c r="AW259" t="str">
        <f>'Raw Data'!AQ259</f>
        <v>0111005100I</v>
      </c>
      <c r="AX259">
        <f>'Raw Data'!AR259</f>
        <v>1</v>
      </c>
      <c r="AY259">
        <f>'Raw Data'!AS259</f>
        <v>11</v>
      </c>
      <c r="AZ259">
        <f>'Raw Data'!AT259</f>
        <v>51</v>
      </c>
      <c r="BA259">
        <f>'Raw Data'!AU259</f>
        <v>0</v>
      </c>
      <c r="BB259">
        <f>'Raw Data'!AV259</f>
        <v>55</v>
      </c>
      <c r="BC259">
        <f>'Raw Data'!AW259</f>
        <v>3.3</v>
      </c>
      <c r="BD259">
        <f>'Raw Data'!AX259</f>
        <v>2.85</v>
      </c>
      <c r="BE259">
        <f>'Raw Data'!AY259</f>
        <v>922.9</v>
      </c>
      <c r="BF259">
        <f>'Raw Data'!AZ259</f>
        <v>914.4</v>
      </c>
      <c r="BG259">
        <f>'Raw Data'!BA259</f>
        <v>883.5</v>
      </c>
      <c r="BH259">
        <f>'Raw Data'!BB259</f>
        <v>55</v>
      </c>
      <c r="BI259">
        <f>'Raw Data'!BC259</f>
        <v>53.9</v>
      </c>
      <c r="BJ259">
        <f>'Raw Data'!BD259</f>
        <v>1.1000000000000001</v>
      </c>
      <c r="BK259">
        <f>'Raw Data'!BE259</f>
        <v>43068</v>
      </c>
      <c r="BL259" t="str">
        <f>'Raw Data'!BF259</f>
        <v>NONE</v>
      </c>
      <c r="BM259">
        <f>'Raw Data'!BG259</f>
        <v>3.5760000000000002E-3</v>
      </c>
      <c r="BN259">
        <f>'Raw Data'!BH259</f>
        <v>1322</v>
      </c>
      <c r="BO259">
        <f>'Raw Data'!BI259</f>
        <v>1263</v>
      </c>
      <c r="BP259" t="str">
        <f>'Raw Data'!BJ259</f>
        <v>0111005100I</v>
      </c>
      <c r="BQ259" t="str">
        <f>'Raw Data'!BK259</f>
        <v>BANKS</v>
      </c>
      <c r="BR259">
        <f>'Raw Data'!BL259</f>
        <v>1</v>
      </c>
      <c r="BS259">
        <f>'Raw Data'!BM259</f>
        <v>5100</v>
      </c>
      <c r="BT259">
        <f>'Raw Data'!BN259</f>
        <v>1</v>
      </c>
      <c r="BU259">
        <f>'Raw Data'!BO259</f>
        <v>1</v>
      </c>
      <c r="BV259">
        <f>'Raw Data'!BP259</f>
        <v>2</v>
      </c>
      <c r="BW259">
        <f>'Raw Data'!BQ259</f>
        <v>1</v>
      </c>
      <c r="BX259">
        <f>'Raw Data'!BR259</f>
        <v>1</v>
      </c>
      <c r="BY259">
        <f>'Raw Data'!BS259</f>
        <v>2</v>
      </c>
      <c r="BZ259">
        <f>'Raw Data'!BT259</f>
        <v>0</v>
      </c>
      <c r="CA259">
        <f>'Raw Data'!BU259</f>
        <v>5</v>
      </c>
      <c r="CB259" t="str">
        <f>'Raw Data'!BV259</f>
        <v>N</v>
      </c>
      <c r="CC259">
        <f>'Raw Data'!BW259</f>
        <v>11</v>
      </c>
      <c r="CD259">
        <f>'Raw Data'!BX259</f>
        <v>51</v>
      </c>
      <c r="CE259">
        <f>'Raw Data'!BY259</f>
        <v>0</v>
      </c>
      <c r="CF259" t="str">
        <f>'Raw Data'!BZ259</f>
        <v>Not Urban</v>
      </c>
      <c r="CG259" t="str">
        <f>'Raw Data'!CA259</f>
        <v>Not Urban</v>
      </c>
      <c r="CH259">
        <f>'Raw Data'!CB259</f>
        <v>0</v>
      </c>
      <c r="CI259">
        <f>'Raw Data'!CC259</f>
        <v>55</v>
      </c>
      <c r="CJ259">
        <f>'Raw Data'!CD259</f>
        <v>2140</v>
      </c>
      <c r="CK259" t="str">
        <f>'Raw Data'!CE259</f>
        <v xml:space="preserve"> </v>
      </c>
      <c r="CL259">
        <f>'Raw Data'!CF259</f>
        <v>0</v>
      </c>
      <c r="CM259">
        <f>'Raw Data'!CG259</f>
        <v>0.28565499999999999</v>
      </c>
      <c r="CN259">
        <f>'Raw Data'!CH259</f>
        <v>9</v>
      </c>
      <c r="CO259" t="str">
        <f>'Raw Data'!CI259</f>
        <v>State Mainline</v>
      </c>
      <c r="CP259">
        <f>'Raw Data'!CJ259</f>
        <v>2140</v>
      </c>
      <c r="CQ259">
        <f>'Raw Data'!CK259</f>
        <v>8219</v>
      </c>
      <c r="CR259">
        <f>'Raw Data'!CL259</f>
        <v>15.51</v>
      </c>
      <c r="CS259">
        <f>'Raw Data'!CM259</f>
        <v>15.8</v>
      </c>
      <c r="CT259">
        <f>'Raw Data'!CN259</f>
        <v>8219</v>
      </c>
      <c r="CU259">
        <f>'Raw Data'!CO259</f>
        <v>0</v>
      </c>
      <c r="CV259">
        <f>'Raw Data'!CP259</f>
        <v>1508.2602770000001</v>
      </c>
      <c r="CW259">
        <f>'Raw Data'!CQ259</f>
        <v>100</v>
      </c>
      <c r="CX259">
        <f>'Raw Data'!CR259</f>
        <v>1308</v>
      </c>
      <c r="CY259">
        <f>'Raw Data'!CS259</f>
        <v>1.1745E-2</v>
      </c>
      <c r="CZ259">
        <f>'Raw Data'!CT259</f>
        <v>0</v>
      </c>
      <c r="DA259">
        <f>'Raw Data'!CU259</f>
        <v>3.5760000000000002E-3</v>
      </c>
      <c r="DB259">
        <f>'Raw Data'!CV259</f>
        <v>31</v>
      </c>
      <c r="DC259" t="str">
        <f>'Raw Data'!CW259</f>
        <v>011-0183</v>
      </c>
      <c r="DD259" t="str">
        <f>'Raw Data'!CX259</f>
        <v>5R : Rural Major Collector</v>
      </c>
      <c r="DE259" t="str">
        <f>'Raw Data'!CY259</f>
        <v>34.361715, -83.445688</v>
      </c>
      <c r="DF259">
        <f>'Raw Data'!CZ259</f>
        <v>-83.445688000000004</v>
      </c>
      <c r="DG259">
        <f>'Raw Data'!DA259</f>
        <v>34.361714999999997</v>
      </c>
      <c r="DH259">
        <f>'Raw Data'!DB259</f>
        <v>34.361714999999997</v>
      </c>
      <c r="DI259">
        <f>'Raw Data'!DC259</f>
        <v>-83.445688000000004</v>
      </c>
      <c r="DJ259">
        <f>'Raw Data'!DD259</f>
        <v>3.5760000000000002E-3</v>
      </c>
      <c r="DK259">
        <f>'Raw Data'!DE259</f>
        <v>2</v>
      </c>
      <c r="DL259" s="1" t="str">
        <f>VLOOKUP(DK259,'Curve Info'!$A$9:$P$76,16)</f>
        <v>High Crash Frequency</v>
      </c>
      <c r="DM259" s="1" t="str">
        <f>VLOOKUP(DK259,'Curve Info'!$A$9:$P$76,14)</f>
        <v>Medium AADT</v>
      </c>
      <c r="DN259" s="1">
        <f t="shared" ref="DN259:DN314" si="47">AVERAGE(DU259,DW259,DS259)</f>
        <v>2526.6666666666665</v>
      </c>
      <c r="DO259" s="1">
        <f t="shared" ref="DO259:DO314" si="48">AVERAGE(EA259,EG259,EE259,EC259)</f>
        <v>1977.5</v>
      </c>
      <c r="DP259" s="1">
        <f t="shared" ref="DP259:DP314" si="49">DN259-DO259</f>
        <v>549.16666666666652</v>
      </c>
      <c r="DQ259" s="1">
        <f t="shared" ref="DQ259:DQ314" si="50">DP259/DO259</f>
        <v>0.27770754319426877</v>
      </c>
      <c r="DR259" s="1">
        <f t="shared" ref="DR259:DR314" si="51">AVERAGE(DN259,DO259)</f>
        <v>2252.083333333333</v>
      </c>
      <c r="DS259">
        <f>'Raw Data'!DF259</f>
        <v>2650</v>
      </c>
      <c r="DT259">
        <f>'Raw Data'!DG259</f>
        <v>0</v>
      </c>
      <c r="DU259">
        <f>'Raw Data'!DH259</f>
        <v>2760</v>
      </c>
      <c r="DV259">
        <f>'Raw Data'!DI259</f>
        <v>0</v>
      </c>
      <c r="DW259">
        <f>'Raw Data'!DJ259</f>
        <v>2170</v>
      </c>
      <c r="DX259">
        <f>'Raw Data'!DK259</f>
        <v>0</v>
      </c>
      <c r="DY259">
        <f>'Raw Data'!DL259</f>
        <v>2200</v>
      </c>
      <c r="DZ259">
        <f>'Raw Data'!DM259</f>
        <v>0</v>
      </c>
      <c r="EA259">
        <f>'Raw Data'!DN259</f>
        <v>2140</v>
      </c>
      <c r="EB259">
        <f>'Raw Data'!DO259</f>
        <v>24.1</v>
      </c>
      <c r="EC259">
        <f>'Raw Data'!DP259</f>
        <v>2030</v>
      </c>
      <c r="ED259">
        <f>'Raw Data'!DQ259</f>
        <v>24.1</v>
      </c>
      <c r="EE259">
        <f>'Raw Data'!DR259</f>
        <v>1940</v>
      </c>
      <c r="EF259">
        <f>'Raw Data'!DS259</f>
        <v>24.1</v>
      </c>
      <c r="EG259">
        <f>'Raw Data'!DT259</f>
        <v>1800</v>
      </c>
      <c r="EH259">
        <f>'Raw Data'!DU259</f>
        <v>24</v>
      </c>
      <c r="EI259">
        <f>'Raw Data'!DV259</f>
        <v>1810</v>
      </c>
      <c r="EJ259">
        <f>'Raw Data'!DW259</f>
        <v>23.9</v>
      </c>
      <c r="EK259">
        <f>'Raw Data'!DX259</f>
        <v>1570</v>
      </c>
      <c r="EL259">
        <f>'Raw Data'!DY259</f>
        <v>23.9</v>
      </c>
      <c r="EM259">
        <f>'Raw Data'!DZ259</f>
        <v>0</v>
      </c>
    </row>
    <row r="260" spans="1:143" x14ac:dyDescent="0.3">
      <c r="A260">
        <f>'Raw Data'!A260</f>
        <v>259</v>
      </c>
      <c r="B260">
        <f>'Raw Data'!B260</f>
        <v>5905500</v>
      </c>
      <c r="C260" t="str">
        <f>'Raw Data'!C260</f>
        <v>Gsp Post 00</v>
      </c>
      <c r="D260">
        <f>'Raw Data'!D260</f>
        <v>42615.273611111108</v>
      </c>
      <c r="E260" s="1">
        <f t="shared" si="42"/>
        <v>2016</v>
      </c>
      <c r="F260" s="1" t="str" cm="1">
        <f t="array" ref="F260">_xlfn.IFS(E260&lt;=2016,"before treatment",E260=2017,"unknown",E260&gt;2017,"after treatment")</f>
        <v>before treatment</v>
      </c>
      <c r="G260" s="1">
        <f t="shared" si="43"/>
        <v>1</v>
      </c>
      <c r="H260" s="1">
        <f t="shared" si="44"/>
        <v>0</v>
      </c>
      <c r="I260" t="str">
        <f>'Raw Data'!E260</f>
        <v>Banks</v>
      </c>
      <c r="J260" t="str">
        <f>'Raw Data'!F260</f>
        <v>State Route 51 N</v>
      </c>
      <c r="K260" t="str">
        <f>'Raw Data'!G260</f>
        <v>W Of Payne Rd</v>
      </c>
      <c r="L260" t="str">
        <f>'Raw Data'!H260</f>
        <v>(K) Fatal Injury</v>
      </c>
      <c r="M260">
        <f>'Raw Data'!I260</f>
        <v>2</v>
      </c>
      <c r="N260">
        <f>'Raw Data'!J260</f>
        <v>0</v>
      </c>
      <c r="O260">
        <f>'Raw Data'!K260</f>
        <v>0</v>
      </c>
      <c r="P260" t="str">
        <f>'Raw Data'!L260</f>
        <v>Head On</v>
      </c>
      <c r="Q260" t="str">
        <f>'Raw Data'!M260</f>
        <v>On Roadway - Roadway Intersection</v>
      </c>
      <c r="R260" t="str">
        <f>'Raw Data'!N260</f>
        <v>["Motor Vehicle in Motion","Motor Vehicle in Motion"]</v>
      </c>
      <c r="S260" t="str">
        <f>'Raw Data'!O260</f>
        <v>["Motor Vehicle in Motion","Motor Vehicle in Motion"]</v>
      </c>
      <c r="T260" t="str">
        <f>'Raw Data'!P260</f>
        <v>["Changed Lanes Improperly","No Contributing Factors"]</v>
      </c>
      <c r="U260">
        <f>'Raw Data'!Q260</f>
        <v>2</v>
      </c>
      <c r="V260" s="1" t="str">
        <f t="shared" si="45"/>
        <v>No</v>
      </c>
      <c r="W260" t="str">
        <f>'Raw Data'!R260</f>
        <v>["Negotiating a Curve","Passing"]</v>
      </c>
      <c r="X260" t="str">
        <f>'Raw Data'!S260</f>
        <v>["East","West"]</v>
      </c>
      <c r="Y260" t="str">
        <f>'Raw Data'!T260</f>
        <v>Dawn</v>
      </c>
      <c r="Z260" t="str">
        <f>'Raw Data'!U260</f>
        <v>Dry</v>
      </c>
      <c r="AA260" t="str">
        <f>'Raw Data'!V260</f>
        <v>[17,29]</v>
      </c>
      <c r="AB260" t="str">
        <f>'Raw Data'!W260</f>
        <v>["Lap and Shoulder Belt Used","None Used"]</v>
      </c>
      <c r="AC260" s="1">
        <f t="shared" si="46"/>
        <v>0</v>
      </c>
      <c r="AD260" t="str">
        <f>'Raw Data'!X260</f>
        <v>["Passenger Car","Pickup Truck"]</v>
      </c>
      <c r="AE260" t="str">
        <f>'Raw Data'!Y260</f>
        <v>0111005100I</v>
      </c>
      <c r="AF260">
        <f>'Raw Data'!Z260</f>
        <v>15.814</v>
      </c>
      <c r="AG260">
        <f>'Raw Data'!AA260</f>
        <v>34.364038999999998</v>
      </c>
      <c r="AH260">
        <f>'Raw Data'!AB260</f>
        <v>-83.432366999999999</v>
      </c>
      <c r="AI260">
        <f>'Raw Data'!AC260</f>
        <v>2</v>
      </c>
      <c r="AJ260">
        <f>'Raw Data'!AD260</f>
        <v>77</v>
      </c>
      <c r="AK260">
        <f>'Raw Data'!AE260</f>
        <v>1342</v>
      </c>
      <c r="AL260" t="str">
        <f>'Raw Data'!AF260</f>
        <v>D1_0051_00_I</v>
      </c>
      <c r="AM260">
        <f>'Raw Data'!AG260</f>
        <v>11</v>
      </c>
      <c r="AN260">
        <f>'Raw Data'!AH260</f>
        <v>11</v>
      </c>
      <c r="AO260" t="str">
        <f>'Raw Data'!AI260</f>
        <v>simple</v>
      </c>
      <c r="AP260">
        <f>'Raw Data'!AJ260</f>
        <v>822.4</v>
      </c>
      <c r="AQ260">
        <f>'Raw Data'!AK260</f>
        <v>77.400000000000006</v>
      </c>
      <c r="AR260">
        <f>'Raw Data'!AL260</f>
        <v>1108</v>
      </c>
      <c r="AS260">
        <f>'Raw Data'!AM260</f>
        <v>-83.433663999999993</v>
      </c>
      <c r="AT260">
        <f>'Raw Data'!AN260</f>
        <v>34.364260999999999</v>
      </c>
      <c r="AU260">
        <f>'Raw Data'!AO260</f>
        <v>-83.430322000000004</v>
      </c>
      <c r="AV260">
        <f>'Raw Data'!AP260</f>
        <v>34.364857999999998</v>
      </c>
      <c r="AW260" t="str">
        <f>'Raw Data'!AQ260</f>
        <v>0111005100I</v>
      </c>
      <c r="AX260">
        <f>'Raw Data'!AR260</f>
        <v>1</v>
      </c>
      <c r="AY260">
        <f>'Raw Data'!AS260</f>
        <v>11</v>
      </c>
      <c r="AZ260">
        <f>'Raw Data'!AT260</f>
        <v>51</v>
      </c>
      <c r="BA260">
        <f>'Raw Data'!AU260</f>
        <v>0</v>
      </c>
      <c r="BB260">
        <f>'Raw Data'!AV260</f>
        <v>55</v>
      </c>
      <c r="BC260">
        <f>'Raw Data'!AW260</f>
        <v>3.3</v>
      </c>
      <c r="BD260">
        <f>'Raw Data'!AX260</f>
        <v>2.85</v>
      </c>
      <c r="BE260">
        <f>'Raw Data'!AY260</f>
        <v>922.9</v>
      </c>
      <c r="BF260">
        <f>'Raw Data'!AZ260</f>
        <v>914.4</v>
      </c>
      <c r="BG260">
        <f>'Raw Data'!BA260</f>
        <v>883.5</v>
      </c>
      <c r="BH260">
        <f>'Raw Data'!BB260</f>
        <v>55</v>
      </c>
      <c r="BI260">
        <f>'Raw Data'!BC260</f>
        <v>53.9</v>
      </c>
      <c r="BJ260">
        <f>'Raw Data'!BD260</f>
        <v>1.1000000000000001</v>
      </c>
      <c r="BK260">
        <f>'Raw Data'!BE260</f>
        <v>43068</v>
      </c>
      <c r="BL260" t="str">
        <f>'Raw Data'!BF260</f>
        <v>NONE</v>
      </c>
      <c r="BM260">
        <f>'Raw Data'!BG260</f>
        <v>3.5760000000000002E-3</v>
      </c>
      <c r="BN260">
        <f>'Raw Data'!BH260</f>
        <v>1322</v>
      </c>
      <c r="BO260">
        <f>'Raw Data'!BI260</f>
        <v>1263</v>
      </c>
      <c r="BP260" t="str">
        <f>'Raw Data'!BJ260</f>
        <v>0111005100I</v>
      </c>
      <c r="BQ260" t="str">
        <f>'Raw Data'!BK260</f>
        <v>BANKS</v>
      </c>
      <c r="BR260">
        <f>'Raw Data'!BL260</f>
        <v>1</v>
      </c>
      <c r="BS260">
        <f>'Raw Data'!BM260</f>
        <v>5100</v>
      </c>
      <c r="BT260">
        <f>'Raw Data'!BN260</f>
        <v>1</v>
      </c>
      <c r="BU260">
        <f>'Raw Data'!BO260</f>
        <v>1</v>
      </c>
      <c r="BV260">
        <f>'Raw Data'!BP260</f>
        <v>2</v>
      </c>
      <c r="BW260">
        <f>'Raw Data'!BQ260</f>
        <v>1</v>
      </c>
      <c r="BX260">
        <f>'Raw Data'!BR260</f>
        <v>1</v>
      </c>
      <c r="BY260">
        <f>'Raw Data'!BS260</f>
        <v>2</v>
      </c>
      <c r="BZ260">
        <f>'Raw Data'!BT260</f>
        <v>0</v>
      </c>
      <c r="CA260">
        <f>'Raw Data'!BU260</f>
        <v>5</v>
      </c>
      <c r="CB260" t="str">
        <f>'Raw Data'!BV260</f>
        <v>N</v>
      </c>
      <c r="CC260">
        <f>'Raw Data'!BW260</f>
        <v>11</v>
      </c>
      <c r="CD260">
        <f>'Raw Data'!BX260</f>
        <v>51</v>
      </c>
      <c r="CE260">
        <f>'Raw Data'!BY260</f>
        <v>0</v>
      </c>
      <c r="CF260" t="str">
        <f>'Raw Data'!BZ260</f>
        <v>Not Urban</v>
      </c>
      <c r="CG260" t="str">
        <f>'Raw Data'!CA260</f>
        <v>Not Urban</v>
      </c>
      <c r="CH260">
        <f>'Raw Data'!CB260</f>
        <v>0</v>
      </c>
      <c r="CI260">
        <f>'Raw Data'!CC260</f>
        <v>55</v>
      </c>
      <c r="CJ260">
        <f>'Raw Data'!CD260</f>
        <v>2140</v>
      </c>
      <c r="CK260" t="str">
        <f>'Raw Data'!CE260</f>
        <v xml:space="preserve"> </v>
      </c>
      <c r="CL260">
        <f>'Raw Data'!CF260</f>
        <v>0</v>
      </c>
      <c r="CM260">
        <f>'Raw Data'!CG260</f>
        <v>0.28565499999999999</v>
      </c>
      <c r="CN260">
        <f>'Raw Data'!CH260</f>
        <v>9</v>
      </c>
      <c r="CO260" t="str">
        <f>'Raw Data'!CI260</f>
        <v>State Mainline</v>
      </c>
      <c r="CP260">
        <f>'Raw Data'!CJ260</f>
        <v>2140</v>
      </c>
      <c r="CQ260">
        <f>'Raw Data'!CK260</f>
        <v>8219</v>
      </c>
      <c r="CR260">
        <f>'Raw Data'!CL260</f>
        <v>15.51</v>
      </c>
      <c r="CS260">
        <f>'Raw Data'!CM260</f>
        <v>15.8</v>
      </c>
      <c r="CT260">
        <f>'Raw Data'!CN260</f>
        <v>8219</v>
      </c>
      <c r="CU260">
        <f>'Raw Data'!CO260</f>
        <v>0</v>
      </c>
      <c r="CV260">
        <f>'Raw Data'!CP260</f>
        <v>1508.2602770000001</v>
      </c>
      <c r="CW260">
        <f>'Raw Data'!CQ260</f>
        <v>100</v>
      </c>
      <c r="CX260">
        <f>'Raw Data'!CR260</f>
        <v>1308</v>
      </c>
      <c r="CY260">
        <f>'Raw Data'!CS260</f>
        <v>1.1745E-2</v>
      </c>
      <c r="CZ260">
        <f>'Raw Data'!CT260</f>
        <v>0</v>
      </c>
      <c r="DA260">
        <f>'Raw Data'!CU260</f>
        <v>3.5760000000000002E-3</v>
      </c>
      <c r="DB260">
        <f>'Raw Data'!CV260</f>
        <v>31</v>
      </c>
      <c r="DC260" t="str">
        <f>'Raw Data'!CW260</f>
        <v>011-0183</v>
      </c>
      <c r="DD260" t="str">
        <f>'Raw Data'!CX260</f>
        <v>5R : Rural Major Collector</v>
      </c>
      <c r="DE260" t="str">
        <f>'Raw Data'!CY260</f>
        <v>34.361715, -83.445688</v>
      </c>
      <c r="DF260">
        <f>'Raw Data'!CZ260</f>
        <v>-83.445688000000004</v>
      </c>
      <c r="DG260">
        <f>'Raw Data'!DA260</f>
        <v>34.361714999999997</v>
      </c>
      <c r="DH260">
        <f>'Raw Data'!DB260</f>
        <v>34.361714999999997</v>
      </c>
      <c r="DI260">
        <f>'Raw Data'!DC260</f>
        <v>-83.445688000000004</v>
      </c>
      <c r="DJ260">
        <f>'Raw Data'!DD260</f>
        <v>3.5760000000000002E-3</v>
      </c>
      <c r="DK260">
        <f>'Raw Data'!DE260</f>
        <v>2</v>
      </c>
      <c r="DL260" s="1" t="str">
        <f>VLOOKUP(DK260,'Curve Info'!$A$9:$P$76,16)</f>
        <v>High Crash Frequency</v>
      </c>
      <c r="DM260" s="1" t="str">
        <f>VLOOKUP(DK260,'Curve Info'!$A$9:$P$76,14)</f>
        <v>Medium AADT</v>
      </c>
      <c r="DN260" s="1">
        <f t="shared" si="47"/>
        <v>2526.6666666666665</v>
      </c>
      <c r="DO260" s="1">
        <f t="shared" si="48"/>
        <v>1977.5</v>
      </c>
      <c r="DP260" s="1">
        <f t="shared" si="49"/>
        <v>549.16666666666652</v>
      </c>
      <c r="DQ260" s="1">
        <f t="shared" si="50"/>
        <v>0.27770754319426877</v>
      </c>
      <c r="DR260" s="1">
        <f t="shared" si="51"/>
        <v>2252.083333333333</v>
      </c>
      <c r="DS260">
        <f>'Raw Data'!DF260</f>
        <v>2650</v>
      </c>
      <c r="DT260">
        <f>'Raw Data'!DG260</f>
        <v>0</v>
      </c>
      <c r="DU260">
        <f>'Raw Data'!DH260</f>
        <v>2760</v>
      </c>
      <c r="DV260">
        <f>'Raw Data'!DI260</f>
        <v>0</v>
      </c>
      <c r="DW260">
        <f>'Raw Data'!DJ260</f>
        <v>2170</v>
      </c>
      <c r="DX260">
        <f>'Raw Data'!DK260</f>
        <v>0</v>
      </c>
      <c r="DY260">
        <f>'Raw Data'!DL260</f>
        <v>2200</v>
      </c>
      <c r="DZ260">
        <f>'Raw Data'!DM260</f>
        <v>0</v>
      </c>
      <c r="EA260">
        <f>'Raw Data'!DN260</f>
        <v>2140</v>
      </c>
      <c r="EB260">
        <f>'Raw Data'!DO260</f>
        <v>24.1</v>
      </c>
      <c r="EC260">
        <f>'Raw Data'!DP260</f>
        <v>2030</v>
      </c>
      <c r="ED260">
        <f>'Raw Data'!DQ260</f>
        <v>24.1</v>
      </c>
      <c r="EE260">
        <f>'Raw Data'!DR260</f>
        <v>1940</v>
      </c>
      <c r="EF260">
        <f>'Raw Data'!DS260</f>
        <v>24.1</v>
      </c>
      <c r="EG260">
        <f>'Raw Data'!DT260</f>
        <v>1800</v>
      </c>
      <c r="EH260">
        <f>'Raw Data'!DU260</f>
        <v>24</v>
      </c>
      <c r="EI260">
        <f>'Raw Data'!DV260</f>
        <v>1810</v>
      </c>
      <c r="EJ260">
        <f>'Raw Data'!DW260</f>
        <v>23.9</v>
      </c>
      <c r="EK260">
        <f>'Raw Data'!DX260</f>
        <v>1570</v>
      </c>
      <c r="EL260">
        <f>'Raw Data'!DY260</f>
        <v>23.9</v>
      </c>
      <c r="EM260">
        <f>'Raw Data'!DZ260</f>
        <v>0</v>
      </c>
    </row>
    <row r="261" spans="1:143" x14ac:dyDescent="0.3">
      <c r="A261">
        <f>'Raw Data'!A261</f>
        <v>260</v>
      </c>
      <c r="B261">
        <f>'Raw Data'!B261</f>
        <v>5765397</v>
      </c>
      <c r="C261" t="str">
        <f>'Raw Data'!C261</f>
        <v>Gsp Post 00</v>
      </c>
      <c r="D261">
        <f>'Raw Data'!D261</f>
        <v>42510.567361111112</v>
      </c>
      <c r="E261" s="1">
        <f t="shared" si="42"/>
        <v>2016</v>
      </c>
      <c r="F261" s="1" t="str" cm="1">
        <f t="array" ref="F261">_xlfn.IFS(E261&lt;=2016,"before treatment",E261=2017,"unknown",E261&gt;2017,"after treatment")</f>
        <v>before treatment</v>
      </c>
      <c r="G261" s="1">
        <f t="shared" si="43"/>
        <v>1</v>
      </c>
      <c r="H261" s="1">
        <f t="shared" si="44"/>
        <v>0</v>
      </c>
      <c r="I261" t="str">
        <f>'Raw Data'!E261</f>
        <v>Banks</v>
      </c>
      <c r="J261" t="str">
        <f>'Raw Data'!F261</f>
        <v>State Route 51 N</v>
      </c>
      <c r="K261" t="str">
        <f>'Raw Data'!G261</f>
        <v>Bennett</v>
      </c>
      <c r="L261" t="str">
        <f>'Raw Data'!H261</f>
        <v>(O) No Injury</v>
      </c>
      <c r="M261">
        <f>'Raw Data'!I261</f>
        <v>0</v>
      </c>
      <c r="N261">
        <f>'Raw Data'!J261</f>
        <v>0</v>
      </c>
      <c r="O261">
        <f>'Raw Data'!K261</f>
        <v>0</v>
      </c>
      <c r="P261" t="str">
        <f>'Raw Data'!L261</f>
        <v>Left Angle Crash</v>
      </c>
      <c r="Q261" t="str">
        <f>'Raw Data'!M261</f>
        <v>On Roadway - Roadway Intersection</v>
      </c>
      <c r="R261" t="str">
        <f>'Raw Data'!N261</f>
        <v>["Motor Vehicle in Motion","Motor Vehicle in Motion"]</v>
      </c>
      <c r="S261" t="str">
        <f>'Raw Data'!O261</f>
        <v>["Motor Vehicle in Motion","Motor Vehicle in Motion"]</v>
      </c>
      <c r="T261" t="str">
        <f>'Raw Data'!P261</f>
        <v>["No Contributing Factors","Too Fast for Conditions"]</v>
      </c>
      <c r="U261">
        <f>'Raw Data'!Q261</f>
        <v>2</v>
      </c>
      <c r="V261" s="1" t="str">
        <f t="shared" si="45"/>
        <v>No</v>
      </c>
      <c r="W261" t="str">
        <f>'Raw Data'!R261</f>
        <v>["Straight","Turning Left"]</v>
      </c>
      <c r="X261" t="str">
        <f>'Raw Data'!S261</f>
        <v>["West","West"]</v>
      </c>
      <c r="Y261" t="str">
        <f>'Raw Data'!T261</f>
        <v>Daylight</v>
      </c>
      <c r="Z261" t="str">
        <f>'Raw Data'!U261</f>
        <v>Wet</v>
      </c>
      <c r="AA261" t="str">
        <f>'Raw Data'!V261</f>
        <v>[23,44]</v>
      </c>
      <c r="AB261" t="str">
        <f>'Raw Data'!W261</f>
        <v>["Lap and Shoulder Belt Used","Lap and Shoulder Belt Used"]</v>
      </c>
      <c r="AC261" s="1">
        <f t="shared" si="46"/>
        <v>0</v>
      </c>
      <c r="AD261" t="str">
        <f>'Raw Data'!X261</f>
        <v>["Passenger Car","Tractor/Trailer"]</v>
      </c>
      <c r="AE261" t="str">
        <f>'Raw Data'!Y261</f>
        <v>0111005100I</v>
      </c>
      <c r="AF261">
        <f>'Raw Data'!Z261</f>
        <v>15.814</v>
      </c>
      <c r="AG261">
        <f>'Raw Data'!AA261</f>
        <v>34.364038999999998</v>
      </c>
      <c r="AH261">
        <f>'Raw Data'!AB261</f>
        <v>-83.432366999999999</v>
      </c>
      <c r="AI261">
        <f>'Raw Data'!AC261</f>
        <v>2</v>
      </c>
      <c r="AJ261">
        <f>'Raw Data'!AD261</f>
        <v>77</v>
      </c>
      <c r="AK261">
        <f>'Raw Data'!AE261</f>
        <v>1342</v>
      </c>
      <c r="AL261" t="str">
        <f>'Raw Data'!AF261</f>
        <v>D1_0051_00_I</v>
      </c>
      <c r="AM261">
        <f>'Raw Data'!AG261</f>
        <v>11</v>
      </c>
      <c r="AN261">
        <f>'Raw Data'!AH261</f>
        <v>11</v>
      </c>
      <c r="AO261" t="str">
        <f>'Raw Data'!AI261</f>
        <v>simple</v>
      </c>
      <c r="AP261">
        <f>'Raw Data'!AJ261</f>
        <v>822.4</v>
      </c>
      <c r="AQ261">
        <f>'Raw Data'!AK261</f>
        <v>77.400000000000006</v>
      </c>
      <c r="AR261">
        <f>'Raw Data'!AL261</f>
        <v>1108</v>
      </c>
      <c r="AS261">
        <f>'Raw Data'!AM261</f>
        <v>-83.433663999999993</v>
      </c>
      <c r="AT261">
        <f>'Raw Data'!AN261</f>
        <v>34.364260999999999</v>
      </c>
      <c r="AU261">
        <f>'Raw Data'!AO261</f>
        <v>-83.430322000000004</v>
      </c>
      <c r="AV261">
        <f>'Raw Data'!AP261</f>
        <v>34.364857999999998</v>
      </c>
      <c r="AW261" t="str">
        <f>'Raw Data'!AQ261</f>
        <v>0111005100I</v>
      </c>
      <c r="AX261">
        <f>'Raw Data'!AR261</f>
        <v>1</v>
      </c>
      <c r="AY261">
        <f>'Raw Data'!AS261</f>
        <v>11</v>
      </c>
      <c r="AZ261">
        <f>'Raw Data'!AT261</f>
        <v>51</v>
      </c>
      <c r="BA261">
        <f>'Raw Data'!AU261</f>
        <v>0</v>
      </c>
      <c r="BB261">
        <f>'Raw Data'!AV261</f>
        <v>55</v>
      </c>
      <c r="BC261">
        <f>'Raw Data'!AW261</f>
        <v>3.3</v>
      </c>
      <c r="BD261">
        <f>'Raw Data'!AX261</f>
        <v>2.85</v>
      </c>
      <c r="BE261">
        <f>'Raw Data'!AY261</f>
        <v>922.9</v>
      </c>
      <c r="BF261">
        <f>'Raw Data'!AZ261</f>
        <v>914.4</v>
      </c>
      <c r="BG261">
        <f>'Raw Data'!BA261</f>
        <v>883.5</v>
      </c>
      <c r="BH261">
        <f>'Raw Data'!BB261</f>
        <v>55</v>
      </c>
      <c r="BI261">
        <f>'Raw Data'!BC261</f>
        <v>53.9</v>
      </c>
      <c r="BJ261">
        <f>'Raw Data'!BD261</f>
        <v>1.1000000000000001</v>
      </c>
      <c r="BK261">
        <f>'Raw Data'!BE261</f>
        <v>43068</v>
      </c>
      <c r="BL261" t="str">
        <f>'Raw Data'!BF261</f>
        <v>NONE</v>
      </c>
      <c r="BM261">
        <f>'Raw Data'!BG261</f>
        <v>3.5760000000000002E-3</v>
      </c>
      <c r="BN261">
        <f>'Raw Data'!BH261</f>
        <v>1322</v>
      </c>
      <c r="BO261">
        <f>'Raw Data'!BI261</f>
        <v>1263</v>
      </c>
      <c r="BP261" t="str">
        <f>'Raw Data'!BJ261</f>
        <v>0111005100I</v>
      </c>
      <c r="BQ261" t="str">
        <f>'Raw Data'!BK261</f>
        <v>BANKS</v>
      </c>
      <c r="BR261">
        <f>'Raw Data'!BL261</f>
        <v>1</v>
      </c>
      <c r="BS261">
        <f>'Raw Data'!BM261</f>
        <v>5100</v>
      </c>
      <c r="BT261">
        <f>'Raw Data'!BN261</f>
        <v>1</v>
      </c>
      <c r="BU261">
        <f>'Raw Data'!BO261</f>
        <v>1</v>
      </c>
      <c r="BV261">
        <f>'Raw Data'!BP261</f>
        <v>2</v>
      </c>
      <c r="BW261">
        <f>'Raw Data'!BQ261</f>
        <v>1</v>
      </c>
      <c r="BX261">
        <f>'Raw Data'!BR261</f>
        <v>1</v>
      </c>
      <c r="BY261">
        <f>'Raw Data'!BS261</f>
        <v>2</v>
      </c>
      <c r="BZ261">
        <f>'Raw Data'!BT261</f>
        <v>0</v>
      </c>
      <c r="CA261">
        <f>'Raw Data'!BU261</f>
        <v>5</v>
      </c>
      <c r="CB261" t="str">
        <f>'Raw Data'!BV261</f>
        <v>N</v>
      </c>
      <c r="CC261">
        <f>'Raw Data'!BW261</f>
        <v>11</v>
      </c>
      <c r="CD261">
        <f>'Raw Data'!BX261</f>
        <v>51</v>
      </c>
      <c r="CE261">
        <f>'Raw Data'!BY261</f>
        <v>0</v>
      </c>
      <c r="CF261" t="str">
        <f>'Raw Data'!BZ261</f>
        <v>Not Urban</v>
      </c>
      <c r="CG261" t="str">
        <f>'Raw Data'!CA261</f>
        <v>Not Urban</v>
      </c>
      <c r="CH261">
        <f>'Raw Data'!CB261</f>
        <v>0</v>
      </c>
      <c r="CI261">
        <f>'Raw Data'!CC261</f>
        <v>55</v>
      </c>
      <c r="CJ261">
        <f>'Raw Data'!CD261</f>
        <v>2140</v>
      </c>
      <c r="CK261" t="str">
        <f>'Raw Data'!CE261</f>
        <v xml:space="preserve"> </v>
      </c>
      <c r="CL261">
        <f>'Raw Data'!CF261</f>
        <v>0</v>
      </c>
      <c r="CM261">
        <f>'Raw Data'!CG261</f>
        <v>0.28565499999999999</v>
      </c>
      <c r="CN261">
        <f>'Raw Data'!CH261</f>
        <v>9</v>
      </c>
      <c r="CO261" t="str">
        <f>'Raw Data'!CI261</f>
        <v>State Mainline</v>
      </c>
      <c r="CP261">
        <f>'Raw Data'!CJ261</f>
        <v>2140</v>
      </c>
      <c r="CQ261">
        <f>'Raw Data'!CK261</f>
        <v>8219</v>
      </c>
      <c r="CR261">
        <f>'Raw Data'!CL261</f>
        <v>15.51</v>
      </c>
      <c r="CS261">
        <f>'Raw Data'!CM261</f>
        <v>15.8</v>
      </c>
      <c r="CT261">
        <f>'Raw Data'!CN261</f>
        <v>8219</v>
      </c>
      <c r="CU261">
        <f>'Raw Data'!CO261</f>
        <v>0</v>
      </c>
      <c r="CV261">
        <f>'Raw Data'!CP261</f>
        <v>1508.2602770000001</v>
      </c>
      <c r="CW261">
        <f>'Raw Data'!CQ261</f>
        <v>100</v>
      </c>
      <c r="CX261">
        <f>'Raw Data'!CR261</f>
        <v>1308</v>
      </c>
      <c r="CY261">
        <f>'Raw Data'!CS261</f>
        <v>1.1745E-2</v>
      </c>
      <c r="CZ261">
        <f>'Raw Data'!CT261</f>
        <v>0</v>
      </c>
      <c r="DA261">
        <f>'Raw Data'!CU261</f>
        <v>3.5760000000000002E-3</v>
      </c>
      <c r="DB261">
        <f>'Raw Data'!CV261</f>
        <v>31</v>
      </c>
      <c r="DC261" t="str">
        <f>'Raw Data'!CW261</f>
        <v>011-0183</v>
      </c>
      <c r="DD261" t="str">
        <f>'Raw Data'!CX261</f>
        <v>5R : Rural Major Collector</v>
      </c>
      <c r="DE261" t="str">
        <f>'Raw Data'!CY261</f>
        <v>34.361715, -83.445688</v>
      </c>
      <c r="DF261">
        <f>'Raw Data'!CZ261</f>
        <v>-83.445688000000004</v>
      </c>
      <c r="DG261">
        <f>'Raw Data'!DA261</f>
        <v>34.361714999999997</v>
      </c>
      <c r="DH261">
        <f>'Raw Data'!DB261</f>
        <v>34.361714999999997</v>
      </c>
      <c r="DI261">
        <f>'Raw Data'!DC261</f>
        <v>-83.445688000000004</v>
      </c>
      <c r="DJ261">
        <f>'Raw Data'!DD261</f>
        <v>3.5760000000000002E-3</v>
      </c>
      <c r="DK261">
        <f>'Raw Data'!DE261</f>
        <v>2</v>
      </c>
      <c r="DL261" s="1" t="str">
        <f>VLOOKUP(DK261,'Curve Info'!$A$9:$P$76,16)</f>
        <v>High Crash Frequency</v>
      </c>
      <c r="DM261" s="1" t="str">
        <f>VLOOKUP(DK261,'Curve Info'!$A$9:$P$76,14)</f>
        <v>Medium AADT</v>
      </c>
      <c r="DN261" s="1">
        <f t="shared" si="47"/>
        <v>2526.6666666666665</v>
      </c>
      <c r="DO261" s="1">
        <f t="shared" si="48"/>
        <v>1977.5</v>
      </c>
      <c r="DP261" s="1">
        <f t="shared" si="49"/>
        <v>549.16666666666652</v>
      </c>
      <c r="DQ261" s="1">
        <f t="shared" si="50"/>
        <v>0.27770754319426877</v>
      </c>
      <c r="DR261" s="1">
        <f t="shared" si="51"/>
        <v>2252.083333333333</v>
      </c>
      <c r="DS261">
        <f>'Raw Data'!DF261</f>
        <v>2650</v>
      </c>
      <c r="DT261">
        <f>'Raw Data'!DG261</f>
        <v>0</v>
      </c>
      <c r="DU261">
        <f>'Raw Data'!DH261</f>
        <v>2760</v>
      </c>
      <c r="DV261">
        <f>'Raw Data'!DI261</f>
        <v>0</v>
      </c>
      <c r="DW261">
        <f>'Raw Data'!DJ261</f>
        <v>2170</v>
      </c>
      <c r="DX261">
        <f>'Raw Data'!DK261</f>
        <v>0</v>
      </c>
      <c r="DY261">
        <f>'Raw Data'!DL261</f>
        <v>2200</v>
      </c>
      <c r="DZ261">
        <f>'Raw Data'!DM261</f>
        <v>0</v>
      </c>
      <c r="EA261">
        <f>'Raw Data'!DN261</f>
        <v>2140</v>
      </c>
      <c r="EB261">
        <f>'Raw Data'!DO261</f>
        <v>24.1</v>
      </c>
      <c r="EC261">
        <f>'Raw Data'!DP261</f>
        <v>2030</v>
      </c>
      <c r="ED261">
        <f>'Raw Data'!DQ261</f>
        <v>24.1</v>
      </c>
      <c r="EE261">
        <f>'Raw Data'!DR261</f>
        <v>1940</v>
      </c>
      <c r="EF261">
        <f>'Raw Data'!DS261</f>
        <v>24.1</v>
      </c>
      <c r="EG261">
        <f>'Raw Data'!DT261</f>
        <v>1800</v>
      </c>
      <c r="EH261">
        <f>'Raw Data'!DU261</f>
        <v>24</v>
      </c>
      <c r="EI261">
        <f>'Raw Data'!DV261</f>
        <v>1810</v>
      </c>
      <c r="EJ261">
        <f>'Raw Data'!DW261</f>
        <v>23.9</v>
      </c>
      <c r="EK261">
        <f>'Raw Data'!DX261</f>
        <v>1570</v>
      </c>
      <c r="EL261">
        <f>'Raw Data'!DY261</f>
        <v>23.9</v>
      </c>
      <c r="EM261">
        <f>'Raw Data'!DZ261</f>
        <v>0</v>
      </c>
    </row>
    <row r="262" spans="1:143" x14ac:dyDescent="0.3">
      <c r="A262">
        <f>'Raw Data'!A262</f>
        <v>261</v>
      </c>
      <c r="B262">
        <f>'Raw Data'!B262</f>
        <v>7727540</v>
      </c>
      <c r="C262" t="str">
        <f>'Raw Data'!C262</f>
        <v>Gsp Post 00</v>
      </c>
      <c r="D262">
        <f>'Raw Data'!D262</f>
        <v>43734.120138888888</v>
      </c>
      <c r="E262" s="1">
        <f t="shared" si="42"/>
        <v>2019</v>
      </c>
      <c r="F262" s="1" t="str" cm="1">
        <f t="array" ref="F262">_xlfn.IFS(E262&lt;=2016,"before treatment",E262=2017,"unknown",E262&gt;2017,"after treatment")</f>
        <v>after treatment</v>
      </c>
      <c r="G262" s="1">
        <f t="shared" si="43"/>
        <v>0</v>
      </c>
      <c r="H262" s="1">
        <f t="shared" si="44"/>
        <v>1</v>
      </c>
      <c r="I262" t="str">
        <f>'Raw Data'!E262</f>
        <v>Franklin</v>
      </c>
      <c r="J262" t="str">
        <f>'Raw Data'!F262</f>
        <v>Sandy Cross Rd</v>
      </c>
      <c r="K262" t="str">
        <f>'Raw Data'!G262</f>
        <v>Salem Rd</v>
      </c>
      <c r="L262" t="str">
        <f>'Raw Data'!H262</f>
        <v>(O) No Injury</v>
      </c>
      <c r="M262">
        <f>'Raw Data'!I262</f>
        <v>0</v>
      </c>
      <c r="N262">
        <f>'Raw Data'!J262</f>
        <v>0</v>
      </c>
      <c r="O262">
        <f>'Raw Data'!K262</f>
        <v>0</v>
      </c>
      <c r="P262" t="str">
        <f>'Raw Data'!L262</f>
        <v>Not a Collision with Motor Vehicle</v>
      </c>
      <c r="Q262" t="str">
        <f>'Raw Data'!M262</f>
        <v>On Roadway - Non-Intersection</v>
      </c>
      <c r="R262" t="str">
        <f>'Raw Data'!N262</f>
        <v>Over Turn</v>
      </c>
      <c r="S262" t="str">
        <f>'Raw Data'!O262</f>
        <v>Over Turn</v>
      </c>
      <c r="T262" t="str">
        <f>'Raw Data'!P262</f>
        <v>(None)</v>
      </c>
      <c r="U262">
        <f>'Raw Data'!Q262</f>
        <v>1</v>
      </c>
      <c r="V262" s="1" t="str">
        <f t="shared" si="45"/>
        <v>Yes</v>
      </c>
      <c r="W262" t="str">
        <f>'Raw Data'!R262</f>
        <v>Negotiating a Curve</v>
      </c>
      <c r="X262" t="str">
        <f>'Raw Data'!S262</f>
        <v>West</v>
      </c>
      <c r="Y262" t="str">
        <f>'Raw Data'!T262</f>
        <v>Dark-Not Lighted</v>
      </c>
      <c r="Z262" t="str">
        <f>'Raw Data'!U262</f>
        <v>Dry</v>
      </c>
      <c r="AA262">
        <f>'Raw Data'!V262</f>
        <v>34</v>
      </c>
      <c r="AB262" t="str">
        <f>'Raw Data'!W262</f>
        <v>Lap and Shoulder Belt Used</v>
      </c>
      <c r="AC262" s="1">
        <f t="shared" si="46"/>
        <v>0</v>
      </c>
      <c r="AD262" t="str">
        <f>'Raw Data'!X262</f>
        <v>Single Unit Truck</v>
      </c>
      <c r="AE262" t="str">
        <f>'Raw Data'!Y262</f>
        <v>1191005100I</v>
      </c>
      <c r="AF262">
        <f>'Raw Data'!Z262</f>
        <v>12.204720999999999</v>
      </c>
      <c r="AG262">
        <f>'Raw Data'!AA262</f>
        <v>34.286669000000003</v>
      </c>
      <c r="AH262">
        <f>'Raw Data'!AB262</f>
        <v>-83.221641000000005</v>
      </c>
      <c r="AI262">
        <f>'Raw Data'!AC262</f>
        <v>3</v>
      </c>
      <c r="AJ262">
        <f>'Raw Data'!AD262</f>
        <v>81</v>
      </c>
      <c r="AK262">
        <f>'Raw Data'!AE262</f>
        <v>1362</v>
      </c>
      <c r="AL262" t="str">
        <f>'Raw Data'!AF262</f>
        <v>D1_0051_00_I</v>
      </c>
      <c r="AM262">
        <f>'Raw Data'!AG262</f>
        <v>30</v>
      </c>
      <c r="AN262">
        <f>'Raw Data'!AH262</f>
        <v>31</v>
      </c>
      <c r="AO262" t="str">
        <f>'Raw Data'!AI262</f>
        <v>simple</v>
      </c>
      <c r="AP262">
        <f>'Raw Data'!AJ262</f>
        <v>771.6</v>
      </c>
      <c r="AQ262">
        <f>'Raw Data'!AK262</f>
        <v>56.8</v>
      </c>
      <c r="AR262">
        <f>'Raw Data'!AL262</f>
        <v>765.9</v>
      </c>
      <c r="AS262">
        <f>'Raw Data'!AM262</f>
        <v>-83.222553000000005</v>
      </c>
      <c r="AT262">
        <f>'Raw Data'!AN262</f>
        <v>34.286760999999998</v>
      </c>
      <c r="AU262">
        <f>'Raw Data'!AO262</f>
        <v>-83.220155000000005</v>
      </c>
      <c r="AV262">
        <f>'Raw Data'!AP262</f>
        <v>34.287146999999997</v>
      </c>
      <c r="AW262" t="str">
        <f>'Raw Data'!AQ262</f>
        <v>1191005100I</v>
      </c>
      <c r="AX262">
        <f>'Raw Data'!AR262</f>
        <v>1</v>
      </c>
      <c r="AY262">
        <f>'Raw Data'!AS262</f>
        <v>119</v>
      </c>
      <c r="AZ262">
        <f>'Raw Data'!AT262</f>
        <v>51</v>
      </c>
      <c r="BA262">
        <f>'Raw Data'!AU262</f>
        <v>0</v>
      </c>
      <c r="BB262">
        <f>'Raw Data'!AV262</f>
        <v>55</v>
      </c>
      <c r="BC262">
        <f>'Raw Data'!AW262</f>
        <v>11.21</v>
      </c>
      <c r="BD262">
        <f>'Raw Data'!AX262</f>
        <v>10.68</v>
      </c>
      <c r="BE262">
        <f>'Raw Data'!AY262</f>
        <v>799.2</v>
      </c>
      <c r="BF262">
        <f>'Raw Data'!AZ262</f>
        <v>799.5</v>
      </c>
      <c r="BG262">
        <f>'Raw Data'!BA262</f>
        <v>808.7</v>
      </c>
      <c r="BH262">
        <f>'Raw Data'!BB262</f>
        <v>55</v>
      </c>
      <c r="BI262">
        <f>'Raw Data'!BC262</f>
        <v>48.7</v>
      </c>
      <c r="BJ262">
        <f>'Raw Data'!BD262</f>
        <v>6.3</v>
      </c>
      <c r="BK262">
        <f>'Raw Data'!BE262</f>
        <v>43075</v>
      </c>
      <c r="BL262" t="str">
        <f>'Raw Data'!BF262</f>
        <v>NONE</v>
      </c>
      <c r="BM262">
        <f>'Raw Data'!BG262</f>
        <v>2.4940000000000001E-3</v>
      </c>
      <c r="BN262">
        <f>'Raw Data'!BH262</f>
        <v>22161</v>
      </c>
      <c r="BO262">
        <f>'Raw Data'!BI262</f>
        <v>21632</v>
      </c>
      <c r="BP262" t="str">
        <f>'Raw Data'!BJ262</f>
        <v>1191005100I</v>
      </c>
      <c r="BQ262" t="str">
        <f>'Raw Data'!BK262</f>
        <v>FRANKLIN</v>
      </c>
      <c r="BR262">
        <f>'Raw Data'!BL262</f>
        <v>1</v>
      </c>
      <c r="BS262">
        <f>'Raw Data'!BM262</f>
        <v>5100</v>
      </c>
      <c r="BT262">
        <f>'Raw Data'!BN262</f>
        <v>1</v>
      </c>
      <c r="BU262">
        <f>'Raw Data'!BO262</f>
        <v>1</v>
      </c>
      <c r="BV262">
        <f>'Raw Data'!BP262</f>
        <v>2</v>
      </c>
      <c r="BW262">
        <f>'Raw Data'!BQ262</f>
        <v>1</v>
      </c>
      <c r="BX262">
        <f>'Raw Data'!BR262</f>
        <v>1</v>
      </c>
      <c r="BY262">
        <f>'Raw Data'!BS262</f>
        <v>2</v>
      </c>
      <c r="BZ262">
        <f>'Raw Data'!BT262</f>
        <v>0</v>
      </c>
      <c r="CA262">
        <f>'Raw Data'!BU262</f>
        <v>4</v>
      </c>
      <c r="CB262" t="str">
        <f>'Raw Data'!BV262</f>
        <v>N</v>
      </c>
      <c r="CC262">
        <f>'Raw Data'!BW262</f>
        <v>119</v>
      </c>
      <c r="CD262">
        <f>'Raw Data'!BX262</f>
        <v>51</v>
      </c>
      <c r="CE262">
        <f>'Raw Data'!BY262</f>
        <v>0</v>
      </c>
      <c r="CF262" t="str">
        <f>'Raw Data'!BZ262</f>
        <v>Not Urban</v>
      </c>
      <c r="CG262" t="str">
        <f>'Raw Data'!CA262</f>
        <v>Not Urban</v>
      </c>
      <c r="CH262">
        <f>'Raw Data'!CB262</f>
        <v>0</v>
      </c>
      <c r="CI262">
        <f>'Raw Data'!CC262</f>
        <v>55</v>
      </c>
      <c r="CJ262">
        <f>'Raw Data'!CD262</f>
        <v>2670</v>
      </c>
      <c r="CK262" t="str">
        <f>'Raw Data'!CE262</f>
        <v xml:space="preserve"> </v>
      </c>
      <c r="CL262">
        <f>'Raw Data'!CF262</f>
        <v>0</v>
      </c>
      <c r="CM262">
        <f>'Raw Data'!CG262</f>
        <v>1.471393</v>
      </c>
      <c r="CN262">
        <f>'Raw Data'!CH262</f>
        <v>9</v>
      </c>
      <c r="CO262" t="str">
        <f>'Raw Data'!CI262</f>
        <v>State Mainline</v>
      </c>
      <c r="CP262">
        <f>'Raw Data'!CJ262</f>
        <v>2670</v>
      </c>
      <c r="CQ262">
        <f>'Raw Data'!CK262</f>
        <v>243185</v>
      </c>
      <c r="CR262">
        <f>'Raw Data'!CL262</f>
        <v>11.95</v>
      </c>
      <c r="CS262">
        <f>'Raw Data'!CM262</f>
        <v>13.42</v>
      </c>
      <c r="CT262">
        <f>'Raw Data'!CN262</f>
        <v>243185</v>
      </c>
      <c r="CU262">
        <f>'Raw Data'!CO262</f>
        <v>0</v>
      </c>
      <c r="CV262">
        <f>'Raw Data'!CP262</f>
        <v>7768.9534739999999</v>
      </c>
      <c r="CW262">
        <f>'Raw Data'!CQ262</f>
        <v>100</v>
      </c>
      <c r="CX262">
        <f>'Raw Data'!CR262</f>
        <v>21676</v>
      </c>
      <c r="CY262">
        <f>'Raw Data'!CS262</f>
        <v>5.2020999999999998E-2</v>
      </c>
      <c r="CZ262">
        <f>'Raw Data'!CT262</f>
        <v>0</v>
      </c>
      <c r="DA262">
        <f>'Raw Data'!CU262</f>
        <v>2.4940000000000001E-3</v>
      </c>
      <c r="DB262">
        <f>'Raw Data'!CV262</f>
        <v>151</v>
      </c>
      <c r="DC262" t="str">
        <f>'Raw Data'!CW262</f>
        <v>119-0165</v>
      </c>
      <c r="DD262" t="str">
        <f>'Raw Data'!CX262</f>
        <v>4R : Rural Minor Arterial</v>
      </c>
      <c r="DE262" t="str">
        <f>'Raw Data'!CY262</f>
        <v>34.290428, -83.215935</v>
      </c>
      <c r="DF262">
        <f>'Raw Data'!CZ262</f>
        <v>-83.215935000000002</v>
      </c>
      <c r="DG262">
        <f>'Raw Data'!DA262</f>
        <v>34.290427999999999</v>
      </c>
      <c r="DH262">
        <f>'Raw Data'!DB262</f>
        <v>34.290427999999999</v>
      </c>
      <c r="DI262">
        <f>'Raw Data'!DC262</f>
        <v>-83.215935000000002</v>
      </c>
      <c r="DJ262">
        <f>'Raw Data'!DD262</f>
        <v>2.4940000000000001E-3</v>
      </c>
      <c r="DK262">
        <f>'Raw Data'!DE262</f>
        <v>3</v>
      </c>
      <c r="DL262" s="1" t="str">
        <f>VLOOKUP(DK262,'Curve Info'!$A$9:$P$76,16)</f>
        <v>High Crash Frequency</v>
      </c>
      <c r="DM262" s="1" t="str">
        <f>VLOOKUP(DK262,'Curve Info'!$A$9:$P$76,14)</f>
        <v>Medium AADT</v>
      </c>
      <c r="DN262" s="1">
        <f t="shared" si="47"/>
        <v>2990</v>
      </c>
      <c r="DO262" s="1">
        <f t="shared" si="48"/>
        <v>2582.5</v>
      </c>
      <c r="DP262" s="1">
        <f t="shared" si="49"/>
        <v>407.5</v>
      </c>
      <c r="DQ262" s="1">
        <f t="shared" si="50"/>
        <v>0.15779283639883834</v>
      </c>
      <c r="DR262" s="1">
        <f t="shared" si="51"/>
        <v>2786.25</v>
      </c>
      <c r="DS262">
        <f>'Raw Data'!DF262</f>
        <v>3020</v>
      </c>
      <c r="DT262">
        <f>'Raw Data'!DG262</f>
        <v>20.2</v>
      </c>
      <c r="DU262">
        <f>'Raw Data'!DH262</f>
        <v>3190</v>
      </c>
      <c r="DV262">
        <f>'Raw Data'!DI262</f>
        <v>20.100000000000001</v>
      </c>
      <c r="DW262">
        <f>'Raw Data'!DJ262</f>
        <v>2760</v>
      </c>
      <c r="DX262">
        <f>'Raw Data'!DK262</f>
        <v>0</v>
      </c>
      <c r="DY262">
        <f>'Raw Data'!DL262</f>
        <v>2750</v>
      </c>
      <c r="DZ262">
        <f>'Raw Data'!DM262</f>
        <v>0</v>
      </c>
      <c r="EA262">
        <f>'Raw Data'!DN262</f>
        <v>2670</v>
      </c>
      <c r="EB262">
        <f>'Raw Data'!DO262</f>
        <v>13.4</v>
      </c>
      <c r="EC262">
        <f>'Raw Data'!DP262</f>
        <v>2560</v>
      </c>
      <c r="ED262">
        <f>'Raw Data'!DQ262</f>
        <v>13.4</v>
      </c>
      <c r="EE262">
        <f>'Raw Data'!DR262</f>
        <v>2550</v>
      </c>
      <c r="EF262">
        <f>'Raw Data'!DS262</f>
        <v>13.4</v>
      </c>
      <c r="EG262">
        <f>'Raw Data'!DT262</f>
        <v>2550</v>
      </c>
      <c r="EH262">
        <f>'Raw Data'!DU262</f>
        <v>13.4</v>
      </c>
      <c r="EI262">
        <f>'Raw Data'!DV262</f>
        <v>2370</v>
      </c>
      <c r="EJ262">
        <f>'Raw Data'!DW262</f>
        <v>16.8</v>
      </c>
      <c r="EK262">
        <f>'Raw Data'!DX262</f>
        <v>2380</v>
      </c>
      <c r="EL262">
        <f>'Raw Data'!DY262</f>
        <v>16.8</v>
      </c>
      <c r="EM262">
        <f>'Raw Data'!DZ262</f>
        <v>0</v>
      </c>
    </row>
    <row r="263" spans="1:143" x14ac:dyDescent="0.3">
      <c r="A263">
        <f>'Raw Data'!A263</f>
        <v>262</v>
      </c>
      <c r="B263">
        <f>'Raw Data'!B263</f>
        <v>7729543</v>
      </c>
      <c r="C263" t="str">
        <f>'Raw Data'!C263</f>
        <v>Gsp Post 00</v>
      </c>
      <c r="D263">
        <f>'Raw Data'!D263</f>
        <v>43734.120138888888</v>
      </c>
      <c r="E263" s="1">
        <f t="shared" si="42"/>
        <v>2019</v>
      </c>
      <c r="F263" s="1" t="str" cm="1">
        <f t="array" ref="F263">_xlfn.IFS(E263&lt;=2016,"before treatment",E263=2017,"unknown",E263&gt;2017,"after treatment")</f>
        <v>after treatment</v>
      </c>
      <c r="G263" s="1">
        <f t="shared" si="43"/>
        <v>0</v>
      </c>
      <c r="H263" s="1">
        <f t="shared" si="44"/>
        <v>1</v>
      </c>
      <c r="I263" t="str">
        <f>'Raw Data'!E263</f>
        <v>Franklin</v>
      </c>
      <c r="J263" t="str">
        <f>'Raw Data'!F263</f>
        <v>Sandy Cross Rd</v>
      </c>
      <c r="K263" t="str">
        <f>'Raw Data'!G263</f>
        <v>Salem Rd</v>
      </c>
      <c r="L263" t="str">
        <f>'Raw Data'!H263</f>
        <v>(O) No Injury</v>
      </c>
      <c r="M263">
        <f>'Raw Data'!I263</f>
        <v>0</v>
      </c>
      <c r="N263">
        <f>'Raw Data'!J263</f>
        <v>0</v>
      </c>
      <c r="O263">
        <f>'Raw Data'!K263</f>
        <v>0</v>
      </c>
      <c r="P263" t="str">
        <f>'Raw Data'!L263</f>
        <v>Not a Collision with Motor Vehicle</v>
      </c>
      <c r="Q263" t="str">
        <f>'Raw Data'!M263</f>
        <v>On Roadway - Non-Intersection</v>
      </c>
      <c r="R263" t="str">
        <f>'Raw Data'!N263</f>
        <v>Over Turn</v>
      </c>
      <c r="S263" t="str">
        <f>'Raw Data'!O263</f>
        <v>Over Turn</v>
      </c>
      <c r="T263" t="str">
        <f>'Raw Data'!P263</f>
        <v>(None)</v>
      </c>
      <c r="U263">
        <f>'Raw Data'!Q263</f>
        <v>1</v>
      </c>
      <c r="V263" s="1" t="str">
        <f t="shared" si="45"/>
        <v>Yes</v>
      </c>
      <c r="W263" t="str">
        <f>'Raw Data'!R263</f>
        <v>Negotiating a Curve</v>
      </c>
      <c r="X263" t="str">
        <f>'Raw Data'!S263</f>
        <v>West</v>
      </c>
      <c r="Y263" t="str">
        <f>'Raw Data'!T263</f>
        <v>Dark-Not Lighted</v>
      </c>
      <c r="Z263" t="str">
        <f>'Raw Data'!U263</f>
        <v>Dry</v>
      </c>
      <c r="AA263">
        <f>'Raw Data'!V263</f>
        <v>34</v>
      </c>
      <c r="AB263" t="str">
        <f>'Raw Data'!W263</f>
        <v>Lap and Shoulder Belt Used</v>
      </c>
      <c r="AC263" s="1">
        <f t="shared" si="46"/>
        <v>0</v>
      </c>
      <c r="AD263" t="str">
        <f>'Raw Data'!X263</f>
        <v>Single Unit Truck</v>
      </c>
      <c r="AE263" t="str">
        <f>'Raw Data'!Y263</f>
        <v>1191005100I</v>
      </c>
      <c r="AF263">
        <f>'Raw Data'!Z263</f>
        <v>12.20318</v>
      </c>
      <c r="AG263">
        <f>'Raw Data'!AA263</f>
        <v>34.286669000000003</v>
      </c>
      <c r="AH263">
        <f>'Raw Data'!AB263</f>
        <v>-83.221665999999999</v>
      </c>
      <c r="AI263">
        <f>'Raw Data'!AC263</f>
        <v>3</v>
      </c>
      <c r="AJ263">
        <f>'Raw Data'!AD263</f>
        <v>81</v>
      </c>
      <c r="AK263">
        <f>'Raw Data'!AE263</f>
        <v>1362</v>
      </c>
      <c r="AL263" t="str">
        <f>'Raw Data'!AF263</f>
        <v>D1_0051_00_I</v>
      </c>
      <c r="AM263">
        <f>'Raw Data'!AG263</f>
        <v>30</v>
      </c>
      <c r="AN263">
        <f>'Raw Data'!AH263</f>
        <v>31</v>
      </c>
      <c r="AO263" t="str">
        <f>'Raw Data'!AI263</f>
        <v>simple</v>
      </c>
      <c r="AP263">
        <f>'Raw Data'!AJ263</f>
        <v>771.6</v>
      </c>
      <c r="AQ263">
        <f>'Raw Data'!AK263</f>
        <v>56.8</v>
      </c>
      <c r="AR263">
        <f>'Raw Data'!AL263</f>
        <v>765.9</v>
      </c>
      <c r="AS263">
        <f>'Raw Data'!AM263</f>
        <v>-83.222553000000005</v>
      </c>
      <c r="AT263">
        <f>'Raw Data'!AN263</f>
        <v>34.286760999999998</v>
      </c>
      <c r="AU263">
        <f>'Raw Data'!AO263</f>
        <v>-83.220155000000005</v>
      </c>
      <c r="AV263">
        <f>'Raw Data'!AP263</f>
        <v>34.287146999999997</v>
      </c>
      <c r="AW263" t="str">
        <f>'Raw Data'!AQ263</f>
        <v>1191005100I</v>
      </c>
      <c r="AX263">
        <f>'Raw Data'!AR263</f>
        <v>1</v>
      </c>
      <c r="AY263">
        <f>'Raw Data'!AS263</f>
        <v>119</v>
      </c>
      <c r="AZ263">
        <f>'Raw Data'!AT263</f>
        <v>51</v>
      </c>
      <c r="BA263">
        <f>'Raw Data'!AU263</f>
        <v>0</v>
      </c>
      <c r="BB263">
        <f>'Raw Data'!AV263</f>
        <v>55</v>
      </c>
      <c r="BC263">
        <f>'Raw Data'!AW263</f>
        <v>11.21</v>
      </c>
      <c r="BD263">
        <f>'Raw Data'!AX263</f>
        <v>10.68</v>
      </c>
      <c r="BE263">
        <f>'Raw Data'!AY263</f>
        <v>799.2</v>
      </c>
      <c r="BF263">
        <f>'Raw Data'!AZ263</f>
        <v>799.5</v>
      </c>
      <c r="BG263">
        <f>'Raw Data'!BA263</f>
        <v>808.7</v>
      </c>
      <c r="BH263">
        <f>'Raw Data'!BB263</f>
        <v>55</v>
      </c>
      <c r="BI263">
        <f>'Raw Data'!BC263</f>
        <v>48.7</v>
      </c>
      <c r="BJ263">
        <f>'Raw Data'!BD263</f>
        <v>6.3</v>
      </c>
      <c r="BK263">
        <f>'Raw Data'!BE263</f>
        <v>43075</v>
      </c>
      <c r="BL263" t="str">
        <f>'Raw Data'!BF263</f>
        <v>NONE</v>
      </c>
      <c r="BM263">
        <f>'Raw Data'!BG263</f>
        <v>2.4940000000000001E-3</v>
      </c>
      <c r="BN263">
        <f>'Raw Data'!BH263</f>
        <v>22161</v>
      </c>
      <c r="BO263">
        <f>'Raw Data'!BI263</f>
        <v>21632</v>
      </c>
      <c r="BP263" t="str">
        <f>'Raw Data'!BJ263</f>
        <v>1191005100I</v>
      </c>
      <c r="BQ263" t="str">
        <f>'Raw Data'!BK263</f>
        <v>FRANKLIN</v>
      </c>
      <c r="BR263">
        <f>'Raw Data'!BL263</f>
        <v>1</v>
      </c>
      <c r="BS263">
        <f>'Raw Data'!BM263</f>
        <v>5100</v>
      </c>
      <c r="BT263">
        <f>'Raw Data'!BN263</f>
        <v>1</v>
      </c>
      <c r="BU263">
        <f>'Raw Data'!BO263</f>
        <v>1</v>
      </c>
      <c r="BV263">
        <f>'Raw Data'!BP263</f>
        <v>2</v>
      </c>
      <c r="BW263">
        <f>'Raw Data'!BQ263</f>
        <v>1</v>
      </c>
      <c r="BX263">
        <f>'Raw Data'!BR263</f>
        <v>1</v>
      </c>
      <c r="BY263">
        <f>'Raw Data'!BS263</f>
        <v>2</v>
      </c>
      <c r="BZ263">
        <f>'Raw Data'!BT263</f>
        <v>0</v>
      </c>
      <c r="CA263">
        <f>'Raw Data'!BU263</f>
        <v>4</v>
      </c>
      <c r="CB263" t="str">
        <f>'Raw Data'!BV263</f>
        <v>N</v>
      </c>
      <c r="CC263">
        <f>'Raw Data'!BW263</f>
        <v>119</v>
      </c>
      <c r="CD263">
        <f>'Raw Data'!BX263</f>
        <v>51</v>
      </c>
      <c r="CE263">
        <f>'Raw Data'!BY263</f>
        <v>0</v>
      </c>
      <c r="CF263" t="str">
        <f>'Raw Data'!BZ263</f>
        <v>Not Urban</v>
      </c>
      <c r="CG263" t="str">
        <f>'Raw Data'!CA263</f>
        <v>Not Urban</v>
      </c>
      <c r="CH263">
        <f>'Raw Data'!CB263</f>
        <v>0</v>
      </c>
      <c r="CI263">
        <f>'Raw Data'!CC263</f>
        <v>55</v>
      </c>
      <c r="CJ263">
        <f>'Raw Data'!CD263</f>
        <v>2670</v>
      </c>
      <c r="CK263" t="str">
        <f>'Raw Data'!CE263</f>
        <v xml:space="preserve"> </v>
      </c>
      <c r="CL263">
        <f>'Raw Data'!CF263</f>
        <v>0</v>
      </c>
      <c r="CM263">
        <f>'Raw Data'!CG263</f>
        <v>1.471393</v>
      </c>
      <c r="CN263">
        <f>'Raw Data'!CH263</f>
        <v>9</v>
      </c>
      <c r="CO263" t="str">
        <f>'Raw Data'!CI263</f>
        <v>State Mainline</v>
      </c>
      <c r="CP263">
        <f>'Raw Data'!CJ263</f>
        <v>2670</v>
      </c>
      <c r="CQ263">
        <f>'Raw Data'!CK263</f>
        <v>243185</v>
      </c>
      <c r="CR263">
        <f>'Raw Data'!CL263</f>
        <v>11.95</v>
      </c>
      <c r="CS263">
        <f>'Raw Data'!CM263</f>
        <v>13.42</v>
      </c>
      <c r="CT263">
        <f>'Raw Data'!CN263</f>
        <v>243185</v>
      </c>
      <c r="CU263">
        <f>'Raw Data'!CO263</f>
        <v>0</v>
      </c>
      <c r="CV263">
        <f>'Raw Data'!CP263</f>
        <v>7768.9534739999999</v>
      </c>
      <c r="CW263">
        <f>'Raw Data'!CQ263</f>
        <v>100</v>
      </c>
      <c r="CX263">
        <f>'Raw Data'!CR263</f>
        <v>21676</v>
      </c>
      <c r="CY263">
        <f>'Raw Data'!CS263</f>
        <v>5.2020999999999998E-2</v>
      </c>
      <c r="CZ263">
        <f>'Raw Data'!CT263</f>
        <v>0</v>
      </c>
      <c r="DA263">
        <f>'Raw Data'!CU263</f>
        <v>2.4940000000000001E-3</v>
      </c>
      <c r="DB263">
        <f>'Raw Data'!CV263</f>
        <v>151</v>
      </c>
      <c r="DC263" t="str">
        <f>'Raw Data'!CW263</f>
        <v>119-0165</v>
      </c>
      <c r="DD263" t="str">
        <f>'Raw Data'!CX263</f>
        <v>4R : Rural Minor Arterial</v>
      </c>
      <c r="DE263" t="str">
        <f>'Raw Data'!CY263</f>
        <v>34.290428, -83.215935</v>
      </c>
      <c r="DF263">
        <f>'Raw Data'!CZ263</f>
        <v>-83.215935000000002</v>
      </c>
      <c r="DG263">
        <f>'Raw Data'!DA263</f>
        <v>34.290427999999999</v>
      </c>
      <c r="DH263">
        <f>'Raw Data'!DB263</f>
        <v>34.290427999999999</v>
      </c>
      <c r="DI263">
        <f>'Raw Data'!DC263</f>
        <v>-83.215935000000002</v>
      </c>
      <c r="DJ263">
        <f>'Raw Data'!DD263</f>
        <v>2.4940000000000001E-3</v>
      </c>
      <c r="DK263">
        <f>'Raw Data'!DE263</f>
        <v>3</v>
      </c>
      <c r="DL263" s="1" t="str">
        <f>VLOOKUP(DK263,'Curve Info'!$A$9:$P$76,16)</f>
        <v>High Crash Frequency</v>
      </c>
      <c r="DM263" s="1" t="str">
        <f>VLOOKUP(DK263,'Curve Info'!$A$9:$P$76,14)</f>
        <v>Medium AADT</v>
      </c>
      <c r="DN263" s="1">
        <f t="shared" si="47"/>
        <v>2990</v>
      </c>
      <c r="DO263" s="1">
        <f t="shared" si="48"/>
        <v>2582.5</v>
      </c>
      <c r="DP263" s="1">
        <f t="shared" si="49"/>
        <v>407.5</v>
      </c>
      <c r="DQ263" s="1">
        <f t="shared" si="50"/>
        <v>0.15779283639883834</v>
      </c>
      <c r="DR263" s="1">
        <f t="shared" si="51"/>
        <v>2786.25</v>
      </c>
      <c r="DS263">
        <f>'Raw Data'!DF263</f>
        <v>3020</v>
      </c>
      <c r="DT263">
        <f>'Raw Data'!DG263</f>
        <v>20.2</v>
      </c>
      <c r="DU263">
        <f>'Raw Data'!DH263</f>
        <v>3190</v>
      </c>
      <c r="DV263">
        <f>'Raw Data'!DI263</f>
        <v>20.100000000000001</v>
      </c>
      <c r="DW263">
        <f>'Raw Data'!DJ263</f>
        <v>2760</v>
      </c>
      <c r="DX263">
        <f>'Raw Data'!DK263</f>
        <v>0</v>
      </c>
      <c r="DY263">
        <f>'Raw Data'!DL263</f>
        <v>2750</v>
      </c>
      <c r="DZ263">
        <f>'Raw Data'!DM263</f>
        <v>0</v>
      </c>
      <c r="EA263">
        <f>'Raw Data'!DN263</f>
        <v>2670</v>
      </c>
      <c r="EB263">
        <f>'Raw Data'!DO263</f>
        <v>13.4</v>
      </c>
      <c r="EC263">
        <f>'Raw Data'!DP263</f>
        <v>2560</v>
      </c>
      <c r="ED263">
        <f>'Raw Data'!DQ263</f>
        <v>13.4</v>
      </c>
      <c r="EE263">
        <f>'Raw Data'!DR263</f>
        <v>2550</v>
      </c>
      <c r="EF263">
        <f>'Raw Data'!DS263</f>
        <v>13.4</v>
      </c>
      <c r="EG263">
        <f>'Raw Data'!DT263</f>
        <v>2550</v>
      </c>
      <c r="EH263">
        <f>'Raw Data'!DU263</f>
        <v>13.4</v>
      </c>
      <c r="EI263">
        <f>'Raw Data'!DV263</f>
        <v>2370</v>
      </c>
      <c r="EJ263">
        <f>'Raw Data'!DW263</f>
        <v>16.8</v>
      </c>
      <c r="EK263">
        <f>'Raw Data'!DX263</f>
        <v>2380</v>
      </c>
      <c r="EL263">
        <f>'Raw Data'!DY263</f>
        <v>16.8</v>
      </c>
      <c r="EM263">
        <f>'Raw Data'!DZ263</f>
        <v>0</v>
      </c>
    </row>
    <row r="264" spans="1:143" x14ac:dyDescent="0.3">
      <c r="A264">
        <f>'Raw Data'!A264</f>
        <v>263</v>
      </c>
      <c r="B264">
        <f>'Raw Data'!B264</f>
        <v>5445765</v>
      </c>
      <c r="C264" t="str">
        <f>'Raw Data'!C264</f>
        <v>Gsp Post 00</v>
      </c>
      <c r="D264">
        <f>'Raw Data'!D264</f>
        <v>42275.400694444441</v>
      </c>
      <c r="E264" s="1">
        <f t="shared" si="42"/>
        <v>2015</v>
      </c>
      <c r="F264" s="1" t="str" cm="1">
        <f t="array" ref="F264">_xlfn.IFS(E264&lt;=2016,"before treatment",E264=2017,"unknown",E264&gt;2017,"after treatment")</f>
        <v>before treatment</v>
      </c>
      <c r="G264" s="1">
        <f t="shared" si="43"/>
        <v>1</v>
      </c>
      <c r="H264" s="1">
        <f t="shared" si="44"/>
        <v>0</v>
      </c>
      <c r="I264" t="str">
        <f>'Raw Data'!E264</f>
        <v>Franklin</v>
      </c>
      <c r="J264" t="str">
        <f>'Raw Data'!F264</f>
        <v>Sandy Cross Rd</v>
      </c>
      <c r="K264" t="str">
        <f>'Raw Data'!G264</f>
        <v>(none)</v>
      </c>
      <c r="L264" t="str">
        <f>'Raw Data'!H264</f>
        <v>(O) No Injury</v>
      </c>
      <c r="M264">
        <f>'Raw Data'!I264</f>
        <v>0</v>
      </c>
      <c r="N264">
        <f>'Raw Data'!J264</f>
        <v>0</v>
      </c>
      <c r="O264">
        <f>'Raw Data'!K264</f>
        <v>0</v>
      </c>
      <c r="P264" t="str">
        <f>'Raw Data'!L264</f>
        <v>Not a Collision with Motor Vehicle</v>
      </c>
      <c r="Q264" t="str">
        <f>'Raw Data'!M264</f>
        <v>On Shoulder</v>
      </c>
      <c r="R264" t="str">
        <f>'Raw Data'!N264</f>
        <v>Fence</v>
      </c>
      <c r="S264" t="str">
        <f>'Raw Data'!O264</f>
        <v>Fence</v>
      </c>
      <c r="T264" t="str">
        <f>'Raw Data'!P264</f>
        <v>No Contributing Factors</v>
      </c>
      <c r="U264">
        <f>'Raw Data'!Q264</f>
        <v>1</v>
      </c>
      <c r="V264" s="1" t="str">
        <f t="shared" si="45"/>
        <v>Yes</v>
      </c>
      <c r="W264" t="str">
        <f>'Raw Data'!R264</f>
        <v>Negotiating a Curve</v>
      </c>
      <c r="X264" t="str">
        <f>'Raw Data'!S264</f>
        <v>East</v>
      </c>
      <c r="Y264" t="str">
        <f>'Raw Data'!T264</f>
        <v>Daylight</v>
      </c>
      <c r="Z264" t="str">
        <f>'Raw Data'!U264</f>
        <v>Dry</v>
      </c>
      <c r="AA264">
        <f>'Raw Data'!V264</f>
        <v>18</v>
      </c>
      <c r="AB264" t="str">
        <f>'Raw Data'!W264</f>
        <v>Lap and Shoulder Belt Used</v>
      </c>
      <c r="AC264" s="1">
        <f t="shared" si="46"/>
        <v>0</v>
      </c>
      <c r="AD264" t="str">
        <f>'Raw Data'!X264</f>
        <v>Pickup Truck</v>
      </c>
      <c r="AE264" t="str">
        <f>'Raw Data'!Y264</f>
        <v>1191005100I</v>
      </c>
      <c r="AF264">
        <f>'Raw Data'!Z264</f>
        <v>12.269</v>
      </c>
      <c r="AG264">
        <f>'Raw Data'!AA264</f>
        <v>34.286937000000002</v>
      </c>
      <c r="AH264">
        <f>'Raw Data'!AB264</f>
        <v>-83.220585</v>
      </c>
      <c r="AI264">
        <f>'Raw Data'!AC264</f>
        <v>3</v>
      </c>
      <c r="AJ264">
        <f>'Raw Data'!AD264</f>
        <v>81</v>
      </c>
      <c r="AK264">
        <f>'Raw Data'!AE264</f>
        <v>1362</v>
      </c>
      <c r="AL264" t="str">
        <f>'Raw Data'!AF264</f>
        <v>D1_0051_00_I</v>
      </c>
      <c r="AM264">
        <f>'Raw Data'!AG264</f>
        <v>30</v>
      </c>
      <c r="AN264">
        <f>'Raw Data'!AH264</f>
        <v>31</v>
      </c>
      <c r="AO264" t="str">
        <f>'Raw Data'!AI264</f>
        <v>simple</v>
      </c>
      <c r="AP264">
        <f>'Raw Data'!AJ264</f>
        <v>771.6</v>
      </c>
      <c r="AQ264">
        <f>'Raw Data'!AK264</f>
        <v>56.8</v>
      </c>
      <c r="AR264">
        <f>'Raw Data'!AL264</f>
        <v>765.9</v>
      </c>
      <c r="AS264">
        <f>'Raw Data'!AM264</f>
        <v>-83.222553000000005</v>
      </c>
      <c r="AT264">
        <f>'Raw Data'!AN264</f>
        <v>34.286760999999998</v>
      </c>
      <c r="AU264">
        <f>'Raw Data'!AO264</f>
        <v>-83.220155000000005</v>
      </c>
      <c r="AV264">
        <f>'Raw Data'!AP264</f>
        <v>34.287146999999997</v>
      </c>
      <c r="AW264" t="str">
        <f>'Raw Data'!AQ264</f>
        <v>1191005100I</v>
      </c>
      <c r="AX264">
        <f>'Raw Data'!AR264</f>
        <v>1</v>
      </c>
      <c r="AY264">
        <f>'Raw Data'!AS264</f>
        <v>119</v>
      </c>
      <c r="AZ264">
        <f>'Raw Data'!AT264</f>
        <v>51</v>
      </c>
      <c r="BA264">
        <f>'Raw Data'!AU264</f>
        <v>0</v>
      </c>
      <c r="BB264">
        <f>'Raw Data'!AV264</f>
        <v>55</v>
      </c>
      <c r="BC264">
        <f>'Raw Data'!AW264</f>
        <v>11.21</v>
      </c>
      <c r="BD264">
        <f>'Raw Data'!AX264</f>
        <v>10.68</v>
      </c>
      <c r="BE264">
        <f>'Raw Data'!AY264</f>
        <v>799.2</v>
      </c>
      <c r="BF264">
        <f>'Raw Data'!AZ264</f>
        <v>799.5</v>
      </c>
      <c r="BG264">
        <f>'Raw Data'!BA264</f>
        <v>808.7</v>
      </c>
      <c r="BH264">
        <f>'Raw Data'!BB264</f>
        <v>55</v>
      </c>
      <c r="BI264">
        <f>'Raw Data'!BC264</f>
        <v>48.7</v>
      </c>
      <c r="BJ264">
        <f>'Raw Data'!BD264</f>
        <v>6.3</v>
      </c>
      <c r="BK264">
        <f>'Raw Data'!BE264</f>
        <v>43075</v>
      </c>
      <c r="BL264" t="str">
        <f>'Raw Data'!BF264</f>
        <v>NONE</v>
      </c>
      <c r="BM264">
        <f>'Raw Data'!BG264</f>
        <v>2.4940000000000001E-3</v>
      </c>
      <c r="BN264">
        <f>'Raw Data'!BH264</f>
        <v>22161</v>
      </c>
      <c r="BO264">
        <f>'Raw Data'!BI264</f>
        <v>21632</v>
      </c>
      <c r="BP264" t="str">
        <f>'Raw Data'!BJ264</f>
        <v>1191005100I</v>
      </c>
      <c r="BQ264" t="str">
        <f>'Raw Data'!BK264</f>
        <v>FRANKLIN</v>
      </c>
      <c r="BR264">
        <f>'Raw Data'!BL264</f>
        <v>1</v>
      </c>
      <c r="BS264">
        <f>'Raw Data'!BM264</f>
        <v>5100</v>
      </c>
      <c r="BT264">
        <f>'Raw Data'!BN264</f>
        <v>1</v>
      </c>
      <c r="BU264">
        <f>'Raw Data'!BO264</f>
        <v>1</v>
      </c>
      <c r="BV264">
        <f>'Raw Data'!BP264</f>
        <v>2</v>
      </c>
      <c r="BW264">
        <f>'Raw Data'!BQ264</f>
        <v>1</v>
      </c>
      <c r="BX264">
        <f>'Raw Data'!BR264</f>
        <v>1</v>
      </c>
      <c r="BY264">
        <f>'Raw Data'!BS264</f>
        <v>2</v>
      </c>
      <c r="BZ264">
        <f>'Raw Data'!BT264</f>
        <v>0</v>
      </c>
      <c r="CA264">
        <f>'Raw Data'!BU264</f>
        <v>4</v>
      </c>
      <c r="CB264" t="str">
        <f>'Raw Data'!BV264</f>
        <v>N</v>
      </c>
      <c r="CC264">
        <f>'Raw Data'!BW264</f>
        <v>119</v>
      </c>
      <c r="CD264">
        <f>'Raw Data'!BX264</f>
        <v>51</v>
      </c>
      <c r="CE264">
        <f>'Raw Data'!BY264</f>
        <v>0</v>
      </c>
      <c r="CF264" t="str">
        <f>'Raw Data'!BZ264</f>
        <v>Not Urban</v>
      </c>
      <c r="CG264" t="str">
        <f>'Raw Data'!CA264</f>
        <v>Not Urban</v>
      </c>
      <c r="CH264">
        <f>'Raw Data'!CB264</f>
        <v>0</v>
      </c>
      <c r="CI264">
        <f>'Raw Data'!CC264</f>
        <v>55</v>
      </c>
      <c r="CJ264">
        <f>'Raw Data'!CD264</f>
        <v>2670</v>
      </c>
      <c r="CK264" t="str">
        <f>'Raw Data'!CE264</f>
        <v xml:space="preserve"> </v>
      </c>
      <c r="CL264">
        <f>'Raw Data'!CF264</f>
        <v>0</v>
      </c>
      <c r="CM264">
        <f>'Raw Data'!CG264</f>
        <v>1.471393</v>
      </c>
      <c r="CN264">
        <f>'Raw Data'!CH264</f>
        <v>9</v>
      </c>
      <c r="CO264" t="str">
        <f>'Raw Data'!CI264</f>
        <v>State Mainline</v>
      </c>
      <c r="CP264">
        <f>'Raw Data'!CJ264</f>
        <v>2670</v>
      </c>
      <c r="CQ264">
        <f>'Raw Data'!CK264</f>
        <v>243185</v>
      </c>
      <c r="CR264">
        <f>'Raw Data'!CL264</f>
        <v>11.95</v>
      </c>
      <c r="CS264">
        <f>'Raw Data'!CM264</f>
        <v>13.42</v>
      </c>
      <c r="CT264">
        <f>'Raw Data'!CN264</f>
        <v>243185</v>
      </c>
      <c r="CU264">
        <f>'Raw Data'!CO264</f>
        <v>0</v>
      </c>
      <c r="CV264">
        <f>'Raw Data'!CP264</f>
        <v>7768.9534739999999</v>
      </c>
      <c r="CW264">
        <f>'Raw Data'!CQ264</f>
        <v>100</v>
      </c>
      <c r="CX264">
        <f>'Raw Data'!CR264</f>
        <v>21676</v>
      </c>
      <c r="CY264">
        <f>'Raw Data'!CS264</f>
        <v>5.2020999999999998E-2</v>
      </c>
      <c r="CZ264">
        <f>'Raw Data'!CT264</f>
        <v>0</v>
      </c>
      <c r="DA264">
        <f>'Raw Data'!CU264</f>
        <v>2.4940000000000001E-3</v>
      </c>
      <c r="DB264">
        <f>'Raw Data'!CV264</f>
        <v>151</v>
      </c>
      <c r="DC264" t="str">
        <f>'Raw Data'!CW264</f>
        <v>119-0165</v>
      </c>
      <c r="DD264" t="str">
        <f>'Raw Data'!CX264</f>
        <v>4R : Rural Minor Arterial</v>
      </c>
      <c r="DE264" t="str">
        <f>'Raw Data'!CY264</f>
        <v>34.290428, -83.215935</v>
      </c>
      <c r="DF264">
        <f>'Raw Data'!CZ264</f>
        <v>-83.215935000000002</v>
      </c>
      <c r="DG264">
        <f>'Raw Data'!DA264</f>
        <v>34.290427999999999</v>
      </c>
      <c r="DH264">
        <f>'Raw Data'!DB264</f>
        <v>34.290427999999999</v>
      </c>
      <c r="DI264">
        <f>'Raw Data'!DC264</f>
        <v>-83.215935000000002</v>
      </c>
      <c r="DJ264">
        <f>'Raw Data'!DD264</f>
        <v>2.4940000000000001E-3</v>
      </c>
      <c r="DK264">
        <f>'Raw Data'!DE264</f>
        <v>3</v>
      </c>
      <c r="DL264" s="1" t="str">
        <f>VLOOKUP(DK264,'Curve Info'!$A$9:$P$76,16)</f>
        <v>High Crash Frequency</v>
      </c>
      <c r="DM264" s="1" t="str">
        <f>VLOOKUP(DK264,'Curve Info'!$A$9:$P$76,14)</f>
        <v>Medium AADT</v>
      </c>
      <c r="DN264" s="1">
        <f t="shared" si="47"/>
        <v>2990</v>
      </c>
      <c r="DO264" s="1">
        <f t="shared" si="48"/>
        <v>2582.5</v>
      </c>
      <c r="DP264" s="1">
        <f t="shared" si="49"/>
        <v>407.5</v>
      </c>
      <c r="DQ264" s="1">
        <f t="shared" si="50"/>
        <v>0.15779283639883834</v>
      </c>
      <c r="DR264" s="1">
        <f t="shared" si="51"/>
        <v>2786.25</v>
      </c>
      <c r="DS264">
        <f>'Raw Data'!DF264</f>
        <v>3020</v>
      </c>
      <c r="DT264">
        <f>'Raw Data'!DG264</f>
        <v>20.2</v>
      </c>
      <c r="DU264">
        <f>'Raw Data'!DH264</f>
        <v>3190</v>
      </c>
      <c r="DV264">
        <f>'Raw Data'!DI264</f>
        <v>20.100000000000001</v>
      </c>
      <c r="DW264">
        <f>'Raw Data'!DJ264</f>
        <v>2760</v>
      </c>
      <c r="DX264">
        <f>'Raw Data'!DK264</f>
        <v>0</v>
      </c>
      <c r="DY264">
        <f>'Raw Data'!DL264</f>
        <v>2750</v>
      </c>
      <c r="DZ264">
        <f>'Raw Data'!DM264</f>
        <v>0</v>
      </c>
      <c r="EA264">
        <f>'Raw Data'!DN264</f>
        <v>2670</v>
      </c>
      <c r="EB264">
        <f>'Raw Data'!DO264</f>
        <v>13.4</v>
      </c>
      <c r="EC264">
        <f>'Raw Data'!DP264</f>
        <v>2560</v>
      </c>
      <c r="ED264">
        <f>'Raw Data'!DQ264</f>
        <v>13.4</v>
      </c>
      <c r="EE264">
        <f>'Raw Data'!DR264</f>
        <v>2550</v>
      </c>
      <c r="EF264">
        <f>'Raw Data'!DS264</f>
        <v>13.4</v>
      </c>
      <c r="EG264">
        <f>'Raw Data'!DT264</f>
        <v>2550</v>
      </c>
      <c r="EH264">
        <f>'Raw Data'!DU264</f>
        <v>13.4</v>
      </c>
      <c r="EI264">
        <f>'Raw Data'!DV264</f>
        <v>2370</v>
      </c>
      <c r="EJ264">
        <f>'Raw Data'!DW264</f>
        <v>16.8</v>
      </c>
      <c r="EK264">
        <f>'Raw Data'!DX264</f>
        <v>2380</v>
      </c>
      <c r="EL264">
        <f>'Raw Data'!DY264</f>
        <v>16.8</v>
      </c>
      <c r="EM264">
        <f>'Raw Data'!DZ264</f>
        <v>0</v>
      </c>
    </row>
    <row r="265" spans="1:143" x14ac:dyDescent="0.3">
      <c r="A265">
        <f>'Raw Data'!A265</f>
        <v>264</v>
      </c>
      <c r="B265">
        <f>'Raw Data'!B265</f>
        <v>5661033</v>
      </c>
      <c r="C265" t="str">
        <f>'Raw Data'!C265</f>
        <v>Franklin Co Sheriff's Office</v>
      </c>
      <c r="D265">
        <f>'Raw Data'!D265</f>
        <v>42039.194444444445</v>
      </c>
      <c r="E265" s="1">
        <f t="shared" si="42"/>
        <v>2015</v>
      </c>
      <c r="F265" s="1" t="str" cm="1">
        <f t="array" ref="F265">_xlfn.IFS(E265&lt;=2016,"before treatment",E265=2017,"unknown",E265&gt;2017,"after treatment")</f>
        <v>before treatment</v>
      </c>
      <c r="G265" s="1">
        <f t="shared" si="43"/>
        <v>1</v>
      </c>
      <c r="H265" s="1">
        <f t="shared" si="44"/>
        <v>0</v>
      </c>
      <c r="I265" t="str">
        <f>'Raw Data'!E265</f>
        <v>Franklin</v>
      </c>
      <c r="J265" t="str">
        <f>'Raw Data'!F265</f>
        <v>Sandy Cross Rd</v>
      </c>
      <c r="K265" t="str">
        <f>'Raw Data'!G265</f>
        <v>Highway 145</v>
      </c>
      <c r="L265" t="str">
        <f>'Raw Data'!H265</f>
        <v>(O) No Injury</v>
      </c>
      <c r="M265">
        <f>'Raw Data'!I265</f>
        <v>0</v>
      </c>
      <c r="N265">
        <f>'Raw Data'!J265</f>
        <v>0</v>
      </c>
      <c r="O265">
        <f>'Raw Data'!K265</f>
        <v>0</v>
      </c>
      <c r="P265" t="str">
        <f>'Raw Data'!L265</f>
        <v>Not a Collision with Motor Vehicle</v>
      </c>
      <c r="Q265" t="str">
        <f>'Raw Data'!M265</f>
        <v>Off Roadway</v>
      </c>
      <c r="R265" t="str">
        <f>'Raw Data'!N265</f>
        <v>Ditch</v>
      </c>
      <c r="S265" t="str">
        <f>'Raw Data'!O265</f>
        <v>Ditch</v>
      </c>
      <c r="T265" t="str">
        <f>'Raw Data'!P265</f>
        <v>(None)</v>
      </c>
      <c r="U265">
        <f>'Raw Data'!Q265</f>
        <v>1</v>
      </c>
      <c r="V265" s="1" t="str">
        <f t="shared" si="45"/>
        <v>Yes</v>
      </c>
      <c r="W265" t="str">
        <f>'Raw Data'!R265</f>
        <v>Straight</v>
      </c>
      <c r="X265" t="str">
        <f>'Raw Data'!S265</f>
        <v>North</v>
      </c>
      <c r="Y265" t="str">
        <f>'Raw Data'!T265</f>
        <v>Dark-Not Lighted</v>
      </c>
      <c r="Z265" t="str">
        <f>'Raw Data'!U265</f>
        <v>Wet</v>
      </c>
      <c r="AA265">
        <f>'Raw Data'!V265</f>
        <v>43</v>
      </c>
      <c r="AB265" t="str">
        <f>'Raw Data'!W265</f>
        <v>Lap and Shoulder Belt Used</v>
      </c>
      <c r="AC265" s="1">
        <f t="shared" si="46"/>
        <v>0</v>
      </c>
      <c r="AD265" t="str">
        <f>'Raw Data'!X265</f>
        <v>Pickup Truck</v>
      </c>
      <c r="AE265" t="str">
        <f>'Raw Data'!Y265</f>
        <v>1191005100I</v>
      </c>
      <c r="AF265">
        <f>'Raw Data'!Z265</f>
        <v>12.019</v>
      </c>
      <c r="AG265">
        <f>'Raw Data'!AA265</f>
        <v>34.287075999999999</v>
      </c>
      <c r="AH265">
        <f>'Raw Data'!AB265</f>
        <v>-83.224827000000005</v>
      </c>
      <c r="AI265">
        <f>'Raw Data'!AC265</f>
        <v>3</v>
      </c>
      <c r="AJ265">
        <f>'Raw Data'!AD265</f>
        <v>81</v>
      </c>
      <c r="AK265">
        <f>'Raw Data'!AE265</f>
        <v>1362</v>
      </c>
      <c r="AL265" t="str">
        <f>'Raw Data'!AF265</f>
        <v>D1_0051_00_I</v>
      </c>
      <c r="AM265">
        <f>'Raw Data'!AG265</f>
        <v>30</v>
      </c>
      <c r="AN265">
        <f>'Raw Data'!AH265</f>
        <v>31</v>
      </c>
      <c r="AO265" t="str">
        <f>'Raw Data'!AI265</f>
        <v>simple</v>
      </c>
      <c r="AP265">
        <f>'Raw Data'!AJ265</f>
        <v>771.6</v>
      </c>
      <c r="AQ265">
        <f>'Raw Data'!AK265</f>
        <v>56.8</v>
      </c>
      <c r="AR265">
        <f>'Raw Data'!AL265</f>
        <v>765.9</v>
      </c>
      <c r="AS265">
        <f>'Raw Data'!AM265</f>
        <v>-83.222553000000005</v>
      </c>
      <c r="AT265">
        <f>'Raw Data'!AN265</f>
        <v>34.286760999999998</v>
      </c>
      <c r="AU265">
        <f>'Raw Data'!AO265</f>
        <v>-83.220155000000005</v>
      </c>
      <c r="AV265">
        <f>'Raw Data'!AP265</f>
        <v>34.287146999999997</v>
      </c>
      <c r="AW265" t="str">
        <f>'Raw Data'!AQ265</f>
        <v>1191005100I</v>
      </c>
      <c r="AX265">
        <f>'Raw Data'!AR265</f>
        <v>1</v>
      </c>
      <c r="AY265">
        <f>'Raw Data'!AS265</f>
        <v>119</v>
      </c>
      <c r="AZ265">
        <f>'Raw Data'!AT265</f>
        <v>51</v>
      </c>
      <c r="BA265">
        <f>'Raw Data'!AU265</f>
        <v>0</v>
      </c>
      <c r="BB265">
        <f>'Raw Data'!AV265</f>
        <v>55</v>
      </c>
      <c r="BC265">
        <f>'Raw Data'!AW265</f>
        <v>11.21</v>
      </c>
      <c r="BD265">
        <f>'Raw Data'!AX265</f>
        <v>10.68</v>
      </c>
      <c r="BE265">
        <f>'Raw Data'!AY265</f>
        <v>799.2</v>
      </c>
      <c r="BF265">
        <f>'Raw Data'!AZ265</f>
        <v>799.5</v>
      </c>
      <c r="BG265">
        <f>'Raw Data'!BA265</f>
        <v>808.7</v>
      </c>
      <c r="BH265">
        <f>'Raw Data'!BB265</f>
        <v>55</v>
      </c>
      <c r="BI265">
        <f>'Raw Data'!BC265</f>
        <v>48.7</v>
      </c>
      <c r="BJ265">
        <f>'Raw Data'!BD265</f>
        <v>6.3</v>
      </c>
      <c r="BK265">
        <f>'Raw Data'!BE265</f>
        <v>43075</v>
      </c>
      <c r="BL265" t="str">
        <f>'Raw Data'!BF265</f>
        <v>NONE</v>
      </c>
      <c r="BM265">
        <f>'Raw Data'!BG265</f>
        <v>2.4940000000000001E-3</v>
      </c>
      <c r="BN265">
        <f>'Raw Data'!BH265</f>
        <v>22161</v>
      </c>
      <c r="BO265">
        <f>'Raw Data'!BI265</f>
        <v>21632</v>
      </c>
      <c r="BP265" t="str">
        <f>'Raw Data'!BJ265</f>
        <v>1191005100I</v>
      </c>
      <c r="BQ265" t="str">
        <f>'Raw Data'!BK265</f>
        <v>FRANKLIN</v>
      </c>
      <c r="BR265">
        <f>'Raw Data'!BL265</f>
        <v>1</v>
      </c>
      <c r="BS265">
        <f>'Raw Data'!BM265</f>
        <v>5100</v>
      </c>
      <c r="BT265">
        <f>'Raw Data'!BN265</f>
        <v>1</v>
      </c>
      <c r="BU265">
        <f>'Raw Data'!BO265</f>
        <v>1</v>
      </c>
      <c r="BV265">
        <f>'Raw Data'!BP265</f>
        <v>2</v>
      </c>
      <c r="BW265">
        <f>'Raw Data'!BQ265</f>
        <v>1</v>
      </c>
      <c r="BX265">
        <f>'Raw Data'!BR265</f>
        <v>1</v>
      </c>
      <c r="BY265">
        <f>'Raw Data'!BS265</f>
        <v>2</v>
      </c>
      <c r="BZ265">
        <f>'Raw Data'!BT265</f>
        <v>0</v>
      </c>
      <c r="CA265">
        <f>'Raw Data'!BU265</f>
        <v>4</v>
      </c>
      <c r="CB265" t="str">
        <f>'Raw Data'!BV265</f>
        <v>N</v>
      </c>
      <c r="CC265">
        <f>'Raw Data'!BW265</f>
        <v>119</v>
      </c>
      <c r="CD265">
        <f>'Raw Data'!BX265</f>
        <v>51</v>
      </c>
      <c r="CE265">
        <f>'Raw Data'!BY265</f>
        <v>0</v>
      </c>
      <c r="CF265" t="str">
        <f>'Raw Data'!BZ265</f>
        <v>Not Urban</v>
      </c>
      <c r="CG265" t="str">
        <f>'Raw Data'!CA265</f>
        <v>Not Urban</v>
      </c>
      <c r="CH265">
        <f>'Raw Data'!CB265</f>
        <v>0</v>
      </c>
      <c r="CI265">
        <f>'Raw Data'!CC265</f>
        <v>55</v>
      </c>
      <c r="CJ265">
        <f>'Raw Data'!CD265</f>
        <v>2670</v>
      </c>
      <c r="CK265" t="str">
        <f>'Raw Data'!CE265</f>
        <v xml:space="preserve"> </v>
      </c>
      <c r="CL265">
        <f>'Raw Data'!CF265</f>
        <v>0</v>
      </c>
      <c r="CM265">
        <f>'Raw Data'!CG265</f>
        <v>1.471393</v>
      </c>
      <c r="CN265">
        <f>'Raw Data'!CH265</f>
        <v>9</v>
      </c>
      <c r="CO265" t="str">
        <f>'Raw Data'!CI265</f>
        <v>State Mainline</v>
      </c>
      <c r="CP265">
        <f>'Raw Data'!CJ265</f>
        <v>2670</v>
      </c>
      <c r="CQ265">
        <f>'Raw Data'!CK265</f>
        <v>243185</v>
      </c>
      <c r="CR265">
        <f>'Raw Data'!CL265</f>
        <v>11.95</v>
      </c>
      <c r="CS265">
        <f>'Raw Data'!CM265</f>
        <v>13.42</v>
      </c>
      <c r="CT265">
        <f>'Raw Data'!CN265</f>
        <v>243185</v>
      </c>
      <c r="CU265">
        <f>'Raw Data'!CO265</f>
        <v>0</v>
      </c>
      <c r="CV265">
        <f>'Raw Data'!CP265</f>
        <v>7768.9534739999999</v>
      </c>
      <c r="CW265">
        <f>'Raw Data'!CQ265</f>
        <v>100</v>
      </c>
      <c r="CX265">
        <f>'Raw Data'!CR265</f>
        <v>21676</v>
      </c>
      <c r="CY265">
        <f>'Raw Data'!CS265</f>
        <v>5.2020999999999998E-2</v>
      </c>
      <c r="CZ265">
        <f>'Raw Data'!CT265</f>
        <v>0</v>
      </c>
      <c r="DA265">
        <f>'Raw Data'!CU265</f>
        <v>2.4940000000000001E-3</v>
      </c>
      <c r="DB265">
        <f>'Raw Data'!CV265</f>
        <v>151</v>
      </c>
      <c r="DC265" t="str">
        <f>'Raw Data'!CW265</f>
        <v>119-0165</v>
      </c>
      <c r="DD265" t="str">
        <f>'Raw Data'!CX265</f>
        <v>4R : Rural Minor Arterial</v>
      </c>
      <c r="DE265" t="str">
        <f>'Raw Data'!CY265</f>
        <v>34.290428, -83.215935</v>
      </c>
      <c r="DF265">
        <f>'Raw Data'!CZ265</f>
        <v>-83.215935000000002</v>
      </c>
      <c r="DG265">
        <f>'Raw Data'!DA265</f>
        <v>34.290427999999999</v>
      </c>
      <c r="DH265">
        <f>'Raw Data'!DB265</f>
        <v>34.290427999999999</v>
      </c>
      <c r="DI265">
        <f>'Raw Data'!DC265</f>
        <v>-83.215935000000002</v>
      </c>
      <c r="DJ265">
        <f>'Raw Data'!DD265</f>
        <v>2.4940000000000001E-3</v>
      </c>
      <c r="DK265">
        <f>'Raw Data'!DE265</f>
        <v>3</v>
      </c>
      <c r="DL265" s="1" t="str">
        <f>VLOOKUP(DK265,'Curve Info'!$A$9:$P$76,16)</f>
        <v>High Crash Frequency</v>
      </c>
      <c r="DM265" s="1" t="str">
        <f>VLOOKUP(DK265,'Curve Info'!$A$9:$P$76,14)</f>
        <v>Medium AADT</v>
      </c>
      <c r="DN265" s="1">
        <f t="shared" si="47"/>
        <v>2990</v>
      </c>
      <c r="DO265" s="1">
        <f t="shared" si="48"/>
        <v>2582.5</v>
      </c>
      <c r="DP265" s="1">
        <f t="shared" si="49"/>
        <v>407.5</v>
      </c>
      <c r="DQ265" s="1">
        <f t="shared" si="50"/>
        <v>0.15779283639883834</v>
      </c>
      <c r="DR265" s="1">
        <f t="shared" si="51"/>
        <v>2786.25</v>
      </c>
      <c r="DS265">
        <f>'Raw Data'!DF265</f>
        <v>3020</v>
      </c>
      <c r="DT265">
        <f>'Raw Data'!DG265</f>
        <v>20.2</v>
      </c>
      <c r="DU265">
        <f>'Raw Data'!DH265</f>
        <v>3190</v>
      </c>
      <c r="DV265">
        <f>'Raw Data'!DI265</f>
        <v>20.100000000000001</v>
      </c>
      <c r="DW265">
        <f>'Raw Data'!DJ265</f>
        <v>2760</v>
      </c>
      <c r="DX265">
        <f>'Raw Data'!DK265</f>
        <v>0</v>
      </c>
      <c r="DY265">
        <f>'Raw Data'!DL265</f>
        <v>2750</v>
      </c>
      <c r="DZ265">
        <f>'Raw Data'!DM265</f>
        <v>0</v>
      </c>
      <c r="EA265">
        <f>'Raw Data'!DN265</f>
        <v>2670</v>
      </c>
      <c r="EB265">
        <f>'Raw Data'!DO265</f>
        <v>13.4</v>
      </c>
      <c r="EC265">
        <f>'Raw Data'!DP265</f>
        <v>2560</v>
      </c>
      <c r="ED265">
        <f>'Raw Data'!DQ265</f>
        <v>13.4</v>
      </c>
      <c r="EE265">
        <f>'Raw Data'!DR265</f>
        <v>2550</v>
      </c>
      <c r="EF265">
        <f>'Raw Data'!DS265</f>
        <v>13.4</v>
      </c>
      <c r="EG265">
        <f>'Raw Data'!DT265</f>
        <v>2550</v>
      </c>
      <c r="EH265">
        <f>'Raw Data'!DU265</f>
        <v>13.4</v>
      </c>
      <c r="EI265">
        <f>'Raw Data'!DV265</f>
        <v>2370</v>
      </c>
      <c r="EJ265">
        <f>'Raw Data'!DW265</f>
        <v>16.8</v>
      </c>
      <c r="EK265">
        <f>'Raw Data'!DX265</f>
        <v>2380</v>
      </c>
      <c r="EL265">
        <f>'Raw Data'!DY265</f>
        <v>16.8</v>
      </c>
      <c r="EM265">
        <f>'Raw Data'!DZ265</f>
        <v>2.2959999999999999E-3</v>
      </c>
    </row>
    <row r="266" spans="1:143" x14ac:dyDescent="0.3">
      <c r="A266">
        <f>'Raw Data'!A266</f>
        <v>265</v>
      </c>
      <c r="B266">
        <f>'Raw Data'!B266</f>
        <v>6364105</v>
      </c>
      <c r="C266" t="str">
        <f>'Raw Data'!C266</f>
        <v>Gsp Post 00</v>
      </c>
      <c r="D266">
        <f>'Raw Data'!D266</f>
        <v>42967.413888888892</v>
      </c>
      <c r="E266" s="1">
        <f t="shared" si="42"/>
        <v>2017</v>
      </c>
      <c r="F266" s="1" t="str" cm="1">
        <f t="array" ref="F266">_xlfn.IFS(E266&lt;=2016,"before treatment",E266=2017,"unknown",E266&gt;2017,"after treatment")</f>
        <v>unknown</v>
      </c>
      <c r="G266" s="1">
        <f t="shared" si="43"/>
        <v>0</v>
      </c>
      <c r="H266" s="1">
        <f t="shared" si="44"/>
        <v>0</v>
      </c>
      <c r="I266" t="str">
        <f>'Raw Data'!E266</f>
        <v>Franklin</v>
      </c>
      <c r="J266" t="str">
        <f>'Raw Data'!F266</f>
        <v>Sandy Cross Rd</v>
      </c>
      <c r="K266" t="str">
        <f>'Raw Data'!G266</f>
        <v>(none)</v>
      </c>
      <c r="L266" t="str">
        <f>'Raw Data'!H266</f>
        <v>(O) No Injury</v>
      </c>
      <c r="M266">
        <f>'Raw Data'!I266</f>
        <v>0</v>
      </c>
      <c r="N266">
        <f>'Raw Data'!J266</f>
        <v>0</v>
      </c>
      <c r="O266">
        <f>'Raw Data'!K266</f>
        <v>0</v>
      </c>
      <c r="P266" t="str">
        <f>'Raw Data'!L266</f>
        <v>Left Angle Crash</v>
      </c>
      <c r="Q266" t="str">
        <f>'Raw Data'!M266</f>
        <v>On Roadway - Non-Intersection</v>
      </c>
      <c r="R266" t="str">
        <f>'Raw Data'!N266</f>
        <v>["Motor Vehicle in Motion","Motor Vehicle in Motion"]</v>
      </c>
      <c r="S266" t="str">
        <f>'Raw Data'!O266</f>
        <v>["Motor Vehicle in Motion","Motor Vehicle in Motion"]</v>
      </c>
      <c r="T266" t="str">
        <f>'Raw Data'!P266</f>
        <v>["Failure to Yield","No Contributing Factors"]</v>
      </c>
      <c r="U266">
        <f>'Raw Data'!Q266</f>
        <v>2</v>
      </c>
      <c r="V266" s="1" t="str">
        <f t="shared" si="45"/>
        <v>No</v>
      </c>
      <c r="W266" t="str">
        <f>'Raw Data'!R266</f>
        <v>["Straight","Turning Left"]</v>
      </c>
      <c r="X266" t="str">
        <f>'Raw Data'!S266</f>
        <v>["East","West"]</v>
      </c>
      <c r="Y266" t="str">
        <f>'Raw Data'!T266</f>
        <v>Daylight</v>
      </c>
      <c r="Z266" t="str">
        <f>'Raw Data'!U266</f>
        <v>Dry</v>
      </c>
      <c r="AA266" t="str">
        <f>'Raw Data'!V266</f>
        <v>[53,67]</v>
      </c>
      <c r="AB266" t="str">
        <f>'Raw Data'!W266</f>
        <v>["Lap and Shoulder Belt Used","Lap and Shoulder Belt Used","Lap and Shoulder Belt Used"]</v>
      </c>
      <c r="AC266" s="1">
        <f t="shared" si="46"/>
        <v>0</v>
      </c>
      <c r="AD266" t="str">
        <f>'Raw Data'!X266</f>
        <v>["Passenger Car","Passenger Car"]</v>
      </c>
      <c r="AE266" t="str">
        <f>'Raw Data'!Y266</f>
        <v>1191005100I</v>
      </c>
      <c r="AF266">
        <f>'Raw Data'!Z266</f>
        <v>12.659374</v>
      </c>
      <c r="AG266">
        <f>'Raw Data'!AA266</f>
        <v>34.290745000000001</v>
      </c>
      <c r="AH266">
        <f>'Raw Data'!AB266</f>
        <v>-83.215525</v>
      </c>
      <c r="AI266">
        <f>'Raw Data'!AC266</f>
        <v>4</v>
      </c>
      <c r="AJ266">
        <f>'Raw Data'!AD266</f>
        <v>82</v>
      </c>
      <c r="AK266">
        <f>'Raw Data'!AE266</f>
        <v>1363</v>
      </c>
      <c r="AL266" t="str">
        <f>'Raw Data'!AF266</f>
        <v>D1_0051_00_I</v>
      </c>
      <c r="AM266">
        <f>'Raw Data'!AG266</f>
        <v>31</v>
      </c>
      <c r="AN266">
        <f>'Raw Data'!AH266</f>
        <v>32</v>
      </c>
      <c r="AO266" t="str">
        <f>'Raw Data'!AI266</f>
        <v>simple</v>
      </c>
      <c r="AP266">
        <f>'Raw Data'!AJ266</f>
        <v>977.5</v>
      </c>
      <c r="AQ266">
        <f>'Raw Data'!AK266</f>
        <v>51</v>
      </c>
      <c r="AR266">
        <f>'Raw Data'!AL266</f>
        <v>869.8</v>
      </c>
      <c r="AS266">
        <f>'Raw Data'!AM266</f>
        <v>-83.215373</v>
      </c>
      <c r="AT266">
        <f>'Raw Data'!AN266</f>
        <v>34.290858</v>
      </c>
      <c r="AU266">
        <f>'Raw Data'!AO266</f>
        <v>-83.212788000000003</v>
      </c>
      <c r="AV266">
        <f>'Raw Data'!AP266</f>
        <v>34.291744000000001</v>
      </c>
      <c r="AW266" t="str">
        <f>'Raw Data'!AQ266</f>
        <v>1191005100I</v>
      </c>
      <c r="AX266">
        <f>'Raw Data'!AR266</f>
        <v>1</v>
      </c>
      <c r="AY266">
        <f>'Raw Data'!AS266</f>
        <v>119</v>
      </c>
      <c r="AZ266">
        <f>'Raw Data'!AT266</f>
        <v>51</v>
      </c>
      <c r="BA266">
        <f>'Raw Data'!AU266</f>
        <v>0</v>
      </c>
      <c r="BB266">
        <f>'Raw Data'!AV266</f>
        <v>55</v>
      </c>
      <c r="BC266">
        <f>'Raw Data'!AW266</f>
        <v>7.12</v>
      </c>
      <c r="BD266">
        <f>'Raw Data'!AX266</f>
        <v>6.72</v>
      </c>
      <c r="BE266">
        <f>'Raw Data'!AY266</f>
        <v>768</v>
      </c>
      <c r="BF266">
        <f>'Raw Data'!AZ266</f>
        <v>772</v>
      </c>
      <c r="BG266">
        <f>'Raw Data'!BA266</f>
        <v>777.6</v>
      </c>
      <c r="BH266">
        <f>'Raw Data'!BB266</f>
        <v>55</v>
      </c>
      <c r="BI266">
        <f>'Raw Data'!BC266</f>
        <v>59.1</v>
      </c>
      <c r="BJ266">
        <f>'Raw Data'!BD266</f>
        <v>0</v>
      </c>
      <c r="BK266">
        <f>'Raw Data'!BE266</f>
        <v>43075</v>
      </c>
      <c r="BL266" t="str">
        <f>'Raw Data'!BF266</f>
        <v>NONE</v>
      </c>
      <c r="BM266">
        <f>'Raw Data'!BG266</f>
        <v>2.794E-3</v>
      </c>
      <c r="BN266">
        <f>'Raw Data'!BH266</f>
        <v>22161</v>
      </c>
      <c r="BO266">
        <f>'Raw Data'!BI266</f>
        <v>21632</v>
      </c>
      <c r="BP266" t="str">
        <f>'Raw Data'!BJ266</f>
        <v>1191005100I</v>
      </c>
      <c r="BQ266" t="str">
        <f>'Raw Data'!BK266</f>
        <v>FRANKLIN</v>
      </c>
      <c r="BR266">
        <f>'Raw Data'!BL266</f>
        <v>1</v>
      </c>
      <c r="BS266">
        <f>'Raw Data'!BM266</f>
        <v>5100</v>
      </c>
      <c r="BT266">
        <f>'Raw Data'!BN266</f>
        <v>1</v>
      </c>
      <c r="BU266">
        <f>'Raw Data'!BO266</f>
        <v>1</v>
      </c>
      <c r="BV266">
        <f>'Raw Data'!BP266</f>
        <v>2</v>
      </c>
      <c r="BW266">
        <f>'Raw Data'!BQ266</f>
        <v>1</v>
      </c>
      <c r="BX266">
        <f>'Raw Data'!BR266</f>
        <v>1</v>
      </c>
      <c r="BY266">
        <f>'Raw Data'!BS266</f>
        <v>2</v>
      </c>
      <c r="BZ266">
        <f>'Raw Data'!BT266</f>
        <v>0</v>
      </c>
      <c r="CA266">
        <f>'Raw Data'!BU266</f>
        <v>4</v>
      </c>
      <c r="CB266" t="str">
        <f>'Raw Data'!BV266</f>
        <v>N</v>
      </c>
      <c r="CC266">
        <f>'Raw Data'!BW266</f>
        <v>119</v>
      </c>
      <c r="CD266">
        <f>'Raw Data'!BX266</f>
        <v>51</v>
      </c>
      <c r="CE266">
        <f>'Raw Data'!BY266</f>
        <v>0</v>
      </c>
      <c r="CF266" t="str">
        <f>'Raw Data'!BZ266</f>
        <v>Not Urban</v>
      </c>
      <c r="CG266" t="str">
        <f>'Raw Data'!CA266</f>
        <v>Not Urban</v>
      </c>
      <c r="CH266">
        <f>'Raw Data'!CB266</f>
        <v>0</v>
      </c>
      <c r="CI266">
        <f>'Raw Data'!CC266</f>
        <v>55</v>
      </c>
      <c r="CJ266">
        <f>'Raw Data'!CD266</f>
        <v>2670</v>
      </c>
      <c r="CK266" t="str">
        <f>'Raw Data'!CE266</f>
        <v xml:space="preserve"> </v>
      </c>
      <c r="CL266">
        <f>'Raw Data'!CF266</f>
        <v>0</v>
      </c>
      <c r="CM266">
        <f>'Raw Data'!CG266</f>
        <v>1.471393</v>
      </c>
      <c r="CN266">
        <f>'Raw Data'!CH266</f>
        <v>9</v>
      </c>
      <c r="CO266" t="str">
        <f>'Raw Data'!CI266</f>
        <v>State Mainline</v>
      </c>
      <c r="CP266">
        <f>'Raw Data'!CJ266</f>
        <v>2670</v>
      </c>
      <c r="CQ266">
        <f>'Raw Data'!CK266</f>
        <v>243185</v>
      </c>
      <c r="CR266">
        <f>'Raw Data'!CL266</f>
        <v>11.95</v>
      </c>
      <c r="CS266">
        <f>'Raw Data'!CM266</f>
        <v>13.42</v>
      </c>
      <c r="CT266">
        <f>'Raw Data'!CN266</f>
        <v>243185</v>
      </c>
      <c r="CU266">
        <f>'Raw Data'!CO266</f>
        <v>0</v>
      </c>
      <c r="CV266">
        <f>'Raw Data'!CP266</f>
        <v>7768.9534739999999</v>
      </c>
      <c r="CW266">
        <f>'Raw Data'!CQ266</f>
        <v>100</v>
      </c>
      <c r="CX266">
        <f>'Raw Data'!CR266</f>
        <v>21676</v>
      </c>
      <c r="CY266">
        <f>'Raw Data'!CS266</f>
        <v>5.2020999999999998E-2</v>
      </c>
      <c r="CZ266">
        <f>'Raw Data'!CT266</f>
        <v>0</v>
      </c>
      <c r="DA266">
        <f>'Raw Data'!CU266</f>
        <v>2.794E-3</v>
      </c>
      <c r="DB266">
        <f>'Raw Data'!CV266</f>
        <v>151</v>
      </c>
      <c r="DC266" t="str">
        <f>'Raw Data'!CW266</f>
        <v>119-0165</v>
      </c>
      <c r="DD266" t="str">
        <f>'Raw Data'!CX266</f>
        <v>4R : Rural Minor Arterial</v>
      </c>
      <c r="DE266" t="str">
        <f>'Raw Data'!CY266</f>
        <v>34.290428, -83.215935</v>
      </c>
      <c r="DF266">
        <f>'Raw Data'!CZ266</f>
        <v>-83.215935000000002</v>
      </c>
      <c r="DG266">
        <f>'Raw Data'!DA266</f>
        <v>34.290427999999999</v>
      </c>
      <c r="DH266">
        <f>'Raw Data'!DB266</f>
        <v>34.290427999999999</v>
      </c>
      <c r="DI266">
        <f>'Raw Data'!DC266</f>
        <v>-83.215935000000002</v>
      </c>
      <c r="DJ266">
        <f>'Raw Data'!DD266</f>
        <v>2.794E-3</v>
      </c>
      <c r="DK266">
        <f>'Raw Data'!DE266</f>
        <v>4</v>
      </c>
      <c r="DL266" s="1" t="str">
        <f>VLOOKUP(DK266,'Curve Info'!$A$9:$P$76,16)</f>
        <v>High Crash Frequency</v>
      </c>
      <c r="DM266" s="1" t="str">
        <f>VLOOKUP(DK266,'Curve Info'!$A$9:$P$76,14)</f>
        <v>Medium AADT</v>
      </c>
      <c r="DN266" s="1">
        <f t="shared" si="47"/>
        <v>2990</v>
      </c>
      <c r="DO266" s="1">
        <f t="shared" si="48"/>
        <v>2582.5</v>
      </c>
      <c r="DP266" s="1">
        <f t="shared" si="49"/>
        <v>407.5</v>
      </c>
      <c r="DQ266" s="1">
        <f t="shared" si="50"/>
        <v>0.15779283639883834</v>
      </c>
      <c r="DR266" s="1">
        <f t="shared" si="51"/>
        <v>2786.25</v>
      </c>
      <c r="DS266">
        <f>'Raw Data'!DF266</f>
        <v>3020</v>
      </c>
      <c r="DT266">
        <f>'Raw Data'!DG266</f>
        <v>20.2</v>
      </c>
      <c r="DU266">
        <f>'Raw Data'!DH266</f>
        <v>3190</v>
      </c>
      <c r="DV266">
        <f>'Raw Data'!DI266</f>
        <v>20.100000000000001</v>
      </c>
      <c r="DW266">
        <f>'Raw Data'!DJ266</f>
        <v>2760</v>
      </c>
      <c r="DX266">
        <f>'Raw Data'!DK266</f>
        <v>0</v>
      </c>
      <c r="DY266">
        <f>'Raw Data'!DL266</f>
        <v>2750</v>
      </c>
      <c r="DZ266">
        <f>'Raw Data'!DM266</f>
        <v>0</v>
      </c>
      <c r="EA266">
        <f>'Raw Data'!DN266</f>
        <v>2670</v>
      </c>
      <c r="EB266">
        <f>'Raw Data'!DO266</f>
        <v>13.4</v>
      </c>
      <c r="EC266">
        <f>'Raw Data'!DP266</f>
        <v>2560</v>
      </c>
      <c r="ED266">
        <f>'Raw Data'!DQ266</f>
        <v>13.4</v>
      </c>
      <c r="EE266">
        <f>'Raw Data'!DR266</f>
        <v>2550</v>
      </c>
      <c r="EF266">
        <f>'Raw Data'!DS266</f>
        <v>13.4</v>
      </c>
      <c r="EG266">
        <f>'Raw Data'!DT266</f>
        <v>2550</v>
      </c>
      <c r="EH266">
        <f>'Raw Data'!DU266</f>
        <v>13.4</v>
      </c>
      <c r="EI266">
        <f>'Raw Data'!DV266</f>
        <v>2370</v>
      </c>
      <c r="EJ266">
        <f>'Raw Data'!DW266</f>
        <v>16.8</v>
      </c>
      <c r="EK266">
        <f>'Raw Data'!DX266</f>
        <v>2380</v>
      </c>
      <c r="EL266">
        <f>'Raw Data'!DY266</f>
        <v>16.8</v>
      </c>
      <c r="EM266">
        <f>'Raw Data'!DZ266</f>
        <v>1.9100000000000001E-4</v>
      </c>
    </row>
    <row r="267" spans="1:143" x14ac:dyDescent="0.3">
      <c r="A267">
        <f>'Raw Data'!A267</f>
        <v>266</v>
      </c>
      <c r="B267">
        <f>'Raw Data'!B267</f>
        <v>6162399</v>
      </c>
      <c r="C267" t="str">
        <f>'Raw Data'!C267</f>
        <v>Gsp Post 00</v>
      </c>
      <c r="D267">
        <f>'Raw Data'!D267</f>
        <v>42814.525000000001</v>
      </c>
      <c r="E267" s="1">
        <f t="shared" si="42"/>
        <v>2017</v>
      </c>
      <c r="F267" s="1" t="str" cm="1">
        <f t="array" ref="F267">_xlfn.IFS(E267&lt;=2016,"before treatment",E267=2017,"unknown",E267&gt;2017,"after treatment")</f>
        <v>unknown</v>
      </c>
      <c r="G267" s="1">
        <f t="shared" si="43"/>
        <v>0</v>
      </c>
      <c r="H267" s="1">
        <f t="shared" si="44"/>
        <v>0</v>
      </c>
      <c r="I267" t="str">
        <f>'Raw Data'!E267</f>
        <v>Franklin</v>
      </c>
      <c r="J267" t="str">
        <f>'Raw Data'!F267</f>
        <v>Sandy Cross Rd</v>
      </c>
      <c r="K267" t="str">
        <f>'Raw Data'!G267</f>
        <v>(none)</v>
      </c>
      <c r="L267" t="str">
        <f>'Raw Data'!H267</f>
        <v>(O) No Injury</v>
      </c>
      <c r="M267">
        <f>'Raw Data'!I267</f>
        <v>0</v>
      </c>
      <c r="N267">
        <f>'Raw Data'!J267</f>
        <v>0</v>
      </c>
      <c r="O267">
        <f>'Raw Data'!K267</f>
        <v>0</v>
      </c>
      <c r="P267" t="str">
        <f>'Raw Data'!L267</f>
        <v>Not a Collision with Motor Vehicle</v>
      </c>
      <c r="Q267" t="str">
        <f>'Raw Data'!M267</f>
        <v>On Shoulder</v>
      </c>
      <c r="R267" t="str">
        <f>'Raw Data'!N267</f>
        <v>Ditch</v>
      </c>
      <c r="S267" t="str">
        <f>'Raw Data'!O267</f>
        <v>Over Turn</v>
      </c>
      <c r="T267" t="str">
        <f>'Raw Data'!P267</f>
        <v>Under the Influence (U.I.)</v>
      </c>
      <c r="U267">
        <f>'Raw Data'!Q267</f>
        <v>1</v>
      </c>
      <c r="V267" s="1" t="str">
        <f t="shared" si="45"/>
        <v>Yes</v>
      </c>
      <c r="W267" t="str">
        <f>'Raw Data'!R267</f>
        <v>Straight</v>
      </c>
      <c r="X267" t="str">
        <f>'Raw Data'!S267</f>
        <v>West</v>
      </c>
      <c r="Y267" t="str">
        <f>'Raw Data'!T267</f>
        <v>Daylight</v>
      </c>
      <c r="Z267" t="str">
        <f>'Raw Data'!U267</f>
        <v>Dry</v>
      </c>
      <c r="AA267">
        <f>'Raw Data'!V267</f>
        <v>44</v>
      </c>
      <c r="AB267" t="str">
        <f>'Raw Data'!W267</f>
        <v>["Lap and Shoulder Belt Used","Lap and Shoulder Belt Used","Lap and Shoulder Belt Used"]</v>
      </c>
      <c r="AC267" s="1">
        <f t="shared" si="46"/>
        <v>0</v>
      </c>
      <c r="AD267" t="str">
        <f>'Raw Data'!X267</f>
        <v>Sports Utility Vehicle (SUV)</v>
      </c>
      <c r="AE267" t="str">
        <f>'Raw Data'!Y267</f>
        <v>1191005100I</v>
      </c>
      <c r="AF267">
        <f>'Raw Data'!Z267</f>
        <v>12.683</v>
      </c>
      <c r="AG267">
        <f>'Raw Data'!AA267</f>
        <v>34.290953000000002</v>
      </c>
      <c r="AH267">
        <f>'Raw Data'!AB267</f>
        <v>-83.215247000000005</v>
      </c>
      <c r="AI267">
        <f>'Raw Data'!AC267</f>
        <v>4</v>
      </c>
      <c r="AJ267">
        <f>'Raw Data'!AD267</f>
        <v>82</v>
      </c>
      <c r="AK267">
        <f>'Raw Data'!AE267</f>
        <v>1363</v>
      </c>
      <c r="AL267" t="str">
        <f>'Raw Data'!AF267</f>
        <v>D1_0051_00_I</v>
      </c>
      <c r="AM267">
        <f>'Raw Data'!AG267</f>
        <v>31</v>
      </c>
      <c r="AN267">
        <f>'Raw Data'!AH267</f>
        <v>32</v>
      </c>
      <c r="AO267" t="str">
        <f>'Raw Data'!AI267</f>
        <v>simple</v>
      </c>
      <c r="AP267">
        <f>'Raw Data'!AJ267</f>
        <v>977.5</v>
      </c>
      <c r="AQ267">
        <f>'Raw Data'!AK267</f>
        <v>51</v>
      </c>
      <c r="AR267">
        <f>'Raw Data'!AL267</f>
        <v>869.8</v>
      </c>
      <c r="AS267">
        <f>'Raw Data'!AM267</f>
        <v>-83.215373</v>
      </c>
      <c r="AT267">
        <f>'Raw Data'!AN267</f>
        <v>34.290858</v>
      </c>
      <c r="AU267">
        <f>'Raw Data'!AO267</f>
        <v>-83.212788000000003</v>
      </c>
      <c r="AV267">
        <f>'Raw Data'!AP267</f>
        <v>34.291744000000001</v>
      </c>
      <c r="AW267" t="str">
        <f>'Raw Data'!AQ267</f>
        <v>1191005100I</v>
      </c>
      <c r="AX267">
        <f>'Raw Data'!AR267</f>
        <v>1</v>
      </c>
      <c r="AY267">
        <f>'Raw Data'!AS267</f>
        <v>119</v>
      </c>
      <c r="AZ267">
        <f>'Raw Data'!AT267</f>
        <v>51</v>
      </c>
      <c r="BA267">
        <f>'Raw Data'!AU267</f>
        <v>0</v>
      </c>
      <c r="BB267">
        <f>'Raw Data'!AV267</f>
        <v>55</v>
      </c>
      <c r="BC267">
        <f>'Raw Data'!AW267</f>
        <v>7.12</v>
      </c>
      <c r="BD267">
        <f>'Raw Data'!AX267</f>
        <v>6.72</v>
      </c>
      <c r="BE267">
        <f>'Raw Data'!AY267</f>
        <v>768</v>
      </c>
      <c r="BF267">
        <f>'Raw Data'!AZ267</f>
        <v>772</v>
      </c>
      <c r="BG267">
        <f>'Raw Data'!BA267</f>
        <v>777.6</v>
      </c>
      <c r="BH267">
        <f>'Raw Data'!BB267</f>
        <v>55</v>
      </c>
      <c r="BI267">
        <f>'Raw Data'!BC267</f>
        <v>59.1</v>
      </c>
      <c r="BJ267">
        <f>'Raw Data'!BD267</f>
        <v>0</v>
      </c>
      <c r="BK267">
        <f>'Raw Data'!BE267</f>
        <v>43075</v>
      </c>
      <c r="BL267" t="str">
        <f>'Raw Data'!BF267</f>
        <v>NONE</v>
      </c>
      <c r="BM267">
        <f>'Raw Data'!BG267</f>
        <v>2.794E-3</v>
      </c>
      <c r="BN267">
        <f>'Raw Data'!BH267</f>
        <v>22161</v>
      </c>
      <c r="BO267">
        <f>'Raw Data'!BI267</f>
        <v>21632</v>
      </c>
      <c r="BP267" t="str">
        <f>'Raw Data'!BJ267</f>
        <v>1191005100I</v>
      </c>
      <c r="BQ267" t="str">
        <f>'Raw Data'!BK267</f>
        <v>FRANKLIN</v>
      </c>
      <c r="BR267">
        <f>'Raw Data'!BL267</f>
        <v>1</v>
      </c>
      <c r="BS267">
        <f>'Raw Data'!BM267</f>
        <v>5100</v>
      </c>
      <c r="BT267">
        <f>'Raw Data'!BN267</f>
        <v>1</v>
      </c>
      <c r="BU267">
        <f>'Raw Data'!BO267</f>
        <v>1</v>
      </c>
      <c r="BV267">
        <f>'Raw Data'!BP267</f>
        <v>2</v>
      </c>
      <c r="BW267">
        <f>'Raw Data'!BQ267</f>
        <v>1</v>
      </c>
      <c r="BX267">
        <f>'Raw Data'!BR267</f>
        <v>1</v>
      </c>
      <c r="BY267">
        <f>'Raw Data'!BS267</f>
        <v>2</v>
      </c>
      <c r="BZ267">
        <f>'Raw Data'!BT267</f>
        <v>0</v>
      </c>
      <c r="CA267">
        <f>'Raw Data'!BU267</f>
        <v>4</v>
      </c>
      <c r="CB267" t="str">
        <f>'Raw Data'!BV267</f>
        <v>N</v>
      </c>
      <c r="CC267">
        <f>'Raw Data'!BW267</f>
        <v>119</v>
      </c>
      <c r="CD267">
        <f>'Raw Data'!BX267</f>
        <v>51</v>
      </c>
      <c r="CE267">
        <f>'Raw Data'!BY267</f>
        <v>0</v>
      </c>
      <c r="CF267" t="str">
        <f>'Raw Data'!BZ267</f>
        <v>Not Urban</v>
      </c>
      <c r="CG267" t="str">
        <f>'Raw Data'!CA267</f>
        <v>Not Urban</v>
      </c>
      <c r="CH267">
        <f>'Raw Data'!CB267</f>
        <v>0</v>
      </c>
      <c r="CI267">
        <f>'Raw Data'!CC267</f>
        <v>55</v>
      </c>
      <c r="CJ267">
        <f>'Raw Data'!CD267</f>
        <v>2670</v>
      </c>
      <c r="CK267" t="str">
        <f>'Raw Data'!CE267</f>
        <v xml:space="preserve"> </v>
      </c>
      <c r="CL267">
        <f>'Raw Data'!CF267</f>
        <v>0</v>
      </c>
      <c r="CM267">
        <f>'Raw Data'!CG267</f>
        <v>1.471393</v>
      </c>
      <c r="CN267">
        <f>'Raw Data'!CH267</f>
        <v>9</v>
      </c>
      <c r="CO267" t="str">
        <f>'Raw Data'!CI267</f>
        <v>State Mainline</v>
      </c>
      <c r="CP267">
        <f>'Raw Data'!CJ267</f>
        <v>2670</v>
      </c>
      <c r="CQ267">
        <f>'Raw Data'!CK267</f>
        <v>243185</v>
      </c>
      <c r="CR267">
        <f>'Raw Data'!CL267</f>
        <v>11.95</v>
      </c>
      <c r="CS267">
        <f>'Raw Data'!CM267</f>
        <v>13.42</v>
      </c>
      <c r="CT267">
        <f>'Raw Data'!CN267</f>
        <v>243185</v>
      </c>
      <c r="CU267">
        <f>'Raw Data'!CO267</f>
        <v>0</v>
      </c>
      <c r="CV267">
        <f>'Raw Data'!CP267</f>
        <v>7768.9534739999999</v>
      </c>
      <c r="CW267">
        <f>'Raw Data'!CQ267</f>
        <v>100</v>
      </c>
      <c r="CX267">
        <f>'Raw Data'!CR267</f>
        <v>21676</v>
      </c>
      <c r="CY267">
        <f>'Raw Data'!CS267</f>
        <v>5.2020999999999998E-2</v>
      </c>
      <c r="CZ267">
        <f>'Raw Data'!CT267</f>
        <v>0</v>
      </c>
      <c r="DA267">
        <f>'Raw Data'!CU267</f>
        <v>2.794E-3</v>
      </c>
      <c r="DB267">
        <f>'Raw Data'!CV267</f>
        <v>151</v>
      </c>
      <c r="DC267" t="str">
        <f>'Raw Data'!CW267</f>
        <v>119-0165</v>
      </c>
      <c r="DD267" t="str">
        <f>'Raw Data'!CX267</f>
        <v>4R : Rural Minor Arterial</v>
      </c>
      <c r="DE267" t="str">
        <f>'Raw Data'!CY267</f>
        <v>34.290428, -83.215935</v>
      </c>
      <c r="DF267">
        <f>'Raw Data'!CZ267</f>
        <v>-83.215935000000002</v>
      </c>
      <c r="DG267">
        <f>'Raw Data'!DA267</f>
        <v>34.290427999999999</v>
      </c>
      <c r="DH267">
        <f>'Raw Data'!DB267</f>
        <v>34.290427999999999</v>
      </c>
      <c r="DI267">
        <f>'Raw Data'!DC267</f>
        <v>-83.215935000000002</v>
      </c>
      <c r="DJ267">
        <f>'Raw Data'!DD267</f>
        <v>2.794E-3</v>
      </c>
      <c r="DK267">
        <f>'Raw Data'!DE267</f>
        <v>4</v>
      </c>
      <c r="DL267" s="1" t="str">
        <f>VLOOKUP(DK267,'Curve Info'!$A$9:$P$76,16)</f>
        <v>High Crash Frequency</v>
      </c>
      <c r="DM267" s="1" t="str">
        <f>VLOOKUP(DK267,'Curve Info'!$A$9:$P$76,14)</f>
        <v>Medium AADT</v>
      </c>
      <c r="DN267" s="1">
        <f t="shared" si="47"/>
        <v>2990</v>
      </c>
      <c r="DO267" s="1">
        <f t="shared" si="48"/>
        <v>2582.5</v>
      </c>
      <c r="DP267" s="1">
        <f t="shared" si="49"/>
        <v>407.5</v>
      </c>
      <c r="DQ267" s="1">
        <f t="shared" si="50"/>
        <v>0.15779283639883834</v>
      </c>
      <c r="DR267" s="1">
        <f t="shared" si="51"/>
        <v>2786.25</v>
      </c>
      <c r="DS267">
        <f>'Raw Data'!DF267</f>
        <v>3020</v>
      </c>
      <c r="DT267">
        <f>'Raw Data'!DG267</f>
        <v>20.2</v>
      </c>
      <c r="DU267">
        <f>'Raw Data'!DH267</f>
        <v>3190</v>
      </c>
      <c r="DV267">
        <f>'Raw Data'!DI267</f>
        <v>20.100000000000001</v>
      </c>
      <c r="DW267">
        <f>'Raw Data'!DJ267</f>
        <v>2760</v>
      </c>
      <c r="DX267">
        <f>'Raw Data'!DK267</f>
        <v>0</v>
      </c>
      <c r="DY267">
        <f>'Raw Data'!DL267</f>
        <v>2750</v>
      </c>
      <c r="DZ267">
        <f>'Raw Data'!DM267</f>
        <v>0</v>
      </c>
      <c r="EA267">
        <f>'Raw Data'!DN267</f>
        <v>2670</v>
      </c>
      <c r="EB267">
        <f>'Raw Data'!DO267</f>
        <v>13.4</v>
      </c>
      <c r="EC267">
        <f>'Raw Data'!DP267</f>
        <v>2560</v>
      </c>
      <c r="ED267">
        <f>'Raw Data'!DQ267</f>
        <v>13.4</v>
      </c>
      <c r="EE267">
        <f>'Raw Data'!DR267</f>
        <v>2550</v>
      </c>
      <c r="EF267">
        <f>'Raw Data'!DS267</f>
        <v>13.4</v>
      </c>
      <c r="EG267">
        <f>'Raw Data'!DT267</f>
        <v>2550</v>
      </c>
      <c r="EH267">
        <f>'Raw Data'!DU267</f>
        <v>13.4</v>
      </c>
      <c r="EI267">
        <f>'Raw Data'!DV267</f>
        <v>2370</v>
      </c>
      <c r="EJ267">
        <f>'Raw Data'!DW267</f>
        <v>16.8</v>
      </c>
      <c r="EK267">
        <f>'Raw Data'!DX267</f>
        <v>2380</v>
      </c>
      <c r="EL267">
        <f>'Raw Data'!DY267</f>
        <v>16.8</v>
      </c>
      <c r="EM267">
        <f>'Raw Data'!DZ267</f>
        <v>0</v>
      </c>
    </row>
    <row r="268" spans="1:143" x14ac:dyDescent="0.3">
      <c r="A268">
        <f>'Raw Data'!A268</f>
        <v>267</v>
      </c>
      <c r="B268">
        <f>'Raw Data'!B268</f>
        <v>5486500</v>
      </c>
      <c r="C268" t="str">
        <f>'Raw Data'!C268</f>
        <v>Gsp Post 00</v>
      </c>
      <c r="D268">
        <f>'Raw Data'!D268</f>
        <v>42302.828472222223</v>
      </c>
      <c r="E268" s="1">
        <f t="shared" si="42"/>
        <v>2015</v>
      </c>
      <c r="F268" s="1" t="str" cm="1">
        <f t="array" ref="F268">_xlfn.IFS(E268&lt;=2016,"before treatment",E268=2017,"unknown",E268&gt;2017,"after treatment")</f>
        <v>before treatment</v>
      </c>
      <c r="G268" s="1">
        <f t="shared" si="43"/>
        <v>1</v>
      </c>
      <c r="H268" s="1">
        <f t="shared" si="44"/>
        <v>0</v>
      </c>
      <c r="I268" t="str">
        <f>'Raw Data'!E268</f>
        <v>Franklin</v>
      </c>
      <c r="J268" t="str">
        <f>'Raw Data'!F268</f>
        <v>Sandy Cross Rd</v>
      </c>
      <c r="K268" t="str">
        <f>'Raw Data'!G268</f>
        <v>(none)</v>
      </c>
      <c r="L268" t="str">
        <f>'Raw Data'!H268</f>
        <v>(O) No Injury</v>
      </c>
      <c r="M268">
        <f>'Raw Data'!I268</f>
        <v>0</v>
      </c>
      <c r="N268">
        <f>'Raw Data'!J268</f>
        <v>0</v>
      </c>
      <c r="O268">
        <f>'Raw Data'!K268</f>
        <v>0</v>
      </c>
      <c r="P268" t="str">
        <f>'Raw Data'!L268</f>
        <v>Not a Collision with Motor Vehicle</v>
      </c>
      <c r="Q268" t="str">
        <f>'Raw Data'!M268</f>
        <v>On Shoulder</v>
      </c>
      <c r="R268" t="str">
        <f>'Raw Data'!N268</f>
        <v>Other Non-Collision</v>
      </c>
      <c r="S268" t="str">
        <f>'Raw Data'!O268</f>
        <v>Other Non-Collision</v>
      </c>
      <c r="T268" t="str">
        <f>'Raw Data'!P268</f>
        <v>No Contributing Factors</v>
      </c>
      <c r="U268">
        <f>'Raw Data'!Q268</f>
        <v>1</v>
      </c>
      <c r="V268" s="1" t="str">
        <f t="shared" si="45"/>
        <v>Yes</v>
      </c>
      <c r="W268" t="str">
        <f>'Raw Data'!R268</f>
        <v>Negotiating a Curve</v>
      </c>
      <c r="X268" t="str">
        <f>'Raw Data'!S268</f>
        <v>East</v>
      </c>
      <c r="Y268" t="str">
        <f>'Raw Data'!T268</f>
        <v>Dark-Not Lighted</v>
      </c>
      <c r="Z268" t="str">
        <f>'Raw Data'!U268</f>
        <v>Dry</v>
      </c>
      <c r="AA268">
        <f>'Raw Data'!V268</f>
        <v>26</v>
      </c>
      <c r="AB268" t="str">
        <f>'Raw Data'!W268</f>
        <v>["Child Restraint System (Properly Used)","Child Restraint System (Properly Used)","Lap and Shoulder Belt Used"]</v>
      </c>
      <c r="AC268" s="1">
        <f t="shared" si="46"/>
        <v>0</v>
      </c>
      <c r="AD268" t="str">
        <f>'Raw Data'!X268</f>
        <v>Van</v>
      </c>
      <c r="AE268" t="str">
        <f>'Raw Data'!Y268</f>
        <v>1191005100I</v>
      </c>
      <c r="AF268">
        <f>'Raw Data'!Z268</f>
        <v>12.659369</v>
      </c>
      <c r="AG268">
        <f>'Raw Data'!AA268</f>
        <v>34.290745000000001</v>
      </c>
      <c r="AH268">
        <f>'Raw Data'!AB268</f>
        <v>-83.215525</v>
      </c>
      <c r="AI268">
        <f>'Raw Data'!AC268</f>
        <v>4</v>
      </c>
      <c r="AJ268">
        <f>'Raw Data'!AD268</f>
        <v>82</v>
      </c>
      <c r="AK268">
        <f>'Raw Data'!AE268</f>
        <v>1363</v>
      </c>
      <c r="AL268" t="str">
        <f>'Raw Data'!AF268</f>
        <v>D1_0051_00_I</v>
      </c>
      <c r="AM268">
        <f>'Raw Data'!AG268</f>
        <v>31</v>
      </c>
      <c r="AN268">
        <f>'Raw Data'!AH268</f>
        <v>32</v>
      </c>
      <c r="AO268" t="str">
        <f>'Raw Data'!AI268</f>
        <v>simple</v>
      </c>
      <c r="AP268">
        <f>'Raw Data'!AJ268</f>
        <v>977.5</v>
      </c>
      <c r="AQ268">
        <f>'Raw Data'!AK268</f>
        <v>51</v>
      </c>
      <c r="AR268">
        <f>'Raw Data'!AL268</f>
        <v>869.8</v>
      </c>
      <c r="AS268">
        <f>'Raw Data'!AM268</f>
        <v>-83.215373</v>
      </c>
      <c r="AT268">
        <f>'Raw Data'!AN268</f>
        <v>34.290858</v>
      </c>
      <c r="AU268">
        <f>'Raw Data'!AO268</f>
        <v>-83.212788000000003</v>
      </c>
      <c r="AV268">
        <f>'Raw Data'!AP268</f>
        <v>34.291744000000001</v>
      </c>
      <c r="AW268" t="str">
        <f>'Raw Data'!AQ268</f>
        <v>1191005100I</v>
      </c>
      <c r="AX268">
        <f>'Raw Data'!AR268</f>
        <v>1</v>
      </c>
      <c r="AY268">
        <f>'Raw Data'!AS268</f>
        <v>119</v>
      </c>
      <c r="AZ268">
        <f>'Raw Data'!AT268</f>
        <v>51</v>
      </c>
      <c r="BA268">
        <f>'Raw Data'!AU268</f>
        <v>0</v>
      </c>
      <c r="BB268">
        <f>'Raw Data'!AV268</f>
        <v>55</v>
      </c>
      <c r="BC268">
        <f>'Raw Data'!AW268</f>
        <v>7.12</v>
      </c>
      <c r="BD268">
        <f>'Raw Data'!AX268</f>
        <v>6.72</v>
      </c>
      <c r="BE268">
        <f>'Raw Data'!AY268</f>
        <v>768</v>
      </c>
      <c r="BF268">
        <f>'Raw Data'!AZ268</f>
        <v>772</v>
      </c>
      <c r="BG268">
        <f>'Raw Data'!BA268</f>
        <v>777.6</v>
      </c>
      <c r="BH268">
        <f>'Raw Data'!BB268</f>
        <v>55</v>
      </c>
      <c r="BI268">
        <f>'Raw Data'!BC268</f>
        <v>59.1</v>
      </c>
      <c r="BJ268">
        <f>'Raw Data'!BD268</f>
        <v>0</v>
      </c>
      <c r="BK268">
        <f>'Raw Data'!BE268</f>
        <v>43075</v>
      </c>
      <c r="BL268" t="str">
        <f>'Raw Data'!BF268</f>
        <v>NONE</v>
      </c>
      <c r="BM268">
        <f>'Raw Data'!BG268</f>
        <v>2.794E-3</v>
      </c>
      <c r="BN268">
        <f>'Raw Data'!BH268</f>
        <v>22161</v>
      </c>
      <c r="BO268">
        <f>'Raw Data'!BI268</f>
        <v>21632</v>
      </c>
      <c r="BP268" t="str">
        <f>'Raw Data'!BJ268</f>
        <v>1191005100I</v>
      </c>
      <c r="BQ268" t="str">
        <f>'Raw Data'!BK268</f>
        <v>FRANKLIN</v>
      </c>
      <c r="BR268">
        <f>'Raw Data'!BL268</f>
        <v>1</v>
      </c>
      <c r="BS268">
        <f>'Raw Data'!BM268</f>
        <v>5100</v>
      </c>
      <c r="BT268">
        <f>'Raw Data'!BN268</f>
        <v>1</v>
      </c>
      <c r="BU268">
        <f>'Raw Data'!BO268</f>
        <v>1</v>
      </c>
      <c r="BV268">
        <f>'Raw Data'!BP268</f>
        <v>2</v>
      </c>
      <c r="BW268">
        <f>'Raw Data'!BQ268</f>
        <v>1</v>
      </c>
      <c r="BX268">
        <f>'Raw Data'!BR268</f>
        <v>1</v>
      </c>
      <c r="BY268">
        <f>'Raw Data'!BS268</f>
        <v>2</v>
      </c>
      <c r="BZ268">
        <f>'Raw Data'!BT268</f>
        <v>0</v>
      </c>
      <c r="CA268">
        <f>'Raw Data'!BU268</f>
        <v>4</v>
      </c>
      <c r="CB268" t="str">
        <f>'Raw Data'!BV268</f>
        <v>N</v>
      </c>
      <c r="CC268">
        <f>'Raw Data'!BW268</f>
        <v>119</v>
      </c>
      <c r="CD268">
        <f>'Raw Data'!BX268</f>
        <v>51</v>
      </c>
      <c r="CE268">
        <f>'Raw Data'!BY268</f>
        <v>0</v>
      </c>
      <c r="CF268" t="str">
        <f>'Raw Data'!BZ268</f>
        <v>Not Urban</v>
      </c>
      <c r="CG268" t="str">
        <f>'Raw Data'!CA268</f>
        <v>Not Urban</v>
      </c>
      <c r="CH268">
        <f>'Raw Data'!CB268</f>
        <v>0</v>
      </c>
      <c r="CI268">
        <f>'Raw Data'!CC268</f>
        <v>55</v>
      </c>
      <c r="CJ268">
        <f>'Raw Data'!CD268</f>
        <v>2670</v>
      </c>
      <c r="CK268" t="str">
        <f>'Raw Data'!CE268</f>
        <v xml:space="preserve"> </v>
      </c>
      <c r="CL268">
        <f>'Raw Data'!CF268</f>
        <v>0</v>
      </c>
      <c r="CM268">
        <f>'Raw Data'!CG268</f>
        <v>1.471393</v>
      </c>
      <c r="CN268">
        <f>'Raw Data'!CH268</f>
        <v>9</v>
      </c>
      <c r="CO268" t="str">
        <f>'Raw Data'!CI268</f>
        <v>State Mainline</v>
      </c>
      <c r="CP268">
        <f>'Raw Data'!CJ268</f>
        <v>2670</v>
      </c>
      <c r="CQ268">
        <f>'Raw Data'!CK268</f>
        <v>243185</v>
      </c>
      <c r="CR268">
        <f>'Raw Data'!CL268</f>
        <v>11.95</v>
      </c>
      <c r="CS268">
        <f>'Raw Data'!CM268</f>
        <v>13.42</v>
      </c>
      <c r="CT268">
        <f>'Raw Data'!CN268</f>
        <v>243185</v>
      </c>
      <c r="CU268">
        <f>'Raw Data'!CO268</f>
        <v>0</v>
      </c>
      <c r="CV268">
        <f>'Raw Data'!CP268</f>
        <v>7768.9534739999999</v>
      </c>
      <c r="CW268">
        <f>'Raw Data'!CQ268</f>
        <v>100</v>
      </c>
      <c r="CX268">
        <f>'Raw Data'!CR268</f>
        <v>21676</v>
      </c>
      <c r="CY268">
        <f>'Raw Data'!CS268</f>
        <v>5.2020999999999998E-2</v>
      </c>
      <c r="CZ268">
        <f>'Raw Data'!CT268</f>
        <v>0</v>
      </c>
      <c r="DA268">
        <f>'Raw Data'!CU268</f>
        <v>2.794E-3</v>
      </c>
      <c r="DB268">
        <f>'Raw Data'!CV268</f>
        <v>151</v>
      </c>
      <c r="DC268" t="str">
        <f>'Raw Data'!CW268</f>
        <v>119-0165</v>
      </c>
      <c r="DD268" t="str">
        <f>'Raw Data'!CX268</f>
        <v>4R : Rural Minor Arterial</v>
      </c>
      <c r="DE268" t="str">
        <f>'Raw Data'!CY268</f>
        <v>34.290428, -83.215935</v>
      </c>
      <c r="DF268">
        <f>'Raw Data'!CZ268</f>
        <v>-83.215935000000002</v>
      </c>
      <c r="DG268">
        <f>'Raw Data'!DA268</f>
        <v>34.290427999999999</v>
      </c>
      <c r="DH268">
        <f>'Raw Data'!DB268</f>
        <v>34.290427999999999</v>
      </c>
      <c r="DI268">
        <f>'Raw Data'!DC268</f>
        <v>-83.215935000000002</v>
      </c>
      <c r="DJ268">
        <f>'Raw Data'!DD268</f>
        <v>2.794E-3</v>
      </c>
      <c r="DK268">
        <f>'Raw Data'!DE268</f>
        <v>4</v>
      </c>
      <c r="DL268" s="1" t="str">
        <f>VLOOKUP(DK268,'Curve Info'!$A$9:$P$76,16)</f>
        <v>High Crash Frequency</v>
      </c>
      <c r="DM268" s="1" t="str">
        <f>VLOOKUP(DK268,'Curve Info'!$A$9:$P$76,14)</f>
        <v>Medium AADT</v>
      </c>
      <c r="DN268" s="1">
        <f t="shared" si="47"/>
        <v>2990</v>
      </c>
      <c r="DO268" s="1">
        <f t="shared" si="48"/>
        <v>2582.5</v>
      </c>
      <c r="DP268" s="1">
        <f t="shared" si="49"/>
        <v>407.5</v>
      </c>
      <c r="DQ268" s="1">
        <f t="shared" si="50"/>
        <v>0.15779283639883834</v>
      </c>
      <c r="DR268" s="1">
        <f t="shared" si="51"/>
        <v>2786.25</v>
      </c>
      <c r="DS268">
        <f>'Raw Data'!DF268</f>
        <v>3020</v>
      </c>
      <c r="DT268">
        <f>'Raw Data'!DG268</f>
        <v>20.2</v>
      </c>
      <c r="DU268">
        <f>'Raw Data'!DH268</f>
        <v>3190</v>
      </c>
      <c r="DV268">
        <f>'Raw Data'!DI268</f>
        <v>20.100000000000001</v>
      </c>
      <c r="DW268">
        <f>'Raw Data'!DJ268</f>
        <v>2760</v>
      </c>
      <c r="DX268">
        <f>'Raw Data'!DK268</f>
        <v>0</v>
      </c>
      <c r="DY268">
        <f>'Raw Data'!DL268</f>
        <v>2750</v>
      </c>
      <c r="DZ268">
        <f>'Raw Data'!DM268</f>
        <v>0</v>
      </c>
      <c r="EA268">
        <f>'Raw Data'!DN268</f>
        <v>2670</v>
      </c>
      <c r="EB268">
        <f>'Raw Data'!DO268</f>
        <v>13.4</v>
      </c>
      <c r="EC268">
        <f>'Raw Data'!DP268</f>
        <v>2560</v>
      </c>
      <c r="ED268">
        <f>'Raw Data'!DQ268</f>
        <v>13.4</v>
      </c>
      <c r="EE268">
        <f>'Raw Data'!DR268</f>
        <v>2550</v>
      </c>
      <c r="EF268">
        <f>'Raw Data'!DS268</f>
        <v>13.4</v>
      </c>
      <c r="EG268">
        <f>'Raw Data'!DT268</f>
        <v>2550</v>
      </c>
      <c r="EH268">
        <f>'Raw Data'!DU268</f>
        <v>13.4</v>
      </c>
      <c r="EI268">
        <f>'Raw Data'!DV268</f>
        <v>2370</v>
      </c>
      <c r="EJ268">
        <f>'Raw Data'!DW268</f>
        <v>16.8</v>
      </c>
      <c r="EK268">
        <f>'Raw Data'!DX268</f>
        <v>2380</v>
      </c>
      <c r="EL268">
        <f>'Raw Data'!DY268</f>
        <v>16.8</v>
      </c>
      <c r="EM268">
        <f>'Raw Data'!DZ268</f>
        <v>1.9100000000000001E-4</v>
      </c>
    </row>
    <row r="269" spans="1:143" x14ac:dyDescent="0.3">
      <c r="A269">
        <f>'Raw Data'!A269</f>
        <v>268</v>
      </c>
      <c r="B269">
        <f>'Raw Data'!B269</f>
        <v>5463822</v>
      </c>
      <c r="C269" t="str">
        <f>'Raw Data'!C269</f>
        <v>Gsp Post 00</v>
      </c>
      <c r="D269">
        <f>'Raw Data'!D269</f>
        <v>42286.670138888891</v>
      </c>
      <c r="E269" s="1">
        <f t="shared" si="42"/>
        <v>2015</v>
      </c>
      <c r="F269" s="1" t="str" cm="1">
        <f t="array" ref="F269">_xlfn.IFS(E269&lt;=2016,"before treatment",E269=2017,"unknown",E269&gt;2017,"after treatment")</f>
        <v>before treatment</v>
      </c>
      <c r="G269" s="1">
        <f t="shared" si="43"/>
        <v>1</v>
      </c>
      <c r="H269" s="1">
        <f t="shared" si="44"/>
        <v>0</v>
      </c>
      <c r="I269" t="str">
        <f>'Raw Data'!E269</f>
        <v>Franklin</v>
      </c>
      <c r="J269" t="str">
        <f>'Raw Data'!F269</f>
        <v>Sandy Cross Rd</v>
      </c>
      <c r="K269" t="str">
        <f>'Raw Data'!G269</f>
        <v>(none)</v>
      </c>
      <c r="L269" t="str">
        <f>'Raw Data'!H269</f>
        <v>(O) No Injury</v>
      </c>
      <c r="M269">
        <f>'Raw Data'!I269</f>
        <v>0</v>
      </c>
      <c r="N269">
        <f>'Raw Data'!J269</f>
        <v>0</v>
      </c>
      <c r="O269">
        <f>'Raw Data'!K269</f>
        <v>0</v>
      </c>
      <c r="P269" t="str">
        <f>'Raw Data'!L269</f>
        <v>Not a Collision with Motor Vehicle</v>
      </c>
      <c r="Q269" t="str">
        <f>'Raw Data'!M269</f>
        <v>On Shoulder</v>
      </c>
      <c r="R269" t="str">
        <f>'Raw Data'!N269</f>
        <v>Fence</v>
      </c>
      <c r="S269" t="str">
        <f>'Raw Data'!O269</f>
        <v>Fence</v>
      </c>
      <c r="T269" t="str">
        <f>'Raw Data'!P269</f>
        <v>No Contributing Factors</v>
      </c>
      <c r="U269">
        <f>'Raw Data'!Q269</f>
        <v>1</v>
      </c>
      <c r="V269" s="1" t="str">
        <f t="shared" si="45"/>
        <v>Yes</v>
      </c>
      <c r="W269" t="str">
        <f>'Raw Data'!R269</f>
        <v>Negotiating a Curve</v>
      </c>
      <c r="X269" t="str">
        <f>'Raw Data'!S269</f>
        <v>East</v>
      </c>
      <c r="Y269" t="str">
        <f>'Raw Data'!T269</f>
        <v>Daylight</v>
      </c>
      <c r="Z269" t="str">
        <f>'Raw Data'!U269</f>
        <v>Dry</v>
      </c>
      <c r="AA269">
        <f>'Raw Data'!V269</f>
        <v>46</v>
      </c>
      <c r="AB269" t="str">
        <f>'Raw Data'!W269</f>
        <v>Lap and Shoulder Belt Used</v>
      </c>
      <c r="AC269" s="1">
        <f t="shared" si="46"/>
        <v>0</v>
      </c>
      <c r="AD269" t="str">
        <f>'Raw Data'!X269</f>
        <v>Tractor/Trailer</v>
      </c>
      <c r="AE269" t="str">
        <f>'Raw Data'!Y269</f>
        <v>1191005100I</v>
      </c>
      <c r="AF269">
        <f>'Raw Data'!Z269</f>
        <v>12.773999999999999</v>
      </c>
      <c r="AG269">
        <f>'Raw Data'!AA269</f>
        <v>34.291637999999999</v>
      </c>
      <c r="AH269">
        <f>'Raw Data'!AB269</f>
        <v>-83.213842999999997</v>
      </c>
      <c r="AI269">
        <f>'Raw Data'!AC269</f>
        <v>4</v>
      </c>
      <c r="AJ269">
        <f>'Raw Data'!AD269</f>
        <v>82</v>
      </c>
      <c r="AK269">
        <f>'Raw Data'!AE269</f>
        <v>1363</v>
      </c>
      <c r="AL269" t="str">
        <f>'Raw Data'!AF269</f>
        <v>D1_0051_00_I</v>
      </c>
      <c r="AM269">
        <f>'Raw Data'!AG269</f>
        <v>31</v>
      </c>
      <c r="AN269">
        <f>'Raw Data'!AH269</f>
        <v>32</v>
      </c>
      <c r="AO269" t="str">
        <f>'Raw Data'!AI269</f>
        <v>simple</v>
      </c>
      <c r="AP269">
        <f>'Raw Data'!AJ269</f>
        <v>977.5</v>
      </c>
      <c r="AQ269">
        <f>'Raw Data'!AK269</f>
        <v>51</v>
      </c>
      <c r="AR269">
        <f>'Raw Data'!AL269</f>
        <v>869.8</v>
      </c>
      <c r="AS269">
        <f>'Raw Data'!AM269</f>
        <v>-83.215373</v>
      </c>
      <c r="AT269">
        <f>'Raw Data'!AN269</f>
        <v>34.290858</v>
      </c>
      <c r="AU269">
        <f>'Raw Data'!AO269</f>
        <v>-83.212788000000003</v>
      </c>
      <c r="AV269">
        <f>'Raw Data'!AP269</f>
        <v>34.291744000000001</v>
      </c>
      <c r="AW269" t="str">
        <f>'Raw Data'!AQ269</f>
        <v>1191005100I</v>
      </c>
      <c r="AX269">
        <f>'Raw Data'!AR269</f>
        <v>1</v>
      </c>
      <c r="AY269">
        <f>'Raw Data'!AS269</f>
        <v>119</v>
      </c>
      <c r="AZ269">
        <f>'Raw Data'!AT269</f>
        <v>51</v>
      </c>
      <c r="BA269">
        <f>'Raw Data'!AU269</f>
        <v>0</v>
      </c>
      <c r="BB269">
        <f>'Raw Data'!AV269</f>
        <v>55</v>
      </c>
      <c r="BC269">
        <f>'Raw Data'!AW269</f>
        <v>7.12</v>
      </c>
      <c r="BD269">
        <f>'Raw Data'!AX269</f>
        <v>6.72</v>
      </c>
      <c r="BE269">
        <f>'Raw Data'!AY269</f>
        <v>768</v>
      </c>
      <c r="BF269">
        <f>'Raw Data'!AZ269</f>
        <v>772</v>
      </c>
      <c r="BG269">
        <f>'Raw Data'!BA269</f>
        <v>777.6</v>
      </c>
      <c r="BH269">
        <f>'Raw Data'!BB269</f>
        <v>55</v>
      </c>
      <c r="BI269">
        <f>'Raw Data'!BC269</f>
        <v>59.1</v>
      </c>
      <c r="BJ269">
        <f>'Raw Data'!BD269</f>
        <v>0</v>
      </c>
      <c r="BK269">
        <f>'Raw Data'!BE269</f>
        <v>43075</v>
      </c>
      <c r="BL269" t="str">
        <f>'Raw Data'!BF269</f>
        <v>NONE</v>
      </c>
      <c r="BM269">
        <f>'Raw Data'!BG269</f>
        <v>2.794E-3</v>
      </c>
      <c r="BN269">
        <f>'Raw Data'!BH269</f>
        <v>22161</v>
      </c>
      <c r="BO269">
        <f>'Raw Data'!BI269</f>
        <v>21632</v>
      </c>
      <c r="BP269" t="str">
        <f>'Raw Data'!BJ269</f>
        <v>1191005100I</v>
      </c>
      <c r="BQ269" t="str">
        <f>'Raw Data'!BK269</f>
        <v>FRANKLIN</v>
      </c>
      <c r="BR269">
        <f>'Raw Data'!BL269</f>
        <v>1</v>
      </c>
      <c r="BS269">
        <f>'Raw Data'!BM269</f>
        <v>5100</v>
      </c>
      <c r="BT269">
        <f>'Raw Data'!BN269</f>
        <v>1</v>
      </c>
      <c r="BU269">
        <f>'Raw Data'!BO269</f>
        <v>1</v>
      </c>
      <c r="BV269">
        <f>'Raw Data'!BP269</f>
        <v>2</v>
      </c>
      <c r="BW269">
        <f>'Raw Data'!BQ269</f>
        <v>1</v>
      </c>
      <c r="BX269">
        <f>'Raw Data'!BR269</f>
        <v>1</v>
      </c>
      <c r="BY269">
        <f>'Raw Data'!BS269</f>
        <v>2</v>
      </c>
      <c r="BZ269">
        <f>'Raw Data'!BT269</f>
        <v>0</v>
      </c>
      <c r="CA269">
        <f>'Raw Data'!BU269</f>
        <v>4</v>
      </c>
      <c r="CB269" t="str">
        <f>'Raw Data'!BV269</f>
        <v>N</v>
      </c>
      <c r="CC269">
        <f>'Raw Data'!BW269</f>
        <v>119</v>
      </c>
      <c r="CD269">
        <f>'Raw Data'!BX269</f>
        <v>51</v>
      </c>
      <c r="CE269">
        <f>'Raw Data'!BY269</f>
        <v>0</v>
      </c>
      <c r="CF269" t="str">
        <f>'Raw Data'!BZ269</f>
        <v>Not Urban</v>
      </c>
      <c r="CG269" t="str">
        <f>'Raw Data'!CA269</f>
        <v>Not Urban</v>
      </c>
      <c r="CH269">
        <f>'Raw Data'!CB269</f>
        <v>0</v>
      </c>
      <c r="CI269">
        <f>'Raw Data'!CC269</f>
        <v>55</v>
      </c>
      <c r="CJ269">
        <f>'Raw Data'!CD269</f>
        <v>2670</v>
      </c>
      <c r="CK269" t="str">
        <f>'Raw Data'!CE269</f>
        <v xml:space="preserve"> </v>
      </c>
      <c r="CL269">
        <f>'Raw Data'!CF269</f>
        <v>0</v>
      </c>
      <c r="CM269">
        <f>'Raw Data'!CG269</f>
        <v>1.471393</v>
      </c>
      <c r="CN269">
        <f>'Raw Data'!CH269</f>
        <v>9</v>
      </c>
      <c r="CO269" t="str">
        <f>'Raw Data'!CI269</f>
        <v>State Mainline</v>
      </c>
      <c r="CP269">
        <f>'Raw Data'!CJ269</f>
        <v>2670</v>
      </c>
      <c r="CQ269">
        <f>'Raw Data'!CK269</f>
        <v>243185</v>
      </c>
      <c r="CR269">
        <f>'Raw Data'!CL269</f>
        <v>11.95</v>
      </c>
      <c r="CS269">
        <f>'Raw Data'!CM269</f>
        <v>13.42</v>
      </c>
      <c r="CT269">
        <f>'Raw Data'!CN269</f>
        <v>243185</v>
      </c>
      <c r="CU269">
        <f>'Raw Data'!CO269</f>
        <v>0</v>
      </c>
      <c r="CV269">
        <f>'Raw Data'!CP269</f>
        <v>7768.9534739999999</v>
      </c>
      <c r="CW269">
        <f>'Raw Data'!CQ269</f>
        <v>100</v>
      </c>
      <c r="CX269">
        <f>'Raw Data'!CR269</f>
        <v>21676</v>
      </c>
      <c r="CY269">
        <f>'Raw Data'!CS269</f>
        <v>5.2020999999999998E-2</v>
      </c>
      <c r="CZ269">
        <f>'Raw Data'!CT269</f>
        <v>0</v>
      </c>
      <c r="DA269">
        <f>'Raw Data'!CU269</f>
        <v>2.794E-3</v>
      </c>
      <c r="DB269">
        <f>'Raw Data'!CV269</f>
        <v>151</v>
      </c>
      <c r="DC269" t="str">
        <f>'Raw Data'!CW269</f>
        <v>119-0165</v>
      </c>
      <c r="DD269" t="str">
        <f>'Raw Data'!CX269</f>
        <v>4R : Rural Minor Arterial</v>
      </c>
      <c r="DE269" t="str">
        <f>'Raw Data'!CY269</f>
        <v>34.290428, -83.215935</v>
      </c>
      <c r="DF269">
        <f>'Raw Data'!CZ269</f>
        <v>-83.215935000000002</v>
      </c>
      <c r="DG269">
        <f>'Raw Data'!DA269</f>
        <v>34.290427999999999</v>
      </c>
      <c r="DH269">
        <f>'Raw Data'!DB269</f>
        <v>34.290427999999999</v>
      </c>
      <c r="DI269">
        <f>'Raw Data'!DC269</f>
        <v>-83.215935000000002</v>
      </c>
      <c r="DJ269">
        <f>'Raw Data'!DD269</f>
        <v>2.794E-3</v>
      </c>
      <c r="DK269">
        <f>'Raw Data'!DE269</f>
        <v>4</v>
      </c>
      <c r="DL269" s="1" t="str">
        <f>VLOOKUP(DK269,'Curve Info'!$A$9:$P$76,16)</f>
        <v>High Crash Frequency</v>
      </c>
      <c r="DM269" s="1" t="str">
        <f>VLOOKUP(DK269,'Curve Info'!$A$9:$P$76,14)</f>
        <v>Medium AADT</v>
      </c>
      <c r="DN269" s="1">
        <f t="shared" si="47"/>
        <v>2990</v>
      </c>
      <c r="DO269" s="1">
        <f t="shared" si="48"/>
        <v>2582.5</v>
      </c>
      <c r="DP269" s="1">
        <f t="shared" si="49"/>
        <v>407.5</v>
      </c>
      <c r="DQ269" s="1">
        <f t="shared" si="50"/>
        <v>0.15779283639883834</v>
      </c>
      <c r="DR269" s="1">
        <f t="shared" si="51"/>
        <v>2786.25</v>
      </c>
      <c r="DS269">
        <f>'Raw Data'!DF269</f>
        <v>3020</v>
      </c>
      <c r="DT269">
        <f>'Raw Data'!DG269</f>
        <v>20.2</v>
      </c>
      <c r="DU269">
        <f>'Raw Data'!DH269</f>
        <v>3190</v>
      </c>
      <c r="DV269">
        <f>'Raw Data'!DI269</f>
        <v>20.100000000000001</v>
      </c>
      <c r="DW269">
        <f>'Raw Data'!DJ269</f>
        <v>2760</v>
      </c>
      <c r="DX269">
        <f>'Raw Data'!DK269</f>
        <v>0</v>
      </c>
      <c r="DY269">
        <f>'Raw Data'!DL269</f>
        <v>2750</v>
      </c>
      <c r="DZ269">
        <f>'Raw Data'!DM269</f>
        <v>0</v>
      </c>
      <c r="EA269">
        <f>'Raw Data'!DN269</f>
        <v>2670</v>
      </c>
      <c r="EB269">
        <f>'Raw Data'!DO269</f>
        <v>13.4</v>
      </c>
      <c r="EC269">
        <f>'Raw Data'!DP269</f>
        <v>2560</v>
      </c>
      <c r="ED269">
        <f>'Raw Data'!DQ269</f>
        <v>13.4</v>
      </c>
      <c r="EE269">
        <f>'Raw Data'!DR269</f>
        <v>2550</v>
      </c>
      <c r="EF269">
        <f>'Raw Data'!DS269</f>
        <v>13.4</v>
      </c>
      <c r="EG269">
        <f>'Raw Data'!DT269</f>
        <v>2550</v>
      </c>
      <c r="EH269">
        <f>'Raw Data'!DU269</f>
        <v>13.4</v>
      </c>
      <c r="EI269">
        <f>'Raw Data'!DV269</f>
        <v>2370</v>
      </c>
      <c r="EJ269">
        <f>'Raw Data'!DW269</f>
        <v>16.8</v>
      </c>
      <c r="EK269">
        <f>'Raw Data'!DX269</f>
        <v>2380</v>
      </c>
      <c r="EL269">
        <f>'Raw Data'!DY269</f>
        <v>16.8</v>
      </c>
      <c r="EM269">
        <f>'Raw Data'!DZ269</f>
        <v>0</v>
      </c>
    </row>
    <row r="270" spans="1:143" x14ac:dyDescent="0.3">
      <c r="A270">
        <f>'Raw Data'!A270</f>
        <v>269</v>
      </c>
      <c r="B270">
        <f>'Raw Data'!B270</f>
        <v>5178234</v>
      </c>
      <c r="C270" t="str">
        <f>'Raw Data'!C270</f>
        <v>Gsp Post 00</v>
      </c>
      <c r="D270">
        <f>'Raw Data'!D270</f>
        <v>42050.820833333331</v>
      </c>
      <c r="E270" s="1">
        <f t="shared" si="42"/>
        <v>2015</v>
      </c>
      <c r="F270" s="1" t="str" cm="1">
        <f t="array" ref="F270">_xlfn.IFS(E270&lt;=2016,"before treatment",E270=2017,"unknown",E270&gt;2017,"after treatment")</f>
        <v>before treatment</v>
      </c>
      <c r="G270" s="1">
        <f t="shared" si="43"/>
        <v>1</v>
      </c>
      <c r="H270" s="1">
        <f t="shared" si="44"/>
        <v>0</v>
      </c>
      <c r="I270" t="str">
        <f>'Raw Data'!E270</f>
        <v>Franklin</v>
      </c>
      <c r="J270" t="str">
        <f>'Raw Data'!F270</f>
        <v>Sandy Cross Rd</v>
      </c>
      <c r="K270" t="str">
        <f>'Raw Data'!G270</f>
        <v>(none)</v>
      </c>
      <c r="L270" t="str">
        <f>'Raw Data'!H270</f>
        <v>(O) No Injury</v>
      </c>
      <c r="M270">
        <f>'Raw Data'!I270</f>
        <v>0</v>
      </c>
      <c r="N270">
        <f>'Raw Data'!J270</f>
        <v>0</v>
      </c>
      <c r="O270">
        <f>'Raw Data'!K270</f>
        <v>0</v>
      </c>
      <c r="P270" t="str">
        <f>'Raw Data'!L270</f>
        <v>Not a Collision with Motor Vehicle</v>
      </c>
      <c r="Q270" t="str">
        <f>'Raw Data'!M270</f>
        <v>On Shoulder</v>
      </c>
      <c r="R270" t="str">
        <f>'Raw Data'!N270</f>
        <v>Culvert</v>
      </c>
      <c r="S270" t="str">
        <f>'Raw Data'!O270</f>
        <v>Culvert</v>
      </c>
      <c r="T270" t="str">
        <f>'Raw Data'!P270</f>
        <v>No Contributing Factors</v>
      </c>
      <c r="U270">
        <f>'Raw Data'!Q270</f>
        <v>1</v>
      </c>
      <c r="V270" s="1" t="str">
        <f t="shared" si="45"/>
        <v>Yes</v>
      </c>
      <c r="W270" t="str">
        <f>'Raw Data'!R270</f>
        <v>Straight</v>
      </c>
      <c r="X270" t="str">
        <f>'Raw Data'!S270</f>
        <v>West</v>
      </c>
      <c r="Y270" t="str">
        <f>'Raw Data'!T270</f>
        <v>Dark-Not Lighted</v>
      </c>
      <c r="Z270" t="str">
        <f>'Raw Data'!U270</f>
        <v>Dry</v>
      </c>
      <c r="AA270">
        <f>'Raw Data'!V270</f>
        <v>33</v>
      </c>
      <c r="AB270" t="str">
        <f>'Raw Data'!W270</f>
        <v>["Lap and Shoulder Belt Used","Lap and Shoulder Belt Used"]</v>
      </c>
      <c r="AC270" s="1">
        <f t="shared" si="46"/>
        <v>0</v>
      </c>
      <c r="AD270" t="str">
        <f>'Raw Data'!X270</f>
        <v>Van</v>
      </c>
      <c r="AE270" t="str">
        <f>'Raw Data'!Y270</f>
        <v>1191005100I</v>
      </c>
      <c r="AF270">
        <f>'Raw Data'!Z270</f>
        <v>12.807</v>
      </c>
      <c r="AG270">
        <f>'Raw Data'!AA270</f>
        <v>34.291725999999997</v>
      </c>
      <c r="AH270">
        <f>'Raw Data'!AB270</f>
        <v>-83.213282000000007</v>
      </c>
      <c r="AI270">
        <f>'Raw Data'!AC270</f>
        <v>4</v>
      </c>
      <c r="AJ270">
        <f>'Raw Data'!AD270</f>
        <v>82</v>
      </c>
      <c r="AK270">
        <f>'Raw Data'!AE270</f>
        <v>1363</v>
      </c>
      <c r="AL270" t="str">
        <f>'Raw Data'!AF270</f>
        <v>D1_0051_00_I</v>
      </c>
      <c r="AM270">
        <f>'Raw Data'!AG270</f>
        <v>31</v>
      </c>
      <c r="AN270">
        <f>'Raw Data'!AH270</f>
        <v>32</v>
      </c>
      <c r="AO270" t="str">
        <f>'Raw Data'!AI270</f>
        <v>simple</v>
      </c>
      <c r="AP270">
        <f>'Raw Data'!AJ270</f>
        <v>977.5</v>
      </c>
      <c r="AQ270">
        <f>'Raw Data'!AK270</f>
        <v>51</v>
      </c>
      <c r="AR270">
        <f>'Raw Data'!AL270</f>
        <v>869.8</v>
      </c>
      <c r="AS270">
        <f>'Raw Data'!AM270</f>
        <v>-83.215373</v>
      </c>
      <c r="AT270">
        <f>'Raw Data'!AN270</f>
        <v>34.290858</v>
      </c>
      <c r="AU270">
        <f>'Raw Data'!AO270</f>
        <v>-83.212788000000003</v>
      </c>
      <c r="AV270">
        <f>'Raw Data'!AP270</f>
        <v>34.291744000000001</v>
      </c>
      <c r="AW270" t="str">
        <f>'Raw Data'!AQ270</f>
        <v>1191005100I</v>
      </c>
      <c r="AX270">
        <f>'Raw Data'!AR270</f>
        <v>1</v>
      </c>
      <c r="AY270">
        <f>'Raw Data'!AS270</f>
        <v>119</v>
      </c>
      <c r="AZ270">
        <f>'Raw Data'!AT270</f>
        <v>51</v>
      </c>
      <c r="BA270">
        <f>'Raw Data'!AU270</f>
        <v>0</v>
      </c>
      <c r="BB270">
        <f>'Raw Data'!AV270</f>
        <v>55</v>
      </c>
      <c r="BC270">
        <f>'Raw Data'!AW270</f>
        <v>7.12</v>
      </c>
      <c r="BD270">
        <f>'Raw Data'!AX270</f>
        <v>6.72</v>
      </c>
      <c r="BE270">
        <f>'Raw Data'!AY270</f>
        <v>768</v>
      </c>
      <c r="BF270">
        <f>'Raw Data'!AZ270</f>
        <v>772</v>
      </c>
      <c r="BG270">
        <f>'Raw Data'!BA270</f>
        <v>777.6</v>
      </c>
      <c r="BH270">
        <f>'Raw Data'!BB270</f>
        <v>55</v>
      </c>
      <c r="BI270">
        <f>'Raw Data'!BC270</f>
        <v>59.1</v>
      </c>
      <c r="BJ270">
        <f>'Raw Data'!BD270</f>
        <v>0</v>
      </c>
      <c r="BK270">
        <f>'Raw Data'!BE270</f>
        <v>43075</v>
      </c>
      <c r="BL270" t="str">
        <f>'Raw Data'!BF270</f>
        <v>NONE</v>
      </c>
      <c r="BM270">
        <f>'Raw Data'!BG270</f>
        <v>2.794E-3</v>
      </c>
      <c r="BN270">
        <f>'Raw Data'!BH270</f>
        <v>22161</v>
      </c>
      <c r="BO270">
        <f>'Raw Data'!BI270</f>
        <v>21632</v>
      </c>
      <c r="BP270" t="str">
        <f>'Raw Data'!BJ270</f>
        <v>1191005100I</v>
      </c>
      <c r="BQ270" t="str">
        <f>'Raw Data'!BK270</f>
        <v>FRANKLIN</v>
      </c>
      <c r="BR270">
        <f>'Raw Data'!BL270</f>
        <v>1</v>
      </c>
      <c r="BS270">
        <f>'Raw Data'!BM270</f>
        <v>5100</v>
      </c>
      <c r="BT270">
        <f>'Raw Data'!BN270</f>
        <v>1</v>
      </c>
      <c r="BU270">
        <f>'Raw Data'!BO270</f>
        <v>1</v>
      </c>
      <c r="BV270">
        <f>'Raw Data'!BP270</f>
        <v>2</v>
      </c>
      <c r="BW270">
        <f>'Raw Data'!BQ270</f>
        <v>1</v>
      </c>
      <c r="BX270">
        <f>'Raw Data'!BR270</f>
        <v>1</v>
      </c>
      <c r="BY270">
        <f>'Raw Data'!BS270</f>
        <v>2</v>
      </c>
      <c r="BZ270">
        <f>'Raw Data'!BT270</f>
        <v>0</v>
      </c>
      <c r="CA270">
        <f>'Raw Data'!BU270</f>
        <v>4</v>
      </c>
      <c r="CB270" t="str">
        <f>'Raw Data'!BV270</f>
        <v>N</v>
      </c>
      <c r="CC270">
        <f>'Raw Data'!BW270</f>
        <v>119</v>
      </c>
      <c r="CD270">
        <f>'Raw Data'!BX270</f>
        <v>51</v>
      </c>
      <c r="CE270">
        <f>'Raw Data'!BY270</f>
        <v>0</v>
      </c>
      <c r="CF270" t="str">
        <f>'Raw Data'!BZ270</f>
        <v>Not Urban</v>
      </c>
      <c r="CG270" t="str">
        <f>'Raw Data'!CA270</f>
        <v>Not Urban</v>
      </c>
      <c r="CH270">
        <f>'Raw Data'!CB270</f>
        <v>0</v>
      </c>
      <c r="CI270">
        <f>'Raw Data'!CC270</f>
        <v>55</v>
      </c>
      <c r="CJ270">
        <f>'Raw Data'!CD270</f>
        <v>2670</v>
      </c>
      <c r="CK270" t="str">
        <f>'Raw Data'!CE270</f>
        <v xml:space="preserve"> </v>
      </c>
      <c r="CL270">
        <f>'Raw Data'!CF270</f>
        <v>0</v>
      </c>
      <c r="CM270">
        <f>'Raw Data'!CG270</f>
        <v>1.471393</v>
      </c>
      <c r="CN270">
        <f>'Raw Data'!CH270</f>
        <v>9</v>
      </c>
      <c r="CO270" t="str">
        <f>'Raw Data'!CI270</f>
        <v>State Mainline</v>
      </c>
      <c r="CP270">
        <f>'Raw Data'!CJ270</f>
        <v>2670</v>
      </c>
      <c r="CQ270">
        <f>'Raw Data'!CK270</f>
        <v>243185</v>
      </c>
      <c r="CR270">
        <f>'Raw Data'!CL270</f>
        <v>11.95</v>
      </c>
      <c r="CS270">
        <f>'Raw Data'!CM270</f>
        <v>13.42</v>
      </c>
      <c r="CT270">
        <f>'Raw Data'!CN270</f>
        <v>243185</v>
      </c>
      <c r="CU270">
        <f>'Raw Data'!CO270</f>
        <v>0</v>
      </c>
      <c r="CV270">
        <f>'Raw Data'!CP270</f>
        <v>7768.9534739999999</v>
      </c>
      <c r="CW270">
        <f>'Raw Data'!CQ270</f>
        <v>100</v>
      </c>
      <c r="CX270">
        <f>'Raw Data'!CR270</f>
        <v>21676</v>
      </c>
      <c r="CY270">
        <f>'Raw Data'!CS270</f>
        <v>5.2020999999999998E-2</v>
      </c>
      <c r="CZ270">
        <f>'Raw Data'!CT270</f>
        <v>0</v>
      </c>
      <c r="DA270">
        <f>'Raw Data'!CU270</f>
        <v>2.794E-3</v>
      </c>
      <c r="DB270">
        <f>'Raw Data'!CV270</f>
        <v>151</v>
      </c>
      <c r="DC270" t="str">
        <f>'Raw Data'!CW270</f>
        <v>119-0165</v>
      </c>
      <c r="DD270" t="str">
        <f>'Raw Data'!CX270</f>
        <v>4R : Rural Minor Arterial</v>
      </c>
      <c r="DE270" t="str">
        <f>'Raw Data'!CY270</f>
        <v>34.290428, -83.215935</v>
      </c>
      <c r="DF270">
        <f>'Raw Data'!CZ270</f>
        <v>-83.215935000000002</v>
      </c>
      <c r="DG270">
        <f>'Raw Data'!DA270</f>
        <v>34.290427999999999</v>
      </c>
      <c r="DH270">
        <f>'Raw Data'!DB270</f>
        <v>34.290427999999999</v>
      </c>
      <c r="DI270">
        <f>'Raw Data'!DC270</f>
        <v>-83.215935000000002</v>
      </c>
      <c r="DJ270">
        <f>'Raw Data'!DD270</f>
        <v>2.794E-3</v>
      </c>
      <c r="DK270">
        <f>'Raw Data'!DE270</f>
        <v>4</v>
      </c>
      <c r="DL270" s="1" t="str">
        <f>VLOOKUP(DK270,'Curve Info'!$A$9:$P$76,16)</f>
        <v>High Crash Frequency</v>
      </c>
      <c r="DM270" s="1" t="str">
        <f>VLOOKUP(DK270,'Curve Info'!$A$9:$P$76,14)</f>
        <v>Medium AADT</v>
      </c>
      <c r="DN270" s="1">
        <f t="shared" si="47"/>
        <v>2990</v>
      </c>
      <c r="DO270" s="1">
        <f t="shared" si="48"/>
        <v>2582.5</v>
      </c>
      <c r="DP270" s="1">
        <f t="shared" si="49"/>
        <v>407.5</v>
      </c>
      <c r="DQ270" s="1">
        <f t="shared" si="50"/>
        <v>0.15779283639883834</v>
      </c>
      <c r="DR270" s="1">
        <f t="shared" si="51"/>
        <v>2786.25</v>
      </c>
      <c r="DS270">
        <f>'Raw Data'!DF270</f>
        <v>3020</v>
      </c>
      <c r="DT270">
        <f>'Raw Data'!DG270</f>
        <v>20.2</v>
      </c>
      <c r="DU270">
        <f>'Raw Data'!DH270</f>
        <v>3190</v>
      </c>
      <c r="DV270">
        <f>'Raw Data'!DI270</f>
        <v>20.100000000000001</v>
      </c>
      <c r="DW270">
        <f>'Raw Data'!DJ270</f>
        <v>2760</v>
      </c>
      <c r="DX270">
        <f>'Raw Data'!DK270</f>
        <v>0</v>
      </c>
      <c r="DY270">
        <f>'Raw Data'!DL270</f>
        <v>2750</v>
      </c>
      <c r="DZ270">
        <f>'Raw Data'!DM270</f>
        <v>0</v>
      </c>
      <c r="EA270">
        <f>'Raw Data'!DN270</f>
        <v>2670</v>
      </c>
      <c r="EB270">
        <f>'Raw Data'!DO270</f>
        <v>13.4</v>
      </c>
      <c r="EC270">
        <f>'Raw Data'!DP270</f>
        <v>2560</v>
      </c>
      <c r="ED270">
        <f>'Raw Data'!DQ270</f>
        <v>13.4</v>
      </c>
      <c r="EE270">
        <f>'Raw Data'!DR270</f>
        <v>2550</v>
      </c>
      <c r="EF270">
        <f>'Raw Data'!DS270</f>
        <v>13.4</v>
      </c>
      <c r="EG270">
        <f>'Raw Data'!DT270</f>
        <v>2550</v>
      </c>
      <c r="EH270">
        <f>'Raw Data'!DU270</f>
        <v>13.4</v>
      </c>
      <c r="EI270">
        <f>'Raw Data'!DV270</f>
        <v>2370</v>
      </c>
      <c r="EJ270">
        <f>'Raw Data'!DW270</f>
        <v>16.8</v>
      </c>
      <c r="EK270">
        <f>'Raw Data'!DX270</f>
        <v>2380</v>
      </c>
      <c r="EL270">
        <f>'Raw Data'!DY270</f>
        <v>16.8</v>
      </c>
      <c r="EM270">
        <f>'Raw Data'!DZ270</f>
        <v>0</v>
      </c>
    </row>
    <row r="271" spans="1:143" x14ac:dyDescent="0.3">
      <c r="A271">
        <f>'Raw Data'!A271</f>
        <v>270</v>
      </c>
      <c r="B271">
        <f>'Raw Data'!B271</f>
        <v>4485553</v>
      </c>
      <c r="C271" t="str">
        <f>'Raw Data'!C271</f>
        <v>Gsp Post 00</v>
      </c>
      <c r="D271">
        <f>'Raw Data'!D271</f>
        <v>41448.732638888891</v>
      </c>
      <c r="E271" s="1">
        <f t="shared" si="42"/>
        <v>2013</v>
      </c>
      <c r="F271" s="1" t="str" cm="1">
        <f t="array" ref="F271">_xlfn.IFS(E271&lt;=2016,"before treatment",E271=2017,"unknown",E271&gt;2017,"after treatment")</f>
        <v>before treatment</v>
      </c>
      <c r="G271" s="1">
        <f t="shared" si="43"/>
        <v>1</v>
      </c>
      <c r="H271" s="1">
        <f t="shared" si="44"/>
        <v>0</v>
      </c>
      <c r="I271" t="str">
        <f>'Raw Data'!E271</f>
        <v>Franklin</v>
      </c>
      <c r="J271" t="str">
        <f>'Raw Data'!F271</f>
        <v>Sandy Cross Rd</v>
      </c>
      <c r="K271" t="str">
        <f>'Raw Data'!G271</f>
        <v>(none)</v>
      </c>
      <c r="L271" t="str">
        <f>'Raw Data'!H271</f>
        <v>(B) Suspected Minor/Visible Injury</v>
      </c>
      <c r="M271">
        <f>'Raw Data'!I271</f>
        <v>0</v>
      </c>
      <c r="N271">
        <f>'Raw Data'!J271</f>
        <v>0</v>
      </c>
      <c r="O271">
        <f>'Raw Data'!K271</f>
        <v>1</v>
      </c>
      <c r="P271" t="str">
        <f>'Raw Data'!L271</f>
        <v>Not a Collision with Motor Vehicle</v>
      </c>
      <c r="Q271" t="str">
        <f>'Raw Data'!M271</f>
        <v>On Shoulder</v>
      </c>
      <c r="R271" t="str">
        <f>'Raw Data'!N271</f>
        <v>Ditch</v>
      </c>
      <c r="S271" t="str">
        <f>'Raw Data'!O271</f>
        <v>Ditch</v>
      </c>
      <c r="T271" t="str">
        <f>'Raw Data'!P271</f>
        <v>(None)</v>
      </c>
      <c r="U271">
        <f>'Raw Data'!Q271</f>
        <v>1</v>
      </c>
      <c r="V271" s="1" t="str">
        <f t="shared" si="45"/>
        <v>Yes</v>
      </c>
      <c r="W271" t="str">
        <f>'Raw Data'!R271</f>
        <v>Passing</v>
      </c>
      <c r="X271" t="str">
        <f>'Raw Data'!S271</f>
        <v>North</v>
      </c>
      <c r="Y271" t="str">
        <f>'Raw Data'!T271</f>
        <v>Daylight</v>
      </c>
      <c r="Z271" t="str">
        <f>'Raw Data'!U271</f>
        <v>Dry</v>
      </c>
      <c r="AA271">
        <f>'Raw Data'!V271</f>
        <v>43</v>
      </c>
      <c r="AB271" t="str">
        <f>'Raw Data'!W271</f>
        <v>None Used</v>
      </c>
      <c r="AC271" s="1">
        <f t="shared" si="46"/>
        <v>1</v>
      </c>
      <c r="AD271" t="str">
        <f>'Raw Data'!X271</f>
        <v>Motorcycle</v>
      </c>
      <c r="AE271" t="str">
        <f>'Raw Data'!Y271</f>
        <v>1191005100I</v>
      </c>
      <c r="AF271">
        <f>'Raw Data'!Z271</f>
        <v>12.765000000000001</v>
      </c>
      <c r="AG271">
        <f>'Raw Data'!AA271</f>
        <v>34.291590999999997</v>
      </c>
      <c r="AH271">
        <f>'Raw Data'!AB271</f>
        <v>-83.214014000000006</v>
      </c>
      <c r="AI271">
        <f>'Raw Data'!AC271</f>
        <v>4</v>
      </c>
      <c r="AJ271">
        <f>'Raw Data'!AD271</f>
        <v>82</v>
      </c>
      <c r="AK271">
        <f>'Raw Data'!AE271</f>
        <v>1363</v>
      </c>
      <c r="AL271" t="str">
        <f>'Raw Data'!AF271</f>
        <v>D1_0051_00_I</v>
      </c>
      <c r="AM271">
        <f>'Raw Data'!AG271</f>
        <v>31</v>
      </c>
      <c r="AN271">
        <f>'Raw Data'!AH271</f>
        <v>32</v>
      </c>
      <c r="AO271" t="str">
        <f>'Raw Data'!AI271</f>
        <v>simple</v>
      </c>
      <c r="AP271">
        <f>'Raw Data'!AJ271</f>
        <v>977.5</v>
      </c>
      <c r="AQ271">
        <f>'Raw Data'!AK271</f>
        <v>51</v>
      </c>
      <c r="AR271">
        <f>'Raw Data'!AL271</f>
        <v>869.8</v>
      </c>
      <c r="AS271">
        <f>'Raw Data'!AM271</f>
        <v>-83.215373</v>
      </c>
      <c r="AT271">
        <f>'Raw Data'!AN271</f>
        <v>34.290858</v>
      </c>
      <c r="AU271">
        <f>'Raw Data'!AO271</f>
        <v>-83.212788000000003</v>
      </c>
      <c r="AV271">
        <f>'Raw Data'!AP271</f>
        <v>34.291744000000001</v>
      </c>
      <c r="AW271" t="str">
        <f>'Raw Data'!AQ271</f>
        <v>1191005100I</v>
      </c>
      <c r="AX271">
        <f>'Raw Data'!AR271</f>
        <v>1</v>
      </c>
      <c r="AY271">
        <f>'Raw Data'!AS271</f>
        <v>119</v>
      </c>
      <c r="AZ271">
        <f>'Raw Data'!AT271</f>
        <v>51</v>
      </c>
      <c r="BA271">
        <f>'Raw Data'!AU271</f>
        <v>0</v>
      </c>
      <c r="BB271">
        <f>'Raw Data'!AV271</f>
        <v>55</v>
      </c>
      <c r="BC271">
        <f>'Raw Data'!AW271</f>
        <v>7.12</v>
      </c>
      <c r="BD271">
        <f>'Raw Data'!AX271</f>
        <v>6.72</v>
      </c>
      <c r="BE271">
        <f>'Raw Data'!AY271</f>
        <v>768</v>
      </c>
      <c r="BF271">
        <f>'Raw Data'!AZ271</f>
        <v>772</v>
      </c>
      <c r="BG271">
        <f>'Raw Data'!BA271</f>
        <v>777.6</v>
      </c>
      <c r="BH271">
        <f>'Raw Data'!BB271</f>
        <v>55</v>
      </c>
      <c r="BI271">
        <f>'Raw Data'!BC271</f>
        <v>59.1</v>
      </c>
      <c r="BJ271">
        <f>'Raw Data'!BD271</f>
        <v>0</v>
      </c>
      <c r="BK271">
        <f>'Raw Data'!BE271</f>
        <v>43075</v>
      </c>
      <c r="BL271" t="str">
        <f>'Raw Data'!BF271</f>
        <v>NONE</v>
      </c>
      <c r="BM271">
        <f>'Raw Data'!BG271</f>
        <v>2.794E-3</v>
      </c>
      <c r="BN271">
        <f>'Raw Data'!BH271</f>
        <v>22161</v>
      </c>
      <c r="BO271">
        <f>'Raw Data'!BI271</f>
        <v>21632</v>
      </c>
      <c r="BP271" t="str">
        <f>'Raw Data'!BJ271</f>
        <v>1191005100I</v>
      </c>
      <c r="BQ271" t="str">
        <f>'Raw Data'!BK271</f>
        <v>FRANKLIN</v>
      </c>
      <c r="BR271">
        <f>'Raw Data'!BL271</f>
        <v>1</v>
      </c>
      <c r="BS271">
        <f>'Raw Data'!BM271</f>
        <v>5100</v>
      </c>
      <c r="BT271">
        <f>'Raw Data'!BN271</f>
        <v>1</v>
      </c>
      <c r="BU271">
        <f>'Raw Data'!BO271</f>
        <v>1</v>
      </c>
      <c r="BV271">
        <f>'Raw Data'!BP271</f>
        <v>2</v>
      </c>
      <c r="BW271">
        <f>'Raw Data'!BQ271</f>
        <v>1</v>
      </c>
      <c r="BX271">
        <f>'Raw Data'!BR271</f>
        <v>1</v>
      </c>
      <c r="BY271">
        <f>'Raw Data'!BS271</f>
        <v>2</v>
      </c>
      <c r="BZ271">
        <f>'Raw Data'!BT271</f>
        <v>0</v>
      </c>
      <c r="CA271">
        <f>'Raw Data'!BU271</f>
        <v>4</v>
      </c>
      <c r="CB271" t="str">
        <f>'Raw Data'!BV271</f>
        <v>N</v>
      </c>
      <c r="CC271">
        <f>'Raw Data'!BW271</f>
        <v>119</v>
      </c>
      <c r="CD271">
        <f>'Raw Data'!BX271</f>
        <v>51</v>
      </c>
      <c r="CE271">
        <f>'Raw Data'!BY271</f>
        <v>0</v>
      </c>
      <c r="CF271" t="str">
        <f>'Raw Data'!BZ271</f>
        <v>Not Urban</v>
      </c>
      <c r="CG271" t="str">
        <f>'Raw Data'!CA271</f>
        <v>Not Urban</v>
      </c>
      <c r="CH271">
        <f>'Raw Data'!CB271</f>
        <v>0</v>
      </c>
      <c r="CI271">
        <f>'Raw Data'!CC271</f>
        <v>55</v>
      </c>
      <c r="CJ271">
        <f>'Raw Data'!CD271</f>
        <v>2670</v>
      </c>
      <c r="CK271" t="str">
        <f>'Raw Data'!CE271</f>
        <v xml:space="preserve"> </v>
      </c>
      <c r="CL271">
        <f>'Raw Data'!CF271</f>
        <v>0</v>
      </c>
      <c r="CM271">
        <f>'Raw Data'!CG271</f>
        <v>1.471393</v>
      </c>
      <c r="CN271">
        <f>'Raw Data'!CH271</f>
        <v>9</v>
      </c>
      <c r="CO271" t="str">
        <f>'Raw Data'!CI271</f>
        <v>State Mainline</v>
      </c>
      <c r="CP271">
        <f>'Raw Data'!CJ271</f>
        <v>2670</v>
      </c>
      <c r="CQ271">
        <f>'Raw Data'!CK271</f>
        <v>243185</v>
      </c>
      <c r="CR271">
        <f>'Raw Data'!CL271</f>
        <v>11.95</v>
      </c>
      <c r="CS271">
        <f>'Raw Data'!CM271</f>
        <v>13.42</v>
      </c>
      <c r="CT271">
        <f>'Raw Data'!CN271</f>
        <v>243185</v>
      </c>
      <c r="CU271">
        <f>'Raw Data'!CO271</f>
        <v>0</v>
      </c>
      <c r="CV271">
        <f>'Raw Data'!CP271</f>
        <v>7768.9534739999999</v>
      </c>
      <c r="CW271">
        <f>'Raw Data'!CQ271</f>
        <v>100</v>
      </c>
      <c r="CX271">
        <f>'Raw Data'!CR271</f>
        <v>21676</v>
      </c>
      <c r="CY271">
        <f>'Raw Data'!CS271</f>
        <v>5.2020999999999998E-2</v>
      </c>
      <c r="CZ271">
        <f>'Raw Data'!CT271</f>
        <v>0</v>
      </c>
      <c r="DA271">
        <f>'Raw Data'!CU271</f>
        <v>2.794E-3</v>
      </c>
      <c r="DB271">
        <f>'Raw Data'!CV271</f>
        <v>151</v>
      </c>
      <c r="DC271" t="str">
        <f>'Raw Data'!CW271</f>
        <v>119-0165</v>
      </c>
      <c r="DD271" t="str">
        <f>'Raw Data'!CX271</f>
        <v>4R : Rural Minor Arterial</v>
      </c>
      <c r="DE271" t="str">
        <f>'Raw Data'!CY271</f>
        <v>34.290428, -83.215935</v>
      </c>
      <c r="DF271">
        <f>'Raw Data'!CZ271</f>
        <v>-83.215935000000002</v>
      </c>
      <c r="DG271">
        <f>'Raw Data'!DA271</f>
        <v>34.290427999999999</v>
      </c>
      <c r="DH271">
        <f>'Raw Data'!DB271</f>
        <v>34.290427999999999</v>
      </c>
      <c r="DI271">
        <f>'Raw Data'!DC271</f>
        <v>-83.215935000000002</v>
      </c>
      <c r="DJ271">
        <f>'Raw Data'!DD271</f>
        <v>2.794E-3</v>
      </c>
      <c r="DK271">
        <f>'Raw Data'!DE271</f>
        <v>4</v>
      </c>
      <c r="DL271" s="1" t="str">
        <f>VLOOKUP(DK271,'Curve Info'!$A$9:$P$76,16)</f>
        <v>High Crash Frequency</v>
      </c>
      <c r="DM271" s="1" t="str">
        <f>VLOOKUP(DK271,'Curve Info'!$A$9:$P$76,14)</f>
        <v>Medium AADT</v>
      </c>
      <c r="DN271" s="1">
        <f t="shared" si="47"/>
        <v>2990</v>
      </c>
      <c r="DO271" s="1">
        <f t="shared" si="48"/>
        <v>2582.5</v>
      </c>
      <c r="DP271" s="1">
        <f t="shared" si="49"/>
        <v>407.5</v>
      </c>
      <c r="DQ271" s="1">
        <f t="shared" si="50"/>
        <v>0.15779283639883834</v>
      </c>
      <c r="DR271" s="1">
        <f t="shared" si="51"/>
        <v>2786.25</v>
      </c>
      <c r="DS271">
        <f>'Raw Data'!DF271</f>
        <v>3020</v>
      </c>
      <c r="DT271">
        <f>'Raw Data'!DG271</f>
        <v>20.2</v>
      </c>
      <c r="DU271">
        <f>'Raw Data'!DH271</f>
        <v>3190</v>
      </c>
      <c r="DV271">
        <f>'Raw Data'!DI271</f>
        <v>20.100000000000001</v>
      </c>
      <c r="DW271">
        <f>'Raw Data'!DJ271</f>
        <v>2760</v>
      </c>
      <c r="DX271">
        <f>'Raw Data'!DK271</f>
        <v>0</v>
      </c>
      <c r="DY271">
        <f>'Raw Data'!DL271</f>
        <v>2750</v>
      </c>
      <c r="DZ271">
        <f>'Raw Data'!DM271</f>
        <v>0</v>
      </c>
      <c r="EA271">
        <f>'Raw Data'!DN271</f>
        <v>2670</v>
      </c>
      <c r="EB271">
        <f>'Raw Data'!DO271</f>
        <v>13.4</v>
      </c>
      <c r="EC271">
        <f>'Raw Data'!DP271</f>
        <v>2560</v>
      </c>
      <c r="ED271">
        <f>'Raw Data'!DQ271</f>
        <v>13.4</v>
      </c>
      <c r="EE271">
        <f>'Raw Data'!DR271</f>
        <v>2550</v>
      </c>
      <c r="EF271">
        <f>'Raw Data'!DS271</f>
        <v>13.4</v>
      </c>
      <c r="EG271">
        <f>'Raw Data'!DT271</f>
        <v>2550</v>
      </c>
      <c r="EH271">
        <f>'Raw Data'!DU271</f>
        <v>13.4</v>
      </c>
      <c r="EI271">
        <f>'Raw Data'!DV271</f>
        <v>2370</v>
      </c>
      <c r="EJ271">
        <f>'Raw Data'!DW271</f>
        <v>16.8</v>
      </c>
      <c r="EK271">
        <f>'Raw Data'!DX271</f>
        <v>2380</v>
      </c>
      <c r="EL271">
        <f>'Raw Data'!DY271</f>
        <v>16.8</v>
      </c>
      <c r="EM271">
        <f>'Raw Data'!DZ271</f>
        <v>0</v>
      </c>
    </row>
    <row r="272" spans="1:143" x14ac:dyDescent="0.3">
      <c r="A272">
        <f>'Raw Data'!A272</f>
        <v>271</v>
      </c>
      <c r="B272">
        <f>'Raw Data'!B272</f>
        <v>5755823</v>
      </c>
      <c r="C272" t="str">
        <f>'Raw Data'!C272</f>
        <v>Franklin Co Sheriff's Office</v>
      </c>
      <c r="D272">
        <f>'Raw Data'!D272</f>
        <v>42473.822222222225</v>
      </c>
      <c r="E272" s="1">
        <f t="shared" si="42"/>
        <v>2016</v>
      </c>
      <c r="F272" s="1" t="str" cm="1">
        <f t="array" ref="F272">_xlfn.IFS(E272&lt;=2016,"before treatment",E272=2017,"unknown",E272&gt;2017,"after treatment")</f>
        <v>before treatment</v>
      </c>
      <c r="G272" s="1">
        <f t="shared" si="43"/>
        <v>1</v>
      </c>
      <c r="H272" s="1">
        <f t="shared" si="44"/>
        <v>0</v>
      </c>
      <c r="I272" t="str">
        <f>'Raw Data'!E272</f>
        <v>Franklin</v>
      </c>
      <c r="J272" t="str">
        <f>'Raw Data'!F272</f>
        <v>Starr's Bridge Rd</v>
      </c>
      <c r="K272" t="str">
        <f>'Raw Data'!G272</f>
        <v>(none)</v>
      </c>
      <c r="L272" t="str">
        <f>'Raw Data'!H272</f>
        <v>(O) No Injury</v>
      </c>
      <c r="M272">
        <f>'Raw Data'!I272</f>
        <v>0</v>
      </c>
      <c r="N272">
        <f>'Raw Data'!J272</f>
        <v>0</v>
      </c>
      <c r="O272">
        <f>'Raw Data'!K272</f>
        <v>0</v>
      </c>
      <c r="P272" t="str">
        <f>'Raw Data'!L272</f>
        <v>Not a Collision with Motor Vehicle</v>
      </c>
      <c r="Q272" t="str">
        <f>'Raw Data'!M272</f>
        <v>On Shoulder</v>
      </c>
      <c r="R272" t="str">
        <f>'Raw Data'!N272</f>
        <v>Motor Vehicle in Motion</v>
      </c>
      <c r="S272" t="str">
        <f>'Raw Data'!O272</f>
        <v>Ditch</v>
      </c>
      <c r="T272" t="str">
        <f>'Raw Data'!P272</f>
        <v>Under the Influence (U.I.)</v>
      </c>
      <c r="U272">
        <f>'Raw Data'!Q272</f>
        <v>1</v>
      </c>
      <c r="V272" s="1" t="str">
        <f t="shared" si="45"/>
        <v>Yes</v>
      </c>
      <c r="W272" t="str">
        <f>'Raw Data'!R272</f>
        <v>Straight</v>
      </c>
      <c r="X272" t="str">
        <f>'Raw Data'!S272</f>
        <v>North</v>
      </c>
      <c r="Y272" t="str">
        <f>'Raw Data'!T272</f>
        <v>Daylight</v>
      </c>
      <c r="Z272" t="str">
        <f>'Raw Data'!U272</f>
        <v>Dry</v>
      </c>
      <c r="AA272">
        <f>'Raw Data'!V272</f>
        <v>25</v>
      </c>
      <c r="AB272" t="str">
        <f>'Raw Data'!W272</f>
        <v xml:space="preserve"> </v>
      </c>
      <c r="AC272" s="1">
        <f t="shared" si="46"/>
        <v>0</v>
      </c>
      <c r="AD272" t="str">
        <f>'Raw Data'!X272</f>
        <v xml:space="preserve"> </v>
      </c>
      <c r="AE272" t="str">
        <f>'Raw Data'!Y272</f>
        <v>1191005100I</v>
      </c>
      <c r="AF272">
        <f>'Raw Data'!Z272</f>
        <v>17.670000000000002</v>
      </c>
      <c r="AG272">
        <f>'Raw Data'!AA272</f>
        <v>34.321682000000003</v>
      </c>
      <c r="AH272">
        <f>'Raw Data'!AB272</f>
        <v>-83.181399999999996</v>
      </c>
      <c r="AI272">
        <f>'Raw Data'!AC272</f>
        <v>7</v>
      </c>
      <c r="AJ272">
        <f>'Raw Data'!AD272</f>
        <v>80</v>
      </c>
      <c r="AK272">
        <f>'Raw Data'!AE272</f>
        <v>1370</v>
      </c>
      <c r="AL272" t="str">
        <f>'Raw Data'!AF272</f>
        <v>D1_0051_00_I</v>
      </c>
      <c r="AM272">
        <f>'Raw Data'!AG272</f>
        <v>37</v>
      </c>
      <c r="AN272">
        <f>'Raw Data'!AH272</f>
        <v>39</v>
      </c>
      <c r="AO272" t="str">
        <f>'Raw Data'!AI272</f>
        <v>simple</v>
      </c>
      <c r="AP272">
        <f>'Raw Data'!AJ272</f>
        <v>810.6</v>
      </c>
      <c r="AQ272">
        <f>'Raw Data'!AK272</f>
        <v>47.7</v>
      </c>
      <c r="AR272">
        <f>'Raw Data'!AL272</f>
        <v>676.2</v>
      </c>
      <c r="AS272">
        <f>'Raw Data'!AM272</f>
        <v>-83.180411000000007</v>
      </c>
      <c r="AT272">
        <f>'Raw Data'!AN272</f>
        <v>34.321080000000002</v>
      </c>
      <c r="AU272">
        <f>'Raw Data'!AO272</f>
        <v>-83.178342999999998</v>
      </c>
      <c r="AV272">
        <f>'Raw Data'!AP272</f>
        <v>34.320503000000002</v>
      </c>
      <c r="AW272" t="str">
        <f>'Raw Data'!AQ272</f>
        <v>1191005100I</v>
      </c>
      <c r="AX272">
        <f>'Raw Data'!AR272</f>
        <v>1</v>
      </c>
      <c r="AY272">
        <f>'Raw Data'!AS272</f>
        <v>119</v>
      </c>
      <c r="AZ272">
        <f>'Raw Data'!AT272</f>
        <v>51</v>
      </c>
      <c r="BA272">
        <f>'Raw Data'!AU272</f>
        <v>0</v>
      </c>
      <c r="BB272">
        <f>'Raw Data'!AV272</f>
        <v>55</v>
      </c>
      <c r="BC272">
        <f>'Raw Data'!AW272</f>
        <v>7.13</v>
      </c>
      <c r="BD272">
        <f>'Raw Data'!AX272</f>
        <v>6.96</v>
      </c>
      <c r="BE272">
        <f>'Raw Data'!AY272</f>
        <v>741.8</v>
      </c>
      <c r="BF272">
        <f>'Raw Data'!AZ272</f>
        <v>732.6</v>
      </c>
      <c r="BG272">
        <f>'Raw Data'!BA272</f>
        <v>721.5</v>
      </c>
      <c r="BH272">
        <f>'Raw Data'!BB272</f>
        <v>55</v>
      </c>
      <c r="BI272">
        <f>'Raw Data'!BC272</f>
        <v>55.7</v>
      </c>
      <c r="BJ272">
        <f>'Raw Data'!BD272</f>
        <v>0</v>
      </c>
      <c r="BK272">
        <f>'Raw Data'!BE272</f>
        <v>43075</v>
      </c>
      <c r="BL272" t="str">
        <f>'Raw Data'!BF272</f>
        <v>NONE</v>
      </c>
      <c r="BM272">
        <f>'Raw Data'!BG272</f>
        <v>2.189E-3</v>
      </c>
      <c r="BN272">
        <f>'Raw Data'!BH272</f>
        <v>22156</v>
      </c>
      <c r="BO272">
        <f>'Raw Data'!BI272</f>
        <v>21627</v>
      </c>
      <c r="BP272" t="str">
        <f>'Raw Data'!BJ272</f>
        <v>1191005100I</v>
      </c>
      <c r="BQ272" t="str">
        <f>'Raw Data'!BK272</f>
        <v>FRANKLIN</v>
      </c>
      <c r="BR272">
        <f>'Raw Data'!BL272</f>
        <v>1</v>
      </c>
      <c r="BS272">
        <f>'Raw Data'!BM272</f>
        <v>5100</v>
      </c>
      <c r="BT272">
        <f>'Raw Data'!BN272</f>
        <v>1</v>
      </c>
      <c r="BU272">
        <f>'Raw Data'!BO272</f>
        <v>1</v>
      </c>
      <c r="BV272">
        <f>'Raw Data'!BP272</f>
        <v>2</v>
      </c>
      <c r="BW272">
        <f>'Raw Data'!BQ272</f>
        <v>1</v>
      </c>
      <c r="BX272">
        <f>'Raw Data'!BR272</f>
        <v>1</v>
      </c>
      <c r="BY272">
        <f>'Raw Data'!BS272</f>
        <v>2</v>
      </c>
      <c r="BZ272">
        <f>'Raw Data'!BT272</f>
        <v>0</v>
      </c>
      <c r="CA272">
        <f>'Raw Data'!BU272</f>
        <v>5</v>
      </c>
      <c r="CB272" t="str">
        <f>'Raw Data'!BV272</f>
        <v>N</v>
      </c>
      <c r="CC272">
        <f>'Raw Data'!BW272</f>
        <v>119</v>
      </c>
      <c r="CD272">
        <f>'Raw Data'!BX272</f>
        <v>51</v>
      </c>
      <c r="CE272">
        <f>'Raw Data'!BY272</f>
        <v>0</v>
      </c>
      <c r="CF272" t="str">
        <f>'Raw Data'!BZ272</f>
        <v>Not Urban</v>
      </c>
      <c r="CG272" t="str">
        <f>'Raw Data'!CA272</f>
        <v>Not Urban</v>
      </c>
      <c r="CH272">
        <f>'Raw Data'!CB272</f>
        <v>0</v>
      </c>
      <c r="CI272">
        <f>'Raw Data'!CC272</f>
        <v>55</v>
      </c>
      <c r="CJ272">
        <f>'Raw Data'!CD272</f>
        <v>2600</v>
      </c>
      <c r="CK272" t="str">
        <f>'Raw Data'!CE272</f>
        <v xml:space="preserve"> </v>
      </c>
      <c r="CL272">
        <f>'Raw Data'!CF272</f>
        <v>0</v>
      </c>
      <c r="CM272">
        <f>'Raw Data'!CG272</f>
        <v>2.1769349999999998</v>
      </c>
      <c r="CN272">
        <f>'Raw Data'!CH272</f>
        <v>9</v>
      </c>
      <c r="CO272" t="str">
        <f>'Raw Data'!CI272</f>
        <v>State Mainline</v>
      </c>
      <c r="CP272">
        <f>'Raw Data'!CJ272</f>
        <v>2600</v>
      </c>
      <c r="CQ272">
        <f>'Raw Data'!CK272</f>
        <v>243180</v>
      </c>
      <c r="CR272">
        <f>'Raw Data'!CL272</f>
        <v>15.81</v>
      </c>
      <c r="CS272">
        <f>'Raw Data'!CM272</f>
        <v>17.98</v>
      </c>
      <c r="CT272">
        <f>'Raw Data'!CN272</f>
        <v>243180</v>
      </c>
      <c r="CU272">
        <f>'Raw Data'!CO272</f>
        <v>0</v>
      </c>
      <c r="CV272">
        <f>'Raw Data'!CP272</f>
        <v>11494.214518000001</v>
      </c>
      <c r="CW272">
        <f>'Raw Data'!CQ272</f>
        <v>100</v>
      </c>
      <c r="CX272">
        <f>'Raw Data'!CR272</f>
        <v>21671</v>
      </c>
      <c r="CY272">
        <f>'Raw Data'!CS272</f>
        <v>7.1253999999999998E-2</v>
      </c>
      <c r="CZ272">
        <f>'Raw Data'!CT272</f>
        <v>0</v>
      </c>
      <c r="DA272">
        <f>'Raw Data'!CU272</f>
        <v>2.189E-3</v>
      </c>
      <c r="DB272">
        <f>'Raw Data'!CV272</f>
        <v>153</v>
      </c>
      <c r="DC272" t="str">
        <f>'Raw Data'!CW272</f>
        <v>119-0172</v>
      </c>
      <c r="DD272" t="str">
        <f>'Raw Data'!CX272</f>
        <v>5R : Rural Major Collector</v>
      </c>
      <c r="DE272" t="str">
        <f>'Raw Data'!CY272</f>
        <v>34.321578, -83.173411</v>
      </c>
      <c r="DF272">
        <f>'Raw Data'!CZ272</f>
        <v>-83.173411000000002</v>
      </c>
      <c r="DG272">
        <f>'Raw Data'!DA272</f>
        <v>34.321578000000002</v>
      </c>
      <c r="DH272">
        <f>'Raw Data'!DB272</f>
        <v>34.321578000000002</v>
      </c>
      <c r="DI272">
        <f>'Raw Data'!DC272</f>
        <v>-83.173411000000002</v>
      </c>
      <c r="DJ272">
        <f>'Raw Data'!DD272</f>
        <v>2.189E-3</v>
      </c>
      <c r="DK272">
        <f>'Raw Data'!DE272</f>
        <v>7</v>
      </c>
      <c r="DL272" s="1" t="str">
        <f>VLOOKUP(DK272,'Curve Info'!$A$9:$P$76,16)</f>
        <v>Low Crash Frequency</v>
      </c>
      <c r="DM272" s="1" t="str">
        <f>VLOOKUP(DK272,'Curve Info'!$A$9:$P$76,14)</f>
        <v>Low AADT</v>
      </c>
      <c r="DN272" s="1">
        <f t="shared" si="47"/>
        <v>476.66666666666669</v>
      </c>
      <c r="DO272" s="1">
        <f t="shared" si="48"/>
        <v>430</v>
      </c>
      <c r="DP272" s="1">
        <f t="shared" si="49"/>
        <v>46.666666666666686</v>
      </c>
      <c r="DQ272" s="1">
        <f t="shared" si="50"/>
        <v>0.10852713178294578</v>
      </c>
      <c r="DR272" s="1">
        <f t="shared" si="51"/>
        <v>453.33333333333337</v>
      </c>
      <c r="DS272">
        <f>'Raw Data'!DF272</f>
        <v>470</v>
      </c>
      <c r="DT272">
        <f>'Raw Data'!DG272</f>
        <v>0</v>
      </c>
      <c r="DU272">
        <f>'Raw Data'!DH272</f>
        <v>490</v>
      </c>
      <c r="DV272">
        <f>'Raw Data'!DI272</f>
        <v>0</v>
      </c>
      <c r="DW272">
        <f>'Raw Data'!DJ272</f>
        <v>470</v>
      </c>
      <c r="DX272">
        <f>'Raw Data'!DK272</f>
        <v>0</v>
      </c>
      <c r="DY272">
        <f>'Raw Data'!DL272</f>
        <v>480</v>
      </c>
      <c r="DZ272">
        <f>'Raw Data'!DM272</f>
        <v>0</v>
      </c>
      <c r="EA272">
        <f>'Raw Data'!DN272</f>
        <v>470</v>
      </c>
      <c r="EB272">
        <f>'Raw Data'!DO272</f>
        <v>10.199999999999999</v>
      </c>
      <c r="EC272">
        <f>'Raw Data'!DP272</f>
        <v>450</v>
      </c>
      <c r="ED272">
        <f>'Raw Data'!DQ272</f>
        <v>10</v>
      </c>
      <c r="EE272">
        <f>'Raw Data'!DR272</f>
        <v>400</v>
      </c>
      <c r="EF272">
        <f>'Raw Data'!DS272</f>
        <v>10</v>
      </c>
      <c r="EG272">
        <f>'Raw Data'!DT272</f>
        <v>400</v>
      </c>
      <c r="EH272">
        <f>'Raw Data'!DU272</f>
        <v>10</v>
      </c>
      <c r="EI272">
        <f>'Raw Data'!DV272</f>
        <v>480</v>
      </c>
      <c r="EJ272">
        <f>'Raw Data'!DW272</f>
        <v>14.2</v>
      </c>
      <c r="EK272">
        <f>'Raw Data'!DX272</f>
        <v>490</v>
      </c>
      <c r="EL272">
        <f>'Raw Data'!DY272</f>
        <v>14.1</v>
      </c>
      <c r="EM272">
        <f>'Raw Data'!DZ272</f>
        <v>1.1559999999999999E-3</v>
      </c>
    </row>
    <row r="273" spans="1:143" x14ac:dyDescent="0.3">
      <c r="A273">
        <f>'Raw Data'!A273</f>
        <v>272</v>
      </c>
      <c r="B273">
        <f>'Raw Data'!B273</f>
        <v>7738931</v>
      </c>
      <c r="C273" t="str">
        <f>'Raw Data'!C273</f>
        <v>Gsp Post 00</v>
      </c>
      <c r="D273">
        <f>'Raw Data'!D273</f>
        <v>44055.9375</v>
      </c>
      <c r="E273" s="1">
        <f t="shared" si="42"/>
        <v>2020</v>
      </c>
      <c r="F273" s="1" t="str" cm="1">
        <f t="array" ref="F273">_xlfn.IFS(E273&lt;=2016,"before treatment",E273=2017,"unknown",E273&gt;2017,"after treatment")</f>
        <v>after treatment</v>
      </c>
      <c r="G273" s="1">
        <f t="shared" si="43"/>
        <v>0</v>
      </c>
      <c r="H273" s="1">
        <f t="shared" si="44"/>
        <v>1</v>
      </c>
      <c r="I273" t="str">
        <f>'Raw Data'!E273</f>
        <v>Franklin</v>
      </c>
      <c r="J273" t="str">
        <f>'Raw Data'!F273</f>
        <v>["Cromers Bridge Ln","Sandy Cross Rd","Sandy Cross Rd"]</v>
      </c>
      <c r="K273" t="str">
        <f>'Raw Data'!G273</f>
        <v>Sr 51</v>
      </c>
      <c r="L273" t="str">
        <f>'Raw Data'!H273</f>
        <v>(O) No Injury</v>
      </c>
      <c r="M273">
        <f>'Raw Data'!I273</f>
        <v>0</v>
      </c>
      <c r="N273">
        <f>'Raw Data'!J273</f>
        <v>0</v>
      </c>
      <c r="O273">
        <f>'Raw Data'!K273</f>
        <v>0</v>
      </c>
      <c r="P273" t="str">
        <f>'Raw Data'!L273</f>
        <v>Angle (Other)</v>
      </c>
      <c r="Q273" t="str">
        <f>'Raw Data'!M273</f>
        <v>On Roadway - Roadway Intersection</v>
      </c>
      <c r="R273" t="str">
        <f>'Raw Data'!N273</f>
        <v>["Motor Vehicle in Motion","Motor Vehicle in Motion"]</v>
      </c>
      <c r="S273" t="str">
        <f>'Raw Data'!O273</f>
        <v>["Motor Vehicle in Motion","Motor Vehicle in Motion"]</v>
      </c>
      <c r="T273" t="str">
        <f>'Raw Data'!P273</f>
        <v>["No Contributing Factors","No Contributing Factors"]</v>
      </c>
      <c r="U273">
        <f>'Raw Data'!Q273</f>
        <v>2</v>
      </c>
      <c r="V273" s="1" t="str">
        <f t="shared" si="45"/>
        <v>No</v>
      </c>
      <c r="W273" t="str">
        <f>'Raw Data'!R273</f>
        <v>["Straight","Straight"]</v>
      </c>
      <c r="X273" t="str">
        <f>'Raw Data'!S273</f>
        <v>["East","South"]</v>
      </c>
      <c r="Y273" t="str">
        <f>'Raw Data'!T273</f>
        <v>Dark-Not Lighted</v>
      </c>
      <c r="Z273" t="str">
        <f>'Raw Data'!U273</f>
        <v>Wet</v>
      </c>
      <c r="AA273" t="str">
        <f>'Raw Data'!V273</f>
        <v>[31,35]</v>
      </c>
      <c r="AB273" t="str">
        <f>'Raw Data'!W273</f>
        <v>["Lap and Shoulder Belt Used","Lap and Shoulder Belt Used"]</v>
      </c>
      <c r="AC273" s="1">
        <f t="shared" si="46"/>
        <v>0</v>
      </c>
      <c r="AD273" t="str">
        <f>'Raw Data'!X273</f>
        <v>["Passenger Car","Sports Utility Vehicle (SUV)"]</v>
      </c>
      <c r="AE273" t="str">
        <f>'Raw Data'!Y273</f>
        <v>1191005100I</v>
      </c>
      <c r="AF273">
        <f>'Raw Data'!Z273</f>
        <v>10.24</v>
      </c>
      <c r="AG273">
        <f>'Raw Data'!AA273</f>
        <v>34.294288999999999</v>
      </c>
      <c r="AH273">
        <f>'Raw Data'!AB273</f>
        <v>-83.254368999999997</v>
      </c>
      <c r="AI273">
        <f>'Raw Data'!AC273</f>
        <v>8</v>
      </c>
      <c r="AJ273">
        <f>'Raw Data'!AD273</f>
        <v>83</v>
      </c>
      <c r="AK273">
        <f>'Raw Data'!AE273</f>
        <v>1359</v>
      </c>
      <c r="AL273" t="str">
        <f>'Raw Data'!AF273</f>
        <v>D1_0051_00_I</v>
      </c>
      <c r="AM273">
        <f>'Raw Data'!AG273</f>
        <v>27</v>
      </c>
      <c r="AN273">
        <f>'Raw Data'!AH273</f>
        <v>28</v>
      </c>
      <c r="AO273" t="str">
        <f>'Raw Data'!AI273</f>
        <v>simple</v>
      </c>
      <c r="AP273">
        <f>'Raw Data'!AJ273</f>
        <v>1385.8</v>
      </c>
      <c r="AQ273">
        <f>'Raw Data'!AK273</f>
        <v>29.2</v>
      </c>
      <c r="AR273">
        <f>'Raw Data'!AL273</f>
        <v>705</v>
      </c>
      <c r="AS273">
        <f>'Raw Data'!AM273</f>
        <v>-83.255114000000006</v>
      </c>
      <c r="AT273">
        <f>'Raw Data'!AN273</f>
        <v>34.294604</v>
      </c>
      <c r="AU273">
        <f>'Raw Data'!AO273</f>
        <v>-83.252921999999998</v>
      </c>
      <c r="AV273">
        <f>'Raw Data'!AP273</f>
        <v>34.294010999999998</v>
      </c>
      <c r="AW273" t="str">
        <f>'Raw Data'!AQ273</f>
        <v>1191005100I</v>
      </c>
      <c r="AX273">
        <f>'Raw Data'!AR273</f>
        <v>1</v>
      </c>
      <c r="AY273">
        <f>'Raw Data'!AS273</f>
        <v>119</v>
      </c>
      <c r="AZ273">
        <f>'Raw Data'!AT273</f>
        <v>51</v>
      </c>
      <c r="BA273">
        <f>'Raw Data'!AU273</f>
        <v>0</v>
      </c>
      <c r="BB273">
        <f>'Raw Data'!AV273</f>
        <v>55</v>
      </c>
      <c r="BC273">
        <f>'Raw Data'!AW273</f>
        <v>8.2100000000000009</v>
      </c>
      <c r="BD273">
        <f>'Raw Data'!AX273</f>
        <v>8.11</v>
      </c>
      <c r="BE273">
        <f>'Raw Data'!AY273</f>
        <v>805.1</v>
      </c>
      <c r="BF273">
        <f>'Raw Data'!AZ273</f>
        <v>808.4</v>
      </c>
      <c r="BG273">
        <f>'Raw Data'!BA273</f>
        <v>804.8</v>
      </c>
      <c r="BH273">
        <f>'Raw Data'!BB273</f>
        <v>55</v>
      </c>
      <c r="BI273">
        <f>'Raw Data'!BC273</f>
        <v>59.3</v>
      </c>
      <c r="BJ273">
        <f>'Raw Data'!BD273</f>
        <v>0</v>
      </c>
      <c r="BK273">
        <f>'Raw Data'!BE273</f>
        <v>43075</v>
      </c>
      <c r="BL273" t="str">
        <f>'Raw Data'!BF273</f>
        <v>NONE</v>
      </c>
      <c r="BM273">
        <f>'Raw Data'!BG273</f>
        <v>2.2910000000000001E-3</v>
      </c>
      <c r="BN273">
        <f>'Raw Data'!BH273</f>
        <v>22165</v>
      </c>
      <c r="BO273">
        <f>'Raw Data'!BI273</f>
        <v>21636</v>
      </c>
      <c r="BP273" t="str">
        <f>'Raw Data'!BJ273</f>
        <v>1191005100I</v>
      </c>
      <c r="BQ273" t="str">
        <f>'Raw Data'!BK273</f>
        <v>FRANKLIN</v>
      </c>
      <c r="BR273">
        <f>'Raw Data'!BL273</f>
        <v>1</v>
      </c>
      <c r="BS273">
        <f>'Raw Data'!BM273</f>
        <v>5100</v>
      </c>
      <c r="BT273">
        <f>'Raw Data'!BN273</f>
        <v>1</v>
      </c>
      <c r="BU273">
        <f>'Raw Data'!BO273</f>
        <v>1</v>
      </c>
      <c r="BV273">
        <f>'Raw Data'!BP273</f>
        <v>2</v>
      </c>
      <c r="BW273">
        <f>'Raw Data'!BQ273</f>
        <v>1</v>
      </c>
      <c r="BX273">
        <f>'Raw Data'!BR273</f>
        <v>1</v>
      </c>
      <c r="BY273">
        <f>'Raw Data'!BS273</f>
        <v>2</v>
      </c>
      <c r="BZ273">
        <f>'Raw Data'!BT273</f>
        <v>0</v>
      </c>
      <c r="CA273">
        <f>'Raw Data'!BU273</f>
        <v>4</v>
      </c>
      <c r="CB273" t="str">
        <f>'Raw Data'!BV273</f>
        <v>N</v>
      </c>
      <c r="CC273">
        <f>'Raw Data'!BW273</f>
        <v>119</v>
      </c>
      <c r="CD273">
        <f>'Raw Data'!BX273</f>
        <v>51</v>
      </c>
      <c r="CE273">
        <f>'Raw Data'!BY273</f>
        <v>0</v>
      </c>
      <c r="CF273" t="str">
        <f>'Raw Data'!BZ273</f>
        <v>Not Urban</v>
      </c>
      <c r="CG273" t="str">
        <f>'Raw Data'!CA273</f>
        <v>Not Urban</v>
      </c>
      <c r="CH273">
        <f>'Raw Data'!CB273</f>
        <v>0</v>
      </c>
      <c r="CI273">
        <f>'Raw Data'!CC273</f>
        <v>55</v>
      </c>
      <c r="CJ273">
        <f>'Raw Data'!CD273</f>
        <v>2670</v>
      </c>
      <c r="CK273" t="str">
        <f>'Raw Data'!CE273</f>
        <v xml:space="preserve"> </v>
      </c>
      <c r="CL273">
        <f>'Raw Data'!CF273</f>
        <v>0</v>
      </c>
      <c r="CM273">
        <f>'Raw Data'!CG273</f>
        <v>0.44057299999999999</v>
      </c>
      <c r="CN273">
        <f>'Raw Data'!CH273</f>
        <v>9</v>
      </c>
      <c r="CO273" t="str">
        <f>'Raw Data'!CI273</f>
        <v>State Mainline</v>
      </c>
      <c r="CP273">
        <f>'Raw Data'!CJ273</f>
        <v>2670</v>
      </c>
      <c r="CQ273">
        <f>'Raw Data'!CK273</f>
        <v>243189</v>
      </c>
      <c r="CR273">
        <f>'Raw Data'!CL273</f>
        <v>10.24</v>
      </c>
      <c r="CS273">
        <f>'Raw Data'!CM273</f>
        <v>10.68</v>
      </c>
      <c r="CT273">
        <f>'Raw Data'!CN273</f>
        <v>243189</v>
      </c>
      <c r="CU273">
        <f>'Raw Data'!CO273</f>
        <v>0</v>
      </c>
      <c r="CV273">
        <f>'Raw Data'!CP273</f>
        <v>2326.225778</v>
      </c>
      <c r="CW273">
        <f>'Raw Data'!CQ273</f>
        <v>100</v>
      </c>
      <c r="CX273">
        <f>'Raw Data'!CR273</f>
        <v>21680</v>
      </c>
      <c r="CY273">
        <f>'Raw Data'!CS273</f>
        <v>1.7083999999999998E-2</v>
      </c>
      <c r="CZ273">
        <f>'Raw Data'!CT273</f>
        <v>0</v>
      </c>
      <c r="DA273">
        <f>'Raw Data'!CU273</f>
        <v>2.2910000000000001E-3</v>
      </c>
      <c r="DB273">
        <f>'Raw Data'!CV273</f>
        <v>172</v>
      </c>
      <c r="DC273" t="str">
        <f>'Raw Data'!CW273</f>
        <v>119-0214</v>
      </c>
      <c r="DD273" t="str">
        <f>'Raw Data'!CX273</f>
        <v>4R : Rural Minor Arterial</v>
      </c>
      <c r="DE273" t="str">
        <f>'Raw Data'!CY273</f>
        <v>34.283743, -83.266704</v>
      </c>
      <c r="DF273">
        <f>'Raw Data'!CZ273</f>
        <v>-83.266704000000004</v>
      </c>
      <c r="DG273">
        <f>'Raw Data'!DA273</f>
        <v>34.283743000000001</v>
      </c>
      <c r="DH273">
        <f>'Raw Data'!DB273</f>
        <v>34.283743000000001</v>
      </c>
      <c r="DI273">
        <f>'Raw Data'!DC273</f>
        <v>-83.266704000000004</v>
      </c>
      <c r="DJ273">
        <f>'Raw Data'!DD273</f>
        <v>2.2910000000000001E-3</v>
      </c>
      <c r="DK273">
        <f>'Raw Data'!DE273</f>
        <v>8</v>
      </c>
      <c r="DL273" s="1" t="str">
        <f>VLOOKUP(DK273,'Curve Info'!$A$9:$P$76,16)</f>
        <v>High Crash Frequency</v>
      </c>
      <c r="DM273" s="1" t="str">
        <f>VLOOKUP(DK273,'Curve Info'!$A$9:$P$76,14)</f>
        <v>Medium AADT</v>
      </c>
      <c r="DN273" s="1">
        <f t="shared" si="47"/>
        <v>2913.3333333333335</v>
      </c>
      <c r="DO273" s="1">
        <f t="shared" si="48"/>
        <v>2650</v>
      </c>
      <c r="DP273" s="1">
        <f t="shared" si="49"/>
        <v>263.33333333333348</v>
      </c>
      <c r="DQ273" s="1">
        <f t="shared" si="50"/>
        <v>9.9371069182389998E-2</v>
      </c>
      <c r="DR273" s="1">
        <f t="shared" si="51"/>
        <v>2781.666666666667</v>
      </c>
      <c r="DS273">
        <f>'Raw Data'!DF273</f>
        <v>2930</v>
      </c>
      <c r="DT273">
        <f>'Raw Data'!DG273</f>
        <v>23.2</v>
      </c>
      <c r="DU273">
        <f>'Raw Data'!DH273</f>
        <v>2950</v>
      </c>
      <c r="DV273">
        <f>'Raw Data'!DI273</f>
        <v>24.4</v>
      </c>
      <c r="DW273">
        <f>'Raw Data'!DJ273</f>
        <v>2860</v>
      </c>
      <c r="DX273">
        <f>'Raw Data'!DK273</f>
        <v>24.4</v>
      </c>
      <c r="DY273">
        <f>'Raw Data'!DL273</f>
        <v>2700</v>
      </c>
      <c r="DZ273">
        <f>'Raw Data'!DM273</f>
        <v>0</v>
      </c>
      <c r="EA273">
        <f>'Raw Data'!DN273</f>
        <v>2620</v>
      </c>
      <c r="EB273">
        <f>'Raw Data'!DO273</f>
        <v>22.2</v>
      </c>
      <c r="EC273">
        <f>'Raw Data'!DP273</f>
        <v>2920</v>
      </c>
      <c r="ED273">
        <f>'Raw Data'!DQ273</f>
        <v>14</v>
      </c>
      <c r="EE273">
        <f>'Raw Data'!DR273</f>
        <v>2780</v>
      </c>
      <c r="EF273">
        <f>'Raw Data'!DS273</f>
        <v>14</v>
      </c>
      <c r="EG273">
        <f>'Raw Data'!DT273</f>
        <v>2280</v>
      </c>
      <c r="EH273">
        <f>'Raw Data'!DU273</f>
        <v>14</v>
      </c>
      <c r="EI273">
        <f>'Raw Data'!DV273</f>
        <v>2280</v>
      </c>
      <c r="EJ273">
        <f>'Raw Data'!DW273</f>
        <v>0</v>
      </c>
      <c r="EK273">
        <f>'Raw Data'!DX273</f>
        <v>2620</v>
      </c>
      <c r="EL273">
        <f>'Raw Data'!DY273</f>
        <v>0</v>
      </c>
      <c r="EM273">
        <f>'Raw Data'!DZ273</f>
        <v>0</v>
      </c>
    </row>
    <row r="274" spans="1:143" x14ac:dyDescent="0.3">
      <c r="A274">
        <f>'Raw Data'!A274</f>
        <v>273</v>
      </c>
      <c r="B274">
        <f>'Raw Data'!B274</f>
        <v>7203775</v>
      </c>
      <c r="C274" t="str">
        <f>'Raw Data'!C274</f>
        <v>Gsp Post 00</v>
      </c>
      <c r="D274">
        <f>'Raw Data'!D274</f>
        <v>43597.781944444447</v>
      </c>
      <c r="E274" s="1">
        <f t="shared" si="42"/>
        <v>2019</v>
      </c>
      <c r="F274" s="1" t="str" cm="1">
        <f t="array" ref="F274">_xlfn.IFS(E274&lt;=2016,"before treatment",E274=2017,"unknown",E274&gt;2017,"after treatment")</f>
        <v>after treatment</v>
      </c>
      <c r="G274" s="1">
        <f t="shared" si="43"/>
        <v>0</v>
      </c>
      <c r="H274" s="1">
        <f t="shared" si="44"/>
        <v>1</v>
      </c>
      <c r="I274" t="str">
        <f>'Raw Data'!E274</f>
        <v>Franklin</v>
      </c>
      <c r="J274" t="str">
        <f>'Raw Data'!F274</f>
        <v>["Cromers Bridge Ln","Sandy Cross Rd","Sandy Cross Rd"]</v>
      </c>
      <c r="K274" t="str">
        <f>'Raw Data'!G274</f>
        <v>(none)</v>
      </c>
      <c r="L274" t="str">
        <f>'Raw Data'!H274</f>
        <v>(O) No Injury</v>
      </c>
      <c r="M274">
        <f>'Raw Data'!I274</f>
        <v>0</v>
      </c>
      <c r="N274">
        <f>'Raw Data'!J274</f>
        <v>0</v>
      </c>
      <c r="O274">
        <f>'Raw Data'!K274</f>
        <v>0</v>
      </c>
      <c r="P274" t="str">
        <f>'Raw Data'!L274</f>
        <v>Not a Collision with Motor Vehicle</v>
      </c>
      <c r="Q274" t="str">
        <f>'Raw Data'!M274</f>
        <v>Off Roadway</v>
      </c>
      <c r="R274" t="str">
        <f>'Raw Data'!N274</f>
        <v>Ditch</v>
      </c>
      <c r="S274" t="str">
        <f>'Raw Data'!O274</f>
        <v>Culvert</v>
      </c>
      <c r="T274" t="str">
        <f>'Raw Data'!P274</f>
        <v>Too Fast for Conditions</v>
      </c>
      <c r="U274">
        <f>'Raw Data'!Q274</f>
        <v>1</v>
      </c>
      <c r="V274" s="1" t="str">
        <f t="shared" si="45"/>
        <v>Yes</v>
      </c>
      <c r="W274" t="str">
        <f>'Raw Data'!R274</f>
        <v>Negotiating a Curve</v>
      </c>
      <c r="X274" t="str">
        <f>'Raw Data'!S274</f>
        <v>North</v>
      </c>
      <c r="Y274" t="str">
        <f>'Raw Data'!T274</f>
        <v>Daylight</v>
      </c>
      <c r="Z274" t="str">
        <f>'Raw Data'!U274</f>
        <v>Wet</v>
      </c>
      <c r="AA274">
        <f>'Raw Data'!V274</f>
        <v>25</v>
      </c>
      <c r="AB274" t="str">
        <f>'Raw Data'!W274</f>
        <v>Lap and Shoulder Belt Used</v>
      </c>
      <c r="AC274" s="1">
        <f t="shared" si="46"/>
        <v>0</v>
      </c>
      <c r="AD274" t="str">
        <f>'Raw Data'!X274</f>
        <v>Passenger Car</v>
      </c>
      <c r="AE274" t="str">
        <f>'Raw Data'!Y274</f>
        <v>1191005100I</v>
      </c>
      <c r="AF274">
        <f>'Raw Data'!Z274</f>
        <v>10.24</v>
      </c>
      <c r="AG274">
        <f>'Raw Data'!AA274</f>
        <v>34.294291000000001</v>
      </c>
      <c r="AH274">
        <f>'Raw Data'!AB274</f>
        <v>-83.254377000000005</v>
      </c>
      <c r="AI274">
        <f>'Raw Data'!AC274</f>
        <v>8</v>
      </c>
      <c r="AJ274">
        <f>'Raw Data'!AD274</f>
        <v>83</v>
      </c>
      <c r="AK274">
        <f>'Raw Data'!AE274</f>
        <v>1359</v>
      </c>
      <c r="AL274" t="str">
        <f>'Raw Data'!AF274</f>
        <v>D1_0051_00_I</v>
      </c>
      <c r="AM274">
        <f>'Raw Data'!AG274</f>
        <v>27</v>
      </c>
      <c r="AN274">
        <f>'Raw Data'!AH274</f>
        <v>28</v>
      </c>
      <c r="AO274" t="str">
        <f>'Raw Data'!AI274</f>
        <v>simple</v>
      </c>
      <c r="AP274">
        <f>'Raw Data'!AJ274</f>
        <v>1385.8</v>
      </c>
      <c r="AQ274">
        <f>'Raw Data'!AK274</f>
        <v>29.2</v>
      </c>
      <c r="AR274">
        <f>'Raw Data'!AL274</f>
        <v>705</v>
      </c>
      <c r="AS274">
        <f>'Raw Data'!AM274</f>
        <v>-83.255114000000006</v>
      </c>
      <c r="AT274">
        <f>'Raw Data'!AN274</f>
        <v>34.294604</v>
      </c>
      <c r="AU274">
        <f>'Raw Data'!AO274</f>
        <v>-83.252921999999998</v>
      </c>
      <c r="AV274">
        <f>'Raw Data'!AP274</f>
        <v>34.294010999999998</v>
      </c>
      <c r="AW274" t="str">
        <f>'Raw Data'!AQ274</f>
        <v>1191005100I</v>
      </c>
      <c r="AX274">
        <f>'Raw Data'!AR274</f>
        <v>1</v>
      </c>
      <c r="AY274">
        <f>'Raw Data'!AS274</f>
        <v>119</v>
      </c>
      <c r="AZ274">
        <f>'Raw Data'!AT274</f>
        <v>51</v>
      </c>
      <c r="BA274">
        <f>'Raw Data'!AU274</f>
        <v>0</v>
      </c>
      <c r="BB274">
        <f>'Raw Data'!AV274</f>
        <v>55</v>
      </c>
      <c r="BC274">
        <f>'Raw Data'!AW274</f>
        <v>8.2100000000000009</v>
      </c>
      <c r="BD274">
        <f>'Raw Data'!AX274</f>
        <v>8.11</v>
      </c>
      <c r="BE274">
        <f>'Raw Data'!AY274</f>
        <v>805.1</v>
      </c>
      <c r="BF274">
        <f>'Raw Data'!AZ274</f>
        <v>808.4</v>
      </c>
      <c r="BG274">
        <f>'Raw Data'!BA274</f>
        <v>804.8</v>
      </c>
      <c r="BH274">
        <f>'Raw Data'!BB274</f>
        <v>55</v>
      </c>
      <c r="BI274">
        <f>'Raw Data'!BC274</f>
        <v>59.3</v>
      </c>
      <c r="BJ274">
        <f>'Raw Data'!BD274</f>
        <v>0</v>
      </c>
      <c r="BK274">
        <f>'Raw Data'!BE274</f>
        <v>43075</v>
      </c>
      <c r="BL274" t="str">
        <f>'Raw Data'!BF274</f>
        <v>NONE</v>
      </c>
      <c r="BM274">
        <f>'Raw Data'!BG274</f>
        <v>2.2910000000000001E-3</v>
      </c>
      <c r="BN274">
        <f>'Raw Data'!BH274</f>
        <v>22165</v>
      </c>
      <c r="BO274">
        <f>'Raw Data'!BI274</f>
        <v>21636</v>
      </c>
      <c r="BP274" t="str">
        <f>'Raw Data'!BJ274</f>
        <v>1191005100I</v>
      </c>
      <c r="BQ274" t="str">
        <f>'Raw Data'!BK274</f>
        <v>FRANKLIN</v>
      </c>
      <c r="BR274">
        <f>'Raw Data'!BL274</f>
        <v>1</v>
      </c>
      <c r="BS274">
        <f>'Raw Data'!BM274</f>
        <v>5100</v>
      </c>
      <c r="BT274">
        <f>'Raw Data'!BN274</f>
        <v>1</v>
      </c>
      <c r="BU274">
        <f>'Raw Data'!BO274</f>
        <v>1</v>
      </c>
      <c r="BV274">
        <f>'Raw Data'!BP274</f>
        <v>2</v>
      </c>
      <c r="BW274">
        <f>'Raw Data'!BQ274</f>
        <v>1</v>
      </c>
      <c r="BX274">
        <f>'Raw Data'!BR274</f>
        <v>1</v>
      </c>
      <c r="BY274">
        <f>'Raw Data'!BS274</f>
        <v>2</v>
      </c>
      <c r="BZ274">
        <f>'Raw Data'!BT274</f>
        <v>0</v>
      </c>
      <c r="CA274">
        <f>'Raw Data'!BU274</f>
        <v>4</v>
      </c>
      <c r="CB274" t="str">
        <f>'Raw Data'!BV274</f>
        <v>N</v>
      </c>
      <c r="CC274">
        <f>'Raw Data'!BW274</f>
        <v>119</v>
      </c>
      <c r="CD274">
        <f>'Raw Data'!BX274</f>
        <v>51</v>
      </c>
      <c r="CE274">
        <f>'Raw Data'!BY274</f>
        <v>0</v>
      </c>
      <c r="CF274" t="str">
        <f>'Raw Data'!BZ274</f>
        <v>Not Urban</v>
      </c>
      <c r="CG274" t="str">
        <f>'Raw Data'!CA274</f>
        <v>Not Urban</v>
      </c>
      <c r="CH274">
        <f>'Raw Data'!CB274</f>
        <v>0</v>
      </c>
      <c r="CI274">
        <f>'Raw Data'!CC274</f>
        <v>55</v>
      </c>
      <c r="CJ274">
        <f>'Raw Data'!CD274</f>
        <v>2670</v>
      </c>
      <c r="CK274" t="str">
        <f>'Raw Data'!CE274</f>
        <v xml:space="preserve"> </v>
      </c>
      <c r="CL274">
        <f>'Raw Data'!CF274</f>
        <v>0</v>
      </c>
      <c r="CM274">
        <f>'Raw Data'!CG274</f>
        <v>0.44057299999999999</v>
      </c>
      <c r="CN274">
        <f>'Raw Data'!CH274</f>
        <v>9</v>
      </c>
      <c r="CO274" t="str">
        <f>'Raw Data'!CI274</f>
        <v>State Mainline</v>
      </c>
      <c r="CP274">
        <f>'Raw Data'!CJ274</f>
        <v>2670</v>
      </c>
      <c r="CQ274">
        <f>'Raw Data'!CK274</f>
        <v>243189</v>
      </c>
      <c r="CR274">
        <f>'Raw Data'!CL274</f>
        <v>10.24</v>
      </c>
      <c r="CS274">
        <f>'Raw Data'!CM274</f>
        <v>10.68</v>
      </c>
      <c r="CT274">
        <f>'Raw Data'!CN274</f>
        <v>243189</v>
      </c>
      <c r="CU274">
        <f>'Raw Data'!CO274</f>
        <v>0</v>
      </c>
      <c r="CV274">
        <f>'Raw Data'!CP274</f>
        <v>2326.225778</v>
      </c>
      <c r="CW274">
        <f>'Raw Data'!CQ274</f>
        <v>100</v>
      </c>
      <c r="CX274">
        <f>'Raw Data'!CR274</f>
        <v>21680</v>
      </c>
      <c r="CY274">
        <f>'Raw Data'!CS274</f>
        <v>1.7083999999999998E-2</v>
      </c>
      <c r="CZ274">
        <f>'Raw Data'!CT274</f>
        <v>0</v>
      </c>
      <c r="DA274">
        <f>'Raw Data'!CU274</f>
        <v>2.2910000000000001E-3</v>
      </c>
      <c r="DB274">
        <f>'Raw Data'!CV274</f>
        <v>172</v>
      </c>
      <c r="DC274" t="str">
        <f>'Raw Data'!CW274</f>
        <v>119-0214</v>
      </c>
      <c r="DD274" t="str">
        <f>'Raw Data'!CX274</f>
        <v>4R : Rural Minor Arterial</v>
      </c>
      <c r="DE274" t="str">
        <f>'Raw Data'!CY274</f>
        <v>34.283743, -83.266704</v>
      </c>
      <c r="DF274">
        <f>'Raw Data'!CZ274</f>
        <v>-83.266704000000004</v>
      </c>
      <c r="DG274">
        <f>'Raw Data'!DA274</f>
        <v>34.283743000000001</v>
      </c>
      <c r="DH274">
        <f>'Raw Data'!DB274</f>
        <v>34.283743000000001</v>
      </c>
      <c r="DI274">
        <f>'Raw Data'!DC274</f>
        <v>-83.266704000000004</v>
      </c>
      <c r="DJ274">
        <f>'Raw Data'!DD274</f>
        <v>2.2910000000000001E-3</v>
      </c>
      <c r="DK274">
        <f>'Raw Data'!DE274</f>
        <v>8</v>
      </c>
      <c r="DL274" s="1" t="str">
        <f>VLOOKUP(DK274,'Curve Info'!$A$9:$P$76,16)</f>
        <v>High Crash Frequency</v>
      </c>
      <c r="DM274" s="1" t="str">
        <f>VLOOKUP(DK274,'Curve Info'!$A$9:$P$76,14)</f>
        <v>Medium AADT</v>
      </c>
      <c r="DN274" s="1">
        <f t="shared" si="47"/>
        <v>2913.3333333333335</v>
      </c>
      <c r="DO274" s="1">
        <f t="shared" si="48"/>
        <v>2650</v>
      </c>
      <c r="DP274" s="1">
        <f t="shared" si="49"/>
        <v>263.33333333333348</v>
      </c>
      <c r="DQ274" s="1">
        <f t="shared" si="50"/>
        <v>9.9371069182389998E-2</v>
      </c>
      <c r="DR274" s="1">
        <f t="shared" si="51"/>
        <v>2781.666666666667</v>
      </c>
      <c r="DS274">
        <f>'Raw Data'!DF274</f>
        <v>2930</v>
      </c>
      <c r="DT274">
        <f>'Raw Data'!DG274</f>
        <v>23.2</v>
      </c>
      <c r="DU274">
        <f>'Raw Data'!DH274</f>
        <v>2950</v>
      </c>
      <c r="DV274">
        <f>'Raw Data'!DI274</f>
        <v>24.4</v>
      </c>
      <c r="DW274">
        <f>'Raw Data'!DJ274</f>
        <v>2860</v>
      </c>
      <c r="DX274">
        <f>'Raw Data'!DK274</f>
        <v>24.4</v>
      </c>
      <c r="DY274">
        <f>'Raw Data'!DL274</f>
        <v>2700</v>
      </c>
      <c r="DZ274">
        <f>'Raw Data'!DM274</f>
        <v>0</v>
      </c>
      <c r="EA274">
        <f>'Raw Data'!DN274</f>
        <v>2620</v>
      </c>
      <c r="EB274">
        <f>'Raw Data'!DO274</f>
        <v>22.2</v>
      </c>
      <c r="EC274">
        <f>'Raw Data'!DP274</f>
        <v>2920</v>
      </c>
      <c r="ED274">
        <f>'Raw Data'!DQ274</f>
        <v>14</v>
      </c>
      <c r="EE274">
        <f>'Raw Data'!DR274</f>
        <v>2780</v>
      </c>
      <c r="EF274">
        <f>'Raw Data'!DS274</f>
        <v>14</v>
      </c>
      <c r="EG274">
        <f>'Raw Data'!DT274</f>
        <v>2280</v>
      </c>
      <c r="EH274">
        <f>'Raw Data'!DU274</f>
        <v>14</v>
      </c>
      <c r="EI274">
        <f>'Raw Data'!DV274</f>
        <v>2280</v>
      </c>
      <c r="EJ274">
        <f>'Raw Data'!DW274</f>
        <v>0</v>
      </c>
      <c r="EK274">
        <f>'Raw Data'!DX274</f>
        <v>2620</v>
      </c>
      <c r="EL274">
        <f>'Raw Data'!DY274</f>
        <v>0</v>
      </c>
      <c r="EM274">
        <f>'Raw Data'!DZ274</f>
        <v>0</v>
      </c>
    </row>
    <row r="275" spans="1:143" x14ac:dyDescent="0.3">
      <c r="A275">
        <f>'Raw Data'!A275</f>
        <v>274</v>
      </c>
      <c r="B275">
        <f>'Raw Data'!B275</f>
        <v>6794144</v>
      </c>
      <c r="C275" t="str">
        <f>'Raw Data'!C275</f>
        <v>Gsp Post 00</v>
      </c>
      <c r="D275">
        <f>'Raw Data'!D275</f>
        <v>43296.337500000001</v>
      </c>
      <c r="E275" s="1">
        <f t="shared" si="42"/>
        <v>2018</v>
      </c>
      <c r="F275" s="1" t="str" cm="1">
        <f t="array" ref="F275">_xlfn.IFS(E275&lt;=2016,"before treatment",E275=2017,"unknown",E275&gt;2017,"after treatment")</f>
        <v>after treatment</v>
      </c>
      <c r="G275" s="1">
        <f t="shared" si="43"/>
        <v>0</v>
      </c>
      <c r="H275" s="1">
        <f t="shared" si="44"/>
        <v>1</v>
      </c>
      <c r="I275" t="str">
        <f>'Raw Data'!E275</f>
        <v>Franklin</v>
      </c>
      <c r="J275" t="str">
        <f>'Raw Data'!F275</f>
        <v>["Cromers Bridge Ln","Sandy Cross Rd","Sandy Cross Rd"]</v>
      </c>
      <c r="K275" t="str">
        <f>'Raw Data'!G275</f>
        <v>Sr 51</v>
      </c>
      <c r="L275" t="str">
        <f>'Raw Data'!H275</f>
        <v>(B) Suspected Minor/Visible Injury</v>
      </c>
      <c r="M275">
        <f>'Raw Data'!I275</f>
        <v>0</v>
      </c>
      <c r="N275">
        <f>'Raw Data'!J275</f>
        <v>0</v>
      </c>
      <c r="O275">
        <f>'Raw Data'!K275</f>
        <v>2</v>
      </c>
      <c r="P275" t="str">
        <f>'Raw Data'!L275</f>
        <v>Angle (Other)</v>
      </c>
      <c r="Q275" t="str">
        <f>'Raw Data'!M275</f>
        <v>On Roadway - Roadway Intersection</v>
      </c>
      <c r="R275" t="str">
        <f>'Raw Data'!N275</f>
        <v>["Motor Vehicle in Motion","Motor Vehicle in Motion"]</v>
      </c>
      <c r="S275" t="str">
        <f>'Raw Data'!O275</f>
        <v>["Motor Vehicle in Motion","Motor Vehicle in Motion"]</v>
      </c>
      <c r="T275" t="str">
        <f>'Raw Data'!P275</f>
        <v>["Disregard Stop Sign/Signal","No Contributing Factors"]</v>
      </c>
      <c r="U275">
        <f>'Raw Data'!Q275</f>
        <v>2</v>
      </c>
      <c r="V275" s="1" t="str">
        <f t="shared" si="45"/>
        <v>No</v>
      </c>
      <c r="W275" t="str">
        <f>'Raw Data'!R275</f>
        <v>["Straight","Straight"]</v>
      </c>
      <c r="X275" t="str">
        <f>'Raw Data'!S275</f>
        <v>["East","South"]</v>
      </c>
      <c r="Y275" t="str">
        <f>'Raw Data'!T275</f>
        <v>Daylight</v>
      </c>
      <c r="Z275" t="str">
        <f>'Raw Data'!U275</f>
        <v>Dry</v>
      </c>
      <c r="AA275" t="str">
        <f>'Raw Data'!V275</f>
        <v>[46,57]</v>
      </c>
      <c r="AB275" t="str">
        <f>'Raw Data'!W275</f>
        <v>["Lap and Shoulder Belt Used","Lap and Shoulder Belt Used"]</v>
      </c>
      <c r="AC275" s="1">
        <f t="shared" si="46"/>
        <v>0</v>
      </c>
      <c r="AD275" t="str">
        <f>'Raw Data'!X275</f>
        <v>["Passenger Car","Pickup Truck"]</v>
      </c>
      <c r="AE275" t="str">
        <f>'Raw Data'!Y275</f>
        <v>1191005100I</v>
      </c>
      <c r="AF275">
        <f>'Raw Data'!Z275</f>
        <v>10.24</v>
      </c>
      <c r="AG275">
        <f>'Raw Data'!AA275</f>
        <v>34.294291000000001</v>
      </c>
      <c r="AH275">
        <f>'Raw Data'!AB275</f>
        <v>-83.254377000000005</v>
      </c>
      <c r="AI275">
        <f>'Raw Data'!AC275</f>
        <v>8</v>
      </c>
      <c r="AJ275">
        <f>'Raw Data'!AD275</f>
        <v>83</v>
      </c>
      <c r="AK275">
        <f>'Raw Data'!AE275</f>
        <v>1359</v>
      </c>
      <c r="AL275" t="str">
        <f>'Raw Data'!AF275</f>
        <v>D1_0051_00_I</v>
      </c>
      <c r="AM275">
        <f>'Raw Data'!AG275</f>
        <v>27</v>
      </c>
      <c r="AN275">
        <f>'Raw Data'!AH275</f>
        <v>28</v>
      </c>
      <c r="AO275" t="str">
        <f>'Raw Data'!AI275</f>
        <v>simple</v>
      </c>
      <c r="AP275">
        <f>'Raw Data'!AJ275</f>
        <v>1385.8</v>
      </c>
      <c r="AQ275">
        <f>'Raw Data'!AK275</f>
        <v>29.2</v>
      </c>
      <c r="AR275">
        <f>'Raw Data'!AL275</f>
        <v>705</v>
      </c>
      <c r="AS275">
        <f>'Raw Data'!AM275</f>
        <v>-83.255114000000006</v>
      </c>
      <c r="AT275">
        <f>'Raw Data'!AN275</f>
        <v>34.294604</v>
      </c>
      <c r="AU275">
        <f>'Raw Data'!AO275</f>
        <v>-83.252921999999998</v>
      </c>
      <c r="AV275">
        <f>'Raw Data'!AP275</f>
        <v>34.294010999999998</v>
      </c>
      <c r="AW275" t="str">
        <f>'Raw Data'!AQ275</f>
        <v>1191005100I</v>
      </c>
      <c r="AX275">
        <f>'Raw Data'!AR275</f>
        <v>1</v>
      </c>
      <c r="AY275">
        <f>'Raw Data'!AS275</f>
        <v>119</v>
      </c>
      <c r="AZ275">
        <f>'Raw Data'!AT275</f>
        <v>51</v>
      </c>
      <c r="BA275">
        <f>'Raw Data'!AU275</f>
        <v>0</v>
      </c>
      <c r="BB275">
        <f>'Raw Data'!AV275</f>
        <v>55</v>
      </c>
      <c r="BC275">
        <f>'Raw Data'!AW275</f>
        <v>8.2100000000000009</v>
      </c>
      <c r="BD275">
        <f>'Raw Data'!AX275</f>
        <v>8.11</v>
      </c>
      <c r="BE275">
        <f>'Raw Data'!AY275</f>
        <v>805.1</v>
      </c>
      <c r="BF275">
        <f>'Raw Data'!AZ275</f>
        <v>808.4</v>
      </c>
      <c r="BG275">
        <f>'Raw Data'!BA275</f>
        <v>804.8</v>
      </c>
      <c r="BH275">
        <f>'Raw Data'!BB275</f>
        <v>55</v>
      </c>
      <c r="BI275">
        <f>'Raw Data'!BC275</f>
        <v>59.3</v>
      </c>
      <c r="BJ275">
        <f>'Raw Data'!BD275</f>
        <v>0</v>
      </c>
      <c r="BK275">
        <f>'Raw Data'!BE275</f>
        <v>43075</v>
      </c>
      <c r="BL275" t="str">
        <f>'Raw Data'!BF275</f>
        <v>NONE</v>
      </c>
      <c r="BM275">
        <f>'Raw Data'!BG275</f>
        <v>2.2910000000000001E-3</v>
      </c>
      <c r="BN275">
        <f>'Raw Data'!BH275</f>
        <v>22165</v>
      </c>
      <c r="BO275">
        <f>'Raw Data'!BI275</f>
        <v>21636</v>
      </c>
      <c r="BP275" t="str">
        <f>'Raw Data'!BJ275</f>
        <v>1191005100I</v>
      </c>
      <c r="BQ275" t="str">
        <f>'Raw Data'!BK275</f>
        <v>FRANKLIN</v>
      </c>
      <c r="BR275">
        <f>'Raw Data'!BL275</f>
        <v>1</v>
      </c>
      <c r="BS275">
        <f>'Raw Data'!BM275</f>
        <v>5100</v>
      </c>
      <c r="BT275">
        <f>'Raw Data'!BN275</f>
        <v>1</v>
      </c>
      <c r="BU275">
        <f>'Raw Data'!BO275</f>
        <v>1</v>
      </c>
      <c r="BV275">
        <f>'Raw Data'!BP275</f>
        <v>2</v>
      </c>
      <c r="BW275">
        <f>'Raw Data'!BQ275</f>
        <v>1</v>
      </c>
      <c r="BX275">
        <f>'Raw Data'!BR275</f>
        <v>1</v>
      </c>
      <c r="BY275">
        <f>'Raw Data'!BS275</f>
        <v>2</v>
      </c>
      <c r="BZ275">
        <f>'Raw Data'!BT275</f>
        <v>0</v>
      </c>
      <c r="CA275">
        <f>'Raw Data'!BU275</f>
        <v>4</v>
      </c>
      <c r="CB275" t="str">
        <f>'Raw Data'!BV275</f>
        <v>N</v>
      </c>
      <c r="CC275">
        <f>'Raw Data'!BW275</f>
        <v>119</v>
      </c>
      <c r="CD275">
        <f>'Raw Data'!BX275</f>
        <v>51</v>
      </c>
      <c r="CE275">
        <f>'Raw Data'!BY275</f>
        <v>0</v>
      </c>
      <c r="CF275" t="str">
        <f>'Raw Data'!BZ275</f>
        <v>Not Urban</v>
      </c>
      <c r="CG275" t="str">
        <f>'Raw Data'!CA275</f>
        <v>Not Urban</v>
      </c>
      <c r="CH275">
        <f>'Raw Data'!CB275</f>
        <v>0</v>
      </c>
      <c r="CI275">
        <f>'Raw Data'!CC275</f>
        <v>55</v>
      </c>
      <c r="CJ275">
        <f>'Raw Data'!CD275</f>
        <v>2670</v>
      </c>
      <c r="CK275" t="str">
        <f>'Raw Data'!CE275</f>
        <v xml:space="preserve"> </v>
      </c>
      <c r="CL275">
        <f>'Raw Data'!CF275</f>
        <v>0</v>
      </c>
      <c r="CM275">
        <f>'Raw Data'!CG275</f>
        <v>0.44057299999999999</v>
      </c>
      <c r="CN275">
        <f>'Raw Data'!CH275</f>
        <v>9</v>
      </c>
      <c r="CO275" t="str">
        <f>'Raw Data'!CI275</f>
        <v>State Mainline</v>
      </c>
      <c r="CP275">
        <f>'Raw Data'!CJ275</f>
        <v>2670</v>
      </c>
      <c r="CQ275">
        <f>'Raw Data'!CK275</f>
        <v>243189</v>
      </c>
      <c r="CR275">
        <f>'Raw Data'!CL275</f>
        <v>10.24</v>
      </c>
      <c r="CS275">
        <f>'Raw Data'!CM275</f>
        <v>10.68</v>
      </c>
      <c r="CT275">
        <f>'Raw Data'!CN275</f>
        <v>243189</v>
      </c>
      <c r="CU275">
        <f>'Raw Data'!CO275</f>
        <v>0</v>
      </c>
      <c r="CV275">
        <f>'Raw Data'!CP275</f>
        <v>2326.225778</v>
      </c>
      <c r="CW275">
        <f>'Raw Data'!CQ275</f>
        <v>100</v>
      </c>
      <c r="CX275">
        <f>'Raw Data'!CR275</f>
        <v>21680</v>
      </c>
      <c r="CY275">
        <f>'Raw Data'!CS275</f>
        <v>1.7083999999999998E-2</v>
      </c>
      <c r="CZ275">
        <f>'Raw Data'!CT275</f>
        <v>0</v>
      </c>
      <c r="DA275">
        <f>'Raw Data'!CU275</f>
        <v>2.2910000000000001E-3</v>
      </c>
      <c r="DB275">
        <f>'Raw Data'!CV275</f>
        <v>172</v>
      </c>
      <c r="DC275" t="str">
        <f>'Raw Data'!CW275</f>
        <v>119-0214</v>
      </c>
      <c r="DD275" t="str">
        <f>'Raw Data'!CX275</f>
        <v>4R : Rural Minor Arterial</v>
      </c>
      <c r="DE275" t="str">
        <f>'Raw Data'!CY275</f>
        <v>34.283743, -83.266704</v>
      </c>
      <c r="DF275">
        <f>'Raw Data'!CZ275</f>
        <v>-83.266704000000004</v>
      </c>
      <c r="DG275">
        <f>'Raw Data'!DA275</f>
        <v>34.283743000000001</v>
      </c>
      <c r="DH275">
        <f>'Raw Data'!DB275</f>
        <v>34.283743000000001</v>
      </c>
      <c r="DI275">
        <f>'Raw Data'!DC275</f>
        <v>-83.266704000000004</v>
      </c>
      <c r="DJ275">
        <f>'Raw Data'!DD275</f>
        <v>2.2910000000000001E-3</v>
      </c>
      <c r="DK275">
        <f>'Raw Data'!DE275</f>
        <v>8</v>
      </c>
      <c r="DL275" s="1" t="str">
        <f>VLOOKUP(DK275,'Curve Info'!$A$9:$P$76,16)</f>
        <v>High Crash Frequency</v>
      </c>
      <c r="DM275" s="1" t="str">
        <f>VLOOKUP(DK275,'Curve Info'!$A$9:$P$76,14)</f>
        <v>Medium AADT</v>
      </c>
      <c r="DN275" s="1">
        <f t="shared" si="47"/>
        <v>2913.3333333333335</v>
      </c>
      <c r="DO275" s="1">
        <f t="shared" si="48"/>
        <v>2650</v>
      </c>
      <c r="DP275" s="1">
        <f t="shared" si="49"/>
        <v>263.33333333333348</v>
      </c>
      <c r="DQ275" s="1">
        <f t="shared" si="50"/>
        <v>9.9371069182389998E-2</v>
      </c>
      <c r="DR275" s="1">
        <f t="shared" si="51"/>
        <v>2781.666666666667</v>
      </c>
      <c r="DS275">
        <f>'Raw Data'!DF275</f>
        <v>2930</v>
      </c>
      <c r="DT275">
        <f>'Raw Data'!DG275</f>
        <v>23.2</v>
      </c>
      <c r="DU275">
        <f>'Raw Data'!DH275</f>
        <v>2950</v>
      </c>
      <c r="DV275">
        <f>'Raw Data'!DI275</f>
        <v>24.4</v>
      </c>
      <c r="DW275">
        <f>'Raw Data'!DJ275</f>
        <v>2860</v>
      </c>
      <c r="DX275">
        <f>'Raw Data'!DK275</f>
        <v>24.4</v>
      </c>
      <c r="DY275">
        <f>'Raw Data'!DL275</f>
        <v>2700</v>
      </c>
      <c r="DZ275">
        <f>'Raw Data'!DM275</f>
        <v>0</v>
      </c>
      <c r="EA275">
        <f>'Raw Data'!DN275</f>
        <v>2620</v>
      </c>
      <c r="EB275">
        <f>'Raw Data'!DO275</f>
        <v>22.2</v>
      </c>
      <c r="EC275">
        <f>'Raw Data'!DP275</f>
        <v>2920</v>
      </c>
      <c r="ED275">
        <f>'Raw Data'!DQ275</f>
        <v>14</v>
      </c>
      <c r="EE275">
        <f>'Raw Data'!DR275</f>
        <v>2780</v>
      </c>
      <c r="EF275">
        <f>'Raw Data'!DS275</f>
        <v>14</v>
      </c>
      <c r="EG275">
        <f>'Raw Data'!DT275</f>
        <v>2280</v>
      </c>
      <c r="EH275">
        <f>'Raw Data'!DU275</f>
        <v>14</v>
      </c>
      <c r="EI275">
        <f>'Raw Data'!DV275</f>
        <v>2280</v>
      </c>
      <c r="EJ275">
        <f>'Raw Data'!DW275</f>
        <v>0</v>
      </c>
      <c r="EK275">
        <f>'Raw Data'!DX275</f>
        <v>2620</v>
      </c>
      <c r="EL275">
        <f>'Raw Data'!DY275</f>
        <v>0</v>
      </c>
      <c r="EM275">
        <f>'Raw Data'!DZ275</f>
        <v>0</v>
      </c>
    </row>
    <row r="276" spans="1:143" x14ac:dyDescent="0.3">
      <c r="A276">
        <f>'Raw Data'!A276</f>
        <v>275</v>
      </c>
      <c r="B276">
        <f>'Raw Data'!B276</f>
        <v>6732304</v>
      </c>
      <c r="C276" t="str">
        <f>'Raw Data'!C276</f>
        <v>Gsp Post 00</v>
      </c>
      <c r="D276">
        <f>'Raw Data'!D276</f>
        <v>43247.693055555559</v>
      </c>
      <c r="E276" s="1">
        <f t="shared" si="42"/>
        <v>2018</v>
      </c>
      <c r="F276" s="1" t="str" cm="1">
        <f t="array" ref="F276">_xlfn.IFS(E276&lt;=2016,"before treatment",E276=2017,"unknown",E276&gt;2017,"after treatment")</f>
        <v>after treatment</v>
      </c>
      <c r="G276" s="1">
        <f t="shared" si="43"/>
        <v>0</v>
      </c>
      <c r="H276" s="1">
        <f t="shared" si="44"/>
        <v>1</v>
      </c>
      <c r="I276" t="str">
        <f>'Raw Data'!E276</f>
        <v>Franklin</v>
      </c>
      <c r="J276" t="str">
        <f>'Raw Data'!F276</f>
        <v>["Cromers Bridge Ln","Sandy Cross Rd","Sandy Cross Rd"]</v>
      </c>
      <c r="K276" t="str">
        <f>'Raw Data'!G276</f>
        <v>(none)</v>
      </c>
      <c r="L276" t="str">
        <f>'Raw Data'!H276</f>
        <v>(C) Possible Injury / Complaint</v>
      </c>
      <c r="M276">
        <f>'Raw Data'!I276</f>
        <v>0</v>
      </c>
      <c r="N276">
        <f>'Raw Data'!J276</f>
        <v>0</v>
      </c>
      <c r="O276">
        <f>'Raw Data'!K276</f>
        <v>0</v>
      </c>
      <c r="P276" t="str">
        <f>'Raw Data'!L276</f>
        <v>Not a Collision with Motor Vehicle</v>
      </c>
      <c r="Q276" t="str">
        <f>'Raw Data'!M276</f>
        <v>On Roadway - Non-Intersection</v>
      </c>
      <c r="R276" t="str">
        <f>'Raw Data'!N276</f>
        <v>["Motor Vehicle in Motion","Pedal-Cycle"]</v>
      </c>
      <c r="S276" t="str">
        <f>'Raw Data'!O276</f>
        <v>Pedestrian</v>
      </c>
      <c r="T276" t="str">
        <f>'Raw Data'!P276</f>
        <v>["Changed Lanes Improperly","No Contributing Factors"]</v>
      </c>
      <c r="U276">
        <f>'Raw Data'!Q276</f>
        <v>1</v>
      </c>
      <c r="V276" s="1" t="str">
        <f t="shared" si="45"/>
        <v>Yes</v>
      </c>
      <c r="W276" t="str">
        <f>'Raw Data'!R276</f>
        <v>Passing</v>
      </c>
      <c r="X276" t="str">
        <f>'Raw Data'!S276</f>
        <v>["East","East"]</v>
      </c>
      <c r="Y276" t="str">
        <f>'Raw Data'!T276</f>
        <v>Daylight</v>
      </c>
      <c r="Z276" t="str">
        <f>'Raw Data'!U276</f>
        <v>Dry</v>
      </c>
      <c r="AA276" t="str">
        <f>'Raw Data'!V276</f>
        <v>[13,34]</v>
      </c>
      <c r="AB276" t="str">
        <f>'Raw Data'!W276</f>
        <v>Lap and Shoulder Belt Used</v>
      </c>
      <c r="AC276" s="1">
        <f t="shared" si="46"/>
        <v>0</v>
      </c>
      <c r="AD276" t="str">
        <f>'Raw Data'!X276</f>
        <v>Passenger Car</v>
      </c>
      <c r="AE276" t="str">
        <f>'Raw Data'!Y276</f>
        <v>1191005100I</v>
      </c>
      <c r="AF276">
        <f>'Raw Data'!Z276</f>
        <v>10.24</v>
      </c>
      <c r="AG276">
        <f>'Raw Data'!AA276</f>
        <v>34.294291000000001</v>
      </c>
      <c r="AH276">
        <f>'Raw Data'!AB276</f>
        <v>-83.254377000000005</v>
      </c>
      <c r="AI276">
        <f>'Raw Data'!AC276</f>
        <v>8</v>
      </c>
      <c r="AJ276">
        <f>'Raw Data'!AD276</f>
        <v>83</v>
      </c>
      <c r="AK276">
        <f>'Raw Data'!AE276</f>
        <v>1359</v>
      </c>
      <c r="AL276" t="str">
        <f>'Raw Data'!AF276</f>
        <v>D1_0051_00_I</v>
      </c>
      <c r="AM276">
        <f>'Raw Data'!AG276</f>
        <v>27</v>
      </c>
      <c r="AN276">
        <f>'Raw Data'!AH276</f>
        <v>28</v>
      </c>
      <c r="AO276" t="str">
        <f>'Raw Data'!AI276</f>
        <v>simple</v>
      </c>
      <c r="AP276">
        <f>'Raw Data'!AJ276</f>
        <v>1385.8</v>
      </c>
      <c r="AQ276">
        <f>'Raw Data'!AK276</f>
        <v>29.2</v>
      </c>
      <c r="AR276">
        <f>'Raw Data'!AL276</f>
        <v>705</v>
      </c>
      <c r="AS276">
        <f>'Raw Data'!AM276</f>
        <v>-83.255114000000006</v>
      </c>
      <c r="AT276">
        <f>'Raw Data'!AN276</f>
        <v>34.294604</v>
      </c>
      <c r="AU276">
        <f>'Raw Data'!AO276</f>
        <v>-83.252921999999998</v>
      </c>
      <c r="AV276">
        <f>'Raw Data'!AP276</f>
        <v>34.294010999999998</v>
      </c>
      <c r="AW276" t="str">
        <f>'Raw Data'!AQ276</f>
        <v>1191005100I</v>
      </c>
      <c r="AX276">
        <f>'Raw Data'!AR276</f>
        <v>1</v>
      </c>
      <c r="AY276">
        <f>'Raw Data'!AS276</f>
        <v>119</v>
      </c>
      <c r="AZ276">
        <f>'Raw Data'!AT276</f>
        <v>51</v>
      </c>
      <c r="BA276">
        <f>'Raw Data'!AU276</f>
        <v>0</v>
      </c>
      <c r="BB276">
        <f>'Raw Data'!AV276</f>
        <v>55</v>
      </c>
      <c r="BC276">
        <f>'Raw Data'!AW276</f>
        <v>8.2100000000000009</v>
      </c>
      <c r="BD276">
        <f>'Raw Data'!AX276</f>
        <v>8.11</v>
      </c>
      <c r="BE276">
        <f>'Raw Data'!AY276</f>
        <v>805.1</v>
      </c>
      <c r="BF276">
        <f>'Raw Data'!AZ276</f>
        <v>808.4</v>
      </c>
      <c r="BG276">
        <f>'Raw Data'!BA276</f>
        <v>804.8</v>
      </c>
      <c r="BH276">
        <f>'Raw Data'!BB276</f>
        <v>55</v>
      </c>
      <c r="BI276">
        <f>'Raw Data'!BC276</f>
        <v>59.3</v>
      </c>
      <c r="BJ276">
        <f>'Raw Data'!BD276</f>
        <v>0</v>
      </c>
      <c r="BK276">
        <f>'Raw Data'!BE276</f>
        <v>43075</v>
      </c>
      <c r="BL276" t="str">
        <f>'Raw Data'!BF276</f>
        <v>NONE</v>
      </c>
      <c r="BM276">
        <f>'Raw Data'!BG276</f>
        <v>2.2910000000000001E-3</v>
      </c>
      <c r="BN276">
        <f>'Raw Data'!BH276</f>
        <v>22165</v>
      </c>
      <c r="BO276">
        <f>'Raw Data'!BI276</f>
        <v>21636</v>
      </c>
      <c r="BP276" t="str">
        <f>'Raw Data'!BJ276</f>
        <v>1191005100I</v>
      </c>
      <c r="BQ276" t="str">
        <f>'Raw Data'!BK276</f>
        <v>FRANKLIN</v>
      </c>
      <c r="BR276">
        <f>'Raw Data'!BL276</f>
        <v>1</v>
      </c>
      <c r="BS276">
        <f>'Raw Data'!BM276</f>
        <v>5100</v>
      </c>
      <c r="BT276">
        <f>'Raw Data'!BN276</f>
        <v>1</v>
      </c>
      <c r="BU276">
        <f>'Raw Data'!BO276</f>
        <v>1</v>
      </c>
      <c r="BV276">
        <f>'Raw Data'!BP276</f>
        <v>2</v>
      </c>
      <c r="BW276">
        <f>'Raw Data'!BQ276</f>
        <v>1</v>
      </c>
      <c r="BX276">
        <f>'Raw Data'!BR276</f>
        <v>1</v>
      </c>
      <c r="BY276">
        <f>'Raw Data'!BS276</f>
        <v>2</v>
      </c>
      <c r="BZ276">
        <f>'Raw Data'!BT276</f>
        <v>0</v>
      </c>
      <c r="CA276">
        <f>'Raw Data'!BU276</f>
        <v>4</v>
      </c>
      <c r="CB276" t="str">
        <f>'Raw Data'!BV276</f>
        <v>N</v>
      </c>
      <c r="CC276">
        <f>'Raw Data'!BW276</f>
        <v>119</v>
      </c>
      <c r="CD276">
        <f>'Raw Data'!BX276</f>
        <v>51</v>
      </c>
      <c r="CE276">
        <f>'Raw Data'!BY276</f>
        <v>0</v>
      </c>
      <c r="CF276" t="str">
        <f>'Raw Data'!BZ276</f>
        <v>Not Urban</v>
      </c>
      <c r="CG276" t="str">
        <f>'Raw Data'!CA276</f>
        <v>Not Urban</v>
      </c>
      <c r="CH276">
        <f>'Raw Data'!CB276</f>
        <v>0</v>
      </c>
      <c r="CI276">
        <f>'Raw Data'!CC276</f>
        <v>55</v>
      </c>
      <c r="CJ276">
        <f>'Raw Data'!CD276</f>
        <v>2670</v>
      </c>
      <c r="CK276" t="str">
        <f>'Raw Data'!CE276</f>
        <v xml:space="preserve"> </v>
      </c>
      <c r="CL276">
        <f>'Raw Data'!CF276</f>
        <v>0</v>
      </c>
      <c r="CM276">
        <f>'Raw Data'!CG276</f>
        <v>0.44057299999999999</v>
      </c>
      <c r="CN276">
        <f>'Raw Data'!CH276</f>
        <v>9</v>
      </c>
      <c r="CO276" t="str">
        <f>'Raw Data'!CI276</f>
        <v>State Mainline</v>
      </c>
      <c r="CP276">
        <f>'Raw Data'!CJ276</f>
        <v>2670</v>
      </c>
      <c r="CQ276">
        <f>'Raw Data'!CK276</f>
        <v>243189</v>
      </c>
      <c r="CR276">
        <f>'Raw Data'!CL276</f>
        <v>10.24</v>
      </c>
      <c r="CS276">
        <f>'Raw Data'!CM276</f>
        <v>10.68</v>
      </c>
      <c r="CT276">
        <f>'Raw Data'!CN276</f>
        <v>243189</v>
      </c>
      <c r="CU276">
        <f>'Raw Data'!CO276</f>
        <v>0</v>
      </c>
      <c r="CV276">
        <f>'Raw Data'!CP276</f>
        <v>2326.225778</v>
      </c>
      <c r="CW276">
        <f>'Raw Data'!CQ276</f>
        <v>100</v>
      </c>
      <c r="CX276">
        <f>'Raw Data'!CR276</f>
        <v>21680</v>
      </c>
      <c r="CY276">
        <f>'Raw Data'!CS276</f>
        <v>1.7083999999999998E-2</v>
      </c>
      <c r="CZ276">
        <f>'Raw Data'!CT276</f>
        <v>0</v>
      </c>
      <c r="DA276">
        <f>'Raw Data'!CU276</f>
        <v>2.2910000000000001E-3</v>
      </c>
      <c r="DB276">
        <f>'Raw Data'!CV276</f>
        <v>172</v>
      </c>
      <c r="DC276" t="str">
        <f>'Raw Data'!CW276</f>
        <v>119-0214</v>
      </c>
      <c r="DD276" t="str">
        <f>'Raw Data'!CX276</f>
        <v>4R : Rural Minor Arterial</v>
      </c>
      <c r="DE276" t="str">
        <f>'Raw Data'!CY276</f>
        <v>34.283743, -83.266704</v>
      </c>
      <c r="DF276">
        <f>'Raw Data'!CZ276</f>
        <v>-83.266704000000004</v>
      </c>
      <c r="DG276">
        <f>'Raw Data'!DA276</f>
        <v>34.283743000000001</v>
      </c>
      <c r="DH276">
        <f>'Raw Data'!DB276</f>
        <v>34.283743000000001</v>
      </c>
      <c r="DI276">
        <f>'Raw Data'!DC276</f>
        <v>-83.266704000000004</v>
      </c>
      <c r="DJ276">
        <f>'Raw Data'!DD276</f>
        <v>2.2910000000000001E-3</v>
      </c>
      <c r="DK276">
        <f>'Raw Data'!DE276</f>
        <v>8</v>
      </c>
      <c r="DL276" s="1" t="str">
        <f>VLOOKUP(DK276,'Curve Info'!$A$9:$P$76,16)</f>
        <v>High Crash Frequency</v>
      </c>
      <c r="DM276" s="1" t="str">
        <f>VLOOKUP(DK276,'Curve Info'!$A$9:$P$76,14)</f>
        <v>Medium AADT</v>
      </c>
      <c r="DN276" s="1">
        <f t="shared" si="47"/>
        <v>2913.3333333333335</v>
      </c>
      <c r="DO276" s="1">
        <f t="shared" si="48"/>
        <v>2650</v>
      </c>
      <c r="DP276" s="1">
        <f t="shared" si="49"/>
        <v>263.33333333333348</v>
      </c>
      <c r="DQ276" s="1">
        <f t="shared" si="50"/>
        <v>9.9371069182389998E-2</v>
      </c>
      <c r="DR276" s="1">
        <f t="shared" si="51"/>
        <v>2781.666666666667</v>
      </c>
      <c r="DS276">
        <f>'Raw Data'!DF276</f>
        <v>2930</v>
      </c>
      <c r="DT276">
        <f>'Raw Data'!DG276</f>
        <v>23.2</v>
      </c>
      <c r="DU276">
        <f>'Raw Data'!DH276</f>
        <v>2950</v>
      </c>
      <c r="DV276">
        <f>'Raw Data'!DI276</f>
        <v>24.4</v>
      </c>
      <c r="DW276">
        <f>'Raw Data'!DJ276</f>
        <v>2860</v>
      </c>
      <c r="DX276">
        <f>'Raw Data'!DK276</f>
        <v>24.4</v>
      </c>
      <c r="DY276">
        <f>'Raw Data'!DL276</f>
        <v>2700</v>
      </c>
      <c r="DZ276">
        <f>'Raw Data'!DM276</f>
        <v>0</v>
      </c>
      <c r="EA276">
        <f>'Raw Data'!DN276</f>
        <v>2620</v>
      </c>
      <c r="EB276">
        <f>'Raw Data'!DO276</f>
        <v>22.2</v>
      </c>
      <c r="EC276">
        <f>'Raw Data'!DP276</f>
        <v>2920</v>
      </c>
      <c r="ED276">
        <f>'Raw Data'!DQ276</f>
        <v>14</v>
      </c>
      <c r="EE276">
        <f>'Raw Data'!DR276</f>
        <v>2780</v>
      </c>
      <c r="EF276">
        <f>'Raw Data'!DS276</f>
        <v>14</v>
      </c>
      <c r="EG276">
        <f>'Raw Data'!DT276</f>
        <v>2280</v>
      </c>
      <c r="EH276">
        <f>'Raw Data'!DU276</f>
        <v>14</v>
      </c>
      <c r="EI276">
        <f>'Raw Data'!DV276</f>
        <v>2280</v>
      </c>
      <c r="EJ276">
        <f>'Raw Data'!DW276</f>
        <v>0</v>
      </c>
      <c r="EK276">
        <f>'Raw Data'!DX276</f>
        <v>2620</v>
      </c>
      <c r="EL276">
        <f>'Raw Data'!DY276</f>
        <v>0</v>
      </c>
      <c r="EM276">
        <f>'Raw Data'!DZ276</f>
        <v>0</v>
      </c>
    </row>
    <row r="277" spans="1:143" x14ac:dyDescent="0.3">
      <c r="A277">
        <f>'Raw Data'!A277</f>
        <v>276</v>
      </c>
      <c r="B277">
        <f>'Raw Data'!B277</f>
        <v>6630688</v>
      </c>
      <c r="C277" t="str">
        <f>'Raw Data'!C277</f>
        <v>Gsp Post 00</v>
      </c>
      <c r="D277">
        <f>'Raw Data'!D277</f>
        <v>43171.717361111114</v>
      </c>
      <c r="E277" s="1">
        <f t="shared" si="42"/>
        <v>2018</v>
      </c>
      <c r="F277" s="1" t="str" cm="1">
        <f t="array" ref="F277">_xlfn.IFS(E277&lt;=2016,"before treatment",E277=2017,"unknown",E277&gt;2017,"after treatment")</f>
        <v>after treatment</v>
      </c>
      <c r="G277" s="1">
        <f t="shared" si="43"/>
        <v>0</v>
      </c>
      <c r="H277" s="1">
        <f t="shared" si="44"/>
        <v>1</v>
      </c>
      <c r="I277" t="str">
        <f>'Raw Data'!E277</f>
        <v>Franklin</v>
      </c>
      <c r="J277" t="str">
        <f>'Raw Data'!F277</f>
        <v>["Cromers Bridge Ln","Sandy Cross Rd","Sandy Cross Rd"]</v>
      </c>
      <c r="K277" t="str">
        <f>'Raw Data'!G277</f>
        <v>(none)</v>
      </c>
      <c r="L277" t="str">
        <f>'Raw Data'!H277</f>
        <v>(C) Possible Injury / Complaint</v>
      </c>
      <c r="M277">
        <f>'Raw Data'!I277</f>
        <v>0</v>
      </c>
      <c r="N277">
        <f>'Raw Data'!J277</f>
        <v>0</v>
      </c>
      <c r="O277">
        <f>'Raw Data'!K277</f>
        <v>0</v>
      </c>
      <c r="P277" t="str">
        <f>'Raw Data'!L277</f>
        <v>Not a Collision with Motor Vehicle</v>
      </c>
      <c r="Q277" t="str">
        <f>'Raw Data'!M277</f>
        <v>Off Roadway</v>
      </c>
      <c r="R277" t="str">
        <f>'Raw Data'!N277</f>
        <v>Tree</v>
      </c>
      <c r="S277" t="str">
        <f>'Raw Data'!O277</f>
        <v>Tree</v>
      </c>
      <c r="T277" t="str">
        <f>'Raw Data'!P277</f>
        <v>No Contributing Factors</v>
      </c>
      <c r="U277">
        <f>'Raw Data'!Q277</f>
        <v>1</v>
      </c>
      <c r="V277" s="1" t="str">
        <f t="shared" si="45"/>
        <v>Yes</v>
      </c>
      <c r="W277" t="str">
        <f>'Raw Data'!R277</f>
        <v>Straight</v>
      </c>
      <c r="X277" t="str">
        <f>'Raw Data'!S277</f>
        <v>South</v>
      </c>
      <c r="Y277" t="str">
        <f>'Raw Data'!T277</f>
        <v>Daylight</v>
      </c>
      <c r="Z277" t="str">
        <f>'Raw Data'!U277</f>
        <v>Dry</v>
      </c>
      <c r="AA277">
        <f>'Raw Data'!V277</f>
        <v>43</v>
      </c>
      <c r="AB277" t="str">
        <f>'Raw Data'!W277</f>
        <v>["Lap and Shoulder Belt Used","Lap and Shoulder Belt Used","Lap and Shoulder Belt Used"]</v>
      </c>
      <c r="AC277" s="1">
        <f t="shared" si="46"/>
        <v>0</v>
      </c>
      <c r="AD277" t="str">
        <f>'Raw Data'!X277</f>
        <v>Sports Utility Vehicle (SUV)</v>
      </c>
      <c r="AE277" t="str">
        <f>'Raw Data'!Y277</f>
        <v>1191005100I</v>
      </c>
      <c r="AF277">
        <f>'Raw Data'!Z277</f>
        <v>10.24</v>
      </c>
      <c r="AG277">
        <f>'Raw Data'!AA277</f>
        <v>34.294291000000001</v>
      </c>
      <c r="AH277">
        <f>'Raw Data'!AB277</f>
        <v>-83.254377000000005</v>
      </c>
      <c r="AI277">
        <f>'Raw Data'!AC277</f>
        <v>8</v>
      </c>
      <c r="AJ277">
        <f>'Raw Data'!AD277</f>
        <v>83</v>
      </c>
      <c r="AK277">
        <f>'Raw Data'!AE277</f>
        <v>1359</v>
      </c>
      <c r="AL277" t="str">
        <f>'Raw Data'!AF277</f>
        <v>D1_0051_00_I</v>
      </c>
      <c r="AM277">
        <f>'Raw Data'!AG277</f>
        <v>27</v>
      </c>
      <c r="AN277">
        <f>'Raw Data'!AH277</f>
        <v>28</v>
      </c>
      <c r="AO277" t="str">
        <f>'Raw Data'!AI277</f>
        <v>simple</v>
      </c>
      <c r="AP277">
        <f>'Raw Data'!AJ277</f>
        <v>1385.8</v>
      </c>
      <c r="AQ277">
        <f>'Raw Data'!AK277</f>
        <v>29.2</v>
      </c>
      <c r="AR277">
        <f>'Raw Data'!AL277</f>
        <v>705</v>
      </c>
      <c r="AS277">
        <f>'Raw Data'!AM277</f>
        <v>-83.255114000000006</v>
      </c>
      <c r="AT277">
        <f>'Raw Data'!AN277</f>
        <v>34.294604</v>
      </c>
      <c r="AU277">
        <f>'Raw Data'!AO277</f>
        <v>-83.252921999999998</v>
      </c>
      <c r="AV277">
        <f>'Raw Data'!AP277</f>
        <v>34.294010999999998</v>
      </c>
      <c r="AW277" t="str">
        <f>'Raw Data'!AQ277</f>
        <v>1191005100I</v>
      </c>
      <c r="AX277">
        <f>'Raw Data'!AR277</f>
        <v>1</v>
      </c>
      <c r="AY277">
        <f>'Raw Data'!AS277</f>
        <v>119</v>
      </c>
      <c r="AZ277">
        <f>'Raw Data'!AT277</f>
        <v>51</v>
      </c>
      <c r="BA277">
        <f>'Raw Data'!AU277</f>
        <v>0</v>
      </c>
      <c r="BB277">
        <f>'Raw Data'!AV277</f>
        <v>55</v>
      </c>
      <c r="BC277">
        <f>'Raw Data'!AW277</f>
        <v>8.2100000000000009</v>
      </c>
      <c r="BD277">
        <f>'Raw Data'!AX277</f>
        <v>8.11</v>
      </c>
      <c r="BE277">
        <f>'Raw Data'!AY277</f>
        <v>805.1</v>
      </c>
      <c r="BF277">
        <f>'Raw Data'!AZ277</f>
        <v>808.4</v>
      </c>
      <c r="BG277">
        <f>'Raw Data'!BA277</f>
        <v>804.8</v>
      </c>
      <c r="BH277">
        <f>'Raw Data'!BB277</f>
        <v>55</v>
      </c>
      <c r="BI277">
        <f>'Raw Data'!BC277</f>
        <v>59.3</v>
      </c>
      <c r="BJ277">
        <f>'Raw Data'!BD277</f>
        <v>0</v>
      </c>
      <c r="BK277">
        <f>'Raw Data'!BE277</f>
        <v>43075</v>
      </c>
      <c r="BL277" t="str">
        <f>'Raw Data'!BF277</f>
        <v>NONE</v>
      </c>
      <c r="BM277">
        <f>'Raw Data'!BG277</f>
        <v>2.2910000000000001E-3</v>
      </c>
      <c r="BN277">
        <f>'Raw Data'!BH277</f>
        <v>22165</v>
      </c>
      <c r="BO277">
        <f>'Raw Data'!BI277</f>
        <v>21636</v>
      </c>
      <c r="BP277" t="str">
        <f>'Raw Data'!BJ277</f>
        <v>1191005100I</v>
      </c>
      <c r="BQ277" t="str">
        <f>'Raw Data'!BK277</f>
        <v>FRANKLIN</v>
      </c>
      <c r="BR277">
        <f>'Raw Data'!BL277</f>
        <v>1</v>
      </c>
      <c r="BS277">
        <f>'Raw Data'!BM277</f>
        <v>5100</v>
      </c>
      <c r="BT277">
        <f>'Raw Data'!BN277</f>
        <v>1</v>
      </c>
      <c r="BU277">
        <f>'Raw Data'!BO277</f>
        <v>1</v>
      </c>
      <c r="BV277">
        <f>'Raw Data'!BP277</f>
        <v>2</v>
      </c>
      <c r="BW277">
        <f>'Raw Data'!BQ277</f>
        <v>1</v>
      </c>
      <c r="BX277">
        <f>'Raw Data'!BR277</f>
        <v>1</v>
      </c>
      <c r="BY277">
        <f>'Raw Data'!BS277</f>
        <v>2</v>
      </c>
      <c r="BZ277">
        <f>'Raw Data'!BT277</f>
        <v>0</v>
      </c>
      <c r="CA277">
        <f>'Raw Data'!BU277</f>
        <v>4</v>
      </c>
      <c r="CB277" t="str">
        <f>'Raw Data'!BV277</f>
        <v>N</v>
      </c>
      <c r="CC277">
        <f>'Raw Data'!BW277</f>
        <v>119</v>
      </c>
      <c r="CD277">
        <f>'Raw Data'!BX277</f>
        <v>51</v>
      </c>
      <c r="CE277">
        <f>'Raw Data'!BY277</f>
        <v>0</v>
      </c>
      <c r="CF277" t="str">
        <f>'Raw Data'!BZ277</f>
        <v>Not Urban</v>
      </c>
      <c r="CG277" t="str">
        <f>'Raw Data'!CA277</f>
        <v>Not Urban</v>
      </c>
      <c r="CH277">
        <f>'Raw Data'!CB277</f>
        <v>0</v>
      </c>
      <c r="CI277">
        <f>'Raw Data'!CC277</f>
        <v>55</v>
      </c>
      <c r="CJ277">
        <f>'Raw Data'!CD277</f>
        <v>2670</v>
      </c>
      <c r="CK277" t="str">
        <f>'Raw Data'!CE277</f>
        <v xml:space="preserve"> </v>
      </c>
      <c r="CL277">
        <f>'Raw Data'!CF277</f>
        <v>0</v>
      </c>
      <c r="CM277">
        <f>'Raw Data'!CG277</f>
        <v>0.44057299999999999</v>
      </c>
      <c r="CN277">
        <f>'Raw Data'!CH277</f>
        <v>9</v>
      </c>
      <c r="CO277" t="str">
        <f>'Raw Data'!CI277</f>
        <v>State Mainline</v>
      </c>
      <c r="CP277">
        <f>'Raw Data'!CJ277</f>
        <v>2670</v>
      </c>
      <c r="CQ277">
        <f>'Raw Data'!CK277</f>
        <v>243189</v>
      </c>
      <c r="CR277">
        <f>'Raw Data'!CL277</f>
        <v>10.24</v>
      </c>
      <c r="CS277">
        <f>'Raw Data'!CM277</f>
        <v>10.68</v>
      </c>
      <c r="CT277">
        <f>'Raw Data'!CN277</f>
        <v>243189</v>
      </c>
      <c r="CU277">
        <f>'Raw Data'!CO277</f>
        <v>0</v>
      </c>
      <c r="CV277">
        <f>'Raw Data'!CP277</f>
        <v>2326.225778</v>
      </c>
      <c r="CW277">
        <f>'Raw Data'!CQ277</f>
        <v>100</v>
      </c>
      <c r="CX277">
        <f>'Raw Data'!CR277</f>
        <v>21680</v>
      </c>
      <c r="CY277">
        <f>'Raw Data'!CS277</f>
        <v>1.7083999999999998E-2</v>
      </c>
      <c r="CZ277">
        <f>'Raw Data'!CT277</f>
        <v>0</v>
      </c>
      <c r="DA277">
        <f>'Raw Data'!CU277</f>
        <v>2.2910000000000001E-3</v>
      </c>
      <c r="DB277">
        <f>'Raw Data'!CV277</f>
        <v>172</v>
      </c>
      <c r="DC277" t="str">
        <f>'Raw Data'!CW277</f>
        <v>119-0214</v>
      </c>
      <c r="DD277" t="str">
        <f>'Raw Data'!CX277</f>
        <v>4R : Rural Minor Arterial</v>
      </c>
      <c r="DE277" t="str">
        <f>'Raw Data'!CY277</f>
        <v>34.283743, -83.266704</v>
      </c>
      <c r="DF277">
        <f>'Raw Data'!CZ277</f>
        <v>-83.266704000000004</v>
      </c>
      <c r="DG277">
        <f>'Raw Data'!DA277</f>
        <v>34.283743000000001</v>
      </c>
      <c r="DH277">
        <f>'Raw Data'!DB277</f>
        <v>34.283743000000001</v>
      </c>
      <c r="DI277">
        <f>'Raw Data'!DC277</f>
        <v>-83.266704000000004</v>
      </c>
      <c r="DJ277">
        <f>'Raw Data'!DD277</f>
        <v>2.2910000000000001E-3</v>
      </c>
      <c r="DK277">
        <f>'Raw Data'!DE277</f>
        <v>8</v>
      </c>
      <c r="DL277" s="1" t="str">
        <f>VLOOKUP(DK277,'Curve Info'!$A$9:$P$76,16)</f>
        <v>High Crash Frequency</v>
      </c>
      <c r="DM277" s="1" t="str">
        <f>VLOOKUP(DK277,'Curve Info'!$A$9:$P$76,14)</f>
        <v>Medium AADT</v>
      </c>
      <c r="DN277" s="1">
        <f t="shared" si="47"/>
        <v>2913.3333333333335</v>
      </c>
      <c r="DO277" s="1">
        <f t="shared" si="48"/>
        <v>2650</v>
      </c>
      <c r="DP277" s="1">
        <f t="shared" si="49"/>
        <v>263.33333333333348</v>
      </c>
      <c r="DQ277" s="1">
        <f t="shared" si="50"/>
        <v>9.9371069182389998E-2</v>
      </c>
      <c r="DR277" s="1">
        <f t="shared" si="51"/>
        <v>2781.666666666667</v>
      </c>
      <c r="DS277">
        <f>'Raw Data'!DF277</f>
        <v>2930</v>
      </c>
      <c r="DT277">
        <f>'Raw Data'!DG277</f>
        <v>23.2</v>
      </c>
      <c r="DU277">
        <f>'Raw Data'!DH277</f>
        <v>2950</v>
      </c>
      <c r="DV277">
        <f>'Raw Data'!DI277</f>
        <v>24.4</v>
      </c>
      <c r="DW277">
        <f>'Raw Data'!DJ277</f>
        <v>2860</v>
      </c>
      <c r="DX277">
        <f>'Raw Data'!DK277</f>
        <v>24.4</v>
      </c>
      <c r="DY277">
        <f>'Raw Data'!DL277</f>
        <v>2700</v>
      </c>
      <c r="DZ277">
        <f>'Raw Data'!DM277</f>
        <v>0</v>
      </c>
      <c r="EA277">
        <f>'Raw Data'!DN277</f>
        <v>2620</v>
      </c>
      <c r="EB277">
        <f>'Raw Data'!DO277</f>
        <v>22.2</v>
      </c>
      <c r="EC277">
        <f>'Raw Data'!DP277</f>
        <v>2920</v>
      </c>
      <c r="ED277">
        <f>'Raw Data'!DQ277</f>
        <v>14</v>
      </c>
      <c r="EE277">
        <f>'Raw Data'!DR277</f>
        <v>2780</v>
      </c>
      <c r="EF277">
        <f>'Raw Data'!DS277</f>
        <v>14</v>
      </c>
      <c r="EG277">
        <f>'Raw Data'!DT277</f>
        <v>2280</v>
      </c>
      <c r="EH277">
        <f>'Raw Data'!DU277</f>
        <v>14</v>
      </c>
      <c r="EI277">
        <f>'Raw Data'!DV277</f>
        <v>2280</v>
      </c>
      <c r="EJ277">
        <f>'Raw Data'!DW277</f>
        <v>0</v>
      </c>
      <c r="EK277">
        <f>'Raw Data'!DX277</f>
        <v>2620</v>
      </c>
      <c r="EL277">
        <f>'Raw Data'!DY277</f>
        <v>0</v>
      </c>
      <c r="EM277">
        <f>'Raw Data'!DZ277</f>
        <v>0</v>
      </c>
    </row>
    <row r="278" spans="1:143" x14ac:dyDescent="0.3">
      <c r="A278">
        <f>'Raw Data'!A278</f>
        <v>277</v>
      </c>
      <c r="B278">
        <f>'Raw Data'!B278</f>
        <v>6306837</v>
      </c>
      <c r="C278" t="str">
        <f>'Raw Data'!C278</f>
        <v>Gsp Post 00</v>
      </c>
      <c r="D278">
        <f>'Raw Data'!D278</f>
        <v>42927.459027777775</v>
      </c>
      <c r="E278" s="1">
        <f t="shared" si="42"/>
        <v>2017</v>
      </c>
      <c r="F278" s="1" t="str" cm="1">
        <f t="array" ref="F278">_xlfn.IFS(E278&lt;=2016,"before treatment",E278=2017,"unknown",E278&gt;2017,"after treatment")</f>
        <v>unknown</v>
      </c>
      <c r="G278" s="1">
        <f t="shared" si="43"/>
        <v>0</v>
      </c>
      <c r="H278" s="1">
        <f t="shared" si="44"/>
        <v>0</v>
      </c>
      <c r="I278" t="str">
        <f>'Raw Data'!E278</f>
        <v>Franklin</v>
      </c>
      <c r="J278" t="str">
        <f>'Raw Data'!F278</f>
        <v>Sandy Cross Rd</v>
      </c>
      <c r="K278" t="str">
        <f>'Raw Data'!G278</f>
        <v>(none)</v>
      </c>
      <c r="L278" t="str">
        <f>'Raw Data'!H278</f>
        <v>(O) No Injury</v>
      </c>
      <c r="M278">
        <f>'Raw Data'!I278</f>
        <v>0</v>
      </c>
      <c r="N278">
        <f>'Raw Data'!J278</f>
        <v>0</v>
      </c>
      <c r="O278">
        <f>'Raw Data'!K278</f>
        <v>0</v>
      </c>
      <c r="P278" t="str">
        <f>'Raw Data'!L278</f>
        <v>Not a Collision with Motor Vehicle</v>
      </c>
      <c r="Q278" t="str">
        <f>'Raw Data'!M278</f>
        <v>On Shoulder</v>
      </c>
      <c r="R278" t="str">
        <f>'Raw Data'!N278</f>
        <v>Highway Traffic Sign Post</v>
      </c>
      <c r="S278" t="str">
        <f>'Raw Data'!O278</f>
        <v>Highway Traffic Sign Post</v>
      </c>
      <c r="T278" t="str">
        <f>'Raw Data'!P278</f>
        <v>Changed Lanes Improperly</v>
      </c>
      <c r="U278">
        <f>'Raw Data'!Q278</f>
        <v>1</v>
      </c>
      <c r="V278" s="1" t="str">
        <f t="shared" si="45"/>
        <v>Yes</v>
      </c>
      <c r="W278" t="str">
        <f>'Raw Data'!R278</f>
        <v>Negotiating a Curve</v>
      </c>
      <c r="X278" t="str">
        <f>'Raw Data'!S278</f>
        <v>East</v>
      </c>
      <c r="Y278" t="str">
        <f>'Raw Data'!T278</f>
        <v>Daylight</v>
      </c>
      <c r="Z278" t="str">
        <f>'Raw Data'!U278</f>
        <v>Dry</v>
      </c>
      <c r="AA278">
        <f>'Raw Data'!V278</f>
        <v>27</v>
      </c>
      <c r="AB278" t="str">
        <f>'Raw Data'!W278</f>
        <v>Lap and Shoulder Belt Used</v>
      </c>
      <c r="AC278" s="1">
        <f t="shared" si="46"/>
        <v>0</v>
      </c>
      <c r="AD278" t="str">
        <f>'Raw Data'!X278</f>
        <v>Sports Utility Vehicle (SUV)</v>
      </c>
      <c r="AE278" t="str">
        <f>'Raw Data'!Y278</f>
        <v>1191005100I</v>
      </c>
      <c r="AF278">
        <f>'Raw Data'!Z278</f>
        <v>10.345000000000001</v>
      </c>
      <c r="AG278">
        <f>'Raw Data'!AA278</f>
        <v>34.293999999999997</v>
      </c>
      <c r="AH278">
        <f>'Raw Data'!AB278</f>
        <v>-83.252638000000005</v>
      </c>
      <c r="AI278">
        <f>'Raw Data'!AC278</f>
        <v>8</v>
      </c>
      <c r="AJ278">
        <f>'Raw Data'!AD278</f>
        <v>83</v>
      </c>
      <c r="AK278">
        <f>'Raw Data'!AE278</f>
        <v>1359</v>
      </c>
      <c r="AL278" t="str">
        <f>'Raw Data'!AF278</f>
        <v>D1_0051_00_I</v>
      </c>
      <c r="AM278">
        <f>'Raw Data'!AG278</f>
        <v>27</v>
      </c>
      <c r="AN278">
        <f>'Raw Data'!AH278</f>
        <v>28</v>
      </c>
      <c r="AO278" t="str">
        <f>'Raw Data'!AI278</f>
        <v>simple</v>
      </c>
      <c r="AP278">
        <f>'Raw Data'!AJ278</f>
        <v>1385.8</v>
      </c>
      <c r="AQ278">
        <f>'Raw Data'!AK278</f>
        <v>29.2</v>
      </c>
      <c r="AR278">
        <f>'Raw Data'!AL278</f>
        <v>705</v>
      </c>
      <c r="AS278">
        <f>'Raw Data'!AM278</f>
        <v>-83.255114000000006</v>
      </c>
      <c r="AT278">
        <f>'Raw Data'!AN278</f>
        <v>34.294604</v>
      </c>
      <c r="AU278">
        <f>'Raw Data'!AO278</f>
        <v>-83.252921999999998</v>
      </c>
      <c r="AV278">
        <f>'Raw Data'!AP278</f>
        <v>34.294010999999998</v>
      </c>
      <c r="AW278" t="str">
        <f>'Raw Data'!AQ278</f>
        <v>1191005100I</v>
      </c>
      <c r="AX278">
        <f>'Raw Data'!AR278</f>
        <v>1</v>
      </c>
      <c r="AY278">
        <f>'Raw Data'!AS278</f>
        <v>119</v>
      </c>
      <c r="AZ278">
        <f>'Raw Data'!AT278</f>
        <v>51</v>
      </c>
      <c r="BA278">
        <f>'Raw Data'!AU278</f>
        <v>0</v>
      </c>
      <c r="BB278">
        <f>'Raw Data'!AV278</f>
        <v>55</v>
      </c>
      <c r="BC278">
        <f>'Raw Data'!AW278</f>
        <v>8.2100000000000009</v>
      </c>
      <c r="BD278">
        <f>'Raw Data'!AX278</f>
        <v>8.11</v>
      </c>
      <c r="BE278">
        <f>'Raw Data'!AY278</f>
        <v>805.1</v>
      </c>
      <c r="BF278">
        <f>'Raw Data'!AZ278</f>
        <v>808.4</v>
      </c>
      <c r="BG278">
        <f>'Raw Data'!BA278</f>
        <v>804.8</v>
      </c>
      <c r="BH278">
        <f>'Raw Data'!BB278</f>
        <v>55</v>
      </c>
      <c r="BI278">
        <f>'Raw Data'!BC278</f>
        <v>59.3</v>
      </c>
      <c r="BJ278">
        <f>'Raw Data'!BD278</f>
        <v>0</v>
      </c>
      <c r="BK278">
        <f>'Raw Data'!BE278</f>
        <v>43075</v>
      </c>
      <c r="BL278" t="str">
        <f>'Raw Data'!BF278</f>
        <v>NONE</v>
      </c>
      <c r="BM278">
        <f>'Raw Data'!BG278</f>
        <v>2.2910000000000001E-3</v>
      </c>
      <c r="BN278">
        <f>'Raw Data'!BH278</f>
        <v>22165</v>
      </c>
      <c r="BO278">
        <f>'Raw Data'!BI278</f>
        <v>21636</v>
      </c>
      <c r="BP278" t="str">
        <f>'Raw Data'!BJ278</f>
        <v>1191005100I</v>
      </c>
      <c r="BQ278" t="str">
        <f>'Raw Data'!BK278</f>
        <v>FRANKLIN</v>
      </c>
      <c r="BR278">
        <f>'Raw Data'!BL278</f>
        <v>1</v>
      </c>
      <c r="BS278">
        <f>'Raw Data'!BM278</f>
        <v>5100</v>
      </c>
      <c r="BT278">
        <f>'Raw Data'!BN278</f>
        <v>1</v>
      </c>
      <c r="BU278">
        <f>'Raw Data'!BO278</f>
        <v>1</v>
      </c>
      <c r="BV278">
        <f>'Raw Data'!BP278</f>
        <v>2</v>
      </c>
      <c r="BW278">
        <f>'Raw Data'!BQ278</f>
        <v>1</v>
      </c>
      <c r="BX278">
        <f>'Raw Data'!BR278</f>
        <v>1</v>
      </c>
      <c r="BY278">
        <f>'Raw Data'!BS278</f>
        <v>2</v>
      </c>
      <c r="BZ278">
        <f>'Raw Data'!BT278</f>
        <v>0</v>
      </c>
      <c r="CA278">
        <f>'Raw Data'!BU278</f>
        <v>4</v>
      </c>
      <c r="CB278" t="str">
        <f>'Raw Data'!BV278</f>
        <v>N</v>
      </c>
      <c r="CC278">
        <f>'Raw Data'!BW278</f>
        <v>119</v>
      </c>
      <c r="CD278">
        <f>'Raw Data'!BX278</f>
        <v>51</v>
      </c>
      <c r="CE278">
        <f>'Raw Data'!BY278</f>
        <v>0</v>
      </c>
      <c r="CF278" t="str">
        <f>'Raw Data'!BZ278</f>
        <v>Not Urban</v>
      </c>
      <c r="CG278" t="str">
        <f>'Raw Data'!CA278</f>
        <v>Not Urban</v>
      </c>
      <c r="CH278">
        <f>'Raw Data'!CB278</f>
        <v>0</v>
      </c>
      <c r="CI278">
        <f>'Raw Data'!CC278</f>
        <v>55</v>
      </c>
      <c r="CJ278">
        <f>'Raw Data'!CD278</f>
        <v>2670</v>
      </c>
      <c r="CK278" t="str">
        <f>'Raw Data'!CE278</f>
        <v xml:space="preserve"> </v>
      </c>
      <c r="CL278">
        <f>'Raw Data'!CF278</f>
        <v>0</v>
      </c>
      <c r="CM278">
        <f>'Raw Data'!CG278</f>
        <v>0.44057299999999999</v>
      </c>
      <c r="CN278">
        <f>'Raw Data'!CH278</f>
        <v>9</v>
      </c>
      <c r="CO278" t="str">
        <f>'Raw Data'!CI278</f>
        <v>State Mainline</v>
      </c>
      <c r="CP278">
        <f>'Raw Data'!CJ278</f>
        <v>2670</v>
      </c>
      <c r="CQ278">
        <f>'Raw Data'!CK278</f>
        <v>243189</v>
      </c>
      <c r="CR278">
        <f>'Raw Data'!CL278</f>
        <v>10.24</v>
      </c>
      <c r="CS278">
        <f>'Raw Data'!CM278</f>
        <v>10.68</v>
      </c>
      <c r="CT278">
        <f>'Raw Data'!CN278</f>
        <v>243189</v>
      </c>
      <c r="CU278">
        <f>'Raw Data'!CO278</f>
        <v>0</v>
      </c>
      <c r="CV278">
        <f>'Raw Data'!CP278</f>
        <v>2326.225778</v>
      </c>
      <c r="CW278">
        <f>'Raw Data'!CQ278</f>
        <v>100</v>
      </c>
      <c r="CX278">
        <f>'Raw Data'!CR278</f>
        <v>21680</v>
      </c>
      <c r="CY278">
        <f>'Raw Data'!CS278</f>
        <v>1.7083999999999998E-2</v>
      </c>
      <c r="CZ278">
        <f>'Raw Data'!CT278</f>
        <v>0</v>
      </c>
      <c r="DA278">
        <f>'Raw Data'!CU278</f>
        <v>2.2910000000000001E-3</v>
      </c>
      <c r="DB278">
        <f>'Raw Data'!CV278</f>
        <v>172</v>
      </c>
      <c r="DC278" t="str">
        <f>'Raw Data'!CW278</f>
        <v>119-0214</v>
      </c>
      <c r="DD278" t="str">
        <f>'Raw Data'!CX278</f>
        <v>4R : Rural Minor Arterial</v>
      </c>
      <c r="DE278" t="str">
        <f>'Raw Data'!CY278</f>
        <v>34.283743, -83.266704</v>
      </c>
      <c r="DF278">
        <f>'Raw Data'!CZ278</f>
        <v>-83.266704000000004</v>
      </c>
      <c r="DG278">
        <f>'Raw Data'!DA278</f>
        <v>34.283743000000001</v>
      </c>
      <c r="DH278">
        <f>'Raw Data'!DB278</f>
        <v>34.283743000000001</v>
      </c>
      <c r="DI278">
        <f>'Raw Data'!DC278</f>
        <v>-83.266704000000004</v>
      </c>
      <c r="DJ278">
        <f>'Raw Data'!DD278</f>
        <v>2.2910000000000001E-3</v>
      </c>
      <c r="DK278">
        <f>'Raw Data'!DE278</f>
        <v>8</v>
      </c>
      <c r="DL278" s="1" t="str">
        <f>VLOOKUP(DK278,'Curve Info'!$A$9:$P$76,16)</f>
        <v>High Crash Frequency</v>
      </c>
      <c r="DM278" s="1" t="str">
        <f>VLOOKUP(DK278,'Curve Info'!$A$9:$P$76,14)</f>
        <v>Medium AADT</v>
      </c>
      <c r="DN278" s="1">
        <f t="shared" si="47"/>
        <v>2913.3333333333335</v>
      </c>
      <c r="DO278" s="1">
        <f t="shared" si="48"/>
        <v>2650</v>
      </c>
      <c r="DP278" s="1">
        <f t="shared" si="49"/>
        <v>263.33333333333348</v>
      </c>
      <c r="DQ278" s="1">
        <f t="shared" si="50"/>
        <v>9.9371069182389998E-2</v>
      </c>
      <c r="DR278" s="1">
        <f t="shared" si="51"/>
        <v>2781.666666666667</v>
      </c>
      <c r="DS278">
        <f>'Raw Data'!DF278</f>
        <v>2930</v>
      </c>
      <c r="DT278">
        <f>'Raw Data'!DG278</f>
        <v>23.2</v>
      </c>
      <c r="DU278">
        <f>'Raw Data'!DH278</f>
        <v>2950</v>
      </c>
      <c r="DV278">
        <f>'Raw Data'!DI278</f>
        <v>24.4</v>
      </c>
      <c r="DW278">
        <f>'Raw Data'!DJ278</f>
        <v>2860</v>
      </c>
      <c r="DX278">
        <f>'Raw Data'!DK278</f>
        <v>24.4</v>
      </c>
      <c r="DY278">
        <f>'Raw Data'!DL278</f>
        <v>2700</v>
      </c>
      <c r="DZ278">
        <f>'Raw Data'!DM278</f>
        <v>0</v>
      </c>
      <c r="EA278">
        <f>'Raw Data'!DN278</f>
        <v>2620</v>
      </c>
      <c r="EB278">
        <f>'Raw Data'!DO278</f>
        <v>22.2</v>
      </c>
      <c r="EC278">
        <f>'Raw Data'!DP278</f>
        <v>2920</v>
      </c>
      <c r="ED278">
        <f>'Raw Data'!DQ278</f>
        <v>14</v>
      </c>
      <c r="EE278">
        <f>'Raw Data'!DR278</f>
        <v>2780</v>
      </c>
      <c r="EF278">
        <f>'Raw Data'!DS278</f>
        <v>14</v>
      </c>
      <c r="EG278">
        <f>'Raw Data'!DT278</f>
        <v>2280</v>
      </c>
      <c r="EH278">
        <f>'Raw Data'!DU278</f>
        <v>14</v>
      </c>
      <c r="EI278">
        <f>'Raw Data'!DV278</f>
        <v>2280</v>
      </c>
      <c r="EJ278">
        <f>'Raw Data'!DW278</f>
        <v>0</v>
      </c>
      <c r="EK278">
        <f>'Raw Data'!DX278</f>
        <v>2620</v>
      </c>
      <c r="EL278">
        <f>'Raw Data'!DY278</f>
        <v>0</v>
      </c>
      <c r="EM278">
        <f>'Raw Data'!DZ278</f>
        <v>2.8400000000000002E-4</v>
      </c>
    </row>
    <row r="279" spans="1:143" x14ac:dyDescent="0.3">
      <c r="A279">
        <f>'Raw Data'!A279</f>
        <v>278</v>
      </c>
      <c r="B279">
        <f>'Raw Data'!B279</f>
        <v>5767391</v>
      </c>
      <c r="C279" t="str">
        <f>'Raw Data'!C279</f>
        <v>Gsp Post 00</v>
      </c>
      <c r="D279">
        <f>'Raw Data'!D279</f>
        <v>42508.972222222219</v>
      </c>
      <c r="E279" s="1">
        <f t="shared" si="42"/>
        <v>2016</v>
      </c>
      <c r="F279" s="1" t="str" cm="1">
        <f t="array" ref="F279">_xlfn.IFS(E279&lt;=2016,"before treatment",E279=2017,"unknown",E279&gt;2017,"after treatment")</f>
        <v>before treatment</v>
      </c>
      <c r="G279" s="1">
        <f t="shared" si="43"/>
        <v>1</v>
      </c>
      <c r="H279" s="1">
        <f t="shared" si="44"/>
        <v>0</v>
      </c>
      <c r="I279" t="str">
        <f>'Raw Data'!E279</f>
        <v>Franklin</v>
      </c>
      <c r="J279" t="str">
        <f>'Raw Data'!F279</f>
        <v>Cromers Bridge Ln</v>
      </c>
      <c r="K279" t="str">
        <f>'Raw Data'!G279</f>
        <v>(none)</v>
      </c>
      <c r="L279" t="str">
        <f>'Raw Data'!H279</f>
        <v>(O) No Injury</v>
      </c>
      <c r="M279">
        <f>'Raw Data'!I279</f>
        <v>0</v>
      </c>
      <c r="N279">
        <f>'Raw Data'!J279</f>
        <v>0</v>
      </c>
      <c r="O279">
        <f>'Raw Data'!K279</f>
        <v>0</v>
      </c>
      <c r="P279" t="str">
        <f>'Raw Data'!L279</f>
        <v>Not a Collision with Motor Vehicle</v>
      </c>
      <c r="Q279" t="str">
        <f>'Raw Data'!M279</f>
        <v>On Shoulder</v>
      </c>
      <c r="R279" t="str">
        <f>'Raw Data'!N279</f>
        <v>Culvert</v>
      </c>
      <c r="S279" t="str">
        <f>'Raw Data'!O279</f>
        <v>Culvert</v>
      </c>
      <c r="T279" t="str">
        <f>'Raw Data'!P279</f>
        <v>No Contributing Factors</v>
      </c>
      <c r="U279">
        <f>'Raw Data'!Q279</f>
        <v>1</v>
      </c>
      <c r="V279" s="1" t="str">
        <f t="shared" si="45"/>
        <v>Yes</v>
      </c>
      <c r="W279" t="str">
        <f>'Raw Data'!R279</f>
        <v>Straight</v>
      </c>
      <c r="X279" t="str">
        <f>'Raw Data'!S279</f>
        <v>East</v>
      </c>
      <c r="Y279" t="str">
        <f>'Raw Data'!T279</f>
        <v>Dark-Not Lighted</v>
      </c>
      <c r="Z279" t="str">
        <f>'Raw Data'!U279</f>
        <v>Wet</v>
      </c>
      <c r="AA279">
        <f>'Raw Data'!V279</f>
        <v>59</v>
      </c>
      <c r="AB279" t="str">
        <f>'Raw Data'!W279</f>
        <v>Lap and Shoulder Belt Used</v>
      </c>
      <c r="AC279" s="1">
        <f t="shared" si="46"/>
        <v>0</v>
      </c>
      <c r="AD279" t="str">
        <f>'Raw Data'!X279</f>
        <v>Van</v>
      </c>
      <c r="AE279" t="str">
        <f>'Raw Data'!Y279</f>
        <v>1192017900I</v>
      </c>
      <c r="AF279">
        <f>'Raw Data'!Z279</f>
        <v>1.2722000000000001E-2</v>
      </c>
      <c r="AG279">
        <f>'Raw Data'!AA279</f>
        <v>34.294155000000003</v>
      </c>
      <c r="AH279">
        <f>'Raw Data'!AB279</f>
        <v>-83.254531999999998</v>
      </c>
      <c r="AI279">
        <f>'Raw Data'!AC279</f>
        <v>8</v>
      </c>
      <c r="AJ279">
        <f>'Raw Data'!AD279</f>
        <v>83</v>
      </c>
      <c r="AK279">
        <f>'Raw Data'!AE279</f>
        <v>1359</v>
      </c>
      <c r="AL279" t="str">
        <f>'Raw Data'!AF279</f>
        <v>D1_0051_00_I</v>
      </c>
      <c r="AM279">
        <f>'Raw Data'!AG279</f>
        <v>27</v>
      </c>
      <c r="AN279">
        <f>'Raw Data'!AH279</f>
        <v>28</v>
      </c>
      <c r="AO279" t="str">
        <f>'Raw Data'!AI279</f>
        <v>simple</v>
      </c>
      <c r="AP279">
        <f>'Raw Data'!AJ279</f>
        <v>1385.8</v>
      </c>
      <c r="AQ279">
        <f>'Raw Data'!AK279</f>
        <v>29.2</v>
      </c>
      <c r="AR279">
        <f>'Raw Data'!AL279</f>
        <v>705</v>
      </c>
      <c r="AS279">
        <f>'Raw Data'!AM279</f>
        <v>-83.255114000000006</v>
      </c>
      <c r="AT279">
        <f>'Raw Data'!AN279</f>
        <v>34.294604</v>
      </c>
      <c r="AU279">
        <f>'Raw Data'!AO279</f>
        <v>-83.252921999999998</v>
      </c>
      <c r="AV279">
        <f>'Raw Data'!AP279</f>
        <v>34.294010999999998</v>
      </c>
      <c r="AW279" t="str">
        <f>'Raw Data'!AQ279</f>
        <v>1191005100I</v>
      </c>
      <c r="AX279">
        <f>'Raw Data'!AR279</f>
        <v>1</v>
      </c>
      <c r="AY279">
        <f>'Raw Data'!AS279</f>
        <v>119</v>
      </c>
      <c r="AZ279">
        <f>'Raw Data'!AT279</f>
        <v>51</v>
      </c>
      <c r="BA279">
        <f>'Raw Data'!AU279</f>
        <v>0</v>
      </c>
      <c r="BB279">
        <f>'Raw Data'!AV279</f>
        <v>55</v>
      </c>
      <c r="BC279">
        <f>'Raw Data'!AW279</f>
        <v>8.2100000000000009</v>
      </c>
      <c r="BD279">
        <f>'Raw Data'!AX279</f>
        <v>8.11</v>
      </c>
      <c r="BE279">
        <f>'Raw Data'!AY279</f>
        <v>805.1</v>
      </c>
      <c r="BF279">
        <f>'Raw Data'!AZ279</f>
        <v>808.4</v>
      </c>
      <c r="BG279">
        <f>'Raw Data'!BA279</f>
        <v>804.8</v>
      </c>
      <c r="BH279">
        <f>'Raw Data'!BB279</f>
        <v>55</v>
      </c>
      <c r="BI279">
        <f>'Raw Data'!BC279</f>
        <v>59.3</v>
      </c>
      <c r="BJ279">
        <f>'Raw Data'!BD279</f>
        <v>0</v>
      </c>
      <c r="BK279">
        <f>'Raw Data'!BE279</f>
        <v>43075</v>
      </c>
      <c r="BL279" t="str">
        <f>'Raw Data'!BF279</f>
        <v>NONE</v>
      </c>
      <c r="BM279">
        <f>'Raw Data'!BG279</f>
        <v>2.2910000000000001E-3</v>
      </c>
      <c r="BN279">
        <f>'Raw Data'!BH279</f>
        <v>22165</v>
      </c>
      <c r="BO279">
        <f>'Raw Data'!BI279</f>
        <v>21636</v>
      </c>
      <c r="BP279" t="str">
        <f>'Raw Data'!BJ279</f>
        <v>1191005100I</v>
      </c>
      <c r="BQ279" t="str">
        <f>'Raw Data'!BK279</f>
        <v>FRANKLIN</v>
      </c>
      <c r="BR279">
        <f>'Raw Data'!BL279</f>
        <v>1</v>
      </c>
      <c r="BS279">
        <f>'Raw Data'!BM279</f>
        <v>5100</v>
      </c>
      <c r="BT279">
        <f>'Raw Data'!BN279</f>
        <v>1</v>
      </c>
      <c r="BU279">
        <f>'Raw Data'!BO279</f>
        <v>1</v>
      </c>
      <c r="BV279">
        <f>'Raw Data'!BP279</f>
        <v>2</v>
      </c>
      <c r="BW279">
        <f>'Raw Data'!BQ279</f>
        <v>1</v>
      </c>
      <c r="BX279">
        <f>'Raw Data'!BR279</f>
        <v>1</v>
      </c>
      <c r="BY279">
        <f>'Raw Data'!BS279</f>
        <v>2</v>
      </c>
      <c r="BZ279">
        <f>'Raw Data'!BT279</f>
        <v>0</v>
      </c>
      <c r="CA279">
        <f>'Raw Data'!BU279</f>
        <v>4</v>
      </c>
      <c r="CB279" t="str">
        <f>'Raw Data'!BV279</f>
        <v>N</v>
      </c>
      <c r="CC279">
        <f>'Raw Data'!BW279</f>
        <v>119</v>
      </c>
      <c r="CD279">
        <f>'Raw Data'!BX279</f>
        <v>51</v>
      </c>
      <c r="CE279">
        <f>'Raw Data'!BY279</f>
        <v>0</v>
      </c>
      <c r="CF279" t="str">
        <f>'Raw Data'!BZ279</f>
        <v>Not Urban</v>
      </c>
      <c r="CG279" t="str">
        <f>'Raw Data'!CA279</f>
        <v>Not Urban</v>
      </c>
      <c r="CH279">
        <f>'Raw Data'!CB279</f>
        <v>0</v>
      </c>
      <c r="CI279">
        <f>'Raw Data'!CC279</f>
        <v>55</v>
      </c>
      <c r="CJ279">
        <f>'Raw Data'!CD279</f>
        <v>2670</v>
      </c>
      <c r="CK279" t="str">
        <f>'Raw Data'!CE279</f>
        <v xml:space="preserve"> </v>
      </c>
      <c r="CL279">
        <f>'Raw Data'!CF279</f>
        <v>0</v>
      </c>
      <c r="CM279">
        <f>'Raw Data'!CG279</f>
        <v>0.44057299999999999</v>
      </c>
      <c r="CN279">
        <f>'Raw Data'!CH279</f>
        <v>9</v>
      </c>
      <c r="CO279" t="str">
        <f>'Raw Data'!CI279</f>
        <v>State Mainline</v>
      </c>
      <c r="CP279">
        <f>'Raw Data'!CJ279</f>
        <v>2670</v>
      </c>
      <c r="CQ279">
        <f>'Raw Data'!CK279</f>
        <v>243189</v>
      </c>
      <c r="CR279">
        <f>'Raw Data'!CL279</f>
        <v>10.24</v>
      </c>
      <c r="CS279">
        <f>'Raw Data'!CM279</f>
        <v>10.68</v>
      </c>
      <c r="CT279">
        <f>'Raw Data'!CN279</f>
        <v>243189</v>
      </c>
      <c r="CU279">
        <f>'Raw Data'!CO279</f>
        <v>0</v>
      </c>
      <c r="CV279">
        <f>'Raw Data'!CP279</f>
        <v>2326.225778</v>
      </c>
      <c r="CW279">
        <f>'Raw Data'!CQ279</f>
        <v>100</v>
      </c>
      <c r="CX279">
        <f>'Raw Data'!CR279</f>
        <v>21680</v>
      </c>
      <c r="CY279">
        <f>'Raw Data'!CS279</f>
        <v>1.7083999999999998E-2</v>
      </c>
      <c r="CZ279">
        <f>'Raw Data'!CT279</f>
        <v>0</v>
      </c>
      <c r="DA279">
        <f>'Raw Data'!CU279</f>
        <v>2.2910000000000001E-3</v>
      </c>
      <c r="DB279">
        <f>'Raw Data'!CV279</f>
        <v>172</v>
      </c>
      <c r="DC279" t="str">
        <f>'Raw Data'!CW279</f>
        <v>119-0214</v>
      </c>
      <c r="DD279" t="str">
        <f>'Raw Data'!CX279</f>
        <v>4R : Rural Minor Arterial</v>
      </c>
      <c r="DE279" t="str">
        <f>'Raw Data'!CY279</f>
        <v>34.283743, -83.266704</v>
      </c>
      <c r="DF279">
        <f>'Raw Data'!CZ279</f>
        <v>-83.266704000000004</v>
      </c>
      <c r="DG279">
        <f>'Raw Data'!DA279</f>
        <v>34.283743000000001</v>
      </c>
      <c r="DH279">
        <f>'Raw Data'!DB279</f>
        <v>34.283743000000001</v>
      </c>
      <c r="DI279">
        <f>'Raw Data'!DC279</f>
        <v>-83.266704000000004</v>
      </c>
      <c r="DJ279">
        <f>'Raw Data'!DD279</f>
        <v>2.2910000000000001E-3</v>
      </c>
      <c r="DK279">
        <f>'Raw Data'!DE279</f>
        <v>8</v>
      </c>
      <c r="DL279" s="1" t="str">
        <f>VLOOKUP(DK279,'Curve Info'!$A$9:$P$76,16)</f>
        <v>High Crash Frequency</v>
      </c>
      <c r="DM279" s="1" t="str">
        <f>VLOOKUP(DK279,'Curve Info'!$A$9:$P$76,14)</f>
        <v>Medium AADT</v>
      </c>
      <c r="DN279" s="1">
        <f t="shared" si="47"/>
        <v>2913.3333333333335</v>
      </c>
      <c r="DO279" s="1">
        <f t="shared" si="48"/>
        <v>2650</v>
      </c>
      <c r="DP279" s="1">
        <f t="shared" si="49"/>
        <v>263.33333333333348</v>
      </c>
      <c r="DQ279" s="1">
        <f t="shared" si="50"/>
        <v>9.9371069182389998E-2</v>
      </c>
      <c r="DR279" s="1">
        <f t="shared" si="51"/>
        <v>2781.666666666667</v>
      </c>
      <c r="DS279">
        <f>'Raw Data'!DF279</f>
        <v>2930</v>
      </c>
      <c r="DT279">
        <f>'Raw Data'!DG279</f>
        <v>23.2</v>
      </c>
      <c r="DU279">
        <f>'Raw Data'!DH279</f>
        <v>2950</v>
      </c>
      <c r="DV279">
        <f>'Raw Data'!DI279</f>
        <v>24.4</v>
      </c>
      <c r="DW279">
        <f>'Raw Data'!DJ279</f>
        <v>2860</v>
      </c>
      <c r="DX279">
        <f>'Raw Data'!DK279</f>
        <v>24.4</v>
      </c>
      <c r="DY279">
        <f>'Raw Data'!DL279</f>
        <v>2700</v>
      </c>
      <c r="DZ279">
        <f>'Raw Data'!DM279</f>
        <v>0</v>
      </c>
      <c r="EA279">
        <f>'Raw Data'!DN279</f>
        <v>2620</v>
      </c>
      <c r="EB279">
        <f>'Raw Data'!DO279</f>
        <v>22.2</v>
      </c>
      <c r="EC279">
        <f>'Raw Data'!DP279</f>
        <v>2920</v>
      </c>
      <c r="ED279">
        <f>'Raw Data'!DQ279</f>
        <v>14</v>
      </c>
      <c r="EE279">
        <f>'Raw Data'!DR279</f>
        <v>2780</v>
      </c>
      <c r="EF279">
        <f>'Raw Data'!DS279</f>
        <v>14</v>
      </c>
      <c r="EG279">
        <f>'Raw Data'!DT279</f>
        <v>2280</v>
      </c>
      <c r="EH279">
        <f>'Raw Data'!DU279</f>
        <v>14</v>
      </c>
      <c r="EI279">
        <f>'Raw Data'!DV279</f>
        <v>2280</v>
      </c>
      <c r="EJ279">
        <f>'Raw Data'!DW279</f>
        <v>0</v>
      </c>
      <c r="EK279">
        <f>'Raw Data'!DX279</f>
        <v>2620</v>
      </c>
      <c r="EL279">
        <f>'Raw Data'!DY279</f>
        <v>0</v>
      </c>
      <c r="EM279">
        <f>'Raw Data'!DZ279</f>
        <v>1.84E-4</v>
      </c>
    </row>
    <row r="280" spans="1:143" x14ac:dyDescent="0.3">
      <c r="A280">
        <f>'Raw Data'!A280</f>
        <v>279</v>
      </c>
      <c r="B280">
        <f>'Raw Data'!B280</f>
        <v>5608069</v>
      </c>
      <c r="C280" t="str">
        <f>'Raw Data'!C280</f>
        <v>Gsp Post 00</v>
      </c>
      <c r="D280">
        <f>'Raw Data'!D280</f>
        <v>42391.511111111111</v>
      </c>
      <c r="E280" s="1">
        <f t="shared" si="42"/>
        <v>2016</v>
      </c>
      <c r="F280" s="1" t="str" cm="1">
        <f t="array" ref="F280">_xlfn.IFS(E280&lt;=2016,"before treatment",E280=2017,"unknown",E280&gt;2017,"after treatment")</f>
        <v>before treatment</v>
      </c>
      <c r="G280" s="1">
        <f t="shared" si="43"/>
        <v>1</v>
      </c>
      <c r="H280" s="1">
        <f t="shared" si="44"/>
        <v>0</v>
      </c>
      <c r="I280" t="str">
        <f>'Raw Data'!E280</f>
        <v>Franklin</v>
      </c>
      <c r="J280" t="str">
        <f>'Raw Data'!F280</f>
        <v>["Cromers Bridge Ln","Sandy Cross Rd","Sandy Cross Rd"]</v>
      </c>
      <c r="K280" t="str">
        <f>'Raw Data'!G280</f>
        <v>(none)</v>
      </c>
      <c r="L280" t="str">
        <f>'Raw Data'!H280</f>
        <v>(C) Possible Injury / Complaint</v>
      </c>
      <c r="M280">
        <f>'Raw Data'!I280</f>
        <v>0</v>
      </c>
      <c r="N280">
        <f>'Raw Data'!J280</f>
        <v>0</v>
      </c>
      <c r="O280">
        <f>'Raw Data'!K280</f>
        <v>0</v>
      </c>
      <c r="P280" t="str">
        <f>'Raw Data'!L280</f>
        <v>Not a Collision with Motor Vehicle</v>
      </c>
      <c r="Q280" t="str">
        <f>'Raw Data'!M280</f>
        <v>On Shoulder</v>
      </c>
      <c r="R280" t="str">
        <f>'Raw Data'!N280</f>
        <v>Utility Pole</v>
      </c>
      <c r="S280" t="str">
        <f>'Raw Data'!O280</f>
        <v>Other - Fixed Object</v>
      </c>
      <c r="T280" t="str">
        <f>'Raw Data'!P280</f>
        <v>Under the Influence (U.I.)</v>
      </c>
      <c r="U280">
        <f>'Raw Data'!Q280</f>
        <v>1</v>
      </c>
      <c r="V280" s="1" t="str">
        <f t="shared" si="45"/>
        <v>Yes</v>
      </c>
      <c r="W280" t="str">
        <f>'Raw Data'!R280</f>
        <v>Straight</v>
      </c>
      <c r="X280" t="str">
        <f>'Raw Data'!S280</f>
        <v>West</v>
      </c>
      <c r="Y280" t="str">
        <f>'Raw Data'!T280</f>
        <v>Daylight</v>
      </c>
      <c r="Z280" t="str">
        <f>'Raw Data'!U280</f>
        <v>Wet</v>
      </c>
      <c r="AA280">
        <f>'Raw Data'!V280</f>
        <v>28</v>
      </c>
      <c r="AB280" t="str">
        <f>'Raw Data'!W280</f>
        <v>["Lap and Shoulder Belt Used","Lap and Shoulder Belt Used"]</v>
      </c>
      <c r="AC280" s="1">
        <f t="shared" si="46"/>
        <v>0</v>
      </c>
      <c r="AD280" t="str">
        <f>'Raw Data'!X280</f>
        <v>Sports Utility Vehicle (SUV)</v>
      </c>
      <c r="AE280" t="str">
        <f>'Raw Data'!Y280</f>
        <v>1191005100I</v>
      </c>
      <c r="AF280">
        <f>'Raw Data'!Z280</f>
        <v>10.24</v>
      </c>
      <c r="AG280">
        <f>'Raw Data'!AA280</f>
        <v>34.294291000000001</v>
      </c>
      <c r="AH280">
        <f>'Raw Data'!AB280</f>
        <v>-83.254377000000005</v>
      </c>
      <c r="AI280">
        <f>'Raw Data'!AC280</f>
        <v>8</v>
      </c>
      <c r="AJ280">
        <f>'Raw Data'!AD280</f>
        <v>83</v>
      </c>
      <c r="AK280">
        <f>'Raw Data'!AE280</f>
        <v>1359</v>
      </c>
      <c r="AL280" t="str">
        <f>'Raw Data'!AF280</f>
        <v>D1_0051_00_I</v>
      </c>
      <c r="AM280">
        <f>'Raw Data'!AG280</f>
        <v>27</v>
      </c>
      <c r="AN280">
        <f>'Raw Data'!AH280</f>
        <v>28</v>
      </c>
      <c r="AO280" t="str">
        <f>'Raw Data'!AI280</f>
        <v>simple</v>
      </c>
      <c r="AP280">
        <f>'Raw Data'!AJ280</f>
        <v>1385.8</v>
      </c>
      <c r="AQ280">
        <f>'Raw Data'!AK280</f>
        <v>29.2</v>
      </c>
      <c r="AR280">
        <f>'Raw Data'!AL280</f>
        <v>705</v>
      </c>
      <c r="AS280">
        <f>'Raw Data'!AM280</f>
        <v>-83.255114000000006</v>
      </c>
      <c r="AT280">
        <f>'Raw Data'!AN280</f>
        <v>34.294604</v>
      </c>
      <c r="AU280">
        <f>'Raw Data'!AO280</f>
        <v>-83.252921999999998</v>
      </c>
      <c r="AV280">
        <f>'Raw Data'!AP280</f>
        <v>34.294010999999998</v>
      </c>
      <c r="AW280" t="str">
        <f>'Raw Data'!AQ280</f>
        <v>1191005100I</v>
      </c>
      <c r="AX280">
        <f>'Raw Data'!AR280</f>
        <v>1</v>
      </c>
      <c r="AY280">
        <f>'Raw Data'!AS280</f>
        <v>119</v>
      </c>
      <c r="AZ280">
        <f>'Raw Data'!AT280</f>
        <v>51</v>
      </c>
      <c r="BA280">
        <f>'Raw Data'!AU280</f>
        <v>0</v>
      </c>
      <c r="BB280">
        <f>'Raw Data'!AV280</f>
        <v>55</v>
      </c>
      <c r="BC280">
        <f>'Raw Data'!AW280</f>
        <v>8.2100000000000009</v>
      </c>
      <c r="BD280">
        <f>'Raw Data'!AX280</f>
        <v>8.11</v>
      </c>
      <c r="BE280">
        <f>'Raw Data'!AY280</f>
        <v>805.1</v>
      </c>
      <c r="BF280">
        <f>'Raw Data'!AZ280</f>
        <v>808.4</v>
      </c>
      <c r="BG280">
        <f>'Raw Data'!BA280</f>
        <v>804.8</v>
      </c>
      <c r="BH280">
        <f>'Raw Data'!BB280</f>
        <v>55</v>
      </c>
      <c r="BI280">
        <f>'Raw Data'!BC280</f>
        <v>59.3</v>
      </c>
      <c r="BJ280">
        <f>'Raw Data'!BD280</f>
        <v>0</v>
      </c>
      <c r="BK280">
        <f>'Raw Data'!BE280</f>
        <v>43075</v>
      </c>
      <c r="BL280" t="str">
        <f>'Raw Data'!BF280</f>
        <v>NONE</v>
      </c>
      <c r="BM280">
        <f>'Raw Data'!BG280</f>
        <v>2.2910000000000001E-3</v>
      </c>
      <c r="BN280">
        <f>'Raw Data'!BH280</f>
        <v>22165</v>
      </c>
      <c r="BO280">
        <f>'Raw Data'!BI280</f>
        <v>21636</v>
      </c>
      <c r="BP280" t="str">
        <f>'Raw Data'!BJ280</f>
        <v>1191005100I</v>
      </c>
      <c r="BQ280" t="str">
        <f>'Raw Data'!BK280</f>
        <v>FRANKLIN</v>
      </c>
      <c r="BR280">
        <f>'Raw Data'!BL280</f>
        <v>1</v>
      </c>
      <c r="BS280">
        <f>'Raw Data'!BM280</f>
        <v>5100</v>
      </c>
      <c r="BT280">
        <f>'Raw Data'!BN280</f>
        <v>1</v>
      </c>
      <c r="BU280">
        <f>'Raw Data'!BO280</f>
        <v>1</v>
      </c>
      <c r="BV280">
        <f>'Raw Data'!BP280</f>
        <v>2</v>
      </c>
      <c r="BW280">
        <f>'Raw Data'!BQ280</f>
        <v>1</v>
      </c>
      <c r="BX280">
        <f>'Raw Data'!BR280</f>
        <v>1</v>
      </c>
      <c r="BY280">
        <f>'Raw Data'!BS280</f>
        <v>2</v>
      </c>
      <c r="BZ280">
        <f>'Raw Data'!BT280</f>
        <v>0</v>
      </c>
      <c r="CA280">
        <f>'Raw Data'!BU280</f>
        <v>4</v>
      </c>
      <c r="CB280" t="str">
        <f>'Raw Data'!BV280</f>
        <v>N</v>
      </c>
      <c r="CC280">
        <f>'Raw Data'!BW280</f>
        <v>119</v>
      </c>
      <c r="CD280">
        <f>'Raw Data'!BX280</f>
        <v>51</v>
      </c>
      <c r="CE280">
        <f>'Raw Data'!BY280</f>
        <v>0</v>
      </c>
      <c r="CF280" t="str">
        <f>'Raw Data'!BZ280</f>
        <v>Not Urban</v>
      </c>
      <c r="CG280" t="str">
        <f>'Raw Data'!CA280</f>
        <v>Not Urban</v>
      </c>
      <c r="CH280">
        <f>'Raw Data'!CB280</f>
        <v>0</v>
      </c>
      <c r="CI280">
        <f>'Raw Data'!CC280</f>
        <v>55</v>
      </c>
      <c r="CJ280">
        <f>'Raw Data'!CD280</f>
        <v>2670</v>
      </c>
      <c r="CK280" t="str">
        <f>'Raw Data'!CE280</f>
        <v xml:space="preserve"> </v>
      </c>
      <c r="CL280">
        <f>'Raw Data'!CF280</f>
        <v>0</v>
      </c>
      <c r="CM280">
        <f>'Raw Data'!CG280</f>
        <v>0.44057299999999999</v>
      </c>
      <c r="CN280">
        <f>'Raw Data'!CH280</f>
        <v>9</v>
      </c>
      <c r="CO280" t="str">
        <f>'Raw Data'!CI280</f>
        <v>State Mainline</v>
      </c>
      <c r="CP280">
        <f>'Raw Data'!CJ280</f>
        <v>2670</v>
      </c>
      <c r="CQ280">
        <f>'Raw Data'!CK280</f>
        <v>243189</v>
      </c>
      <c r="CR280">
        <f>'Raw Data'!CL280</f>
        <v>10.24</v>
      </c>
      <c r="CS280">
        <f>'Raw Data'!CM280</f>
        <v>10.68</v>
      </c>
      <c r="CT280">
        <f>'Raw Data'!CN280</f>
        <v>243189</v>
      </c>
      <c r="CU280">
        <f>'Raw Data'!CO280</f>
        <v>0</v>
      </c>
      <c r="CV280">
        <f>'Raw Data'!CP280</f>
        <v>2326.225778</v>
      </c>
      <c r="CW280">
        <f>'Raw Data'!CQ280</f>
        <v>100</v>
      </c>
      <c r="CX280">
        <f>'Raw Data'!CR280</f>
        <v>21680</v>
      </c>
      <c r="CY280">
        <f>'Raw Data'!CS280</f>
        <v>1.7083999999999998E-2</v>
      </c>
      <c r="CZ280">
        <f>'Raw Data'!CT280</f>
        <v>0</v>
      </c>
      <c r="DA280">
        <f>'Raw Data'!CU280</f>
        <v>2.2910000000000001E-3</v>
      </c>
      <c r="DB280">
        <f>'Raw Data'!CV280</f>
        <v>172</v>
      </c>
      <c r="DC280" t="str">
        <f>'Raw Data'!CW280</f>
        <v>119-0214</v>
      </c>
      <c r="DD280" t="str">
        <f>'Raw Data'!CX280</f>
        <v>4R : Rural Minor Arterial</v>
      </c>
      <c r="DE280" t="str">
        <f>'Raw Data'!CY280</f>
        <v>34.283743, -83.266704</v>
      </c>
      <c r="DF280">
        <f>'Raw Data'!CZ280</f>
        <v>-83.266704000000004</v>
      </c>
      <c r="DG280">
        <f>'Raw Data'!DA280</f>
        <v>34.283743000000001</v>
      </c>
      <c r="DH280">
        <f>'Raw Data'!DB280</f>
        <v>34.283743000000001</v>
      </c>
      <c r="DI280">
        <f>'Raw Data'!DC280</f>
        <v>-83.266704000000004</v>
      </c>
      <c r="DJ280">
        <f>'Raw Data'!DD280</f>
        <v>2.2910000000000001E-3</v>
      </c>
      <c r="DK280">
        <f>'Raw Data'!DE280</f>
        <v>8</v>
      </c>
      <c r="DL280" s="1" t="str">
        <f>VLOOKUP(DK280,'Curve Info'!$A$9:$P$76,16)</f>
        <v>High Crash Frequency</v>
      </c>
      <c r="DM280" s="1" t="str">
        <f>VLOOKUP(DK280,'Curve Info'!$A$9:$P$76,14)</f>
        <v>Medium AADT</v>
      </c>
      <c r="DN280" s="1">
        <f t="shared" si="47"/>
        <v>2913.3333333333335</v>
      </c>
      <c r="DO280" s="1">
        <f t="shared" si="48"/>
        <v>2650</v>
      </c>
      <c r="DP280" s="1">
        <f t="shared" si="49"/>
        <v>263.33333333333348</v>
      </c>
      <c r="DQ280" s="1">
        <f t="shared" si="50"/>
        <v>9.9371069182389998E-2</v>
      </c>
      <c r="DR280" s="1">
        <f t="shared" si="51"/>
        <v>2781.666666666667</v>
      </c>
      <c r="DS280">
        <f>'Raw Data'!DF280</f>
        <v>2930</v>
      </c>
      <c r="DT280">
        <f>'Raw Data'!DG280</f>
        <v>23.2</v>
      </c>
      <c r="DU280">
        <f>'Raw Data'!DH280</f>
        <v>2950</v>
      </c>
      <c r="DV280">
        <f>'Raw Data'!DI280</f>
        <v>24.4</v>
      </c>
      <c r="DW280">
        <f>'Raw Data'!DJ280</f>
        <v>2860</v>
      </c>
      <c r="DX280">
        <f>'Raw Data'!DK280</f>
        <v>24.4</v>
      </c>
      <c r="DY280">
        <f>'Raw Data'!DL280</f>
        <v>2700</v>
      </c>
      <c r="DZ280">
        <f>'Raw Data'!DM280</f>
        <v>0</v>
      </c>
      <c r="EA280">
        <f>'Raw Data'!DN280</f>
        <v>2620</v>
      </c>
      <c r="EB280">
        <f>'Raw Data'!DO280</f>
        <v>22.2</v>
      </c>
      <c r="EC280">
        <f>'Raw Data'!DP280</f>
        <v>2920</v>
      </c>
      <c r="ED280">
        <f>'Raw Data'!DQ280</f>
        <v>14</v>
      </c>
      <c r="EE280">
        <f>'Raw Data'!DR280</f>
        <v>2780</v>
      </c>
      <c r="EF280">
        <f>'Raw Data'!DS280</f>
        <v>14</v>
      </c>
      <c r="EG280">
        <f>'Raw Data'!DT280</f>
        <v>2280</v>
      </c>
      <c r="EH280">
        <f>'Raw Data'!DU280</f>
        <v>14</v>
      </c>
      <c r="EI280">
        <f>'Raw Data'!DV280</f>
        <v>2280</v>
      </c>
      <c r="EJ280">
        <f>'Raw Data'!DW280</f>
        <v>0</v>
      </c>
      <c r="EK280">
        <f>'Raw Data'!DX280</f>
        <v>2620</v>
      </c>
      <c r="EL280">
        <f>'Raw Data'!DY280</f>
        <v>0</v>
      </c>
      <c r="EM280">
        <f>'Raw Data'!DZ280</f>
        <v>0</v>
      </c>
    </row>
    <row r="281" spans="1:143" x14ac:dyDescent="0.3">
      <c r="A281">
        <f>'Raw Data'!A281</f>
        <v>280</v>
      </c>
      <c r="B281">
        <f>'Raw Data'!B281</f>
        <v>5583067</v>
      </c>
      <c r="C281" t="str">
        <f>'Raw Data'!C281</f>
        <v>Gsp Post 00</v>
      </c>
      <c r="D281">
        <f>'Raw Data'!D281</f>
        <v>42375.29791666667</v>
      </c>
      <c r="E281" s="1">
        <f t="shared" si="42"/>
        <v>2016</v>
      </c>
      <c r="F281" s="1" t="str" cm="1">
        <f t="array" ref="F281">_xlfn.IFS(E281&lt;=2016,"before treatment",E281=2017,"unknown",E281&gt;2017,"after treatment")</f>
        <v>before treatment</v>
      </c>
      <c r="G281" s="1">
        <f t="shared" si="43"/>
        <v>1</v>
      </c>
      <c r="H281" s="1">
        <f t="shared" si="44"/>
        <v>0</v>
      </c>
      <c r="I281" t="str">
        <f>'Raw Data'!E281</f>
        <v>Franklin</v>
      </c>
      <c r="J281" t="str">
        <f>'Raw Data'!F281</f>
        <v>Cromers Bridge Ln</v>
      </c>
      <c r="K281" t="str">
        <f>'Raw Data'!G281</f>
        <v>Cromers Bridge Rd</v>
      </c>
      <c r="L281" t="str">
        <f>'Raw Data'!H281</f>
        <v>(O) No Injury</v>
      </c>
      <c r="M281">
        <f>'Raw Data'!I281</f>
        <v>0</v>
      </c>
      <c r="N281">
        <f>'Raw Data'!J281</f>
        <v>0</v>
      </c>
      <c r="O281">
        <f>'Raw Data'!K281</f>
        <v>0</v>
      </c>
      <c r="P281" t="str">
        <f>'Raw Data'!L281</f>
        <v>Angle (Other)</v>
      </c>
      <c r="Q281" t="str">
        <f>'Raw Data'!M281</f>
        <v>On Roadway - Roadway Intersection</v>
      </c>
      <c r="R281" t="str">
        <f>'Raw Data'!N281</f>
        <v>["Motor Vehicle in Motion","Motor Vehicle in Motion"]</v>
      </c>
      <c r="S281" t="str">
        <f>'Raw Data'!O281</f>
        <v>["Motor Vehicle in Motion","Motor Vehicle in Motion"]</v>
      </c>
      <c r="T281" t="str">
        <f>'Raw Data'!P281</f>
        <v>["Failure to Yield","No Contributing Factors"]</v>
      </c>
      <c r="U281">
        <f>'Raw Data'!Q281</f>
        <v>2</v>
      </c>
      <c r="V281" s="1" t="str">
        <f t="shared" si="45"/>
        <v>No</v>
      </c>
      <c r="W281" t="str">
        <f>'Raw Data'!R281</f>
        <v>["Changing Lanes","Straight"]</v>
      </c>
      <c r="X281" t="str">
        <f>'Raw Data'!S281</f>
        <v>["East","North"]</v>
      </c>
      <c r="Y281" t="str">
        <f>'Raw Data'!T281</f>
        <v>Dawn</v>
      </c>
      <c r="Z281" t="str">
        <f>'Raw Data'!U281</f>
        <v>Dry</v>
      </c>
      <c r="AA281" t="str">
        <f>'Raw Data'!V281</f>
        <v>[18,29]</v>
      </c>
      <c r="AB281" t="str">
        <f>'Raw Data'!W281</f>
        <v>["Lap and Shoulder Belt Used","Lap and Shoulder Belt Used"]</v>
      </c>
      <c r="AC281" s="1">
        <f t="shared" si="46"/>
        <v>0</v>
      </c>
      <c r="AD281" t="str">
        <f>'Raw Data'!X281</f>
        <v>["Passenger Car","Pickup Truck"]</v>
      </c>
      <c r="AE281" t="str">
        <f>'Raw Data'!Y281</f>
        <v>1192017900I</v>
      </c>
      <c r="AF281">
        <f>'Raw Data'!Z281</f>
        <v>7.7799999999999996E-3</v>
      </c>
      <c r="AG281">
        <f>'Raw Data'!AA281</f>
        <v>34.294212000000002</v>
      </c>
      <c r="AH281">
        <f>'Raw Data'!AB281</f>
        <v>-83.254476999999994</v>
      </c>
      <c r="AI281">
        <f>'Raw Data'!AC281</f>
        <v>8</v>
      </c>
      <c r="AJ281">
        <f>'Raw Data'!AD281</f>
        <v>83</v>
      </c>
      <c r="AK281">
        <f>'Raw Data'!AE281</f>
        <v>1359</v>
      </c>
      <c r="AL281" t="str">
        <f>'Raw Data'!AF281</f>
        <v>D1_0051_00_I</v>
      </c>
      <c r="AM281">
        <f>'Raw Data'!AG281</f>
        <v>27</v>
      </c>
      <c r="AN281">
        <f>'Raw Data'!AH281</f>
        <v>28</v>
      </c>
      <c r="AO281" t="str">
        <f>'Raw Data'!AI281</f>
        <v>simple</v>
      </c>
      <c r="AP281">
        <f>'Raw Data'!AJ281</f>
        <v>1385.8</v>
      </c>
      <c r="AQ281">
        <f>'Raw Data'!AK281</f>
        <v>29.2</v>
      </c>
      <c r="AR281">
        <f>'Raw Data'!AL281</f>
        <v>705</v>
      </c>
      <c r="AS281">
        <f>'Raw Data'!AM281</f>
        <v>-83.255114000000006</v>
      </c>
      <c r="AT281">
        <f>'Raw Data'!AN281</f>
        <v>34.294604</v>
      </c>
      <c r="AU281">
        <f>'Raw Data'!AO281</f>
        <v>-83.252921999999998</v>
      </c>
      <c r="AV281">
        <f>'Raw Data'!AP281</f>
        <v>34.294010999999998</v>
      </c>
      <c r="AW281" t="str">
        <f>'Raw Data'!AQ281</f>
        <v>1191005100I</v>
      </c>
      <c r="AX281">
        <f>'Raw Data'!AR281</f>
        <v>1</v>
      </c>
      <c r="AY281">
        <f>'Raw Data'!AS281</f>
        <v>119</v>
      </c>
      <c r="AZ281">
        <f>'Raw Data'!AT281</f>
        <v>51</v>
      </c>
      <c r="BA281">
        <f>'Raw Data'!AU281</f>
        <v>0</v>
      </c>
      <c r="BB281">
        <f>'Raw Data'!AV281</f>
        <v>55</v>
      </c>
      <c r="BC281">
        <f>'Raw Data'!AW281</f>
        <v>8.2100000000000009</v>
      </c>
      <c r="BD281">
        <f>'Raw Data'!AX281</f>
        <v>8.11</v>
      </c>
      <c r="BE281">
        <f>'Raw Data'!AY281</f>
        <v>805.1</v>
      </c>
      <c r="BF281">
        <f>'Raw Data'!AZ281</f>
        <v>808.4</v>
      </c>
      <c r="BG281">
        <f>'Raw Data'!BA281</f>
        <v>804.8</v>
      </c>
      <c r="BH281">
        <f>'Raw Data'!BB281</f>
        <v>55</v>
      </c>
      <c r="BI281">
        <f>'Raw Data'!BC281</f>
        <v>59.3</v>
      </c>
      <c r="BJ281">
        <f>'Raw Data'!BD281</f>
        <v>0</v>
      </c>
      <c r="BK281">
        <f>'Raw Data'!BE281</f>
        <v>43075</v>
      </c>
      <c r="BL281" t="str">
        <f>'Raw Data'!BF281</f>
        <v>NONE</v>
      </c>
      <c r="BM281">
        <f>'Raw Data'!BG281</f>
        <v>2.2910000000000001E-3</v>
      </c>
      <c r="BN281">
        <f>'Raw Data'!BH281</f>
        <v>22165</v>
      </c>
      <c r="BO281">
        <f>'Raw Data'!BI281</f>
        <v>21636</v>
      </c>
      <c r="BP281" t="str">
        <f>'Raw Data'!BJ281</f>
        <v>1191005100I</v>
      </c>
      <c r="BQ281" t="str">
        <f>'Raw Data'!BK281</f>
        <v>FRANKLIN</v>
      </c>
      <c r="BR281">
        <f>'Raw Data'!BL281</f>
        <v>1</v>
      </c>
      <c r="BS281">
        <f>'Raw Data'!BM281</f>
        <v>5100</v>
      </c>
      <c r="BT281">
        <f>'Raw Data'!BN281</f>
        <v>1</v>
      </c>
      <c r="BU281">
        <f>'Raw Data'!BO281</f>
        <v>1</v>
      </c>
      <c r="BV281">
        <f>'Raw Data'!BP281</f>
        <v>2</v>
      </c>
      <c r="BW281">
        <f>'Raw Data'!BQ281</f>
        <v>1</v>
      </c>
      <c r="BX281">
        <f>'Raw Data'!BR281</f>
        <v>1</v>
      </c>
      <c r="BY281">
        <f>'Raw Data'!BS281</f>
        <v>2</v>
      </c>
      <c r="BZ281">
        <f>'Raw Data'!BT281</f>
        <v>0</v>
      </c>
      <c r="CA281">
        <f>'Raw Data'!BU281</f>
        <v>4</v>
      </c>
      <c r="CB281" t="str">
        <f>'Raw Data'!BV281</f>
        <v>N</v>
      </c>
      <c r="CC281">
        <f>'Raw Data'!BW281</f>
        <v>119</v>
      </c>
      <c r="CD281">
        <f>'Raw Data'!BX281</f>
        <v>51</v>
      </c>
      <c r="CE281">
        <f>'Raw Data'!BY281</f>
        <v>0</v>
      </c>
      <c r="CF281" t="str">
        <f>'Raw Data'!BZ281</f>
        <v>Not Urban</v>
      </c>
      <c r="CG281" t="str">
        <f>'Raw Data'!CA281</f>
        <v>Not Urban</v>
      </c>
      <c r="CH281">
        <f>'Raw Data'!CB281</f>
        <v>0</v>
      </c>
      <c r="CI281">
        <f>'Raw Data'!CC281</f>
        <v>55</v>
      </c>
      <c r="CJ281">
        <f>'Raw Data'!CD281</f>
        <v>2670</v>
      </c>
      <c r="CK281" t="str">
        <f>'Raw Data'!CE281</f>
        <v xml:space="preserve"> </v>
      </c>
      <c r="CL281">
        <f>'Raw Data'!CF281</f>
        <v>0</v>
      </c>
      <c r="CM281">
        <f>'Raw Data'!CG281</f>
        <v>0.44057299999999999</v>
      </c>
      <c r="CN281">
        <f>'Raw Data'!CH281</f>
        <v>9</v>
      </c>
      <c r="CO281" t="str">
        <f>'Raw Data'!CI281</f>
        <v>State Mainline</v>
      </c>
      <c r="CP281">
        <f>'Raw Data'!CJ281</f>
        <v>2670</v>
      </c>
      <c r="CQ281">
        <f>'Raw Data'!CK281</f>
        <v>243189</v>
      </c>
      <c r="CR281">
        <f>'Raw Data'!CL281</f>
        <v>10.24</v>
      </c>
      <c r="CS281">
        <f>'Raw Data'!CM281</f>
        <v>10.68</v>
      </c>
      <c r="CT281">
        <f>'Raw Data'!CN281</f>
        <v>243189</v>
      </c>
      <c r="CU281">
        <f>'Raw Data'!CO281</f>
        <v>0</v>
      </c>
      <c r="CV281">
        <f>'Raw Data'!CP281</f>
        <v>2326.225778</v>
      </c>
      <c r="CW281">
        <f>'Raw Data'!CQ281</f>
        <v>100</v>
      </c>
      <c r="CX281">
        <f>'Raw Data'!CR281</f>
        <v>21680</v>
      </c>
      <c r="CY281">
        <f>'Raw Data'!CS281</f>
        <v>1.7083999999999998E-2</v>
      </c>
      <c r="CZ281">
        <f>'Raw Data'!CT281</f>
        <v>0</v>
      </c>
      <c r="DA281">
        <f>'Raw Data'!CU281</f>
        <v>2.2910000000000001E-3</v>
      </c>
      <c r="DB281">
        <f>'Raw Data'!CV281</f>
        <v>172</v>
      </c>
      <c r="DC281" t="str">
        <f>'Raw Data'!CW281</f>
        <v>119-0214</v>
      </c>
      <c r="DD281" t="str">
        <f>'Raw Data'!CX281</f>
        <v>4R : Rural Minor Arterial</v>
      </c>
      <c r="DE281" t="str">
        <f>'Raw Data'!CY281</f>
        <v>34.283743, -83.266704</v>
      </c>
      <c r="DF281">
        <f>'Raw Data'!CZ281</f>
        <v>-83.266704000000004</v>
      </c>
      <c r="DG281">
        <f>'Raw Data'!DA281</f>
        <v>34.283743000000001</v>
      </c>
      <c r="DH281">
        <f>'Raw Data'!DB281</f>
        <v>34.283743000000001</v>
      </c>
      <c r="DI281">
        <f>'Raw Data'!DC281</f>
        <v>-83.266704000000004</v>
      </c>
      <c r="DJ281">
        <f>'Raw Data'!DD281</f>
        <v>2.2910000000000001E-3</v>
      </c>
      <c r="DK281">
        <f>'Raw Data'!DE281</f>
        <v>8</v>
      </c>
      <c r="DL281" s="1" t="str">
        <f>VLOOKUP(DK281,'Curve Info'!$A$9:$P$76,16)</f>
        <v>High Crash Frequency</v>
      </c>
      <c r="DM281" s="1" t="str">
        <f>VLOOKUP(DK281,'Curve Info'!$A$9:$P$76,14)</f>
        <v>Medium AADT</v>
      </c>
      <c r="DN281" s="1">
        <f t="shared" si="47"/>
        <v>2913.3333333333335</v>
      </c>
      <c r="DO281" s="1">
        <f t="shared" si="48"/>
        <v>2650</v>
      </c>
      <c r="DP281" s="1">
        <f t="shared" si="49"/>
        <v>263.33333333333348</v>
      </c>
      <c r="DQ281" s="1">
        <f t="shared" si="50"/>
        <v>9.9371069182389998E-2</v>
      </c>
      <c r="DR281" s="1">
        <f t="shared" si="51"/>
        <v>2781.666666666667</v>
      </c>
      <c r="DS281">
        <f>'Raw Data'!DF281</f>
        <v>2930</v>
      </c>
      <c r="DT281">
        <f>'Raw Data'!DG281</f>
        <v>23.2</v>
      </c>
      <c r="DU281">
        <f>'Raw Data'!DH281</f>
        <v>2950</v>
      </c>
      <c r="DV281">
        <f>'Raw Data'!DI281</f>
        <v>24.4</v>
      </c>
      <c r="DW281">
        <f>'Raw Data'!DJ281</f>
        <v>2860</v>
      </c>
      <c r="DX281">
        <f>'Raw Data'!DK281</f>
        <v>24.4</v>
      </c>
      <c r="DY281">
        <f>'Raw Data'!DL281</f>
        <v>2700</v>
      </c>
      <c r="DZ281">
        <f>'Raw Data'!DM281</f>
        <v>0</v>
      </c>
      <c r="EA281">
        <f>'Raw Data'!DN281</f>
        <v>2620</v>
      </c>
      <c r="EB281">
        <f>'Raw Data'!DO281</f>
        <v>22.2</v>
      </c>
      <c r="EC281">
        <f>'Raw Data'!DP281</f>
        <v>2920</v>
      </c>
      <c r="ED281">
        <f>'Raw Data'!DQ281</f>
        <v>14</v>
      </c>
      <c r="EE281">
        <f>'Raw Data'!DR281</f>
        <v>2780</v>
      </c>
      <c r="EF281">
        <f>'Raw Data'!DS281</f>
        <v>14</v>
      </c>
      <c r="EG281">
        <f>'Raw Data'!DT281</f>
        <v>2280</v>
      </c>
      <c r="EH281">
        <f>'Raw Data'!DU281</f>
        <v>14</v>
      </c>
      <c r="EI281">
        <f>'Raw Data'!DV281</f>
        <v>2280</v>
      </c>
      <c r="EJ281">
        <f>'Raw Data'!DW281</f>
        <v>0</v>
      </c>
      <c r="EK281">
        <f>'Raw Data'!DX281</f>
        <v>2620</v>
      </c>
      <c r="EL281">
        <f>'Raw Data'!DY281</f>
        <v>0</v>
      </c>
      <c r="EM281">
        <f>'Raw Data'!DZ281</f>
        <v>1.1E-4</v>
      </c>
    </row>
    <row r="282" spans="1:143" x14ac:dyDescent="0.3">
      <c r="A282">
        <f>'Raw Data'!A282</f>
        <v>281</v>
      </c>
      <c r="B282">
        <f>'Raw Data'!B282</f>
        <v>4503447</v>
      </c>
      <c r="C282" t="str">
        <f>'Raw Data'!C282</f>
        <v>Franklin Co Sheriff's Office</v>
      </c>
      <c r="D282">
        <f>'Raw Data'!D282</f>
        <v>41468.511805555558</v>
      </c>
      <c r="E282" s="1">
        <f t="shared" si="42"/>
        <v>2013</v>
      </c>
      <c r="F282" s="1" t="str" cm="1">
        <f t="array" ref="F282">_xlfn.IFS(E282&lt;=2016,"before treatment",E282=2017,"unknown",E282&gt;2017,"after treatment")</f>
        <v>before treatment</v>
      </c>
      <c r="G282" s="1">
        <f t="shared" si="43"/>
        <v>1</v>
      </c>
      <c r="H282" s="1">
        <f t="shared" si="44"/>
        <v>0</v>
      </c>
      <c r="I282" t="str">
        <f>'Raw Data'!E282</f>
        <v>Franklin</v>
      </c>
      <c r="J282" t="str">
        <f>'Raw Data'!F282</f>
        <v>Sandy Cross Rd</v>
      </c>
      <c r="K282" t="str">
        <f>'Raw Data'!G282</f>
        <v>Cromers Bridge Ln</v>
      </c>
      <c r="L282" t="str">
        <f>'Raw Data'!H282</f>
        <v>(O) No Injury</v>
      </c>
      <c r="M282">
        <f>'Raw Data'!I282</f>
        <v>0</v>
      </c>
      <c r="N282">
        <f>'Raw Data'!J282</f>
        <v>0</v>
      </c>
      <c r="O282">
        <f>'Raw Data'!K282</f>
        <v>0</v>
      </c>
      <c r="P282" t="str">
        <f>'Raw Data'!L282</f>
        <v>Not a Collision with Motor Vehicle</v>
      </c>
      <c r="Q282" t="str">
        <f>'Raw Data'!M282</f>
        <v>Off Roadway</v>
      </c>
      <c r="R282" t="str">
        <f>'Raw Data'!N282</f>
        <v>Fence</v>
      </c>
      <c r="S282" t="str">
        <f>'Raw Data'!O282</f>
        <v>Fence</v>
      </c>
      <c r="T282" t="str">
        <f>'Raw Data'!P282</f>
        <v>Driver Lost Control</v>
      </c>
      <c r="U282">
        <f>'Raw Data'!Q282</f>
        <v>1</v>
      </c>
      <c r="V282" s="1" t="str">
        <f t="shared" si="45"/>
        <v>Yes</v>
      </c>
      <c r="W282" t="str">
        <f>'Raw Data'!R282</f>
        <v>Negotiating a Curve</v>
      </c>
      <c r="X282" t="str">
        <f>'Raw Data'!S282</f>
        <v>East</v>
      </c>
      <c r="Y282" t="str">
        <f>'Raw Data'!T282</f>
        <v>Daylight</v>
      </c>
      <c r="Z282" t="str">
        <f>'Raw Data'!U282</f>
        <v>Dry</v>
      </c>
      <c r="AA282">
        <f>'Raw Data'!V282</f>
        <v>18</v>
      </c>
      <c r="AB282" t="str">
        <f>'Raw Data'!W282</f>
        <v>None Used</v>
      </c>
      <c r="AC282" s="1">
        <f t="shared" si="46"/>
        <v>0</v>
      </c>
      <c r="AD282" t="str">
        <f>'Raw Data'!X282</f>
        <v>Passenger Car</v>
      </c>
      <c r="AE282" t="str">
        <f>'Raw Data'!Y282</f>
        <v>1191005100I</v>
      </c>
      <c r="AF282">
        <f>'Raw Data'!Z282</f>
        <v>10.340999999999999</v>
      </c>
      <c r="AG282">
        <f>'Raw Data'!AA282</f>
        <v>34.294002999999996</v>
      </c>
      <c r="AH282">
        <f>'Raw Data'!AB282</f>
        <v>-83.252705000000006</v>
      </c>
      <c r="AI282">
        <f>'Raw Data'!AC282</f>
        <v>8</v>
      </c>
      <c r="AJ282">
        <f>'Raw Data'!AD282</f>
        <v>83</v>
      </c>
      <c r="AK282">
        <f>'Raw Data'!AE282</f>
        <v>1359</v>
      </c>
      <c r="AL282" t="str">
        <f>'Raw Data'!AF282</f>
        <v>D1_0051_00_I</v>
      </c>
      <c r="AM282">
        <f>'Raw Data'!AG282</f>
        <v>27</v>
      </c>
      <c r="AN282">
        <f>'Raw Data'!AH282</f>
        <v>28</v>
      </c>
      <c r="AO282" t="str">
        <f>'Raw Data'!AI282</f>
        <v>simple</v>
      </c>
      <c r="AP282">
        <f>'Raw Data'!AJ282</f>
        <v>1385.8</v>
      </c>
      <c r="AQ282">
        <f>'Raw Data'!AK282</f>
        <v>29.2</v>
      </c>
      <c r="AR282">
        <f>'Raw Data'!AL282</f>
        <v>705</v>
      </c>
      <c r="AS282">
        <f>'Raw Data'!AM282</f>
        <v>-83.255114000000006</v>
      </c>
      <c r="AT282">
        <f>'Raw Data'!AN282</f>
        <v>34.294604</v>
      </c>
      <c r="AU282">
        <f>'Raw Data'!AO282</f>
        <v>-83.252921999999998</v>
      </c>
      <c r="AV282">
        <f>'Raw Data'!AP282</f>
        <v>34.294010999999998</v>
      </c>
      <c r="AW282" t="str">
        <f>'Raw Data'!AQ282</f>
        <v>1191005100I</v>
      </c>
      <c r="AX282">
        <f>'Raw Data'!AR282</f>
        <v>1</v>
      </c>
      <c r="AY282">
        <f>'Raw Data'!AS282</f>
        <v>119</v>
      </c>
      <c r="AZ282">
        <f>'Raw Data'!AT282</f>
        <v>51</v>
      </c>
      <c r="BA282">
        <f>'Raw Data'!AU282</f>
        <v>0</v>
      </c>
      <c r="BB282">
        <f>'Raw Data'!AV282</f>
        <v>55</v>
      </c>
      <c r="BC282">
        <f>'Raw Data'!AW282</f>
        <v>8.2100000000000009</v>
      </c>
      <c r="BD282">
        <f>'Raw Data'!AX282</f>
        <v>8.11</v>
      </c>
      <c r="BE282">
        <f>'Raw Data'!AY282</f>
        <v>805.1</v>
      </c>
      <c r="BF282">
        <f>'Raw Data'!AZ282</f>
        <v>808.4</v>
      </c>
      <c r="BG282">
        <f>'Raw Data'!BA282</f>
        <v>804.8</v>
      </c>
      <c r="BH282">
        <f>'Raw Data'!BB282</f>
        <v>55</v>
      </c>
      <c r="BI282">
        <f>'Raw Data'!BC282</f>
        <v>59.3</v>
      </c>
      <c r="BJ282">
        <f>'Raw Data'!BD282</f>
        <v>0</v>
      </c>
      <c r="BK282">
        <f>'Raw Data'!BE282</f>
        <v>43075</v>
      </c>
      <c r="BL282" t="str">
        <f>'Raw Data'!BF282</f>
        <v>NONE</v>
      </c>
      <c r="BM282">
        <f>'Raw Data'!BG282</f>
        <v>2.2910000000000001E-3</v>
      </c>
      <c r="BN282">
        <f>'Raw Data'!BH282</f>
        <v>22165</v>
      </c>
      <c r="BO282">
        <f>'Raw Data'!BI282</f>
        <v>21636</v>
      </c>
      <c r="BP282" t="str">
        <f>'Raw Data'!BJ282</f>
        <v>1191005100I</v>
      </c>
      <c r="BQ282" t="str">
        <f>'Raw Data'!BK282</f>
        <v>FRANKLIN</v>
      </c>
      <c r="BR282">
        <f>'Raw Data'!BL282</f>
        <v>1</v>
      </c>
      <c r="BS282">
        <f>'Raw Data'!BM282</f>
        <v>5100</v>
      </c>
      <c r="BT282">
        <f>'Raw Data'!BN282</f>
        <v>1</v>
      </c>
      <c r="BU282">
        <f>'Raw Data'!BO282</f>
        <v>1</v>
      </c>
      <c r="BV282">
        <f>'Raw Data'!BP282</f>
        <v>2</v>
      </c>
      <c r="BW282">
        <f>'Raw Data'!BQ282</f>
        <v>1</v>
      </c>
      <c r="BX282">
        <f>'Raw Data'!BR282</f>
        <v>1</v>
      </c>
      <c r="BY282">
        <f>'Raw Data'!BS282</f>
        <v>2</v>
      </c>
      <c r="BZ282">
        <f>'Raw Data'!BT282</f>
        <v>0</v>
      </c>
      <c r="CA282">
        <f>'Raw Data'!BU282</f>
        <v>4</v>
      </c>
      <c r="CB282" t="str">
        <f>'Raw Data'!BV282</f>
        <v>N</v>
      </c>
      <c r="CC282">
        <f>'Raw Data'!BW282</f>
        <v>119</v>
      </c>
      <c r="CD282">
        <f>'Raw Data'!BX282</f>
        <v>51</v>
      </c>
      <c r="CE282">
        <f>'Raw Data'!BY282</f>
        <v>0</v>
      </c>
      <c r="CF282" t="str">
        <f>'Raw Data'!BZ282</f>
        <v>Not Urban</v>
      </c>
      <c r="CG282" t="str">
        <f>'Raw Data'!CA282</f>
        <v>Not Urban</v>
      </c>
      <c r="CH282">
        <f>'Raw Data'!CB282</f>
        <v>0</v>
      </c>
      <c r="CI282">
        <f>'Raw Data'!CC282</f>
        <v>55</v>
      </c>
      <c r="CJ282">
        <f>'Raw Data'!CD282</f>
        <v>2670</v>
      </c>
      <c r="CK282" t="str">
        <f>'Raw Data'!CE282</f>
        <v xml:space="preserve"> </v>
      </c>
      <c r="CL282">
        <f>'Raw Data'!CF282</f>
        <v>0</v>
      </c>
      <c r="CM282">
        <f>'Raw Data'!CG282</f>
        <v>0.44057299999999999</v>
      </c>
      <c r="CN282">
        <f>'Raw Data'!CH282</f>
        <v>9</v>
      </c>
      <c r="CO282" t="str">
        <f>'Raw Data'!CI282</f>
        <v>State Mainline</v>
      </c>
      <c r="CP282">
        <f>'Raw Data'!CJ282</f>
        <v>2670</v>
      </c>
      <c r="CQ282">
        <f>'Raw Data'!CK282</f>
        <v>243189</v>
      </c>
      <c r="CR282">
        <f>'Raw Data'!CL282</f>
        <v>10.24</v>
      </c>
      <c r="CS282">
        <f>'Raw Data'!CM282</f>
        <v>10.68</v>
      </c>
      <c r="CT282">
        <f>'Raw Data'!CN282</f>
        <v>243189</v>
      </c>
      <c r="CU282">
        <f>'Raw Data'!CO282</f>
        <v>0</v>
      </c>
      <c r="CV282">
        <f>'Raw Data'!CP282</f>
        <v>2326.225778</v>
      </c>
      <c r="CW282">
        <f>'Raw Data'!CQ282</f>
        <v>100</v>
      </c>
      <c r="CX282">
        <f>'Raw Data'!CR282</f>
        <v>21680</v>
      </c>
      <c r="CY282">
        <f>'Raw Data'!CS282</f>
        <v>1.7083999999999998E-2</v>
      </c>
      <c r="CZ282">
        <f>'Raw Data'!CT282</f>
        <v>0</v>
      </c>
      <c r="DA282">
        <f>'Raw Data'!CU282</f>
        <v>2.2910000000000001E-3</v>
      </c>
      <c r="DB282">
        <f>'Raw Data'!CV282</f>
        <v>172</v>
      </c>
      <c r="DC282" t="str">
        <f>'Raw Data'!CW282</f>
        <v>119-0214</v>
      </c>
      <c r="DD282" t="str">
        <f>'Raw Data'!CX282</f>
        <v>4R : Rural Minor Arterial</v>
      </c>
      <c r="DE282" t="str">
        <f>'Raw Data'!CY282</f>
        <v>34.283743, -83.266704</v>
      </c>
      <c r="DF282">
        <f>'Raw Data'!CZ282</f>
        <v>-83.266704000000004</v>
      </c>
      <c r="DG282">
        <f>'Raw Data'!DA282</f>
        <v>34.283743000000001</v>
      </c>
      <c r="DH282">
        <f>'Raw Data'!DB282</f>
        <v>34.283743000000001</v>
      </c>
      <c r="DI282">
        <f>'Raw Data'!DC282</f>
        <v>-83.266704000000004</v>
      </c>
      <c r="DJ282">
        <f>'Raw Data'!DD282</f>
        <v>2.2910000000000001E-3</v>
      </c>
      <c r="DK282">
        <f>'Raw Data'!DE282</f>
        <v>8</v>
      </c>
      <c r="DL282" s="1" t="str">
        <f>VLOOKUP(DK282,'Curve Info'!$A$9:$P$76,16)</f>
        <v>High Crash Frequency</v>
      </c>
      <c r="DM282" s="1" t="str">
        <f>VLOOKUP(DK282,'Curve Info'!$A$9:$P$76,14)</f>
        <v>Medium AADT</v>
      </c>
      <c r="DN282" s="1">
        <f t="shared" si="47"/>
        <v>2913.3333333333335</v>
      </c>
      <c r="DO282" s="1">
        <f t="shared" si="48"/>
        <v>2650</v>
      </c>
      <c r="DP282" s="1">
        <f t="shared" si="49"/>
        <v>263.33333333333348</v>
      </c>
      <c r="DQ282" s="1">
        <f t="shared" si="50"/>
        <v>9.9371069182389998E-2</v>
      </c>
      <c r="DR282" s="1">
        <f t="shared" si="51"/>
        <v>2781.666666666667</v>
      </c>
      <c r="DS282">
        <f>'Raw Data'!DF282</f>
        <v>2930</v>
      </c>
      <c r="DT282">
        <f>'Raw Data'!DG282</f>
        <v>23.2</v>
      </c>
      <c r="DU282">
        <f>'Raw Data'!DH282</f>
        <v>2950</v>
      </c>
      <c r="DV282">
        <f>'Raw Data'!DI282</f>
        <v>24.4</v>
      </c>
      <c r="DW282">
        <f>'Raw Data'!DJ282</f>
        <v>2860</v>
      </c>
      <c r="DX282">
        <f>'Raw Data'!DK282</f>
        <v>24.4</v>
      </c>
      <c r="DY282">
        <f>'Raw Data'!DL282</f>
        <v>2700</v>
      </c>
      <c r="DZ282">
        <f>'Raw Data'!DM282</f>
        <v>0</v>
      </c>
      <c r="EA282">
        <f>'Raw Data'!DN282</f>
        <v>2620</v>
      </c>
      <c r="EB282">
        <f>'Raw Data'!DO282</f>
        <v>22.2</v>
      </c>
      <c r="EC282">
        <f>'Raw Data'!DP282</f>
        <v>2920</v>
      </c>
      <c r="ED282">
        <f>'Raw Data'!DQ282</f>
        <v>14</v>
      </c>
      <c r="EE282">
        <f>'Raw Data'!DR282</f>
        <v>2780</v>
      </c>
      <c r="EF282">
        <f>'Raw Data'!DS282</f>
        <v>14</v>
      </c>
      <c r="EG282">
        <f>'Raw Data'!DT282</f>
        <v>2280</v>
      </c>
      <c r="EH282">
        <f>'Raw Data'!DU282</f>
        <v>14</v>
      </c>
      <c r="EI282">
        <f>'Raw Data'!DV282</f>
        <v>2280</v>
      </c>
      <c r="EJ282">
        <f>'Raw Data'!DW282</f>
        <v>0</v>
      </c>
      <c r="EK282">
        <f>'Raw Data'!DX282</f>
        <v>2620</v>
      </c>
      <c r="EL282">
        <f>'Raw Data'!DY282</f>
        <v>0</v>
      </c>
      <c r="EM282">
        <f>'Raw Data'!DZ282</f>
        <v>2.1699999999999999E-4</v>
      </c>
    </row>
    <row r="283" spans="1:143" x14ac:dyDescent="0.3">
      <c r="A283">
        <f>'Raw Data'!A283</f>
        <v>282</v>
      </c>
      <c r="B283">
        <f>'Raw Data'!B283</f>
        <v>4425842</v>
      </c>
      <c r="C283" t="str">
        <f>'Raw Data'!C283</f>
        <v>Gsp Post 00</v>
      </c>
      <c r="D283">
        <f>'Raw Data'!D283</f>
        <v>41390.696527777778</v>
      </c>
      <c r="E283" s="1">
        <f t="shared" si="42"/>
        <v>2013</v>
      </c>
      <c r="F283" s="1" t="str" cm="1">
        <f t="array" ref="F283">_xlfn.IFS(E283&lt;=2016,"before treatment",E283=2017,"unknown",E283&gt;2017,"after treatment")</f>
        <v>before treatment</v>
      </c>
      <c r="G283" s="1">
        <f t="shared" si="43"/>
        <v>1</v>
      </c>
      <c r="H283" s="1">
        <f t="shared" si="44"/>
        <v>0</v>
      </c>
      <c r="I283" t="str">
        <f>'Raw Data'!E283</f>
        <v>Franklin</v>
      </c>
      <c r="J283" t="str">
        <f>'Raw Data'!F283</f>
        <v>Sandy Cross Rd</v>
      </c>
      <c r="K283" t="str">
        <f>'Raw Data'!G283</f>
        <v>(none)</v>
      </c>
      <c r="L283" t="str">
        <f>'Raw Data'!H283</f>
        <v>(C) Possible Injury / Complaint</v>
      </c>
      <c r="M283">
        <f>'Raw Data'!I283</f>
        <v>0</v>
      </c>
      <c r="N283">
        <f>'Raw Data'!J283</f>
        <v>0</v>
      </c>
      <c r="O283">
        <f>'Raw Data'!K283</f>
        <v>0</v>
      </c>
      <c r="P283" t="str">
        <f>'Raw Data'!L283</f>
        <v>Not a Collision with Motor Vehicle</v>
      </c>
      <c r="Q283" t="str">
        <f>'Raw Data'!M283</f>
        <v>On Shoulder</v>
      </c>
      <c r="R283" t="str">
        <f>'Raw Data'!N283</f>
        <v>Other Post/Pole Support</v>
      </c>
      <c r="S283" t="str">
        <f>'Raw Data'!O283</f>
        <v>Other Post / Pole Support</v>
      </c>
      <c r="T283" t="str">
        <f>'Raw Data'!P283</f>
        <v>Exceeding Speed Limit</v>
      </c>
      <c r="U283">
        <f>'Raw Data'!Q283</f>
        <v>1</v>
      </c>
      <c r="V283" s="1" t="str">
        <f t="shared" si="45"/>
        <v>Yes</v>
      </c>
      <c r="W283" t="str">
        <f>'Raw Data'!R283</f>
        <v>Negotiating a Curve</v>
      </c>
      <c r="X283" t="str">
        <f>'Raw Data'!S283</f>
        <v>West</v>
      </c>
      <c r="Y283" t="str">
        <f>'Raw Data'!T283</f>
        <v>Daylight</v>
      </c>
      <c r="Z283" t="str">
        <f>'Raw Data'!U283</f>
        <v>Dry</v>
      </c>
      <c r="AA283">
        <f>'Raw Data'!V283</f>
        <v>20</v>
      </c>
      <c r="AB283" t="str">
        <f>'Raw Data'!W283</f>
        <v>Lap and Shoulder Belt Used</v>
      </c>
      <c r="AC283" s="1">
        <f t="shared" si="46"/>
        <v>0</v>
      </c>
      <c r="AD283" t="str">
        <f>'Raw Data'!X283</f>
        <v>Sports Utility Vehicle (SUV)</v>
      </c>
      <c r="AE283" t="str">
        <f>'Raw Data'!Y283</f>
        <v>1191005100I</v>
      </c>
      <c r="AF283">
        <f>'Raw Data'!Z283</f>
        <v>10.302</v>
      </c>
      <c r="AG283">
        <f>'Raw Data'!AA283</f>
        <v>34.294041</v>
      </c>
      <c r="AH283">
        <f>'Raw Data'!AB283</f>
        <v>-83.253369000000006</v>
      </c>
      <c r="AI283">
        <f>'Raw Data'!AC283</f>
        <v>8</v>
      </c>
      <c r="AJ283">
        <f>'Raw Data'!AD283</f>
        <v>83</v>
      </c>
      <c r="AK283">
        <f>'Raw Data'!AE283</f>
        <v>1359</v>
      </c>
      <c r="AL283" t="str">
        <f>'Raw Data'!AF283</f>
        <v>D1_0051_00_I</v>
      </c>
      <c r="AM283">
        <f>'Raw Data'!AG283</f>
        <v>27</v>
      </c>
      <c r="AN283">
        <f>'Raw Data'!AH283</f>
        <v>28</v>
      </c>
      <c r="AO283" t="str">
        <f>'Raw Data'!AI283</f>
        <v>simple</v>
      </c>
      <c r="AP283">
        <f>'Raw Data'!AJ283</f>
        <v>1385.8</v>
      </c>
      <c r="AQ283">
        <f>'Raw Data'!AK283</f>
        <v>29.2</v>
      </c>
      <c r="AR283">
        <f>'Raw Data'!AL283</f>
        <v>705</v>
      </c>
      <c r="AS283">
        <f>'Raw Data'!AM283</f>
        <v>-83.255114000000006</v>
      </c>
      <c r="AT283">
        <f>'Raw Data'!AN283</f>
        <v>34.294604</v>
      </c>
      <c r="AU283">
        <f>'Raw Data'!AO283</f>
        <v>-83.252921999999998</v>
      </c>
      <c r="AV283">
        <f>'Raw Data'!AP283</f>
        <v>34.294010999999998</v>
      </c>
      <c r="AW283" t="str">
        <f>'Raw Data'!AQ283</f>
        <v>1191005100I</v>
      </c>
      <c r="AX283">
        <f>'Raw Data'!AR283</f>
        <v>1</v>
      </c>
      <c r="AY283">
        <f>'Raw Data'!AS283</f>
        <v>119</v>
      </c>
      <c r="AZ283">
        <f>'Raw Data'!AT283</f>
        <v>51</v>
      </c>
      <c r="BA283">
        <f>'Raw Data'!AU283</f>
        <v>0</v>
      </c>
      <c r="BB283">
        <f>'Raw Data'!AV283</f>
        <v>55</v>
      </c>
      <c r="BC283">
        <f>'Raw Data'!AW283</f>
        <v>8.2100000000000009</v>
      </c>
      <c r="BD283">
        <f>'Raw Data'!AX283</f>
        <v>8.11</v>
      </c>
      <c r="BE283">
        <f>'Raw Data'!AY283</f>
        <v>805.1</v>
      </c>
      <c r="BF283">
        <f>'Raw Data'!AZ283</f>
        <v>808.4</v>
      </c>
      <c r="BG283">
        <f>'Raw Data'!BA283</f>
        <v>804.8</v>
      </c>
      <c r="BH283">
        <f>'Raw Data'!BB283</f>
        <v>55</v>
      </c>
      <c r="BI283">
        <f>'Raw Data'!BC283</f>
        <v>59.3</v>
      </c>
      <c r="BJ283">
        <f>'Raw Data'!BD283</f>
        <v>0</v>
      </c>
      <c r="BK283">
        <f>'Raw Data'!BE283</f>
        <v>43075</v>
      </c>
      <c r="BL283" t="str">
        <f>'Raw Data'!BF283</f>
        <v>NONE</v>
      </c>
      <c r="BM283">
        <f>'Raw Data'!BG283</f>
        <v>2.2910000000000001E-3</v>
      </c>
      <c r="BN283">
        <f>'Raw Data'!BH283</f>
        <v>22165</v>
      </c>
      <c r="BO283">
        <f>'Raw Data'!BI283</f>
        <v>21636</v>
      </c>
      <c r="BP283" t="str">
        <f>'Raw Data'!BJ283</f>
        <v>1191005100I</v>
      </c>
      <c r="BQ283" t="str">
        <f>'Raw Data'!BK283</f>
        <v>FRANKLIN</v>
      </c>
      <c r="BR283">
        <f>'Raw Data'!BL283</f>
        <v>1</v>
      </c>
      <c r="BS283">
        <f>'Raw Data'!BM283</f>
        <v>5100</v>
      </c>
      <c r="BT283">
        <f>'Raw Data'!BN283</f>
        <v>1</v>
      </c>
      <c r="BU283">
        <f>'Raw Data'!BO283</f>
        <v>1</v>
      </c>
      <c r="BV283">
        <f>'Raw Data'!BP283</f>
        <v>2</v>
      </c>
      <c r="BW283">
        <f>'Raw Data'!BQ283</f>
        <v>1</v>
      </c>
      <c r="BX283">
        <f>'Raw Data'!BR283</f>
        <v>1</v>
      </c>
      <c r="BY283">
        <f>'Raw Data'!BS283</f>
        <v>2</v>
      </c>
      <c r="BZ283">
        <f>'Raw Data'!BT283</f>
        <v>0</v>
      </c>
      <c r="CA283">
        <f>'Raw Data'!BU283</f>
        <v>4</v>
      </c>
      <c r="CB283" t="str">
        <f>'Raw Data'!BV283</f>
        <v>N</v>
      </c>
      <c r="CC283">
        <f>'Raw Data'!BW283</f>
        <v>119</v>
      </c>
      <c r="CD283">
        <f>'Raw Data'!BX283</f>
        <v>51</v>
      </c>
      <c r="CE283">
        <f>'Raw Data'!BY283</f>
        <v>0</v>
      </c>
      <c r="CF283" t="str">
        <f>'Raw Data'!BZ283</f>
        <v>Not Urban</v>
      </c>
      <c r="CG283" t="str">
        <f>'Raw Data'!CA283</f>
        <v>Not Urban</v>
      </c>
      <c r="CH283">
        <f>'Raw Data'!CB283</f>
        <v>0</v>
      </c>
      <c r="CI283">
        <f>'Raw Data'!CC283</f>
        <v>55</v>
      </c>
      <c r="CJ283">
        <f>'Raw Data'!CD283</f>
        <v>2670</v>
      </c>
      <c r="CK283" t="str">
        <f>'Raw Data'!CE283</f>
        <v xml:space="preserve"> </v>
      </c>
      <c r="CL283">
        <f>'Raw Data'!CF283</f>
        <v>0</v>
      </c>
      <c r="CM283">
        <f>'Raw Data'!CG283</f>
        <v>0.44057299999999999</v>
      </c>
      <c r="CN283">
        <f>'Raw Data'!CH283</f>
        <v>9</v>
      </c>
      <c r="CO283" t="str">
        <f>'Raw Data'!CI283</f>
        <v>State Mainline</v>
      </c>
      <c r="CP283">
        <f>'Raw Data'!CJ283</f>
        <v>2670</v>
      </c>
      <c r="CQ283">
        <f>'Raw Data'!CK283</f>
        <v>243189</v>
      </c>
      <c r="CR283">
        <f>'Raw Data'!CL283</f>
        <v>10.24</v>
      </c>
      <c r="CS283">
        <f>'Raw Data'!CM283</f>
        <v>10.68</v>
      </c>
      <c r="CT283">
        <f>'Raw Data'!CN283</f>
        <v>243189</v>
      </c>
      <c r="CU283">
        <f>'Raw Data'!CO283</f>
        <v>0</v>
      </c>
      <c r="CV283">
        <f>'Raw Data'!CP283</f>
        <v>2326.225778</v>
      </c>
      <c r="CW283">
        <f>'Raw Data'!CQ283</f>
        <v>100</v>
      </c>
      <c r="CX283">
        <f>'Raw Data'!CR283</f>
        <v>21680</v>
      </c>
      <c r="CY283">
        <f>'Raw Data'!CS283</f>
        <v>1.7083999999999998E-2</v>
      </c>
      <c r="CZ283">
        <f>'Raw Data'!CT283</f>
        <v>0</v>
      </c>
      <c r="DA283">
        <f>'Raw Data'!CU283</f>
        <v>2.2910000000000001E-3</v>
      </c>
      <c r="DB283">
        <f>'Raw Data'!CV283</f>
        <v>172</v>
      </c>
      <c r="DC283" t="str">
        <f>'Raw Data'!CW283</f>
        <v>119-0214</v>
      </c>
      <c r="DD283" t="str">
        <f>'Raw Data'!CX283</f>
        <v>4R : Rural Minor Arterial</v>
      </c>
      <c r="DE283" t="str">
        <f>'Raw Data'!CY283</f>
        <v>34.283743, -83.266704</v>
      </c>
      <c r="DF283">
        <f>'Raw Data'!CZ283</f>
        <v>-83.266704000000004</v>
      </c>
      <c r="DG283">
        <f>'Raw Data'!DA283</f>
        <v>34.283743000000001</v>
      </c>
      <c r="DH283">
        <f>'Raw Data'!DB283</f>
        <v>34.283743000000001</v>
      </c>
      <c r="DI283">
        <f>'Raw Data'!DC283</f>
        <v>-83.266704000000004</v>
      </c>
      <c r="DJ283">
        <f>'Raw Data'!DD283</f>
        <v>2.2910000000000001E-3</v>
      </c>
      <c r="DK283">
        <f>'Raw Data'!DE283</f>
        <v>8</v>
      </c>
      <c r="DL283" s="1" t="str">
        <f>VLOOKUP(DK283,'Curve Info'!$A$9:$P$76,16)</f>
        <v>High Crash Frequency</v>
      </c>
      <c r="DM283" s="1" t="str">
        <f>VLOOKUP(DK283,'Curve Info'!$A$9:$P$76,14)</f>
        <v>Medium AADT</v>
      </c>
      <c r="DN283" s="1">
        <f t="shared" si="47"/>
        <v>2913.3333333333335</v>
      </c>
      <c r="DO283" s="1">
        <f t="shared" si="48"/>
        <v>2650</v>
      </c>
      <c r="DP283" s="1">
        <f t="shared" si="49"/>
        <v>263.33333333333348</v>
      </c>
      <c r="DQ283" s="1">
        <f t="shared" si="50"/>
        <v>9.9371069182389998E-2</v>
      </c>
      <c r="DR283" s="1">
        <f t="shared" si="51"/>
        <v>2781.666666666667</v>
      </c>
      <c r="DS283">
        <f>'Raw Data'!DF283</f>
        <v>2930</v>
      </c>
      <c r="DT283">
        <f>'Raw Data'!DG283</f>
        <v>23.2</v>
      </c>
      <c r="DU283">
        <f>'Raw Data'!DH283</f>
        <v>2950</v>
      </c>
      <c r="DV283">
        <f>'Raw Data'!DI283</f>
        <v>24.4</v>
      </c>
      <c r="DW283">
        <f>'Raw Data'!DJ283</f>
        <v>2860</v>
      </c>
      <c r="DX283">
        <f>'Raw Data'!DK283</f>
        <v>24.4</v>
      </c>
      <c r="DY283">
        <f>'Raw Data'!DL283</f>
        <v>2700</v>
      </c>
      <c r="DZ283">
        <f>'Raw Data'!DM283</f>
        <v>0</v>
      </c>
      <c r="EA283">
        <f>'Raw Data'!DN283</f>
        <v>2620</v>
      </c>
      <c r="EB283">
        <f>'Raw Data'!DO283</f>
        <v>22.2</v>
      </c>
      <c r="EC283">
        <f>'Raw Data'!DP283</f>
        <v>2920</v>
      </c>
      <c r="ED283">
        <f>'Raw Data'!DQ283</f>
        <v>14</v>
      </c>
      <c r="EE283">
        <f>'Raw Data'!DR283</f>
        <v>2780</v>
      </c>
      <c r="EF283">
        <f>'Raw Data'!DS283</f>
        <v>14</v>
      </c>
      <c r="EG283">
        <f>'Raw Data'!DT283</f>
        <v>2280</v>
      </c>
      <c r="EH283">
        <f>'Raw Data'!DU283</f>
        <v>14</v>
      </c>
      <c r="EI283">
        <f>'Raw Data'!DV283</f>
        <v>2280</v>
      </c>
      <c r="EJ283">
        <f>'Raw Data'!DW283</f>
        <v>0</v>
      </c>
      <c r="EK283">
        <f>'Raw Data'!DX283</f>
        <v>2620</v>
      </c>
      <c r="EL283">
        <f>'Raw Data'!DY283</f>
        <v>0</v>
      </c>
      <c r="EM283">
        <f>'Raw Data'!DZ283</f>
        <v>0</v>
      </c>
    </row>
    <row r="284" spans="1:143" x14ac:dyDescent="0.3">
      <c r="A284">
        <f>'Raw Data'!A284</f>
        <v>283</v>
      </c>
      <c r="B284">
        <f>'Raw Data'!B284</f>
        <v>7840154</v>
      </c>
      <c r="C284" t="str">
        <f>'Raw Data'!C284</f>
        <v>Franklin Co Sheriff's Office</v>
      </c>
      <c r="D284">
        <f>'Raw Data'!D284</f>
        <v>44138.807638888888</v>
      </c>
      <c r="E284" s="1">
        <f t="shared" si="42"/>
        <v>2020</v>
      </c>
      <c r="F284" s="1" t="str" cm="1">
        <f t="array" ref="F284">_xlfn.IFS(E284&lt;=2016,"before treatment",E284=2017,"unknown",E284&gt;2017,"after treatment")</f>
        <v>after treatment</v>
      </c>
      <c r="G284" s="1">
        <f t="shared" si="43"/>
        <v>0</v>
      </c>
      <c r="H284" s="1">
        <f t="shared" si="44"/>
        <v>1</v>
      </c>
      <c r="I284" t="str">
        <f>'Raw Data'!E284</f>
        <v>Franklin</v>
      </c>
      <c r="J284" t="str">
        <f>'Raw Data'!F284</f>
        <v>Old Federal Rd</v>
      </c>
      <c r="K284" t="str">
        <f>'Raw Data'!G284</f>
        <v>Betty Ln</v>
      </c>
      <c r="L284" t="str">
        <f>'Raw Data'!H284</f>
        <v>(O) No Injury</v>
      </c>
      <c r="M284">
        <f>'Raw Data'!I284</f>
        <v>0</v>
      </c>
      <c r="N284">
        <f>'Raw Data'!J284</f>
        <v>0</v>
      </c>
      <c r="O284">
        <f>'Raw Data'!K284</f>
        <v>0</v>
      </c>
      <c r="P284" t="str">
        <f>'Raw Data'!L284</f>
        <v>Angle (Other)</v>
      </c>
      <c r="Q284" t="str">
        <f>'Raw Data'!M284</f>
        <v>On Roadway - Non-Intersection</v>
      </c>
      <c r="R284" t="str">
        <f>'Raw Data'!N284</f>
        <v>["Motor Vehicle in Motion","Motor Vehicle in Motion"]</v>
      </c>
      <c r="S284" t="str">
        <f>'Raw Data'!O284</f>
        <v>["Motor Vehicle in Motion","Motor Vehicle in Motion"]</v>
      </c>
      <c r="T284" t="str">
        <f>'Raw Data'!P284</f>
        <v>(None)</v>
      </c>
      <c r="U284">
        <f>'Raw Data'!Q284</f>
        <v>2</v>
      </c>
      <c r="V284" s="1" t="str">
        <f t="shared" si="45"/>
        <v>No</v>
      </c>
      <c r="W284" t="str">
        <f>'Raw Data'!R284</f>
        <v>["Negotiating a Curve","Turning Left"]</v>
      </c>
      <c r="X284" t="str">
        <f>'Raw Data'!S284</f>
        <v>["North","North"]</v>
      </c>
      <c r="Y284" t="str">
        <f>'Raw Data'!T284</f>
        <v>Dusk</v>
      </c>
      <c r="Z284" t="str">
        <f>'Raw Data'!U284</f>
        <v>Dry</v>
      </c>
      <c r="AA284" t="str">
        <f>'Raw Data'!V284</f>
        <v>[37,53]</v>
      </c>
      <c r="AB284" t="str">
        <f>'Raw Data'!W284</f>
        <v>["Lap and Shoulder Belt Used","Lap and Shoulder Belt Used"]</v>
      </c>
      <c r="AC284" s="1">
        <f t="shared" si="46"/>
        <v>0</v>
      </c>
      <c r="AD284" t="str">
        <f>'Raw Data'!X284</f>
        <v>["Passenger Car","Pickup Truck"]</v>
      </c>
      <c r="AE284" t="str">
        <f>'Raw Data'!Y284</f>
        <v>1191005100I</v>
      </c>
      <c r="AF284">
        <f>'Raw Data'!Z284</f>
        <v>3.42</v>
      </c>
      <c r="AG284">
        <f>'Raw Data'!AA284</f>
        <v>34.354548000000001</v>
      </c>
      <c r="AH284">
        <f>'Raw Data'!AB284</f>
        <v>-83.337619000000004</v>
      </c>
      <c r="AI284">
        <f>'Raw Data'!AC284</f>
        <v>9</v>
      </c>
      <c r="AJ284">
        <f>'Raw Data'!AD284</f>
        <v>84</v>
      </c>
      <c r="AK284">
        <f>'Raw Data'!AE284</f>
        <v>1352</v>
      </c>
      <c r="AL284" t="str">
        <f>'Raw Data'!AF284</f>
        <v>D1_0051_00_I</v>
      </c>
      <c r="AM284">
        <f>'Raw Data'!AG284</f>
        <v>20</v>
      </c>
      <c r="AN284">
        <f>'Raw Data'!AH284</f>
        <v>21</v>
      </c>
      <c r="AO284" t="str">
        <f>'Raw Data'!AI284</f>
        <v>simple</v>
      </c>
      <c r="AP284">
        <f>'Raw Data'!AJ284</f>
        <v>1050.4000000000001</v>
      </c>
      <c r="AQ284">
        <f>'Raw Data'!AK284</f>
        <v>53.2</v>
      </c>
      <c r="AR284">
        <f>'Raw Data'!AL284</f>
        <v>974.7</v>
      </c>
      <c r="AS284">
        <f>'Raw Data'!AM284</f>
        <v>-83.338297999999995</v>
      </c>
      <c r="AT284">
        <f>'Raw Data'!AN284</f>
        <v>34.354804999999999</v>
      </c>
      <c r="AU284">
        <f>'Raw Data'!AO284</f>
        <v>-83.336037000000005</v>
      </c>
      <c r="AV284">
        <f>'Raw Data'!AP284</f>
        <v>34.353014999999999</v>
      </c>
      <c r="AW284" t="str">
        <f>'Raw Data'!AQ284</f>
        <v>1191005100I</v>
      </c>
      <c r="AX284">
        <f>'Raw Data'!AR284</f>
        <v>1</v>
      </c>
      <c r="AY284">
        <f>'Raw Data'!AS284</f>
        <v>119</v>
      </c>
      <c r="AZ284">
        <f>'Raw Data'!AT284</f>
        <v>51</v>
      </c>
      <c r="BA284">
        <f>'Raw Data'!AU284</f>
        <v>0</v>
      </c>
      <c r="BB284">
        <f>'Raw Data'!AV284</f>
        <v>55</v>
      </c>
      <c r="BC284">
        <f>'Raw Data'!AW284</f>
        <v>4.8</v>
      </c>
      <c r="BD284">
        <f>'Raw Data'!AX284</f>
        <v>4.55</v>
      </c>
      <c r="BE284">
        <f>'Raw Data'!AY284</f>
        <v>847.1</v>
      </c>
      <c r="BF284">
        <f>'Raw Data'!AZ284</f>
        <v>842.5</v>
      </c>
      <c r="BG284">
        <f>'Raw Data'!BA284</f>
        <v>834</v>
      </c>
      <c r="BH284">
        <f>'Raw Data'!BB284</f>
        <v>55</v>
      </c>
      <c r="BI284">
        <f>'Raw Data'!BC284</f>
        <v>61</v>
      </c>
      <c r="BJ284">
        <f>'Raw Data'!BD284</f>
        <v>0</v>
      </c>
      <c r="BK284">
        <f>'Raw Data'!BE284</f>
        <v>43075</v>
      </c>
      <c r="BL284" t="str">
        <f>'Raw Data'!BF284</f>
        <v>NONE</v>
      </c>
      <c r="BM284">
        <f>'Raw Data'!BG284</f>
        <v>2.9750000000000002E-3</v>
      </c>
      <c r="BN284">
        <f>'Raw Data'!BH284</f>
        <v>22181</v>
      </c>
      <c r="BO284">
        <f>'Raw Data'!BI284</f>
        <v>21652</v>
      </c>
      <c r="BP284" t="str">
        <f>'Raw Data'!BJ284</f>
        <v>1191005100I</v>
      </c>
      <c r="BQ284" t="str">
        <f>'Raw Data'!BK284</f>
        <v>FRANKLIN</v>
      </c>
      <c r="BR284">
        <f>'Raw Data'!BL284</f>
        <v>1</v>
      </c>
      <c r="BS284">
        <f>'Raw Data'!BM284</f>
        <v>5100</v>
      </c>
      <c r="BT284">
        <f>'Raw Data'!BN284</f>
        <v>1</v>
      </c>
      <c r="BU284">
        <f>'Raw Data'!BO284</f>
        <v>1</v>
      </c>
      <c r="BV284">
        <f>'Raw Data'!BP284</f>
        <v>2</v>
      </c>
      <c r="BW284">
        <f>'Raw Data'!BQ284</f>
        <v>1</v>
      </c>
      <c r="BX284">
        <f>'Raw Data'!BR284</f>
        <v>1</v>
      </c>
      <c r="BY284">
        <f>'Raw Data'!BS284</f>
        <v>2</v>
      </c>
      <c r="BZ284">
        <f>'Raw Data'!BT284</f>
        <v>0</v>
      </c>
      <c r="CA284">
        <f>'Raw Data'!BU284</f>
        <v>5</v>
      </c>
      <c r="CB284" t="str">
        <f>'Raw Data'!BV284</f>
        <v>N</v>
      </c>
      <c r="CC284">
        <f>'Raw Data'!BW284</f>
        <v>119</v>
      </c>
      <c r="CD284">
        <f>'Raw Data'!BX284</f>
        <v>51</v>
      </c>
      <c r="CE284">
        <f>'Raw Data'!BY284</f>
        <v>0</v>
      </c>
      <c r="CF284" t="str">
        <f>'Raw Data'!BZ284</f>
        <v>Not Urban</v>
      </c>
      <c r="CG284" t="str">
        <f>'Raw Data'!CA284</f>
        <v>Not Urban</v>
      </c>
      <c r="CH284">
        <f>'Raw Data'!CB284</f>
        <v>0</v>
      </c>
      <c r="CI284">
        <f>'Raw Data'!CC284</f>
        <v>55</v>
      </c>
      <c r="CJ284">
        <f>'Raw Data'!CD284</f>
        <v>1840</v>
      </c>
      <c r="CK284" t="str">
        <f>'Raw Data'!CE284</f>
        <v xml:space="preserve"> </v>
      </c>
      <c r="CL284">
        <f>'Raw Data'!CF284</f>
        <v>0</v>
      </c>
      <c r="CM284">
        <f>'Raw Data'!CG284</f>
        <v>1.1792450000000001</v>
      </c>
      <c r="CN284">
        <f>'Raw Data'!CH284</f>
        <v>9</v>
      </c>
      <c r="CO284" t="str">
        <f>'Raw Data'!CI284</f>
        <v>State Mainline</v>
      </c>
      <c r="CP284">
        <f>'Raw Data'!CJ284</f>
        <v>1840</v>
      </c>
      <c r="CQ284">
        <f>'Raw Data'!CK284</f>
        <v>243205</v>
      </c>
      <c r="CR284">
        <f>'Raw Data'!CL284</f>
        <v>3.28</v>
      </c>
      <c r="CS284">
        <f>'Raw Data'!CM284</f>
        <v>4.46</v>
      </c>
      <c r="CT284">
        <f>'Raw Data'!CN284</f>
        <v>243205</v>
      </c>
      <c r="CU284">
        <f>'Raw Data'!CO284</f>
        <v>0</v>
      </c>
      <c r="CV284">
        <f>'Raw Data'!CP284</f>
        <v>6226.4113020000004</v>
      </c>
      <c r="CW284">
        <f>'Raw Data'!CQ284</f>
        <v>100</v>
      </c>
      <c r="CX284">
        <f>'Raw Data'!CR284</f>
        <v>21696</v>
      </c>
      <c r="CY284">
        <f>'Raw Data'!CS284</f>
        <v>4.1343999999999999E-2</v>
      </c>
      <c r="CZ284">
        <f>'Raw Data'!CT284</f>
        <v>0</v>
      </c>
      <c r="DA284">
        <f>'Raw Data'!CU284</f>
        <v>2.9750000000000002E-3</v>
      </c>
      <c r="DB284">
        <f>'Raw Data'!CV284</f>
        <v>212</v>
      </c>
      <c r="DC284" t="str">
        <f>'Raw Data'!CW284</f>
        <v>119-r001</v>
      </c>
      <c r="DD284" t="str">
        <f>'Raw Data'!CX284</f>
        <v>1R : Rural Principal Arterial - Interstate</v>
      </c>
      <c r="DE284" t="str">
        <f>'Raw Data'!CY284</f>
        <v>34.345217, -83.321158</v>
      </c>
      <c r="DF284">
        <f>'Raw Data'!CZ284</f>
        <v>-83.321157999999997</v>
      </c>
      <c r="DG284">
        <f>'Raw Data'!DA284</f>
        <v>34.345216999999998</v>
      </c>
      <c r="DH284">
        <f>'Raw Data'!DB284</f>
        <v>34.345216999999998</v>
      </c>
      <c r="DI284">
        <f>'Raw Data'!DC284</f>
        <v>-83.321157999999997</v>
      </c>
      <c r="DJ284">
        <f>'Raw Data'!DD284</f>
        <v>2.9750000000000002E-3</v>
      </c>
      <c r="DK284">
        <f>'Raw Data'!DE284</f>
        <v>9</v>
      </c>
      <c r="DL284" s="1" t="str">
        <f>VLOOKUP(DK284,'Curve Info'!$A$9:$P$76,16)</f>
        <v>High Crash Frequency</v>
      </c>
      <c r="DM284" s="1" t="str">
        <f>VLOOKUP(DK284,'Curve Info'!$A$9:$P$76,14)</f>
        <v>Medium AADT</v>
      </c>
      <c r="DN284" s="1">
        <f t="shared" si="47"/>
        <v>2070</v>
      </c>
      <c r="DO284" s="1">
        <f t="shared" si="48"/>
        <v>1612.5</v>
      </c>
      <c r="DP284" s="1">
        <f t="shared" si="49"/>
        <v>457.5</v>
      </c>
      <c r="DQ284" s="1">
        <f t="shared" si="50"/>
        <v>0.28372093023255812</v>
      </c>
      <c r="DR284" s="1">
        <f t="shared" si="51"/>
        <v>1841.25</v>
      </c>
      <c r="DS284">
        <f>'Raw Data'!DF284</f>
        <v>2090</v>
      </c>
      <c r="DT284">
        <f>'Raw Data'!DG284</f>
        <v>0</v>
      </c>
      <c r="DU284">
        <f>'Raw Data'!DH284</f>
        <v>2210</v>
      </c>
      <c r="DV284">
        <f>'Raw Data'!DI284</f>
        <v>0</v>
      </c>
      <c r="DW284">
        <f>'Raw Data'!DJ284</f>
        <v>1910</v>
      </c>
      <c r="DX284">
        <f>'Raw Data'!DK284</f>
        <v>0</v>
      </c>
      <c r="DY284">
        <f>'Raw Data'!DL284</f>
        <v>1900</v>
      </c>
      <c r="DZ284">
        <f>'Raw Data'!DM284</f>
        <v>0</v>
      </c>
      <c r="EA284">
        <f>'Raw Data'!DN284</f>
        <v>1840</v>
      </c>
      <c r="EB284">
        <f>'Raw Data'!DO284</f>
        <v>36.4</v>
      </c>
      <c r="EC284">
        <f>'Raw Data'!DP284</f>
        <v>1770</v>
      </c>
      <c r="ED284">
        <f>'Raw Data'!DQ284</f>
        <v>36.299999999999997</v>
      </c>
      <c r="EE284">
        <f>'Raw Data'!DR284</f>
        <v>1420</v>
      </c>
      <c r="EF284">
        <f>'Raw Data'!DS284</f>
        <v>19.5</v>
      </c>
      <c r="EG284">
        <f>'Raw Data'!DT284</f>
        <v>1420</v>
      </c>
      <c r="EH284">
        <f>'Raw Data'!DU284</f>
        <v>19.5</v>
      </c>
      <c r="EI284">
        <f>'Raw Data'!DV284</f>
        <v>1570</v>
      </c>
      <c r="EJ284">
        <f>'Raw Data'!DW284</f>
        <v>19.2</v>
      </c>
      <c r="EK284">
        <f>'Raw Data'!DX284</f>
        <v>1590</v>
      </c>
      <c r="EL284">
        <f>'Raw Data'!DY284</f>
        <v>19.2</v>
      </c>
      <c r="EM284">
        <f>'Raw Data'!DZ284</f>
        <v>0</v>
      </c>
    </row>
    <row r="285" spans="1:143" x14ac:dyDescent="0.3">
      <c r="A285">
        <f>'Raw Data'!A285</f>
        <v>284</v>
      </c>
      <c r="B285">
        <f>'Raw Data'!B285</f>
        <v>5313043</v>
      </c>
      <c r="C285" t="str">
        <f>'Raw Data'!C285</f>
        <v>Gsp Post 00</v>
      </c>
      <c r="D285">
        <f>'Raw Data'!D285</f>
        <v>42156.67083333333</v>
      </c>
      <c r="E285" s="1">
        <f t="shared" si="42"/>
        <v>2015</v>
      </c>
      <c r="F285" s="1" t="str" cm="1">
        <f t="array" ref="F285">_xlfn.IFS(E285&lt;=2016,"before treatment",E285=2017,"unknown",E285&gt;2017,"after treatment")</f>
        <v>before treatment</v>
      </c>
      <c r="G285" s="1">
        <f t="shared" si="43"/>
        <v>1</v>
      </c>
      <c r="H285" s="1">
        <f t="shared" si="44"/>
        <v>0</v>
      </c>
      <c r="I285" t="str">
        <f>'Raw Data'!E285</f>
        <v>Franklin</v>
      </c>
      <c r="J285" t="str">
        <f>'Raw Data'!F285</f>
        <v>Old Federal Rd</v>
      </c>
      <c r="K285" t="str">
        <f>'Raw Data'!G285</f>
        <v>(none)</v>
      </c>
      <c r="L285" t="str">
        <f>'Raw Data'!H285</f>
        <v>(O) No Injury</v>
      </c>
      <c r="M285">
        <f>'Raw Data'!I285</f>
        <v>0</v>
      </c>
      <c r="N285">
        <f>'Raw Data'!J285</f>
        <v>0</v>
      </c>
      <c r="O285">
        <f>'Raw Data'!K285</f>
        <v>0</v>
      </c>
      <c r="P285" t="str">
        <f>'Raw Data'!L285</f>
        <v>Not a Collision with Motor Vehicle</v>
      </c>
      <c r="Q285" t="str">
        <f>'Raw Data'!M285</f>
        <v>On Shoulder</v>
      </c>
      <c r="R285" t="str">
        <f>'Raw Data'!N285</f>
        <v>Over Turn</v>
      </c>
      <c r="S285" t="str">
        <f>'Raw Data'!O285</f>
        <v>Over Turn</v>
      </c>
      <c r="T285" t="str">
        <f>'Raw Data'!P285</f>
        <v>Changed Lanes Improperly</v>
      </c>
      <c r="U285">
        <f>'Raw Data'!Q285</f>
        <v>1</v>
      </c>
      <c r="V285" s="1" t="str">
        <f t="shared" si="45"/>
        <v>Yes</v>
      </c>
      <c r="W285" t="str">
        <f>'Raw Data'!R285</f>
        <v>Negotiating a Curve</v>
      </c>
      <c r="X285" t="str">
        <f>'Raw Data'!S285</f>
        <v>East</v>
      </c>
      <c r="Y285" t="str">
        <f>'Raw Data'!T285</f>
        <v>Daylight</v>
      </c>
      <c r="Z285" t="str">
        <f>'Raw Data'!U285</f>
        <v>Dry</v>
      </c>
      <c r="AA285">
        <f>'Raw Data'!V285</f>
        <v>51</v>
      </c>
      <c r="AB285" t="str">
        <f>'Raw Data'!W285</f>
        <v>["Lap and Shoulder Belt Used","Lap and Shoulder Belt Used"]</v>
      </c>
      <c r="AC285" s="1">
        <f t="shared" si="46"/>
        <v>0</v>
      </c>
      <c r="AD285" t="str">
        <f>'Raw Data'!X285</f>
        <v>Passenger Car</v>
      </c>
      <c r="AE285" t="str">
        <f>'Raw Data'!Y285</f>
        <v>1191005100I</v>
      </c>
      <c r="AF285">
        <f>'Raw Data'!Z285</f>
        <v>3.1829999999999998</v>
      </c>
      <c r="AG285">
        <f>'Raw Data'!AA285</f>
        <v>34.355935000000002</v>
      </c>
      <c r="AH285">
        <f>'Raw Data'!AB285</f>
        <v>-83.341320999999994</v>
      </c>
      <c r="AI285">
        <f>'Raw Data'!AC285</f>
        <v>9</v>
      </c>
      <c r="AJ285">
        <f>'Raw Data'!AD285</f>
        <v>84</v>
      </c>
      <c r="AK285">
        <f>'Raw Data'!AE285</f>
        <v>1352</v>
      </c>
      <c r="AL285" t="str">
        <f>'Raw Data'!AF285</f>
        <v>D1_0051_00_I</v>
      </c>
      <c r="AM285">
        <f>'Raw Data'!AG285</f>
        <v>20</v>
      </c>
      <c r="AN285">
        <f>'Raw Data'!AH285</f>
        <v>21</v>
      </c>
      <c r="AO285" t="str">
        <f>'Raw Data'!AI285</f>
        <v>simple</v>
      </c>
      <c r="AP285">
        <f>'Raw Data'!AJ285</f>
        <v>1050.4000000000001</v>
      </c>
      <c r="AQ285">
        <f>'Raw Data'!AK285</f>
        <v>53.2</v>
      </c>
      <c r="AR285">
        <f>'Raw Data'!AL285</f>
        <v>974.7</v>
      </c>
      <c r="AS285">
        <f>'Raw Data'!AM285</f>
        <v>-83.338297999999995</v>
      </c>
      <c r="AT285">
        <f>'Raw Data'!AN285</f>
        <v>34.354804999999999</v>
      </c>
      <c r="AU285">
        <f>'Raw Data'!AO285</f>
        <v>-83.336037000000005</v>
      </c>
      <c r="AV285">
        <f>'Raw Data'!AP285</f>
        <v>34.353014999999999</v>
      </c>
      <c r="AW285" t="str">
        <f>'Raw Data'!AQ285</f>
        <v>1191005100I</v>
      </c>
      <c r="AX285">
        <f>'Raw Data'!AR285</f>
        <v>1</v>
      </c>
      <c r="AY285">
        <f>'Raw Data'!AS285</f>
        <v>119</v>
      </c>
      <c r="AZ285">
        <f>'Raw Data'!AT285</f>
        <v>51</v>
      </c>
      <c r="BA285">
        <f>'Raw Data'!AU285</f>
        <v>0</v>
      </c>
      <c r="BB285">
        <f>'Raw Data'!AV285</f>
        <v>55</v>
      </c>
      <c r="BC285">
        <f>'Raw Data'!AW285</f>
        <v>4.8</v>
      </c>
      <c r="BD285">
        <f>'Raw Data'!AX285</f>
        <v>4.55</v>
      </c>
      <c r="BE285">
        <f>'Raw Data'!AY285</f>
        <v>847.1</v>
      </c>
      <c r="BF285">
        <f>'Raw Data'!AZ285</f>
        <v>842.5</v>
      </c>
      <c r="BG285">
        <f>'Raw Data'!BA285</f>
        <v>834</v>
      </c>
      <c r="BH285">
        <f>'Raw Data'!BB285</f>
        <v>55</v>
      </c>
      <c r="BI285">
        <f>'Raw Data'!BC285</f>
        <v>61</v>
      </c>
      <c r="BJ285">
        <f>'Raw Data'!BD285</f>
        <v>0</v>
      </c>
      <c r="BK285">
        <f>'Raw Data'!BE285</f>
        <v>43075</v>
      </c>
      <c r="BL285" t="str">
        <f>'Raw Data'!BF285</f>
        <v>NONE</v>
      </c>
      <c r="BM285">
        <f>'Raw Data'!BG285</f>
        <v>2.9750000000000002E-3</v>
      </c>
      <c r="BN285">
        <f>'Raw Data'!BH285</f>
        <v>22181</v>
      </c>
      <c r="BO285">
        <f>'Raw Data'!BI285</f>
        <v>21652</v>
      </c>
      <c r="BP285" t="str">
        <f>'Raw Data'!BJ285</f>
        <v>1191005100I</v>
      </c>
      <c r="BQ285" t="str">
        <f>'Raw Data'!BK285</f>
        <v>FRANKLIN</v>
      </c>
      <c r="BR285">
        <f>'Raw Data'!BL285</f>
        <v>1</v>
      </c>
      <c r="BS285">
        <f>'Raw Data'!BM285</f>
        <v>5100</v>
      </c>
      <c r="BT285">
        <f>'Raw Data'!BN285</f>
        <v>1</v>
      </c>
      <c r="BU285">
        <f>'Raw Data'!BO285</f>
        <v>1</v>
      </c>
      <c r="BV285">
        <f>'Raw Data'!BP285</f>
        <v>2</v>
      </c>
      <c r="BW285">
        <f>'Raw Data'!BQ285</f>
        <v>1</v>
      </c>
      <c r="BX285">
        <f>'Raw Data'!BR285</f>
        <v>1</v>
      </c>
      <c r="BY285">
        <f>'Raw Data'!BS285</f>
        <v>2</v>
      </c>
      <c r="BZ285">
        <f>'Raw Data'!BT285</f>
        <v>0</v>
      </c>
      <c r="CA285">
        <f>'Raw Data'!BU285</f>
        <v>5</v>
      </c>
      <c r="CB285" t="str">
        <f>'Raw Data'!BV285</f>
        <v>N</v>
      </c>
      <c r="CC285">
        <f>'Raw Data'!BW285</f>
        <v>119</v>
      </c>
      <c r="CD285">
        <f>'Raw Data'!BX285</f>
        <v>51</v>
      </c>
      <c r="CE285">
        <f>'Raw Data'!BY285</f>
        <v>0</v>
      </c>
      <c r="CF285" t="str">
        <f>'Raw Data'!BZ285</f>
        <v>Not Urban</v>
      </c>
      <c r="CG285" t="str">
        <f>'Raw Data'!CA285</f>
        <v>Not Urban</v>
      </c>
      <c r="CH285">
        <f>'Raw Data'!CB285</f>
        <v>0</v>
      </c>
      <c r="CI285">
        <f>'Raw Data'!CC285</f>
        <v>55</v>
      </c>
      <c r="CJ285">
        <f>'Raw Data'!CD285</f>
        <v>1840</v>
      </c>
      <c r="CK285" t="str">
        <f>'Raw Data'!CE285</f>
        <v xml:space="preserve"> </v>
      </c>
      <c r="CL285">
        <f>'Raw Data'!CF285</f>
        <v>0</v>
      </c>
      <c r="CM285">
        <f>'Raw Data'!CG285</f>
        <v>1.1792450000000001</v>
      </c>
      <c r="CN285">
        <f>'Raw Data'!CH285</f>
        <v>9</v>
      </c>
      <c r="CO285" t="str">
        <f>'Raw Data'!CI285</f>
        <v>State Mainline</v>
      </c>
      <c r="CP285">
        <f>'Raw Data'!CJ285</f>
        <v>1840</v>
      </c>
      <c r="CQ285">
        <f>'Raw Data'!CK285</f>
        <v>243205</v>
      </c>
      <c r="CR285">
        <f>'Raw Data'!CL285</f>
        <v>3.28</v>
      </c>
      <c r="CS285">
        <f>'Raw Data'!CM285</f>
        <v>4.46</v>
      </c>
      <c r="CT285">
        <f>'Raw Data'!CN285</f>
        <v>243205</v>
      </c>
      <c r="CU285">
        <f>'Raw Data'!CO285</f>
        <v>0</v>
      </c>
      <c r="CV285">
        <f>'Raw Data'!CP285</f>
        <v>6226.4113020000004</v>
      </c>
      <c r="CW285">
        <f>'Raw Data'!CQ285</f>
        <v>100</v>
      </c>
      <c r="CX285">
        <f>'Raw Data'!CR285</f>
        <v>21696</v>
      </c>
      <c r="CY285">
        <f>'Raw Data'!CS285</f>
        <v>4.1343999999999999E-2</v>
      </c>
      <c r="CZ285">
        <f>'Raw Data'!CT285</f>
        <v>0</v>
      </c>
      <c r="DA285">
        <f>'Raw Data'!CU285</f>
        <v>2.9750000000000002E-3</v>
      </c>
      <c r="DB285">
        <f>'Raw Data'!CV285</f>
        <v>212</v>
      </c>
      <c r="DC285" t="str">
        <f>'Raw Data'!CW285</f>
        <v>119-r001</v>
      </c>
      <c r="DD285" t="str">
        <f>'Raw Data'!CX285</f>
        <v>1R : Rural Principal Arterial - Interstate</v>
      </c>
      <c r="DE285" t="str">
        <f>'Raw Data'!CY285</f>
        <v>34.345217, -83.321158</v>
      </c>
      <c r="DF285">
        <f>'Raw Data'!CZ285</f>
        <v>-83.321157999999997</v>
      </c>
      <c r="DG285">
        <f>'Raw Data'!DA285</f>
        <v>34.345216999999998</v>
      </c>
      <c r="DH285">
        <f>'Raw Data'!DB285</f>
        <v>34.345216999999998</v>
      </c>
      <c r="DI285">
        <f>'Raw Data'!DC285</f>
        <v>-83.321157999999997</v>
      </c>
      <c r="DJ285">
        <f>'Raw Data'!DD285</f>
        <v>2.9750000000000002E-3</v>
      </c>
      <c r="DK285">
        <f>'Raw Data'!DE285</f>
        <v>9</v>
      </c>
      <c r="DL285" s="1" t="str">
        <f>VLOOKUP(DK285,'Curve Info'!$A$9:$P$76,16)</f>
        <v>High Crash Frequency</v>
      </c>
      <c r="DM285" s="1" t="str">
        <f>VLOOKUP(DK285,'Curve Info'!$A$9:$P$76,14)</f>
        <v>Medium AADT</v>
      </c>
      <c r="DN285" s="1">
        <f t="shared" si="47"/>
        <v>2070</v>
      </c>
      <c r="DO285" s="1">
        <f t="shared" si="48"/>
        <v>1612.5</v>
      </c>
      <c r="DP285" s="1">
        <f t="shared" si="49"/>
        <v>457.5</v>
      </c>
      <c r="DQ285" s="1">
        <f t="shared" si="50"/>
        <v>0.28372093023255812</v>
      </c>
      <c r="DR285" s="1">
        <f t="shared" si="51"/>
        <v>1841.25</v>
      </c>
      <c r="DS285">
        <f>'Raw Data'!DF285</f>
        <v>2090</v>
      </c>
      <c r="DT285">
        <f>'Raw Data'!DG285</f>
        <v>0</v>
      </c>
      <c r="DU285">
        <f>'Raw Data'!DH285</f>
        <v>2210</v>
      </c>
      <c r="DV285">
        <f>'Raw Data'!DI285</f>
        <v>0</v>
      </c>
      <c r="DW285">
        <f>'Raw Data'!DJ285</f>
        <v>1910</v>
      </c>
      <c r="DX285">
        <f>'Raw Data'!DK285</f>
        <v>0</v>
      </c>
      <c r="DY285">
        <f>'Raw Data'!DL285</f>
        <v>1900</v>
      </c>
      <c r="DZ285">
        <f>'Raw Data'!DM285</f>
        <v>0</v>
      </c>
      <c r="EA285">
        <f>'Raw Data'!DN285</f>
        <v>1840</v>
      </c>
      <c r="EB285">
        <f>'Raw Data'!DO285</f>
        <v>36.4</v>
      </c>
      <c r="EC285">
        <f>'Raw Data'!DP285</f>
        <v>1770</v>
      </c>
      <c r="ED285">
        <f>'Raw Data'!DQ285</f>
        <v>36.299999999999997</v>
      </c>
      <c r="EE285">
        <f>'Raw Data'!DR285</f>
        <v>1420</v>
      </c>
      <c r="EF285">
        <f>'Raw Data'!DS285</f>
        <v>19.5</v>
      </c>
      <c r="EG285">
        <f>'Raw Data'!DT285</f>
        <v>1420</v>
      </c>
      <c r="EH285">
        <f>'Raw Data'!DU285</f>
        <v>19.5</v>
      </c>
      <c r="EI285">
        <f>'Raw Data'!DV285</f>
        <v>1570</v>
      </c>
      <c r="EJ285">
        <f>'Raw Data'!DW285</f>
        <v>19.2</v>
      </c>
      <c r="EK285">
        <f>'Raw Data'!DX285</f>
        <v>1590</v>
      </c>
      <c r="EL285">
        <f>'Raw Data'!DY285</f>
        <v>19.2</v>
      </c>
      <c r="EM285">
        <f>'Raw Data'!DZ285</f>
        <v>3.2260000000000001E-3</v>
      </c>
    </row>
    <row r="286" spans="1:143" x14ac:dyDescent="0.3">
      <c r="A286">
        <f>'Raw Data'!A286</f>
        <v>285</v>
      </c>
      <c r="B286">
        <f>'Raw Data'!B286</f>
        <v>4690815</v>
      </c>
      <c r="C286" t="str">
        <f>'Raw Data'!C286</f>
        <v>Gsp Post 00</v>
      </c>
      <c r="D286">
        <f>'Raw Data'!D286</f>
        <v>41636.826388888891</v>
      </c>
      <c r="E286" s="1">
        <f t="shared" si="42"/>
        <v>2013</v>
      </c>
      <c r="F286" s="1" t="str" cm="1">
        <f t="array" ref="F286">_xlfn.IFS(E286&lt;=2016,"before treatment",E286=2017,"unknown",E286&gt;2017,"after treatment")</f>
        <v>before treatment</v>
      </c>
      <c r="G286" s="1">
        <f t="shared" si="43"/>
        <v>1</v>
      </c>
      <c r="H286" s="1">
        <f t="shared" si="44"/>
        <v>0</v>
      </c>
      <c r="I286" t="str">
        <f>'Raw Data'!E286</f>
        <v>Franklin</v>
      </c>
      <c r="J286" t="str">
        <f>'Raw Data'!F286</f>
        <v>Old Federal Rd</v>
      </c>
      <c r="K286" t="str">
        <f>'Raw Data'!G286</f>
        <v>(none)</v>
      </c>
      <c r="L286" t="str">
        <f>'Raw Data'!H286</f>
        <v>(O) No Injury</v>
      </c>
      <c r="M286">
        <f>'Raw Data'!I286</f>
        <v>0</v>
      </c>
      <c r="N286">
        <f>'Raw Data'!J286</f>
        <v>0</v>
      </c>
      <c r="O286">
        <f>'Raw Data'!K286</f>
        <v>0</v>
      </c>
      <c r="P286" t="str">
        <f>'Raw Data'!L286</f>
        <v>Not a Collision with Motor Vehicle</v>
      </c>
      <c r="Q286" t="str">
        <f>'Raw Data'!M286</f>
        <v>On Shoulder</v>
      </c>
      <c r="R286" t="str">
        <f>'Raw Data'!N286</f>
        <v>Ditch</v>
      </c>
      <c r="S286" t="str">
        <f>'Raw Data'!O286</f>
        <v>Ditch</v>
      </c>
      <c r="T286" t="str">
        <f>'Raw Data'!P286</f>
        <v>Changed Lanes Improperly</v>
      </c>
      <c r="U286">
        <f>'Raw Data'!Q286</f>
        <v>1</v>
      </c>
      <c r="V286" s="1" t="str">
        <f t="shared" si="45"/>
        <v>Yes</v>
      </c>
      <c r="W286" t="str">
        <f>'Raw Data'!R286</f>
        <v>Straight</v>
      </c>
      <c r="X286" t="str">
        <f>'Raw Data'!S286</f>
        <v>West</v>
      </c>
      <c r="Y286" t="str">
        <f>'Raw Data'!T286</f>
        <v>Dark-Not Lighted</v>
      </c>
      <c r="Z286" t="str">
        <f>'Raw Data'!U286</f>
        <v>Wet</v>
      </c>
      <c r="AA286">
        <f>'Raw Data'!V286</f>
        <v>29</v>
      </c>
      <c r="AB286" t="str">
        <f>'Raw Data'!W286</f>
        <v>Lap and Shoulder Belt Used</v>
      </c>
      <c r="AC286" s="1">
        <f t="shared" si="46"/>
        <v>0</v>
      </c>
      <c r="AD286" t="str">
        <f>'Raw Data'!X286</f>
        <v>Sports Utility Vehicle (SUV)</v>
      </c>
      <c r="AE286" t="str">
        <f>'Raw Data'!Y286</f>
        <v>1191005100I</v>
      </c>
      <c r="AF286">
        <f>'Raw Data'!Z286</f>
        <v>3.2244929999999998</v>
      </c>
      <c r="AG286">
        <f>'Raw Data'!AA286</f>
        <v>34.355696000000002</v>
      </c>
      <c r="AH286">
        <f>'Raw Data'!AB286</f>
        <v>-83.340704000000002</v>
      </c>
      <c r="AI286">
        <f>'Raw Data'!AC286</f>
        <v>9</v>
      </c>
      <c r="AJ286">
        <f>'Raw Data'!AD286</f>
        <v>84</v>
      </c>
      <c r="AK286">
        <f>'Raw Data'!AE286</f>
        <v>1352</v>
      </c>
      <c r="AL286" t="str">
        <f>'Raw Data'!AF286</f>
        <v>D1_0051_00_I</v>
      </c>
      <c r="AM286">
        <f>'Raw Data'!AG286</f>
        <v>20</v>
      </c>
      <c r="AN286">
        <f>'Raw Data'!AH286</f>
        <v>21</v>
      </c>
      <c r="AO286" t="str">
        <f>'Raw Data'!AI286</f>
        <v>simple</v>
      </c>
      <c r="AP286">
        <f>'Raw Data'!AJ286</f>
        <v>1050.4000000000001</v>
      </c>
      <c r="AQ286">
        <f>'Raw Data'!AK286</f>
        <v>53.2</v>
      </c>
      <c r="AR286">
        <f>'Raw Data'!AL286</f>
        <v>974.7</v>
      </c>
      <c r="AS286">
        <f>'Raw Data'!AM286</f>
        <v>-83.338297999999995</v>
      </c>
      <c r="AT286">
        <f>'Raw Data'!AN286</f>
        <v>34.354804999999999</v>
      </c>
      <c r="AU286">
        <f>'Raw Data'!AO286</f>
        <v>-83.336037000000005</v>
      </c>
      <c r="AV286">
        <f>'Raw Data'!AP286</f>
        <v>34.353014999999999</v>
      </c>
      <c r="AW286" t="str">
        <f>'Raw Data'!AQ286</f>
        <v>1191005100I</v>
      </c>
      <c r="AX286">
        <f>'Raw Data'!AR286</f>
        <v>1</v>
      </c>
      <c r="AY286">
        <f>'Raw Data'!AS286</f>
        <v>119</v>
      </c>
      <c r="AZ286">
        <f>'Raw Data'!AT286</f>
        <v>51</v>
      </c>
      <c r="BA286">
        <f>'Raw Data'!AU286</f>
        <v>0</v>
      </c>
      <c r="BB286">
        <f>'Raw Data'!AV286</f>
        <v>55</v>
      </c>
      <c r="BC286">
        <f>'Raw Data'!AW286</f>
        <v>4.8</v>
      </c>
      <c r="BD286">
        <f>'Raw Data'!AX286</f>
        <v>4.55</v>
      </c>
      <c r="BE286">
        <f>'Raw Data'!AY286</f>
        <v>847.1</v>
      </c>
      <c r="BF286">
        <f>'Raw Data'!AZ286</f>
        <v>842.5</v>
      </c>
      <c r="BG286">
        <f>'Raw Data'!BA286</f>
        <v>834</v>
      </c>
      <c r="BH286">
        <f>'Raw Data'!BB286</f>
        <v>55</v>
      </c>
      <c r="BI286">
        <f>'Raw Data'!BC286</f>
        <v>61</v>
      </c>
      <c r="BJ286">
        <f>'Raw Data'!BD286</f>
        <v>0</v>
      </c>
      <c r="BK286">
        <f>'Raw Data'!BE286</f>
        <v>43075</v>
      </c>
      <c r="BL286" t="str">
        <f>'Raw Data'!BF286</f>
        <v>NONE</v>
      </c>
      <c r="BM286">
        <f>'Raw Data'!BG286</f>
        <v>2.9750000000000002E-3</v>
      </c>
      <c r="BN286">
        <f>'Raw Data'!BH286</f>
        <v>22181</v>
      </c>
      <c r="BO286">
        <f>'Raw Data'!BI286</f>
        <v>21652</v>
      </c>
      <c r="BP286" t="str">
        <f>'Raw Data'!BJ286</f>
        <v>1191005100I</v>
      </c>
      <c r="BQ286" t="str">
        <f>'Raw Data'!BK286</f>
        <v>FRANKLIN</v>
      </c>
      <c r="BR286">
        <f>'Raw Data'!BL286</f>
        <v>1</v>
      </c>
      <c r="BS286">
        <f>'Raw Data'!BM286</f>
        <v>5100</v>
      </c>
      <c r="BT286">
        <f>'Raw Data'!BN286</f>
        <v>1</v>
      </c>
      <c r="BU286">
        <f>'Raw Data'!BO286</f>
        <v>1</v>
      </c>
      <c r="BV286">
        <f>'Raw Data'!BP286</f>
        <v>2</v>
      </c>
      <c r="BW286">
        <f>'Raw Data'!BQ286</f>
        <v>1</v>
      </c>
      <c r="BX286">
        <f>'Raw Data'!BR286</f>
        <v>1</v>
      </c>
      <c r="BY286">
        <f>'Raw Data'!BS286</f>
        <v>2</v>
      </c>
      <c r="BZ286">
        <f>'Raw Data'!BT286</f>
        <v>0</v>
      </c>
      <c r="CA286">
        <f>'Raw Data'!BU286</f>
        <v>5</v>
      </c>
      <c r="CB286" t="str">
        <f>'Raw Data'!BV286</f>
        <v>N</v>
      </c>
      <c r="CC286">
        <f>'Raw Data'!BW286</f>
        <v>119</v>
      </c>
      <c r="CD286">
        <f>'Raw Data'!BX286</f>
        <v>51</v>
      </c>
      <c r="CE286">
        <f>'Raw Data'!BY286</f>
        <v>0</v>
      </c>
      <c r="CF286" t="str">
        <f>'Raw Data'!BZ286</f>
        <v>Not Urban</v>
      </c>
      <c r="CG286" t="str">
        <f>'Raw Data'!CA286</f>
        <v>Not Urban</v>
      </c>
      <c r="CH286">
        <f>'Raw Data'!CB286</f>
        <v>0</v>
      </c>
      <c r="CI286">
        <f>'Raw Data'!CC286</f>
        <v>55</v>
      </c>
      <c r="CJ286">
        <f>'Raw Data'!CD286</f>
        <v>1840</v>
      </c>
      <c r="CK286" t="str">
        <f>'Raw Data'!CE286</f>
        <v xml:space="preserve"> </v>
      </c>
      <c r="CL286">
        <f>'Raw Data'!CF286</f>
        <v>0</v>
      </c>
      <c r="CM286">
        <f>'Raw Data'!CG286</f>
        <v>1.1792450000000001</v>
      </c>
      <c r="CN286">
        <f>'Raw Data'!CH286</f>
        <v>9</v>
      </c>
      <c r="CO286" t="str">
        <f>'Raw Data'!CI286</f>
        <v>State Mainline</v>
      </c>
      <c r="CP286">
        <f>'Raw Data'!CJ286</f>
        <v>1840</v>
      </c>
      <c r="CQ286">
        <f>'Raw Data'!CK286</f>
        <v>243205</v>
      </c>
      <c r="CR286">
        <f>'Raw Data'!CL286</f>
        <v>3.28</v>
      </c>
      <c r="CS286">
        <f>'Raw Data'!CM286</f>
        <v>4.46</v>
      </c>
      <c r="CT286">
        <f>'Raw Data'!CN286</f>
        <v>243205</v>
      </c>
      <c r="CU286">
        <f>'Raw Data'!CO286</f>
        <v>0</v>
      </c>
      <c r="CV286">
        <f>'Raw Data'!CP286</f>
        <v>6226.4113020000004</v>
      </c>
      <c r="CW286">
        <f>'Raw Data'!CQ286</f>
        <v>100</v>
      </c>
      <c r="CX286">
        <f>'Raw Data'!CR286</f>
        <v>21696</v>
      </c>
      <c r="CY286">
        <f>'Raw Data'!CS286</f>
        <v>4.1343999999999999E-2</v>
      </c>
      <c r="CZ286">
        <f>'Raw Data'!CT286</f>
        <v>0</v>
      </c>
      <c r="DA286">
        <f>'Raw Data'!CU286</f>
        <v>2.9750000000000002E-3</v>
      </c>
      <c r="DB286">
        <f>'Raw Data'!CV286</f>
        <v>212</v>
      </c>
      <c r="DC286" t="str">
        <f>'Raw Data'!CW286</f>
        <v>119-r001</v>
      </c>
      <c r="DD286" t="str">
        <f>'Raw Data'!CX286</f>
        <v>1R : Rural Principal Arterial - Interstate</v>
      </c>
      <c r="DE286" t="str">
        <f>'Raw Data'!CY286</f>
        <v>34.345217, -83.321158</v>
      </c>
      <c r="DF286">
        <f>'Raw Data'!CZ286</f>
        <v>-83.321157999999997</v>
      </c>
      <c r="DG286">
        <f>'Raw Data'!DA286</f>
        <v>34.345216999999998</v>
      </c>
      <c r="DH286">
        <f>'Raw Data'!DB286</f>
        <v>34.345216999999998</v>
      </c>
      <c r="DI286">
        <f>'Raw Data'!DC286</f>
        <v>-83.321157999999997</v>
      </c>
      <c r="DJ286">
        <f>'Raw Data'!DD286</f>
        <v>2.9750000000000002E-3</v>
      </c>
      <c r="DK286">
        <f>'Raw Data'!DE286</f>
        <v>9</v>
      </c>
      <c r="DL286" s="1" t="str">
        <f>VLOOKUP(DK286,'Curve Info'!$A$9:$P$76,16)</f>
        <v>High Crash Frequency</v>
      </c>
      <c r="DM286" s="1" t="str">
        <f>VLOOKUP(DK286,'Curve Info'!$A$9:$P$76,14)</f>
        <v>Medium AADT</v>
      </c>
      <c r="DN286" s="1">
        <f t="shared" si="47"/>
        <v>2070</v>
      </c>
      <c r="DO286" s="1">
        <f t="shared" si="48"/>
        <v>1612.5</v>
      </c>
      <c r="DP286" s="1">
        <f t="shared" si="49"/>
        <v>457.5</v>
      </c>
      <c r="DQ286" s="1">
        <f t="shared" si="50"/>
        <v>0.28372093023255812</v>
      </c>
      <c r="DR286" s="1">
        <f t="shared" si="51"/>
        <v>1841.25</v>
      </c>
      <c r="DS286">
        <f>'Raw Data'!DF286</f>
        <v>2090</v>
      </c>
      <c r="DT286">
        <f>'Raw Data'!DG286</f>
        <v>0</v>
      </c>
      <c r="DU286">
        <f>'Raw Data'!DH286</f>
        <v>2210</v>
      </c>
      <c r="DV286">
        <f>'Raw Data'!DI286</f>
        <v>0</v>
      </c>
      <c r="DW286">
        <f>'Raw Data'!DJ286</f>
        <v>1910</v>
      </c>
      <c r="DX286">
        <f>'Raw Data'!DK286</f>
        <v>0</v>
      </c>
      <c r="DY286">
        <f>'Raw Data'!DL286</f>
        <v>1900</v>
      </c>
      <c r="DZ286">
        <f>'Raw Data'!DM286</f>
        <v>0</v>
      </c>
      <c r="EA286">
        <f>'Raw Data'!DN286</f>
        <v>1840</v>
      </c>
      <c r="EB286">
        <f>'Raw Data'!DO286</f>
        <v>36.4</v>
      </c>
      <c r="EC286">
        <f>'Raw Data'!DP286</f>
        <v>1770</v>
      </c>
      <c r="ED286">
        <f>'Raw Data'!DQ286</f>
        <v>36.299999999999997</v>
      </c>
      <c r="EE286">
        <f>'Raw Data'!DR286</f>
        <v>1420</v>
      </c>
      <c r="EF286">
        <f>'Raw Data'!DS286</f>
        <v>19.5</v>
      </c>
      <c r="EG286">
        <f>'Raw Data'!DT286</f>
        <v>1420</v>
      </c>
      <c r="EH286">
        <f>'Raw Data'!DU286</f>
        <v>19.5</v>
      </c>
      <c r="EI286">
        <f>'Raw Data'!DV286</f>
        <v>1570</v>
      </c>
      <c r="EJ286">
        <f>'Raw Data'!DW286</f>
        <v>19.2</v>
      </c>
      <c r="EK286">
        <f>'Raw Data'!DX286</f>
        <v>1590</v>
      </c>
      <c r="EL286">
        <f>'Raw Data'!DY286</f>
        <v>19.2</v>
      </c>
      <c r="EM286">
        <f>'Raw Data'!DZ286</f>
        <v>2.565E-3</v>
      </c>
    </row>
    <row r="287" spans="1:143" x14ac:dyDescent="0.3">
      <c r="A287">
        <f>'Raw Data'!A287</f>
        <v>286</v>
      </c>
      <c r="B287">
        <f>'Raw Data'!B287</f>
        <v>7057507</v>
      </c>
      <c r="C287" t="str">
        <f>'Raw Data'!C287</f>
        <v>Gsp Post 00</v>
      </c>
      <c r="D287">
        <f>'Raw Data'!D287</f>
        <v>43487.906944444447</v>
      </c>
      <c r="E287" s="1">
        <f t="shared" si="42"/>
        <v>2019</v>
      </c>
      <c r="F287" s="1" t="str" cm="1">
        <f t="array" ref="F287">_xlfn.IFS(E287&lt;=2016,"before treatment",E287=2017,"unknown",E287&gt;2017,"after treatment")</f>
        <v>after treatment</v>
      </c>
      <c r="G287" s="1">
        <f t="shared" si="43"/>
        <v>0</v>
      </c>
      <c r="H287" s="1">
        <f t="shared" si="44"/>
        <v>1</v>
      </c>
      <c r="I287" t="str">
        <f>'Raw Data'!E287</f>
        <v>Franklin</v>
      </c>
      <c r="J287" t="str">
        <f>'Raw Data'!F287</f>
        <v>Old Federal Rd</v>
      </c>
      <c r="K287" t="str">
        <f>'Raw Data'!G287</f>
        <v>(none)</v>
      </c>
      <c r="L287" t="str">
        <f>'Raw Data'!H287</f>
        <v>(B) Suspected Minor/Visible Injury</v>
      </c>
      <c r="M287">
        <f>'Raw Data'!I287</f>
        <v>0</v>
      </c>
      <c r="N287">
        <f>'Raw Data'!J287</f>
        <v>0</v>
      </c>
      <c r="O287">
        <f>'Raw Data'!K287</f>
        <v>1</v>
      </c>
      <c r="P287" t="str">
        <f>'Raw Data'!L287</f>
        <v>Not a Collision with Motor Vehicle</v>
      </c>
      <c r="Q287" t="str">
        <f>'Raw Data'!M287</f>
        <v>Off Roadway</v>
      </c>
      <c r="R287" t="str">
        <f>'Raw Data'!N287</f>
        <v>Tree</v>
      </c>
      <c r="S287" t="str">
        <f>'Raw Data'!O287</f>
        <v>Tree</v>
      </c>
      <c r="T287" t="str">
        <f>'Raw Data'!P287</f>
        <v>(None)</v>
      </c>
      <c r="U287">
        <f>'Raw Data'!Q287</f>
        <v>1</v>
      </c>
      <c r="V287" s="1" t="str">
        <f t="shared" si="45"/>
        <v>Yes</v>
      </c>
      <c r="W287" t="str">
        <f>'Raw Data'!R287</f>
        <v>Negotiating a Curve</v>
      </c>
      <c r="X287" t="str">
        <f>'Raw Data'!S287</f>
        <v>North</v>
      </c>
      <c r="Y287" t="str">
        <f>'Raw Data'!T287</f>
        <v>Dark-Not Lighted</v>
      </c>
      <c r="Z287" t="str">
        <f>'Raw Data'!U287</f>
        <v>Dry</v>
      </c>
      <c r="AA287">
        <f>'Raw Data'!V287</f>
        <v>18</v>
      </c>
      <c r="AB287" t="str">
        <f>'Raw Data'!W287</f>
        <v>Lap and Shoulder Belt Used</v>
      </c>
      <c r="AC287" s="1">
        <f t="shared" si="46"/>
        <v>0</v>
      </c>
      <c r="AD287" t="str">
        <f>'Raw Data'!X287</f>
        <v>Pickup Truck</v>
      </c>
      <c r="AE287" t="str">
        <f>'Raw Data'!Y287</f>
        <v>1191005100I</v>
      </c>
      <c r="AF287">
        <f>'Raw Data'!Z287</f>
        <v>3.7650000000000001</v>
      </c>
      <c r="AG287">
        <f>'Raw Data'!AA287</f>
        <v>34.350366000000001</v>
      </c>
      <c r="AH287">
        <f>'Raw Data'!AB287</f>
        <v>-83.334445000000002</v>
      </c>
      <c r="AI287">
        <f>'Raw Data'!AC287</f>
        <v>10</v>
      </c>
      <c r="AJ287">
        <f>'Raw Data'!AD287</f>
        <v>85</v>
      </c>
      <c r="AK287">
        <f>'Raw Data'!AE287</f>
        <v>1353</v>
      </c>
      <c r="AL287" t="str">
        <f>'Raw Data'!AF287</f>
        <v>D1_0051_00_I</v>
      </c>
      <c r="AM287">
        <f>'Raw Data'!AG287</f>
        <v>21</v>
      </c>
      <c r="AN287">
        <f>'Raw Data'!AH287</f>
        <v>22</v>
      </c>
      <c r="AO287" t="str">
        <f>'Raw Data'!AI287</f>
        <v>simple</v>
      </c>
      <c r="AP287">
        <f>'Raw Data'!AJ287</f>
        <v>951.2</v>
      </c>
      <c r="AQ287">
        <f>'Raw Data'!AK287</f>
        <v>72.3</v>
      </c>
      <c r="AR287">
        <f>'Raw Data'!AL287</f>
        <v>1198.8</v>
      </c>
      <c r="AS287">
        <f>'Raw Data'!AM287</f>
        <v>-83.334877000000006</v>
      </c>
      <c r="AT287">
        <f>'Raw Data'!AN287</f>
        <v>34.351007000000003</v>
      </c>
      <c r="AU287">
        <f>'Raw Data'!AO287</f>
        <v>-83.331790999999996</v>
      </c>
      <c r="AV287">
        <f>'Raw Data'!AP287</f>
        <v>34.349263000000001</v>
      </c>
      <c r="AW287" t="str">
        <f>'Raw Data'!AQ287</f>
        <v>1191005100I</v>
      </c>
      <c r="AX287">
        <f>'Raw Data'!AR287</f>
        <v>1</v>
      </c>
      <c r="AY287">
        <f>'Raw Data'!AS287</f>
        <v>119</v>
      </c>
      <c r="AZ287">
        <f>'Raw Data'!AT287</f>
        <v>51</v>
      </c>
      <c r="BA287">
        <f>'Raw Data'!AU287</f>
        <v>0</v>
      </c>
      <c r="BB287">
        <f>'Raw Data'!AV287</f>
        <v>55</v>
      </c>
      <c r="BC287">
        <f>'Raw Data'!AW287</f>
        <v>7.24</v>
      </c>
      <c r="BD287">
        <f>'Raw Data'!AX287</f>
        <v>6.43</v>
      </c>
      <c r="BE287">
        <f>'Raw Data'!AY287</f>
        <v>804.1</v>
      </c>
      <c r="BF287">
        <f>'Raw Data'!AZ287</f>
        <v>822.2</v>
      </c>
      <c r="BG287">
        <f>'Raw Data'!BA287</f>
        <v>837.6</v>
      </c>
      <c r="BH287">
        <f>'Raw Data'!BB287</f>
        <v>55</v>
      </c>
      <c r="BI287">
        <f>'Raw Data'!BC287</f>
        <v>59.6</v>
      </c>
      <c r="BJ287">
        <f>'Raw Data'!BD287</f>
        <v>0</v>
      </c>
      <c r="BK287">
        <f>'Raw Data'!BE287</f>
        <v>43075</v>
      </c>
      <c r="BL287" t="str">
        <f>'Raw Data'!BF287</f>
        <v>NONE</v>
      </c>
      <c r="BM287">
        <f>'Raw Data'!BG287</f>
        <v>3.738E-3</v>
      </c>
      <c r="BN287">
        <f>'Raw Data'!BH287</f>
        <v>22181</v>
      </c>
      <c r="BO287">
        <f>'Raw Data'!BI287</f>
        <v>21652</v>
      </c>
      <c r="BP287" t="str">
        <f>'Raw Data'!BJ287</f>
        <v>1191005100I</v>
      </c>
      <c r="BQ287" t="str">
        <f>'Raw Data'!BK287</f>
        <v>FRANKLIN</v>
      </c>
      <c r="BR287">
        <f>'Raw Data'!BL287</f>
        <v>1</v>
      </c>
      <c r="BS287">
        <f>'Raw Data'!BM287</f>
        <v>5100</v>
      </c>
      <c r="BT287">
        <f>'Raw Data'!BN287</f>
        <v>1</v>
      </c>
      <c r="BU287">
        <f>'Raw Data'!BO287</f>
        <v>1</v>
      </c>
      <c r="BV287">
        <f>'Raw Data'!BP287</f>
        <v>2</v>
      </c>
      <c r="BW287">
        <f>'Raw Data'!BQ287</f>
        <v>1</v>
      </c>
      <c r="BX287">
        <f>'Raw Data'!BR287</f>
        <v>1</v>
      </c>
      <c r="BY287">
        <f>'Raw Data'!BS287</f>
        <v>2</v>
      </c>
      <c r="BZ287">
        <f>'Raw Data'!BT287</f>
        <v>0</v>
      </c>
      <c r="CA287">
        <f>'Raw Data'!BU287</f>
        <v>5</v>
      </c>
      <c r="CB287" t="str">
        <f>'Raw Data'!BV287</f>
        <v>N</v>
      </c>
      <c r="CC287">
        <f>'Raw Data'!BW287</f>
        <v>119</v>
      </c>
      <c r="CD287">
        <f>'Raw Data'!BX287</f>
        <v>51</v>
      </c>
      <c r="CE287">
        <f>'Raw Data'!BY287</f>
        <v>0</v>
      </c>
      <c r="CF287" t="str">
        <f>'Raw Data'!BZ287</f>
        <v>Not Urban</v>
      </c>
      <c r="CG287" t="str">
        <f>'Raw Data'!CA287</f>
        <v>Not Urban</v>
      </c>
      <c r="CH287">
        <f>'Raw Data'!CB287</f>
        <v>0</v>
      </c>
      <c r="CI287">
        <f>'Raw Data'!CC287</f>
        <v>55</v>
      </c>
      <c r="CJ287">
        <f>'Raw Data'!CD287</f>
        <v>1840</v>
      </c>
      <c r="CK287" t="str">
        <f>'Raw Data'!CE287</f>
        <v xml:space="preserve"> </v>
      </c>
      <c r="CL287">
        <f>'Raw Data'!CF287</f>
        <v>0</v>
      </c>
      <c r="CM287">
        <f>'Raw Data'!CG287</f>
        <v>1.1792450000000001</v>
      </c>
      <c r="CN287">
        <f>'Raw Data'!CH287</f>
        <v>9</v>
      </c>
      <c r="CO287" t="str">
        <f>'Raw Data'!CI287</f>
        <v>State Mainline</v>
      </c>
      <c r="CP287">
        <f>'Raw Data'!CJ287</f>
        <v>1840</v>
      </c>
      <c r="CQ287">
        <f>'Raw Data'!CK287</f>
        <v>243205</v>
      </c>
      <c r="CR287">
        <f>'Raw Data'!CL287</f>
        <v>3.28</v>
      </c>
      <c r="CS287">
        <f>'Raw Data'!CM287</f>
        <v>4.46</v>
      </c>
      <c r="CT287">
        <f>'Raw Data'!CN287</f>
        <v>243205</v>
      </c>
      <c r="CU287">
        <f>'Raw Data'!CO287</f>
        <v>0</v>
      </c>
      <c r="CV287">
        <f>'Raw Data'!CP287</f>
        <v>6226.4113020000004</v>
      </c>
      <c r="CW287">
        <f>'Raw Data'!CQ287</f>
        <v>100</v>
      </c>
      <c r="CX287">
        <f>'Raw Data'!CR287</f>
        <v>21696</v>
      </c>
      <c r="CY287">
        <f>'Raw Data'!CS287</f>
        <v>4.1343999999999999E-2</v>
      </c>
      <c r="CZ287">
        <f>'Raw Data'!CT287</f>
        <v>0</v>
      </c>
      <c r="DA287">
        <f>'Raw Data'!CU287</f>
        <v>3.738E-3</v>
      </c>
      <c r="DB287">
        <f>'Raw Data'!CV287</f>
        <v>212</v>
      </c>
      <c r="DC287" t="str">
        <f>'Raw Data'!CW287</f>
        <v>119-r001</v>
      </c>
      <c r="DD287" t="str">
        <f>'Raw Data'!CX287</f>
        <v>1R : Rural Principal Arterial - Interstate</v>
      </c>
      <c r="DE287" t="str">
        <f>'Raw Data'!CY287</f>
        <v>34.345217, -83.321158</v>
      </c>
      <c r="DF287">
        <f>'Raw Data'!CZ287</f>
        <v>-83.321157999999997</v>
      </c>
      <c r="DG287">
        <f>'Raw Data'!DA287</f>
        <v>34.345216999999998</v>
      </c>
      <c r="DH287">
        <f>'Raw Data'!DB287</f>
        <v>34.345216999999998</v>
      </c>
      <c r="DI287">
        <f>'Raw Data'!DC287</f>
        <v>-83.321157999999997</v>
      </c>
      <c r="DJ287">
        <f>'Raw Data'!DD287</f>
        <v>3.738E-3</v>
      </c>
      <c r="DK287">
        <f>'Raw Data'!DE287</f>
        <v>10</v>
      </c>
      <c r="DL287" s="1" t="str">
        <f>VLOOKUP(DK287,'Curve Info'!$A$9:$P$76,16)</f>
        <v>High Crash Frequency</v>
      </c>
      <c r="DM287" s="1" t="str">
        <f>VLOOKUP(DK287,'Curve Info'!$A$9:$P$76,14)</f>
        <v>Medium AADT</v>
      </c>
      <c r="DN287" s="1">
        <f t="shared" si="47"/>
        <v>2070</v>
      </c>
      <c r="DO287" s="1">
        <f t="shared" si="48"/>
        <v>1612.5</v>
      </c>
      <c r="DP287" s="1">
        <f t="shared" si="49"/>
        <v>457.5</v>
      </c>
      <c r="DQ287" s="1">
        <f t="shared" si="50"/>
        <v>0.28372093023255812</v>
      </c>
      <c r="DR287" s="1">
        <f t="shared" si="51"/>
        <v>1841.25</v>
      </c>
      <c r="DS287">
        <f>'Raw Data'!DF287</f>
        <v>2090</v>
      </c>
      <c r="DT287">
        <f>'Raw Data'!DG287</f>
        <v>0</v>
      </c>
      <c r="DU287">
        <f>'Raw Data'!DH287</f>
        <v>2210</v>
      </c>
      <c r="DV287">
        <f>'Raw Data'!DI287</f>
        <v>0</v>
      </c>
      <c r="DW287">
        <f>'Raw Data'!DJ287</f>
        <v>1910</v>
      </c>
      <c r="DX287">
        <f>'Raw Data'!DK287</f>
        <v>0</v>
      </c>
      <c r="DY287">
        <f>'Raw Data'!DL287</f>
        <v>1900</v>
      </c>
      <c r="DZ287">
        <f>'Raw Data'!DM287</f>
        <v>0</v>
      </c>
      <c r="EA287">
        <f>'Raw Data'!DN287</f>
        <v>1840</v>
      </c>
      <c r="EB287">
        <f>'Raw Data'!DO287</f>
        <v>36.4</v>
      </c>
      <c r="EC287">
        <f>'Raw Data'!DP287</f>
        <v>1770</v>
      </c>
      <c r="ED287">
        <f>'Raw Data'!DQ287</f>
        <v>36.299999999999997</v>
      </c>
      <c r="EE287">
        <f>'Raw Data'!DR287</f>
        <v>1420</v>
      </c>
      <c r="EF287">
        <f>'Raw Data'!DS287</f>
        <v>19.5</v>
      </c>
      <c r="EG287">
        <f>'Raw Data'!DT287</f>
        <v>1420</v>
      </c>
      <c r="EH287">
        <f>'Raw Data'!DU287</f>
        <v>19.5</v>
      </c>
      <c r="EI287">
        <f>'Raw Data'!DV287</f>
        <v>1570</v>
      </c>
      <c r="EJ287">
        <f>'Raw Data'!DW287</f>
        <v>19.2</v>
      </c>
      <c r="EK287">
        <f>'Raw Data'!DX287</f>
        <v>1590</v>
      </c>
      <c r="EL287">
        <f>'Raw Data'!DY287</f>
        <v>19.2</v>
      </c>
      <c r="EM287">
        <f>'Raw Data'!DZ287</f>
        <v>0</v>
      </c>
    </row>
    <row r="288" spans="1:143" x14ac:dyDescent="0.3">
      <c r="A288">
        <f>'Raw Data'!A288</f>
        <v>287</v>
      </c>
      <c r="B288">
        <f>'Raw Data'!B288</f>
        <v>6276086</v>
      </c>
      <c r="C288" t="str">
        <f>'Raw Data'!C288</f>
        <v>Gsp Post 00</v>
      </c>
      <c r="D288">
        <f>'Raw Data'!D288</f>
        <v>42902.196527777778</v>
      </c>
      <c r="E288" s="1">
        <f t="shared" si="42"/>
        <v>2017</v>
      </c>
      <c r="F288" s="1" t="str" cm="1">
        <f t="array" ref="F288">_xlfn.IFS(E288&lt;=2016,"before treatment",E288=2017,"unknown",E288&gt;2017,"after treatment")</f>
        <v>unknown</v>
      </c>
      <c r="G288" s="1">
        <f t="shared" si="43"/>
        <v>0</v>
      </c>
      <c r="H288" s="1">
        <f t="shared" si="44"/>
        <v>0</v>
      </c>
      <c r="I288" t="str">
        <f>'Raw Data'!E288</f>
        <v>Franklin</v>
      </c>
      <c r="J288" t="str">
        <f>'Raw Data'!F288</f>
        <v>Old Federal Rd</v>
      </c>
      <c r="K288" t="str">
        <f>'Raw Data'!G288</f>
        <v>(none)</v>
      </c>
      <c r="L288" t="str">
        <f>'Raw Data'!H288</f>
        <v>(K) Fatal Injury</v>
      </c>
      <c r="M288">
        <f>'Raw Data'!I288</f>
        <v>1</v>
      </c>
      <c r="N288">
        <f>'Raw Data'!J288</f>
        <v>0</v>
      </c>
      <c r="O288">
        <f>'Raw Data'!K288</f>
        <v>0</v>
      </c>
      <c r="P288" t="str">
        <f>'Raw Data'!L288</f>
        <v>Not a Collision with Motor Vehicle</v>
      </c>
      <c r="Q288" t="str">
        <f>'Raw Data'!M288</f>
        <v>On Shoulder</v>
      </c>
      <c r="R288" t="str">
        <f>'Raw Data'!N288</f>
        <v>Tree</v>
      </c>
      <c r="S288" t="str">
        <f>'Raw Data'!O288</f>
        <v>Tree</v>
      </c>
      <c r="T288" t="str">
        <f>'Raw Data'!P288</f>
        <v>No Contributing Factors</v>
      </c>
      <c r="U288">
        <f>'Raw Data'!Q288</f>
        <v>1</v>
      </c>
      <c r="V288" s="1" t="str">
        <f t="shared" si="45"/>
        <v>Yes</v>
      </c>
      <c r="W288" t="str">
        <f>'Raw Data'!R288</f>
        <v>Negotiating a Curve</v>
      </c>
      <c r="X288" t="str">
        <f>'Raw Data'!S288</f>
        <v>East</v>
      </c>
      <c r="Y288" t="str">
        <f>'Raw Data'!T288</f>
        <v>Dark-Not Lighted</v>
      </c>
      <c r="Z288" t="str">
        <f>'Raw Data'!U288</f>
        <v>Dry</v>
      </c>
      <c r="AA288">
        <f>'Raw Data'!V288</f>
        <v>19</v>
      </c>
      <c r="AB288" t="str">
        <f>'Raw Data'!W288</f>
        <v>None Used</v>
      </c>
      <c r="AC288" s="1">
        <f t="shared" si="46"/>
        <v>0</v>
      </c>
      <c r="AD288" t="str">
        <f>'Raw Data'!X288</f>
        <v>Pickup Truck</v>
      </c>
      <c r="AE288" t="str">
        <f>'Raw Data'!Y288</f>
        <v>1191005100I</v>
      </c>
      <c r="AF288">
        <f>'Raw Data'!Z288</f>
        <v>3.798</v>
      </c>
      <c r="AG288">
        <f>'Raw Data'!AA288</f>
        <v>34.349981</v>
      </c>
      <c r="AH288">
        <f>'Raw Data'!AB288</f>
        <v>-83.334040999999999</v>
      </c>
      <c r="AI288">
        <f>'Raw Data'!AC288</f>
        <v>10</v>
      </c>
      <c r="AJ288">
        <f>'Raw Data'!AD288</f>
        <v>85</v>
      </c>
      <c r="AK288">
        <f>'Raw Data'!AE288</f>
        <v>1353</v>
      </c>
      <c r="AL288" t="str">
        <f>'Raw Data'!AF288</f>
        <v>D1_0051_00_I</v>
      </c>
      <c r="AM288">
        <f>'Raw Data'!AG288</f>
        <v>21</v>
      </c>
      <c r="AN288">
        <f>'Raw Data'!AH288</f>
        <v>22</v>
      </c>
      <c r="AO288" t="str">
        <f>'Raw Data'!AI288</f>
        <v>simple</v>
      </c>
      <c r="AP288">
        <f>'Raw Data'!AJ288</f>
        <v>951.2</v>
      </c>
      <c r="AQ288">
        <f>'Raw Data'!AK288</f>
        <v>72.3</v>
      </c>
      <c r="AR288">
        <f>'Raw Data'!AL288</f>
        <v>1198.8</v>
      </c>
      <c r="AS288">
        <f>'Raw Data'!AM288</f>
        <v>-83.334877000000006</v>
      </c>
      <c r="AT288">
        <f>'Raw Data'!AN288</f>
        <v>34.351007000000003</v>
      </c>
      <c r="AU288">
        <f>'Raw Data'!AO288</f>
        <v>-83.331790999999996</v>
      </c>
      <c r="AV288">
        <f>'Raw Data'!AP288</f>
        <v>34.349263000000001</v>
      </c>
      <c r="AW288" t="str">
        <f>'Raw Data'!AQ288</f>
        <v>1191005100I</v>
      </c>
      <c r="AX288">
        <f>'Raw Data'!AR288</f>
        <v>1</v>
      </c>
      <c r="AY288">
        <f>'Raw Data'!AS288</f>
        <v>119</v>
      </c>
      <c r="AZ288">
        <f>'Raw Data'!AT288</f>
        <v>51</v>
      </c>
      <c r="BA288">
        <f>'Raw Data'!AU288</f>
        <v>0</v>
      </c>
      <c r="BB288">
        <f>'Raw Data'!AV288</f>
        <v>55</v>
      </c>
      <c r="BC288">
        <f>'Raw Data'!AW288</f>
        <v>7.24</v>
      </c>
      <c r="BD288">
        <f>'Raw Data'!AX288</f>
        <v>6.43</v>
      </c>
      <c r="BE288">
        <f>'Raw Data'!AY288</f>
        <v>804.1</v>
      </c>
      <c r="BF288">
        <f>'Raw Data'!AZ288</f>
        <v>822.2</v>
      </c>
      <c r="BG288">
        <f>'Raw Data'!BA288</f>
        <v>837.6</v>
      </c>
      <c r="BH288">
        <f>'Raw Data'!BB288</f>
        <v>55</v>
      </c>
      <c r="BI288">
        <f>'Raw Data'!BC288</f>
        <v>59.6</v>
      </c>
      <c r="BJ288">
        <f>'Raw Data'!BD288</f>
        <v>0</v>
      </c>
      <c r="BK288">
        <f>'Raw Data'!BE288</f>
        <v>43075</v>
      </c>
      <c r="BL288" t="str">
        <f>'Raw Data'!BF288</f>
        <v>NONE</v>
      </c>
      <c r="BM288">
        <f>'Raw Data'!BG288</f>
        <v>3.738E-3</v>
      </c>
      <c r="BN288">
        <f>'Raw Data'!BH288</f>
        <v>22181</v>
      </c>
      <c r="BO288">
        <f>'Raw Data'!BI288</f>
        <v>21652</v>
      </c>
      <c r="BP288" t="str">
        <f>'Raw Data'!BJ288</f>
        <v>1191005100I</v>
      </c>
      <c r="BQ288" t="str">
        <f>'Raw Data'!BK288</f>
        <v>FRANKLIN</v>
      </c>
      <c r="BR288">
        <f>'Raw Data'!BL288</f>
        <v>1</v>
      </c>
      <c r="BS288">
        <f>'Raw Data'!BM288</f>
        <v>5100</v>
      </c>
      <c r="BT288">
        <f>'Raw Data'!BN288</f>
        <v>1</v>
      </c>
      <c r="BU288">
        <f>'Raw Data'!BO288</f>
        <v>1</v>
      </c>
      <c r="BV288">
        <f>'Raw Data'!BP288</f>
        <v>2</v>
      </c>
      <c r="BW288">
        <f>'Raw Data'!BQ288</f>
        <v>1</v>
      </c>
      <c r="BX288">
        <f>'Raw Data'!BR288</f>
        <v>1</v>
      </c>
      <c r="BY288">
        <f>'Raw Data'!BS288</f>
        <v>2</v>
      </c>
      <c r="BZ288">
        <f>'Raw Data'!BT288</f>
        <v>0</v>
      </c>
      <c r="CA288">
        <f>'Raw Data'!BU288</f>
        <v>5</v>
      </c>
      <c r="CB288" t="str">
        <f>'Raw Data'!BV288</f>
        <v>N</v>
      </c>
      <c r="CC288">
        <f>'Raw Data'!BW288</f>
        <v>119</v>
      </c>
      <c r="CD288">
        <f>'Raw Data'!BX288</f>
        <v>51</v>
      </c>
      <c r="CE288">
        <f>'Raw Data'!BY288</f>
        <v>0</v>
      </c>
      <c r="CF288" t="str">
        <f>'Raw Data'!BZ288</f>
        <v>Not Urban</v>
      </c>
      <c r="CG288" t="str">
        <f>'Raw Data'!CA288</f>
        <v>Not Urban</v>
      </c>
      <c r="CH288">
        <f>'Raw Data'!CB288</f>
        <v>0</v>
      </c>
      <c r="CI288">
        <f>'Raw Data'!CC288</f>
        <v>55</v>
      </c>
      <c r="CJ288">
        <f>'Raw Data'!CD288</f>
        <v>1840</v>
      </c>
      <c r="CK288" t="str">
        <f>'Raw Data'!CE288</f>
        <v xml:space="preserve"> </v>
      </c>
      <c r="CL288">
        <f>'Raw Data'!CF288</f>
        <v>0</v>
      </c>
      <c r="CM288">
        <f>'Raw Data'!CG288</f>
        <v>1.1792450000000001</v>
      </c>
      <c r="CN288">
        <f>'Raw Data'!CH288</f>
        <v>9</v>
      </c>
      <c r="CO288" t="str">
        <f>'Raw Data'!CI288</f>
        <v>State Mainline</v>
      </c>
      <c r="CP288">
        <f>'Raw Data'!CJ288</f>
        <v>1840</v>
      </c>
      <c r="CQ288">
        <f>'Raw Data'!CK288</f>
        <v>243205</v>
      </c>
      <c r="CR288">
        <f>'Raw Data'!CL288</f>
        <v>3.28</v>
      </c>
      <c r="CS288">
        <f>'Raw Data'!CM288</f>
        <v>4.46</v>
      </c>
      <c r="CT288">
        <f>'Raw Data'!CN288</f>
        <v>243205</v>
      </c>
      <c r="CU288">
        <f>'Raw Data'!CO288</f>
        <v>0</v>
      </c>
      <c r="CV288">
        <f>'Raw Data'!CP288</f>
        <v>6226.4113020000004</v>
      </c>
      <c r="CW288">
        <f>'Raw Data'!CQ288</f>
        <v>100</v>
      </c>
      <c r="CX288">
        <f>'Raw Data'!CR288</f>
        <v>21696</v>
      </c>
      <c r="CY288">
        <f>'Raw Data'!CS288</f>
        <v>4.1343999999999999E-2</v>
      </c>
      <c r="CZ288">
        <f>'Raw Data'!CT288</f>
        <v>0</v>
      </c>
      <c r="DA288">
        <f>'Raw Data'!CU288</f>
        <v>3.738E-3</v>
      </c>
      <c r="DB288">
        <f>'Raw Data'!CV288</f>
        <v>212</v>
      </c>
      <c r="DC288" t="str">
        <f>'Raw Data'!CW288</f>
        <v>119-r001</v>
      </c>
      <c r="DD288" t="str">
        <f>'Raw Data'!CX288</f>
        <v>1R : Rural Principal Arterial - Interstate</v>
      </c>
      <c r="DE288" t="str">
        <f>'Raw Data'!CY288</f>
        <v>34.345217, -83.321158</v>
      </c>
      <c r="DF288">
        <f>'Raw Data'!CZ288</f>
        <v>-83.321157999999997</v>
      </c>
      <c r="DG288">
        <f>'Raw Data'!DA288</f>
        <v>34.345216999999998</v>
      </c>
      <c r="DH288">
        <f>'Raw Data'!DB288</f>
        <v>34.345216999999998</v>
      </c>
      <c r="DI288">
        <f>'Raw Data'!DC288</f>
        <v>-83.321157999999997</v>
      </c>
      <c r="DJ288">
        <f>'Raw Data'!DD288</f>
        <v>3.738E-3</v>
      </c>
      <c r="DK288">
        <f>'Raw Data'!DE288</f>
        <v>10</v>
      </c>
      <c r="DL288" s="1" t="str">
        <f>VLOOKUP(DK288,'Curve Info'!$A$9:$P$76,16)</f>
        <v>High Crash Frequency</v>
      </c>
      <c r="DM288" s="1" t="str">
        <f>VLOOKUP(DK288,'Curve Info'!$A$9:$P$76,14)</f>
        <v>Medium AADT</v>
      </c>
      <c r="DN288" s="1">
        <f t="shared" si="47"/>
        <v>2070</v>
      </c>
      <c r="DO288" s="1">
        <f t="shared" si="48"/>
        <v>1612.5</v>
      </c>
      <c r="DP288" s="1">
        <f t="shared" si="49"/>
        <v>457.5</v>
      </c>
      <c r="DQ288" s="1">
        <f t="shared" si="50"/>
        <v>0.28372093023255812</v>
      </c>
      <c r="DR288" s="1">
        <f t="shared" si="51"/>
        <v>1841.25</v>
      </c>
      <c r="DS288">
        <f>'Raw Data'!DF288</f>
        <v>2090</v>
      </c>
      <c r="DT288">
        <f>'Raw Data'!DG288</f>
        <v>0</v>
      </c>
      <c r="DU288">
        <f>'Raw Data'!DH288</f>
        <v>2210</v>
      </c>
      <c r="DV288">
        <f>'Raw Data'!DI288</f>
        <v>0</v>
      </c>
      <c r="DW288">
        <f>'Raw Data'!DJ288</f>
        <v>1910</v>
      </c>
      <c r="DX288">
        <f>'Raw Data'!DK288</f>
        <v>0</v>
      </c>
      <c r="DY288">
        <f>'Raw Data'!DL288</f>
        <v>1900</v>
      </c>
      <c r="DZ288">
        <f>'Raw Data'!DM288</f>
        <v>0</v>
      </c>
      <c r="EA288">
        <f>'Raw Data'!DN288</f>
        <v>1840</v>
      </c>
      <c r="EB288">
        <f>'Raw Data'!DO288</f>
        <v>36.4</v>
      </c>
      <c r="EC288">
        <f>'Raw Data'!DP288</f>
        <v>1770</v>
      </c>
      <c r="ED288">
        <f>'Raw Data'!DQ288</f>
        <v>36.299999999999997</v>
      </c>
      <c r="EE288">
        <f>'Raw Data'!DR288</f>
        <v>1420</v>
      </c>
      <c r="EF288">
        <f>'Raw Data'!DS288</f>
        <v>19.5</v>
      </c>
      <c r="EG288">
        <f>'Raw Data'!DT288</f>
        <v>1420</v>
      </c>
      <c r="EH288">
        <f>'Raw Data'!DU288</f>
        <v>19.5</v>
      </c>
      <c r="EI288">
        <f>'Raw Data'!DV288</f>
        <v>1570</v>
      </c>
      <c r="EJ288">
        <f>'Raw Data'!DW288</f>
        <v>19.2</v>
      </c>
      <c r="EK288">
        <f>'Raw Data'!DX288</f>
        <v>1590</v>
      </c>
      <c r="EL288">
        <f>'Raw Data'!DY288</f>
        <v>19.2</v>
      </c>
      <c r="EM288">
        <f>'Raw Data'!DZ288</f>
        <v>9.9999999999999995E-7</v>
      </c>
    </row>
    <row r="289" spans="1:143" x14ac:dyDescent="0.3">
      <c r="A289">
        <f>'Raw Data'!A289</f>
        <v>288</v>
      </c>
      <c r="B289">
        <f>'Raw Data'!B289</f>
        <v>5661017</v>
      </c>
      <c r="C289" t="str">
        <f>'Raw Data'!C289</f>
        <v>Franklin Co Sheriff's Office</v>
      </c>
      <c r="D289">
        <f>'Raw Data'!D289</f>
        <v>42262.209027777775</v>
      </c>
      <c r="E289" s="1">
        <f t="shared" si="42"/>
        <v>2015</v>
      </c>
      <c r="F289" s="1" t="str" cm="1">
        <f t="array" ref="F289">_xlfn.IFS(E289&lt;=2016,"before treatment",E289=2017,"unknown",E289&gt;2017,"after treatment")</f>
        <v>before treatment</v>
      </c>
      <c r="G289" s="1">
        <f t="shared" si="43"/>
        <v>1</v>
      </c>
      <c r="H289" s="1">
        <f t="shared" si="44"/>
        <v>0</v>
      </c>
      <c r="I289" t="str">
        <f>'Raw Data'!E289</f>
        <v>Franklin</v>
      </c>
      <c r="J289" t="str">
        <f>'Raw Data'!F289</f>
        <v>Old Federal Rd</v>
      </c>
      <c r="K289" t="str">
        <f>'Raw Data'!G289</f>
        <v>I 85</v>
      </c>
      <c r="L289" t="str">
        <f>'Raw Data'!H289</f>
        <v>(O) No Injury</v>
      </c>
      <c r="M289">
        <f>'Raw Data'!I289</f>
        <v>0</v>
      </c>
      <c r="N289">
        <f>'Raw Data'!J289</f>
        <v>0</v>
      </c>
      <c r="O289">
        <f>'Raw Data'!K289</f>
        <v>0</v>
      </c>
      <c r="P289" t="str">
        <f>'Raw Data'!L289</f>
        <v>Not a Collision with Motor Vehicle</v>
      </c>
      <c r="Q289" t="str">
        <f>'Raw Data'!M289</f>
        <v>On Roadway - Roadway Intersection</v>
      </c>
      <c r="R289" t="str">
        <f>'Raw Data'!N289</f>
        <v>Motor Vehicle in Motion</v>
      </c>
      <c r="S289" t="str">
        <f>'Raw Data'!O289</f>
        <v>Tree</v>
      </c>
      <c r="T289" t="str">
        <f>'Raw Data'!P289</f>
        <v>No Contributing Factors</v>
      </c>
      <c r="U289">
        <f>'Raw Data'!Q289</f>
        <v>1</v>
      </c>
      <c r="V289" s="1" t="str">
        <f t="shared" si="45"/>
        <v>Yes</v>
      </c>
      <c r="W289" t="str">
        <f>'Raw Data'!R289</f>
        <v>Negotiating a Curve</v>
      </c>
      <c r="X289" t="str">
        <f>'Raw Data'!S289</f>
        <v>South</v>
      </c>
      <c r="Y289" t="str">
        <f>'Raw Data'!T289</f>
        <v>Dark-Not Lighted</v>
      </c>
      <c r="Z289" t="str">
        <f>'Raw Data'!U289</f>
        <v>Dry</v>
      </c>
      <c r="AA289">
        <f>'Raw Data'!V289</f>
        <v>56</v>
      </c>
      <c r="AB289" t="str">
        <f>'Raw Data'!W289</f>
        <v>Lap and Shoulder Belt Used</v>
      </c>
      <c r="AC289" s="1">
        <f t="shared" si="46"/>
        <v>0</v>
      </c>
      <c r="AD289" t="str">
        <f>'Raw Data'!X289</f>
        <v>Passenger Car</v>
      </c>
      <c r="AE289" t="str">
        <f>'Raw Data'!Y289</f>
        <v>1191005100I</v>
      </c>
      <c r="AF289">
        <f>'Raw Data'!Z289</f>
        <v>3.7770000000000001</v>
      </c>
      <c r="AG289">
        <f>'Raw Data'!AA289</f>
        <v>34.350214999999999</v>
      </c>
      <c r="AH289">
        <f>'Raw Data'!AB289</f>
        <v>-83.334307999999993</v>
      </c>
      <c r="AI289">
        <f>'Raw Data'!AC289</f>
        <v>10</v>
      </c>
      <c r="AJ289">
        <f>'Raw Data'!AD289</f>
        <v>85</v>
      </c>
      <c r="AK289">
        <f>'Raw Data'!AE289</f>
        <v>1353</v>
      </c>
      <c r="AL289" t="str">
        <f>'Raw Data'!AF289</f>
        <v>D1_0051_00_I</v>
      </c>
      <c r="AM289">
        <f>'Raw Data'!AG289</f>
        <v>21</v>
      </c>
      <c r="AN289">
        <f>'Raw Data'!AH289</f>
        <v>22</v>
      </c>
      <c r="AO289" t="str">
        <f>'Raw Data'!AI289</f>
        <v>simple</v>
      </c>
      <c r="AP289">
        <f>'Raw Data'!AJ289</f>
        <v>951.2</v>
      </c>
      <c r="AQ289">
        <f>'Raw Data'!AK289</f>
        <v>72.3</v>
      </c>
      <c r="AR289">
        <f>'Raw Data'!AL289</f>
        <v>1198.8</v>
      </c>
      <c r="AS289">
        <f>'Raw Data'!AM289</f>
        <v>-83.334877000000006</v>
      </c>
      <c r="AT289">
        <f>'Raw Data'!AN289</f>
        <v>34.351007000000003</v>
      </c>
      <c r="AU289">
        <f>'Raw Data'!AO289</f>
        <v>-83.331790999999996</v>
      </c>
      <c r="AV289">
        <f>'Raw Data'!AP289</f>
        <v>34.349263000000001</v>
      </c>
      <c r="AW289" t="str">
        <f>'Raw Data'!AQ289</f>
        <v>1191005100I</v>
      </c>
      <c r="AX289">
        <f>'Raw Data'!AR289</f>
        <v>1</v>
      </c>
      <c r="AY289">
        <f>'Raw Data'!AS289</f>
        <v>119</v>
      </c>
      <c r="AZ289">
        <f>'Raw Data'!AT289</f>
        <v>51</v>
      </c>
      <c r="BA289">
        <f>'Raw Data'!AU289</f>
        <v>0</v>
      </c>
      <c r="BB289">
        <f>'Raw Data'!AV289</f>
        <v>55</v>
      </c>
      <c r="BC289">
        <f>'Raw Data'!AW289</f>
        <v>7.24</v>
      </c>
      <c r="BD289">
        <f>'Raw Data'!AX289</f>
        <v>6.43</v>
      </c>
      <c r="BE289">
        <f>'Raw Data'!AY289</f>
        <v>804.1</v>
      </c>
      <c r="BF289">
        <f>'Raw Data'!AZ289</f>
        <v>822.2</v>
      </c>
      <c r="BG289">
        <f>'Raw Data'!BA289</f>
        <v>837.6</v>
      </c>
      <c r="BH289">
        <f>'Raw Data'!BB289</f>
        <v>55</v>
      </c>
      <c r="BI289">
        <f>'Raw Data'!BC289</f>
        <v>59.6</v>
      </c>
      <c r="BJ289">
        <f>'Raw Data'!BD289</f>
        <v>0</v>
      </c>
      <c r="BK289">
        <f>'Raw Data'!BE289</f>
        <v>43075</v>
      </c>
      <c r="BL289" t="str">
        <f>'Raw Data'!BF289</f>
        <v>NONE</v>
      </c>
      <c r="BM289">
        <f>'Raw Data'!BG289</f>
        <v>3.738E-3</v>
      </c>
      <c r="BN289">
        <f>'Raw Data'!BH289</f>
        <v>22181</v>
      </c>
      <c r="BO289">
        <f>'Raw Data'!BI289</f>
        <v>21652</v>
      </c>
      <c r="BP289" t="str">
        <f>'Raw Data'!BJ289</f>
        <v>1191005100I</v>
      </c>
      <c r="BQ289" t="str">
        <f>'Raw Data'!BK289</f>
        <v>FRANKLIN</v>
      </c>
      <c r="BR289">
        <f>'Raw Data'!BL289</f>
        <v>1</v>
      </c>
      <c r="BS289">
        <f>'Raw Data'!BM289</f>
        <v>5100</v>
      </c>
      <c r="BT289">
        <f>'Raw Data'!BN289</f>
        <v>1</v>
      </c>
      <c r="BU289">
        <f>'Raw Data'!BO289</f>
        <v>1</v>
      </c>
      <c r="BV289">
        <f>'Raw Data'!BP289</f>
        <v>2</v>
      </c>
      <c r="BW289">
        <f>'Raw Data'!BQ289</f>
        <v>1</v>
      </c>
      <c r="BX289">
        <f>'Raw Data'!BR289</f>
        <v>1</v>
      </c>
      <c r="BY289">
        <f>'Raw Data'!BS289</f>
        <v>2</v>
      </c>
      <c r="BZ289">
        <f>'Raw Data'!BT289</f>
        <v>0</v>
      </c>
      <c r="CA289">
        <f>'Raw Data'!BU289</f>
        <v>5</v>
      </c>
      <c r="CB289" t="str">
        <f>'Raw Data'!BV289</f>
        <v>N</v>
      </c>
      <c r="CC289">
        <f>'Raw Data'!BW289</f>
        <v>119</v>
      </c>
      <c r="CD289">
        <f>'Raw Data'!BX289</f>
        <v>51</v>
      </c>
      <c r="CE289">
        <f>'Raw Data'!BY289</f>
        <v>0</v>
      </c>
      <c r="CF289" t="str">
        <f>'Raw Data'!BZ289</f>
        <v>Not Urban</v>
      </c>
      <c r="CG289" t="str">
        <f>'Raw Data'!CA289</f>
        <v>Not Urban</v>
      </c>
      <c r="CH289">
        <f>'Raw Data'!CB289</f>
        <v>0</v>
      </c>
      <c r="CI289">
        <f>'Raw Data'!CC289</f>
        <v>55</v>
      </c>
      <c r="CJ289">
        <f>'Raw Data'!CD289</f>
        <v>1840</v>
      </c>
      <c r="CK289" t="str">
        <f>'Raw Data'!CE289</f>
        <v xml:space="preserve"> </v>
      </c>
      <c r="CL289">
        <f>'Raw Data'!CF289</f>
        <v>0</v>
      </c>
      <c r="CM289">
        <f>'Raw Data'!CG289</f>
        <v>1.1792450000000001</v>
      </c>
      <c r="CN289">
        <f>'Raw Data'!CH289</f>
        <v>9</v>
      </c>
      <c r="CO289" t="str">
        <f>'Raw Data'!CI289</f>
        <v>State Mainline</v>
      </c>
      <c r="CP289">
        <f>'Raw Data'!CJ289</f>
        <v>1840</v>
      </c>
      <c r="CQ289">
        <f>'Raw Data'!CK289</f>
        <v>243205</v>
      </c>
      <c r="CR289">
        <f>'Raw Data'!CL289</f>
        <v>3.28</v>
      </c>
      <c r="CS289">
        <f>'Raw Data'!CM289</f>
        <v>4.46</v>
      </c>
      <c r="CT289">
        <f>'Raw Data'!CN289</f>
        <v>243205</v>
      </c>
      <c r="CU289">
        <f>'Raw Data'!CO289</f>
        <v>0</v>
      </c>
      <c r="CV289">
        <f>'Raw Data'!CP289</f>
        <v>6226.4113020000004</v>
      </c>
      <c r="CW289">
        <f>'Raw Data'!CQ289</f>
        <v>100</v>
      </c>
      <c r="CX289">
        <f>'Raw Data'!CR289</f>
        <v>21696</v>
      </c>
      <c r="CY289">
        <f>'Raw Data'!CS289</f>
        <v>4.1343999999999999E-2</v>
      </c>
      <c r="CZ289">
        <f>'Raw Data'!CT289</f>
        <v>0</v>
      </c>
      <c r="DA289">
        <f>'Raw Data'!CU289</f>
        <v>3.738E-3</v>
      </c>
      <c r="DB289">
        <f>'Raw Data'!CV289</f>
        <v>212</v>
      </c>
      <c r="DC289" t="str">
        <f>'Raw Data'!CW289</f>
        <v>119-r001</v>
      </c>
      <c r="DD289" t="str">
        <f>'Raw Data'!CX289</f>
        <v>1R : Rural Principal Arterial - Interstate</v>
      </c>
      <c r="DE289" t="str">
        <f>'Raw Data'!CY289</f>
        <v>34.345217, -83.321158</v>
      </c>
      <c r="DF289">
        <f>'Raw Data'!CZ289</f>
        <v>-83.321157999999997</v>
      </c>
      <c r="DG289">
        <f>'Raw Data'!DA289</f>
        <v>34.345216999999998</v>
      </c>
      <c r="DH289">
        <f>'Raw Data'!DB289</f>
        <v>34.345216999999998</v>
      </c>
      <c r="DI289">
        <f>'Raw Data'!DC289</f>
        <v>-83.321157999999997</v>
      </c>
      <c r="DJ289">
        <f>'Raw Data'!DD289</f>
        <v>3.738E-3</v>
      </c>
      <c r="DK289">
        <f>'Raw Data'!DE289</f>
        <v>10</v>
      </c>
      <c r="DL289" s="1" t="str">
        <f>VLOOKUP(DK289,'Curve Info'!$A$9:$P$76,16)</f>
        <v>High Crash Frequency</v>
      </c>
      <c r="DM289" s="1" t="str">
        <f>VLOOKUP(DK289,'Curve Info'!$A$9:$P$76,14)</f>
        <v>Medium AADT</v>
      </c>
      <c r="DN289" s="1">
        <f t="shared" si="47"/>
        <v>2070</v>
      </c>
      <c r="DO289" s="1">
        <f t="shared" si="48"/>
        <v>1612.5</v>
      </c>
      <c r="DP289" s="1">
        <f t="shared" si="49"/>
        <v>457.5</v>
      </c>
      <c r="DQ289" s="1">
        <f t="shared" si="50"/>
        <v>0.28372093023255812</v>
      </c>
      <c r="DR289" s="1">
        <f t="shared" si="51"/>
        <v>1841.25</v>
      </c>
      <c r="DS289">
        <f>'Raw Data'!DF289</f>
        <v>2090</v>
      </c>
      <c r="DT289">
        <f>'Raw Data'!DG289</f>
        <v>0</v>
      </c>
      <c r="DU289">
        <f>'Raw Data'!DH289</f>
        <v>2210</v>
      </c>
      <c r="DV289">
        <f>'Raw Data'!DI289</f>
        <v>0</v>
      </c>
      <c r="DW289">
        <f>'Raw Data'!DJ289</f>
        <v>1910</v>
      </c>
      <c r="DX289">
        <f>'Raw Data'!DK289</f>
        <v>0</v>
      </c>
      <c r="DY289">
        <f>'Raw Data'!DL289</f>
        <v>1900</v>
      </c>
      <c r="DZ289">
        <f>'Raw Data'!DM289</f>
        <v>0</v>
      </c>
      <c r="EA289">
        <f>'Raw Data'!DN289</f>
        <v>1840</v>
      </c>
      <c r="EB289">
        <f>'Raw Data'!DO289</f>
        <v>36.4</v>
      </c>
      <c r="EC289">
        <f>'Raw Data'!DP289</f>
        <v>1770</v>
      </c>
      <c r="ED289">
        <f>'Raw Data'!DQ289</f>
        <v>36.299999999999997</v>
      </c>
      <c r="EE289">
        <f>'Raw Data'!DR289</f>
        <v>1420</v>
      </c>
      <c r="EF289">
        <f>'Raw Data'!DS289</f>
        <v>19.5</v>
      </c>
      <c r="EG289">
        <f>'Raw Data'!DT289</f>
        <v>1420</v>
      </c>
      <c r="EH289">
        <f>'Raw Data'!DU289</f>
        <v>19.5</v>
      </c>
      <c r="EI289">
        <f>'Raw Data'!DV289</f>
        <v>1570</v>
      </c>
      <c r="EJ289">
        <f>'Raw Data'!DW289</f>
        <v>19.2</v>
      </c>
      <c r="EK289">
        <f>'Raw Data'!DX289</f>
        <v>1590</v>
      </c>
      <c r="EL289">
        <f>'Raw Data'!DY289</f>
        <v>19.2</v>
      </c>
      <c r="EM289">
        <f>'Raw Data'!DZ289</f>
        <v>0</v>
      </c>
    </row>
    <row r="290" spans="1:143" x14ac:dyDescent="0.3">
      <c r="A290">
        <f>'Raw Data'!A290</f>
        <v>289</v>
      </c>
      <c r="B290">
        <f>'Raw Data'!B290</f>
        <v>5114320</v>
      </c>
      <c r="C290" t="str">
        <f>'Raw Data'!C290</f>
        <v>Gsp Post 00</v>
      </c>
      <c r="D290">
        <f>'Raw Data'!D290</f>
        <v>42003.870138888888</v>
      </c>
      <c r="E290" s="1">
        <f t="shared" si="42"/>
        <v>2014</v>
      </c>
      <c r="F290" s="1" t="str" cm="1">
        <f t="array" ref="F290">_xlfn.IFS(E290&lt;=2016,"before treatment",E290=2017,"unknown",E290&gt;2017,"after treatment")</f>
        <v>before treatment</v>
      </c>
      <c r="G290" s="1">
        <f t="shared" si="43"/>
        <v>1</v>
      </c>
      <c r="H290" s="1">
        <f t="shared" si="44"/>
        <v>0</v>
      </c>
      <c r="I290" t="str">
        <f>'Raw Data'!E290</f>
        <v>Franklin</v>
      </c>
      <c r="J290" t="str">
        <f>'Raw Data'!F290</f>
        <v>Old Federal Rd</v>
      </c>
      <c r="K290" t="str">
        <f>'Raw Data'!G290</f>
        <v>(none)</v>
      </c>
      <c r="L290" t="str">
        <f>'Raw Data'!H290</f>
        <v>(O) No Injury</v>
      </c>
      <c r="M290">
        <f>'Raw Data'!I290</f>
        <v>0</v>
      </c>
      <c r="N290">
        <f>'Raw Data'!J290</f>
        <v>0</v>
      </c>
      <c r="O290">
        <f>'Raw Data'!K290</f>
        <v>0</v>
      </c>
      <c r="P290" t="str">
        <f>'Raw Data'!L290</f>
        <v>Not a Collision with Motor Vehicle</v>
      </c>
      <c r="Q290" t="str">
        <f>'Raw Data'!M290</f>
        <v>On Shoulder</v>
      </c>
      <c r="R290" t="str">
        <f>'Raw Data'!N290</f>
        <v>Ditch</v>
      </c>
      <c r="S290" t="str">
        <f>'Raw Data'!O290</f>
        <v>Ditch</v>
      </c>
      <c r="T290" t="str">
        <f>'Raw Data'!P290</f>
        <v>No Contributing Factors</v>
      </c>
      <c r="U290">
        <f>'Raw Data'!Q290</f>
        <v>1</v>
      </c>
      <c r="V290" s="1" t="str">
        <f t="shared" si="45"/>
        <v>Yes</v>
      </c>
      <c r="W290" t="str">
        <f>'Raw Data'!R290</f>
        <v>Turning Left</v>
      </c>
      <c r="X290" t="str">
        <f>'Raw Data'!S290</f>
        <v>North</v>
      </c>
      <c r="Y290" t="str">
        <f>'Raw Data'!T290</f>
        <v>Dark-Not Lighted</v>
      </c>
      <c r="Z290" t="str">
        <f>'Raw Data'!U290</f>
        <v>Dry</v>
      </c>
      <c r="AA290">
        <f>'Raw Data'!V290</f>
        <v>78</v>
      </c>
      <c r="AB290" t="str">
        <f>'Raw Data'!W290</f>
        <v>Lap and Shoulder Belt Used</v>
      </c>
      <c r="AC290" s="1">
        <f t="shared" si="46"/>
        <v>0</v>
      </c>
      <c r="AD290" t="str">
        <f>'Raw Data'!X290</f>
        <v>Tractor/Trailer</v>
      </c>
      <c r="AE290" t="str">
        <f>'Raw Data'!Y290</f>
        <v>1191005100I</v>
      </c>
      <c r="AF290">
        <f>'Raw Data'!Z290</f>
        <v>3.702</v>
      </c>
      <c r="AG290">
        <f>'Raw Data'!AA290</f>
        <v>34.351176000000002</v>
      </c>
      <c r="AH290">
        <f>'Raw Data'!AB290</f>
        <v>-83.334975</v>
      </c>
      <c r="AI290">
        <f>'Raw Data'!AC290</f>
        <v>10</v>
      </c>
      <c r="AJ290">
        <f>'Raw Data'!AD290</f>
        <v>85</v>
      </c>
      <c r="AK290">
        <f>'Raw Data'!AE290</f>
        <v>1353</v>
      </c>
      <c r="AL290" t="str">
        <f>'Raw Data'!AF290</f>
        <v>D1_0051_00_I</v>
      </c>
      <c r="AM290">
        <f>'Raw Data'!AG290</f>
        <v>21</v>
      </c>
      <c r="AN290">
        <f>'Raw Data'!AH290</f>
        <v>22</v>
      </c>
      <c r="AO290" t="str">
        <f>'Raw Data'!AI290</f>
        <v>simple</v>
      </c>
      <c r="AP290">
        <f>'Raw Data'!AJ290</f>
        <v>951.2</v>
      </c>
      <c r="AQ290">
        <f>'Raw Data'!AK290</f>
        <v>72.3</v>
      </c>
      <c r="AR290">
        <f>'Raw Data'!AL290</f>
        <v>1198.8</v>
      </c>
      <c r="AS290">
        <f>'Raw Data'!AM290</f>
        <v>-83.334877000000006</v>
      </c>
      <c r="AT290">
        <f>'Raw Data'!AN290</f>
        <v>34.351007000000003</v>
      </c>
      <c r="AU290">
        <f>'Raw Data'!AO290</f>
        <v>-83.331790999999996</v>
      </c>
      <c r="AV290">
        <f>'Raw Data'!AP290</f>
        <v>34.349263000000001</v>
      </c>
      <c r="AW290" t="str">
        <f>'Raw Data'!AQ290</f>
        <v>1191005100I</v>
      </c>
      <c r="AX290">
        <f>'Raw Data'!AR290</f>
        <v>1</v>
      </c>
      <c r="AY290">
        <f>'Raw Data'!AS290</f>
        <v>119</v>
      </c>
      <c r="AZ290">
        <f>'Raw Data'!AT290</f>
        <v>51</v>
      </c>
      <c r="BA290">
        <f>'Raw Data'!AU290</f>
        <v>0</v>
      </c>
      <c r="BB290">
        <f>'Raw Data'!AV290</f>
        <v>55</v>
      </c>
      <c r="BC290">
        <f>'Raw Data'!AW290</f>
        <v>7.24</v>
      </c>
      <c r="BD290">
        <f>'Raw Data'!AX290</f>
        <v>6.43</v>
      </c>
      <c r="BE290">
        <f>'Raw Data'!AY290</f>
        <v>804.1</v>
      </c>
      <c r="BF290">
        <f>'Raw Data'!AZ290</f>
        <v>822.2</v>
      </c>
      <c r="BG290">
        <f>'Raw Data'!BA290</f>
        <v>837.6</v>
      </c>
      <c r="BH290">
        <f>'Raw Data'!BB290</f>
        <v>55</v>
      </c>
      <c r="BI290">
        <f>'Raw Data'!BC290</f>
        <v>59.6</v>
      </c>
      <c r="BJ290">
        <f>'Raw Data'!BD290</f>
        <v>0</v>
      </c>
      <c r="BK290">
        <f>'Raw Data'!BE290</f>
        <v>43075</v>
      </c>
      <c r="BL290" t="str">
        <f>'Raw Data'!BF290</f>
        <v>NONE</v>
      </c>
      <c r="BM290">
        <f>'Raw Data'!BG290</f>
        <v>3.738E-3</v>
      </c>
      <c r="BN290">
        <f>'Raw Data'!BH290</f>
        <v>22181</v>
      </c>
      <c r="BO290">
        <f>'Raw Data'!BI290</f>
        <v>21652</v>
      </c>
      <c r="BP290" t="str">
        <f>'Raw Data'!BJ290</f>
        <v>1191005100I</v>
      </c>
      <c r="BQ290" t="str">
        <f>'Raw Data'!BK290</f>
        <v>FRANKLIN</v>
      </c>
      <c r="BR290">
        <f>'Raw Data'!BL290</f>
        <v>1</v>
      </c>
      <c r="BS290">
        <f>'Raw Data'!BM290</f>
        <v>5100</v>
      </c>
      <c r="BT290">
        <f>'Raw Data'!BN290</f>
        <v>1</v>
      </c>
      <c r="BU290">
        <f>'Raw Data'!BO290</f>
        <v>1</v>
      </c>
      <c r="BV290">
        <f>'Raw Data'!BP290</f>
        <v>2</v>
      </c>
      <c r="BW290">
        <f>'Raw Data'!BQ290</f>
        <v>1</v>
      </c>
      <c r="BX290">
        <f>'Raw Data'!BR290</f>
        <v>1</v>
      </c>
      <c r="BY290">
        <f>'Raw Data'!BS290</f>
        <v>2</v>
      </c>
      <c r="BZ290">
        <f>'Raw Data'!BT290</f>
        <v>0</v>
      </c>
      <c r="CA290">
        <f>'Raw Data'!BU290</f>
        <v>5</v>
      </c>
      <c r="CB290" t="str">
        <f>'Raw Data'!BV290</f>
        <v>N</v>
      </c>
      <c r="CC290">
        <f>'Raw Data'!BW290</f>
        <v>119</v>
      </c>
      <c r="CD290">
        <f>'Raw Data'!BX290</f>
        <v>51</v>
      </c>
      <c r="CE290">
        <f>'Raw Data'!BY290</f>
        <v>0</v>
      </c>
      <c r="CF290" t="str">
        <f>'Raw Data'!BZ290</f>
        <v>Not Urban</v>
      </c>
      <c r="CG290" t="str">
        <f>'Raw Data'!CA290</f>
        <v>Not Urban</v>
      </c>
      <c r="CH290">
        <f>'Raw Data'!CB290</f>
        <v>0</v>
      </c>
      <c r="CI290">
        <f>'Raw Data'!CC290</f>
        <v>55</v>
      </c>
      <c r="CJ290">
        <f>'Raw Data'!CD290</f>
        <v>1840</v>
      </c>
      <c r="CK290" t="str">
        <f>'Raw Data'!CE290</f>
        <v xml:space="preserve"> </v>
      </c>
      <c r="CL290">
        <f>'Raw Data'!CF290</f>
        <v>0</v>
      </c>
      <c r="CM290">
        <f>'Raw Data'!CG290</f>
        <v>1.1792450000000001</v>
      </c>
      <c r="CN290">
        <f>'Raw Data'!CH290</f>
        <v>9</v>
      </c>
      <c r="CO290" t="str">
        <f>'Raw Data'!CI290</f>
        <v>State Mainline</v>
      </c>
      <c r="CP290">
        <f>'Raw Data'!CJ290</f>
        <v>1840</v>
      </c>
      <c r="CQ290">
        <f>'Raw Data'!CK290</f>
        <v>243205</v>
      </c>
      <c r="CR290">
        <f>'Raw Data'!CL290</f>
        <v>3.28</v>
      </c>
      <c r="CS290">
        <f>'Raw Data'!CM290</f>
        <v>4.46</v>
      </c>
      <c r="CT290">
        <f>'Raw Data'!CN290</f>
        <v>243205</v>
      </c>
      <c r="CU290">
        <f>'Raw Data'!CO290</f>
        <v>0</v>
      </c>
      <c r="CV290">
        <f>'Raw Data'!CP290</f>
        <v>6226.4113020000004</v>
      </c>
      <c r="CW290">
        <f>'Raw Data'!CQ290</f>
        <v>100</v>
      </c>
      <c r="CX290">
        <f>'Raw Data'!CR290</f>
        <v>21696</v>
      </c>
      <c r="CY290">
        <f>'Raw Data'!CS290</f>
        <v>4.1343999999999999E-2</v>
      </c>
      <c r="CZ290">
        <f>'Raw Data'!CT290</f>
        <v>0</v>
      </c>
      <c r="DA290">
        <f>'Raw Data'!CU290</f>
        <v>3.738E-3</v>
      </c>
      <c r="DB290">
        <f>'Raw Data'!CV290</f>
        <v>212</v>
      </c>
      <c r="DC290" t="str">
        <f>'Raw Data'!CW290</f>
        <v>119-r001</v>
      </c>
      <c r="DD290" t="str">
        <f>'Raw Data'!CX290</f>
        <v>1R : Rural Principal Arterial - Interstate</v>
      </c>
      <c r="DE290" t="str">
        <f>'Raw Data'!CY290</f>
        <v>34.345217, -83.321158</v>
      </c>
      <c r="DF290">
        <f>'Raw Data'!CZ290</f>
        <v>-83.321157999999997</v>
      </c>
      <c r="DG290">
        <f>'Raw Data'!DA290</f>
        <v>34.345216999999998</v>
      </c>
      <c r="DH290">
        <f>'Raw Data'!DB290</f>
        <v>34.345216999999998</v>
      </c>
      <c r="DI290">
        <f>'Raw Data'!DC290</f>
        <v>-83.321157999999997</v>
      </c>
      <c r="DJ290">
        <f>'Raw Data'!DD290</f>
        <v>3.738E-3</v>
      </c>
      <c r="DK290">
        <f>'Raw Data'!DE290</f>
        <v>10</v>
      </c>
      <c r="DL290" s="1" t="str">
        <f>VLOOKUP(DK290,'Curve Info'!$A$9:$P$76,16)</f>
        <v>High Crash Frequency</v>
      </c>
      <c r="DM290" s="1" t="str">
        <f>VLOOKUP(DK290,'Curve Info'!$A$9:$P$76,14)</f>
        <v>Medium AADT</v>
      </c>
      <c r="DN290" s="1">
        <f t="shared" si="47"/>
        <v>2070</v>
      </c>
      <c r="DO290" s="1">
        <f t="shared" si="48"/>
        <v>1612.5</v>
      </c>
      <c r="DP290" s="1">
        <f t="shared" si="49"/>
        <v>457.5</v>
      </c>
      <c r="DQ290" s="1">
        <f t="shared" si="50"/>
        <v>0.28372093023255812</v>
      </c>
      <c r="DR290" s="1">
        <f t="shared" si="51"/>
        <v>1841.25</v>
      </c>
      <c r="DS290">
        <f>'Raw Data'!DF290</f>
        <v>2090</v>
      </c>
      <c r="DT290">
        <f>'Raw Data'!DG290</f>
        <v>0</v>
      </c>
      <c r="DU290">
        <f>'Raw Data'!DH290</f>
        <v>2210</v>
      </c>
      <c r="DV290">
        <f>'Raw Data'!DI290</f>
        <v>0</v>
      </c>
      <c r="DW290">
        <f>'Raw Data'!DJ290</f>
        <v>1910</v>
      </c>
      <c r="DX290">
        <f>'Raw Data'!DK290</f>
        <v>0</v>
      </c>
      <c r="DY290">
        <f>'Raw Data'!DL290</f>
        <v>1900</v>
      </c>
      <c r="DZ290">
        <f>'Raw Data'!DM290</f>
        <v>0</v>
      </c>
      <c r="EA290">
        <f>'Raw Data'!DN290</f>
        <v>1840</v>
      </c>
      <c r="EB290">
        <f>'Raw Data'!DO290</f>
        <v>36.4</v>
      </c>
      <c r="EC290">
        <f>'Raw Data'!DP290</f>
        <v>1770</v>
      </c>
      <c r="ED290">
        <f>'Raw Data'!DQ290</f>
        <v>36.299999999999997</v>
      </c>
      <c r="EE290">
        <f>'Raw Data'!DR290</f>
        <v>1420</v>
      </c>
      <c r="EF290">
        <f>'Raw Data'!DS290</f>
        <v>19.5</v>
      </c>
      <c r="EG290">
        <f>'Raw Data'!DT290</f>
        <v>1420</v>
      </c>
      <c r="EH290">
        <f>'Raw Data'!DU290</f>
        <v>19.5</v>
      </c>
      <c r="EI290">
        <f>'Raw Data'!DV290</f>
        <v>1570</v>
      </c>
      <c r="EJ290">
        <f>'Raw Data'!DW290</f>
        <v>19.2</v>
      </c>
      <c r="EK290">
        <f>'Raw Data'!DX290</f>
        <v>1590</v>
      </c>
      <c r="EL290">
        <f>'Raw Data'!DY290</f>
        <v>19.2</v>
      </c>
      <c r="EM290">
        <f>'Raw Data'!DZ290</f>
        <v>1.94E-4</v>
      </c>
    </row>
    <row r="291" spans="1:143" x14ac:dyDescent="0.3">
      <c r="A291">
        <f>'Raw Data'!A291</f>
        <v>290</v>
      </c>
      <c r="B291">
        <f>'Raw Data'!B291</f>
        <v>4991296</v>
      </c>
      <c r="C291" t="str">
        <f>'Raw Data'!C291</f>
        <v>Gsp Post 00</v>
      </c>
      <c r="D291">
        <f>'Raw Data'!D291</f>
        <v>41902.673611111109</v>
      </c>
      <c r="E291" s="1">
        <f t="shared" si="42"/>
        <v>2014</v>
      </c>
      <c r="F291" s="1" t="str" cm="1">
        <f t="array" ref="F291">_xlfn.IFS(E291&lt;=2016,"before treatment",E291=2017,"unknown",E291&gt;2017,"after treatment")</f>
        <v>before treatment</v>
      </c>
      <c r="G291" s="1">
        <f t="shared" si="43"/>
        <v>1</v>
      </c>
      <c r="H291" s="1">
        <f t="shared" si="44"/>
        <v>0</v>
      </c>
      <c r="I291" t="str">
        <f>'Raw Data'!E291</f>
        <v>Franklin</v>
      </c>
      <c r="J291" t="str">
        <f>'Raw Data'!F291</f>
        <v>Old Federal Rd</v>
      </c>
      <c r="K291" t="str">
        <f>'Raw Data'!G291</f>
        <v>(none)</v>
      </c>
      <c r="L291" t="str">
        <f>'Raw Data'!H291</f>
        <v>(K) Fatal Injury</v>
      </c>
      <c r="M291">
        <f>'Raw Data'!I291</f>
        <v>1</v>
      </c>
      <c r="N291">
        <f>'Raw Data'!J291</f>
        <v>0</v>
      </c>
      <c r="O291">
        <f>'Raw Data'!K291</f>
        <v>0</v>
      </c>
      <c r="P291" t="str">
        <f>'Raw Data'!L291</f>
        <v>Not a Collision with Motor Vehicle</v>
      </c>
      <c r="Q291" t="str">
        <f>'Raw Data'!M291</f>
        <v>On Shoulder</v>
      </c>
      <c r="R291" t="str">
        <f>'Raw Data'!N291</f>
        <v>Culvert</v>
      </c>
      <c r="S291" t="str">
        <f>'Raw Data'!O291</f>
        <v>Culvert</v>
      </c>
      <c r="T291" t="str">
        <f>'Raw Data'!P291</f>
        <v>No Contributing Factors</v>
      </c>
      <c r="U291">
        <f>'Raw Data'!Q291</f>
        <v>1</v>
      </c>
      <c r="V291" s="1" t="str">
        <f t="shared" si="45"/>
        <v>Yes</v>
      </c>
      <c r="W291" t="str">
        <f>'Raw Data'!R291</f>
        <v>Negotiating a Curve</v>
      </c>
      <c r="X291" t="str">
        <f>'Raw Data'!S291</f>
        <v>East</v>
      </c>
      <c r="Y291" t="str">
        <f>'Raw Data'!T291</f>
        <v>Daylight</v>
      </c>
      <c r="Z291" t="str">
        <f>'Raw Data'!U291</f>
        <v>Dry</v>
      </c>
      <c r="AA291">
        <f>'Raw Data'!V291</f>
        <v>54</v>
      </c>
      <c r="AB291" t="str">
        <f>'Raw Data'!W291</f>
        <v>None Used</v>
      </c>
      <c r="AC291" s="1">
        <f t="shared" si="46"/>
        <v>1</v>
      </c>
      <c r="AD291" t="str">
        <f>'Raw Data'!X291</f>
        <v>Motorcycle</v>
      </c>
      <c r="AE291" t="str">
        <f>'Raw Data'!Y291</f>
        <v>1191005100I</v>
      </c>
      <c r="AF291">
        <f>'Raw Data'!Z291</f>
        <v>3.8719999999999999</v>
      </c>
      <c r="AG291">
        <f>'Raw Data'!AA291</f>
        <v>34.349440999999999</v>
      </c>
      <c r="AH291">
        <f>'Raw Data'!AB291</f>
        <v>-83.332983999999996</v>
      </c>
      <c r="AI291">
        <f>'Raw Data'!AC291</f>
        <v>10</v>
      </c>
      <c r="AJ291">
        <f>'Raw Data'!AD291</f>
        <v>85</v>
      </c>
      <c r="AK291">
        <f>'Raw Data'!AE291</f>
        <v>1353</v>
      </c>
      <c r="AL291" t="str">
        <f>'Raw Data'!AF291</f>
        <v>D1_0051_00_I</v>
      </c>
      <c r="AM291">
        <f>'Raw Data'!AG291</f>
        <v>21</v>
      </c>
      <c r="AN291">
        <f>'Raw Data'!AH291</f>
        <v>22</v>
      </c>
      <c r="AO291" t="str">
        <f>'Raw Data'!AI291</f>
        <v>simple</v>
      </c>
      <c r="AP291">
        <f>'Raw Data'!AJ291</f>
        <v>951.2</v>
      </c>
      <c r="AQ291">
        <f>'Raw Data'!AK291</f>
        <v>72.3</v>
      </c>
      <c r="AR291">
        <f>'Raw Data'!AL291</f>
        <v>1198.8</v>
      </c>
      <c r="AS291">
        <f>'Raw Data'!AM291</f>
        <v>-83.334877000000006</v>
      </c>
      <c r="AT291">
        <f>'Raw Data'!AN291</f>
        <v>34.351007000000003</v>
      </c>
      <c r="AU291">
        <f>'Raw Data'!AO291</f>
        <v>-83.331790999999996</v>
      </c>
      <c r="AV291">
        <f>'Raw Data'!AP291</f>
        <v>34.349263000000001</v>
      </c>
      <c r="AW291" t="str">
        <f>'Raw Data'!AQ291</f>
        <v>1191005100I</v>
      </c>
      <c r="AX291">
        <f>'Raw Data'!AR291</f>
        <v>1</v>
      </c>
      <c r="AY291">
        <f>'Raw Data'!AS291</f>
        <v>119</v>
      </c>
      <c r="AZ291">
        <f>'Raw Data'!AT291</f>
        <v>51</v>
      </c>
      <c r="BA291">
        <f>'Raw Data'!AU291</f>
        <v>0</v>
      </c>
      <c r="BB291">
        <f>'Raw Data'!AV291</f>
        <v>55</v>
      </c>
      <c r="BC291">
        <f>'Raw Data'!AW291</f>
        <v>7.24</v>
      </c>
      <c r="BD291">
        <f>'Raw Data'!AX291</f>
        <v>6.43</v>
      </c>
      <c r="BE291">
        <f>'Raw Data'!AY291</f>
        <v>804.1</v>
      </c>
      <c r="BF291">
        <f>'Raw Data'!AZ291</f>
        <v>822.2</v>
      </c>
      <c r="BG291">
        <f>'Raw Data'!BA291</f>
        <v>837.6</v>
      </c>
      <c r="BH291">
        <f>'Raw Data'!BB291</f>
        <v>55</v>
      </c>
      <c r="BI291">
        <f>'Raw Data'!BC291</f>
        <v>59.6</v>
      </c>
      <c r="BJ291">
        <f>'Raw Data'!BD291</f>
        <v>0</v>
      </c>
      <c r="BK291">
        <f>'Raw Data'!BE291</f>
        <v>43075</v>
      </c>
      <c r="BL291" t="str">
        <f>'Raw Data'!BF291</f>
        <v>NONE</v>
      </c>
      <c r="BM291">
        <f>'Raw Data'!BG291</f>
        <v>3.738E-3</v>
      </c>
      <c r="BN291">
        <f>'Raw Data'!BH291</f>
        <v>22181</v>
      </c>
      <c r="BO291">
        <f>'Raw Data'!BI291</f>
        <v>21652</v>
      </c>
      <c r="BP291" t="str">
        <f>'Raw Data'!BJ291</f>
        <v>1191005100I</v>
      </c>
      <c r="BQ291" t="str">
        <f>'Raw Data'!BK291</f>
        <v>FRANKLIN</v>
      </c>
      <c r="BR291">
        <f>'Raw Data'!BL291</f>
        <v>1</v>
      </c>
      <c r="BS291">
        <f>'Raw Data'!BM291</f>
        <v>5100</v>
      </c>
      <c r="BT291">
        <f>'Raw Data'!BN291</f>
        <v>1</v>
      </c>
      <c r="BU291">
        <f>'Raw Data'!BO291</f>
        <v>1</v>
      </c>
      <c r="BV291">
        <f>'Raw Data'!BP291</f>
        <v>2</v>
      </c>
      <c r="BW291">
        <f>'Raw Data'!BQ291</f>
        <v>1</v>
      </c>
      <c r="BX291">
        <f>'Raw Data'!BR291</f>
        <v>1</v>
      </c>
      <c r="BY291">
        <f>'Raw Data'!BS291</f>
        <v>2</v>
      </c>
      <c r="BZ291">
        <f>'Raw Data'!BT291</f>
        <v>0</v>
      </c>
      <c r="CA291">
        <f>'Raw Data'!BU291</f>
        <v>5</v>
      </c>
      <c r="CB291" t="str">
        <f>'Raw Data'!BV291</f>
        <v>N</v>
      </c>
      <c r="CC291">
        <f>'Raw Data'!BW291</f>
        <v>119</v>
      </c>
      <c r="CD291">
        <f>'Raw Data'!BX291</f>
        <v>51</v>
      </c>
      <c r="CE291">
        <f>'Raw Data'!BY291</f>
        <v>0</v>
      </c>
      <c r="CF291" t="str">
        <f>'Raw Data'!BZ291</f>
        <v>Not Urban</v>
      </c>
      <c r="CG291" t="str">
        <f>'Raw Data'!CA291</f>
        <v>Not Urban</v>
      </c>
      <c r="CH291">
        <f>'Raw Data'!CB291</f>
        <v>0</v>
      </c>
      <c r="CI291">
        <f>'Raw Data'!CC291</f>
        <v>55</v>
      </c>
      <c r="CJ291">
        <f>'Raw Data'!CD291</f>
        <v>1840</v>
      </c>
      <c r="CK291" t="str">
        <f>'Raw Data'!CE291</f>
        <v xml:space="preserve"> </v>
      </c>
      <c r="CL291">
        <f>'Raw Data'!CF291</f>
        <v>0</v>
      </c>
      <c r="CM291">
        <f>'Raw Data'!CG291</f>
        <v>1.1792450000000001</v>
      </c>
      <c r="CN291">
        <f>'Raw Data'!CH291</f>
        <v>9</v>
      </c>
      <c r="CO291" t="str">
        <f>'Raw Data'!CI291</f>
        <v>State Mainline</v>
      </c>
      <c r="CP291">
        <f>'Raw Data'!CJ291</f>
        <v>1840</v>
      </c>
      <c r="CQ291">
        <f>'Raw Data'!CK291</f>
        <v>243205</v>
      </c>
      <c r="CR291">
        <f>'Raw Data'!CL291</f>
        <v>3.28</v>
      </c>
      <c r="CS291">
        <f>'Raw Data'!CM291</f>
        <v>4.46</v>
      </c>
      <c r="CT291">
        <f>'Raw Data'!CN291</f>
        <v>243205</v>
      </c>
      <c r="CU291">
        <f>'Raw Data'!CO291</f>
        <v>0</v>
      </c>
      <c r="CV291">
        <f>'Raw Data'!CP291</f>
        <v>6226.4113020000004</v>
      </c>
      <c r="CW291">
        <f>'Raw Data'!CQ291</f>
        <v>100</v>
      </c>
      <c r="CX291">
        <f>'Raw Data'!CR291</f>
        <v>21696</v>
      </c>
      <c r="CY291">
        <f>'Raw Data'!CS291</f>
        <v>4.1343999999999999E-2</v>
      </c>
      <c r="CZ291">
        <f>'Raw Data'!CT291</f>
        <v>0</v>
      </c>
      <c r="DA291">
        <f>'Raw Data'!CU291</f>
        <v>3.738E-3</v>
      </c>
      <c r="DB291">
        <f>'Raw Data'!CV291</f>
        <v>212</v>
      </c>
      <c r="DC291" t="str">
        <f>'Raw Data'!CW291</f>
        <v>119-r001</v>
      </c>
      <c r="DD291" t="str">
        <f>'Raw Data'!CX291</f>
        <v>1R : Rural Principal Arterial - Interstate</v>
      </c>
      <c r="DE291" t="str">
        <f>'Raw Data'!CY291</f>
        <v>34.345217, -83.321158</v>
      </c>
      <c r="DF291">
        <f>'Raw Data'!CZ291</f>
        <v>-83.321157999999997</v>
      </c>
      <c r="DG291">
        <f>'Raw Data'!DA291</f>
        <v>34.345216999999998</v>
      </c>
      <c r="DH291">
        <f>'Raw Data'!DB291</f>
        <v>34.345216999999998</v>
      </c>
      <c r="DI291">
        <f>'Raw Data'!DC291</f>
        <v>-83.321157999999997</v>
      </c>
      <c r="DJ291">
        <f>'Raw Data'!DD291</f>
        <v>3.738E-3</v>
      </c>
      <c r="DK291">
        <f>'Raw Data'!DE291</f>
        <v>10</v>
      </c>
      <c r="DL291" s="1" t="str">
        <f>VLOOKUP(DK291,'Curve Info'!$A$9:$P$76,16)</f>
        <v>High Crash Frequency</v>
      </c>
      <c r="DM291" s="1" t="str">
        <f>VLOOKUP(DK291,'Curve Info'!$A$9:$P$76,14)</f>
        <v>Medium AADT</v>
      </c>
      <c r="DN291" s="1">
        <f t="shared" si="47"/>
        <v>2070</v>
      </c>
      <c r="DO291" s="1">
        <f t="shared" si="48"/>
        <v>1612.5</v>
      </c>
      <c r="DP291" s="1">
        <f t="shared" si="49"/>
        <v>457.5</v>
      </c>
      <c r="DQ291" s="1">
        <f t="shared" si="50"/>
        <v>0.28372093023255812</v>
      </c>
      <c r="DR291" s="1">
        <f t="shared" si="51"/>
        <v>1841.25</v>
      </c>
      <c r="DS291">
        <f>'Raw Data'!DF291</f>
        <v>2090</v>
      </c>
      <c r="DT291">
        <f>'Raw Data'!DG291</f>
        <v>0</v>
      </c>
      <c r="DU291">
        <f>'Raw Data'!DH291</f>
        <v>2210</v>
      </c>
      <c r="DV291">
        <f>'Raw Data'!DI291</f>
        <v>0</v>
      </c>
      <c r="DW291">
        <f>'Raw Data'!DJ291</f>
        <v>1910</v>
      </c>
      <c r="DX291">
        <f>'Raw Data'!DK291</f>
        <v>0</v>
      </c>
      <c r="DY291">
        <f>'Raw Data'!DL291</f>
        <v>1900</v>
      </c>
      <c r="DZ291">
        <f>'Raw Data'!DM291</f>
        <v>0</v>
      </c>
      <c r="EA291">
        <f>'Raw Data'!DN291</f>
        <v>1840</v>
      </c>
      <c r="EB291">
        <f>'Raw Data'!DO291</f>
        <v>36.4</v>
      </c>
      <c r="EC291">
        <f>'Raw Data'!DP291</f>
        <v>1770</v>
      </c>
      <c r="ED291">
        <f>'Raw Data'!DQ291</f>
        <v>36.299999999999997</v>
      </c>
      <c r="EE291">
        <f>'Raw Data'!DR291</f>
        <v>1420</v>
      </c>
      <c r="EF291">
        <f>'Raw Data'!DS291</f>
        <v>19.5</v>
      </c>
      <c r="EG291">
        <f>'Raw Data'!DT291</f>
        <v>1420</v>
      </c>
      <c r="EH291">
        <f>'Raw Data'!DU291</f>
        <v>19.5</v>
      </c>
      <c r="EI291">
        <f>'Raw Data'!DV291</f>
        <v>1570</v>
      </c>
      <c r="EJ291">
        <f>'Raw Data'!DW291</f>
        <v>19.2</v>
      </c>
      <c r="EK291">
        <f>'Raw Data'!DX291</f>
        <v>1590</v>
      </c>
      <c r="EL291">
        <f>'Raw Data'!DY291</f>
        <v>19.2</v>
      </c>
      <c r="EM291">
        <f>'Raw Data'!DZ291</f>
        <v>0</v>
      </c>
    </row>
    <row r="292" spans="1:143" x14ac:dyDescent="0.3">
      <c r="A292">
        <f>'Raw Data'!A292</f>
        <v>291</v>
      </c>
      <c r="B292">
        <f>'Raw Data'!B292</f>
        <v>7188818</v>
      </c>
      <c r="C292" t="str">
        <f>'Raw Data'!C292</f>
        <v>Gsp Post 00</v>
      </c>
      <c r="D292">
        <f>'Raw Data'!D292</f>
        <v>43582.914583333331</v>
      </c>
      <c r="E292" s="1">
        <f t="shared" si="42"/>
        <v>2019</v>
      </c>
      <c r="F292" s="1" t="str" cm="1">
        <f t="array" ref="F292">_xlfn.IFS(E292&lt;=2016,"before treatment",E292=2017,"unknown",E292&gt;2017,"after treatment")</f>
        <v>after treatment</v>
      </c>
      <c r="G292" s="1">
        <f t="shared" si="43"/>
        <v>0</v>
      </c>
      <c r="H292" s="1">
        <f t="shared" si="44"/>
        <v>1</v>
      </c>
      <c r="I292" t="str">
        <f>'Raw Data'!E292</f>
        <v>Hart</v>
      </c>
      <c r="J292" t="str">
        <f>'Raw Data'!F292</f>
        <v>State Route 77</v>
      </c>
      <c r="K292" t="str">
        <f>'Raw Data'!G292</f>
        <v>(none)</v>
      </c>
      <c r="L292" t="str">
        <f>'Raw Data'!H292</f>
        <v>(B) Suspected Minor/Visible Injury</v>
      </c>
      <c r="M292">
        <f>'Raw Data'!I292</f>
        <v>0</v>
      </c>
      <c r="N292">
        <f>'Raw Data'!J292</f>
        <v>0</v>
      </c>
      <c r="O292">
        <f>'Raw Data'!K292</f>
        <v>1</v>
      </c>
      <c r="P292" t="str">
        <f>'Raw Data'!L292</f>
        <v>Not a Collision with Motor Vehicle</v>
      </c>
      <c r="Q292" t="str">
        <f>'Raw Data'!M292</f>
        <v>On Shoulder</v>
      </c>
      <c r="R292" t="str">
        <f>'Raw Data'!N292</f>
        <v>Embankment</v>
      </c>
      <c r="S292" t="str">
        <f>'Raw Data'!O292</f>
        <v>Over Turn</v>
      </c>
      <c r="T292" t="str">
        <f>'Raw Data'!P292</f>
        <v>(None)</v>
      </c>
      <c r="U292">
        <f>'Raw Data'!Q292</f>
        <v>1</v>
      </c>
      <c r="V292" s="1" t="str">
        <f t="shared" si="45"/>
        <v>Yes</v>
      </c>
      <c r="W292" t="str">
        <f>'Raw Data'!R292</f>
        <v>Negotiating a Curve</v>
      </c>
      <c r="X292" t="str">
        <f>'Raw Data'!S292</f>
        <v>North</v>
      </c>
      <c r="Y292" t="str">
        <f>'Raw Data'!T292</f>
        <v>Dark-Not Lighted</v>
      </c>
      <c r="Z292" t="str">
        <f>'Raw Data'!U292</f>
        <v>Dry</v>
      </c>
      <c r="AA292">
        <f>'Raw Data'!V292</f>
        <v>27</v>
      </c>
      <c r="AB292" t="str">
        <f>'Raw Data'!W292</f>
        <v>Lap and Shoulder Belt Used</v>
      </c>
      <c r="AC292" s="1">
        <f t="shared" si="46"/>
        <v>0</v>
      </c>
      <c r="AD292" t="str">
        <f>'Raw Data'!X292</f>
        <v>Passenger Car</v>
      </c>
      <c r="AE292" t="str">
        <f>'Raw Data'!Y292</f>
        <v>1471007700I</v>
      </c>
      <c r="AF292">
        <f>'Raw Data'!Z292</f>
        <v>16.618977000000001</v>
      </c>
      <c r="AG292">
        <f>'Raw Data'!AA292</f>
        <v>34.427943999999997</v>
      </c>
      <c r="AH292">
        <f>'Raw Data'!AB292</f>
        <v>-83.026869000000005</v>
      </c>
      <c r="AI292">
        <f>'Raw Data'!AC292</f>
        <v>11</v>
      </c>
      <c r="AJ292">
        <f>'Raw Data'!AD292</f>
        <v>90</v>
      </c>
      <c r="AK292">
        <f>'Raw Data'!AE292</f>
        <v>2103</v>
      </c>
      <c r="AL292" t="str">
        <f>'Raw Data'!AF292</f>
        <v>D1_0077_00_I</v>
      </c>
      <c r="AM292">
        <f>'Raw Data'!AG292</f>
        <v>25</v>
      </c>
      <c r="AN292">
        <f>'Raw Data'!AH292</f>
        <v>25</v>
      </c>
      <c r="AO292" t="str">
        <f>'Raw Data'!AI292</f>
        <v>simple</v>
      </c>
      <c r="AP292">
        <f>'Raw Data'!AJ292</f>
        <v>1091.5</v>
      </c>
      <c r="AQ292">
        <f>'Raw Data'!AK292</f>
        <v>44.1</v>
      </c>
      <c r="AR292">
        <f>'Raw Data'!AL292</f>
        <v>839.1</v>
      </c>
      <c r="AS292">
        <f>'Raw Data'!AM292</f>
        <v>-83.027011000000002</v>
      </c>
      <c r="AT292">
        <f>'Raw Data'!AN292</f>
        <v>34.425418000000001</v>
      </c>
      <c r="AU292">
        <f>'Raw Data'!AO292</f>
        <v>-83.026976000000005</v>
      </c>
      <c r="AV292">
        <f>'Raw Data'!AP292</f>
        <v>34.427669000000002</v>
      </c>
      <c r="AW292" t="str">
        <f>'Raw Data'!AQ292</f>
        <v>1471007700I</v>
      </c>
      <c r="AX292">
        <f>'Raw Data'!AR292</f>
        <v>1</v>
      </c>
      <c r="AY292">
        <f>'Raw Data'!AS292</f>
        <v>147</v>
      </c>
      <c r="AZ292">
        <f>'Raw Data'!AT292</f>
        <v>77</v>
      </c>
      <c r="BA292">
        <f>'Raw Data'!AU292</f>
        <v>0</v>
      </c>
      <c r="BB292">
        <f>'Raw Data'!AV292</f>
        <v>55</v>
      </c>
      <c r="BC292">
        <f>'Raw Data'!AW292</f>
        <v>7.76</v>
      </c>
      <c r="BD292">
        <f>'Raw Data'!AX292</f>
        <v>7.4</v>
      </c>
      <c r="BE292">
        <f>'Raw Data'!AY292</f>
        <v>805.1</v>
      </c>
      <c r="BF292">
        <f>'Raw Data'!AZ292</f>
        <v>818.2</v>
      </c>
      <c r="BG292">
        <f>'Raw Data'!BA292</f>
        <v>834.3</v>
      </c>
      <c r="BH292">
        <f>'Raw Data'!BB292</f>
        <v>55</v>
      </c>
      <c r="BI292">
        <f>'Raw Data'!BC292</f>
        <v>58.1</v>
      </c>
      <c r="BJ292">
        <f>'Raw Data'!BD292</f>
        <v>0</v>
      </c>
      <c r="BK292">
        <f>'Raw Data'!BE292</f>
        <v>43087</v>
      </c>
      <c r="BL292" t="str">
        <f>'Raw Data'!BF292</f>
        <v>NONE</v>
      </c>
      <c r="BM292">
        <f>'Raw Data'!BG292</f>
        <v>2.33E-3</v>
      </c>
      <c r="BN292">
        <f>'Raw Data'!BH292</f>
        <v>29746</v>
      </c>
      <c r="BO292">
        <f>'Raw Data'!BI292</f>
        <v>29698</v>
      </c>
      <c r="BP292" t="str">
        <f>'Raw Data'!BJ292</f>
        <v>1471007700I</v>
      </c>
      <c r="BQ292" t="str">
        <f>'Raw Data'!BK292</f>
        <v>HART</v>
      </c>
      <c r="BR292">
        <f>'Raw Data'!BL292</f>
        <v>1</v>
      </c>
      <c r="BS292">
        <f>'Raw Data'!BM292</f>
        <v>7700</v>
      </c>
      <c r="BT292">
        <f>'Raw Data'!BN292</f>
        <v>1</v>
      </c>
      <c r="BU292">
        <f>'Raw Data'!BO292</f>
        <v>1</v>
      </c>
      <c r="BV292">
        <f>'Raw Data'!BP292</f>
        <v>2</v>
      </c>
      <c r="BW292">
        <f>'Raw Data'!BQ292</f>
        <v>1</v>
      </c>
      <c r="BX292">
        <f>'Raw Data'!BR292</f>
        <v>1</v>
      </c>
      <c r="BY292">
        <f>'Raw Data'!BS292</f>
        <v>2</v>
      </c>
      <c r="BZ292">
        <f>'Raw Data'!BT292</f>
        <v>0</v>
      </c>
      <c r="CA292">
        <f>'Raw Data'!BU292</f>
        <v>5</v>
      </c>
      <c r="CB292" t="str">
        <f>'Raw Data'!BV292</f>
        <v>N</v>
      </c>
      <c r="CC292">
        <f>'Raw Data'!BW292</f>
        <v>147</v>
      </c>
      <c r="CD292">
        <f>'Raw Data'!BX292</f>
        <v>77</v>
      </c>
      <c r="CE292">
        <f>'Raw Data'!BY292</f>
        <v>0</v>
      </c>
      <c r="CF292" t="str">
        <f>'Raw Data'!BZ292</f>
        <v>Not Urban</v>
      </c>
      <c r="CG292" t="str">
        <f>'Raw Data'!CA292</f>
        <v>Not Urban</v>
      </c>
      <c r="CH292">
        <f>'Raw Data'!CB292</f>
        <v>0</v>
      </c>
      <c r="CI292">
        <f>'Raw Data'!CC292</f>
        <v>55</v>
      </c>
      <c r="CJ292">
        <f>'Raw Data'!CD292</f>
        <v>3770</v>
      </c>
      <c r="CK292" t="str">
        <f>'Raw Data'!CE292</f>
        <v xml:space="preserve"> </v>
      </c>
      <c r="CL292">
        <f>'Raw Data'!CF292</f>
        <v>0</v>
      </c>
      <c r="CM292">
        <f>'Raw Data'!CG292</f>
        <v>0.69772000000000001</v>
      </c>
      <c r="CN292">
        <f>'Raw Data'!CH292</f>
        <v>9</v>
      </c>
      <c r="CO292" t="str">
        <f>'Raw Data'!CI292</f>
        <v>State Mainline</v>
      </c>
      <c r="CP292">
        <f>'Raw Data'!CJ292</f>
        <v>3770</v>
      </c>
      <c r="CQ292">
        <f>'Raw Data'!CK292</f>
        <v>341212</v>
      </c>
      <c r="CR292">
        <f>'Raw Data'!CL292</f>
        <v>16.13</v>
      </c>
      <c r="CS292">
        <f>'Raw Data'!CM292</f>
        <v>16.829999999999998</v>
      </c>
      <c r="CT292">
        <f>'Raw Data'!CN292</f>
        <v>341212</v>
      </c>
      <c r="CU292">
        <f>'Raw Data'!CO292</f>
        <v>0</v>
      </c>
      <c r="CV292">
        <f>'Raw Data'!CP292</f>
        <v>3683.9640140000001</v>
      </c>
      <c r="CW292">
        <f>'Raw Data'!CQ292</f>
        <v>100</v>
      </c>
      <c r="CX292">
        <f>'Raw Data'!CR292</f>
        <v>29722</v>
      </c>
      <c r="CY292">
        <f>'Raw Data'!CS292</f>
        <v>2.2422999999999998E-2</v>
      </c>
      <c r="CZ292">
        <f>'Raw Data'!CT292</f>
        <v>0</v>
      </c>
      <c r="DA292">
        <f>'Raw Data'!CU292</f>
        <v>2.33E-3</v>
      </c>
      <c r="DB292">
        <f>'Raw Data'!CV292</f>
        <v>436</v>
      </c>
      <c r="DC292" t="str">
        <f>'Raw Data'!CW292</f>
        <v>147-0169</v>
      </c>
      <c r="DD292" t="str">
        <f>'Raw Data'!CX292</f>
        <v>5R : Rural Major Collector</v>
      </c>
      <c r="DE292" t="str">
        <f>'Raw Data'!CY292</f>
        <v>34.419062, -83.026172</v>
      </c>
      <c r="DF292">
        <f>'Raw Data'!CZ292</f>
        <v>-83.026172000000003</v>
      </c>
      <c r="DG292">
        <f>'Raw Data'!DA292</f>
        <v>34.419061999999997</v>
      </c>
      <c r="DH292">
        <f>'Raw Data'!DB292</f>
        <v>34.419061999999997</v>
      </c>
      <c r="DI292">
        <f>'Raw Data'!DC292</f>
        <v>-83.026172000000003</v>
      </c>
      <c r="DJ292">
        <f>'Raw Data'!DD292</f>
        <v>2.33E-3</v>
      </c>
      <c r="DK292">
        <f>'Raw Data'!DE292</f>
        <v>11</v>
      </c>
      <c r="DL292" s="1" t="str">
        <f>VLOOKUP(DK292,'Curve Info'!$A$9:$P$76,16)</f>
        <v>High Crash Frequency</v>
      </c>
      <c r="DM292" s="1" t="str">
        <f>VLOOKUP(DK292,'Curve Info'!$A$9:$P$76,14)</f>
        <v>Medium AADT</v>
      </c>
      <c r="DN292" s="1">
        <f t="shared" si="47"/>
        <v>3906.6666666666665</v>
      </c>
      <c r="DO292" s="1">
        <f t="shared" si="48"/>
        <v>3442.5</v>
      </c>
      <c r="DP292" s="1">
        <f t="shared" si="49"/>
        <v>464.16666666666652</v>
      </c>
      <c r="DQ292" s="1">
        <f t="shared" si="50"/>
        <v>0.13483418058581453</v>
      </c>
      <c r="DR292" s="1">
        <f t="shared" si="51"/>
        <v>3674.583333333333</v>
      </c>
      <c r="DS292">
        <f>'Raw Data'!DF292</f>
        <v>3860</v>
      </c>
      <c r="DT292">
        <f>'Raw Data'!DG292</f>
        <v>11.9</v>
      </c>
      <c r="DU292">
        <f>'Raw Data'!DH292</f>
        <v>4030</v>
      </c>
      <c r="DV292">
        <f>'Raw Data'!DI292</f>
        <v>11.8</v>
      </c>
      <c r="DW292">
        <f>'Raw Data'!DJ292</f>
        <v>3830</v>
      </c>
      <c r="DX292">
        <f>'Raw Data'!DK292</f>
        <v>0</v>
      </c>
      <c r="DY292">
        <f>'Raw Data'!DL292</f>
        <v>3880</v>
      </c>
      <c r="DZ292">
        <f>'Raw Data'!DM292</f>
        <v>0</v>
      </c>
      <c r="EA292">
        <f>'Raw Data'!DN292</f>
        <v>3770</v>
      </c>
      <c r="EB292">
        <f>'Raw Data'!DO292</f>
        <v>14</v>
      </c>
      <c r="EC292">
        <f>'Raw Data'!DP292</f>
        <v>3580</v>
      </c>
      <c r="ED292">
        <f>'Raw Data'!DQ292</f>
        <v>14</v>
      </c>
      <c r="EE292">
        <f>'Raw Data'!DR292</f>
        <v>3420</v>
      </c>
      <c r="EF292">
        <f>'Raw Data'!DS292</f>
        <v>14</v>
      </c>
      <c r="EG292">
        <f>'Raw Data'!DT292</f>
        <v>3000</v>
      </c>
      <c r="EH292">
        <f>'Raw Data'!DU292</f>
        <v>14</v>
      </c>
      <c r="EI292">
        <f>'Raw Data'!DV292</f>
        <v>3020</v>
      </c>
      <c r="EJ292">
        <f>'Raw Data'!DW292</f>
        <v>13.8</v>
      </c>
      <c r="EK292">
        <f>'Raw Data'!DX292</f>
        <v>2990</v>
      </c>
      <c r="EL292">
        <f>'Raw Data'!DY292</f>
        <v>13.8</v>
      </c>
      <c r="EM292">
        <f>'Raw Data'!DZ292</f>
        <v>2.9300000000000002E-4</v>
      </c>
    </row>
    <row r="293" spans="1:143" x14ac:dyDescent="0.3">
      <c r="A293">
        <f>'Raw Data'!A293</f>
        <v>292</v>
      </c>
      <c r="B293">
        <f>'Raw Data'!B293</f>
        <v>6630222</v>
      </c>
      <c r="C293" t="str">
        <f>'Raw Data'!C293</f>
        <v>Gsp Post 00</v>
      </c>
      <c r="D293">
        <f>'Raw Data'!D293</f>
        <v>43170.636805555558</v>
      </c>
      <c r="E293" s="1">
        <f t="shared" si="42"/>
        <v>2018</v>
      </c>
      <c r="F293" s="1" t="str" cm="1">
        <f t="array" ref="F293">_xlfn.IFS(E293&lt;=2016,"before treatment",E293=2017,"unknown",E293&gt;2017,"after treatment")</f>
        <v>after treatment</v>
      </c>
      <c r="G293" s="1">
        <f t="shared" si="43"/>
        <v>0</v>
      </c>
      <c r="H293" s="1">
        <f t="shared" si="44"/>
        <v>1</v>
      </c>
      <c r="I293" t="str">
        <f>'Raw Data'!E293</f>
        <v>Hart</v>
      </c>
      <c r="J293" t="str">
        <f>'Raw Data'!F293</f>
        <v>State Route 77</v>
      </c>
      <c r="K293" t="str">
        <f>'Raw Data'!G293</f>
        <v>(none)</v>
      </c>
      <c r="L293" t="str">
        <f>'Raw Data'!H293</f>
        <v>(B) Suspected Minor/Visible Injury</v>
      </c>
      <c r="M293">
        <f>'Raw Data'!I293</f>
        <v>0</v>
      </c>
      <c r="N293">
        <f>'Raw Data'!J293</f>
        <v>0</v>
      </c>
      <c r="O293">
        <f>'Raw Data'!K293</f>
        <v>1</v>
      </c>
      <c r="P293" t="str">
        <f>'Raw Data'!L293</f>
        <v>Not a Collision with Motor Vehicle</v>
      </c>
      <c r="Q293" t="str">
        <f>'Raw Data'!M293</f>
        <v>On Shoulder</v>
      </c>
      <c r="R293" t="str">
        <f>'Raw Data'!N293</f>
        <v>Tree</v>
      </c>
      <c r="S293" t="str">
        <f>'Raw Data'!O293</f>
        <v>Over Turn</v>
      </c>
      <c r="T293" t="str">
        <f>'Raw Data'!P293</f>
        <v>No Contributing Factors</v>
      </c>
      <c r="U293">
        <f>'Raw Data'!Q293</f>
        <v>1</v>
      </c>
      <c r="V293" s="1" t="str">
        <f t="shared" si="45"/>
        <v>Yes</v>
      </c>
      <c r="W293" t="str">
        <f>'Raw Data'!R293</f>
        <v>Negotiating a Curve</v>
      </c>
      <c r="X293" t="str">
        <f>'Raw Data'!S293</f>
        <v>South</v>
      </c>
      <c r="Y293" t="str">
        <f>'Raw Data'!T293</f>
        <v>Daylight</v>
      </c>
      <c r="Z293" t="str">
        <f>'Raw Data'!U293</f>
        <v>Wet</v>
      </c>
      <c r="AA293">
        <f>'Raw Data'!V293</f>
        <v>66</v>
      </c>
      <c r="AB293" t="str">
        <f>'Raw Data'!W293</f>
        <v>Lap and Shoulder Belt Used</v>
      </c>
      <c r="AC293" s="1">
        <f t="shared" si="46"/>
        <v>0</v>
      </c>
      <c r="AD293" t="str">
        <f>'Raw Data'!X293</f>
        <v>Pickup Truck</v>
      </c>
      <c r="AE293" t="str">
        <f>'Raw Data'!Y293</f>
        <v>1471007700I</v>
      </c>
      <c r="AF293">
        <f>'Raw Data'!Z293</f>
        <v>16.466360000000002</v>
      </c>
      <c r="AG293">
        <f>'Raw Data'!AA293</f>
        <v>34.425789999999999</v>
      </c>
      <c r="AH293">
        <f>'Raw Data'!AB293</f>
        <v>-83.027128000000005</v>
      </c>
      <c r="AI293">
        <f>'Raw Data'!AC293</f>
        <v>11</v>
      </c>
      <c r="AJ293">
        <f>'Raw Data'!AD293</f>
        <v>90</v>
      </c>
      <c r="AK293">
        <f>'Raw Data'!AE293</f>
        <v>2103</v>
      </c>
      <c r="AL293" t="str">
        <f>'Raw Data'!AF293</f>
        <v>D1_0077_00_I</v>
      </c>
      <c r="AM293">
        <f>'Raw Data'!AG293</f>
        <v>25</v>
      </c>
      <c r="AN293">
        <f>'Raw Data'!AH293</f>
        <v>25</v>
      </c>
      <c r="AO293" t="str">
        <f>'Raw Data'!AI293</f>
        <v>simple</v>
      </c>
      <c r="AP293">
        <f>'Raw Data'!AJ293</f>
        <v>1091.5</v>
      </c>
      <c r="AQ293">
        <f>'Raw Data'!AK293</f>
        <v>44.1</v>
      </c>
      <c r="AR293">
        <f>'Raw Data'!AL293</f>
        <v>839.1</v>
      </c>
      <c r="AS293">
        <f>'Raw Data'!AM293</f>
        <v>-83.027011000000002</v>
      </c>
      <c r="AT293">
        <f>'Raw Data'!AN293</f>
        <v>34.425418000000001</v>
      </c>
      <c r="AU293">
        <f>'Raw Data'!AO293</f>
        <v>-83.026976000000005</v>
      </c>
      <c r="AV293">
        <f>'Raw Data'!AP293</f>
        <v>34.427669000000002</v>
      </c>
      <c r="AW293" t="str">
        <f>'Raw Data'!AQ293</f>
        <v>1471007700I</v>
      </c>
      <c r="AX293">
        <f>'Raw Data'!AR293</f>
        <v>1</v>
      </c>
      <c r="AY293">
        <f>'Raw Data'!AS293</f>
        <v>147</v>
      </c>
      <c r="AZ293">
        <f>'Raw Data'!AT293</f>
        <v>77</v>
      </c>
      <c r="BA293">
        <f>'Raw Data'!AU293</f>
        <v>0</v>
      </c>
      <c r="BB293">
        <f>'Raw Data'!AV293</f>
        <v>55</v>
      </c>
      <c r="BC293">
        <f>'Raw Data'!AW293</f>
        <v>7.76</v>
      </c>
      <c r="BD293">
        <f>'Raw Data'!AX293</f>
        <v>7.4</v>
      </c>
      <c r="BE293">
        <f>'Raw Data'!AY293</f>
        <v>805.1</v>
      </c>
      <c r="BF293">
        <f>'Raw Data'!AZ293</f>
        <v>818.2</v>
      </c>
      <c r="BG293">
        <f>'Raw Data'!BA293</f>
        <v>834.3</v>
      </c>
      <c r="BH293">
        <f>'Raw Data'!BB293</f>
        <v>55</v>
      </c>
      <c r="BI293">
        <f>'Raw Data'!BC293</f>
        <v>58.1</v>
      </c>
      <c r="BJ293">
        <f>'Raw Data'!BD293</f>
        <v>0</v>
      </c>
      <c r="BK293">
        <f>'Raw Data'!BE293</f>
        <v>43087</v>
      </c>
      <c r="BL293" t="str">
        <f>'Raw Data'!BF293</f>
        <v>NONE</v>
      </c>
      <c r="BM293">
        <f>'Raw Data'!BG293</f>
        <v>2.33E-3</v>
      </c>
      <c r="BN293">
        <f>'Raw Data'!BH293</f>
        <v>29746</v>
      </c>
      <c r="BO293">
        <f>'Raw Data'!BI293</f>
        <v>29698</v>
      </c>
      <c r="BP293" t="str">
        <f>'Raw Data'!BJ293</f>
        <v>1471007700I</v>
      </c>
      <c r="BQ293" t="str">
        <f>'Raw Data'!BK293</f>
        <v>HART</v>
      </c>
      <c r="BR293">
        <f>'Raw Data'!BL293</f>
        <v>1</v>
      </c>
      <c r="BS293">
        <f>'Raw Data'!BM293</f>
        <v>7700</v>
      </c>
      <c r="BT293">
        <f>'Raw Data'!BN293</f>
        <v>1</v>
      </c>
      <c r="BU293">
        <f>'Raw Data'!BO293</f>
        <v>1</v>
      </c>
      <c r="BV293">
        <f>'Raw Data'!BP293</f>
        <v>2</v>
      </c>
      <c r="BW293">
        <f>'Raw Data'!BQ293</f>
        <v>1</v>
      </c>
      <c r="BX293">
        <f>'Raw Data'!BR293</f>
        <v>1</v>
      </c>
      <c r="BY293">
        <f>'Raw Data'!BS293</f>
        <v>2</v>
      </c>
      <c r="BZ293">
        <f>'Raw Data'!BT293</f>
        <v>0</v>
      </c>
      <c r="CA293">
        <f>'Raw Data'!BU293</f>
        <v>5</v>
      </c>
      <c r="CB293" t="str">
        <f>'Raw Data'!BV293</f>
        <v>N</v>
      </c>
      <c r="CC293">
        <f>'Raw Data'!BW293</f>
        <v>147</v>
      </c>
      <c r="CD293">
        <f>'Raw Data'!BX293</f>
        <v>77</v>
      </c>
      <c r="CE293">
        <f>'Raw Data'!BY293</f>
        <v>0</v>
      </c>
      <c r="CF293" t="str">
        <f>'Raw Data'!BZ293</f>
        <v>Not Urban</v>
      </c>
      <c r="CG293" t="str">
        <f>'Raw Data'!CA293</f>
        <v>Not Urban</v>
      </c>
      <c r="CH293">
        <f>'Raw Data'!CB293</f>
        <v>0</v>
      </c>
      <c r="CI293">
        <f>'Raw Data'!CC293</f>
        <v>55</v>
      </c>
      <c r="CJ293">
        <f>'Raw Data'!CD293</f>
        <v>3770</v>
      </c>
      <c r="CK293" t="str">
        <f>'Raw Data'!CE293</f>
        <v xml:space="preserve"> </v>
      </c>
      <c r="CL293">
        <f>'Raw Data'!CF293</f>
        <v>0</v>
      </c>
      <c r="CM293">
        <f>'Raw Data'!CG293</f>
        <v>0.69772000000000001</v>
      </c>
      <c r="CN293">
        <f>'Raw Data'!CH293</f>
        <v>9</v>
      </c>
      <c r="CO293" t="str">
        <f>'Raw Data'!CI293</f>
        <v>State Mainline</v>
      </c>
      <c r="CP293">
        <f>'Raw Data'!CJ293</f>
        <v>3770</v>
      </c>
      <c r="CQ293">
        <f>'Raw Data'!CK293</f>
        <v>341212</v>
      </c>
      <c r="CR293">
        <f>'Raw Data'!CL293</f>
        <v>16.13</v>
      </c>
      <c r="CS293">
        <f>'Raw Data'!CM293</f>
        <v>16.829999999999998</v>
      </c>
      <c r="CT293">
        <f>'Raw Data'!CN293</f>
        <v>341212</v>
      </c>
      <c r="CU293">
        <f>'Raw Data'!CO293</f>
        <v>0</v>
      </c>
      <c r="CV293">
        <f>'Raw Data'!CP293</f>
        <v>3683.9640140000001</v>
      </c>
      <c r="CW293">
        <f>'Raw Data'!CQ293</f>
        <v>100</v>
      </c>
      <c r="CX293">
        <f>'Raw Data'!CR293</f>
        <v>29722</v>
      </c>
      <c r="CY293">
        <f>'Raw Data'!CS293</f>
        <v>2.2422999999999998E-2</v>
      </c>
      <c r="CZ293">
        <f>'Raw Data'!CT293</f>
        <v>0</v>
      </c>
      <c r="DA293">
        <f>'Raw Data'!CU293</f>
        <v>2.33E-3</v>
      </c>
      <c r="DB293">
        <f>'Raw Data'!CV293</f>
        <v>436</v>
      </c>
      <c r="DC293" t="str">
        <f>'Raw Data'!CW293</f>
        <v>147-0169</v>
      </c>
      <c r="DD293" t="str">
        <f>'Raw Data'!CX293</f>
        <v>5R : Rural Major Collector</v>
      </c>
      <c r="DE293" t="str">
        <f>'Raw Data'!CY293</f>
        <v>34.419062, -83.026172</v>
      </c>
      <c r="DF293">
        <f>'Raw Data'!CZ293</f>
        <v>-83.026172000000003</v>
      </c>
      <c r="DG293">
        <f>'Raw Data'!DA293</f>
        <v>34.419061999999997</v>
      </c>
      <c r="DH293">
        <f>'Raw Data'!DB293</f>
        <v>34.419061999999997</v>
      </c>
      <c r="DI293">
        <f>'Raw Data'!DC293</f>
        <v>-83.026172000000003</v>
      </c>
      <c r="DJ293">
        <f>'Raw Data'!DD293</f>
        <v>2.33E-3</v>
      </c>
      <c r="DK293">
        <f>'Raw Data'!DE293</f>
        <v>11</v>
      </c>
      <c r="DL293" s="1" t="str">
        <f>VLOOKUP(DK293,'Curve Info'!$A$9:$P$76,16)</f>
        <v>High Crash Frequency</v>
      </c>
      <c r="DM293" s="1" t="str">
        <f>VLOOKUP(DK293,'Curve Info'!$A$9:$P$76,14)</f>
        <v>Medium AADT</v>
      </c>
      <c r="DN293" s="1">
        <f t="shared" si="47"/>
        <v>3906.6666666666665</v>
      </c>
      <c r="DO293" s="1">
        <f t="shared" si="48"/>
        <v>3442.5</v>
      </c>
      <c r="DP293" s="1">
        <f t="shared" si="49"/>
        <v>464.16666666666652</v>
      </c>
      <c r="DQ293" s="1">
        <f t="shared" si="50"/>
        <v>0.13483418058581453</v>
      </c>
      <c r="DR293" s="1">
        <f t="shared" si="51"/>
        <v>3674.583333333333</v>
      </c>
      <c r="DS293">
        <f>'Raw Data'!DF293</f>
        <v>3860</v>
      </c>
      <c r="DT293">
        <f>'Raw Data'!DG293</f>
        <v>11.9</v>
      </c>
      <c r="DU293">
        <f>'Raw Data'!DH293</f>
        <v>4030</v>
      </c>
      <c r="DV293">
        <f>'Raw Data'!DI293</f>
        <v>11.8</v>
      </c>
      <c r="DW293">
        <f>'Raw Data'!DJ293</f>
        <v>3830</v>
      </c>
      <c r="DX293">
        <f>'Raw Data'!DK293</f>
        <v>0</v>
      </c>
      <c r="DY293">
        <f>'Raw Data'!DL293</f>
        <v>3880</v>
      </c>
      <c r="DZ293">
        <f>'Raw Data'!DM293</f>
        <v>0</v>
      </c>
      <c r="EA293">
        <f>'Raw Data'!DN293</f>
        <v>3770</v>
      </c>
      <c r="EB293">
        <f>'Raw Data'!DO293</f>
        <v>14</v>
      </c>
      <c r="EC293">
        <f>'Raw Data'!DP293</f>
        <v>3580</v>
      </c>
      <c r="ED293">
        <f>'Raw Data'!DQ293</f>
        <v>14</v>
      </c>
      <c r="EE293">
        <f>'Raw Data'!DR293</f>
        <v>3420</v>
      </c>
      <c r="EF293">
        <f>'Raw Data'!DS293</f>
        <v>14</v>
      </c>
      <c r="EG293">
        <f>'Raw Data'!DT293</f>
        <v>3000</v>
      </c>
      <c r="EH293">
        <f>'Raw Data'!DU293</f>
        <v>14</v>
      </c>
      <c r="EI293">
        <f>'Raw Data'!DV293</f>
        <v>3020</v>
      </c>
      <c r="EJ293">
        <f>'Raw Data'!DW293</f>
        <v>13.8</v>
      </c>
      <c r="EK293">
        <f>'Raw Data'!DX293</f>
        <v>2990</v>
      </c>
      <c r="EL293">
        <f>'Raw Data'!DY293</f>
        <v>13.8</v>
      </c>
      <c r="EM293">
        <f>'Raw Data'!DZ293</f>
        <v>0</v>
      </c>
    </row>
    <row r="294" spans="1:143" x14ac:dyDescent="0.3">
      <c r="A294">
        <f>'Raw Data'!A294</f>
        <v>293</v>
      </c>
      <c r="B294">
        <f>'Raw Data'!B294</f>
        <v>5608985</v>
      </c>
      <c r="C294" t="str">
        <f>'Raw Data'!C294</f>
        <v>Gsp Post 00</v>
      </c>
      <c r="D294">
        <f>'Raw Data'!D294</f>
        <v>42391</v>
      </c>
      <c r="E294" s="1">
        <f t="shared" si="42"/>
        <v>2016</v>
      </c>
      <c r="F294" s="1" t="str" cm="1">
        <f t="array" ref="F294">_xlfn.IFS(E294&lt;=2016,"before treatment",E294=2017,"unknown",E294&gt;2017,"after treatment")</f>
        <v>before treatment</v>
      </c>
      <c r="G294" s="1">
        <f t="shared" si="43"/>
        <v>1</v>
      </c>
      <c r="H294" s="1">
        <f t="shared" si="44"/>
        <v>0</v>
      </c>
      <c r="I294" t="str">
        <f>'Raw Data'!E294</f>
        <v>Hart</v>
      </c>
      <c r="J294" t="str">
        <f>'Raw Data'!F294</f>
        <v>State Route 77</v>
      </c>
      <c r="K294" t="str">
        <f>'Raw Data'!G294</f>
        <v>(none)</v>
      </c>
      <c r="L294" t="str">
        <f>'Raw Data'!H294</f>
        <v>(O) No Injury</v>
      </c>
      <c r="M294">
        <f>'Raw Data'!I294</f>
        <v>0</v>
      </c>
      <c r="N294">
        <f>'Raw Data'!J294</f>
        <v>0</v>
      </c>
      <c r="O294">
        <f>'Raw Data'!K294</f>
        <v>0</v>
      </c>
      <c r="P294" t="str">
        <f>'Raw Data'!L294</f>
        <v>Not a Collision with Motor Vehicle</v>
      </c>
      <c r="Q294" t="str">
        <f>'Raw Data'!M294</f>
        <v>On Shoulder</v>
      </c>
      <c r="R294" t="str">
        <f>'Raw Data'!N294</f>
        <v>Ditch</v>
      </c>
      <c r="S294" t="str">
        <f>'Raw Data'!O294</f>
        <v>Ditch</v>
      </c>
      <c r="T294" t="str">
        <f>'Raw Data'!P294</f>
        <v>No Contributing Factors</v>
      </c>
      <c r="U294">
        <f>'Raw Data'!Q294</f>
        <v>1</v>
      </c>
      <c r="V294" s="1" t="str">
        <f t="shared" si="45"/>
        <v>Yes</v>
      </c>
      <c r="W294" t="str">
        <f>'Raw Data'!R294</f>
        <v>Negotiating a Curve</v>
      </c>
      <c r="X294" t="str">
        <f>'Raw Data'!S294</f>
        <v>North</v>
      </c>
      <c r="Y294" t="str">
        <f>'Raw Data'!T294</f>
        <v>Daylight</v>
      </c>
      <c r="Z294" t="str">
        <f>'Raw Data'!U294</f>
        <v>Snow</v>
      </c>
      <c r="AA294">
        <f>'Raw Data'!V294</f>
        <v>20</v>
      </c>
      <c r="AB294" t="str">
        <f>'Raw Data'!W294</f>
        <v>Lap and Shoulder Belt Used</v>
      </c>
      <c r="AC294" s="1">
        <f t="shared" si="46"/>
        <v>0</v>
      </c>
      <c r="AD294" t="str">
        <f>'Raw Data'!X294</f>
        <v>Passenger Car</v>
      </c>
      <c r="AE294" t="str">
        <f>'Raw Data'!Y294</f>
        <v>1471007700I</v>
      </c>
      <c r="AF294">
        <f>'Raw Data'!Z294</f>
        <v>16.617355</v>
      </c>
      <c r="AG294">
        <f>'Raw Data'!AA294</f>
        <v>34.427922000000002</v>
      </c>
      <c r="AH294">
        <f>'Raw Data'!AB294</f>
        <v>-83.026877999999996</v>
      </c>
      <c r="AI294">
        <f>'Raw Data'!AC294</f>
        <v>11</v>
      </c>
      <c r="AJ294">
        <f>'Raw Data'!AD294</f>
        <v>90</v>
      </c>
      <c r="AK294">
        <f>'Raw Data'!AE294</f>
        <v>2103</v>
      </c>
      <c r="AL294" t="str">
        <f>'Raw Data'!AF294</f>
        <v>D1_0077_00_I</v>
      </c>
      <c r="AM294">
        <f>'Raw Data'!AG294</f>
        <v>25</v>
      </c>
      <c r="AN294">
        <f>'Raw Data'!AH294</f>
        <v>25</v>
      </c>
      <c r="AO294" t="str">
        <f>'Raw Data'!AI294</f>
        <v>simple</v>
      </c>
      <c r="AP294">
        <f>'Raw Data'!AJ294</f>
        <v>1091.5</v>
      </c>
      <c r="AQ294">
        <f>'Raw Data'!AK294</f>
        <v>44.1</v>
      </c>
      <c r="AR294">
        <f>'Raw Data'!AL294</f>
        <v>839.1</v>
      </c>
      <c r="AS294">
        <f>'Raw Data'!AM294</f>
        <v>-83.027011000000002</v>
      </c>
      <c r="AT294">
        <f>'Raw Data'!AN294</f>
        <v>34.425418000000001</v>
      </c>
      <c r="AU294">
        <f>'Raw Data'!AO294</f>
        <v>-83.026976000000005</v>
      </c>
      <c r="AV294">
        <f>'Raw Data'!AP294</f>
        <v>34.427669000000002</v>
      </c>
      <c r="AW294" t="str">
        <f>'Raw Data'!AQ294</f>
        <v>1471007700I</v>
      </c>
      <c r="AX294">
        <f>'Raw Data'!AR294</f>
        <v>1</v>
      </c>
      <c r="AY294">
        <f>'Raw Data'!AS294</f>
        <v>147</v>
      </c>
      <c r="AZ294">
        <f>'Raw Data'!AT294</f>
        <v>77</v>
      </c>
      <c r="BA294">
        <f>'Raw Data'!AU294</f>
        <v>0</v>
      </c>
      <c r="BB294">
        <f>'Raw Data'!AV294</f>
        <v>55</v>
      </c>
      <c r="BC294">
        <f>'Raw Data'!AW294</f>
        <v>7.76</v>
      </c>
      <c r="BD294">
        <f>'Raw Data'!AX294</f>
        <v>7.4</v>
      </c>
      <c r="BE294">
        <f>'Raw Data'!AY294</f>
        <v>805.1</v>
      </c>
      <c r="BF294">
        <f>'Raw Data'!AZ294</f>
        <v>818.2</v>
      </c>
      <c r="BG294">
        <f>'Raw Data'!BA294</f>
        <v>834.3</v>
      </c>
      <c r="BH294">
        <f>'Raw Data'!BB294</f>
        <v>55</v>
      </c>
      <c r="BI294">
        <f>'Raw Data'!BC294</f>
        <v>58.1</v>
      </c>
      <c r="BJ294">
        <f>'Raw Data'!BD294</f>
        <v>0</v>
      </c>
      <c r="BK294">
        <f>'Raw Data'!BE294</f>
        <v>43087</v>
      </c>
      <c r="BL294" t="str">
        <f>'Raw Data'!BF294</f>
        <v>NONE</v>
      </c>
      <c r="BM294">
        <f>'Raw Data'!BG294</f>
        <v>2.33E-3</v>
      </c>
      <c r="BN294">
        <f>'Raw Data'!BH294</f>
        <v>29746</v>
      </c>
      <c r="BO294">
        <f>'Raw Data'!BI294</f>
        <v>29698</v>
      </c>
      <c r="BP294" t="str">
        <f>'Raw Data'!BJ294</f>
        <v>1471007700I</v>
      </c>
      <c r="BQ294" t="str">
        <f>'Raw Data'!BK294</f>
        <v>HART</v>
      </c>
      <c r="BR294">
        <f>'Raw Data'!BL294</f>
        <v>1</v>
      </c>
      <c r="BS294">
        <f>'Raw Data'!BM294</f>
        <v>7700</v>
      </c>
      <c r="BT294">
        <f>'Raw Data'!BN294</f>
        <v>1</v>
      </c>
      <c r="BU294">
        <f>'Raw Data'!BO294</f>
        <v>1</v>
      </c>
      <c r="BV294">
        <f>'Raw Data'!BP294</f>
        <v>2</v>
      </c>
      <c r="BW294">
        <f>'Raw Data'!BQ294</f>
        <v>1</v>
      </c>
      <c r="BX294">
        <f>'Raw Data'!BR294</f>
        <v>1</v>
      </c>
      <c r="BY294">
        <f>'Raw Data'!BS294</f>
        <v>2</v>
      </c>
      <c r="BZ294">
        <f>'Raw Data'!BT294</f>
        <v>0</v>
      </c>
      <c r="CA294">
        <f>'Raw Data'!BU294</f>
        <v>5</v>
      </c>
      <c r="CB294" t="str">
        <f>'Raw Data'!BV294</f>
        <v>N</v>
      </c>
      <c r="CC294">
        <f>'Raw Data'!BW294</f>
        <v>147</v>
      </c>
      <c r="CD294">
        <f>'Raw Data'!BX294</f>
        <v>77</v>
      </c>
      <c r="CE294">
        <f>'Raw Data'!BY294</f>
        <v>0</v>
      </c>
      <c r="CF294" t="str">
        <f>'Raw Data'!BZ294</f>
        <v>Not Urban</v>
      </c>
      <c r="CG294" t="str">
        <f>'Raw Data'!CA294</f>
        <v>Not Urban</v>
      </c>
      <c r="CH294">
        <f>'Raw Data'!CB294</f>
        <v>0</v>
      </c>
      <c r="CI294">
        <f>'Raw Data'!CC294</f>
        <v>55</v>
      </c>
      <c r="CJ294">
        <f>'Raw Data'!CD294</f>
        <v>3770</v>
      </c>
      <c r="CK294" t="str">
        <f>'Raw Data'!CE294</f>
        <v xml:space="preserve"> </v>
      </c>
      <c r="CL294">
        <f>'Raw Data'!CF294</f>
        <v>0</v>
      </c>
      <c r="CM294">
        <f>'Raw Data'!CG294</f>
        <v>0.69772000000000001</v>
      </c>
      <c r="CN294">
        <f>'Raw Data'!CH294</f>
        <v>9</v>
      </c>
      <c r="CO294" t="str">
        <f>'Raw Data'!CI294</f>
        <v>State Mainline</v>
      </c>
      <c r="CP294">
        <f>'Raw Data'!CJ294</f>
        <v>3770</v>
      </c>
      <c r="CQ294">
        <f>'Raw Data'!CK294</f>
        <v>341212</v>
      </c>
      <c r="CR294">
        <f>'Raw Data'!CL294</f>
        <v>16.13</v>
      </c>
      <c r="CS294">
        <f>'Raw Data'!CM294</f>
        <v>16.829999999999998</v>
      </c>
      <c r="CT294">
        <f>'Raw Data'!CN294</f>
        <v>341212</v>
      </c>
      <c r="CU294">
        <f>'Raw Data'!CO294</f>
        <v>0</v>
      </c>
      <c r="CV294">
        <f>'Raw Data'!CP294</f>
        <v>3683.9640140000001</v>
      </c>
      <c r="CW294">
        <f>'Raw Data'!CQ294</f>
        <v>100</v>
      </c>
      <c r="CX294">
        <f>'Raw Data'!CR294</f>
        <v>29722</v>
      </c>
      <c r="CY294">
        <f>'Raw Data'!CS294</f>
        <v>2.2422999999999998E-2</v>
      </c>
      <c r="CZ294">
        <f>'Raw Data'!CT294</f>
        <v>0</v>
      </c>
      <c r="DA294">
        <f>'Raw Data'!CU294</f>
        <v>2.33E-3</v>
      </c>
      <c r="DB294">
        <f>'Raw Data'!CV294</f>
        <v>436</v>
      </c>
      <c r="DC294" t="str">
        <f>'Raw Data'!CW294</f>
        <v>147-0169</v>
      </c>
      <c r="DD294" t="str">
        <f>'Raw Data'!CX294</f>
        <v>5R : Rural Major Collector</v>
      </c>
      <c r="DE294" t="str">
        <f>'Raw Data'!CY294</f>
        <v>34.419062, -83.026172</v>
      </c>
      <c r="DF294">
        <f>'Raw Data'!CZ294</f>
        <v>-83.026172000000003</v>
      </c>
      <c r="DG294">
        <f>'Raw Data'!DA294</f>
        <v>34.419061999999997</v>
      </c>
      <c r="DH294">
        <f>'Raw Data'!DB294</f>
        <v>34.419061999999997</v>
      </c>
      <c r="DI294">
        <f>'Raw Data'!DC294</f>
        <v>-83.026172000000003</v>
      </c>
      <c r="DJ294">
        <f>'Raw Data'!DD294</f>
        <v>2.33E-3</v>
      </c>
      <c r="DK294">
        <f>'Raw Data'!DE294</f>
        <v>11</v>
      </c>
      <c r="DL294" s="1" t="str">
        <f>VLOOKUP(DK294,'Curve Info'!$A$9:$P$76,16)</f>
        <v>High Crash Frequency</v>
      </c>
      <c r="DM294" s="1" t="str">
        <f>VLOOKUP(DK294,'Curve Info'!$A$9:$P$76,14)</f>
        <v>Medium AADT</v>
      </c>
      <c r="DN294" s="1">
        <f t="shared" si="47"/>
        <v>3906.6666666666665</v>
      </c>
      <c r="DO294" s="1">
        <f t="shared" si="48"/>
        <v>3442.5</v>
      </c>
      <c r="DP294" s="1">
        <f t="shared" si="49"/>
        <v>464.16666666666652</v>
      </c>
      <c r="DQ294" s="1">
        <f t="shared" si="50"/>
        <v>0.13483418058581453</v>
      </c>
      <c r="DR294" s="1">
        <f t="shared" si="51"/>
        <v>3674.583333333333</v>
      </c>
      <c r="DS294">
        <f>'Raw Data'!DF294</f>
        <v>3860</v>
      </c>
      <c r="DT294">
        <f>'Raw Data'!DG294</f>
        <v>11.9</v>
      </c>
      <c r="DU294">
        <f>'Raw Data'!DH294</f>
        <v>4030</v>
      </c>
      <c r="DV294">
        <f>'Raw Data'!DI294</f>
        <v>11.8</v>
      </c>
      <c r="DW294">
        <f>'Raw Data'!DJ294</f>
        <v>3830</v>
      </c>
      <c r="DX294">
        <f>'Raw Data'!DK294</f>
        <v>0</v>
      </c>
      <c r="DY294">
        <f>'Raw Data'!DL294</f>
        <v>3880</v>
      </c>
      <c r="DZ294">
        <f>'Raw Data'!DM294</f>
        <v>0</v>
      </c>
      <c r="EA294">
        <f>'Raw Data'!DN294</f>
        <v>3770</v>
      </c>
      <c r="EB294">
        <f>'Raw Data'!DO294</f>
        <v>14</v>
      </c>
      <c r="EC294">
        <f>'Raw Data'!DP294</f>
        <v>3580</v>
      </c>
      <c r="ED294">
        <f>'Raw Data'!DQ294</f>
        <v>14</v>
      </c>
      <c r="EE294">
        <f>'Raw Data'!DR294</f>
        <v>3420</v>
      </c>
      <c r="EF294">
        <f>'Raw Data'!DS294</f>
        <v>14</v>
      </c>
      <c r="EG294">
        <f>'Raw Data'!DT294</f>
        <v>3000</v>
      </c>
      <c r="EH294">
        <f>'Raw Data'!DU294</f>
        <v>14</v>
      </c>
      <c r="EI294">
        <f>'Raw Data'!DV294</f>
        <v>3020</v>
      </c>
      <c r="EJ294">
        <f>'Raw Data'!DW294</f>
        <v>13.8</v>
      </c>
      <c r="EK294">
        <f>'Raw Data'!DX294</f>
        <v>2990</v>
      </c>
      <c r="EL294">
        <f>'Raw Data'!DY294</f>
        <v>13.8</v>
      </c>
      <c r="EM294">
        <f>'Raw Data'!DZ294</f>
        <v>2.6899999999999998E-4</v>
      </c>
    </row>
    <row r="295" spans="1:143" x14ac:dyDescent="0.3">
      <c r="A295">
        <f>'Raw Data'!A295</f>
        <v>294</v>
      </c>
      <c r="B295">
        <f>'Raw Data'!B295</f>
        <v>4922000</v>
      </c>
      <c r="C295" t="str">
        <f>'Raw Data'!C295</f>
        <v>Gsp Post 00</v>
      </c>
      <c r="D295">
        <f>'Raw Data'!D295</f>
        <v>41849.254861111112</v>
      </c>
      <c r="E295" s="1">
        <f t="shared" si="42"/>
        <v>2014</v>
      </c>
      <c r="F295" s="1" t="str" cm="1">
        <f t="array" ref="F295">_xlfn.IFS(E295&lt;=2016,"before treatment",E295=2017,"unknown",E295&gt;2017,"after treatment")</f>
        <v>before treatment</v>
      </c>
      <c r="G295" s="1">
        <f t="shared" si="43"/>
        <v>1</v>
      </c>
      <c r="H295" s="1">
        <f t="shared" si="44"/>
        <v>0</v>
      </c>
      <c r="I295" t="str">
        <f>'Raw Data'!E295</f>
        <v>Hart</v>
      </c>
      <c r="J295" t="str">
        <f>'Raw Data'!F295</f>
        <v>State Route 77</v>
      </c>
      <c r="K295" t="str">
        <f>'Raw Data'!G295</f>
        <v>(none)</v>
      </c>
      <c r="L295" t="str">
        <f>'Raw Data'!H295</f>
        <v>(B) Suspected Minor/Visible Injury</v>
      </c>
      <c r="M295">
        <f>'Raw Data'!I295</f>
        <v>0</v>
      </c>
      <c r="N295">
        <f>'Raw Data'!J295</f>
        <v>0</v>
      </c>
      <c r="O295">
        <f>'Raw Data'!K295</f>
        <v>1</v>
      </c>
      <c r="P295" t="str">
        <f>'Raw Data'!L295</f>
        <v>Not a Collision with Motor Vehicle</v>
      </c>
      <c r="Q295" t="str">
        <f>'Raw Data'!M295</f>
        <v>On Shoulder</v>
      </c>
      <c r="R295" t="str">
        <f>'Raw Data'!N295</f>
        <v>Other-Fixed Object</v>
      </c>
      <c r="S295" t="str">
        <f>'Raw Data'!O295</f>
        <v>Guard Rail End</v>
      </c>
      <c r="T295" t="str">
        <f>'Raw Data'!P295</f>
        <v>No Contributing Factors</v>
      </c>
      <c r="U295">
        <f>'Raw Data'!Q295</f>
        <v>1</v>
      </c>
      <c r="V295" s="1" t="str">
        <f t="shared" si="45"/>
        <v>Yes</v>
      </c>
      <c r="W295" t="str">
        <f>'Raw Data'!R295</f>
        <v>Straight</v>
      </c>
      <c r="X295" t="str">
        <f>'Raw Data'!S295</f>
        <v>North</v>
      </c>
      <c r="Y295" t="str">
        <f>'Raw Data'!T295</f>
        <v>Dark-Not Lighted</v>
      </c>
      <c r="Z295" t="str">
        <f>'Raw Data'!U295</f>
        <v>Dry</v>
      </c>
      <c r="AA295">
        <f>'Raw Data'!V295</f>
        <v>53</v>
      </c>
      <c r="AB295" t="str">
        <f>'Raw Data'!W295</f>
        <v>Lap and Shoulder Belt Used</v>
      </c>
      <c r="AC295" s="1">
        <f t="shared" si="46"/>
        <v>0</v>
      </c>
      <c r="AD295" t="str">
        <f>'Raw Data'!X295</f>
        <v>Van</v>
      </c>
      <c r="AE295" t="str">
        <f>'Raw Data'!Y295</f>
        <v>1471007700I</v>
      </c>
      <c r="AF295">
        <f>'Raw Data'!Z295</f>
        <v>16.678569</v>
      </c>
      <c r="AG295">
        <f>'Raw Data'!AA295</f>
        <v>34.428787999999997</v>
      </c>
      <c r="AH295">
        <f>'Raw Data'!AB295</f>
        <v>-83.02664</v>
      </c>
      <c r="AI295">
        <f>'Raw Data'!AC295</f>
        <v>11</v>
      </c>
      <c r="AJ295">
        <f>'Raw Data'!AD295</f>
        <v>90</v>
      </c>
      <c r="AK295">
        <f>'Raw Data'!AE295</f>
        <v>2103</v>
      </c>
      <c r="AL295" t="str">
        <f>'Raw Data'!AF295</f>
        <v>D1_0077_00_I</v>
      </c>
      <c r="AM295">
        <f>'Raw Data'!AG295</f>
        <v>25</v>
      </c>
      <c r="AN295">
        <f>'Raw Data'!AH295</f>
        <v>25</v>
      </c>
      <c r="AO295" t="str">
        <f>'Raw Data'!AI295</f>
        <v>simple</v>
      </c>
      <c r="AP295">
        <f>'Raw Data'!AJ295</f>
        <v>1091.5</v>
      </c>
      <c r="AQ295">
        <f>'Raw Data'!AK295</f>
        <v>44.1</v>
      </c>
      <c r="AR295">
        <f>'Raw Data'!AL295</f>
        <v>839.1</v>
      </c>
      <c r="AS295">
        <f>'Raw Data'!AM295</f>
        <v>-83.027011000000002</v>
      </c>
      <c r="AT295">
        <f>'Raw Data'!AN295</f>
        <v>34.425418000000001</v>
      </c>
      <c r="AU295">
        <f>'Raw Data'!AO295</f>
        <v>-83.026976000000005</v>
      </c>
      <c r="AV295">
        <f>'Raw Data'!AP295</f>
        <v>34.427669000000002</v>
      </c>
      <c r="AW295" t="str">
        <f>'Raw Data'!AQ295</f>
        <v>1471007700I</v>
      </c>
      <c r="AX295">
        <f>'Raw Data'!AR295</f>
        <v>1</v>
      </c>
      <c r="AY295">
        <f>'Raw Data'!AS295</f>
        <v>147</v>
      </c>
      <c r="AZ295">
        <f>'Raw Data'!AT295</f>
        <v>77</v>
      </c>
      <c r="BA295">
        <f>'Raw Data'!AU295</f>
        <v>0</v>
      </c>
      <c r="BB295">
        <f>'Raw Data'!AV295</f>
        <v>55</v>
      </c>
      <c r="BC295">
        <f>'Raw Data'!AW295</f>
        <v>7.76</v>
      </c>
      <c r="BD295">
        <f>'Raw Data'!AX295</f>
        <v>7.4</v>
      </c>
      <c r="BE295">
        <f>'Raw Data'!AY295</f>
        <v>805.1</v>
      </c>
      <c r="BF295">
        <f>'Raw Data'!AZ295</f>
        <v>818.2</v>
      </c>
      <c r="BG295">
        <f>'Raw Data'!BA295</f>
        <v>834.3</v>
      </c>
      <c r="BH295">
        <f>'Raw Data'!BB295</f>
        <v>55</v>
      </c>
      <c r="BI295">
        <f>'Raw Data'!BC295</f>
        <v>58.1</v>
      </c>
      <c r="BJ295">
        <f>'Raw Data'!BD295</f>
        <v>0</v>
      </c>
      <c r="BK295">
        <f>'Raw Data'!BE295</f>
        <v>43087</v>
      </c>
      <c r="BL295" t="str">
        <f>'Raw Data'!BF295</f>
        <v>NONE</v>
      </c>
      <c r="BM295">
        <f>'Raw Data'!BG295</f>
        <v>2.33E-3</v>
      </c>
      <c r="BN295">
        <f>'Raw Data'!BH295</f>
        <v>29746</v>
      </c>
      <c r="BO295">
        <f>'Raw Data'!BI295</f>
        <v>29698</v>
      </c>
      <c r="BP295" t="str">
        <f>'Raw Data'!BJ295</f>
        <v>1471007700I</v>
      </c>
      <c r="BQ295" t="str">
        <f>'Raw Data'!BK295</f>
        <v>HART</v>
      </c>
      <c r="BR295">
        <f>'Raw Data'!BL295</f>
        <v>1</v>
      </c>
      <c r="BS295">
        <f>'Raw Data'!BM295</f>
        <v>7700</v>
      </c>
      <c r="BT295">
        <f>'Raw Data'!BN295</f>
        <v>1</v>
      </c>
      <c r="BU295">
        <f>'Raw Data'!BO295</f>
        <v>1</v>
      </c>
      <c r="BV295">
        <f>'Raw Data'!BP295</f>
        <v>2</v>
      </c>
      <c r="BW295">
        <f>'Raw Data'!BQ295</f>
        <v>1</v>
      </c>
      <c r="BX295">
        <f>'Raw Data'!BR295</f>
        <v>1</v>
      </c>
      <c r="BY295">
        <f>'Raw Data'!BS295</f>
        <v>2</v>
      </c>
      <c r="BZ295">
        <f>'Raw Data'!BT295</f>
        <v>0</v>
      </c>
      <c r="CA295">
        <f>'Raw Data'!BU295</f>
        <v>5</v>
      </c>
      <c r="CB295" t="str">
        <f>'Raw Data'!BV295</f>
        <v>N</v>
      </c>
      <c r="CC295">
        <f>'Raw Data'!BW295</f>
        <v>147</v>
      </c>
      <c r="CD295">
        <f>'Raw Data'!BX295</f>
        <v>77</v>
      </c>
      <c r="CE295">
        <f>'Raw Data'!BY295</f>
        <v>0</v>
      </c>
      <c r="CF295" t="str">
        <f>'Raw Data'!BZ295</f>
        <v>Not Urban</v>
      </c>
      <c r="CG295" t="str">
        <f>'Raw Data'!CA295</f>
        <v>Not Urban</v>
      </c>
      <c r="CH295">
        <f>'Raw Data'!CB295</f>
        <v>0</v>
      </c>
      <c r="CI295">
        <f>'Raw Data'!CC295</f>
        <v>55</v>
      </c>
      <c r="CJ295">
        <f>'Raw Data'!CD295</f>
        <v>3770</v>
      </c>
      <c r="CK295" t="str">
        <f>'Raw Data'!CE295</f>
        <v xml:space="preserve"> </v>
      </c>
      <c r="CL295">
        <f>'Raw Data'!CF295</f>
        <v>0</v>
      </c>
      <c r="CM295">
        <f>'Raw Data'!CG295</f>
        <v>0.69772000000000001</v>
      </c>
      <c r="CN295">
        <f>'Raw Data'!CH295</f>
        <v>9</v>
      </c>
      <c r="CO295" t="str">
        <f>'Raw Data'!CI295</f>
        <v>State Mainline</v>
      </c>
      <c r="CP295">
        <f>'Raw Data'!CJ295</f>
        <v>3770</v>
      </c>
      <c r="CQ295">
        <f>'Raw Data'!CK295</f>
        <v>341212</v>
      </c>
      <c r="CR295">
        <f>'Raw Data'!CL295</f>
        <v>16.13</v>
      </c>
      <c r="CS295">
        <f>'Raw Data'!CM295</f>
        <v>16.829999999999998</v>
      </c>
      <c r="CT295">
        <f>'Raw Data'!CN295</f>
        <v>341212</v>
      </c>
      <c r="CU295">
        <f>'Raw Data'!CO295</f>
        <v>0</v>
      </c>
      <c r="CV295">
        <f>'Raw Data'!CP295</f>
        <v>3683.9640140000001</v>
      </c>
      <c r="CW295">
        <f>'Raw Data'!CQ295</f>
        <v>100</v>
      </c>
      <c r="CX295">
        <f>'Raw Data'!CR295</f>
        <v>29722</v>
      </c>
      <c r="CY295">
        <f>'Raw Data'!CS295</f>
        <v>2.2422999999999998E-2</v>
      </c>
      <c r="CZ295">
        <f>'Raw Data'!CT295</f>
        <v>0</v>
      </c>
      <c r="DA295">
        <f>'Raw Data'!CU295</f>
        <v>2.33E-3</v>
      </c>
      <c r="DB295">
        <f>'Raw Data'!CV295</f>
        <v>436</v>
      </c>
      <c r="DC295" t="str">
        <f>'Raw Data'!CW295</f>
        <v>147-0169</v>
      </c>
      <c r="DD295" t="str">
        <f>'Raw Data'!CX295</f>
        <v>5R : Rural Major Collector</v>
      </c>
      <c r="DE295" t="str">
        <f>'Raw Data'!CY295</f>
        <v>34.419062, -83.026172</v>
      </c>
      <c r="DF295">
        <f>'Raw Data'!CZ295</f>
        <v>-83.026172000000003</v>
      </c>
      <c r="DG295">
        <f>'Raw Data'!DA295</f>
        <v>34.419061999999997</v>
      </c>
      <c r="DH295">
        <f>'Raw Data'!DB295</f>
        <v>34.419061999999997</v>
      </c>
      <c r="DI295">
        <f>'Raw Data'!DC295</f>
        <v>-83.026172000000003</v>
      </c>
      <c r="DJ295">
        <f>'Raw Data'!DD295</f>
        <v>2.33E-3</v>
      </c>
      <c r="DK295">
        <f>'Raw Data'!DE295</f>
        <v>11</v>
      </c>
      <c r="DL295" s="1" t="str">
        <f>VLOOKUP(DK295,'Curve Info'!$A$9:$P$76,16)</f>
        <v>High Crash Frequency</v>
      </c>
      <c r="DM295" s="1" t="str">
        <f>VLOOKUP(DK295,'Curve Info'!$A$9:$P$76,14)</f>
        <v>Medium AADT</v>
      </c>
      <c r="DN295" s="1">
        <f t="shared" si="47"/>
        <v>3906.6666666666665</v>
      </c>
      <c r="DO295" s="1">
        <f t="shared" si="48"/>
        <v>3442.5</v>
      </c>
      <c r="DP295" s="1">
        <f t="shared" si="49"/>
        <v>464.16666666666652</v>
      </c>
      <c r="DQ295" s="1">
        <f t="shared" si="50"/>
        <v>0.13483418058581453</v>
      </c>
      <c r="DR295" s="1">
        <f t="shared" si="51"/>
        <v>3674.583333333333</v>
      </c>
      <c r="DS295">
        <f>'Raw Data'!DF295</f>
        <v>3860</v>
      </c>
      <c r="DT295">
        <f>'Raw Data'!DG295</f>
        <v>11.9</v>
      </c>
      <c r="DU295">
        <f>'Raw Data'!DH295</f>
        <v>4030</v>
      </c>
      <c r="DV295">
        <f>'Raw Data'!DI295</f>
        <v>11.8</v>
      </c>
      <c r="DW295">
        <f>'Raw Data'!DJ295</f>
        <v>3830</v>
      </c>
      <c r="DX295">
        <f>'Raw Data'!DK295</f>
        <v>0</v>
      </c>
      <c r="DY295">
        <f>'Raw Data'!DL295</f>
        <v>3880</v>
      </c>
      <c r="DZ295">
        <f>'Raw Data'!DM295</f>
        <v>0</v>
      </c>
      <c r="EA295">
        <f>'Raw Data'!DN295</f>
        <v>3770</v>
      </c>
      <c r="EB295">
        <f>'Raw Data'!DO295</f>
        <v>14</v>
      </c>
      <c r="EC295">
        <f>'Raw Data'!DP295</f>
        <v>3580</v>
      </c>
      <c r="ED295">
        <f>'Raw Data'!DQ295</f>
        <v>14</v>
      </c>
      <c r="EE295">
        <f>'Raw Data'!DR295</f>
        <v>3420</v>
      </c>
      <c r="EF295">
        <f>'Raw Data'!DS295</f>
        <v>14</v>
      </c>
      <c r="EG295">
        <f>'Raw Data'!DT295</f>
        <v>3000</v>
      </c>
      <c r="EH295">
        <f>'Raw Data'!DU295</f>
        <v>14</v>
      </c>
      <c r="EI295">
        <f>'Raw Data'!DV295</f>
        <v>3020</v>
      </c>
      <c r="EJ295">
        <f>'Raw Data'!DW295</f>
        <v>13.8</v>
      </c>
      <c r="EK295">
        <f>'Raw Data'!DX295</f>
        <v>2990</v>
      </c>
      <c r="EL295">
        <f>'Raw Data'!DY295</f>
        <v>13.8</v>
      </c>
      <c r="EM295">
        <f>'Raw Data'!DZ295</f>
        <v>1.1659999999999999E-3</v>
      </c>
    </row>
    <row r="296" spans="1:143" x14ac:dyDescent="0.3">
      <c r="A296">
        <f>'Raw Data'!A296</f>
        <v>295</v>
      </c>
      <c r="B296">
        <f>'Raw Data'!B296</f>
        <v>4762361</v>
      </c>
      <c r="C296" t="str">
        <f>'Raw Data'!C296</f>
        <v>Gsp Post 00</v>
      </c>
      <c r="D296">
        <f>'Raw Data'!D296</f>
        <v>41713.511805555558</v>
      </c>
      <c r="E296" s="1">
        <f t="shared" si="42"/>
        <v>2014</v>
      </c>
      <c r="F296" s="1" t="str" cm="1">
        <f t="array" ref="F296">_xlfn.IFS(E296&lt;=2016,"before treatment",E296=2017,"unknown",E296&gt;2017,"after treatment")</f>
        <v>before treatment</v>
      </c>
      <c r="G296" s="1">
        <f t="shared" si="43"/>
        <v>1</v>
      </c>
      <c r="H296" s="1">
        <f t="shared" si="44"/>
        <v>0</v>
      </c>
      <c r="I296" t="str">
        <f>'Raw Data'!E296</f>
        <v>Hart</v>
      </c>
      <c r="J296" t="str">
        <f>'Raw Data'!F296</f>
        <v>State Route 77</v>
      </c>
      <c r="K296" t="str">
        <f>'Raw Data'!G296</f>
        <v>(none)</v>
      </c>
      <c r="L296" t="str">
        <f>'Raw Data'!H296</f>
        <v>(C) Possible Injury / Complaint</v>
      </c>
      <c r="M296">
        <f>'Raw Data'!I296</f>
        <v>0</v>
      </c>
      <c r="N296">
        <f>'Raw Data'!J296</f>
        <v>0</v>
      </c>
      <c r="O296">
        <f>'Raw Data'!K296</f>
        <v>0</v>
      </c>
      <c r="P296" t="str">
        <f>'Raw Data'!L296</f>
        <v>Not a Collision with Motor Vehicle</v>
      </c>
      <c r="Q296" t="str">
        <f>'Raw Data'!M296</f>
        <v>On Shoulder</v>
      </c>
      <c r="R296" t="str">
        <f>'Raw Data'!N296</f>
        <v>Tree</v>
      </c>
      <c r="S296" t="str">
        <f>'Raw Data'!O296</f>
        <v>Tree</v>
      </c>
      <c r="T296" t="str">
        <f>'Raw Data'!P296</f>
        <v>No Contributing Factors</v>
      </c>
      <c r="U296">
        <f>'Raw Data'!Q296</f>
        <v>1</v>
      </c>
      <c r="V296" s="1" t="str">
        <f t="shared" si="45"/>
        <v>Yes</v>
      </c>
      <c r="W296" t="str">
        <f>'Raw Data'!R296</f>
        <v>Negotiating a Curve</v>
      </c>
      <c r="X296" t="str">
        <f>'Raw Data'!S296</f>
        <v>South</v>
      </c>
      <c r="Y296" t="str">
        <f>'Raw Data'!T296</f>
        <v>Daylight</v>
      </c>
      <c r="Z296" t="str">
        <f>'Raw Data'!U296</f>
        <v>Dry</v>
      </c>
      <c r="AA296">
        <f>'Raw Data'!V296</f>
        <v>69</v>
      </c>
      <c r="AB296" t="str">
        <f>'Raw Data'!W296</f>
        <v>Lap and Shoulder Belt Used</v>
      </c>
      <c r="AC296" s="1">
        <f t="shared" si="46"/>
        <v>0</v>
      </c>
      <c r="AD296" t="str">
        <f>'Raw Data'!X296</f>
        <v>Sports Utility Vehicle (SUV)</v>
      </c>
      <c r="AE296" t="str">
        <f>'Raw Data'!Y296</f>
        <v>1471007700I</v>
      </c>
      <c r="AF296">
        <f>'Raw Data'!Z296</f>
        <v>16.451817999999999</v>
      </c>
      <c r="AG296">
        <f>'Raw Data'!AA296</f>
        <v>34.425587999999998</v>
      </c>
      <c r="AH296">
        <f>'Raw Data'!AB296</f>
        <v>-83.027063999999996</v>
      </c>
      <c r="AI296">
        <f>'Raw Data'!AC296</f>
        <v>11</v>
      </c>
      <c r="AJ296">
        <f>'Raw Data'!AD296</f>
        <v>90</v>
      </c>
      <c r="AK296">
        <f>'Raw Data'!AE296</f>
        <v>2103</v>
      </c>
      <c r="AL296" t="str">
        <f>'Raw Data'!AF296</f>
        <v>D1_0077_00_I</v>
      </c>
      <c r="AM296">
        <f>'Raw Data'!AG296</f>
        <v>25</v>
      </c>
      <c r="AN296">
        <f>'Raw Data'!AH296</f>
        <v>25</v>
      </c>
      <c r="AO296" t="str">
        <f>'Raw Data'!AI296</f>
        <v>simple</v>
      </c>
      <c r="AP296">
        <f>'Raw Data'!AJ296</f>
        <v>1091.5</v>
      </c>
      <c r="AQ296">
        <f>'Raw Data'!AK296</f>
        <v>44.1</v>
      </c>
      <c r="AR296">
        <f>'Raw Data'!AL296</f>
        <v>839.1</v>
      </c>
      <c r="AS296">
        <f>'Raw Data'!AM296</f>
        <v>-83.027011000000002</v>
      </c>
      <c r="AT296">
        <f>'Raw Data'!AN296</f>
        <v>34.425418000000001</v>
      </c>
      <c r="AU296">
        <f>'Raw Data'!AO296</f>
        <v>-83.026976000000005</v>
      </c>
      <c r="AV296">
        <f>'Raw Data'!AP296</f>
        <v>34.427669000000002</v>
      </c>
      <c r="AW296" t="str">
        <f>'Raw Data'!AQ296</f>
        <v>1471007700I</v>
      </c>
      <c r="AX296">
        <f>'Raw Data'!AR296</f>
        <v>1</v>
      </c>
      <c r="AY296">
        <f>'Raw Data'!AS296</f>
        <v>147</v>
      </c>
      <c r="AZ296">
        <f>'Raw Data'!AT296</f>
        <v>77</v>
      </c>
      <c r="BA296">
        <f>'Raw Data'!AU296</f>
        <v>0</v>
      </c>
      <c r="BB296">
        <f>'Raw Data'!AV296</f>
        <v>55</v>
      </c>
      <c r="BC296">
        <f>'Raw Data'!AW296</f>
        <v>7.76</v>
      </c>
      <c r="BD296">
        <f>'Raw Data'!AX296</f>
        <v>7.4</v>
      </c>
      <c r="BE296">
        <f>'Raw Data'!AY296</f>
        <v>805.1</v>
      </c>
      <c r="BF296">
        <f>'Raw Data'!AZ296</f>
        <v>818.2</v>
      </c>
      <c r="BG296">
        <f>'Raw Data'!BA296</f>
        <v>834.3</v>
      </c>
      <c r="BH296">
        <f>'Raw Data'!BB296</f>
        <v>55</v>
      </c>
      <c r="BI296">
        <f>'Raw Data'!BC296</f>
        <v>58.1</v>
      </c>
      <c r="BJ296">
        <f>'Raw Data'!BD296</f>
        <v>0</v>
      </c>
      <c r="BK296">
        <f>'Raw Data'!BE296</f>
        <v>43087</v>
      </c>
      <c r="BL296" t="str">
        <f>'Raw Data'!BF296</f>
        <v>NONE</v>
      </c>
      <c r="BM296">
        <f>'Raw Data'!BG296</f>
        <v>2.33E-3</v>
      </c>
      <c r="BN296">
        <f>'Raw Data'!BH296</f>
        <v>29746</v>
      </c>
      <c r="BO296">
        <f>'Raw Data'!BI296</f>
        <v>29698</v>
      </c>
      <c r="BP296" t="str">
        <f>'Raw Data'!BJ296</f>
        <v>1471007700I</v>
      </c>
      <c r="BQ296" t="str">
        <f>'Raw Data'!BK296</f>
        <v>HART</v>
      </c>
      <c r="BR296">
        <f>'Raw Data'!BL296</f>
        <v>1</v>
      </c>
      <c r="BS296">
        <f>'Raw Data'!BM296</f>
        <v>7700</v>
      </c>
      <c r="BT296">
        <f>'Raw Data'!BN296</f>
        <v>1</v>
      </c>
      <c r="BU296">
        <f>'Raw Data'!BO296</f>
        <v>1</v>
      </c>
      <c r="BV296">
        <f>'Raw Data'!BP296</f>
        <v>2</v>
      </c>
      <c r="BW296">
        <f>'Raw Data'!BQ296</f>
        <v>1</v>
      </c>
      <c r="BX296">
        <f>'Raw Data'!BR296</f>
        <v>1</v>
      </c>
      <c r="BY296">
        <f>'Raw Data'!BS296</f>
        <v>2</v>
      </c>
      <c r="BZ296">
        <f>'Raw Data'!BT296</f>
        <v>0</v>
      </c>
      <c r="CA296">
        <f>'Raw Data'!BU296</f>
        <v>5</v>
      </c>
      <c r="CB296" t="str">
        <f>'Raw Data'!BV296</f>
        <v>N</v>
      </c>
      <c r="CC296">
        <f>'Raw Data'!BW296</f>
        <v>147</v>
      </c>
      <c r="CD296">
        <f>'Raw Data'!BX296</f>
        <v>77</v>
      </c>
      <c r="CE296">
        <f>'Raw Data'!BY296</f>
        <v>0</v>
      </c>
      <c r="CF296" t="str">
        <f>'Raw Data'!BZ296</f>
        <v>Not Urban</v>
      </c>
      <c r="CG296" t="str">
        <f>'Raw Data'!CA296</f>
        <v>Not Urban</v>
      </c>
      <c r="CH296">
        <f>'Raw Data'!CB296</f>
        <v>0</v>
      </c>
      <c r="CI296">
        <f>'Raw Data'!CC296</f>
        <v>55</v>
      </c>
      <c r="CJ296">
        <f>'Raw Data'!CD296</f>
        <v>3770</v>
      </c>
      <c r="CK296" t="str">
        <f>'Raw Data'!CE296</f>
        <v xml:space="preserve"> </v>
      </c>
      <c r="CL296">
        <f>'Raw Data'!CF296</f>
        <v>0</v>
      </c>
      <c r="CM296">
        <f>'Raw Data'!CG296</f>
        <v>0.69772000000000001</v>
      </c>
      <c r="CN296">
        <f>'Raw Data'!CH296</f>
        <v>9</v>
      </c>
      <c r="CO296" t="str">
        <f>'Raw Data'!CI296</f>
        <v>State Mainline</v>
      </c>
      <c r="CP296">
        <f>'Raw Data'!CJ296</f>
        <v>3770</v>
      </c>
      <c r="CQ296">
        <f>'Raw Data'!CK296</f>
        <v>341212</v>
      </c>
      <c r="CR296">
        <f>'Raw Data'!CL296</f>
        <v>16.13</v>
      </c>
      <c r="CS296">
        <f>'Raw Data'!CM296</f>
        <v>16.829999999999998</v>
      </c>
      <c r="CT296">
        <f>'Raw Data'!CN296</f>
        <v>341212</v>
      </c>
      <c r="CU296">
        <f>'Raw Data'!CO296</f>
        <v>0</v>
      </c>
      <c r="CV296">
        <f>'Raw Data'!CP296</f>
        <v>3683.9640140000001</v>
      </c>
      <c r="CW296">
        <f>'Raw Data'!CQ296</f>
        <v>100</v>
      </c>
      <c r="CX296">
        <f>'Raw Data'!CR296</f>
        <v>29722</v>
      </c>
      <c r="CY296">
        <f>'Raw Data'!CS296</f>
        <v>2.2422999999999998E-2</v>
      </c>
      <c r="CZ296">
        <f>'Raw Data'!CT296</f>
        <v>0</v>
      </c>
      <c r="DA296">
        <f>'Raw Data'!CU296</f>
        <v>2.33E-3</v>
      </c>
      <c r="DB296">
        <f>'Raw Data'!CV296</f>
        <v>436</v>
      </c>
      <c r="DC296" t="str">
        <f>'Raw Data'!CW296</f>
        <v>147-0169</v>
      </c>
      <c r="DD296" t="str">
        <f>'Raw Data'!CX296</f>
        <v>5R : Rural Major Collector</v>
      </c>
      <c r="DE296" t="str">
        <f>'Raw Data'!CY296</f>
        <v>34.419062, -83.026172</v>
      </c>
      <c r="DF296">
        <f>'Raw Data'!CZ296</f>
        <v>-83.026172000000003</v>
      </c>
      <c r="DG296">
        <f>'Raw Data'!DA296</f>
        <v>34.419061999999997</v>
      </c>
      <c r="DH296">
        <f>'Raw Data'!DB296</f>
        <v>34.419061999999997</v>
      </c>
      <c r="DI296">
        <f>'Raw Data'!DC296</f>
        <v>-83.026172000000003</v>
      </c>
      <c r="DJ296">
        <f>'Raw Data'!DD296</f>
        <v>2.33E-3</v>
      </c>
      <c r="DK296">
        <f>'Raw Data'!DE296</f>
        <v>11</v>
      </c>
      <c r="DL296" s="1" t="str">
        <f>VLOOKUP(DK296,'Curve Info'!$A$9:$P$76,16)</f>
        <v>High Crash Frequency</v>
      </c>
      <c r="DM296" s="1" t="str">
        <f>VLOOKUP(DK296,'Curve Info'!$A$9:$P$76,14)</f>
        <v>Medium AADT</v>
      </c>
      <c r="DN296" s="1">
        <f t="shared" si="47"/>
        <v>3906.6666666666665</v>
      </c>
      <c r="DO296" s="1">
        <f t="shared" si="48"/>
        <v>3442.5</v>
      </c>
      <c r="DP296" s="1">
        <f t="shared" si="49"/>
        <v>464.16666666666652</v>
      </c>
      <c r="DQ296" s="1">
        <f t="shared" si="50"/>
        <v>0.13483418058581453</v>
      </c>
      <c r="DR296" s="1">
        <f t="shared" si="51"/>
        <v>3674.583333333333</v>
      </c>
      <c r="DS296">
        <f>'Raw Data'!DF296</f>
        <v>3860</v>
      </c>
      <c r="DT296">
        <f>'Raw Data'!DG296</f>
        <v>11.9</v>
      </c>
      <c r="DU296">
        <f>'Raw Data'!DH296</f>
        <v>4030</v>
      </c>
      <c r="DV296">
        <f>'Raw Data'!DI296</f>
        <v>11.8</v>
      </c>
      <c r="DW296">
        <f>'Raw Data'!DJ296</f>
        <v>3830</v>
      </c>
      <c r="DX296">
        <f>'Raw Data'!DK296</f>
        <v>0</v>
      </c>
      <c r="DY296">
        <f>'Raw Data'!DL296</f>
        <v>3880</v>
      </c>
      <c r="DZ296">
        <f>'Raw Data'!DM296</f>
        <v>0</v>
      </c>
      <c r="EA296">
        <f>'Raw Data'!DN296</f>
        <v>3770</v>
      </c>
      <c r="EB296">
        <f>'Raw Data'!DO296</f>
        <v>14</v>
      </c>
      <c r="EC296">
        <f>'Raw Data'!DP296</f>
        <v>3580</v>
      </c>
      <c r="ED296">
        <f>'Raw Data'!DQ296</f>
        <v>14</v>
      </c>
      <c r="EE296">
        <f>'Raw Data'!DR296</f>
        <v>3420</v>
      </c>
      <c r="EF296">
        <f>'Raw Data'!DS296</f>
        <v>14</v>
      </c>
      <c r="EG296">
        <f>'Raw Data'!DT296</f>
        <v>3000</v>
      </c>
      <c r="EH296">
        <f>'Raw Data'!DU296</f>
        <v>14</v>
      </c>
      <c r="EI296">
        <f>'Raw Data'!DV296</f>
        <v>3020</v>
      </c>
      <c r="EJ296">
        <f>'Raw Data'!DW296</f>
        <v>13.8</v>
      </c>
      <c r="EK296">
        <f>'Raw Data'!DX296</f>
        <v>2990</v>
      </c>
      <c r="EL296">
        <f>'Raw Data'!DY296</f>
        <v>13.8</v>
      </c>
      <c r="EM296">
        <f>'Raw Data'!DZ296</f>
        <v>0</v>
      </c>
    </row>
    <row r="297" spans="1:143" x14ac:dyDescent="0.3">
      <c r="A297">
        <f>'Raw Data'!A297</f>
        <v>296</v>
      </c>
      <c r="B297">
        <f>'Raw Data'!B297</f>
        <v>4518750</v>
      </c>
      <c r="C297" t="str">
        <f>'Raw Data'!C297</f>
        <v>Hart County Sheriff's Office</v>
      </c>
      <c r="D297">
        <f>'Raw Data'!D297</f>
        <v>41478.98333333333</v>
      </c>
      <c r="E297" s="1">
        <f t="shared" si="42"/>
        <v>2013</v>
      </c>
      <c r="F297" s="1" t="str" cm="1">
        <f t="array" ref="F297">_xlfn.IFS(E297&lt;=2016,"before treatment",E297=2017,"unknown",E297&gt;2017,"after treatment")</f>
        <v>before treatment</v>
      </c>
      <c r="G297" s="1">
        <f t="shared" si="43"/>
        <v>1</v>
      </c>
      <c r="H297" s="1">
        <f t="shared" si="44"/>
        <v>0</v>
      </c>
      <c r="I297" t="str">
        <f>'Raw Data'!E297</f>
        <v>Hart</v>
      </c>
      <c r="J297" t="str">
        <f>'Raw Data'!F297</f>
        <v>State Route 77</v>
      </c>
      <c r="K297" t="str">
        <f>'Raw Data'!G297</f>
        <v>Price Chapel Rd</v>
      </c>
      <c r="L297" t="str">
        <f>'Raw Data'!H297</f>
        <v>(O) No Injury</v>
      </c>
      <c r="M297">
        <f>'Raw Data'!I297</f>
        <v>0</v>
      </c>
      <c r="N297">
        <f>'Raw Data'!J297</f>
        <v>0</v>
      </c>
      <c r="O297">
        <f>'Raw Data'!K297</f>
        <v>0</v>
      </c>
      <c r="P297" t="str">
        <f>'Raw Data'!L297</f>
        <v>Not a Collision with Motor Vehicle</v>
      </c>
      <c r="Q297" t="str">
        <f>'Raw Data'!M297</f>
        <v>Off Roadway</v>
      </c>
      <c r="R297" t="str">
        <f>'Raw Data'!N297</f>
        <v>Ditch</v>
      </c>
      <c r="S297" t="str">
        <f>'Raw Data'!O297</f>
        <v>Ditch</v>
      </c>
      <c r="T297" t="str">
        <f>'Raw Data'!P297</f>
        <v>Inattentive or Other Distraction (Distracted)</v>
      </c>
      <c r="U297">
        <f>'Raw Data'!Q297</f>
        <v>1</v>
      </c>
      <c r="V297" s="1" t="str">
        <f t="shared" si="45"/>
        <v>Yes</v>
      </c>
      <c r="W297" t="str">
        <f>'Raw Data'!R297</f>
        <v>Negotiating a Curve</v>
      </c>
      <c r="X297" t="str">
        <f>'Raw Data'!S297</f>
        <v>South</v>
      </c>
      <c r="Y297" t="str">
        <f>'Raw Data'!T297</f>
        <v>Dark-Not Lighted</v>
      </c>
      <c r="Z297" t="str">
        <f>'Raw Data'!U297</f>
        <v>Dry</v>
      </c>
      <c r="AA297">
        <f>'Raw Data'!V297</f>
        <v>32</v>
      </c>
      <c r="AB297" t="str">
        <f>'Raw Data'!W297</f>
        <v>Lap and Shoulder Belt Used</v>
      </c>
      <c r="AC297" s="1">
        <f t="shared" si="46"/>
        <v>0</v>
      </c>
      <c r="AD297" t="str">
        <f>'Raw Data'!X297</f>
        <v>Passenger Car</v>
      </c>
      <c r="AE297" t="str">
        <f>'Raw Data'!Y297</f>
        <v>1471007700I</v>
      </c>
      <c r="AF297">
        <f>'Raw Data'!Z297</f>
        <v>16.47317</v>
      </c>
      <c r="AG297">
        <f>'Raw Data'!AA297</f>
        <v>34.425884000000003</v>
      </c>
      <c r="AH297">
        <f>'Raw Data'!AB297</f>
        <v>-83.027158</v>
      </c>
      <c r="AI297">
        <f>'Raw Data'!AC297</f>
        <v>11</v>
      </c>
      <c r="AJ297">
        <f>'Raw Data'!AD297</f>
        <v>90</v>
      </c>
      <c r="AK297">
        <f>'Raw Data'!AE297</f>
        <v>2103</v>
      </c>
      <c r="AL297" t="str">
        <f>'Raw Data'!AF297</f>
        <v>D1_0077_00_I</v>
      </c>
      <c r="AM297">
        <f>'Raw Data'!AG297</f>
        <v>25</v>
      </c>
      <c r="AN297">
        <f>'Raw Data'!AH297</f>
        <v>25</v>
      </c>
      <c r="AO297" t="str">
        <f>'Raw Data'!AI297</f>
        <v>simple</v>
      </c>
      <c r="AP297">
        <f>'Raw Data'!AJ297</f>
        <v>1091.5</v>
      </c>
      <c r="AQ297">
        <f>'Raw Data'!AK297</f>
        <v>44.1</v>
      </c>
      <c r="AR297">
        <f>'Raw Data'!AL297</f>
        <v>839.1</v>
      </c>
      <c r="AS297">
        <f>'Raw Data'!AM297</f>
        <v>-83.027011000000002</v>
      </c>
      <c r="AT297">
        <f>'Raw Data'!AN297</f>
        <v>34.425418000000001</v>
      </c>
      <c r="AU297">
        <f>'Raw Data'!AO297</f>
        <v>-83.026976000000005</v>
      </c>
      <c r="AV297">
        <f>'Raw Data'!AP297</f>
        <v>34.427669000000002</v>
      </c>
      <c r="AW297" t="str">
        <f>'Raw Data'!AQ297</f>
        <v>1471007700I</v>
      </c>
      <c r="AX297">
        <f>'Raw Data'!AR297</f>
        <v>1</v>
      </c>
      <c r="AY297">
        <f>'Raw Data'!AS297</f>
        <v>147</v>
      </c>
      <c r="AZ297">
        <f>'Raw Data'!AT297</f>
        <v>77</v>
      </c>
      <c r="BA297">
        <f>'Raw Data'!AU297</f>
        <v>0</v>
      </c>
      <c r="BB297">
        <f>'Raw Data'!AV297</f>
        <v>55</v>
      </c>
      <c r="BC297">
        <f>'Raw Data'!AW297</f>
        <v>7.76</v>
      </c>
      <c r="BD297">
        <f>'Raw Data'!AX297</f>
        <v>7.4</v>
      </c>
      <c r="BE297">
        <f>'Raw Data'!AY297</f>
        <v>805.1</v>
      </c>
      <c r="BF297">
        <f>'Raw Data'!AZ297</f>
        <v>818.2</v>
      </c>
      <c r="BG297">
        <f>'Raw Data'!BA297</f>
        <v>834.3</v>
      </c>
      <c r="BH297">
        <f>'Raw Data'!BB297</f>
        <v>55</v>
      </c>
      <c r="BI297">
        <f>'Raw Data'!BC297</f>
        <v>58.1</v>
      </c>
      <c r="BJ297">
        <f>'Raw Data'!BD297</f>
        <v>0</v>
      </c>
      <c r="BK297">
        <f>'Raw Data'!BE297</f>
        <v>43087</v>
      </c>
      <c r="BL297" t="str">
        <f>'Raw Data'!BF297</f>
        <v>NONE</v>
      </c>
      <c r="BM297">
        <f>'Raw Data'!BG297</f>
        <v>2.33E-3</v>
      </c>
      <c r="BN297">
        <f>'Raw Data'!BH297</f>
        <v>29746</v>
      </c>
      <c r="BO297">
        <f>'Raw Data'!BI297</f>
        <v>29698</v>
      </c>
      <c r="BP297" t="str">
        <f>'Raw Data'!BJ297</f>
        <v>1471007700I</v>
      </c>
      <c r="BQ297" t="str">
        <f>'Raw Data'!BK297</f>
        <v>HART</v>
      </c>
      <c r="BR297">
        <f>'Raw Data'!BL297</f>
        <v>1</v>
      </c>
      <c r="BS297">
        <f>'Raw Data'!BM297</f>
        <v>7700</v>
      </c>
      <c r="BT297">
        <f>'Raw Data'!BN297</f>
        <v>1</v>
      </c>
      <c r="BU297">
        <f>'Raw Data'!BO297</f>
        <v>1</v>
      </c>
      <c r="BV297">
        <f>'Raw Data'!BP297</f>
        <v>2</v>
      </c>
      <c r="BW297">
        <f>'Raw Data'!BQ297</f>
        <v>1</v>
      </c>
      <c r="BX297">
        <f>'Raw Data'!BR297</f>
        <v>1</v>
      </c>
      <c r="BY297">
        <f>'Raw Data'!BS297</f>
        <v>2</v>
      </c>
      <c r="BZ297">
        <f>'Raw Data'!BT297</f>
        <v>0</v>
      </c>
      <c r="CA297">
        <f>'Raw Data'!BU297</f>
        <v>5</v>
      </c>
      <c r="CB297" t="str">
        <f>'Raw Data'!BV297</f>
        <v>N</v>
      </c>
      <c r="CC297">
        <f>'Raw Data'!BW297</f>
        <v>147</v>
      </c>
      <c r="CD297">
        <f>'Raw Data'!BX297</f>
        <v>77</v>
      </c>
      <c r="CE297">
        <f>'Raw Data'!BY297</f>
        <v>0</v>
      </c>
      <c r="CF297" t="str">
        <f>'Raw Data'!BZ297</f>
        <v>Not Urban</v>
      </c>
      <c r="CG297" t="str">
        <f>'Raw Data'!CA297</f>
        <v>Not Urban</v>
      </c>
      <c r="CH297">
        <f>'Raw Data'!CB297</f>
        <v>0</v>
      </c>
      <c r="CI297">
        <f>'Raw Data'!CC297</f>
        <v>55</v>
      </c>
      <c r="CJ297">
        <f>'Raw Data'!CD297</f>
        <v>3770</v>
      </c>
      <c r="CK297" t="str">
        <f>'Raw Data'!CE297</f>
        <v xml:space="preserve"> </v>
      </c>
      <c r="CL297">
        <f>'Raw Data'!CF297</f>
        <v>0</v>
      </c>
      <c r="CM297">
        <f>'Raw Data'!CG297</f>
        <v>0.69772000000000001</v>
      </c>
      <c r="CN297">
        <f>'Raw Data'!CH297</f>
        <v>9</v>
      </c>
      <c r="CO297" t="str">
        <f>'Raw Data'!CI297</f>
        <v>State Mainline</v>
      </c>
      <c r="CP297">
        <f>'Raw Data'!CJ297</f>
        <v>3770</v>
      </c>
      <c r="CQ297">
        <f>'Raw Data'!CK297</f>
        <v>341212</v>
      </c>
      <c r="CR297">
        <f>'Raw Data'!CL297</f>
        <v>16.13</v>
      </c>
      <c r="CS297">
        <f>'Raw Data'!CM297</f>
        <v>16.829999999999998</v>
      </c>
      <c r="CT297">
        <f>'Raw Data'!CN297</f>
        <v>341212</v>
      </c>
      <c r="CU297">
        <f>'Raw Data'!CO297</f>
        <v>0</v>
      </c>
      <c r="CV297">
        <f>'Raw Data'!CP297</f>
        <v>3683.9640140000001</v>
      </c>
      <c r="CW297">
        <f>'Raw Data'!CQ297</f>
        <v>100</v>
      </c>
      <c r="CX297">
        <f>'Raw Data'!CR297</f>
        <v>29722</v>
      </c>
      <c r="CY297">
        <f>'Raw Data'!CS297</f>
        <v>2.2422999999999998E-2</v>
      </c>
      <c r="CZ297">
        <f>'Raw Data'!CT297</f>
        <v>0</v>
      </c>
      <c r="DA297">
        <f>'Raw Data'!CU297</f>
        <v>2.33E-3</v>
      </c>
      <c r="DB297">
        <f>'Raw Data'!CV297</f>
        <v>436</v>
      </c>
      <c r="DC297" t="str">
        <f>'Raw Data'!CW297</f>
        <v>147-0169</v>
      </c>
      <c r="DD297" t="str">
        <f>'Raw Data'!CX297</f>
        <v>5R : Rural Major Collector</v>
      </c>
      <c r="DE297" t="str">
        <f>'Raw Data'!CY297</f>
        <v>34.419062, -83.026172</v>
      </c>
      <c r="DF297">
        <f>'Raw Data'!CZ297</f>
        <v>-83.026172000000003</v>
      </c>
      <c r="DG297">
        <f>'Raw Data'!DA297</f>
        <v>34.419061999999997</v>
      </c>
      <c r="DH297">
        <f>'Raw Data'!DB297</f>
        <v>34.419061999999997</v>
      </c>
      <c r="DI297">
        <f>'Raw Data'!DC297</f>
        <v>-83.026172000000003</v>
      </c>
      <c r="DJ297">
        <f>'Raw Data'!DD297</f>
        <v>2.33E-3</v>
      </c>
      <c r="DK297">
        <f>'Raw Data'!DE297</f>
        <v>11</v>
      </c>
      <c r="DL297" s="1" t="str">
        <f>VLOOKUP(DK297,'Curve Info'!$A$9:$P$76,16)</f>
        <v>High Crash Frequency</v>
      </c>
      <c r="DM297" s="1" t="str">
        <f>VLOOKUP(DK297,'Curve Info'!$A$9:$P$76,14)</f>
        <v>Medium AADT</v>
      </c>
      <c r="DN297" s="1">
        <f t="shared" si="47"/>
        <v>3906.6666666666665</v>
      </c>
      <c r="DO297" s="1">
        <f t="shared" si="48"/>
        <v>3442.5</v>
      </c>
      <c r="DP297" s="1">
        <f t="shared" si="49"/>
        <v>464.16666666666652</v>
      </c>
      <c r="DQ297" s="1">
        <f t="shared" si="50"/>
        <v>0.13483418058581453</v>
      </c>
      <c r="DR297" s="1">
        <f t="shared" si="51"/>
        <v>3674.583333333333</v>
      </c>
      <c r="DS297">
        <f>'Raw Data'!DF297</f>
        <v>3860</v>
      </c>
      <c r="DT297">
        <f>'Raw Data'!DG297</f>
        <v>11.9</v>
      </c>
      <c r="DU297">
        <f>'Raw Data'!DH297</f>
        <v>4030</v>
      </c>
      <c r="DV297">
        <f>'Raw Data'!DI297</f>
        <v>11.8</v>
      </c>
      <c r="DW297">
        <f>'Raw Data'!DJ297</f>
        <v>3830</v>
      </c>
      <c r="DX297">
        <f>'Raw Data'!DK297</f>
        <v>0</v>
      </c>
      <c r="DY297">
        <f>'Raw Data'!DL297</f>
        <v>3880</v>
      </c>
      <c r="DZ297">
        <f>'Raw Data'!DM297</f>
        <v>0</v>
      </c>
      <c r="EA297">
        <f>'Raw Data'!DN297</f>
        <v>3770</v>
      </c>
      <c r="EB297">
        <f>'Raw Data'!DO297</f>
        <v>14</v>
      </c>
      <c r="EC297">
        <f>'Raw Data'!DP297</f>
        <v>3580</v>
      </c>
      <c r="ED297">
        <f>'Raw Data'!DQ297</f>
        <v>14</v>
      </c>
      <c r="EE297">
        <f>'Raw Data'!DR297</f>
        <v>3420</v>
      </c>
      <c r="EF297">
        <f>'Raw Data'!DS297</f>
        <v>14</v>
      </c>
      <c r="EG297">
        <f>'Raw Data'!DT297</f>
        <v>3000</v>
      </c>
      <c r="EH297">
        <f>'Raw Data'!DU297</f>
        <v>14</v>
      </c>
      <c r="EI297">
        <f>'Raw Data'!DV297</f>
        <v>3020</v>
      </c>
      <c r="EJ297">
        <f>'Raw Data'!DW297</f>
        <v>13.8</v>
      </c>
      <c r="EK297">
        <f>'Raw Data'!DX297</f>
        <v>2990</v>
      </c>
      <c r="EL297">
        <f>'Raw Data'!DY297</f>
        <v>13.8</v>
      </c>
      <c r="EM297">
        <f>'Raw Data'!DZ297</f>
        <v>0</v>
      </c>
    </row>
    <row r="298" spans="1:143" x14ac:dyDescent="0.3">
      <c r="A298">
        <f>'Raw Data'!A298</f>
        <v>297</v>
      </c>
      <c r="B298">
        <f>'Raw Data'!B298</f>
        <v>7259830</v>
      </c>
      <c r="C298" t="str">
        <f>'Raw Data'!C298</f>
        <v>Gsp Post 00</v>
      </c>
      <c r="D298">
        <f>'Raw Data'!D298</f>
        <v>43638.15</v>
      </c>
      <c r="E298" s="1">
        <f t="shared" si="42"/>
        <v>2019</v>
      </c>
      <c r="F298" s="1" t="str" cm="1">
        <f t="array" ref="F298">_xlfn.IFS(E298&lt;=2016,"before treatment",E298=2017,"unknown",E298&gt;2017,"after treatment")</f>
        <v>after treatment</v>
      </c>
      <c r="G298" s="1">
        <f t="shared" si="43"/>
        <v>0</v>
      </c>
      <c r="H298" s="1">
        <f t="shared" si="44"/>
        <v>1</v>
      </c>
      <c r="I298" t="str">
        <f>'Raw Data'!E298</f>
        <v>Hart</v>
      </c>
      <c r="J298" t="str">
        <f>'Raw Data'!F298</f>
        <v>Reed Creek Hwy</v>
      </c>
      <c r="K298" t="str">
        <f>'Raw Data'!G298</f>
        <v>(none)</v>
      </c>
      <c r="L298" t="str">
        <f>'Raw Data'!H298</f>
        <v>(O) No Injury</v>
      </c>
      <c r="M298">
        <f>'Raw Data'!I298</f>
        <v>0</v>
      </c>
      <c r="N298">
        <f>'Raw Data'!J298</f>
        <v>0</v>
      </c>
      <c r="O298">
        <f>'Raw Data'!K298</f>
        <v>0</v>
      </c>
      <c r="P298" t="str">
        <f>'Raw Data'!L298</f>
        <v>Not a Collision with Motor Vehicle</v>
      </c>
      <c r="Q298" t="str">
        <f>'Raw Data'!M298</f>
        <v>Off Roadway</v>
      </c>
      <c r="R298" t="str">
        <f>'Raw Data'!N298</f>
        <v>Tree</v>
      </c>
      <c r="S298" t="str">
        <f>'Raw Data'!O298</f>
        <v>Tree</v>
      </c>
      <c r="T298" t="str">
        <f>'Raw Data'!P298</f>
        <v>No Contributing Factors</v>
      </c>
      <c r="U298">
        <f>'Raw Data'!Q298</f>
        <v>1</v>
      </c>
      <c r="V298" s="1" t="str">
        <f t="shared" si="45"/>
        <v>Yes</v>
      </c>
      <c r="W298" t="str">
        <f>'Raw Data'!R298</f>
        <v>Negotiating a Curve</v>
      </c>
      <c r="X298" t="str">
        <f>'Raw Data'!S298</f>
        <v>North</v>
      </c>
      <c r="Y298" t="str">
        <f>'Raw Data'!T298</f>
        <v>Dark-Not Lighted</v>
      </c>
      <c r="Z298" t="str">
        <f>'Raw Data'!U298</f>
        <v>Wet</v>
      </c>
      <c r="AA298">
        <f>'Raw Data'!V298</f>
        <v>34</v>
      </c>
      <c r="AB298" t="str">
        <f>'Raw Data'!W298</f>
        <v>Lap and Shoulder Belt Used</v>
      </c>
      <c r="AC298" s="1">
        <f t="shared" si="46"/>
        <v>0</v>
      </c>
      <c r="AD298" t="str">
        <f>'Raw Data'!X298</f>
        <v>Pickup Truck</v>
      </c>
      <c r="AE298" t="str">
        <f>'Raw Data'!Y298</f>
        <v>1471005100I</v>
      </c>
      <c r="AF298">
        <f>'Raw Data'!Z298</f>
        <v>16.154420999999999</v>
      </c>
      <c r="AG298">
        <f>'Raw Data'!AA298</f>
        <v>34.427686000000001</v>
      </c>
      <c r="AH298">
        <f>'Raw Data'!AB298</f>
        <v>-82.939279999999997</v>
      </c>
      <c r="AI298">
        <f>'Raw Data'!AC298</f>
        <v>12</v>
      </c>
      <c r="AJ298">
        <f>'Raw Data'!AD298</f>
        <v>87</v>
      </c>
      <c r="AK298">
        <f>'Raw Data'!AE298</f>
        <v>1383</v>
      </c>
      <c r="AL298" t="str">
        <f>'Raw Data'!AF298</f>
        <v>D1_0051_00_I</v>
      </c>
      <c r="AM298">
        <f>'Raw Data'!AG298</f>
        <v>49</v>
      </c>
      <c r="AN298">
        <f>'Raw Data'!AH298</f>
        <v>52</v>
      </c>
      <c r="AO298" t="str">
        <f>'Raw Data'!AI298</f>
        <v>split</v>
      </c>
      <c r="AP298">
        <f>'Raw Data'!AJ298</f>
        <v>899.1</v>
      </c>
      <c r="AQ298">
        <f>'Raw Data'!AK298</f>
        <v>41.1</v>
      </c>
      <c r="AR298">
        <f>'Raw Data'!AL298</f>
        <v>645.9</v>
      </c>
      <c r="AS298">
        <f>'Raw Data'!AM298</f>
        <v>-82.938687000000002</v>
      </c>
      <c r="AT298">
        <f>'Raw Data'!AN298</f>
        <v>34.425041</v>
      </c>
      <c r="AU298">
        <f>'Raw Data'!AO298</f>
        <v>-82.939314999999993</v>
      </c>
      <c r="AV298">
        <f>'Raw Data'!AP298</f>
        <v>34.426693999999998</v>
      </c>
      <c r="AW298" t="str">
        <f>'Raw Data'!AQ298</f>
        <v>1471005100I</v>
      </c>
      <c r="AX298">
        <f>'Raw Data'!AR298</f>
        <v>1</v>
      </c>
      <c r="AY298">
        <f>'Raw Data'!AS298</f>
        <v>147</v>
      </c>
      <c r="AZ298">
        <f>'Raw Data'!AT298</f>
        <v>51</v>
      </c>
      <c r="BA298">
        <f>'Raw Data'!AU298</f>
        <v>0</v>
      </c>
      <c r="BB298">
        <f>'Raw Data'!AV298</f>
        <v>55</v>
      </c>
      <c r="BC298">
        <f>'Raw Data'!AW298</f>
        <v>6.2</v>
      </c>
      <c r="BD298">
        <f>'Raw Data'!AX298</f>
        <v>5.98</v>
      </c>
      <c r="BE298">
        <f>'Raw Data'!AY298</f>
        <v>831.4</v>
      </c>
      <c r="BF298">
        <f>'Raw Data'!AZ298</f>
        <v>834.6</v>
      </c>
      <c r="BG298">
        <f>'Raw Data'!BA298</f>
        <v>833</v>
      </c>
      <c r="BH298">
        <f>'Raw Data'!BB298</f>
        <v>55</v>
      </c>
      <c r="BI298">
        <f>'Raw Data'!BC298</f>
        <v>56.5</v>
      </c>
      <c r="BJ298">
        <f>'Raw Data'!BD298</f>
        <v>0</v>
      </c>
      <c r="BK298">
        <f>'Raw Data'!BE298</f>
        <v>43087</v>
      </c>
      <c r="BL298" t="str">
        <f>'Raw Data'!BF298</f>
        <v>NONE</v>
      </c>
      <c r="BM298">
        <f>'Raw Data'!BG298</f>
        <v>1.825E-3</v>
      </c>
      <c r="BN298">
        <f>'Raw Data'!BH298</f>
        <v>29667</v>
      </c>
      <c r="BO298">
        <f>'Raw Data'!BI298</f>
        <v>29635</v>
      </c>
      <c r="BP298" t="str">
        <f>'Raw Data'!BJ298</f>
        <v>1471005100I</v>
      </c>
      <c r="BQ298" t="str">
        <f>'Raw Data'!BK298</f>
        <v>HART</v>
      </c>
      <c r="BR298">
        <f>'Raw Data'!BL298</f>
        <v>1</v>
      </c>
      <c r="BS298">
        <f>'Raw Data'!BM298</f>
        <v>5100</v>
      </c>
      <c r="BT298">
        <f>'Raw Data'!BN298</f>
        <v>1</v>
      </c>
      <c r="BU298">
        <f>'Raw Data'!BO298</f>
        <v>1</v>
      </c>
      <c r="BV298">
        <f>'Raw Data'!BP298</f>
        <v>2</v>
      </c>
      <c r="BW298">
        <f>'Raw Data'!BQ298</f>
        <v>1</v>
      </c>
      <c r="BX298">
        <f>'Raw Data'!BR298</f>
        <v>1</v>
      </c>
      <c r="BY298">
        <f>'Raw Data'!BS298</f>
        <v>2</v>
      </c>
      <c r="BZ298">
        <f>'Raw Data'!BT298</f>
        <v>0</v>
      </c>
      <c r="CA298">
        <f>'Raw Data'!BU298</f>
        <v>5</v>
      </c>
      <c r="CB298" t="str">
        <f>'Raw Data'!BV298</f>
        <v>N</v>
      </c>
      <c r="CC298">
        <f>'Raw Data'!BW298</f>
        <v>147</v>
      </c>
      <c r="CD298">
        <f>'Raw Data'!BX298</f>
        <v>51</v>
      </c>
      <c r="CE298">
        <f>'Raw Data'!BY298</f>
        <v>0</v>
      </c>
      <c r="CF298" t="str">
        <f>'Raw Data'!BZ298</f>
        <v>Not Urban</v>
      </c>
      <c r="CG298" t="str">
        <f>'Raw Data'!CA298</f>
        <v>Not Urban</v>
      </c>
      <c r="CH298">
        <f>'Raw Data'!CB298</f>
        <v>0</v>
      </c>
      <c r="CI298">
        <f>'Raw Data'!CC298</f>
        <v>55</v>
      </c>
      <c r="CJ298">
        <f>'Raw Data'!CD298</f>
        <v>1790</v>
      </c>
      <c r="CK298" t="str">
        <f>'Raw Data'!CE298</f>
        <v xml:space="preserve"> </v>
      </c>
      <c r="CL298">
        <f>'Raw Data'!CF298</f>
        <v>0</v>
      </c>
      <c r="CM298">
        <f>'Raw Data'!CG298</f>
        <v>0.48386499999999999</v>
      </c>
      <c r="CN298">
        <f>'Raw Data'!CH298</f>
        <v>9</v>
      </c>
      <c r="CO298" t="str">
        <f>'Raw Data'!CI298</f>
        <v>State Mainline</v>
      </c>
      <c r="CP298">
        <f>'Raw Data'!CJ298</f>
        <v>1790</v>
      </c>
      <c r="CQ298">
        <f>'Raw Data'!CK298</f>
        <v>341149</v>
      </c>
      <c r="CR298">
        <f>'Raw Data'!CL298</f>
        <v>15.79</v>
      </c>
      <c r="CS298">
        <f>'Raw Data'!CM298</f>
        <v>16.28</v>
      </c>
      <c r="CT298">
        <f>'Raw Data'!CN298</f>
        <v>341149</v>
      </c>
      <c r="CU298">
        <f>'Raw Data'!CO298</f>
        <v>0</v>
      </c>
      <c r="CV298">
        <f>'Raw Data'!CP298</f>
        <v>2554.8080949999999</v>
      </c>
      <c r="CW298">
        <f>'Raw Data'!CQ298</f>
        <v>100</v>
      </c>
      <c r="CX298">
        <f>'Raw Data'!CR298</f>
        <v>29659</v>
      </c>
      <c r="CY298">
        <f>'Raw Data'!CS298</f>
        <v>1.6441999999999998E-2</v>
      </c>
      <c r="CZ298">
        <f>'Raw Data'!CT298</f>
        <v>0</v>
      </c>
      <c r="DA298">
        <f>'Raw Data'!CU298</f>
        <v>1.825E-3</v>
      </c>
      <c r="DB298">
        <f>'Raw Data'!CV298</f>
        <v>464</v>
      </c>
      <c r="DC298" t="str">
        <f>'Raw Data'!CW298</f>
        <v>147-0245</v>
      </c>
      <c r="DD298" t="str">
        <f>'Raw Data'!CX298</f>
        <v>5R : Rural Major Collector</v>
      </c>
      <c r="DE298" t="str">
        <f>'Raw Data'!CY298</f>
        <v>34.421919, -82.936301</v>
      </c>
      <c r="DF298">
        <f>'Raw Data'!CZ298</f>
        <v>-82.936301</v>
      </c>
      <c r="DG298">
        <f>'Raw Data'!DA298</f>
        <v>34.421919000000003</v>
      </c>
      <c r="DH298">
        <f>'Raw Data'!DB298</f>
        <v>34.421919000000003</v>
      </c>
      <c r="DI298">
        <f>'Raw Data'!DC298</f>
        <v>-82.936301</v>
      </c>
      <c r="DJ298">
        <f>'Raw Data'!DD298</f>
        <v>1.825E-3</v>
      </c>
      <c r="DK298">
        <f>'Raw Data'!DE298</f>
        <v>12</v>
      </c>
      <c r="DL298" s="1" t="str">
        <f>VLOOKUP(DK298,'Curve Info'!$A$9:$P$76,16)</f>
        <v>High Crash Frequency</v>
      </c>
      <c r="DM298" s="1" t="str">
        <f>VLOOKUP(DK298,'Curve Info'!$A$9:$P$76,14)</f>
        <v>Medium AADT</v>
      </c>
      <c r="DN298" s="1">
        <f t="shared" si="47"/>
        <v>1640</v>
      </c>
      <c r="DO298" s="1">
        <f t="shared" si="48"/>
        <v>1610</v>
      </c>
      <c r="DP298" s="1">
        <f t="shared" si="49"/>
        <v>30</v>
      </c>
      <c r="DQ298" s="1">
        <f t="shared" si="50"/>
        <v>1.8633540372670808E-2</v>
      </c>
      <c r="DR298" s="1">
        <f t="shared" si="51"/>
        <v>1625</v>
      </c>
      <c r="DS298">
        <f>'Raw Data'!DF298</f>
        <v>1520</v>
      </c>
      <c r="DT298">
        <f>'Raw Data'!DG298</f>
        <v>0</v>
      </c>
      <c r="DU298">
        <f>'Raw Data'!DH298</f>
        <v>1590</v>
      </c>
      <c r="DV298">
        <f>'Raw Data'!DI298</f>
        <v>0</v>
      </c>
      <c r="DW298">
        <f>'Raw Data'!DJ298</f>
        <v>1810</v>
      </c>
      <c r="DX298">
        <f>'Raw Data'!DK298</f>
        <v>0</v>
      </c>
      <c r="DY298">
        <f>'Raw Data'!DL298</f>
        <v>1840</v>
      </c>
      <c r="DZ298">
        <f>'Raw Data'!DM298</f>
        <v>0</v>
      </c>
      <c r="EA298">
        <f>'Raw Data'!DN298</f>
        <v>1790</v>
      </c>
      <c r="EB298">
        <f>'Raw Data'!DO298</f>
        <v>8</v>
      </c>
      <c r="EC298">
        <f>'Raw Data'!DP298</f>
        <v>1700</v>
      </c>
      <c r="ED298">
        <f>'Raw Data'!DQ298</f>
        <v>7.9</v>
      </c>
      <c r="EE298">
        <f>'Raw Data'!DR298</f>
        <v>1620</v>
      </c>
      <c r="EF298">
        <f>'Raw Data'!DS298</f>
        <v>8</v>
      </c>
      <c r="EG298">
        <f>'Raw Data'!DT298</f>
        <v>1330</v>
      </c>
      <c r="EH298">
        <f>'Raw Data'!DU298</f>
        <v>8</v>
      </c>
      <c r="EI298">
        <f>'Raw Data'!DV298</f>
        <v>1340</v>
      </c>
      <c r="EJ298">
        <f>'Raw Data'!DW298</f>
        <v>8</v>
      </c>
      <c r="EK298">
        <f>'Raw Data'!DX298</f>
        <v>1450</v>
      </c>
      <c r="EL298">
        <f>'Raw Data'!DY298</f>
        <v>8</v>
      </c>
      <c r="EM298">
        <f>'Raw Data'!DZ298</f>
        <v>9.9099999999999991E-4</v>
      </c>
    </row>
    <row r="299" spans="1:143" x14ac:dyDescent="0.3">
      <c r="A299">
        <f>'Raw Data'!A299</f>
        <v>298</v>
      </c>
      <c r="B299">
        <f>'Raw Data'!B299</f>
        <v>5860031</v>
      </c>
      <c r="C299" t="str">
        <f>'Raw Data'!C299</f>
        <v>Gsp Post 00</v>
      </c>
      <c r="D299">
        <f>'Raw Data'!D299</f>
        <v>42579.144444444442</v>
      </c>
      <c r="E299" s="1">
        <f t="shared" si="42"/>
        <v>2016</v>
      </c>
      <c r="F299" s="1" t="str" cm="1">
        <f t="array" ref="F299">_xlfn.IFS(E299&lt;=2016,"before treatment",E299=2017,"unknown",E299&gt;2017,"after treatment")</f>
        <v>before treatment</v>
      </c>
      <c r="G299" s="1">
        <f t="shared" si="43"/>
        <v>1</v>
      </c>
      <c r="H299" s="1">
        <f t="shared" si="44"/>
        <v>0</v>
      </c>
      <c r="I299" t="str">
        <f>'Raw Data'!E299</f>
        <v>Hart</v>
      </c>
      <c r="J299" t="str">
        <f>'Raw Data'!F299</f>
        <v>Reed Creek Hwy</v>
      </c>
      <c r="K299" t="str">
        <f>'Raw Data'!G299</f>
        <v>(none)</v>
      </c>
      <c r="L299" t="str">
        <f>'Raw Data'!H299</f>
        <v>(K) Fatal Injury</v>
      </c>
      <c r="M299">
        <f>'Raw Data'!I299</f>
        <v>1</v>
      </c>
      <c r="N299">
        <f>'Raw Data'!J299</f>
        <v>0</v>
      </c>
      <c r="O299">
        <f>'Raw Data'!K299</f>
        <v>1</v>
      </c>
      <c r="P299" t="str">
        <f>'Raw Data'!L299</f>
        <v>Not a Collision with Motor Vehicle</v>
      </c>
      <c r="Q299" t="str">
        <f>'Raw Data'!M299</f>
        <v>On Shoulder</v>
      </c>
      <c r="R299" t="str">
        <f>'Raw Data'!N299</f>
        <v>Culvert</v>
      </c>
      <c r="S299" t="str">
        <f>'Raw Data'!O299</f>
        <v>Fire/Explosion</v>
      </c>
      <c r="T299" t="str">
        <f>'Raw Data'!P299</f>
        <v>No Contributing Factors</v>
      </c>
      <c r="U299">
        <f>'Raw Data'!Q299</f>
        <v>1</v>
      </c>
      <c r="V299" s="1" t="str">
        <f t="shared" si="45"/>
        <v>Yes</v>
      </c>
      <c r="W299" t="str">
        <f>'Raw Data'!R299</f>
        <v>Negotiating a Curve</v>
      </c>
      <c r="X299" t="str">
        <f>'Raw Data'!S299</f>
        <v>West</v>
      </c>
      <c r="Y299" t="str">
        <f>'Raw Data'!T299</f>
        <v>Dark-Not Lighted</v>
      </c>
      <c r="Z299" t="str">
        <f>'Raw Data'!U299</f>
        <v>Dry</v>
      </c>
      <c r="AA299">
        <f>'Raw Data'!V299</f>
        <v>27</v>
      </c>
      <c r="AB299" t="str">
        <f>'Raw Data'!W299</f>
        <v>["Lap and Shoulder Belt Used","Lap and Shoulder Belt Used","None Used","None Used"]</v>
      </c>
      <c r="AC299" s="1">
        <f t="shared" si="46"/>
        <v>0</v>
      </c>
      <c r="AD299" t="str">
        <f>'Raw Data'!X299</f>
        <v>Passenger Car</v>
      </c>
      <c r="AE299" t="str">
        <f>'Raw Data'!Y299</f>
        <v>1471005100I</v>
      </c>
      <c r="AF299">
        <f>'Raw Data'!Z299</f>
        <v>15.904045999999999</v>
      </c>
      <c r="AG299">
        <f>'Raw Data'!AA299</f>
        <v>34.424382000000001</v>
      </c>
      <c r="AH299">
        <f>'Raw Data'!AB299</f>
        <v>-82.938108999999997</v>
      </c>
      <c r="AI299">
        <f>'Raw Data'!AC299</f>
        <v>12</v>
      </c>
      <c r="AJ299">
        <f>'Raw Data'!AD299</f>
        <v>87</v>
      </c>
      <c r="AK299">
        <f>'Raw Data'!AE299</f>
        <v>1383</v>
      </c>
      <c r="AL299" t="str">
        <f>'Raw Data'!AF299</f>
        <v>D1_0051_00_I</v>
      </c>
      <c r="AM299">
        <f>'Raw Data'!AG299</f>
        <v>49</v>
      </c>
      <c r="AN299">
        <f>'Raw Data'!AH299</f>
        <v>52</v>
      </c>
      <c r="AO299" t="str">
        <f>'Raw Data'!AI299</f>
        <v>split</v>
      </c>
      <c r="AP299">
        <f>'Raw Data'!AJ299</f>
        <v>899.1</v>
      </c>
      <c r="AQ299">
        <f>'Raw Data'!AK299</f>
        <v>41.1</v>
      </c>
      <c r="AR299">
        <f>'Raw Data'!AL299</f>
        <v>645.9</v>
      </c>
      <c r="AS299">
        <f>'Raw Data'!AM299</f>
        <v>-82.938687000000002</v>
      </c>
      <c r="AT299">
        <f>'Raw Data'!AN299</f>
        <v>34.425041</v>
      </c>
      <c r="AU299">
        <f>'Raw Data'!AO299</f>
        <v>-82.939314999999993</v>
      </c>
      <c r="AV299">
        <f>'Raw Data'!AP299</f>
        <v>34.426693999999998</v>
      </c>
      <c r="AW299" t="str">
        <f>'Raw Data'!AQ299</f>
        <v>1471005100I</v>
      </c>
      <c r="AX299">
        <f>'Raw Data'!AR299</f>
        <v>1</v>
      </c>
      <c r="AY299">
        <f>'Raw Data'!AS299</f>
        <v>147</v>
      </c>
      <c r="AZ299">
        <f>'Raw Data'!AT299</f>
        <v>51</v>
      </c>
      <c r="BA299">
        <f>'Raw Data'!AU299</f>
        <v>0</v>
      </c>
      <c r="BB299">
        <f>'Raw Data'!AV299</f>
        <v>55</v>
      </c>
      <c r="BC299">
        <f>'Raw Data'!AW299</f>
        <v>6.2</v>
      </c>
      <c r="BD299">
        <f>'Raw Data'!AX299</f>
        <v>5.98</v>
      </c>
      <c r="BE299">
        <f>'Raw Data'!AY299</f>
        <v>831.4</v>
      </c>
      <c r="BF299">
        <f>'Raw Data'!AZ299</f>
        <v>834.6</v>
      </c>
      <c r="BG299">
        <f>'Raw Data'!BA299</f>
        <v>833</v>
      </c>
      <c r="BH299">
        <f>'Raw Data'!BB299</f>
        <v>55</v>
      </c>
      <c r="BI299">
        <f>'Raw Data'!BC299</f>
        <v>56.5</v>
      </c>
      <c r="BJ299">
        <f>'Raw Data'!BD299</f>
        <v>0</v>
      </c>
      <c r="BK299">
        <f>'Raw Data'!BE299</f>
        <v>43087</v>
      </c>
      <c r="BL299" t="str">
        <f>'Raw Data'!BF299</f>
        <v>NONE</v>
      </c>
      <c r="BM299">
        <f>'Raw Data'!BG299</f>
        <v>1.825E-3</v>
      </c>
      <c r="BN299">
        <f>'Raw Data'!BH299</f>
        <v>29667</v>
      </c>
      <c r="BO299">
        <f>'Raw Data'!BI299</f>
        <v>29635</v>
      </c>
      <c r="BP299" t="str">
        <f>'Raw Data'!BJ299</f>
        <v>1471005100I</v>
      </c>
      <c r="BQ299" t="str">
        <f>'Raw Data'!BK299</f>
        <v>HART</v>
      </c>
      <c r="BR299">
        <f>'Raw Data'!BL299</f>
        <v>1</v>
      </c>
      <c r="BS299">
        <f>'Raw Data'!BM299</f>
        <v>5100</v>
      </c>
      <c r="BT299">
        <f>'Raw Data'!BN299</f>
        <v>1</v>
      </c>
      <c r="BU299">
        <f>'Raw Data'!BO299</f>
        <v>1</v>
      </c>
      <c r="BV299">
        <f>'Raw Data'!BP299</f>
        <v>2</v>
      </c>
      <c r="BW299">
        <f>'Raw Data'!BQ299</f>
        <v>1</v>
      </c>
      <c r="BX299">
        <f>'Raw Data'!BR299</f>
        <v>1</v>
      </c>
      <c r="BY299">
        <f>'Raw Data'!BS299</f>
        <v>2</v>
      </c>
      <c r="BZ299">
        <f>'Raw Data'!BT299</f>
        <v>0</v>
      </c>
      <c r="CA299">
        <f>'Raw Data'!BU299</f>
        <v>5</v>
      </c>
      <c r="CB299" t="str">
        <f>'Raw Data'!BV299</f>
        <v>N</v>
      </c>
      <c r="CC299">
        <f>'Raw Data'!BW299</f>
        <v>147</v>
      </c>
      <c r="CD299">
        <f>'Raw Data'!BX299</f>
        <v>51</v>
      </c>
      <c r="CE299">
        <f>'Raw Data'!BY299</f>
        <v>0</v>
      </c>
      <c r="CF299" t="str">
        <f>'Raw Data'!BZ299</f>
        <v>Not Urban</v>
      </c>
      <c r="CG299" t="str">
        <f>'Raw Data'!CA299</f>
        <v>Not Urban</v>
      </c>
      <c r="CH299">
        <f>'Raw Data'!CB299</f>
        <v>0</v>
      </c>
      <c r="CI299">
        <f>'Raw Data'!CC299</f>
        <v>55</v>
      </c>
      <c r="CJ299">
        <f>'Raw Data'!CD299</f>
        <v>1790</v>
      </c>
      <c r="CK299" t="str">
        <f>'Raw Data'!CE299</f>
        <v xml:space="preserve"> </v>
      </c>
      <c r="CL299">
        <f>'Raw Data'!CF299</f>
        <v>0</v>
      </c>
      <c r="CM299">
        <f>'Raw Data'!CG299</f>
        <v>0.48386499999999999</v>
      </c>
      <c r="CN299">
        <f>'Raw Data'!CH299</f>
        <v>9</v>
      </c>
      <c r="CO299" t="str">
        <f>'Raw Data'!CI299</f>
        <v>State Mainline</v>
      </c>
      <c r="CP299">
        <f>'Raw Data'!CJ299</f>
        <v>1790</v>
      </c>
      <c r="CQ299">
        <f>'Raw Data'!CK299</f>
        <v>341149</v>
      </c>
      <c r="CR299">
        <f>'Raw Data'!CL299</f>
        <v>15.79</v>
      </c>
      <c r="CS299">
        <f>'Raw Data'!CM299</f>
        <v>16.28</v>
      </c>
      <c r="CT299">
        <f>'Raw Data'!CN299</f>
        <v>341149</v>
      </c>
      <c r="CU299">
        <f>'Raw Data'!CO299</f>
        <v>0</v>
      </c>
      <c r="CV299">
        <f>'Raw Data'!CP299</f>
        <v>2554.8080949999999</v>
      </c>
      <c r="CW299">
        <f>'Raw Data'!CQ299</f>
        <v>100</v>
      </c>
      <c r="CX299">
        <f>'Raw Data'!CR299</f>
        <v>29659</v>
      </c>
      <c r="CY299">
        <f>'Raw Data'!CS299</f>
        <v>1.6441999999999998E-2</v>
      </c>
      <c r="CZ299">
        <f>'Raw Data'!CT299</f>
        <v>0</v>
      </c>
      <c r="DA299">
        <f>'Raw Data'!CU299</f>
        <v>1.825E-3</v>
      </c>
      <c r="DB299">
        <f>'Raw Data'!CV299</f>
        <v>464</v>
      </c>
      <c r="DC299" t="str">
        <f>'Raw Data'!CW299</f>
        <v>147-0245</v>
      </c>
      <c r="DD299" t="str">
        <f>'Raw Data'!CX299</f>
        <v>5R : Rural Major Collector</v>
      </c>
      <c r="DE299" t="str">
        <f>'Raw Data'!CY299</f>
        <v>34.421919, -82.936301</v>
      </c>
      <c r="DF299">
        <f>'Raw Data'!CZ299</f>
        <v>-82.936301</v>
      </c>
      <c r="DG299">
        <f>'Raw Data'!DA299</f>
        <v>34.421919000000003</v>
      </c>
      <c r="DH299">
        <f>'Raw Data'!DB299</f>
        <v>34.421919000000003</v>
      </c>
      <c r="DI299">
        <f>'Raw Data'!DC299</f>
        <v>-82.936301</v>
      </c>
      <c r="DJ299">
        <f>'Raw Data'!DD299</f>
        <v>1.825E-3</v>
      </c>
      <c r="DK299">
        <f>'Raw Data'!DE299</f>
        <v>12</v>
      </c>
      <c r="DL299" s="1" t="str">
        <f>VLOOKUP(DK299,'Curve Info'!$A$9:$P$76,16)</f>
        <v>High Crash Frequency</v>
      </c>
      <c r="DM299" s="1" t="str">
        <f>VLOOKUP(DK299,'Curve Info'!$A$9:$P$76,14)</f>
        <v>Medium AADT</v>
      </c>
      <c r="DN299" s="1">
        <f t="shared" si="47"/>
        <v>1640</v>
      </c>
      <c r="DO299" s="1">
        <f t="shared" si="48"/>
        <v>1610</v>
      </c>
      <c r="DP299" s="1">
        <f t="shared" si="49"/>
        <v>30</v>
      </c>
      <c r="DQ299" s="1">
        <f t="shared" si="50"/>
        <v>1.8633540372670808E-2</v>
      </c>
      <c r="DR299" s="1">
        <f t="shared" si="51"/>
        <v>1625</v>
      </c>
      <c r="DS299">
        <f>'Raw Data'!DF299</f>
        <v>1520</v>
      </c>
      <c r="DT299">
        <f>'Raw Data'!DG299</f>
        <v>0</v>
      </c>
      <c r="DU299">
        <f>'Raw Data'!DH299</f>
        <v>1590</v>
      </c>
      <c r="DV299">
        <f>'Raw Data'!DI299</f>
        <v>0</v>
      </c>
      <c r="DW299">
        <f>'Raw Data'!DJ299</f>
        <v>1810</v>
      </c>
      <c r="DX299">
        <f>'Raw Data'!DK299</f>
        <v>0</v>
      </c>
      <c r="DY299">
        <f>'Raw Data'!DL299</f>
        <v>1840</v>
      </c>
      <c r="DZ299">
        <f>'Raw Data'!DM299</f>
        <v>0</v>
      </c>
      <c r="EA299">
        <f>'Raw Data'!DN299</f>
        <v>1790</v>
      </c>
      <c r="EB299">
        <f>'Raw Data'!DO299</f>
        <v>8</v>
      </c>
      <c r="EC299">
        <f>'Raw Data'!DP299</f>
        <v>1700</v>
      </c>
      <c r="ED299">
        <f>'Raw Data'!DQ299</f>
        <v>7.9</v>
      </c>
      <c r="EE299">
        <f>'Raw Data'!DR299</f>
        <v>1620</v>
      </c>
      <c r="EF299">
        <f>'Raw Data'!DS299</f>
        <v>8</v>
      </c>
      <c r="EG299">
        <f>'Raw Data'!DT299</f>
        <v>1330</v>
      </c>
      <c r="EH299">
        <f>'Raw Data'!DU299</f>
        <v>8</v>
      </c>
      <c r="EI299">
        <f>'Raw Data'!DV299</f>
        <v>1340</v>
      </c>
      <c r="EJ299">
        <f>'Raw Data'!DW299</f>
        <v>8</v>
      </c>
      <c r="EK299">
        <f>'Raw Data'!DX299</f>
        <v>1450</v>
      </c>
      <c r="EL299">
        <f>'Raw Data'!DY299</f>
        <v>8</v>
      </c>
      <c r="EM299">
        <f>'Raw Data'!DZ299</f>
        <v>8.7799999999999998E-4</v>
      </c>
    </row>
    <row r="300" spans="1:143" x14ac:dyDescent="0.3">
      <c r="A300">
        <f>'Raw Data'!A300</f>
        <v>299</v>
      </c>
      <c r="B300">
        <f>'Raw Data'!B300</f>
        <v>5715092</v>
      </c>
      <c r="C300" t="str">
        <f>'Raw Data'!C300</f>
        <v>Gsp Post 00</v>
      </c>
      <c r="D300">
        <f>'Raw Data'!D300</f>
        <v>42475.512499999997</v>
      </c>
      <c r="E300" s="1">
        <f t="shared" si="42"/>
        <v>2016</v>
      </c>
      <c r="F300" s="1" t="str" cm="1">
        <f t="array" ref="F300">_xlfn.IFS(E300&lt;=2016,"before treatment",E300=2017,"unknown",E300&gt;2017,"after treatment")</f>
        <v>before treatment</v>
      </c>
      <c r="G300" s="1">
        <f t="shared" si="43"/>
        <v>1</v>
      </c>
      <c r="H300" s="1">
        <f t="shared" si="44"/>
        <v>0</v>
      </c>
      <c r="I300" t="str">
        <f>'Raw Data'!E300</f>
        <v>Hart</v>
      </c>
      <c r="J300" t="str">
        <f>'Raw Data'!F300</f>
        <v>Reed Creek Hwy</v>
      </c>
      <c r="K300" t="str">
        <f>'Raw Data'!G300</f>
        <v>(none)</v>
      </c>
      <c r="L300" t="str">
        <f>'Raw Data'!H300</f>
        <v>(C) Possible Injury / Complaint</v>
      </c>
      <c r="M300">
        <f>'Raw Data'!I300</f>
        <v>0</v>
      </c>
      <c r="N300">
        <f>'Raw Data'!J300</f>
        <v>0</v>
      </c>
      <c r="O300">
        <f>'Raw Data'!K300</f>
        <v>0</v>
      </c>
      <c r="P300" t="str">
        <f>'Raw Data'!L300</f>
        <v>Not a Collision with Motor Vehicle</v>
      </c>
      <c r="Q300" t="str">
        <f>'Raw Data'!M300</f>
        <v>On Shoulder</v>
      </c>
      <c r="R300" t="str">
        <f>'Raw Data'!N300</f>
        <v>Ditch</v>
      </c>
      <c r="S300" t="str">
        <f>'Raw Data'!O300</f>
        <v>Ditch</v>
      </c>
      <c r="T300" t="str">
        <f>'Raw Data'!P300</f>
        <v>No Contributing Factors</v>
      </c>
      <c r="U300">
        <f>'Raw Data'!Q300</f>
        <v>1</v>
      </c>
      <c r="V300" s="1" t="str">
        <f t="shared" si="45"/>
        <v>Yes</v>
      </c>
      <c r="W300" t="str">
        <f>'Raw Data'!R300</f>
        <v>Negotiating a Curve</v>
      </c>
      <c r="X300" t="str">
        <f>'Raw Data'!S300</f>
        <v>East</v>
      </c>
      <c r="Y300" t="str">
        <f>'Raw Data'!T300</f>
        <v>Daylight</v>
      </c>
      <c r="Z300" t="str">
        <f>'Raw Data'!U300</f>
        <v>Dry</v>
      </c>
      <c r="AA300">
        <f>'Raw Data'!V300</f>
        <v>62</v>
      </c>
      <c r="AB300" t="str">
        <f>'Raw Data'!W300</f>
        <v>Lap and Shoulder Belt Used</v>
      </c>
      <c r="AC300" s="1">
        <f t="shared" si="46"/>
        <v>0</v>
      </c>
      <c r="AD300" t="str">
        <f>'Raw Data'!X300</f>
        <v>Van</v>
      </c>
      <c r="AE300" t="str">
        <f>'Raw Data'!Y300</f>
        <v>1471005100I</v>
      </c>
      <c r="AF300">
        <f>'Raw Data'!Z300</f>
        <v>15.877516</v>
      </c>
      <c r="AG300">
        <f>'Raw Data'!AA300</f>
        <v>34.424069000000003</v>
      </c>
      <c r="AH300">
        <f>'Raw Data'!AB300</f>
        <v>-82.937845999999993</v>
      </c>
      <c r="AI300">
        <f>'Raw Data'!AC300</f>
        <v>12</v>
      </c>
      <c r="AJ300">
        <f>'Raw Data'!AD300</f>
        <v>87</v>
      </c>
      <c r="AK300">
        <f>'Raw Data'!AE300</f>
        <v>1383</v>
      </c>
      <c r="AL300" t="str">
        <f>'Raw Data'!AF300</f>
        <v>D1_0051_00_I</v>
      </c>
      <c r="AM300">
        <f>'Raw Data'!AG300</f>
        <v>49</v>
      </c>
      <c r="AN300">
        <f>'Raw Data'!AH300</f>
        <v>52</v>
      </c>
      <c r="AO300" t="str">
        <f>'Raw Data'!AI300</f>
        <v>split</v>
      </c>
      <c r="AP300">
        <f>'Raw Data'!AJ300</f>
        <v>899.1</v>
      </c>
      <c r="AQ300">
        <f>'Raw Data'!AK300</f>
        <v>41.1</v>
      </c>
      <c r="AR300">
        <f>'Raw Data'!AL300</f>
        <v>645.9</v>
      </c>
      <c r="AS300">
        <f>'Raw Data'!AM300</f>
        <v>-82.938687000000002</v>
      </c>
      <c r="AT300">
        <f>'Raw Data'!AN300</f>
        <v>34.425041</v>
      </c>
      <c r="AU300">
        <f>'Raw Data'!AO300</f>
        <v>-82.939314999999993</v>
      </c>
      <c r="AV300">
        <f>'Raw Data'!AP300</f>
        <v>34.426693999999998</v>
      </c>
      <c r="AW300" t="str">
        <f>'Raw Data'!AQ300</f>
        <v>1471005100I</v>
      </c>
      <c r="AX300">
        <f>'Raw Data'!AR300</f>
        <v>1</v>
      </c>
      <c r="AY300">
        <f>'Raw Data'!AS300</f>
        <v>147</v>
      </c>
      <c r="AZ300">
        <f>'Raw Data'!AT300</f>
        <v>51</v>
      </c>
      <c r="BA300">
        <f>'Raw Data'!AU300</f>
        <v>0</v>
      </c>
      <c r="BB300">
        <f>'Raw Data'!AV300</f>
        <v>55</v>
      </c>
      <c r="BC300">
        <f>'Raw Data'!AW300</f>
        <v>6.2</v>
      </c>
      <c r="BD300">
        <f>'Raw Data'!AX300</f>
        <v>5.98</v>
      </c>
      <c r="BE300">
        <f>'Raw Data'!AY300</f>
        <v>831.4</v>
      </c>
      <c r="BF300">
        <f>'Raw Data'!AZ300</f>
        <v>834.6</v>
      </c>
      <c r="BG300">
        <f>'Raw Data'!BA300</f>
        <v>833</v>
      </c>
      <c r="BH300">
        <f>'Raw Data'!BB300</f>
        <v>55</v>
      </c>
      <c r="BI300">
        <f>'Raw Data'!BC300</f>
        <v>56.5</v>
      </c>
      <c r="BJ300">
        <f>'Raw Data'!BD300</f>
        <v>0</v>
      </c>
      <c r="BK300">
        <f>'Raw Data'!BE300</f>
        <v>43087</v>
      </c>
      <c r="BL300" t="str">
        <f>'Raw Data'!BF300</f>
        <v>NONE</v>
      </c>
      <c r="BM300">
        <f>'Raw Data'!BG300</f>
        <v>1.825E-3</v>
      </c>
      <c r="BN300">
        <f>'Raw Data'!BH300</f>
        <v>29667</v>
      </c>
      <c r="BO300">
        <f>'Raw Data'!BI300</f>
        <v>29635</v>
      </c>
      <c r="BP300" t="str">
        <f>'Raw Data'!BJ300</f>
        <v>1471005100I</v>
      </c>
      <c r="BQ300" t="str">
        <f>'Raw Data'!BK300</f>
        <v>HART</v>
      </c>
      <c r="BR300">
        <f>'Raw Data'!BL300</f>
        <v>1</v>
      </c>
      <c r="BS300">
        <f>'Raw Data'!BM300</f>
        <v>5100</v>
      </c>
      <c r="BT300">
        <f>'Raw Data'!BN300</f>
        <v>1</v>
      </c>
      <c r="BU300">
        <f>'Raw Data'!BO300</f>
        <v>1</v>
      </c>
      <c r="BV300">
        <f>'Raw Data'!BP300</f>
        <v>2</v>
      </c>
      <c r="BW300">
        <f>'Raw Data'!BQ300</f>
        <v>1</v>
      </c>
      <c r="BX300">
        <f>'Raw Data'!BR300</f>
        <v>1</v>
      </c>
      <c r="BY300">
        <f>'Raw Data'!BS300</f>
        <v>2</v>
      </c>
      <c r="BZ300">
        <f>'Raw Data'!BT300</f>
        <v>0</v>
      </c>
      <c r="CA300">
        <f>'Raw Data'!BU300</f>
        <v>5</v>
      </c>
      <c r="CB300" t="str">
        <f>'Raw Data'!BV300</f>
        <v>N</v>
      </c>
      <c r="CC300">
        <f>'Raw Data'!BW300</f>
        <v>147</v>
      </c>
      <c r="CD300">
        <f>'Raw Data'!BX300</f>
        <v>51</v>
      </c>
      <c r="CE300">
        <f>'Raw Data'!BY300</f>
        <v>0</v>
      </c>
      <c r="CF300" t="str">
        <f>'Raw Data'!BZ300</f>
        <v>Not Urban</v>
      </c>
      <c r="CG300" t="str">
        <f>'Raw Data'!CA300</f>
        <v>Not Urban</v>
      </c>
      <c r="CH300">
        <f>'Raw Data'!CB300</f>
        <v>0</v>
      </c>
      <c r="CI300">
        <f>'Raw Data'!CC300</f>
        <v>55</v>
      </c>
      <c r="CJ300">
        <f>'Raw Data'!CD300</f>
        <v>1790</v>
      </c>
      <c r="CK300" t="str">
        <f>'Raw Data'!CE300</f>
        <v xml:space="preserve"> </v>
      </c>
      <c r="CL300">
        <f>'Raw Data'!CF300</f>
        <v>0</v>
      </c>
      <c r="CM300">
        <f>'Raw Data'!CG300</f>
        <v>0.48386499999999999</v>
      </c>
      <c r="CN300">
        <f>'Raw Data'!CH300</f>
        <v>9</v>
      </c>
      <c r="CO300" t="str">
        <f>'Raw Data'!CI300</f>
        <v>State Mainline</v>
      </c>
      <c r="CP300">
        <f>'Raw Data'!CJ300</f>
        <v>1790</v>
      </c>
      <c r="CQ300">
        <f>'Raw Data'!CK300</f>
        <v>341149</v>
      </c>
      <c r="CR300">
        <f>'Raw Data'!CL300</f>
        <v>15.79</v>
      </c>
      <c r="CS300">
        <f>'Raw Data'!CM300</f>
        <v>16.28</v>
      </c>
      <c r="CT300">
        <f>'Raw Data'!CN300</f>
        <v>341149</v>
      </c>
      <c r="CU300">
        <f>'Raw Data'!CO300</f>
        <v>0</v>
      </c>
      <c r="CV300">
        <f>'Raw Data'!CP300</f>
        <v>2554.8080949999999</v>
      </c>
      <c r="CW300">
        <f>'Raw Data'!CQ300</f>
        <v>100</v>
      </c>
      <c r="CX300">
        <f>'Raw Data'!CR300</f>
        <v>29659</v>
      </c>
      <c r="CY300">
        <f>'Raw Data'!CS300</f>
        <v>1.6441999999999998E-2</v>
      </c>
      <c r="CZ300">
        <f>'Raw Data'!CT300</f>
        <v>0</v>
      </c>
      <c r="DA300">
        <f>'Raw Data'!CU300</f>
        <v>1.825E-3</v>
      </c>
      <c r="DB300">
        <f>'Raw Data'!CV300</f>
        <v>464</v>
      </c>
      <c r="DC300" t="str">
        <f>'Raw Data'!CW300</f>
        <v>147-0245</v>
      </c>
      <c r="DD300" t="str">
        <f>'Raw Data'!CX300</f>
        <v>5R : Rural Major Collector</v>
      </c>
      <c r="DE300" t="str">
        <f>'Raw Data'!CY300</f>
        <v>34.421919, -82.936301</v>
      </c>
      <c r="DF300">
        <f>'Raw Data'!CZ300</f>
        <v>-82.936301</v>
      </c>
      <c r="DG300">
        <f>'Raw Data'!DA300</f>
        <v>34.421919000000003</v>
      </c>
      <c r="DH300">
        <f>'Raw Data'!DB300</f>
        <v>34.421919000000003</v>
      </c>
      <c r="DI300">
        <f>'Raw Data'!DC300</f>
        <v>-82.936301</v>
      </c>
      <c r="DJ300">
        <f>'Raw Data'!DD300</f>
        <v>1.825E-3</v>
      </c>
      <c r="DK300">
        <f>'Raw Data'!DE300</f>
        <v>12</v>
      </c>
      <c r="DL300" s="1" t="str">
        <f>VLOOKUP(DK300,'Curve Info'!$A$9:$P$76,16)</f>
        <v>High Crash Frequency</v>
      </c>
      <c r="DM300" s="1" t="str">
        <f>VLOOKUP(DK300,'Curve Info'!$A$9:$P$76,14)</f>
        <v>Medium AADT</v>
      </c>
      <c r="DN300" s="1">
        <f t="shared" si="47"/>
        <v>1640</v>
      </c>
      <c r="DO300" s="1">
        <f t="shared" si="48"/>
        <v>1610</v>
      </c>
      <c r="DP300" s="1">
        <f t="shared" si="49"/>
        <v>30</v>
      </c>
      <c r="DQ300" s="1">
        <f t="shared" si="50"/>
        <v>1.8633540372670808E-2</v>
      </c>
      <c r="DR300" s="1">
        <f t="shared" si="51"/>
        <v>1625</v>
      </c>
      <c r="DS300">
        <f>'Raw Data'!DF300</f>
        <v>1520</v>
      </c>
      <c r="DT300">
        <f>'Raw Data'!DG300</f>
        <v>0</v>
      </c>
      <c r="DU300">
        <f>'Raw Data'!DH300</f>
        <v>1590</v>
      </c>
      <c r="DV300">
        <f>'Raw Data'!DI300</f>
        <v>0</v>
      </c>
      <c r="DW300">
        <f>'Raw Data'!DJ300</f>
        <v>1810</v>
      </c>
      <c r="DX300">
        <f>'Raw Data'!DK300</f>
        <v>0</v>
      </c>
      <c r="DY300">
        <f>'Raw Data'!DL300</f>
        <v>1840</v>
      </c>
      <c r="DZ300">
        <f>'Raw Data'!DM300</f>
        <v>0</v>
      </c>
      <c r="EA300">
        <f>'Raw Data'!DN300</f>
        <v>1790</v>
      </c>
      <c r="EB300">
        <f>'Raw Data'!DO300</f>
        <v>8</v>
      </c>
      <c r="EC300">
        <f>'Raw Data'!DP300</f>
        <v>1700</v>
      </c>
      <c r="ED300">
        <f>'Raw Data'!DQ300</f>
        <v>7.9</v>
      </c>
      <c r="EE300">
        <f>'Raw Data'!DR300</f>
        <v>1620</v>
      </c>
      <c r="EF300">
        <f>'Raw Data'!DS300</f>
        <v>8</v>
      </c>
      <c r="EG300">
        <f>'Raw Data'!DT300</f>
        <v>1330</v>
      </c>
      <c r="EH300">
        <f>'Raw Data'!DU300</f>
        <v>8</v>
      </c>
      <c r="EI300">
        <f>'Raw Data'!DV300</f>
        <v>1340</v>
      </c>
      <c r="EJ300">
        <f>'Raw Data'!DW300</f>
        <v>8</v>
      </c>
      <c r="EK300">
        <f>'Raw Data'!DX300</f>
        <v>1450</v>
      </c>
      <c r="EL300">
        <f>'Raw Data'!DY300</f>
        <v>8</v>
      </c>
      <c r="EM300">
        <f>'Raw Data'!DZ300</f>
        <v>1.2869999999999999E-3</v>
      </c>
    </row>
    <row r="301" spans="1:143" x14ac:dyDescent="0.3">
      <c r="A301">
        <f>'Raw Data'!A301</f>
        <v>300</v>
      </c>
      <c r="B301">
        <f>'Raw Data'!B301</f>
        <v>5609279</v>
      </c>
      <c r="C301" t="str">
        <f>'Raw Data'!C301</f>
        <v>Gsp Post 00</v>
      </c>
      <c r="D301">
        <f>'Raw Data'!D301</f>
        <v>42389.688194444447</v>
      </c>
      <c r="E301" s="1">
        <f t="shared" si="42"/>
        <v>2016</v>
      </c>
      <c r="F301" s="1" t="str" cm="1">
        <f t="array" ref="F301">_xlfn.IFS(E301&lt;=2016,"before treatment",E301=2017,"unknown",E301&gt;2017,"after treatment")</f>
        <v>before treatment</v>
      </c>
      <c r="G301" s="1">
        <f t="shared" si="43"/>
        <v>1</v>
      </c>
      <c r="H301" s="1">
        <f t="shared" si="44"/>
        <v>0</v>
      </c>
      <c r="I301" t="str">
        <f>'Raw Data'!E301</f>
        <v>Hart</v>
      </c>
      <c r="J301" t="str">
        <f>'Raw Data'!F301</f>
        <v>Reed Creek Hwy</v>
      </c>
      <c r="K301" t="str">
        <f>'Raw Data'!G301</f>
        <v>(none)</v>
      </c>
      <c r="L301" t="str">
        <f>'Raw Data'!H301</f>
        <v>(O) No Injury</v>
      </c>
      <c r="M301">
        <f>'Raw Data'!I301</f>
        <v>0</v>
      </c>
      <c r="N301">
        <f>'Raw Data'!J301</f>
        <v>0</v>
      </c>
      <c r="O301">
        <f>'Raw Data'!K301</f>
        <v>0</v>
      </c>
      <c r="P301" t="str">
        <f>'Raw Data'!L301</f>
        <v>Not a Collision with Motor Vehicle</v>
      </c>
      <c r="Q301" t="str">
        <f>'Raw Data'!M301</f>
        <v>On Shoulder</v>
      </c>
      <c r="R301" t="str">
        <f>'Raw Data'!N301</f>
        <v>Mail Box</v>
      </c>
      <c r="S301" t="str">
        <f>'Raw Data'!O301</f>
        <v>Mail Box</v>
      </c>
      <c r="T301" t="str">
        <f>'Raw Data'!P301</f>
        <v>No Contributing Factors</v>
      </c>
      <c r="U301">
        <f>'Raw Data'!Q301</f>
        <v>1</v>
      </c>
      <c r="V301" s="1" t="str">
        <f t="shared" si="45"/>
        <v>Yes</v>
      </c>
      <c r="W301" t="str">
        <f>'Raw Data'!R301</f>
        <v>Straight</v>
      </c>
      <c r="X301" t="str">
        <f>'Raw Data'!S301</f>
        <v>North</v>
      </c>
      <c r="Y301" t="str">
        <f>'Raw Data'!T301</f>
        <v>Daylight</v>
      </c>
      <c r="Z301" t="str">
        <f>'Raw Data'!U301</f>
        <v>Dry</v>
      </c>
      <c r="AA301">
        <f>'Raw Data'!V301</f>
        <v>76</v>
      </c>
      <c r="AB301" t="str">
        <f>'Raw Data'!W301</f>
        <v>Lap and Shoulder Belt Used</v>
      </c>
      <c r="AC301" s="1">
        <f t="shared" si="46"/>
        <v>0</v>
      </c>
      <c r="AD301" t="str">
        <f>'Raw Data'!X301</f>
        <v>Sports Utility Vehicle (SUV)</v>
      </c>
      <c r="AE301" t="str">
        <f>'Raw Data'!Y301</f>
        <v>1471005100I</v>
      </c>
      <c r="AF301">
        <f>'Raw Data'!Z301</f>
        <v>16.028051999999999</v>
      </c>
      <c r="AG301">
        <f>'Raw Data'!AA301</f>
        <v>34.425893000000002</v>
      </c>
      <c r="AH301">
        <f>'Raw Data'!AB301</f>
        <v>-82.939195999999995</v>
      </c>
      <c r="AI301">
        <f>'Raw Data'!AC301</f>
        <v>12</v>
      </c>
      <c r="AJ301">
        <f>'Raw Data'!AD301</f>
        <v>87</v>
      </c>
      <c r="AK301">
        <f>'Raw Data'!AE301</f>
        <v>1383</v>
      </c>
      <c r="AL301" t="str">
        <f>'Raw Data'!AF301</f>
        <v>D1_0051_00_I</v>
      </c>
      <c r="AM301">
        <f>'Raw Data'!AG301</f>
        <v>49</v>
      </c>
      <c r="AN301">
        <f>'Raw Data'!AH301</f>
        <v>52</v>
      </c>
      <c r="AO301" t="str">
        <f>'Raw Data'!AI301</f>
        <v>split</v>
      </c>
      <c r="AP301">
        <f>'Raw Data'!AJ301</f>
        <v>899.1</v>
      </c>
      <c r="AQ301">
        <f>'Raw Data'!AK301</f>
        <v>41.1</v>
      </c>
      <c r="AR301">
        <f>'Raw Data'!AL301</f>
        <v>645.9</v>
      </c>
      <c r="AS301">
        <f>'Raw Data'!AM301</f>
        <v>-82.938687000000002</v>
      </c>
      <c r="AT301">
        <f>'Raw Data'!AN301</f>
        <v>34.425041</v>
      </c>
      <c r="AU301">
        <f>'Raw Data'!AO301</f>
        <v>-82.939314999999993</v>
      </c>
      <c r="AV301">
        <f>'Raw Data'!AP301</f>
        <v>34.426693999999998</v>
      </c>
      <c r="AW301" t="str">
        <f>'Raw Data'!AQ301</f>
        <v>1471005100I</v>
      </c>
      <c r="AX301">
        <f>'Raw Data'!AR301</f>
        <v>1</v>
      </c>
      <c r="AY301">
        <f>'Raw Data'!AS301</f>
        <v>147</v>
      </c>
      <c r="AZ301">
        <f>'Raw Data'!AT301</f>
        <v>51</v>
      </c>
      <c r="BA301">
        <f>'Raw Data'!AU301</f>
        <v>0</v>
      </c>
      <c r="BB301">
        <f>'Raw Data'!AV301</f>
        <v>55</v>
      </c>
      <c r="BC301">
        <f>'Raw Data'!AW301</f>
        <v>6.2</v>
      </c>
      <c r="BD301">
        <f>'Raw Data'!AX301</f>
        <v>5.98</v>
      </c>
      <c r="BE301">
        <f>'Raw Data'!AY301</f>
        <v>831.4</v>
      </c>
      <c r="BF301">
        <f>'Raw Data'!AZ301</f>
        <v>834.6</v>
      </c>
      <c r="BG301">
        <f>'Raw Data'!BA301</f>
        <v>833</v>
      </c>
      <c r="BH301">
        <f>'Raw Data'!BB301</f>
        <v>55</v>
      </c>
      <c r="BI301">
        <f>'Raw Data'!BC301</f>
        <v>56.5</v>
      </c>
      <c r="BJ301">
        <f>'Raw Data'!BD301</f>
        <v>0</v>
      </c>
      <c r="BK301">
        <f>'Raw Data'!BE301</f>
        <v>43087</v>
      </c>
      <c r="BL301" t="str">
        <f>'Raw Data'!BF301</f>
        <v>NONE</v>
      </c>
      <c r="BM301">
        <f>'Raw Data'!BG301</f>
        <v>1.825E-3</v>
      </c>
      <c r="BN301">
        <f>'Raw Data'!BH301</f>
        <v>29667</v>
      </c>
      <c r="BO301">
        <f>'Raw Data'!BI301</f>
        <v>29635</v>
      </c>
      <c r="BP301" t="str">
        <f>'Raw Data'!BJ301</f>
        <v>1471005100I</v>
      </c>
      <c r="BQ301" t="str">
        <f>'Raw Data'!BK301</f>
        <v>HART</v>
      </c>
      <c r="BR301">
        <f>'Raw Data'!BL301</f>
        <v>1</v>
      </c>
      <c r="BS301">
        <f>'Raw Data'!BM301</f>
        <v>5100</v>
      </c>
      <c r="BT301">
        <f>'Raw Data'!BN301</f>
        <v>1</v>
      </c>
      <c r="BU301">
        <f>'Raw Data'!BO301</f>
        <v>1</v>
      </c>
      <c r="BV301">
        <f>'Raw Data'!BP301</f>
        <v>2</v>
      </c>
      <c r="BW301">
        <f>'Raw Data'!BQ301</f>
        <v>1</v>
      </c>
      <c r="BX301">
        <f>'Raw Data'!BR301</f>
        <v>1</v>
      </c>
      <c r="BY301">
        <f>'Raw Data'!BS301</f>
        <v>2</v>
      </c>
      <c r="BZ301">
        <f>'Raw Data'!BT301</f>
        <v>0</v>
      </c>
      <c r="CA301">
        <f>'Raw Data'!BU301</f>
        <v>5</v>
      </c>
      <c r="CB301" t="str">
        <f>'Raw Data'!BV301</f>
        <v>N</v>
      </c>
      <c r="CC301">
        <f>'Raw Data'!BW301</f>
        <v>147</v>
      </c>
      <c r="CD301">
        <f>'Raw Data'!BX301</f>
        <v>51</v>
      </c>
      <c r="CE301">
        <f>'Raw Data'!BY301</f>
        <v>0</v>
      </c>
      <c r="CF301" t="str">
        <f>'Raw Data'!BZ301</f>
        <v>Not Urban</v>
      </c>
      <c r="CG301" t="str">
        <f>'Raw Data'!CA301</f>
        <v>Not Urban</v>
      </c>
      <c r="CH301">
        <f>'Raw Data'!CB301</f>
        <v>0</v>
      </c>
      <c r="CI301">
        <f>'Raw Data'!CC301</f>
        <v>55</v>
      </c>
      <c r="CJ301">
        <f>'Raw Data'!CD301</f>
        <v>1790</v>
      </c>
      <c r="CK301" t="str">
        <f>'Raw Data'!CE301</f>
        <v xml:space="preserve"> </v>
      </c>
      <c r="CL301">
        <f>'Raw Data'!CF301</f>
        <v>0</v>
      </c>
      <c r="CM301">
        <f>'Raw Data'!CG301</f>
        <v>0.48386499999999999</v>
      </c>
      <c r="CN301">
        <f>'Raw Data'!CH301</f>
        <v>9</v>
      </c>
      <c r="CO301" t="str">
        <f>'Raw Data'!CI301</f>
        <v>State Mainline</v>
      </c>
      <c r="CP301">
        <f>'Raw Data'!CJ301</f>
        <v>1790</v>
      </c>
      <c r="CQ301">
        <f>'Raw Data'!CK301</f>
        <v>341149</v>
      </c>
      <c r="CR301">
        <f>'Raw Data'!CL301</f>
        <v>15.79</v>
      </c>
      <c r="CS301">
        <f>'Raw Data'!CM301</f>
        <v>16.28</v>
      </c>
      <c r="CT301">
        <f>'Raw Data'!CN301</f>
        <v>341149</v>
      </c>
      <c r="CU301">
        <f>'Raw Data'!CO301</f>
        <v>0</v>
      </c>
      <c r="CV301">
        <f>'Raw Data'!CP301</f>
        <v>2554.8080949999999</v>
      </c>
      <c r="CW301">
        <f>'Raw Data'!CQ301</f>
        <v>100</v>
      </c>
      <c r="CX301">
        <f>'Raw Data'!CR301</f>
        <v>29659</v>
      </c>
      <c r="CY301">
        <f>'Raw Data'!CS301</f>
        <v>1.6441999999999998E-2</v>
      </c>
      <c r="CZ301">
        <f>'Raw Data'!CT301</f>
        <v>0</v>
      </c>
      <c r="DA301">
        <f>'Raw Data'!CU301</f>
        <v>1.825E-3</v>
      </c>
      <c r="DB301">
        <f>'Raw Data'!CV301</f>
        <v>464</v>
      </c>
      <c r="DC301" t="str">
        <f>'Raw Data'!CW301</f>
        <v>147-0245</v>
      </c>
      <c r="DD301" t="str">
        <f>'Raw Data'!CX301</f>
        <v>5R : Rural Major Collector</v>
      </c>
      <c r="DE301" t="str">
        <f>'Raw Data'!CY301</f>
        <v>34.421919, -82.936301</v>
      </c>
      <c r="DF301">
        <f>'Raw Data'!CZ301</f>
        <v>-82.936301</v>
      </c>
      <c r="DG301">
        <f>'Raw Data'!DA301</f>
        <v>34.421919000000003</v>
      </c>
      <c r="DH301">
        <f>'Raw Data'!DB301</f>
        <v>34.421919000000003</v>
      </c>
      <c r="DI301">
        <f>'Raw Data'!DC301</f>
        <v>-82.936301</v>
      </c>
      <c r="DJ301">
        <f>'Raw Data'!DD301</f>
        <v>1.825E-3</v>
      </c>
      <c r="DK301">
        <f>'Raw Data'!DE301</f>
        <v>12</v>
      </c>
      <c r="DL301" s="1" t="str">
        <f>VLOOKUP(DK301,'Curve Info'!$A$9:$P$76,16)</f>
        <v>High Crash Frequency</v>
      </c>
      <c r="DM301" s="1" t="str">
        <f>VLOOKUP(DK301,'Curve Info'!$A$9:$P$76,14)</f>
        <v>Medium AADT</v>
      </c>
      <c r="DN301" s="1">
        <f t="shared" si="47"/>
        <v>1640</v>
      </c>
      <c r="DO301" s="1">
        <f t="shared" si="48"/>
        <v>1610</v>
      </c>
      <c r="DP301" s="1">
        <f t="shared" si="49"/>
        <v>30</v>
      </c>
      <c r="DQ301" s="1">
        <f t="shared" si="50"/>
        <v>1.8633540372670808E-2</v>
      </c>
      <c r="DR301" s="1">
        <f t="shared" si="51"/>
        <v>1625</v>
      </c>
      <c r="DS301">
        <f>'Raw Data'!DF301</f>
        <v>1520</v>
      </c>
      <c r="DT301">
        <f>'Raw Data'!DG301</f>
        <v>0</v>
      </c>
      <c r="DU301">
        <f>'Raw Data'!DH301</f>
        <v>1590</v>
      </c>
      <c r="DV301">
        <f>'Raw Data'!DI301</f>
        <v>0</v>
      </c>
      <c r="DW301">
        <f>'Raw Data'!DJ301</f>
        <v>1810</v>
      </c>
      <c r="DX301">
        <f>'Raw Data'!DK301</f>
        <v>0</v>
      </c>
      <c r="DY301">
        <f>'Raw Data'!DL301</f>
        <v>1840</v>
      </c>
      <c r="DZ301">
        <f>'Raw Data'!DM301</f>
        <v>0</v>
      </c>
      <c r="EA301">
        <f>'Raw Data'!DN301</f>
        <v>1790</v>
      </c>
      <c r="EB301">
        <f>'Raw Data'!DO301</f>
        <v>8</v>
      </c>
      <c r="EC301">
        <f>'Raw Data'!DP301</f>
        <v>1700</v>
      </c>
      <c r="ED301">
        <f>'Raw Data'!DQ301</f>
        <v>7.9</v>
      </c>
      <c r="EE301">
        <f>'Raw Data'!DR301</f>
        <v>1620</v>
      </c>
      <c r="EF301">
        <f>'Raw Data'!DS301</f>
        <v>8</v>
      </c>
      <c r="EG301">
        <f>'Raw Data'!DT301</f>
        <v>1330</v>
      </c>
      <c r="EH301">
        <f>'Raw Data'!DU301</f>
        <v>8</v>
      </c>
      <c r="EI301">
        <f>'Raw Data'!DV301</f>
        <v>1340</v>
      </c>
      <c r="EJ301">
        <f>'Raw Data'!DW301</f>
        <v>8</v>
      </c>
      <c r="EK301">
        <f>'Raw Data'!DX301</f>
        <v>1450</v>
      </c>
      <c r="EL301">
        <f>'Raw Data'!DY301</f>
        <v>8</v>
      </c>
      <c r="EM301">
        <f>'Raw Data'!DZ301</f>
        <v>0</v>
      </c>
    </row>
    <row r="302" spans="1:143" x14ac:dyDescent="0.3">
      <c r="A302">
        <f>'Raw Data'!A302</f>
        <v>301</v>
      </c>
      <c r="B302">
        <f>'Raw Data'!B302</f>
        <v>5110174</v>
      </c>
      <c r="C302" t="str">
        <f>'Raw Data'!C302</f>
        <v>Gsp Post 00</v>
      </c>
      <c r="D302">
        <f>'Raw Data'!D302</f>
        <v>41999.423611111109</v>
      </c>
      <c r="E302" s="1">
        <f t="shared" si="42"/>
        <v>2014</v>
      </c>
      <c r="F302" s="1" t="str" cm="1">
        <f t="array" ref="F302">_xlfn.IFS(E302&lt;=2016,"before treatment",E302=2017,"unknown",E302&gt;2017,"after treatment")</f>
        <v>before treatment</v>
      </c>
      <c r="G302" s="1">
        <f t="shared" si="43"/>
        <v>1</v>
      </c>
      <c r="H302" s="1">
        <f t="shared" si="44"/>
        <v>0</v>
      </c>
      <c r="I302" t="str">
        <f>'Raw Data'!E302</f>
        <v>Hart</v>
      </c>
      <c r="J302" t="str">
        <f>'Raw Data'!F302</f>
        <v>Reed Creek Hwy</v>
      </c>
      <c r="K302" t="str">
        <f>'Raw Data'!G302</f>
        <v>5169 Private Drive Reed Crk</v>
      </c>
      <c r="L302" t="str">
        <f>'Raw Data'!H302</f>
        <v>(O) No Injury</v>
      </c>
      <c r="M302">
        <f>'Raw Data'!I302</f>
        <v>0</v>
      </c>
      <c r="N302">
        <f>'Raw Data'!J302</f>
        <v>0</v>
      </c>
      <c r="O302">
        <f>'Raw Data'!K302</f>
        <v>0</v>
      </c>
      <c r="P302" t="str">
        <f>'Raw Data'!L302</f>
        <v>Rear End</v>
      </c>
      <c r="Q302" t="str">
        <f>'Raw Data'!M302</f>
        <v>On Roadway - Driveway Intersection</v>
      </c>
      <c r="R302" t="str">
        <f>'Raw Data'!N302</f>
        <v>["Motor Vehicle in Motion","Motor Vehicle in Motion"]</v>
      </c>
      <c r="S302" t="str">
        <f>'Raw Data'!O302</f>
        <v>["Motor Vehicle in Motion","Motor Vehicle in Motion"]</v>
      </c>
      <c r="T302" t="str">
        <f>'Raw Data'!P302</f>
        <v>["Following Too Close","No Contributing Factors"]</v>
      </c>
      <c r="U302">
        <f>'Raw Data'!Q302</f>
        <v>2</v>
      </c>
      <c r="V302" s="1" t="str">
        <f t="shared" si="45"/>
        <v>No</v>
      </c>
      <c r="W302" t="str">
        <f>'Raw Data'!R302</f>
        <v>["Straight","Turning Left"]</v>
      </c>
      <c r="X302" t="str">
        <f>'Raw Data'!S302</f>
        <v>["North","North"]</v>
      </c>
      <c r="Y302" t="str">
        <f>'Raw Data'!T302</f>
        <v>Daylight</v>
      </c>
      <c r="Z302" t="str">
        <f>'Raw Data'!U302</f>
        <v>Dry</v>
      </c>
      <c r="AA302" t="str">
        <f>'Raw Data'!V302</f>
        <v>[19,48]</v>
      </c>
      <c r="AB302" t="str">
        <f>'Raw Data'!W302</f>
        <v>["Lap and Shoulder Belt Used","Lap and Shoulder Belt Used","Lap and Shoulder Belt Used","Lap and Shoulder Belt Used"]</v>
      </c>
      <c r="AC302" s="1">
        <f t="shared" si="46"/>
        <v>0</v>
      </c>
      <c r="AD302" t="str">
        <f>'Raw Data'!X302</f>
        <v>["Passenger Car","Pickup Truck"]</v>
      </c>
      <c r="AE302" t="str">
        <f>'Raw Data'!Y302</f>
        <v>1471005100I</v>
      </c>
      <c r="AF302">
        <f>'Raw Data'!Z302</f>
        <v>15.867540999999999</v>
      </c>
      <c r="AG302">
        <f>'Raw Data'!AA302</f>
        <v>34.423952</v>
      </c>
      <c r="AH302">
        <f>'Raw Data'!AB302</f>
        <v>-82.937747000000002</v>
      </c>
      <c r="AI302">
        <f>'Raw Data'!AC302</f>
        <v>12</v>
      </c>
      <c r="AJ302">
        <f>'Raw Data'!AD302</f>
        <v>87</v>
      </c>
      <c r="AK302">
        <f>'Raw Data'!AE302</f>
        <v>1383</v>
      </c>
      <c r="AL302" t="str">
        <f>'Raw Data'!AF302</f>
        <v>D1_0051_00_I</v>
      </c>
      <c r="AM302">
        <f>'Raw Data'!AG302</f>
        <v>49</v>
      </c>
      <c r="AN302">
        <f>'Raw Data'!AH302</f>
        <v>52</v>
      </c>
      <c r="AO302" t="str">
        <f>'Raw Data'!AI302</f>
        <v>split</v>
      </c>
      <c r="AP302">
        <f>'Raw Data'!AJ302</f>
        <v>899.1</v>
      </c>
      <c r="AQ302">
        <f>'Raw Data'!AK302</f>
        <v>41.1</v>
      </c>
      <c r="AR302">
        <f>'Raw Data'!AL302</f>
        <v>645.9</v>
      </c>
      <c r="AS302">
        <f>'Raw Data'!AM302</f>
        <v>-82.938687000000002</v>
      </c>
      <c r="AT302">
        <f>'Raw Data'!AN302</f>
        <v>34.425041</v>
      </c>
      <c r="AU302">
        <f>'Raw Data'!AO302</f>
        <v>-82.939314999999993</v>
      </c>
      <c r="AV302">
        <f>'Raw Data'!AP302</f>
        <v>34.426693999999998</v>
      </c>
      <c r="AW302" t="str">
        <f>'Raw Data'!AQ302</f>
        <v>1471005100I</v>
      </c>
      <c r="AX302">
        <f>'Raw Data'!AR302</f>
        <v>1</v>
      </c>
      <c r="AY302">
        <f>'Raw Data'!AS302</f>
        <v>147</v>
      </c>
      <c r="AZ302">
        <f>'Raw Data'!AT302</f>
        <v>51</v>
      </c>
      <c r="BA302">
        <f>'Raw Data'!AU302</f>
        <v>0</v>
      </c>
      <c r="BB302">
        <f>'Raw Data'!AV302</f>
        <v>55</v>
      </c>
      <c r="BC302">
        <f>'Raw Data'!AW302</f>
        <v>6.2</v>
      </c>
      <c r="BD302">
        <f>'Raw Data'!AX302</f>
        <v>5.98</v>
      </c>
      <c r="BE302">
        <f>'Raw Data'!AY302</f>
        <v>831.4</v>
      </c>
      <c r="BF302">
        <f>'Raw Data'!AZ302</f>
        <v>834.6</v>
      </c>
      <c r="BG302">
        <f>'Raw Data'!BA302</f>
        <v>833</v>
      </c>
      <c r="BH302">
        <f>'Raw Data'!BB302</f>
        <v>55</v>
      </c>
      <c r="BI302">
        <f>'Raw Data'!BC302</f>
        <v>56.5</v>
      </c>
      <c r="BJ302">
        <f>'Raw Data'!BD302</f>
        <v>0</v>
      </c>
      <c r="BK302">
        <f>'Raw Data'!BE302</f>
        <v>43087</v>
      </c>
      <c r="BL302" t="str">
        <f>'Raw Data'!BF302</f>
        <v>NONE</v>
      </c>
      <c r="BM302">
        <f>'Raw Data'!BG302</f>
        <v>1.825E-3</v>
      </c>
      <c r="BN302">
        <f>'Raw Data'!BH302</f>
        <v>29667</v>
      </c>
      <c r="BO302">
        <f>'Raw Data'!BI302</f>
        <v>29635</v>
      </c>
      <c r="BP302" t="str">
        <f>'Raw Data'!BJ302</f>
        <v>1471005100I</v>
      </c>
      <c r="BQ302" t="str">
        <f>'Raw Data'!BK302</f>
        <v>HART</v>
      </c>
      <c r="BR302">
        <f>'Raw Data'!BL302</f>
        <v>1</v>
      </c>
      <c r="BS302">
        <f>'Raw Data'!BM302</f>
        <v>5100</v>
      </c>
      <c r="BT302">
        <f>'Raw Data'!BN302</f>
        <v>1</v>
      </c>
      <c r="BU302">
        <f>'Raw Data'!BO302</f>
        <v>1</v>
      </c>
      <c r="BV302">
        <f>'Raw Data'!BP302</f>
        <v>2</v>
      </c>
      <c r="BW302">
        <f>'Raw Data'!BQ302</f>
        <v>1</v>
      </c>
      <c r="BX302">
        <f>'Raw Data'!BR302</f>
        <v>1</v>
      </c>
      <c r="BY302">
        <f>'Raw Data'!BS302</f>
        <v>2</v>
      </c>
      <c r="BZ302">
        <f>'Raw Data'!BT302</f>
        <v>0</v>
      </c>
      <c r="CA302">
        <f>'Raw Data'!BU302</f>
        <v>5</v>
      </c>
      <c r="CB302" t="str">
        <f>'Raw Data'!BV302</f>
        <v>N</v>
      </c>
      <c r="CC302">
        <f>'Raw Data'!BW302</f>
        <v>147</v>
      </c>
      <c r="CD302">
        <f>'Raw Data'!BX302</f>
        <v>51</v>
      </c>
      <c r="CE302">
        <f>'Raw Data'!BY302</f>
        <v>0</v>
      </c>
      <c r="CF302" t="str">
        <f>'Raw Data'!BZ302</f>
        <v>Not Urban</v>
      </c>
      <c r="CG302" t="str">
        <f>'Raw Data'!CA302</f>
        <v>Not Urban</v>
      </c>
      <c r="CH302">
        <f>'Raw Data'!CB302</f>
        <v>0</v>
      </c>
      <c r="CI302">
        <f>'Raw Data'!CC302</f>
        <v>55</v>
      </c>
      <c r="CJ302">
        <f>'Raw Data'!CD302</f>
        <v>1790</v>
      </c>
      <c r="CK302" t="str">
        <f>'Raw Data'!CE302</f>
        <v xml:space="preserve"> </v>
      </c>
      <c r="CL302">
        <f>'Raw Data'!CF302</f>
        <v>0</v>
      </c>
      <c r="CM302">
        <f>'Raw Data'!CG302</f>
        <v>0.48386499999999999</v>
      </c>
      <c r="CN302">
        <f>'Raw Data'!CH302</f>
        <v>9</v>
      </c>
      <c r="CO302" t="str">
        <f>'Raw Data'!CI302</f>
        <v>State Mainline</v>
      </c>
      <c r="CP302">
        <f>'Raw Data'!CJ302</f>
        <v>1790</v>
      </c>
      <c r="CQ302">
        <f>'Raw Data'!CK302</f>
        <v>341149</v>
      </c>
      <c r="CR302">
        <f>'Raw Data'!CL302</f>
        <v>15.79</v>
      </c>
      <c r="CS302">
        <f>'Raw Data'!CM302</f>
        <v>16.28</v>
      </c>
      <c r="CT302">
        <f>'Raw Data'!CN302</f>
        <v>341149</v>
      </c>
      <c r="CU302">
        <f>'Raw Data'!CO302</f>
        <v>0</v>
      </c>
      <c r="CV302">
        <f>'Raw Data'!CP302</f>
        <v>2554.8080949999999</v>
      </c>
      <c r="CW302">
        <f>'Raw Data'!CQ302</f>
        <v>100</v>
      </c>
      <c r="CX302">
        <f>'Raw Data'!CR302</f>
        <v>29659</v>
      </c>
      <c r="CY302">
        <f>'Raw Data'!CS302</f>
        <v>1.6441999999999998E-2</v>
      </c>
      <c r="CZ302">
        <f>'Raw Data'!CT302</f>
        <v>0</v>
      </c>
      <c r="DA302">
        <f>'Raw Data'!CU302</f>
        <v>1.825E-3</v>
      </c>
      <c r="DB302">
        <f>'Raw Data'!CV302</f>
        <v>464</v>
      </c>
      <c r="DC302" t="str">
        <f>'Raw Data'!CW302</f>
        <v>147-0245</v>
      </c>
      <c r="DD302" t="str">
        <f>'Raw Data'!CX302</f>
        <v>5R : Rural Major Collector</v>
      </c>
      <c r="DE302" t="str">
        <f>'Raw Data'!CY302</f>
        <v>34.421919, -82.936301</v>
      </c>
      <c r="DF302">
        <f>'Raw Data'!CZ302</f>
        <v>-82.936301</v>
      </c>
      <c r="DG302">
        <f>'Raw Data'!DA302</f>
        <v>34.421919000000003</v>
      </c>
      <c r="DH302">
        <f>'Raw Data'!DB302</f>
        <v>34.421919000000003</v>
      </c>
      <c r="DI302">
        <f>'Raw Data'!DC302</f>
        <v>-82.936301</v>
      </c>
      <c r="DJ302">
        <f>'Raw Data'!DD302</f>
        <v>1.825E-3</v>
      </c>
      <c r="DK302">
        <f>'Raw Data'!DE302</f>
        <v>12</v>
      </c>
      <c r="DL302" s="1" t="str">
        <f>VLOOKUP(DK302,'Curve Info'!$A$9:$P$76,16)</f>
        <v>High Crash Frequency</v>
      </c>
      <c r="DM302" s="1" t="str">
        <f>VLOOKUP(DK302,'Curve Info'!$A$9:$P$76,14)</f>
        <v>Medium AADT</v>
      </c>
      <c r="DN302" s="1">
        <f t="shared" si="47"/>
        <v>1640</v>
      </c>
      <c r="DO302" s="1">
        <f t="shared" si="48"/>
        <v>1610</v>
      </c>
      <c r="DP302" s="1">
        <f t="shared" si="49"/>
        <v>30</v>
      </c>
      <c r="DQ302" s="1">
        <f t="shared" si="50"/>
        <v>1.8633540372670808E-2</v>
      </c>
      <c r="DR302" s="1">
        <f t="shared" si="51"/>
        <v>1625</v>
      </c>
      <c r="DS302">
        <f>'Raw Data'!DF302</f>
        <v>1520</v>
      </c>
      <c r="DT302">
        <f>'Raw Data'!DG302</f>
        <v>0</v>
      </c>
      <c r="DU302">
        <f>'Raw Data'!DH302</f>
        <v>1590</v>
      </c>
      <c r="DV302">
        <f>'Raw Data'!DI302</f>
        <v>0</v>
      </c>
      <c r="DW302">
        <f>'Raw Data'!DJ302</f>
        <v>1810</v>
      </c>
      <c r="DX302">
        <f>'Raw Data'!DK302</f>
        <v>0</v>
      </c>
      <c r="DY302">
        <f>'Raw Data'!DL302</f>
        <v>1840</v>
      </c>
      <c r="DZ302">
        <f>'Raw Data'!DM302</f>
        <v>0</v>
      </c>
      <c r="EA302">
        <f>'Raw Data'!DN302</f>
        <v>1790</v>
      </c>
      <c r="EB302">
        <f>'Raw Data'!DO302</f>
        <v>8</v>
      </c>
      <c r="EC302">
        <f>'Raw Data'!DP302</f>
        <v>1700</v>
      </c>
      <c r="ED302">
        <f>'Raw Data'!DQ302</f>
        <v>7.9</v>
      </c>
      <c r="EE302">
        <f>'Raw Data'!DR302</f>
        <v>1620</v>
      </c>
      <c r="EF302">
        <f>'Raw Data'!DS302</f>
        <v>8</v>
      </c>
      <c r="EG302">
        <f>'Raw Data'!DT302</f>
        <v>1330</v>
      </c>
      <c r="EH302">
        <f>'Raw Data'!DU302</f>
        <v>8</v>
      </c>
      <c r="EI302">
        <f>'Raw Data'!DV302</f>
        <v>1340</v>
      </c>
      <c r="EJ302">
        <f>'Raw Data'!DW302</f>
        <v>8</v>
      </c>
      <c r="EK302">
        <f>'Raw Data'!DX302</f>
        <v>1450</v>
      </c>
      <c r="EL302">
        <f>'Raw Data'!DY302</f>
        <v>8</v>
      </c>
      <c r="EM302">
        <f>'Raw Data'!DZ302</f>
        <v>1.4400000000000001E-3</v>
      </c>
    </row>
    <row r="303" spans="1:143" x14ac:dyDescent="0.3">
      <c r="A303">
        <f>'Raw Data'!A303</f>
        <v>302</v>
      </c>
      <c r="B303">
        <f>'Raw Data'!B303</f>
        <v>7471719</v>
      </c>
      <c r="C303" t="str">
        <f>'Raw Data'!C303</f>
        <v>Gsp Post 00</v>
      </c>
      <c r="D303">
        <f>'Raw Data'!D303</f>
        <v>43805.711805555555</v>
      </c>
      <c r="E303" s="1">
        <f t="shared" si="42"/>
        <v>2019</v>
      </c>
      <c r="F303" s="1" t="str" cm="1">
        <f t="array" ref="F303">_xlfn.IFS(E303&lt;=2016,"before treatment",E303=2017,"unknown",E303&gt;2017,"after treatment")</f>
        <v>after treatment</v>
      </c>
      <c r="G303" s="1">
        <f t="shared" si="43"/>
        <v>0</v>
      </c>
      <c r="H303" s="1">
        <f t="shared" si="44"/>
        <v>1</v>
      </c>
      <c r="I303" t="str">
        <f>'Raw Data'!E303</f>
        <v>Hart</v>
      </c>
      <c r="J303" t="str">
        <f>'Raw Data'!F303</f>
        <v>["Greenway Upholstery Rd","State Route 51","State Route 51"]</v>
      </c>
      <c r="K303" t="str">
        <f>'Raw Data'!G303</f>
        <v>(none)</v>
      </c>
      <c r="L303" t="str">
        <f>'Raw Data'!H303</f>
        <v>(C) Possible Injury / Complaint</v>
      </c>
      <c r="M303">
        <f>'Raw Data'!I303</f>
        <v>0</v>
      </c>
      <c r="N303">
        <f>'Raw Data'!J303</f>
        <v>0</v>
      </c>
      <c r="O303">
        <f>'Raw Data'!K303</f>
        <v>0</v>
      </c>
      <c r="P303" t="str">
        <f>'Raw Data'!L303</f>
        <v>Not a Collision with Motor Vehicle</v>
      </c>
      <c r="Q303" t="str">
        <f>'Raw Data'!M303</f>
        <v>Off Roadway</v>
      </c>
      <c r="R303" t="str">
        <f>'Raw Data'!N303</f>
        <v>Culvert</v>
      </c>
      <c r="S303" t="str">
        <f>'Raw Data'!O303</f>
        <v>Over Turn</v>
      </c>
      <c r="T303" t="str">
        <f>'Raw Data'!P303</f>
        <v>Driver Lost Control</v>
      </c>
      <c r="U303">
        <f>'Raw Data'!Q303</f>
        <v>1</v>
      </c>
      <c r="V303" s="1" t="str">
        <f t="shared" si="45"/>
        <v>Yes</v>
      </c>
      <c r="W303" t="str">
        <f>'Raw Data'!R303</f>
        <v>Straight</v>
      </c>
      <c r="X303" t="str">
        <f>'Raw Data'!S303</f>
        <v>South</v>
      </c>
      <c r="Y303" t="str">
        <f>'Raw Data'!T303</f>
        <v>Daylight</v>
      </c>
      <c r="Z303" t="str">
        <f>'Raw Data'!U303</f>
        <v>Dry</v>
      </c>
      <c r="AA303">
        <f>'Raw Data'!V303</f>
        <v>23</v>
      </c>
      <c r="AB303" t="str">
        <f>'Raw Data'!W303</f>
        <v>["Lap and Shoulder Belt Used","Lap and Shoulder Belt Used","None Used"]</v>
      </c>
      <c r="AC303" s="1">
        <f t="shared" si="46"/>
        <v>0</v>
      </c>
      <c r="AD303" t="str">
        <f>'Raw Data'!X303</f>
        <v>Passenger Car</v>
      </c>
      <c r="AE303" t="str">
        <f>'Raw Data'!Y303</f>
        <v>1471005100I</v>
      </c>
      <c r="AF303">
        <f>'Raw Data'!Z303</f>
        <v>18.25</v>
      </c>
      <c r="AG303">
        <f>'Raw Data'!AA303</f>
        <v>34.452618999999999</v>
      </c>
      <c r="AH303">
        <f>'Raw Data'!AB303</f>
        <v>-82.920841999999993</v>
      </c>
      <c r="AI303">
        <f>'Raw Data'!AC303</f>
        <v>13</v>
      </c>
      <c r="AJ303">
        <f>'Raw Data'!AD303</f>
        <v>86</v>
      </c>
      <c r="AK303">
        <f>'Raw Data'!AE303</f>
        <v>1405</v>
      </c>
      <c r="AL303" t="str">
        <f>'Raw Data'!AF303</f>
        <v>D1_0051_00_I</v>
      </c>
      <c r="AM303">
        <f>'Raw Data'!AG303</f>
        <v>54</v>
      </c>
      <c r="AN303">
        <f>'Raw Data'!AH303</f>
        <v>58</v>
      </c>
      <c r="AO303" t="str">
        <f>'Raw Data'!AI303</f>
        <v>simple</v>
      </c>
      <c r="AP303">
        <f>'Raw Data'!AJ303</f>
        <v>1085.4000000000001</v>
      </c>
      <c r="AQ303">
        <f>'Raw Data'!AK303</f>
        <v>38</v>
      </c>
      <c r="AR303">
        <f>'Raw Data'!AL303</f>
        <v>719.6</v>
      </c>
      <c r="AS303">
        <f>'Raw Data'!AM303</f>
        <v>-82.921431999999996</v>
      </c>
      <c r="AT303">
        <f>'Raw Data'!AN303</f>
        <v>34.451872999999999</v>
      </c>
      <c r="AU303">
        <f>'Raw Data'!AO303</f>
        <v>-82.920546000000002</v>
      </c>
      <c r="AV303">
        <f>'Raw Data'!AP303</f>
        <v>34.453671</v>
      </c>
      <c r="AW303" t="str">
        <f>'Raw Data'!AQ303</f>
        <v>1471005100I</v>
      </c>
      <c r="AX303">
        <f>'Raw Data'!AR303</f>
        <v>1</v>
      </c>
      <c r="AY303">
        <f>'Raw Data'!AS303</f>
        <v>147</v>
      </c>
      <c r="AZ303">
        <f>'Raw Data'!AT303</f>
        <v>51</v>
      </c>
      <c r="BA303">
        <f>'Raw Data'!AU303</f>
        <v>0</v>
      </c>
      <c r="BB303">
        <f>'Raw Data'!AV303</f>
        <v>45</v>
      </c>
      <c r="BC303">
        <f>'Raw Data'!AW303</f>
        <v>0</v>
      </c>
      <c r="BD303">
        <f>'Raw Data'!AX303</f>
        <v>0</v>
      </c>
      <c r="BE303">
        <f>'Raw Data'!AY303</f>
        <v>0</v>
      </c>
      <c r="BF303">
        <f>'Raw Data'!AZ303</f>
        <v>0</v>
      </c>
      <c r="BG303">
        <f>'Raw Data'!BA303</f>
        <v>0</v>
      </c>
      <c r="BH303">
        <f>'Raw Data'!BB303</f>
        <v>0</v>
      </c>
      <c r="BI303">
        <f>'Raw Data'!BC303</f>
        <v>0</v>
      </c>
      <c r="BJ303">
        <f>'Raw Data'!BD303</f>
        <v>0</v>
      </c>
      <c r="BK303" t="str">
        <f>'Raw Data'!BE303</f>
        <v xml:space="preserve"> </v>
      </c>
      <c r="BL303" t="str">
        <f>'Raw Data'!BF303</f>
        <v>NO_VALID_DATA</v>
      </c>
      <c r="BM303">
        <f>'Raw Data'!BG303</f>
        <v>2.0509999999999999E-3</v>
      </c>
      <c r="BN303">
        <f>'Raw Data'!BH303</f>
        <v>29652</v>
      </c>
      <c r="BO303">
        <f>'Raw Data'!BI303</f>
        <v>29620</v>
      </c>
      <c r="BP303" t="str">
        <f>'Raw Data'!BJ303</f>
        <v>1471005100I</v>
      </c>
      <c r="BQ303" t="str">
        <f>'Raw Data'!BK303</f>
        <v>HART</v>
      </c>
      <c r="BR303">
        <f>'Raw Data'!BL303</f>
        <v>1</v>
      </c>
      <c r="BS303">
        <f>'Raw Data'!BM303</f>
        <v>5100</v>
      </c>
      <c r="BT303">
        <f>'Raw Data'!BN303</f>
        <v>1</v>
      </c>
      <c r="BU303">
        <f>'Raw Data'!BO303</f>
        <v>1</v>
      </c>
      <c r="BV303">
        <f>'Raw Data'!BP303</f>
        <v>2</v>
      </c>
      <c r="BW303">
        <f>'Raw Data'!BQ303</f>
        <v>1</v>
      </c>
      <c r="BX303">
        <f>'Raw Data'!BR303</f>
        <v>1</v>
      </c>
      <c r="BY303">
        <f>'Raw Data'!BS303</f>
        <v>2</v>
      </c>
      <c r="BZ303">
        <f>'Raw Data'!BT303</f>
        <v>0</v>
      </c>
      <c r="CA303">
        <f>'Raw Data'!BU303</f>
        <v>5</v>
      </c>
      <c r="CB303" t="str">
        <f>'Raw Data'!BV303</f>
        <v>N</v>
      </c>
      <c r="CC303">
        <f>'Raw Data'!BW303</f>
        <v>147</v>
      </c>
      <c r="CD303">
        <f>'Raw Data'!BX303</f>
        <v>51</v>
      </c>
      <c r="CE303">
        <f>'Raw Data'!BY303</f>
        <v>0</v>
      </c>
      <c r="CF303" t="str">
        <f>'Raw Data'!BZ303</f>
        <v>Not Urban</v>
      </c>
      <c r="CG303" t="str">
        <f>'Raw Data'!CA303</f>
        <v>Not Urban</v>
      </c>
      <c r="CH303">
        <f>'Raw Data'!CB303</f>
        <v>0</v>
      </c>
      <c r="CI303">
        <f>'Raw Data'!CC303</f>
        <v>45</v>
      </c>
      <c r="CJ303">
        <f>'Raw Data'!CD303</f>
        <v>890</v>
      </c>
      <c r="CK303" t="str">
        <f>'Raw Data'!CE303</f>
        <v xml:space="preserve"> </v>
      </c>
      <c r="CL303">
        <f>'Raw Data'!CF303</f>
        <v>0</v>
      </c>
      <c r="CM303">
        <f>'Raw Data'!CG303</f>
        <v>0.552091</v>
      </c>
      <c r="CN303">
        <f>'Raw Data'!CH303</f>
        <v>9</v>
      </c>
      <c r="CO303" t="str">
        <f>'Raw Data'!CI303</f>
        <v>State Mainline</v>
      </c>
      <c r="CP303">
        <f>'Raw Data'!CJ303</f>
        <v>890</v>
      </c>
      <c r="CQ303">
        <f>'Raw Data'!CK303</f>
        <v>341134</v>
      </c>
      <c r="CR303">
        <f>'Raw Data'!CL303</f>
        <v>17.690999999999999</v>
      </c>
      <c r="CS303">
        <f>'Raw Data'!CM303</f>
        <v>18.25</v>
      </c>
      <c r="CT303">
        <f>'Raw Data'!CN303</f>
        <v>341134</v>
      </c>
      <c r="CU303">
        <f>'Raw Data'!CO303</f>
        <v>0</v>
      </c>
      <c r="CV303">
        <f>'Raw Data'!CP303</f>
        <v>2915.0388979999998</v>
      </c>
      <c r="CW303">
        <f>'Raw Data'!CQ303</f>
        <v>100</v>
      </c>
      <c r="CX303">
        <f>'Raw Data'!CR303</f>
        <v>29644</v>
      </c>
      <c r="CY303">
        <f>'Raw Data'!CS303</f>
        <v>1.8561000000000001E-2</v>
      </c>
      <c r="CZ303">
        <f>'Raw Data'!CT303</f>
        <v>0</v>
      </c>
      <c r="DA303">
        <f>'Raw Data'!CU303</f>
        <v>2.0509999999999999E-3</v>
      </c>
      <c r="DB303">
        <f>'Raw Data'!CV303</f>
        <v>465</v>
      </c>
      <c r="DC303" t="str">
        <f>'Raw Data'!CW303</f>
        <v>147-0247</v>
      </c>
      <c r="DD303" t="str">
        <f>'Raw Data'!CX303</f>
        <v>5R : Rural Major Collector</v>
      </c>
      <c r="DE303" t="str">
        <f>'Raw Data'!CY303</f>
        <v>34.450343, -82.922703</v>
      </c>
      <c r="DF303">
        <f>'Raw Data'!CZ303</f>
        <v>-82.922702999999998</v>
      </c>
      <c r="DG303">
        <f>'Raw Data'!DA303</f>
        <v>34.450342999999997</v>
      </c>
      <c r="DH303">
        <f>'Raw Data'!DB303</f>
        <v>34.450342999999997</v>
      </c>
      <c r="DI303">
        <f>'Raw Data'!DC303</f>
        <v>-82.922702999999998</v>
      </c>
      <c r="DJ303">
        <f>'Raw Data'!DD303</f>
        <v>2.0509999999999999E-3</v>
      </c>
      <c r="DK303">
        <f>'Raw Data'!DE303</f>
        <v>13</v>
      </c>
      <c r="DL303" s="1" t="str">
        <f>VLOOKUP(DK303,'Curve Info'!$A$9:$P$76,16)</f>
        <v>Low Crash Frequency</v>
      </c>
      <c r="DM303" s="1" t="str">
        <f>VLOOKUP(DK303,'Curve Info'!$A$9:$P$76,14)</f>
        <v>Low AADT</v>
      </c>
      <c r="DN303" s="1">
        <f t="shared" si="47"/>
        <v>936.66666666666663</v>
      </c>
      <c r="DO303" s="1">
        <f t="shared" si="48"/>
        <v>865</v>
      </c>
      <c r="DP303" s="1">
        <f t="shared" si="49"/>
        <v>71.666666666666629</v>
      </c>
      <c r="DQ303" s="1">
        <f t="shared" si="50"/>
        <v>8.2851637764932512E-2</v>
      </c>
      <c r="DR303" s="1">
        <f t="shared" si="51"/>
        <v>900.83333333333326</v>
      </c>
      <c r="DS303">
        <f>'Raw Data'!DF303</f>
        <v>930</v>
      </c>
      <c r="DT303">
        <f>'Raw Data'!DG303</f>
        <v>0</v>
      </c>
      <c r="DU303">
        <f>'Raw Data'!DH303</f>
        <v>970</v>
      </c>
      <c r="DV303">
        <f>'Raw Data'!DI303</f>
        <v>0</v>
      </c>
      <c r="DW303">
        <f>'Raw Data'!DJ303</f>
        <v>910</v>
      </c>
      <c r="DX303">
        <f>'Raw Data'!DK303</f>
        <v>0</v>
      </c>
      <c r="DY303">
        <f>'Raw Data'!DL303</f>
        <v>920</v>
      </c>
      <c r="DZ303">
        <f>'Raw Data'!DM303</f>
        <v>0</v>
      </c>
      <c r="EA303">
        <f>'Raw Data'!DN303</f>
        <v>890</v>
      </c>
      <c r="EB303">
        <f>'Raw Data'!DO303</f>
        <v>0</v>
      </c>
      <c r="EC303">
        <f>'Raw Data'!DP303</f>
        <v>850</v>
      </c>
      <c r="ED303">
        <f>'Raw Data'!DQ303</f>
        <v>0</v>
      </c>
      <c r="EE303">
        <f>'Raw Data'!DR303</f>
        <v>860</v>
      </c>
      <c r="EF303">
        <f>'Raw Data'!DS303</f>
        <v>0</v>
      </c>
      <c r="EG303">
        <f>'Raw Data'!DT303</f>
        <v>860</v>
      </c>
      <c r="EH303">
        <f>'Raw Data'!DU303</f>
        <v>0</v>
      </c>
      <c r="EI303">
        <f>'Raw Data'!DV303</f>
        <v>880</v>
      </c>
      <c r="EJ303">
        <f>'Raw Data'!DW303</f>
        <v>0</v>
      </c>
      <c r="EK303">
        <f>'Raw Data'!DX303</f>
        <v>890</v>
      </c>
      <c r="EL303">
        <f>'Raw Data'!DY303</f>
        <v>0</v>
      </c>
      <c r="EM303">
        <f>'Raw Data'!DZ303</f>
        <v>0</v>
      </c>
    </row>
    <row r="304" spans="1:143" x14ac:dyDescent="0.3">
      <c r="A304">
        <f>'Raw Data'!A304</f>
        <v>303</v>
      </c>
      <c r="B304">
        <f>'Raw Data'!B304</f>
        <v>7688668</v>
      </c>
      <c r="C304" t="str">
        <f>'Raw Data'!C304</f>
        <v>Gsp Post 00</v>
      </c>
      <c r="D304">
        <f>'Raw Data'!D304</f>
        <v>44017.873611111114</v>
      </c>
      <c r="E304" s="1">
        <f t="shared" si="42"/>
        <v>2020</v>
      </c>
      <c r="F304" s="1" t="str" cm="1">
        <f t="array" ref="F304">_xlfn.IFS(E304&lt;=2016,"before treatment",E304=2017,"unknown",E304&gt;2017,"after treatment")</f>
        <v>after treatment</v>
      </c>
      <c r="G304" s="1">
        <f t="shared" si="43"/>
        <v>0</v>
      </c>
      <c r="H304" s="1">
        <f t="shared" si="44"/>
        <v>1</v>
      </c>
      <c r="I304" t="str">
        <f>'Raw Data'!E304</f>
        <v>Hart</v>
      </c>
      <c r="J304" t="str">
        <f>'Raw Data'!F304</f>
        <v>State Route 51</v>
      </c>
      <c r="K304" t="str">
        <f>'Raw Data'!G304</f>
        <v>Sarijon Rd</v>
      </c>
      <c r="L304" t="str">
        <f>'Raw Data'!H304</f>
        <v>(B) Suspected Minor/Visible Injury</v>
      </c>
      <c r="M304">
        <f>'Raw Data'!I304</f>
        <v>0</v>
      </c>
      <c r="N304">
        <f>'Raw Data'!J304</f>
        <v>0</v>
      </c>
      <c r="O304">
        <f>'Raw Data'!K304</f>
        <v>1</v>
      </c>
      <c r="P304" t="str">
        <f>'Raw Data'!L304</f>
        <v>Not a Collision with Motor Vehicle</v>
      </c>
      <c r="Q304" t="str">
        <f>'Raw Data'!M304</f>
        <v>On Shoulder</v>
      </c>
      <c r="R304" t="str">
        <f>'Raw Data'!N304</f>
        <v>Other Non-Collision</v>
      </c>
      <c r="S304" t="str">
        <f>'Raw Data'!O304</f>
        <v>Other Non-Collision</v>
      </c>
      <c r="T304" t="str">
        <f>'Raw Data'!P304</f>
        <v>Under the Influence (U.I.)</v>
      </c>
      <c r="U304">
        <f>'Raw Data'!Q304</f>
        <v>1</v>
      </c>
      <c r="V304" s="1" t="str">
        <f t="shared" si="45"/>
        <v>Yes</v>
      </c>
      <c r="W304" t="str">
        <f>'Raw Data'!R304</f>
        <v>Negotiating a Curve</v>
      </c>
      <c r="X304" t="str">
        <f>'Raw Data'!S304</f>
        <v>North</v>
      </c>
      <c r="Y304" t="str">
        <f>'Raw Data'!T304</f>
        <v>Dusk</v>
      </c>
      <c r="Z304" t="str">
        <f>'Raw Data'!U304</f>
        <v>Dry</v>
      </c>
      <c r="AA304">
        <f>'Raw Data'!V304</f>
        <v>62</v>
      </c>
      <c r="AB304" t="str">
        <f>'Raw Data'!W304</f>
        <v>Motorcycle Helmet</v>
      </c>
      <c r="AC304" s="1">
        <f t="shared" si="46"/>
        <v>1</v>
      </c>
      <c r="AD304" t="str">
        <f>'Raw Data'!X304</f>
        <v>Motorcycle</v>
      </c>
      <c r="AE304" t="str">
        <f>'Raw Data'!Y304</f>
        <v>1471005100I</v>
      </c>
      <c r="AF304">
        <f>'Raw Data'!Z304</f>
        <v>18.844000000000001</v>
      </c>
      <c r="AG304">
        <f>'Raw Data'!AA304</f>
        <v>34.460681999999998</v>
      </c>
      <c r="AH304">
        <f>'Raw Data'!AB304</f>
        <v>-82.917890999999997</v>
      </c>
      <c r="AI304">
        <f>'Raw Data'!AC304</f>
        <v>14</v>
      </c>
      <c r="AJ304">
        <f>'Raw Data'!AD304</f>
        <v>88</v>
      </c>
      <c r="AK304">
        <f>'Raw Data'!AE304</f>
        <v>1408</v>
      </c>
      <c r="AL304" t="str">
        <f>'Raw Data'!AF304</f>
        <v>D1_0051_00_I</v>
      </c>
      <c r="AM304">
        <f>'Raw Data'!AG304</f>
        <v>56</v>
      </c>
      <c r="AN304">
        <f>'Raw Data'!AH304</f>
        <v>61</v>
      </c>
      <c r="AO304" t="str">
        <f>'Raw Data'!AI304</f>
        <v>split</v>
      </c>
      <c r="AP304">
        <f>'Raw Data'!AJ304</f>
        <v>870.2</v>
      </c>
      <c r="AQ304">
        <f>'Raw Data'!AK304</f>
        <v>38.5</v>
      </c>
      <c r="AR304">
        <f>'Raw Data'!AL304</f>
        <v>585</v>
      </c>
      <c r="AS304">
        <f>'Raw Data'!AM304</f>
        <v>-82.918013000000002</v>
      </c>
      <c r="AT304">
        <f>'Raw Data'!AN304</f>
        <v>34.460247000000003</v>
      </c>
      <c r="AU304">
        <f>'Raw Data'!AO304</f>
        <v>-82.917156000000006</v>
      </c>
      <c r="AV304">
        <f>'Raw Data'!AP304</f>
        <v>34.461658</v>
      </c>
      <c r="AW304" t="str">
        <f>'Raw Data'!AQ304</f>
        <v>1471005100I</v>
      </c>
      <c r="AX304">
        <f>'Raw Data'!AR304</f>
        <v>1</v>
      </c>
      <c r="AY304">
        <f>'Raw Data'!AS304</f>
        <v>147</v>
      </c>
      <c r="AZ304">
        <f>'Raw Data'!AT304</f>
        <v>51</v>
      </c>
      <c r="BA304">
        <f>'Raw Data'!AU304</f>
        <v>0</v>
      </c>
      <c r="BB304">
        <f>'Raw Data'!AV304</f>
        <v>55</v>
      </c>
      <c r="BC304">
        <f>'Raw Data'!AW304</f>
        <v>0</v>
      </c>
      <c r="BD304">
        <f>'Raw Data'!AX304</f>
        <v>0</v>
      </c>
      <c r="BE304">
        <f>'Raw Data'!AY304</f>
        <v>0</v>
      </c>
      <c r="BF304">
        <f>'Raw Data'!AZ304</f>
        <v>0</v>
      </c>
      <c r="BG304">
        <f>'Raw Data'!BA304</f>
        <v>0</v>
      </c>
      <c r="BH304">
        <f>'Raw Data'!BB304</f>
        <v>0</v>
      </c>
      <c r="BI304">
        <f>'Raw Data'!BC304</f>
        <v>0</v>
      </c>
      <c r="BJ304">
        <f>'Raw Data'!BD304</f>
        <v>0</v>
      </c>
      <c r="BK304" t="str">
        <f>'Raw Data'!BE304</f>
        <v xml:space="preserve"> </v>
      </c>
      <c r="BL304" t="str">
        <f>'Raw Data'!BF304</f>
        <v>NO_VALID_DATA</v>
      </c>
      <c r="BM304">
        <f>'Raw Data'!BG304</f>
        <v>1.6869999999999999E-3</v>
      </c>
      <c r="BN304">
        <f>'Raw Data'!BH304</f>
        <v>29677</v>
      </c>
      <c r="BO304">
        <f>'Raw Data'!BI304</f>
        <v>29645</v>
      </c>
      <c r="BP304" t="str">
        <f>'Raw Data'!BJ304</f>
        <v>1471005100I</v>
      </c>
      <c r="BQ304" t="str">
        <f>'Raw Data'!BK304</f>
        <v>HART</v>
      </c>
      <c r="BR304">
        <f>'Raw Data'!BL304</f>
        <v>1</v>
      </c>
      <c r="BS304">
        <f>'Raw Data'!BM304</f>
        <v>5100</v>
      </c>
      <c r="BT304">
        <f>'Raw Data'!BN304</f>
        <v>1</v>
      </c>
      <c r="BU304">
        <f>'Raw Data'!BO304</f>
        <v>1</v>
      </c>
      <c r="BV304">
        <f>'Raw Data'!BP304</f>
        <v>2</v>
      </c>
      <c r="BW304">
        <f>'Raw Data'!BQ304</f>
        <v>1</v>
      </c>
      <c r="BX304">
        <f>'Raw Data'!BR304</f>
        <v>1</v>
      </c>
      <c r="BY304">
        <f>'Raw Data'!BS304</f>
        <v>2</v>
      </c>
      <c r="BZ304">
        <f>'Raw Data'!BT304</f>
        <v>0</v>
      </c>
      <c r="CA304">
        <f>'Raw Data'!BU304</f>
        <v>5</v>
      </c>
      <c r="CB304" t="str">
        <f>'Raw Data'!BV304</f>
        <v>N</v>
      </c>
      <c r="CC304">
        <f>'Raw Data'!BW304</f>
        <v>147</v>
      </c>
      <c r="CD304">
        <f>'Raw Data'!BX304</f>
        <v>51</v>
      </c>
      <c r="CE304">
        <f>'Raw Data'!BY304</f>
        <v>0</v>
      </c>
      <c r="CF304" t="str">
        <f>'Raw Data'!BZ304</f>
        <v>Not Urban</v>
      </c>
      <c r="CG304" t="str">
        <f>'Raw Data'!CA304</f>
        <v>Not Urban</v>
      </c>
      <c r="CH304">
        <f>'Raw Data'!CB304</f>
        <v>0</v>
      </c>
      <c r="CI304">
        <f>'Raw Data'!CC304</f>
        <v>55</v>
      </c>
      <c r="CJ304">
        <f>'Raw Data'!CD304</f>
        <v>890</v>
      </c>
      <c r="CK304" t="str">
        <f>'Raw Data'!CE304</f>
        <v xml:space="preserve"> </v>
      </c>
      <c r="CL304">
        <f>'Raw Data'!CF304</f>
        <v>0</v>
      </c>
      <c r="CM304">
        <f>'Raw Data'!CG304</f>
        <v>8.4744E-2</v>
      </c>
      <c r="CN304">
        <f>'Raw Data'!CH304</f>
        <v>9</v>
      </c>
      <c r="CO304" t="str">
        <f>'Raw Data'!CI304</f>
        <v>State Mainline</v>
      </c>
      <c r="CP304">
        <f>'Raw Data'!CJ304</f>
        <v>890</v>
      </c>
      <c r="CQ304">
        <f>'Raw Data'!CK304</f>
        <v>341159</v>
      </c>
      <c r="CR304">
        <f>'Raw Data'!CL304</f>
        <v>18.760000000000002</v>
      </c>
      <c r="CS304">
        <f>'Raw Data'!CM304</f>
        <v>18.850000000000001</v>
      </c>
      <c r="CT304">
        <f>'Raw Data'!CN304</f>
        <v>341159</v>
      </c>
      <c r="CU304">
        <f>'Raw Data'!CO304</f>
        <v>0</v>
      </c>
      <c r="CV304">
        <f>'Raw Data'!CP304</f>
        <v>447.44877000000002</v>
      </c>
      <c r="CW304">
        <f>'Raw Data'!CQ304</f>
        <v>100</v>
      </c>
      <c r="CX304">
        <f>'Raw Data'!CR304</f>
        <v>29669</v>
      </c>
      <c r="CY304">
        <f>'Raw Data'!CS304</f>
        <v>4.3990000000000001E-3</v>
      </c>
      <c r="CZ304">
        <f>'Raw Data'!CT304</f>
        <v>0</v>
      </c>
      <c r="DA304">
        <f>'Raw Data'!CU304</f>
        <v>1.6869999999999999E-3</v>
      </c>
      <c r="DB304">
        <f>'Raw Data'!CV304</f>
        <v>465</v>
      </c>
      <c r="DC304" t="str">
        <f>'Raw Data'!CW304</f>
        <v>147-0247</v>
      </c>
      <c r="DD304" t="str">
        <f>'Raw Data'!CX304</f>
        <v>5R : Rural Major Collector</v>
      </c>
      <c r="DE304" t="str">
        <f>'Raw Data'!CY304</f>
        <v>34.450343, -82.922703</v>
      </c>
      <c r="DF304">
        <f>'Raw Data'!CZ304</f>
        <v>-82.922702999999998</v>
      </c>
      <c r="DG304">
        <f>'Raw Data'!DA304</f>
        <v>34.450342999999997</v>
      </c>
      <c r="DH304">
        <f>'Raw Data'!DB304</f>
        <v>34.450342999999997</v>
      </c>
      <c r="DI304">
        <f>'Raw Data'!DC304</f>
        <v>-82.922702999999998</v>
      </c>
      <c r="DJ304">
        <f>'Raw Data'!DD304</f>
        <v>1.6869999999999999E-3</v>
      </c>
      <c r="DK304">
        <f>'Raw Data'!DE304</f>
        <v>14</v>
      </c>
      <c r="DL304" s="1" t="str">
        <f>VLOOKUP(DK304,'Curve Info'!$A$9:$P$76,16)</f>
        <v>Low Crash Frequency</v>
      </c>
      <c r="DM304" s="1" t="str">
        <f>VLOOKUP(DK304,'Curve Info'!$A$9:$P$76,14)</f>
        <v>Low AADT</v>
      </c>
      <c r="DN304" s="1">
        <f t="shared" si="47"/>
        <v>936.66666666666663</v>
      </c>
      <c r="DO304" s="1">
        <f t="shared" si="48"/>
        <v>865</v>
      </c>
      <c r="DP304" s="1">
        <f t="shared" si="49"/>
        <v>71.666666666666629</v>
      </c>
      <c r="DQ304" s="1">
        <f t="shared" si="50"/>
        <v>8.2851637764932512E-2</v>
      </c>
      <c r="DR304" s="1">
        <f t="shared" si="51"/>
        <v>900.83333333333326</v>
      </c>
      <c r="DS304">
        <f>'Raw Data'!DF304</f>
        <v>930</v>
      </c>
      <c r="DT304">
        <f>'Raw Data'!DG304</f>
        <v>0</v>
      </c>
      <c r="DU304">
        <f>'Raw Data'!DH304</f>
        <v>970</v>
      </c>
      <c r="DV304">
        <f>'Raw Data'!DI304</f>
        <v>0</v>
      </c>
      <c r="DW304">
        <f>'Raw Data'!DJ304</f>
        <v>910</v>
      </c>
      <c r="DX304">
        <f>'Raw Data'!DK304</f>
        <v>0</v>
      </c>
      <c r="DY304">
        <f>'Raw Data'!DL304</f>
        <v>920</v>
      </c>
      <c r="DZ304">
        <f>'Raw Data'!DM304</f>
        <v>0</v>
      </c>
      <c r="EA304">
        <f>'Raw Data'!DN304</f>
        <v>890</v>
      </c>
      <c r="EB304">
        <f>'Raw Data'!DO304</f>
        <v>0</v>
      </c>
      <c r="EC304">
        <f>'Raw Data'!DP304</f>
        <v>850</v>
      </c>
      <c r="ED304">
        <f>'Raw Data'!DQ304</f>
        <v>0</v>
      </c>
      <c r="EE304">
        <f>'Raw Data'!DR304</f>
        <v>860</v>
      </c>
      <c r="EF304">
        <f>'Raw Data'!DS304</f>
        <v>0</v>
      </c>
      <c r="EG304">
        <f>'Raw Data'!DT304</f>
        <v>860</v>
      </c>
      <c r="EH304">
        <f>'Raw Data'!DU304</f>
        <v>0</v>
      </c>
      <c r="EI304">
        <f>'Raw Data'!DV304</f>
        <v>880</v>
      </c>
      <c r="EJ304">
        <f>'Raw Data'!DW304</f>
        <v>0</v>
      </c>
      <c r="EK304">
        <f>'Raw Data'!DX304</f>
        <v>890</v>
      </c>
      <c r="EL304">
        <f>'Raw Data'!DY304</f>
        <v>0</v>
      </c>
      <c r="EM304">
        <f>'Raw Data'!DZ304</f>
        <v>0</v>
      </c>
    </row>
    <row r="305" spans="1:143" x14ac:dyDescent="0.3">
      <c r="A305">
        <f>'Raw Data'!A305</f>
        <v>304</v>
      </c>
      <c r="B305">
        <f>'Raw Data'!B305</f>
        <v>7729536</v>
      </c>
      <c r="C305" t="str">
        <f>'Raw Data'!C305</f>
        <v>Gsp Post 00</v>
      </c>
      <c r="D305">
        <f>'Raw Data'!D305</f>
        <v>43728.361111111109</v>
      </c>
      <c r="E305" s="1">
        <f t="shared" si="42"/>
        <v>2019</v>
      </c>
      <c r="F305" s="1" t="str" cm="1">
        <f t="array" ref="F305">_xlfn.IFS(E305&lt;=2016,"before treatment",E305=2017,"unknown",E305&gt;2017,"after treatment")</f>
        <v>after treatment</v>
      </c>
      <c r="G305" s="1">
        <f t="shared" si="43"/>
        <v>0</v>
      </c>
      <c r="H305" s="1">
        <f t="shared" si="44"/>
        <v>1</v>
      </c>
      <c r="I305" t="str">
        <f>'Raw Data'!E305</f>
        <v>Hart</v>
      </c>
      <c r="J305" t="str">
        <f>'Raw Data'!F305</f>
        <v>Sari Jon Rd</v>
      </c>
      <c r="K305" t="str">
        <f>'Raw Data'!G305</f>
        <v>Tom Cobb Dr</v>
      </c>
      <c r="L305" t="str">
        <f>'Raw Data'!H305</f>
        <v>(O) No Injury</v>
      </c>
      <c r="M305">
        <f>'Raw Data'!I305</f>
        <v>0</v>
      </c>
      <c r="N305">
        <f>'Raw Data'!J305</f>
        <v>0</v>
      </c>
      <c r="O305">
        <f>'Raw Data'!K305</f>
        <v>0</v>
      </c>
      <c r="P305" t="str">
        <f>'Raw Data'!L305</f>
        <v>Not a Collision with Motor Vehicle</v>
      </c>
      <c r="Q305" t="str">
        <f>'Raw Data'!M305</f>
        <v>Off Roadway</v>
      </c>
      <c r="R305" t="str">
        <f>'Raw Data'!N305</f>
        <v>Other Non-Collision</v>
      </c>
      <c r="S305" t="str">
        <f>'Raw Data'!O305</f>
        <v>Cargo/Equipment Loss or Shift</v>
      </c>
      <c r="T305" t="str">
        <f>'Raw Data'!P305</f>
        <v>(None)</v>
      </c>
      <c r="U305">
        <f>'Raw Data'!Q305</f>
        <v>1</v>
      </c>
      <c r="V305" s="1" t="str">
        <f t="shared" si="45"/>
        <v>Yes</v>
      </c>
      <c r="W305" t="str">
        <f>'Raw Data'!R305</f>
        <v>Negotiating a Curve</v>
      </c>
      <c r="X305" t="str">
        <f>'Raw Data'!S305</f>
        <v>South</v>
      </c>
      <c r="Y305" t="str">
        <f>'Raw Data'!T305</f>
        <v>Daylight</v>
      </c>
      <c r="Z305" t="str">
        <f>'Raw Data'!U305</f>
        <v>Dry</v>
      </c>
      <c r="AA305">
        <f>'Raw Data'!V305</f>
        <v>69</v>
      </c>
      <c r="AB305" t="str">
        <f>'Raw Data'!W305</f>
        <v>Lap and Shoulder Belt Used</v>
      </c>
      <c r="AC305" s="1">
        <f t="shared" si="46"/>
        <v>0</v>
      </c>
      <c r="AD305" t="str">
        <f>'Raw Data'!X305</f>
        <v>Vehicle with Trailer</v>
      </c>
      <c r="AE305" t="str">
        <f>'Raw Data'!Y305</f>
        <v>1472029400I</v>
      </c>
      <c r="AF305">
        <f>'Raw Data'!Z305</f>
        <v>1.4344000000000001E-2</v>
      </c>
      <c r="AG305">
        <f>'Raw Data'!AA305</f>
        <v>34.460974999999998</v>
      </c>
      <c r="AH305">
        <f>'Raw Data'!AB305</f>
        <v>-82.917832000000004</v>
      </c>
      <c r="AI305">
        <f>'Raw Data'!AC305</f>
        <v>14</v>
      </c>
      <c r="AJ305">
        <f>'Raw Data'!AD305</f>
        <v>88</v>
      </c>
      <c r="AK305">
        <f>'Raw Data'!AE305</f>
        <v>1408</v>
      </c>
      <c r="AL305" t="str">
        <f>'Raw Data'!AF305</f>
        <v>D1_0051_00_I</v>
      </c>
      <c r="AM305">
        <f>'Raw Data'!AG305</f>
        <v>56</v>
      </c>
      <c r="AN305">
        <f>'Raw Data'!AH305</f>
        <v>61</v>
      </c>
      <c r="AO305" t="str">
        <f>'Raw Data'!AI305</f>
        <v>split</v>
      </c>
      <c r="AP305">
        <f>'Raw Data'!AJ305</f>
        <v>870.2</v>
      </c>
      <c r="AQ305">
        <f>'Raw Data'!AK305</f>
        <v>38.5</v>
      </c>
      <c r="AR305">
        <f>'Raw Data'!AL305</f>
        <v>585</v>
      </c>
      <c r="AS305">
        <f>'Raw Data'!AM305</f>
        <v>-82.918013000000002</v>
      </c>
      <c r="AT305">
        <f>'Raw Data'!AN305</f>
        <v>34.460247000000003</v>
      </c>
      <c r="AU305">
        <f>'Raw Data'!AO305</f>
        <v>-82.917156000000006</v>
      </c>
      <c r="AV305">
        <f>'Raw Data'!AP305</f>
        <v>34.461658</v>
      </c>
      <c r="AW305" t="str">
        <f>'Raw Data'!AQ305</f>
        <v>1471005100I</v>
      </c>
      <c r="AX305">
        <f>'Raw Data'!AR305</f>
        <v>1</v>
      </c>
      <c r="AY305">
        <f>'Raw Data'!AS305</f>
        <v>147</v>
      </c>
      <c r="AZ305">
        <f>'Raw Data'!AT305</f>
        <v>51</v>
      </c>
      <c r="BA305">
        <f>'Raw Data'!AU305</f>
        <v>0</v>
      </c>
      <c r="BB305">
        <f>'Raw Data'!AV305</f>
        <v>55</v>
      </c>
      <c r="BC305">
        <f>'Raw Data'!AW305</f>
        <v>0</v>
      </c>
      <c r="BD305">
        <f>'Raw Data'!AX305</f>
        <v>0</v>
      </c>
      <c r="BE305">
        <f>'Raw Data'!AY305</f>
        <v>0</v>
      </c>
      <c r="BF305">
        <f>'Raw Data'!AZ305</f>
        <v>0</v>
      </c>
      <c r="BG305">
        <f>'Raw Data'!BA305</f>
        <v>0</v>
      </c>
      <c r="BH305">
        <f>'Raw Data'!BB305</f>
        <v>0</v>
      </c>
      <c r="BI305">
        <f>'Raw Data'!BC305</f>
        <v>0</v>
      </c>
      <c r="BJ305">
        <f>'Raw Data'!BD305</f>
        <v>0</v>
      </c>
      <c r="BK305" t="str">
        <f>'Raw Data'!BE305</f>
        <v xml:space="preserve"> </v>
      </c>
      <c r="BL305" t="str">
        <f>'Raw Data'!BF305</f>
        <v>NO_VALID_DATA</v>
      </c>
      <c r="BM305">
        <f>'Raw Data'!BG305</f>
        <v>1.6869999999999999E-3</v>
      </c>
      <c r="BN305">
        <f>'Raw Data'!BH305</f>
        <v>29677</v>
      </c>
      <c r="BO305">
        <f>'Raw Data'!BI305</f>
        <v>29645</v>
      </c>
      <c r="BP305" t="str">
        <f>'Raw Data'!BJ305</f>
        <v>1471005100I</v>
      </c>
      <c r="BQ305" t="str">
        <f>'Raw Data'!BK305</f>
        <v>HART</v>
      </c>
      <c r="BR305">
        <f>'Raw Data'!BL305</f>
        <v>1</v>
      </c>
      <c r="BS305">
        <f>'Raw Data'!BM305</f>
        <v>5100</v>
      </c>
      <c r="BT305">
        <f>'Raw Data'!BN305</f>
        <v>1</v>
      </c>
      <c r="BU305">
        <f>'Raw Data'!BO305</f>
        <v>1</v>
      </c>
      <c r="BV305">
        <f>'Raw Data'!BP305</f>
        <v>2</v>
      </c>
      <c r="BW305">
        <f>'Raw Data'!BQ305</f>
        <v>1</v>
      </c>
      <c r="BX305">
        <f>'Raw Data'!BR305</f>
        <v>1</v>
      </c>
      <c r="BY305">
        <f>'Raw Data'!BS305</f>
        <v>2</v>
      </c>
      <c r="BZ305">
        <f>'Raw Data'!BT305</f>
        <v>0</v>
      </c>
      <c r="CA305">
        <f>'Raw Data'!BU305</f>
        <v>5</v>
      </c>
      <c r="CB305" t="str">
        <f>'Raw Data'!BV305</f>
        <v>N</v>
      </c>
      <c r="CC305">
        <f>'Raw Data'!BW305</f>
        <v>147</v>
      </c>
      <c r="CD305">
        <f>'Raw Data'!BX305</f>
        <v>51</v>
      </c>
      <c r="CE305">
        <f>'Raw Data'!BY305</f>
        <v>0</v>
      </c>
      <c r="CF305" t="str">
        <f>'Raw Data'!BZ305</f>
        <v>Not Urban</v>
      </c>
      <c r="CG305" t="str">
        <f>'Raw Data'!CA305</f>
        <v>Not Urban</v>
      </c>
      <c r="CH305">
        <f>'Raw Data'!CB305</f>
        <v>0</v>
      </c>
      <c r="CI305">
        <f>'Raw Data'!CC305</f>
        <v>55</v>
      </c>
      <c r="CJ305">
        <f>'Raw Data'!CD305</f>
        <v>890</v>
      </c>
      <c r="CK305" t="str">
        <f>'Raw Data'!CE305</f>
        <v xml:space="preserve"> </v>
      </c>
      <c r="CL305">
        <f>'Raw Data'!CF305</f>
        <v>0</v>
      </c>
      <c r="CM305">
        <f>'Raw Data'!CG305</f>
        <v>8.4744E-2</v>
      </c>
      <c r="CN305">
        <f>'Raw Data'!CH305</f>
        <v>9</v>
      </c>
      <c r="CO305" t="str">
        <f>'Raw Data'!CI305</f>
        <v>State Mainline</v>
      </c>
      <c r="CP305">
        <f>'Raw Data'!CJ305</f>
        <v>890</v>
      </c>
      <c r="CQ305">
        <f>'Raw Data'!CK305</f>
        <v>341159</v>
      </c>
      <c r="CR305">
        <f>'Raw Data'!CL305</f>
        <v>18.760000000000002</v>
      </c>
      <c r="CS305">
        <f>'Raw Data'!CM305</f>
        <v>18.850000000000001</v>
      </c>
      <c r="CT305">
        <f>'Raw Data'!CN305</f>
        <v>341159</v>
      </c>
      <c r="CU305">
        <f>'Raw Data'!CO305</f>
        <v>0</v>
      </c>
      <c r="CV305">
        <f>'Raw Data'!CP305</f>
        <v>447.44877000000002</v>
      </c>
      <c r="CW305">
        <f>'Raw Data'!CQ305</f>
        <v>100</v>
      </c>
      <c r="CX305">
        <f>'Raw Data'!CR305</f>
        <v>29669</v>
      </c>
      <c r="CY305">
        <f>'Raw Data'!CS305</f>
        <v>4.3990000000000001E-3</v>
      </c>
      <c r="CZ305">
        <f>'Raw Data'!CT305</f>
        <v>0</v>
      </c>
      <c r="DA305">
        <f>'Raw Data'!CU305</f>
        <v>1.6869999999999999E-3</v>
      </c>
      <c r="DB305">
        <f>'Raw Data'!CV305</f>
        <v>465</v>
      </c>
      <c r="DC305" t="str">
        <f>'Raw Data'!CW305</f>
        <v>147-0247</v>
      </c>
      <c r="DD305" t="str">
        <f>'Raw Data'!CX305</f>
        <v>5R : Rural Major Collector</v>
      </c>
      <c r="DE305" t="str">
        <f>'Raw Data'!CY305</f>
        <v>34.450343, -82.922703</v>
      </c>
      <c r="DF305">
        <f>'Raw Data'!CZ305</f>
        <v>-82.922702999999998</v>
      </c>
      <c r="DG305">
        <f>'Raw Data'!DA305</f>
        <v>34.450342999999997</v>
      </c>
      <c r="DH305">
        <f>'Raw Data'!DB305</f>
        <v>34.450342999999997</v>
      </c>
      <c r="DI305">
        <f>'Raw Data'!DC305</f>
        <v>-82.922702999999998</v>
      </c>
      <c r="DJ305">
        <f>'Raw Data'!DD305</f>
        <v>1.6869999999999999E-3</v>
      </c>
      <c r="DK305">
        <f>'Raw Data'!DE305</f>
        <v>14</v>
      </c>
      <c r="DL305" s="1" t="str">
        <f>VLOOKUP(DK305,'Curve Info'!$A$9:$P$76,16)</f>
        <v>Low Crash Frequency</v>
      </c>
      <c r="DM305" s="1" t="str">
        <f>VLOOKUP(DK305,'Curve Info'!$A$9:$P$76,14)</f>
        <v>Low AADT</v>
      </c>
      <c r="DN305" s="1">
        <f t="shared" si="47"/>
        <v>936.66666666666663</v>
      </c>
      <c r="DO305" s="1">
        <f t="shared" si="48"/>
        <v>865</v>
      </c>
      <c r="DP305" s="1">
        <f t="shared" si="49"/>
        <v>71.666666666666629</v>
      </c>
      <c r="DQ305" s="1">
        <f t="shared" si="50"/>
        <v>8.2851637764932512E-2</v>
      </c>
      <c r="DR305" s="1">
        <f t="shared" si="51"/>
        <v>900.83333333333326</v>
      </c>
      <c r="DS305">
        <f>'Raw Data'!DF305</f>
        <v>930</v>
      </c>
      <c r="DT305">
        <f>'Raw Data'!DG305</f>
        <v>0</v>
      </c>
      <c r="DU305">
        <f>'Raw Data'!DH305</f>
        <v>970</v>
      </c>
      <c r="DV305">
        <f>'Raw Data'!DI305</f>
        <v>0</v>
      </c>
      <c r="DW305">
        <f>'Raw Data'!DJ305</f>
        <v>910</v>
      </c>
      <c r="DX305">
        <f>'Raw Data'!DK305</f>
        <v>0</v>
      </c>
      <c r="DY305">
        <f>'Raw Data'!DL305</f>
        <v>920</v>
      </c>
      <c r="DZ305">
        <f>'Raw Data'!DM305</f>
        <v>0</v>
      </c>
      <c r="EA305">
        <f>'Raw Data'!DN305</f>
        <v>890</v>
      </c>
      <c r="EB305">
        <f>'Raw Data'!DO305</f>
        <v>0</v>
      </c>
      <c r="EC305">
        <f>'Raw Data'!DP305</f>
        <v>850</v>
      </c>
      <c r="ED305">
        <f>'Raw Data'!DQ305</f>
        <v>0</v>
      </c>
      <c r="EE305">
        <f>'Raw Data'!DR305</f>
        <v>860</v>
      </c>
      <c r="EF305">
        <f>'Raw Data'!DS305</f>
        <v>0</v>
      </c>
      <c r="EG305">
        <f>'Raw Data'!DT305</f>
        <v>860</v>
      </c>
      <c r="EH305">
        <f>'Raw Data'!DU305</f>
        <v>0</v>
      </c>
      <c r="EI305">
        <f>'Raw Data'!DV305</f>
        <v>880</v>
      </c>
      <c r="EJ305">
        <f>'Raw Data'!DW305</f>
        <v>0</v>
      </c>
      <c r="EK305">
        <f>'Raw Data'!DX305</f>
        <v>890</v>
      </c>
      <c r="EL305">
        <f>'Raw Data'!DY305</f>
        <v>0</v>
      </c>
      <c r="EM305">
        <f>'Raw Data'!DZ305</f>
        <v>7.3999999999999996E-5</v>
      </c>
    </row>
    <row r="306" spans="1:143" x14ac:dyDescent="0.3">
      <c r="A306">
        <f>'Raw Data'!A306</f>
        <v>305</v>
      </c>
      <c r="B306">
        <f>'Raw Data'!B306</f>
        <v>7508059</v>
      </c>
      <c r="C306" t="str">
        <f>'Raw Data'!C306</f>
        <v>Madison Co Sheriff's Office</v>
      </c>
      <c r="D306">
        <f>'Raw Data'!D306</f>
        <v>43822.04791666667</v>
      </c>
      <c r="E306" s="1">
        <f t="shared" si="42"/>
        <v>2019</v>
      </c>
      <c r="F306" s="1" t="str" cm="1">
        <f t="array" ref="F306">_xlfn.IFS(E306&lt;=2016,"before treatment",E306=2017,"unknown",E306&gt;2017,"after treatment")</f>
        <v>after treatment</v>
      </c>
      <c r="G306" s="1">
        <f t="shared" si="43"/>
        <v>0</v>
      </c>
      <c r="H306" s="1">
        <f t="shared" si="44"/>
        <v>1</v>
      </c>
      <c r="I306" t="str">
        <f>'Raw Data'!E306</f>
        <v>Madison</v>
      </c>
      <c r="J306" t="str">
        <f>'Raw Data'!F306</f>
        <v>HWY 172</v>
      </c>
      <c r="K306" t="str">
        <f>'Raw Data'!G306</f>
        <v>Vineyards Creek Ch Rd</v>
      </c>
      <c r="L306" t="str">
        <f>'Raw Data'!H306</f>
        <v>(C) Possible Injury / Complaint</v>
      </c>
      <c r="M306">
        <f>'Raw Data'!I306</f>
        <v>0</v>
      </c>
      <c r="N306">
        <f>'Raw Data'!J306</f>
        <v>0</v>
      </c>
      <c r="O306">
        <f>'Raw Data'!K306</f>
        <v>0</v>
      </c>
      <c r="P306" t="str">
        <f>'Raw Data'!L306</f>
        <v>Not a Collision with Motor Vehicle</v>
      </c>
      <c r="Q306" t="str">
        <f>'Raw Data'!M306</f>
        <v>Off Roadway</v>
      </c>
      <c r="R306" t="str">
        <f>'Raw Data'!N306</f>
        <v>Utility Pole</v>
      </c>
      <c r="S306" t="str">
        <f>'Raw Data'!O306</f>
        <v>Utility Pole</v>
      </c>
      <c r="T306" t="str">
        <f>'Raw Data'!P306</f>
        <v>Driver Lost Control</v>
      </c>
      <c r="U306">
        <f>'Raw Data'!Q306</f>
        <v>1</v>
      </c>
      <c r="V306" s="1" t="str">
        <f t="shared" si="45"/>
        <v>Yes</v>
      </c>
      <c r="W306" t="str">
        <f>'Raw Data'!R306</f>
        <v>Negotiating a Curve</v>
      </c>
      <c r="X306" t="str">
        <f>'Raw Data'!S306</f>
        <v>South</v>
      </c>
      <c r="Y306" t="str">
        <f>'Raw Data'!T306</f>
        <v>Dark-Not Lighted</v>
      </c>
      <c r="Z306" t="str">
        <f>'Raw Data'!U306</f>
        <v>Wet</v>
      </c>
      <c r="AA306">
        <f>'Raw Data'!V306</f>
        <v>31</v>
      </c>
      <c r="AB306" t="str">
        <f>'Raw Data'!W306</f>
        <v>["Lap and Shoulder Belt Used","Lap and Shoulder Belt Used"]</v>
      </c>
      <c r="AC306" s="1">
        <f t="shared" si="46"/>
        <v>0</v>
      </c>
      <c r="AD306" t="str">
        <f>'Raw Data'!X306</f>
        <v>Passenger Car</v>
      </c>
      <c r="AE306" t="str">
        <f>'Raw Data'!Y306</f>
        <v>1951017200I</v>
      </c>
      <c r="AF306">
        <f>'Raw Data'!Z306</f>
        <v>8.4672540000000005</v>
      </c>
      <c r="AG306">
        <f>'Raw Data'!AA306</f>
        <v>34.136944999999997</v>
      </c>
      <c r="AH306">
        <f>'Raw Data'!AB306</f>
        <v>-83.104973000000001</v>
      </c>
      <c r="AI306">
        <f>'Raw Data'!AC306</f>
        <v>16</v>
      </c>
      <c r="AJ306">
        <f>'Raw Data'!AD306</f>
        <v>91</v>
      </c>
      <c r="AK306">
        <f>'Raw Data'!AE306</f>
        <v>2659</v>
      </c>
      <c r="AL306" t="str">
        <f>'Raw Data'!AF306</f>
        <v>D1_0172_00_I</v>
      </c>
      <c r="AM306">
        <f>'Raw Data'!AG306</f>
        <v>11</v>
      </c>
      <c r="AN306">
        <f>'Raw Data'!AH306</f>
        <v>14</v>
      </c>
      <c r="AO306" t="str">
        <f>'Raw Data'!AI306</f>
        <v>simple</v>
      </c>
      <c r="AP306">
        <f>'Raw Data'!AJ306</f>
        <v>1470.4</v>
      </c>
      <c r="AQ306">
        <f>'Raw Data'!AK306</f>
        <v>71.3</v>
      </c>
      <c r="AR306">
        <f>'Raw Data'!AL306</f>
        <v>1828.4</v>
      </c>
      <c r="AS306">
        <f>'Raw Data'!AM306</f>
        <v>-83.110647999999998</v>
      </c>
      <c r="AT306">
        <f>'Raw Data'!AN306</f>
        <v>34.135565</v>
      </c>
      <c r="AU306">
        <f>'Raw Data'!AO306</f>
        <v>-83.105236000000005</v>
      </c>
      <c r="AV306">
        <f>'Raw Data'!AP306</f>
        <v>34.136991999999999</v>
      </c>
      <c r="AW306" t="str">
        <f>'Raw Data'!AQ306</f>
        <v>1951017200I</v>
      </c>
      <c r="AX306">
        <f>'Raw Data'!AR306</f>
        <v>1</v>
      </c>
      <c r="AY306">
        <f>'Raw Data'!AS306</f>
        <v>195</v>
      </c>
      <c r="AZ306">
        <f>'Raw Data'!AT306</f>
        <v>172</v>
      </c>
      <c r="BA306">
        <f>'Raw Data'!AU306</f>
        <v>0</v>
      </c>
      <c r="BB306">
        <f>'Raw Data'!AV306</f>
        <v>55</v>
      </c>
      <c r="BC306">
        <f>'Raw Data'!AW306</f>
        <v>7.04</v>
      </c>
      <c r="BD306">
        <f>'Raw Data'!AX306</f>
        <v>6.73</v>
      </c>
      <c r="BE306">
        <f>'Raw Data'!AY306</f>
        <v>703.1</v>
      </c>
      <c r="BF306">
        <f>'Raw Data'!AZ306</f>
        <v>703.1</v>
      </c>
      <c r="BG306">
        <f>'Raw Data'!BA306</f>
        <v>719.5</v>
      </c>
      <c r="BH306">
        <f>'Raw Data'!BB306</f>
        <v>55</v>
      </c>
      <c r="BI306">
        <f>'Raw Data'!BC306</f>
        <v>67.5</v>
      </c>
      <c r="BJ306">
        <f>'Raw Data'!BD306</f>
        <v>0</v>
      </c>
      <c r="BK306">
        <f>'Raw Data'!BE306</f>
        <v>43077</v>
      </c>
      <c r="BL306" t="str">
        <f>'Raw Data'!BF306</f>
        <v>NONE</v>
      </c>
      <c r="BM306">
        <f>'Raw Data'!BG306</f>
        <v>5.8640000000000003E-3</v>
      </c>
      <c r="BN306">
        <f>'Raw Data'!BH306</f>
        <v>37465</v>
      </c>
      <c r="BO306">
        <f>'Raw Data'!BI306</f>
        <v>37237</v>
      </c>
      <c r="BP306" t="str">
        <f>'Raw Data'!BJ306</f>
        <v>1951017200I</v>
      </c>
      <c r="BQ306" t="str">
        <f>'Raw Data'!BK306</f>
        <v>MADISON</v>
      </c>
      <c r="BR306">
        <f>'Raw Data'!BL306</f>
        <v>1</v>
      </c>
      <c r="BS306">
        <f>'Raw Data'!BM306</f>
        <v>17200</v>
      </c>
      <c r="BT306">
        <f>'Raw Data'!BN306</f>
        <v>1</v>
      </c>
      <c r="BU306">
        <f>'Raw Data'!BO306</f>
        <v>1</v>
      </c>
      <c r="BV306">
        <f>'Raw Data'!BP306</f>
        <v>2</v>
      </c>
      <c r="BW306">
        <f>'Raw Data'!BQ306</f>
        <v>1</v>
      </c>
      <c r="BX306">
        <f>'Raw Data'!BR306</f>
        <v>1</v>
      </c>
      <c r="BY306">
        <f>'Raw Data'!BS306</f>
        <v>2</v>
      </c>
      <c r="BZ306">
        <f>'Raw Data'!BT306</f>
        <v>0</v>
      </c>
      <c r="CA306">
        <f>'Raw Data'!BU306</f>
        <v>5</v>
      </c>
      <c r="CB306" t="str">
        <f>'Raw Data'!BV306</f>
        <v>N</v>
      </c>
      <c r="CC306">
        <f>'Raw Data'!BW306</f>
        <v>195</v>
      </c>
      <c r="CD306">
        <f>'Raw Data'!BX306</f>
        <v>172</v>
      </c>
      <c r="CE306">
        <f>'Raw Data'!BY306</f>
        <v>0</v>
      </c>
      <c r="CF306" t="str">
        <f>'Raw Data'!BZ306</f>
        <v>Not Urban</v>
      </c>
      <c r="CG306" t="str">
        <f>'Raw Data'!CA306</f>
        <v>Not Urban</v>
      </c>
      <c r="CH306">
        <f>'Raw Data'!CB306</f>
        <v>0</v>
      </c>
      <c r="CI306">
        <f>'Raw Data'!CC306</f>
        <v>55</v>
      </c>
      <c r="CJ306">
        <f>'Raw Data'!CD306</f>
        <v>2570</v>
      </c>
      <c r="CK306" t="str">
        <f>'Raw Data'!CE306</f>
        <v xml:space="preserve"> </v>
      </c>
      <c r="CL306">
        <f>'Raw Data'!CF306</f>
        <v>0</v>
      </c>
      <c r="CM306">
        <f>'Raw Data'!CG306</f>
        <v>1.280559</v>
      </c>
      <c r="CN306">
        <f>'Raw Data'!CH306</f>
        <v>9</v>
      </c>
      <c r="CO306" t="str">
        <f>'Raw Data'!CI306</f>
        <v>State Mainline</v>
      </c>
      <c r="CP306">
        <f>'Raw Data'!CJ306</f>
        <v>2570</v>
      </c>
      <c r="CQ306">
        <f>'Raw Data'!CK306</f>
        <v>401933</v>
      </c>
      <c r="CR306">
        <f>'Raw Data'!CL306</f>
        <v>7.4909999999999997</v>
      </c>
      <c r="CS306">
        <f>'Raw Data'!CM306</f>
        <v>8.7710000000000008</v>
      </c>
      <c r="CT306">
        <f>'Raw Data'!CN306</f>
        <v>401933</v>
      </c>
      <c r="CU306">
        <f>'Raw Data'!CO306</f>
        <v>0</v>
      </c>
      <c r="CV306">
        <f>'Raw Data'!CP306</f>
        <v>6761.3490769999999</v>
      </c>
      <c r="CW306">
        <f>'Raw Data'!CQ306</f>
        <v>100</v>
      </c>
      <c r="CX306">
        <f>'Raw Data'!CR306</f>
        <v>37254</v>
      </c>
      <c r="CY306">
        <f>'Raw Data'!CS306</f>
        <v>4.3886000000000001E-2</v>
      </c>
      <c r="CZ306">
        <f>'Raw Data'!CT306</f>
        <v>0</v>
      </c>
      <c r="DA306">
        <f>'Raw Data'!CU306</f>
        <v>5.8640000000000003E-3</v>
      </c>
      <c r="DB306">
        <f>'Raw Data'!CV306</f>
        <v>600</v>
      </c>
      <c r="DC306" t="str">
        <f>'Raw Data'!CW306</f>
        <v>195-0176</v>
      </c>
      <c r="DD306" t="str">
        <f>'Raw Data'!CX306</f>
        <v>5R : Rural Major Collector</v>
      </c>
      <c r="DE306" t="str">
        <f>'Raw Data'!CY306</f>
        <v>34.131658, -83.114900</v>
      </c>
      <c r="DF306">
        <f>'Raw Data'!CZ306</f>
        <v>-83.114900000000006</v>
      </c>
      <c r="DG306">
        <f>'Raw Data'!DA306</f>
        <v>34.131658000000002</v>
      </c>
      <c r="DH306">
        <f>'Raw Data'!DB306</f>
        <v>34.131658000000002</v>
      </c>
      <c r="DI306">
        <f>'Raw Data'!DC306</f>
        <v>-83.114900000000006</v>
      </c>
      <c r="DJ306">
        <f>'Raw Data'!DD306</f>
        <v>5.8640000000000003E-3</v>
      </c>
      <c r="DK306">
        <f>'Raw Data'!DE306</f>
        <v>16</v>
      </c>
      <c r="DL306" s="1" t="str">
        <f>VLOOKUP(DK306,'Curve Info'!$A$9:$P$76,16)</f>
        <v>Low Crash Frequency</v>
      </c>
      <c r="DM306" s="1" t="str">
        <f>VLOOKUP(DK306,'Curve Info'!$A$9:$P$76,14)</f>
        <v>Medium AADT</v>
      </c>
      <c r="DN306" s="1">
        <f t="shared" si="47"/>
        <v>2856.6666666666665</v>
      </c>
      <c r="DO306" s="1">
        <f t="shared" si="48"/>
        <v>2585</v>
      </c>
      <c r="DP306" s="1">
        <f t="shared" si="49"/>
        <v>271.66666666666652</v>
      </c>
      <c r="DQ306" s="1">
        <f t="shared" si="50"/>
        <v>0.10509348807221142</v>
      </c>
      <c r="DR306" s="1">
        <f t="shared" si="51"/>
        <v>2720.833333333333</v>
      </c>
      <c r="DS306">
        <f>'Raw Data'!DF306</f>
        <v>2690</v>
      </c>
      <c r="DT306">
        <f>'Raw Data'!DG306</f>
        <v>12.7</v>
      </c>
      <c r="DU306">
        <f>'Raw Data'!DH306</f>
        <v>2940</v>
      </c>
      <c r="DV306">
        <f>'Raw Data'!DI306</f>
        <v>0</v>
      </c>
      <c r="DW306">
        <f>'Raw Data'!DJ306</f>
        <v>2940</v>
      </c>
      <c r="DX306">
        <f>'Raw Data'!DK306</f>
        <v>0</v>
      </c>
      <c r="DY306">
        <f>'Raw Data'!DL306</f>
        <v>2650</v>
      </c>
      <c r="DZ306">
        <f>'Raw Data'!DM306</f>
        <v>0</v>
      </c>
      <c r="EA306">
        <f>'Raw Data'!DN306</f>
        <v>2570</v>
      </c>
      <c r="EB306">
        <f>'Raw Data'!DO306</f>
        <v>10.8</v>
      </c>
      <c r="EC306">
        <f>'Raw Data'!DP306</f>
        <v>2780</v>
      </c>
      <c r="ED306">
        <f>'Raw Data'!DQ306</f>
        <v>23</v>
      </c>
      <c r="EE306">
        <f>'Raw Data'!DR306</f>
        <v>2650</v>
      </c>
      <c r="EF306">
        <f>'Raw Data'!DS306</f>
        <v>23</v>
      </c>
      <c r="EG306">
        <f>'Raw Data'!DT306</f>
        <v>2340</v>
      </c>
      <c r="EH306">
        <f>'Raw Data'!DU306</f>
        <v>23</v>
      </c>
      <c r="EI306">
        <f>'Raw Data'!DV306</f>
        <v>2350</v>
      </c>
      <c r="EJ306">
        <f>'Raw Data'!DW306</f>
        <v>23</v>
      </c>
      <c r="EK306">
        <f>'Raw Data'!DX306</f>
        <v>2380</v>
      </c>
      <c r="EL306">
        <f>'Raw Data'!DY306</f>
        <v>23</v>
      </c>
      <c r="EM306">
        <f>'Raw Data'!DZ306</f>
        <v>2.6699999999999998E-4</v>
      </c>
    </row>
    <row r="307" spans="1:143" x14ac:dyDescent="0.3">
      <c r="A307">
        <f>'Raw Data'!A307</f>
        <v>306</v>
      </c>
      <c r="B307">
        <f>'Raw Data'!B307</f>
        <v>7279631</v>
      </c>
      <c r="C307" t="str">
        <f>'Raw Data'!C307</f>
        <v>Madison Co Sheriff's Office</v>
      </c>
      <c r="D307">
        <f>'Raw Data'!D307</f>
        <v>43649.210416666669</v>
      </c>
      <c r="E307" s="1">
        <f t="shared" si="42"/>
        <v>2019</v>
      </c>
      <c r="F307" s="1" t="str" cm="1">
        <f t="array" ref="F307">_xlfn.IFS(E307&lt;=2016,"before treatment",E307=2017,"unknown",E307&gt;2017,"after treatment")</f>
        <v>after treatment</v>
      </c>
      <c r="G307" s="1">
        <f t="shared" si="43"/>
        <v>0</v>
      </c>
      <c r="H307" s="1">
        <f t="shared" si="44"/>
        <v>1</v>
      </c>
      <c r="I307" t="str">
        <f>'Raw Data'!E307</f>
        <v>Madison</v>
      </c>
      <c r="J307" t="str">
        <f>'Raw Data'!F307</f>
        <v>HWY 172</v>
      </c>
      <c r="K307" t="str">
        <f>'Raw Data'!G307</f>
        <v>Vineyards Creek Church Rd</v>
      </c>
      <c r="L307" t="str">
        <f>'Raw Data'!H307</f>
        <v>(O) No Injury</v>
      </c>
      <c r="M307">
        <f>'Raw Data'!I307</f>
        <v>0</v>
      </c>
      <c r="N307">
        <f>'Raw Data'!J307</f>
        <v>0</v>
      </c>
      <c r="O307">
        <f>'Raw Data'!K307</f>
        <v>0</v>
      </c>
      <c r="P307" t="str">
        <f>'Raw Data'!L307</f>
        <v>Not a Collision with Motor Vehicle</v>
      </c>
      <c r="Q307" t="str">
        <f>'Raw Data'!M307</f>
        <v>On Shoulder</v>
      </c>
      <c r="R307" t="str">
        <f>'Raw Data'!N307</f>
        <v>Mail Box</v>
      </c>
      <c r="S307" t="str">
        <f>'Raw Data'!O307</f>
        <v>Highway Traffic Sign Post</v>
      </c>
      <c r="T307" t="str">
        <f>'Raw Data'!P307</f>
        <v>(None)</v>
      </c>
      <c r="U307">
        <f>'Raw Data'!Q307</f>
        <v>1</v>
      </c>
      <c r="V307" s="1" t="str">
        <f t="shared" si="45"/>
        <v>Yes</v>
      </c>
      <c r="W307" t="str">
        <f>'Raw Data'!R307</f>
        <v>Negotiating a Curve</v>
      </c>
      <c r="X307" t="str">
        <f>'Raw Data'!S307</f>
        <v>South</v>
      </c>
      <c r="Y307" t="str">
        <f>'Raw Data'!T307</f>
        <v>Dark-Not Lighted</v>
      </c>
      <c r="Z307" t="str">
        <f>'Raw Data'!U307</f>
        <v>Dry</v>
      </c>
      <c r="AA307">
        <f>'Raw Data'!V307</f>
        <v>33</v>
      </c>
      <c r="AB307" t="str">
        <f>'Raw Data'!W307</f>
        <v>Lap and Shoulder Belt Used</v>
      </c>
      <c r="AC307" s="1">
        <f t="shared" si="46"/>
        <v>0</v>
      </c>
      <c r="AD307" t="str">
        <f>'Raw Data'!X307</f>
        <v>Pickup Truck</v>
      </c>
      <c r="AE307" t="str">
        <f>'Raw Data'!Y307</f>
        <v>1951017200I</v>
      </c>
      <c r="AF307">
        <f>'Raw Data'!Z307</f>
        <v>8.3698870000000003</v>
      </c>
      <c r="AG307">
        <f>'Raw Data'!AA307</f>
        <v>34.137172999999997</v>
      </c>
      <c r="AH307">
        <f>'Raw Data'!AB307</f>
        <v>-83.106644000000003</v>
      </c>
      <c r="AI307">
        <f>'Raw Data'!AC307</f>
        <v>16</v>
      </c>
      <c r="AJ307">
        <f>'Raw Data'!AD307</f>
        <v>91</v>
      </c>
      <c r="AK307">
        <f>'Raw Data'!AE307</f>
        <v>2659</v>
      </c>
      <c r="AL307" t="str">
        <f>'Raw Data'!AF307</f>
        <v>D1_0172_00_I</v>
      </c>
      <c r="AM307">
        <f>'Raw Data'!AG307</f>
        <v>11</v>
      </c>
      <c r="AN307">
        <f>'Raw Data'!AH307</f>
        <v>14</v>
      </c>
      <c r="AO307" t="str">
        <f>'Raw Data'!AI307</f>
        <v>simple</v>
      </c>
      <c r="AP307">
        <f>'Raw Data'!AJ307</f>
        <v>1470.4</v>
      </c>
      <c r="AQ307">
        <f>'Raw Data'!AK307</f>
        <v>71.3</v>
      </c>
      <c r="AR307">
        <f>'Raw Data'!AL307</f>
        <v>1828.4</v>
      </c>
      <c r="AS307">
        <f>'Raw Data'!AM307</f>
        <v>-83.110647999999998</v>
      </c>
      <c r="AT307">
        <f>'Raw Data'!AN307</f>
        <v>34.135565</v>
      </c>
      <c r="AU307">
        <f>'Raw Data'!AO307</f>
        <v>-83.105236000000005</v>
      </c>
      <c r="AV307">
        <f>'Raw Data'!AP307</f>
        <v>34.136991999999999</v>
      </c>
      <c r="AW307" t="str">
        <f>'Raw Data'!AQ307</f>
        <v>1951017200I</v>
      </c>
      <c r="AX307">
        <f>'Raw Data'!AR307</f>
        <v>1</v>
      </c>
      <c r="AY307">
        <f>'Raw Data'!AS307</f>
        <v>195</v>
      </c>
      <c r="AZ307">
        <f>'Raw Data'!AT307</f>
        <v>172</v>
      </c>
      <c r="BA307">
        <f>'Raw Data'!AU307</f>
        <v>0</v>
      </c>
      <c r="BB307">
        <f>'Raw Data'!AV307</f>
        <v>55</v>
      </c>
      <c r="BC307">
        <f>'Raw Data'!AW307</f>
        <v>7.04</v>
      </c>
      <c r="BD307">
        <f>'Raw Data'!AX307</f>
        <v>6.73</v>
      </c>
      <c r="BE307">
        <f>'Raw Data'!AY307</f>
        <v>703.1</v>
      </c>
      <c r="BF307">
        <f>'Raw Data'!AZ307</f>
        <v>703.1</v>
      </c>
      <c r="BG307">
        <f>'Raw Data'!BA307</f>
        <v>719.5</v>
      </c>
      <c r="BH307">
        <f>'Raw Data'!BB307</f>
        <v>55</v>
      </c>
      <c r="BI307">
        <f>'Raw Data'!BC307</f>
        <v>67.5</v>
      </c>
      <c r="BJ307">
        <f>'Raw Data'!BD307</f>
        <v>0</v>
      </c>
      <c r="BK307">
        <f>'Raw Data'!BE307</f>
        <v>43077</v>
      </c>
      <c r="BL307" t="str">
        <f>'Raw Data'!BF307</f>
        <v>NONE</v>
      </c>
      <c r="BM307">
        <f>'Raw Data'!BG307</f>
        <v>5.8640000000000003E-3</v>
      </c>
      <c r="BN307">
        <f>'Raw Data'!BH307</f>
        <v>37465</v>
      </c>
      <c r="BO307">
        <f>'Raw Data'!BI307</f>
        <v>37237</v>
      </c>
      <c r="BP307" t="str">
        <f>'Raw Data'!BJ307</f>
        <v>1951017200I</v>
      </c>
      <c r="BQ307" t="str">
        <f>'Raw Data'!BK307</f>
        <v>MADISON</v>
      </c>
      <c r="BR307">
        <f>'Raw Data'!BL307</f>
        <v>1</v>
      </c>
      <c r="BS307">
        <f>'Raw Data'!BM307</f>
        <v>17200</v>
      </c>
      <c r="BT307">
        <f>'Raw Data'!BN307</f>
        <v>1</v>
      </c>
      <c r="BU307">
        <f>'Raw Data'!BO307</f>
        <v>1</v>
      </c>
      <c r="BV307">
        <f>'Raw Data'!BP307</f>
        <v>2</v>
      </c>
      <c r="BW307">
        <f>'Raw Data'!BQ307</f>
        <v>1</v>
      </c>
      <c r="BX307">
        <f>'Raw Data'!BR307</f>
        <v>1</v>
      </c>
      <c r="BY307">
        <f>'Raw Data'!BS307</f>
        <v>2</v>
      </c>
      <c r="BZ307">
        <f>'Raw Data'!BT307</f>
        <v>0</v>
      </c>
      <c r="CA307">
        <f>'Raw Data'!BU307</f>
        <v>5</v>
      </c>
      <c r="CB307" t="str">
        <f>'Raw Data'!BV307</f>
        <v>N</v>
      </c>
      <c r="CC307">
        <f>'Raw Data'!BW307</f>
        <v>195</v>
      </c>
      <c r="CD307">
        <f>'Raw Data'!BX307</f>
        <v>172</v>
      </c>
      <c r="CE307">
        <f>'Raw Data'!BY307</f>
        <v>0</v>
      </c>
      <c r="CF307" t="str">
        <f>'Raw Data'!BZ307</f>
        <v>Not Urban</v>
      </c>
      <c r="CG307" t="str">
        <f>'Raw Data'!CA307</f>
        <v>Not Urban</v>
      </c>
      <c r="CH307">
        <f>'Raw Data'!CB307</f>
        <v>0</v>
      </c>
      <c r="CI307">
        <f>'Raw Data'!CC307</f>
        <v>55</v>
      </c>
      <c r="CJ307">
        <f>'Raw Data'!CD307</f>
        <v>2570</v>
      </c>
      <c r="CK307" t="str">
        <f>'Raw Data'!CE307</f>
        <v xml:space="preserve"> </v>
      </c>
      <c r="CL307">
        <f>'Raw Data'!CF307</f>
        <v>0</v>
      </c>
      <c r="CM307">
        <f>'Raw Data'!CG307</f>
        <v>1.280559</v>
      </c>
      <c r="CN307">
        <f>'Raw Data'!CH307</f>
        <v>9</v>
      </c>
      <c r="CO307" t="str">
        <f>'Raw Data'!CI307</f>
        <v>State Mainline</v>
      </c>
      <c r="CP307">
        <f>'Raw Data'!CJ307</f>
        <v>2570</v>
      </c>
      <c r="CQ307">
        <f>'Raw Data'!CK307</f>
        <v>401933</v>
      </c>
      <c r="CR307">
        <f>'Raw Data'!CL307</f>
        <v>7.4909999999999997</v>
      </c>
      <c r="CS307">
        <f>'Raw Data'!CM307</f>
        <v>8.7710000000000008</v>
      </c>
      <c r="CT307">
        <f>'Raw Data'!CN307</f>
        <v>401933</v>
      </c>
      <c r="CU307">
        <f>'Raw Data'!CO307</f>
        <v>0</v>
      </c>
      <c r="CV307">
        <f>'Raw Data'!CP307</f>
        <v>6761.3490769999999</v>
      </c>
      <c r="CW307">
        <f>'Raw Data'!CQ307</f>
        <v>100</v>
      </c>
      <c r="CX307">
        <f>'Raw Data'!CR307</f>
        <v>37254</v>
      </c>
      <c r="CY307">
        <f>'Raw Data'!CS307</f>
        <v>4.3886000000000001E-2</v>
      </c>
      <c r="CZ307">
        <f>'Raw Data'!CT307</f>
        <v>0</v>
      </c>
      <c r="DA307">
        <f>'Raw Data'!CU307</f>
        <v>5.8640000000000003E-3</v>
      </c>
      <c r="DB307">
        <f>'Raw Data'!CV307</f>
        <v>600</v>
      </c>
      <c r="DC307" t="str">
        <f>'Raw Data'!CW307</f>
        <v>195-0176</v>
      </c>
      <c r="DD307" t="str">
        <f>'Raw Data'!CX307</f>
        <v>5R : Rural Major Collector</v>
      </c>
      <c r="DE307" t="str">
        <f>'Raw Data'!CY307</f>
        <v>34.131658, -83.114900</v>
      </c>
      <c r="DF307">
        <f>'Raw Data'!CZ307</f>
        <v>-83.114900000000006</v>
      </c>
      <c r="DG307">
        <f>'Raw Data'!DA307</f>
        <v>34.131658000000002</v>
      </c>
      <c r="DH307">
        <f>'Raw Data'!DB307</f>
        <v>34.131658000000002</v>
      </c>
      <c r="DI307">
        <f>'Raw Data'!DC307</f>
        <v>-83.114900000000006</v>
      </c>
      <c r="DJ307">
        <f>'Raw Data'!DD307</f>
        <v>5.8640000000000003E-3</v>
      </c>
      <c r="DK307">
        <f>'Raw Data'!DE307</f>
        <v>16</v>
      </c>
      <c r="DL307" s="1" t="str">
        <f>VLOOKUP(DK307,'Curve Info'!$A$9:$P$76,16)</f>
        <v>Low Crash Frequency</v>
      </c>
      <c r="DM307" s="1" t="str">
        <f>VLOOKUP(DK307,'Curve Info'!$A$9:$P$76,14)</f>
        <v>Medium AADT</v>
      </c>
      <c r="DN307" s="1">
        <f t="shared" si="47"/>
        <v>2856.6666666666665</v>
      </c>
      <c r="DO307" s="1">
        <f t="shared" si="48"/>
        <v>2585</v>
      </c>
      <c r="DP307" s="1">
        <f t="shared" si="49"/>
        <v>271.66666666666652</v>
      </c>
      <c r="DQ307" s="1">
        <f t="shared" si="50"/>
        <v>0.10509348807221142</v>
      </c>
      <c r="DR307" s="1">
        <f t="shared" si="51"/>
        <v>2720.833333333333</v>
      </c>
      <c r="DS307">
        <f>'Raw Data'!DF307</f>
        <v>2690</v>
      </c>
      <c r="DT307">
        <f>'Raw Data'!DG307</f>
        <v>12.7</v>
      </c>
      <c r="DU307">
        <f>'Raw Data'!DH307</f>
        <v>2940</v>
      </c>
      <c r="DV307">
        <f>'Raw Data'!DI307</f>
        <v>0</v>
      </c>
      <c r="DW307">
        <f>'Raw Data'!DJ307</f>
        <v>2940</v>
      </c>
      <c r="DX307">
        <f>'Raw Data'!DK307</f>
        <v>0</v>
      </c>
      <c r="DY307">
        <f>'Raw Data'!DL307</f>
        <v>2650</v>
      </c>
      <c r="DZ307">
        <f>'Raw Data'!DM307</f>
        <v>0</v>
      </c>
      <c r="EA307">
        <f>'Raw Data'!DN307</f>
        <v>2570</v>
      </c>
      <c r="EB307">
        <f>'Raw Data'!DO307</f>
        <v>10.8</v>
      </c>
      <c r="EC307">
        <f>'Raw Data'!DP307</f>
        <v>2780</v>
      </c>
      <c r="ED307">
        <f>'Raw Data'!DQ307</f>
        <v>23</v>
      </c>
      <c r="EE307">
        <f>'Raw Data'!DR307</f>
        <v>2650</v>
      </c>
      <c r="EF307">
        <f>'Raw Data'!DS307</f>
        <v>23</v>
      </c>
      <c r="EG307">
        <f>'Raw Data'!DT307</f>
        <v>2340</v>
      </c>
      <c r="EH307">
        <f>'Raw Data'!DU307</f>
        <v>23</v>
      </c>
      <c r="EI307">
        <f>'Raw Data'!DV307</f>
        <v>2350</v>
      </c>
      <c r="EJ307">
        <f>'Raw Data'!DW307</f>
        <v>23</v>
      </c>
      <c r="EK307">
        <f>'Raw Data'!DX307</f>
        <v>2380</v>
      </c>
      <c r="EL307">
        <f>'Raw Data'!DY307</f>
        <v>23</v>
      </c>
      <c r="EM307">
        <f>'Raw Data'!DZ307</f>
        <v>0</v>
      </c>
    </row>
    <row r="308" spans="1:143" x14ac:dyDescent="0.3">
      <c r="A308">
        <f>'Raw Data'!A308</f>
        <v>307</v>
      </c>
      <c r="B308">
        <f>'Raw Data'!B308</f>
        <v>5910035</v>
      </c>
      <c r="C308" t="str">
        <f>'Raw Data'!C308</f>
        <v>Gsp Post 00</v>
      </c>
      <c r="D308">
        <f>'Raw Data'!D308</f>
        <v>42617.583333333336</v>
      </c>
      <c r="E308" s="1">
        <f t="shared" si="42"/>
        <v>2016</v>
      </c>
      <c r="F308" s="1" t="str" cm="1">
        <f t="array" ref="F308">_xlfn.IFS(E308&lt;=2016,"before treatment",E308=2017,"unknown",E308&gt;2017,"after treatment")</f>
        <v>before treatment</v>
      </c>
      <c r="G308" s="1">
        <f t="shared" si="43"/>
        <v>1</v>
      </c>
      <c r="H308" s="1">
        <f t="shared" si="44"/>
        <v>0</v>
      </c>
      <c r="I308" t="str">
        <f>'Raw Data'!E308</f>
        <v>Madison</v>
      </c>
      <c r="J308" t="str">
        <f>'Raw Data'!F308</f>
        <v>["HWY 172","VINEYARDS CREEK CHURCH RD"]</v>
      </c>
      <c r="K308" t="str">
        <f>'Raw Data'!G308</f>
        <v>Vineyard Creek Rd</v>
      </c>
      <c r="L308" t="str">
        <f>'Raw Data'!H308</f>
        <v>(O) No Injury</v>
      </c>
      <c r="M308">
        <f>'Raw Data'!I308</f>
        <v>0</v>
      </c>
      <c r="N308">
        <f>'Raw Data'!J308</f>
        <v>0</v>
      </c>
      <c r="O308">
        <f>'Raw Data'!K308</f>
        <v>0</v>
      </c>
      <c r="P308" t="str">
        <f>'Raw Data'!L308</f>
        <v>Not a Collision with Motor Vehicle</v>
      </c>
      <c r="Q308" t="str">
        <f>'Raw Data'!M308</f>
        <v>Off Roadway</v>
      </c>
      <c r="R308" t="str">
        <f>'Raw Data'!N308</f>
        <v>Other-Fixed Object</v>
      </c>
      <c r="S308" t="str">
        <f>'Raw Data'!O308</f>
        <v>Fence</v>
      </c>
      <c r="T308" t="str">
        <f>'Raw Data'!P308</f>
        <v>Changed Lanes Improperly</v>
      </c>
      <c r="U308">
        <f>'Raw Data'!Q308</f>
        <v>1</v>
      </c>
      <c r="V308" s="1" t="str">
        <f t="shared" si="45"/>
        <v>Yes</v>
      </c>
      <c r="W308" t="str">
        <f>'Raw Data'!R308</f>
        <v>Stopped</v>
      </c>
      <c r="X308" t="str">
        <f>'Raw Data'!S308</f>
        <v>East</v>
      </c>
      <c r="Y308" t="str">
        <f>'Raw Data'!T308</f>
        <v>Daylight</v>
      </c>
      <c r="Z308" t="str">
        <f>'Raw Data'!U308</f>
        <v>Dry</v>
      </c>
      <c r="AA308">
        <f>'Raw Data'!V308</f>
        <v>26</v>
      </c>
      <c r="AB308" t="str">
        <f>'Raw Data'!W308</f>
        <v>["Child Restraint System (Properly Used)","Lap and Shoulder Belt Used"]</v>
      </c>
      <c r="AC308" s="1">
        <f t="shared" si="46"/>
        <v>0</v>
      </c>
      <c r="AD308" t="str">
        <f>'Raw Data'!X308</f>
        <v>Passenger Car</v>
      </c>
      <c r="AE308" t="str">
        <f>'Raw Data'!Y308</f>
        <v>1952033400I</v>
      </c>
      <c r="AF308">
        <f>'Raw Data'!Z308</f>
        <v>2.4459999999999998E-3</v>
      </c>
      <c r="AG308">
        <f>'Raw Data'!AA308</f>
        <v>34.138649999999998</v>
      </c>
      <c r="AH308">
        <f>'Raw Data'!AB308</f>
        <v>-83.100804999999994</v>
      </c>
      <c r="AI308">
        <f>'Raw Data'!AC308</f>
        <v>17</v>
      </c>
      <c r="AJ308">
        <f>'Raw Data'!AD308</f>
        <v>92</v>
      </c>
      <c r="AK308">
        <f>'Raw Data'!AE308</f>
        <v>2660</v>
      </c>
      <c r="AL308" t="str">
        <f>'Raw Data'!AF308</f>
        <v>D1_0172_00_I</v>
      </c>
      <c r="AM308">
        <f>'Raw Data'!AG308</f>
        <v>12</v>
      </c>
      <c r="AN308">
        <f>'Raw Data'!AH308</f>
        <v>15</v>
      </c>
      <c r="AO308" t="str">
        <f>'Raw Data'!AI308</f>
        <v>split</v>
      </c>
      <c r="AP308">
        <f>'Raw Data'!AJ308</f>
        <v>695.8</v>
      </c>
      <c r="AQ308">
        <f>'Raw Data'!AK308</f>
        <v>95.2</v>
      </c>
      <c r="AR308">
        <f>'Raw Data'!AL308</f>
        <v>1155.2</v>
      </c>
      <c r="AS308">
        <f>'Raw Data'!AM308</f>
        <v>-83.102108000000001</v>
      </c>
      <c r="AT308">
        <f>'Raw Data'!AN308</f>
        <v>34.137152</v>
      </c>
      <c r="AU308">
        <f>'Raw Data'!AO308</f>
        <v>-83.101145000000002</v>
      </c>
      <c r="AV308">
        <f>'Raw Data'!AP308</f>
        <v>34.139876000000001</v>
      </c>
      <c r="AW308" t="str">
        <f>'Raw Data'!AQ308</f>
        <v>1951017200I</v>
      </c>
      <c r="AX308">
        <f>'Raw Data'!AR308</f>
        <v>1</v>
      </c>
      <c r="AY308">
        <f>'Raw Data'!AS308</f>
        <v>195</v>
      </c>
      <c r="AZ308">
        <f>'Raw Data'!AT308</f>
        <v>172</v>
      </c>
      <c r="BA308">
        <f>'Raw Data'!AU308</f>
        <v>0</v>
      </c>
      <c r="BB308">
        <f>'Raw Data'!AV308</f>
        <v>55</v>
      </c>
      <c r="BC308">
        <f>'Raw Data'!AW308</f>
        <v>9.18</v>
      </c>
      <c r="BD308">
        <f>'Raw Data'!AX308</f>
        <v>8.66</v>
      </c>
      <c r="BE308">
        <f>'Raw Data'!AY308</f>
        <v>704.4</v>
      </c>
      <c r="BF308">
        <f>'Raw Data'!AZ308</f>
        <v>704.7</v>
      </c>
      <c r="BG308">
        <f>'Raw Data'!BA308</f>
        <v>718.8</v>
      </c>
      <c r="BH308">
        <f>'Raw Data'!BB308</f>
        <v>55</v>
      </c>
      <c r="BI308">
        <f>'Raw Data'!BC308</f>
        <v>53.4</v>
      </c>
      <c r="BJ308">
        <f>'Raw Data'!BD308</f>
        <v>1.6</v>
      </c>
      <c r="BK308">
        <f>'Raw Data'!BE308</f>
        <v>43077</v>
      </c>
      <c r="BL308" t="str">
        <f>'Raw Data'!BF308</f>
        <v>NONE</v>
      </c>
      <c r="BM308">
        <f>'Raw Data'!BG308</f>
        <v>3.3370000000000001E-3</v>
      </c>
      <c r="BN308">
        <f>'Raw Data'!BH308</f>
        <v>37465</v>
      </c>
      <c r="BO308">
        <f>'Raw Data'!BI308</f>
        <v>37237</v>
      </c>
      <c r="BP308" t="str">
        <f>'Raw Data'!BJ308</f>
        <v>1951017200I</v>
      </c>
      <c r="BQ308" t="str">
        <f>'Raw Data'!BK308</f>
        <v>MADISON</v>
      </c>
      <c r="BR308">
        <f>'Raw Data'!BL308</f>
        <v>1</v>
      </c>
      <c r="BS308">
        <f>'Raw Data'!BM308</f>
        <v>17200</v>
      </c>
      <c r="BT308">
        <f>'Raw Data'!BN308</f>
        <v>1</v>
      </c>
      <c r="BU308">
        <f>'Raw Data'!BO308</f>
        <v>1</v>
      </c>
      <c r="BV308">
        <f>'Raw Data'!BP308</f>
        <v>2</v>
      </c>
      <c r="BW308">
        <f>'Raw Data'!BQ308</f>
        <v>1</v>
      </c>
      <c r="BX308">
        <f>'Raw Data'!BR308</f>
        <v>1</v>
      </c>
      <c r="BY308">
        <f>'Raw Data'!BS308</f>
        <v>2</v>
      </c>
      <c r="BZ308">
        <f>'Raw Data'!BT308</f>
        <v>0</v>
      </c>
      <c r="CA308">
        <f>'Raw Data'!BU308</f>
        <v>5</v>
      </c>
      <c r="CB308" t="str">
        <f>'Raw Data'!BV308</f>
        <v>N</v>
      </c>
      <c r="CC308">
        <f>'Raw Data'!BW308</f>
        <v>195</v>
      </c>
      <c r="CD308">
        <f>'Raw Data'!BX308</f>
        <v>172</v>
      </c>
      <c r="CE308">
        <f>'Raw Data'!BY308</f>
        <v>0</v>
      </c>
      <c r="CF308" t="str">
        <f>'Raw Data'!BZ308</f>
        <v>Not Urban</v>
      </c>
      <c r="CG308" t="str">
        <f>'Raw Data'!CA308</f>
        <v>Not Urban</v>
      </c>
      <c r="CH308">
        <f>'Raw Data'!CB308</f>
        <v>0</v>
      </c>
      <c r="CI308">
        <f>'Raw Data'!CC308</f>
        <v>55</v>
      </c>
      <c r="CJ308">
        <f>'Raw Data'!CD308</f>
        <v>2570</v>
      </c>
      <c r="CK308" t="str">
        <f>'Raw Data'!CE308</f>
        <v xml:space="preserve"> </v>
      </c>
      <c r="CL308">
        <f>'Raw Data'!CF308</f>
        <v>0</v>
      </c>
      <c r="CM308">
        <f>'Raw Data'!CG308</f>
        <v>1.280559</v>
      </c>
      <c r="CN308">
        <f>'Raw Data'!CH308</f>
        <v>9</v>
      </c>
      <c r="CO308" t="str">
        <f>'Raw Data'!CI308</f>
        <v>State Mainline</v>
      </c>
      <c r="CP308">
        <f>'Raw Data'!CJ308</f>
        <v>2570</v>
      </c>
      <c r="CQ308">
        <f>'Raw Data'!CK308</f>
        <v>401933</v>
      </c>
      <c r="CR308">
        <f>'Raw Data'!CL308</f>
        <v>7.4909999999999997</v>
      </c>
      <c r="CS308">
        <f>'Raw Data'!CM308</f>
        <v>8.7710000000000008</v>
      </c>
      <c r="CT308">
        <f>'Raw Data'!CN308</f>
        <v>401933</v>
      </c>
      <c r="CU308">
        <f>'Raw Data'!CO308</f>
        <v>0</v>
      </c>
      <c r="CV308">
        <f>'Raw Data'!CP308</f>
        <v>6761.3490769999999</v>
      </c>
      <c r="CW308">
        <f>'Raw Data'!CQ308</f>
        <v>100</v>
      </c>
      <c r="CX308">
        <f>'Raw Data'!CR308</f>
        <v>37254</v>
      </c>
      <c r="CY308">
        <f>'Raw Data'!CS308</f>
        <v>4.3886000000000001E-2</v>
      </c>
      <c r="CZ308">
        <f>'Raw Data'!CT308</f>
        <v>0</v>
      </c>
      <c r="DA308">
        <f>'Raw Data'!CU308</f>
        <v>3.3370000000000001E-3</v>
      </c>
      <c r="DB308">
        <f>'Raw Data'!CV308</f>
        <v>600</v>
      </c>
      <c r="DC308" t="str">
        <f>'Raw Data'!CW308</f>
        <v>195-0176</v>
      </c>
      <c r="DD308" t="str">
        <f>'Raw Data'!CX308</f>
        <v>5R : Rural Major Collector</v>
      </c>
      <c r="DE308" t="str">
        <f>'Raw Data'!CY308</f>
        <v>34.131658, -83.114900</v>
      </c>
      <c r="DF308">
        <f>'Raw Data'!CZ308</f>
        <v>-83.114900000000006</v>
      </c>
      <c r="DG308">
        <f>'Raw Data'!DA308</f>
        <v>34.131658000000002</v>
      </c>
      <c r="DH308">
        <f>'Raw Data'!DB308</f>
        <v>34.131658000000002</v>
      </c>
      <c r="DI308">
        <f>'Raw Data'!DC308</f>
        <v>-83.114900000000006</v>
      </c>
      <c r="DJ308">
        <f>'Raw Data'!DD308</f>
        <v>3.3370000000000001E-3</v>
      </c>
      <c r="DK308">
        <f>'Raw Data'!DE308</f>
        <v>17</v>
      </c>
      <c r="DL308" s="1" t="str">
        <f>VLOOKUP(DK308,'Curve Info'!$A$9:$P$76,16)</f>
        <v>High Crash Frequency</v>
      </c>
      <c r="DM308" s="1" t="str">
        <f>VLOOKUP(DK308,'Curve Info'!$A$9:$P$76,14)</f>
        <v>Medium AADT</v>
      </c>
      <c r="DN308" s="1">
        <f t="shared" si="47"/>
        <v>2856.6666666666665</v>
      </c>
      <c r="DO308" s="1">
        <f t="shared" si="48"/>
        <v>2585</v>
      </c>
      <c r="DP308" s="1">
        <f t="shared" si="49"/>
        <v>271.66666666666652</v>
      </c>
      <c r="DQ308" s="1">
        <f t="shared" si="50"/>
        <v>0.10509348807221142</v>
      </c>
      <c r="DR308" s="1">
        <f t="shared" si="51"/>
        <v>2720.833333333333</v>
      </c>
      <c r="DS308">
        <f>'Raw Data'!DF308</f>
        <v>2690</v>
      </c>
      <c r="DT308">
        <f>'Raw Data'!DG308</f>
        <v>12.7</v>
      </c>
      <c r="DU308">
        <f>'Raw Data'!DH308</f>
        <v>2940</v>
      </c>
      <c r="DV308">
        <f>'Raw Data'!DI308</f>
        <v>0</v>
      </c>
      <c r="DW308">
        <f>'Raw Data'!DJ308</f>
        <v>2940</v>
      </c>
      <c r="DX308">
        <f>'Raw Data'!DK308</f>
        <v>0</v>
      </c>
      <c r="DY308">
        <f>'Raw Data'!DL308</f>
        <v>2650</v>
      </c>
      <c r="DZ308">
        <f>'Raw Data'!DM308</f>
        <v>0</v>
      </c>
      <c r="EA308">
        <f>'Raw Data'!DN308</f>
        <v>2570</v>
      </c>
      <c r="EB308">
        <f>'Raw Data'!DO308</f>
        <v>10.8</v>
      </c>
      <c r="EC308">
        <f>'Raw Data'!DP308</f>
        <v>2780</v>
      </c>
      <c r="ED308">
        <f>'Raw Data'!DQ308</f>
        <v>23</v>
      </c>
      <c r="EE308">
        <f>'Raw Data'!DR308</f>
        <v>2650</v>
      </c>
      <c r="EF308">
        <f>'Raw Data'!DS308</f>
        <v>23</v>
      </c>
      <c r="EG308">
        <f>'Raw Data'!DT308</f>
        <v>2340</v>
      </c>
      <c r="EH308">
        <f>'Raw Data'!DU308</f>
        <v>23</v>
      </c>
      <c r="EI308">
        <f>'Raw Data'!DV308</f>
        <v>2350</v>
      </c>
      <c r="EJ308">
        <f>'Raw Data'!DW308</f>
        <v>23</v>
      </c>
      <c r="EK308">
        <f>'Raw Data'!DX308</f>
        <v>2380</v>
      </c>
      <c r="EL308">
        <f>'Raw Data'!DY308</f>
        <v>23</v>
      </c>
      <c r="EM308">
        <f>'Raw Data'!DZ308</f>
        <v>4.1999999999999998E-5</v>
      </c>
    </row>
    <row r="309" spans="1:143" x14ac:dyDescent="0.3">
      <c r="A309">
        <f>'Raw Data'!A309</f>
        <v>308</v>
      </c>
      <c r="B309">
        <f>'Raw Data'!B309</f>
        <v>4766951</v>
      </c>
      <c r="C309" t="str">
        <f>'Raw Data'!C309</f>
        <v>Gsp Post 00</v>
      </c>
      <c r="D309">
        <f>'Raw Data'!D309</f>
        <v>41717.265277777777</v>
      </c>
      <c r="E309" s="1">
        <f t="shared" si="42"/>
        <v>2014</v>
      </c>
      <c r="F309" s="1" t="str" cm="1">
        <f t="array" ref="F309">_xlfn.IFS(E309&lt;=2016,"before treatment",E309=2017,"unknown",E309&gt;2017,"after treatment")</f>
        <v>before treatment</v>
      </c>
      <c r="G309" s="1">
        <f t="shared" si="43"/>
        <v>1</v>
      </c>
      <c r="H309" s="1">
        <f t="shared" si="44"/>
        <v>0</v>
      </c>
      <c r="I309" t="str">
        <f>'Raw Data'!E309</f>
        <v>Madison</v>
      </c>
      <c r="J309" t="str">
        <f>'Raw Data'!F309</f>
        <v>HWY 172</v>
      </c>
      <c r="K309" t="str">
        <f>'Raw Data'!G309</f>
        <v>300' E Of Vineyard Creek Ch</v>
      </c>
      <c r="L309" t="str">
        <f>'Raw Data'!H309</f>
        <v>(O) No Injury</v>
      </c>
      <c r="M309">
        <f>'Raw Data'!I309</f>
        <v>0</v>
      </c>
      <c r="N309">
        <f>'Raw Data'!J309</f>
        <v>0</v>
      </c>
      <c r="O309">
        <f>'Raw Data'!K309</f>
        <v>0</v>
      </c>
      <c r="P309" t="str">
        <f>'Raw Data'!L309</f>
        <v>Not a Collision with Motor Vehicle</v>
      </c>
      <c r="Q309" t="str">
        <f>'Raw Data'!M309</f>
        <v>Off Roadway</v>
      </c>
      <c r="R309" t="str">
        <f>'Raw Data'!N309</f>
        <v>Tree</v>
      </c>
      <c r="S309" t="str">
        <f>'Raw Data'!O309</f>
        <v>Tree</v>
      </c>
      <c r="T309" t="str">
        <f>'Raw Data'!P309</f>
        <v>No Contributing Factors</v>
      </c>
      <c r="U309">
        <f>'Raw Data'!Q309</f>
        <v>1</v>
      </c>
      <c r="V309" s="1" t="str">
        <f t="shared" si="45"/>
        <v>Yes</v>
      </c>
      <c r="W309" t="str">
        <f>'Raw Data'!R309</f>
        <v>Negotiating a Curve</v>
      </c>
      <c r="X309" t="str">
        <f>'Raw Data'!S309</f>
        <v>East</v>
      </c>
      <c r="Y309" t="str">
        <f>'Raw Data'!T309</f>
        <v>Dark-Not Lighted</v>
      </c>
      <c r="Z309" t="str">
        <f>'Raw Data'!U309</f>
        <v>Wet</v>
      </c>
      <c r="AA309">
        <f>'Raw Data'!V309</f>
        <v>20</v>
      </c>
      <c r="AB309" t="str">
        <f>'Raw Data'!W309</f>
        <v>Unknown</v>
      </c>
      <c r="AC309" s="1">
        <f t="shared" si="46"/>
        <v>0</v>
      </c>
      <c r="AD309" t="str">
        <f>'Raw Data'!X309</f>
        <v>Passenger Car</v>
      </c>
      <c r="AE309" t="str">
        <f>'Raw Data'!Y309</f>
        <v>1951017200I</v>
      </c>
      <c r="AF309">
        <f>'Raw Data'!Z309</f>
        <v>8.8330000000000002</v>
      </c>
      <c r="AG309">
        <f>'Raw Data'!AA309</f>
        <v>34.139555000000001</v>
      </c>
      <c r="AH309">
        <f>'Raw Data'!AB309</f>
        <v>-83.100971999999999</v>
      </c>
      <c r="AI309">
        <f>'Raw Data'!AC309</f>
        <v>17</v>
      </c>
      <c r="AJ309">
        <f>'Raw Data'!AD309</f>
        <v>92</v>
      </c>
      <c r="AK309">
        <f>'Raw Data'!AE309</f>
        <v>2660</v>
      </c>
      <c r="AL309" t="str">
        <f>'Raw Data'!AF309</f>
        <v>D1_0172_00_I</v>
      </c>
      <c r="AM309">
        <f>'Raw Data'!AG309</f>
        <v>12</v>
      </c>
      <c r="AN309">
        <f>'Raw Data'!AH309</f>
        <v>15</v>
      </c>
      <c r="AO309" t="str">
        <f>'Raw Data'!AI309</f>
        <v>split</v>
      </c>
      <c r="AP309">
        <f>'Raw Data'!AJ309</f>
        <v>695.8</v>
      </c>
      <c r="AQ309">
        <f>'Raw Data'!AK309</f>
        <v>95.2</v>
      </c>
      <c r="AR309">
        <f>'Raw Data'!AL309</f>
        <v>1155.2</v>
      </c>
      <c r="AS309">
        <f>'Raw Data'!AM309</f>
        <v>-83.102108000000001</v>
      </c>
      <c r="AT309">
        <f>'Raw Data'!AN309</f>
        <v>34.137152</v>
      </c>
      <c r="AU309">
        <f>'Raw Data'!AO309</f>
        <v>-83.101145000000002</v>
      </c>
      <c r="AV309">
        <f>'Raw Data'!AP309</f>
        <v>34.139876000000001</v>
      </c>
      <c r="AW309" t="str">
        <f>'Raw Data'!AQ309</f>
        <v>1951017200I</v>
      </c>
      <c r="AX309">
        <f>'Raw Data'!AR309</f>
        <v>1</v>
      </c>
      <c r="AY309">
        <f>'Raw Data'!AS309</f>
        <v>195</v>
      </c>
      <c r="AZ309">
        <f>'Raw Data'!AT309</f>
        <v>172</v>
      </c>
      <c r="BA309">
        <f>'Raw Data'!AU309</f>
        <v>0</v>
      </c>
      <c r="BB309">
        <f>'Raw Data'!AV309</f>
        <v>55</v>
      </c>
      <c r="BC309">
        <f>'Raw Data'!AW309</f>
        <v>9.18</v>
      </c>
      <c r="BD309">
        <f>'Raw Data'!AX309</f>
        <v>8.66</v>
      </c>
      <c r="BE309">
        <f>'Raw Data'!AY309</f>
        <v>704.4</v>
      </c>
      <c r="BF309">
        <f>'Raw Data'!AZ309</f>
        <v>704.7</v>
      </c>
      <c r="BG309">
        <f>'Raw Data'!BA309</f>
        <v>718.8</v>
      </c>
      <c r="BH309">
        <f>'Raw Data'!BB309</f>
        <v>55</v>
      </c>
      <c r="BI309">
        <f>'Raw Data'!BC309</f>
        <v>53.4</v>
      </c>
      <c r="BJ309">
        <f>'Raw Data'!BD309</f>
        <v>1.6</v>
      </c>
      <c r="BK309">
        <f>'Raw Data'!BE309</f>
        <v>43077</v>
      </c>
      <c r="BL309" t="str">
        <f>'Raw Data'!BF309</f>
        <v>NONE</v>
      </c>
      <c r="BM309">
        <f>'Raw Data'!BG309</f>
        <v>3.3370000000000001E-3</v>
      </c>
      <c r="BN309">
        <f>'Raw Data'!BH309</f>
        <v>37465</v>
      </c>
      <c r="BO309">
        <f>'Raw Data'!BI309</f>
        <v>37237</v>
      </c>
      <c r="BP309" t="str">
        <f>'Raw Data'!BJ309</f>
        <v>1951017200I</v>
      </c>
      <c r="BQ309" t="str">
        <f>'Raw Data'!BK309</f>
        <v>MADISON</v>
      </c>
      <c r="BR309">
        <f>'Raw Data'!BL309</f>
        <v>1</v>
      </c>
      <c r="BS309">
        <f>'Raw Data'!BM309</f>
        <v>17200</v>
      </c>
      <c r="BT309">
        <f>'Raw Data'!BN309</f>
        <v>1</v>
      </c>
      <c r="BU309">
        <f>'Raw Data'!BO309</f>
        <v>1</v>
      </c>
      <c r="BV309">
        <f>'Raw Data'!BP309</f>
        <v>2</v>
      </c>
      <c r="BW309">
        <f>'Raw Data'!BQ309</f>
        <v>1</v>
      </c>
      <c r="BX309">
        <f>'Raw Data'!BR309</f>
        <v>1</v>
      </c>
      <c r="BY309">
        <f>'Raw Data'!BS309</f>
        <v>2</v>
      </c>
      <c r="BZ309">
        <f>'Raw Data'!BT309</f>
        <v>0</v>
      </c>
      <c r="CA309">
        <f>'Raw Data'!BU309</f>
        <v>5</v>
      </c>
      <c r="CB309" t="str">
        <f>'Raw Data'!BV309</f>
        <v>N</v>
      </c>
      <c r="CC309">
        <f>'Raw Data'!BW309</f>
        <v>195</v>
      </c>
      <c r="CD309">
        <f>'Raw Data'!BX309</f>
        <v>172</v>
      </c>
      <c r="CE309">
        <f>'Raw Data'!BY309</f>
        <v>0</v>
      </c>
      <c r="CF309" t="str">
        <f>'Raw Data'!BZ309</f>
        <v>Not Urban</v>
      </c>
      <c r="CG309" t="str">
        <f>'Raw Data'!CA309</f>
        <v>Not Urban</v>
      </c>
      <c r="CH309">
        <f>'Raw Data'!CB309</f>
        <v>0</v>
      </c>
      <c r="CI309">
        <f>'Raw Data'!CC309</f>
        <v>55</v>
      </c>
      <c r="CJ309">
        <f>'Raw Data'!CD309</f>
        <v>2570</v>
      </c>
      <c r="CK309" t="str">
        <f>'Raw Data'!CE309</f>
        <v xml:space="preserve"> </v>
      </c>
      <c r="CL309">
        <f>'Raw Data'!CF309</f>
        <v>0</v>
      </c>
      <c r="CM309">
        <f>'Raw Data'!CG309</f>
        <v>1.280559</v>
      </c>
      <c r="CN309">
        <f>'Raw Data'!CH309</f>
        <v>9</v>
      </c>
      <c r="CO309" t="str">
        <f>'Raw Data'!CI309</f>
        <v>State Mainline</v>
      </c>
      <c r="CP309">
        <f>'Raw Data'!CJ309</f>
        <v>2570</v>
      </c>
      <c r="CQ309">
        <f>'Raw Data'!CK309</f>
        <v>401933</v>
      </c>
      <c r="CR309">
        <f>'Raw Data'!CL309</f>
        <v>7.4909999999999997</v>
      </c>
      <c r="CS309">
        <f>'Raw Data'!CM309</f>
        <v>8.7710000000000008</v>
      </c>
      <c r="CT309">
        <f>'Raw Data'!CN309</f>
        <v>401933</v>
      </c>
      <c r="CU309">
        <f>'Raw Data'!CO309</f>
        <v>0</v>
      </c>
      <c r="CV309">
        <f>'Raw Data'!CP309</f>
        <v>6761.3490769999999</v>
      </c>
      <c r="CW309">
        <f>'Raw Data'!CQ309</f>
        <v>100</v>
      </c>
      <c r="CX309">
        <f>'Raw Data'!CR309</f>
        <v>37254</v>
      </c>
      <c r="CY309">
        <f>'Raw Data'!CS309</f>
        <v>4.3886000000000001E-2</v>
      </c>
      <c r="CZ309">
        <f>'Raw Data'!CT309</f>
        <v>0</v>
      </c>
      <c r="DA309">
        <f>'Raw Data'!CU309</f>
        <v>3.3370000000000001E-3</v>
      </c>
      <c r="DB309">
        <f>'Raw Data'!CV309</f>
        <v>600</v>
      </c>
      <c r="DC309" t="str">
        <f>'Raw Data'!CW309</f>
        <v>195-0176</v>
      </c>
      <c r="DD309" t="str">
        <f>'Raw Data'!CX309</f>
        <v>5R : Rural Major Collector</v>
      </c>
      <c r="DE309" t="str">
        <f>'Raw Data'!CY309</f>
        <v>34.131658, -83.114900</v>
      </c>
      <c r="DF309">
        <f>'Raw Data'!CZ309</f>
        <v>-83.114900000000006</v>
      </c>
      <c r="DG309">
        <f>'Raw Data'!DA309</f>
        <v>34.131658000000002</v>
      </c>
      <c r="DH309">
        <f>'Raw Data'!DB309</f>
        <v>34.131658000000002</v>
      </c>
      <c r="DI309">
        <f>'Raw Data'!DC309</f>
        <v>-83.114900000000006</v>
      </c>
      <c r="DJ309">
        <f>'Raw Data'!DD309</f>
        <v>3.3370000000000001E-3</v>
      </c>
      <c r="DK309">
        <f>'Raw Data'!DE309</f>
        <v>17</v>
      </c>
      <c r="DL309" s="1" t="str">
        <f>VLOOKUP(DK309,'Curve Info'!$A$9:$P$76,16)</f>
        <v>High Crash Frequency</v>
      </c>
      <c r="DM309" s="1" t="str">
        <f>VLOOKUP(DK309,'Curve Info'!$A$9:$P$76,14)</f>
        <v>Medium AADT</v>
      </c>
      <c r="DN309" s="1">
        <f t="shared" si="47"/>
        <v>2856.6666666666665</v>
      </c>
      <c r="DO309" s="1">
        <f t="shared" si="48"/>
        <v>2585</v>
      </c>
      <c r="DP309" s="1">
        <f t="shared" si="49"/>
        <v>271.66666666666652</v>
      </c>
      <c r="DQ309" s="1">
        <f t="shared" si="50"/>
        <v>0.10509348807221142</v>
      </c>
      <c r="DR309" s="1">
        <f t="shared" si="51"/>
        <v>2720.833333333333</v>
      </c>
      <c r="DS309">
        <f>'Raw Data'!DF309</f>
        <v>2690</v>
      </c>
      <c r="DT309">
        <f>'Raw Data'!DG309</f>
        <v>12.7</v>
      </c>
      <c r="DU309">
        <f>'Raw Data'!DH309</f>
        <v>2940</v>
      </c>
      <c r="DV309">
        <f>'Raw Data'!DI309</f>
        <v>0</v>
      </c>
      <c r="DW309">
        <f>'Raw Data'!DJ309</f>
        <v>2940</v>
      </c>
      <c r="DX309">
        <f>'Raw Data'!DK309</f>
        <v>0</v>
      </c>
      <c r="DY309">
        <f>'Raw Data'!DL309</f>
        <v>2650</v>
      </c>
      <c r="DZ309">
        <f>'Raw Data'!DM309</f>
        <v>0</v>
      </c>
      <c r="EA309">
        <f>'Raw Data'!DN309</f>
        <v>2570</v>
      </c>
      <c r="EB309">
        <f>'Raw Data'!DO309</f>
        <v>10.8</v>
      </c>
      <c r="EC309">
        <f>'Raw Data'!DP309</f>
        <v>2780</v>
      </c>
      <c r="ED309">
        <f>'Raw Data'!DQ309</f>
        <v>23</v>
      </c>
      <c r="EE309">
        <f>'Raw Data'!DR309</f>
        <v>2650</v>
      </c>
      <c r="EF309">
        <f>'Raw Data'!DS309</f>
        <v>23</v>
      </c>
      <c r="EG309">
        <f>'Raw Data'!DT309</f>
        <v>2340</v>
      </c>
      <c r="EH309">
        <f>'Raw Data'!DU309</f>
        <v>23</v>
      </c>
      <c r="EI309">
        <f>'Raw Data'!DV309</f>
        <v>2350</v>
      </c>
      <c r="EJ309">
        <f>'Raw Data'!DW309</f>
        <v>23</v>
      </c>
      <c r="EK309">
        <f>'Raw Data'!DX309</f>
        <v>2380</v>
      </c>
      <c r="EL309">
        <f>'Raw Data'!DY309</f>
        <v>23</v>
      </c>
      <c r="EM309">
        <f>'Raw Data'!DZ309</f>
        <v>0</v>
      </c>
    </row>
    <row r="310" spans="1:143" x14ac:dyDescent="0.3">
      <c r="A310">
        <f>'Raw Data'!A310</f>
        <v>309</v>
      </c>
      <c r="B310">
        <f>'Raw Data'!B310</f>
        <v>4741223</v>
      </c>
      <c r="C310" t="str">
        <f>'Raw Data'!C310</f>
        <v>Gsp Post 00</v>
      </c>
      <c r="D310">
        <f>'Raw Data'!D310</f>
        <v>41691.675000000003</v>
      </c>
      <c r="E310" s="1">
        <f t="shared" si="42"/>
        <v>2014</v>
      </c>
      <c r="F310" s="1" t="str" cm="1">
        <f t="array" ref="F310">_xlfn.IFS(E310&lt;=2016,"before treatment",E310=2017,"unknown",E310&gt;2017,"after treatment")</f>
        <v>before treatment</v>
      </c>
      <c r="G310" s="1">
        <f t="shared" si="43"/>
        <v>1</v>
      </c>
      <c r="H310" s="1">
        <f t="shared" si="44"/>
        <v>0</v>
      </c>
      <c r="I310" t="str">
        <f>'Raw Data'!E310</f>
        <v>Madison</v>
      </c>
      <c r="J310" t="str">
        <f>'Raw Data'!F310</f>
        <v>["HWY 172","HWY 172","VINEYARDS CREEK CHURCH RD"]</v>
      </c>
      <c r="K310" t="str">
        <f>'Raw Data'!G310</f>
        <v>(none)</v>
      </c>
      <c r="L310" t="str">
        <f>'Raw Data'!H310</f>
        <v>(O) No Injury</v>
      </c>
      <c r="M310">
        <f>'Raw Data'!I310</f>
        <v>0</v>
      </c>
      <c r="N310">
        <f>'Raw Data'!J310</f>
        <v>0</v>
      </c>
      <c r="O310">
        <f>'Raw Data'!K310</f>
        <v>0</v>
      </c>
      <c r="P310" t="str">
        <f>'Raw Data'!L310</f>
        <v>Rear End</v>
      </c>
      <c r="Q310" t="str">
        <f>'Raw Data'!M310</f>
        <v>On Roadway - Non-Intersection</v>
      </c>
      <c r="R310" t="str">
        <f>'Raw Data'!N310</f>
        <v>["Motor Vehicle in Motion","Motor Vehicle in Motion"]</v>
      </c>
      <c r="S310" t="str">
        <f>'Raw Data'!O310</f>
        <v>["Motor Vehicle in Motion","Motor Vehicle in Motion"]</v>
      </c>
      <c r="T310" t="str">
        <f>'Raw Data'!P310</f>
        <v>["Following Too Close","No Contributing Factors"]</v>
      </c>
      <c r="U310">
        <f>'Raw Data'!Q310</f>
        <v>2</v>
      </c>
      <c r="V310" s="1" t="str">
        <f t="shared" si="45"/>
        <v>No</v>
      </c>
      <c r="W310" t="str">
        <f>'Raw Data'!R310</f>
        <v>["Negotiating a Curve","Turning Left"]</v>
      </c>
      <c r="X310" t="str">
        <f>'Raw Data'!S310</f>
        <v>["South","South"]</v>
      </c>
      <c r="Y310" t="str">
        <f>'Raw Data'!T310</f>
        <v>Daylight</v>
      </c>
      <c r="Z310" t="str">
        <f>'Raw Data'!U310</f>
        <v>Dry</v>
      </c>
      <c r="AA310" t="str">
        <f>'Raw Data'!V310</f>
        <v>[21,22]</v>
      </c>
      <c r="AB310" t="str">
        <f>'Raw Data'!W310</f>
        <v>["Lap and Shoulder Belt Used","Lap and Shoulder Belt Used"]</v>
      </c>
      <c r="AC310" s="1">
        <f t="shared" si="46"/>
        <v>0</v>
      </c>
      <c r="AD310" t="str">
        <f>'Raw Data'!X310</f>
        <v>["Pickup Truck","Van"]</v>
      </c>
      <c r="AE310" t="str">
        <f>'Raw Data'!Y310</f>
        <v>1951017200I</v>
      </c>
      <c r="AF310">
        <f>'Raw Data'!Z310</f>
        <v>8.7710000000000008</v>
      </c>
      <c r="AG310">
        <f>'Raw Data'!AA310</f>
        <v>34.138640000000002</v>
      </c>
      <c r="AH310">
        <f>'Raw Data'!AB310</f>
        <v>-83.100848999999997</v>
      </c>
      <c r="AI310">
        <f>'Raw Data'!AC310</f>
        <v>17</v>
      </c>
      <c r="AJ310">
        <f>'Raw Data'!AD310</f>
        <v>92</v>
      </c>
      <c r="AK310">
        <f>'Raw Data'!AE310</f>
        <v>2660</v>
      </c>
      <c r="AL310" t="str">
        <f>'Raw Data'!AF310</f>
        <v>D1_0172_00_I</v>
      </c>
      <c r="AM310">
        <f>'Raw Data'!AG310</f>
        <v>12</v>
      </c>
      <c r="AN310">
        <f>'Raw Data'!AH310</f>
        <v>15</v>
      </c>
      <c r="AO310" t="str">
        <f>'Raw Data'!AI310</f>
        <v>split</v>
      </c>
      <c r="AP310">
        <f>'Raw Data'!AJ310</f>
        <v>695.8</v>
      </c>
      <c r="AQ310">
        <f>'Raw Data'!AK310</f>
        <v>95.2</v>
      </c>
      <c r="AR310">
        <f>'Raw Data'!AL310</f>
        <v>1155.2</v>
      </c>
      <c r="AS310">
        <f>'Raw Data'!AM310</f>
        <v>-83.102108000000001</v>
      </c>
      <c r="AT310">
        <f>'Raw Data'!AN310</f>
        <v>34.137152</v>
      </c>
      <c r="AU310">
        <f>'Raw Data'!AO310</f>
        <v>-83.101145000000002</v>
      </c>
      <c r="AV310">
        <f>'Raw Data'!AP310</f>
        <v>34.139876000000001</v>
      </c>
      <c r="AW310" t="str">
        <f>'Raw Data'!AQ310</f>
        <v>1951017200I</v>
      </c>
      <c r="AX310">
        <f>'Raw Data'!AR310</f>
        <v>1</v>
      </c>
      <c r="AY310">
        <f>'Raw Data'!AS310</f>
        <v>195</v>
      </c>
      <c r="AZ310">
        <f>'Raw Data'!AT310</f>
        <v>172</v>
      </c>
      <c r="BA310">
        <f>'Raw Data'!AU310</f>
        <v>0</v>
      </c>
      <c r="BB310">
        <f>'Raw Data'!AV310</f>
        <v>55</v>
      </c>
      <c r="BC310">
        <f>'Raw Data'!AW310</f>
        <v>9.18</v>
      </c>
      <c r="BD310">
        <f>'Raw Data'!AX310</f>
        <v>8.66</v>
      </c>
      <c r="BE310">
        <f>'Raw Data'!AY310</f>
        <v>704.4</v>
      </c>
      <c r="BF310">
        <f>'Raw Data'!AZ310</f>
        <v>704.7</v>
      </c>
      <c r="BG310">
        <f>'Raw Data'!BA310</f>
        <v>718.8</v>
      </c>
      <c r="BH310">
        <f>'Raw Data'!BB310</f>
        <v>55</v>
      </c>
      <c r="BI310">
        <f>'Raw Data'!BC310</f>
        <v>53.4</v>
      </c>
      <c r="BJ310">
        <f>'Raw Data'!BD310</f>
        <v>1.6</v>
      </c>
      <c r="BK310">
        <f>'Raw Data'!BE310</f>
        <v>43077</v>
      </c>
      <c r="BL310" t="str">
        <f>'Raw Data'!BF310</f>
        <v>NONE</v>
      </c>
      <c r="BM310">
        <f>'Raw Data'!BG310</f>
        <v>3.3370000000000001E-3</v>
      </c>
      <c r="BN310">
        <f>'Raw Data'!BH310</f>
        <v>37465</v>
      </c>
      <c r="BO310">
        <f>'Raw Data'!BI310</f>
        <v>37237</v>
      </c>
      <c r="BP310" t="str">
        <f>'Raw Data'!BJ310</f>
        <v>1951017200I</v>
      </c>
      <c r="BQ310" t="str">
        <f>'Raw Data'!BK310</f>
        <v>MADISON</v>
      </c>
      <c r="BR310">
        <f>'Raw Data'!BL310</f>
        <v>1</v>
      </c>
      <c r="BS310">
        <f>'Raw Data'!BM310</f>
        <v>17200</v>
      </c>
      <c r="BT310">
        <f>'Raw Data'!BN310</f>
        <v>1</v>
      </c>
      <c r="BU310">
        <f>'Raw Data'!BO310</f>
        <v>1</v>
      </c>
      <c r="BV310">
        <f>'Raw Data'!BP310</f>
        <v>2</v>
      </c>
      <c r="BW310">
        <f>'Raw Data'!BQ310</f>
        <v>1</v>
      </c>
      <c r="BX310">
        <f>'Raw Data'!BR310</f>
        <v>1</v>
      </c>
      <c r="BY310">
        <f>'Raw Data'!BS310</f>
        <v>2</v>
      </c>
      <c r="BZ310">
        <f>'Raw Data'!BT310</f>
        <v>0</v>
      </c>
      <c r="CA310">
        <f>'Raw Data'!BU310</f>
        <v>5</v>
      </c>
      <c r="CB310" t="str">
        <f>'Raw Data'!BV310</f>
        <v>N</v>
      </c>
      <c r="CC310">
        <f>'Raw Data'!BW310</f>
        <v>195</v>
      </c>
      <c r="CD310">
        <f>'Raw Data'!BX310</f>
        <v>172</v>
      </c>
      <c r="CE310">
        <f>'Raw Data'!BY310</f>
        <v>0</v>
      </c>
      <c r="CF310" t="str">
        <f>'Raw Data'!BZ310</f>
        <v>Not Urban</v>
      </c>
      <c r="CG310" t="str">
        <f>'Raw Data'!CA310</f>
        <v>Not Urban</v>
      </c>
      <c r="CH310">
        <f>'Raw Data'!CB310</f>
        <v>0</v>
      </c>
      <c r="CI310">
        <f>'Raw Data'!CC310</f>
        <v>55</v>
      </c>
      <c r="CJ310">
        <f>'Raw Data'!CD310</f>
        <v>2570</v>
      </c>
      <c r="CK310" t="str">
        <f>'Raw Data'!CE310</f>
        <v xml:space="preserve"> </v>
      </c>
      <c r="CL310">
        <f>'Raw Data'!CF310</f>
        <v>0</v>
      </c>
      <c r="CM310">
        <f>'Raw Data'!CG310</f>
        <v>1.280559</v>
      </c>
      <c r="CN310">
        <f>'Raw Data'!CH310</f>
        <v>9</v>
      </c>
      <c r="CO310" t="str">
        <f>'Raw Data'!CI310</f>
        <v>State Mainline</v>
      </c>
      <c r="CP310">
        <f>'Raw Data'!CJ310</f>
        <v>2570</v>
      </c>
      <c r="CQ310">
        <f>'Raw Data'!CK310</f>
        <v>401933</v>
      </c>
      <c r="CR310">
        <f>'Raw Data'!CL310</f>
        <v>7.4909999999999997</v>
      </c>
      <c r="CS310">
        <f>'Raw Data'!CM310</f>
        <v>8.7710000000000008</v>
      </c>
      <c r="CT310">
        <f>'Raw Data'!CN310</f>
        <v>401933</v>
      </c>
      <c r="CU310">
        <f>'Raw Data'!CO310</f>
        <v>0</v>
      </c>
      <c r="CV310">
        <f>'Raw Data'!CP310</f>
        <v>6761.3490769999999</v>
      </c>
      <c r="CW310">
        <f>'Raw Data'!CQ310</f>
        <v>100</v>
      </c>
      <c r="CX310">
        <f>'Raw Data'!CR310</f>
        <v>37254</v>
      </c>
      <c r="CY310">
        <f>'Raw Data'!CS310</f>
        <v>4.3886000000000001E-2</v>
      </c>
      <c r="CZ310">
        <f>'Raw Data'!CT310</f>
        <v>0</v>
      </c>
      <c r="DA310">
        <f>'Raw Data'!CU310</f>
        <v>3.3370000000000001E-3</v>
      </c>
      <c r="DB310">
        <f>'Raw Data'!CV310</f>
        <v>600</v>
      </c>
      <c r="DC310" t="str">
        <f>'Raw Data'!CW310</f>
        <v>195-0176</v>
      </c>
      <c r="DD310" t="str">
        <f>'Raw Data'!CX310</f>
        <v>5R : Rural Major Collector</v>
      </c>
      <c r="DE310" t="str">
        <f>'Raw Data'!CY310</f>
        <v>34.131658, -83.114900</v>
      </c>
      <c r="DF310">
        <f>'Raw Data'!CZ310</f>
        <v>-83.114900000000006</v>
      </c>
      <c r="DG310">
        <f>'Raw Data'!DA310</f>
        <v>34.131658000000002</v>
      </c>
      <c r="DH310">
        <f>'Raw Data'!DB310</f>
        <v>34.131658000000002</v>
      </c>
      <c r="DI310">
        <f>'Raw Data'!DC310</f>
        <v>-83.114900000000006</v>
      </c>
      <c r="DJ310">
        <f>'Raw Data'!DD310</f>
        <v>3.3370000000000001E-3</v>
      </c>
      <c r="DK310">
        <f>'Raw Data'!DE310</f>
        <v>17</v>
      </c>
      <c r="DL310" s="1" t="str">
        <f>VLOOKUP(DK310,'Curve Info'!$A$9:$P$76,16)</f>
        <v>High Crash Frequency</v>
      </c>
      <c r="DM310" s="1" t="str">
        <f>VLOOKUP(DK310,'Curve Info'!$A$9:$P$76,14)</f>
        <v>Medium AADT</v>
      </c>
      <c r="DN310" s="1">
        <f t="shared" si="47"/>
        <v>2856.6666666666665</v>
      </c>
      <c r="DO310" s="1">
        <f t="shared" si="48"/>
        <v>2585</v>
      </c>
      <c r="DP310" s="1">
        <f t="shared" si="49"/>
        <v>271.66666666666652</v>
      </c>
      <c r="DQ310" s="1">
        <f t="shared" si="50"/>
        <v>0.10509348807221142</v>
      </c>
      <c r="DR310" s="1">
        <f t="shared" si="51"/>
        <v>2720.833333333333</v>
      </c>
      <c r="DS310">
        <f>'Raw Data'!DF310</f>
        <v>2690</v>
      </c>
      <c r="DT310">
        <f>'Raw Data'!DG310</f>
        <v>12.7</v>
      </c>
      <c r="DU310">
        <f>'Raw Data'!DH310</f>
        <v>2940</v>
      </c>
      <c r="DV310">
        <f>'Raw Data'!DI310</f>
        <v>0</v>
      </c>
      <c r="DW310">
        <f>'Raw Data'!DJ310</f>
        <v>2940</v>
      </c>
      <c r="DX310">
        <f>'Raw Data'!DK310</f>
        <v>0</v>
      </c>
      <c r="DY310">
        <f>'Raw Data'!DL310</f>
        <v>2650</v>
      </c>
      <c r="DZ310">
        <f>'Raw Data'!DM310</f>
        <v>0</v>
      </c>
      <c r="EA310">
        <f>'Raw Data'!DN310</f>
        <v>2570</v>
      </c>
      <c r="EB310">
        <f>'Raw Data'!DO310</f>
        <v>10.8</v>
      </c>
      <c r="EC310">
        <f>'Raw Data'!DP310</f>
        <v>2780</v>
      </c>
      <c r="ED310">
        <f>'Raw Data'!DQ310</f>
        <v>23</v>
      </c>
      <c r="EE310">
        <f>'Raw Data'!DR310</f>
        <v>2650</v>
      </c>
      <c r="EF310">
        <f>'Raw Data'!DS310</f>
        <v>23</v>
      </c>
      <c r="EG310">
        <f>'Raw Data'!DT310</f>
        <v>2340</v>
      </c>
      <c r="EH310">
        <f>'Raw Data'!DU310</f>
        <v>23</v>
      </c>
      <c r="EI310">
        <f>'Raw Data'!DV310</f>
        <v>2350</v>
      </c>
      <c r="EJ310">
        <f>'Raw Data'!DW310</f>
        <v>23</v>
      </c>
      <c r="EK310">
        <f>'Raw Data'!DX310</f>
        <v>2380</v>
      </c>
      <c r="EL310">
        <f>'Raw Data'!DY310</f>
        <v>23</v>
      </c>
      <c r="EM310">
        <f>'Raw Data'!DZ310</f>
        <v>0</v>
      </c>
    </row>
    <row r="311" spans="1:143" x14ac:dyDescent="0.3">
      <c r="A311">
        <f>'Raw Data'!A311</f>
        <v>310</v>
      </c>
      <c r="B311">
        <f>'Raw Data'!B311</f>
        <v>5110759</v>
      </c>
      <c r="C311" t="str">
        <f>'Raw Data'!C311</f>
        <v>Gsp Post 00</v>
      </c>
      <c r="D311">
        <f>'Raw Data'!D311</f>
        <v>41996.618750000001</v>
      </c>
      <c r="E311" s="1">
        <f t="shared" si="42"/>
        <v>2014</v>
      </c>
      <c r="F311" s="1" t="str" cm="1">
        <f t="array" ref="F311">_xlfn.IFS(E311&lt;=2016,"before treatment",E311=2017,"unknown",E311&gt;2017,"after treatment")</f>
        <v>before treatment</v>
      </c>
      <c r="G311" s="1">
        <f t="shared" si="43"/>
        <v>1</v>
      </c>
      <c r="H311" s="1">
        <f t="shared" si="44"/>
        <v>0</v>
      </c>
      <c r="I311" t="str">
        <f>'Raw Data'!E311</f>
        <v>Madison</v>
      </c>
      <c r="J311" t="str">
        <f>'Raw Data'!F311</f>
        <v>HWY 172</v>
      </c>
      <c r="K311" t="str">
        <f>'Raw Data'!G311</f>
        <v>1 Mile N Of Collins Brks</v>
      </c>
      <c r="L311" t="str">
        <f>'Raw Data'!H311</f>
        <v>(B) Suspected Minor/Visible Injury</v>
      </c>
      <c r="M311">
        <f>'Raw Data'!I311</f>
        <v>0</v>
      </c>
      <c r="N311">
        <f>'Raw Data'!J311</f>
        <v>0</v>
      </c>
      <c r="O311">
        <f>'Raw Data'!K311</f>
        <v>1</v>
      </c>
      <c r="P311" t="str">
        <f>'Raw Data'!L311</f>
        <v>Not a Collision with Motor Vehicle</v>
      </c>
      <c r="Q311" t="str">
        <f>'Raw Data'!M311</f>
        <v>Off Roadway</v>
      </c>
      <c r="R311" t="str">
        <f>'Raw Data'!N311</f>
        <v>Utility Pole</v>
      </c>
      <c r="S311" t="str">
        <f>'Raw Data'!O311</f>
        <v>Utility Pole</v>
      </c>
      <c r="T311" t="str">
        <f>'Raw Data'!P311</f>
        <v>Changed Lanes Improperly</v>
      </c>
      <c r="U311">
        <f>'Raw Data'!Q311</f>
        <v>1</v>
      </c>
      <c r="V311" s="1" t="str">
        <f t="shared" si="45"/>
        <v>Yes</v>
      </c>
      <c r="W311" t="str">
        <f>'Raw Data'!R311</f>
        <v>Negotiating a Curve</v>
      </c>
      <c r="X311" t="str">
        <f>'Raw Data'!S311</f>
        <v>North</v>
      </c>
      <c r="Y311" t="str">
        <f>'Raw Data'!T311</f>
        <v>Daylight</v>
      </c>
      <c r="Z311" t="str">
        <f>'Raw Data'!U311</f>
        <v>Wet</v>
      </c>
      <c r="AA311">
        <f>'Raw Data'!V311</f>
        <v>33</v>
      </c>
      <c r="AB311" t="str">
        <f>'Raw Data'!W311</f>
        <v>Lap and Shoulder Belt Used</v>
      </c>
      <c r="AC311" s="1">
        <f t="shared" si="46"/>
        <v>0</v>
      </c>
      <c r="AD311" t="str">
        <f>'Raw Data'!X311</f>
        <v>Passenger Car</v>
      </c>
      <c r="AE311" t="str">
        <f>'Raw Data'!Y311</f>
        <v>1951017200I</v>
      </c>
      <c r="AF311">
        <f>'Raw Data'!Z311</f>
        <v>8.5980000000000008</v>
      </c>
      <c r="AG311">
        <f>'Raw Data'!AA311</f>
        <v>34.136856000000002</v>
      </c>
      <c r="AH311">
        <f>'Raw Data'!AB311</f>
        <v>-83.102726000000004</v>
      </c>
      <c r="AI311">
        <f>'Raw Data'!AC311</f>
        <v>18</v>
      </c>
      <c r="AJ311">
        <f>'Raw Data'!AD311</f>
        <v>93</v>
      </c>
      <c r="AK311">
        <f>'Raw Data'!AE311</f>
        <v>2661</v>
      </c>
      <c r="AL311" t="str">
        <f>'Raw Data'!AF311</f>
        <v>D1_0172_00_I</v>
      </c>
      <c r="AM311">
        <f>'Raw Data'!AG311</f>
        <v>12</v>
      </c>
      <c r="AN311">
        <f>'Raw Data'!AH311</f>
        <v>16</v>
      </c>
      <c r="AO311" t="str">
        <f>'Raw Data'!AI311</f>
        <v>split</v>
      </c>
      <c r="AP311">
        <f>'Raw Data'!AJ311</f>
        <v>767.5</v>
      </c>
      <c r="AQ311">
        <f>'Raw Data'!AK311</f>
        <v>58.3</v>
      </c>
      <c r="AR311">
        <f>'Raw Data'!AL311</f>
        <v>779.4</v>
      </c>
      <c r="AS311">
        <f>'Raw Data'!AM311</f>
        <v>-83.104551999999998</v>
      </c>
      <c r="AT311">
        <f>'Raw Data'!AN311</f>
        <v>34.136867000000002</v>
      </c>
      <c r="AU311">
        <f>'Raw Data'!AO311</f>
        <v>-83.102108000000001</v>
      </c>
      <c r="AV311">
        <f>'Raw Data'!AP311</f>
        <v>34.137152</v>
      </c>
      <c r="AW311" t="str">
        <f>'Raw Data'!AQ311</f>
        <v>1951017200I</v>
      </c>
      <c r="AX311">
        <f>'Raw Data'!AR311</f>
        <v>1</v>
      </c>
      <c r="AY311">
        <f>'Raw Data'!AS311</f>
        <v>195</v>
      </c>
      <c r="AZ311">
        <f>'Raw Data'!AT311</f>
        <v>172</v>
      </c>
      <c r="BA311">
        <f>'Raw Data'!AU311</f>
        <v>0</v>
      </c>
      <c r="BB311">
        <f>'Raw Data'!AV311</f>
        <v>55</v>
      </c>
      <c r="BC311">
        <f>'Raw Data'!AW311</f>
        <v>8.4</v>
      </c>
      <c r="BD311">
        <f>'Raw Data'!AX311</f>
        <v>7.96</v>
      </c>
      <c r="BE311">
        <f>'Raw Data'!AY311</f>
        <v>698.5</v>
      </c>
      <c r="BF311">
        <f>'Raw Data'!AZ311</f>
        <v>698.2</v>
      </c>
      <c r="BG311">
        <f>'Raw Data'!BA311</f>
        <v>704.1</v>
      </c>
      <c r="BH311">
        <f>'Raw Data'!BB311</f>
        <v>55</v>
      </c>
      <c r="BI311">
        <f>'Raw Data'!BC311</f>
        <v>54</v>
      </c>
      <c r="BJ311">
        <f>'Raw Data'!BD311</f>
        <v>1</v>
      </c>
      <c r="BK311">
        <f>'Raw Data'!BE311</f>
        <v>43077</v>
      </c>
      <c r="BL311" t="str">
        <f>'Raw Data'!BF311</f>
        <v>NONE</v>
      </c>
      <c r="BM311">
        <f>'Raw Data'!BG311</f>
        <v>2.5370000000000002E-3</v>
      </c>
      <c r="BN311">
        <f>'Raw Data'!BH311</f>
        <v>37465</v>
      </c>
      <c r="BO311">
        <f>'Raw Data'!BI311</f>
        <v>37237</v>
      </c>
      <c r="BP311" t="str">
        <f>'Raw Data'!BJ311</f>
        <v>1951017200I</v>
      </c>
      <c r="BQ311" t="str">
        <f>'Raw Data'!BK311</f>
        <v>MADISON</v>
      </c>
      <c r="BR311">
        <f>'Raw Data'!BL311</f>
        <v>1</v>
      </c>
      <c r="BS311">
        <f>'Raw Data'!BM311</f>
        <v>17200</v>
      </c>
      <c r="BT311">
        <f>'Raw Data'!BN311</f>
        <v>1</v>
      </c>
      <c r="BU311">
        <f>'Raw Data'!BO311</f>
        <v>1</v>
      </c>
      <c r="BV311">
        <f>'Raw Data'!BP311</f>
        <v>2</v>
      </c>
      <c r="BW311">
        <f>'Raw Data'!BQ311</f>
        <v>1</v>
      </c>
      <c r="BX311">
        <f>'Raw Data'!BR311</f>
        <v>1</v>
      </c>
      <c r="BY311">
        <f>'Raw Data'!BS311</f>
        <v>2</v>
      </c>
      <c r="BZ311">
        <f>'Raw Data'!BT311</f>
        <v>0</v>
      </c>
      <c r="CA311">
        <f>'Raw Data'!BU311</f>
        <v>5</v>
      </c>
      <c r="CB311" t="str">
        <f>'Raw Data'!BV311</f>
        <v>N</v>
      </c>
      <c r="CC311">
        <f>'Raw Data'!BW311</f>
        <v>195</v>
      </c>
      <c r="CD311">
        <f>'Raw Data'!BX311</f>
        <v>172</v>
      </c>
      <c r="CE311">
        <f>'Raw Data'!BY311</f>
        <v>0</v>
      </c>
      <c r="CF311" t="str">
        <f>'Raw Data'!BZ311</f>
        <v>Not Urban</v>
      </c>
      <c r="CG311" t="str">
        <f>'Raw Data'!CA311</f>
        <v>Not Urban</v>
      </c>
      <c r="CH311">
        <f>'Raw Data'!CB311</f>
        <v>0</v>
      </c>
      <c r="CI311">
        <f>'Raw Data'!CC311</f>
        <v>55</v>
      </c>
      <c r="CJ311">
        <f>'Raw Data'!CD311</f>
        <v>2570</v>
      </c>
      <c r="CK311" t="str">
        <f>'Raw Data'!CE311</f>
        <v xml:space="preserve"> </v>
      </c>
      <c r="CL311">
        <f>'Raw Data'!CF311</f>
        <v>0</v>
      </c>
      <c r="CM311">
        <f>'Raw Data'!CG311</f>
        <v>1.280559</v>
      </c>
      <c r="CN311">
        <f>'Raw Data'!CH311</f>
        <v>9</v>
      </c>
      <c r="CO311" t="str">
        <f>'Raw Data'!CI311</f>
        <v>State Mainline</v>
      </c>
      <c r="CP311">
        <f>'Raw Data'!CJ311</f>
        <v>2570</v>
      </c>
      <c r="CQ311">
        <f>'Raw Data'!CK311</f>
        <v>401933</v>
      </c>
      <c r="CR311">
        <f>'Raw Data'!CL311</f>
        <v>7.4909999999999997</v>
      </c>
      <c r="CS311">
        <f>'Raw Data'!CM311</f>
        <v>8.7710000000000008</v>
      </c>
      <c r="CT311">
        <f>'Raw Data'!CN311</f>
        <v>401933</v>
      </c>
      <c r="CU311">
        <f>'Raw Data'!CO311</f>
        <v>0</v>
      </c>
      <c r="CV311">
        <f>'Raw Data'!CP311</f>
        <v>6761.3490769999999</v>
      </c>
      <c r="CW311">
        <f>'Raw Data'!CQ311</f>
        <v>100</v>
      </c>
      <c r="CX311">
        <f>'Raw Data'!CR311</f>
        <v>37254</v>
      </c>
      <c r="CY311">
        <f>'Raw Data'!CS311</f>
        <v>4.3886000000000001E-2</v>
      </c>
      <c r="CZ311">
        <f>'Raw Data'!CT311</f>
        <v>0</v>
      </c>
      <c r="DA311">
        <f>'Raw Data'!CU311</f>
        <v>2.5370000000000002E-3</v>
      </c>
      <c r="DB311">
        <f>'Raw Data'!CV311</f>
        <v>600</v>
      </c>
      <c r="DC311" t="str">
        <f>'Raw Data'!CW311</f>
        <v>195-0176</v>
      </c>
      <c r="DD311" t="str">
        <f>'Raw Data'!CX311</f>
        <v>5R : Rural Major Collector</v>
      </c>
      <c r="DE311" t="str">
        <f>'Raw Data'!CY311</f>
        <v>34.131658, -83.114900</v>
      </c>
      <c r="DF311">
        <f>'Raw Data'!CZ311</f>
        <v>-83.114900000000006</v>
      </c>
      <c r="DG311">
        <f>'Raw Data'!DA311</f>
        <v>34.131658000000002</v>
      </c>
      <c r="DH311">
        <f>'Raw Data'!DB311</f>
        <v>34.131658000000002</v>
      </c>
      <c r="DI311">
        <f>'Raw Data'!DC311</f>
        <v>-83.114900000000006</v>
      </c>
      <c r="DJ311">
        <f>'Raw Data'!DD311</f>
        <v>2.5370000000000002E-3</v>
      </c>
      <c r="DK311">
        <f>'Raw Data'!DE311</f>
        <v>18</v>
      </c>
      <c r="DL311" s="1" t="str">
        <f>VLOOKUP(DK311,'Curve Info'!$A$9:$P$76,16)</f>
        <v>Low Crash Frequency</v>
      </c>
      <c r="DM311" s="1" t="str">
        <f>VLOOKUP(DK311,'Curve Info'!$A$9:$P$76,14)</f>
        <v>Medium AADT</v>
      </c>
      <c r="DN311" s="1">
        <f t="shared" si="47"/>
        <v>2856.6666666666665</v>
      </c>
      <c r="DO311" s="1">
        <f t="shared" si="48"/>
        <v>2585</v>
      </c>
      <c r="DP311" s="1">
        <f t="shared" si="49"/>
        <v>271.66666666666652</v>
      </c>
      <c r="DQ311" s="1">
        <f t="shared" si="50"/>
        <v>0.10509348807221142</v>
      </c>
      <c r="DR311" s="1">
        <f t="shared" si="51"/>
        <v>2720.833333333333</v>
      </c>
      <c r="DS311">
        <f>'Raw Data'!DF311</f>
        <v>2690</v>
      </c>
      <c r="DT311">
        <f>'Raw Data'!DG311</f>
        <v>12.7</v>
      </c>
      <c r="DU311">
        <f>'Raw Data'!DH311</f>
        <v>2940</v>
      </c>
      <c r="DV311">
        <f>'Raw Data'!DI311</f>
        <v>0</v>
      </c>
      <c r="DW311">
        <f>'Raw Data'!DJ311</f>
        <v>2940</v>
      </c>
      <c r="DX311">
        <f>'Raw Data'!DK311</f>
        <v>0</v>
      </c>
      <c r="DY311">
        <f>'Raw Data'!DL311</f>
        <v>2650</v>
      </c>
      <c r="DZ311">
        <f>'Raw Data'!DM311</f>
        <v>0</v>
      </c>
      <c r="EA311">
        <f>'Raw Data'!DN311</f>
        <v>2570</v>
      </c>
      <c r="EB311">
        <f>'Raw Data'!DO311</f>
        <v>10.8</v>
      </c>
      <c r="EC311">
        <f>'Raw Data'!DP311</f>
        <v>2780</v>
      </c>
      <c r="ED311">
        <f>'Raw Data'!DQ311</f>
        <v>23</v>
      </c>
      <c r="EE311">
        <f>'Raw Data'!DR311</f>
        <v>2650</v>
      </c>
      <c r="EF311">
        <f>'Raw Data'!DS311</f>
        <v>23</v>
      </c>
      <c r="EG311">
        <f>'Raw Data'!DT311</f>
        <v>2340</v>
      </c>
      <c r="EH311">
        <f>'Raw Data'!DU311</f>
        <v>23</v>
      </c>
      <c r="EI311">
        <f>'Raw Data'!DV311</f>
        <v>2350</v>
      </c>
      <c r="EJ311">
        <f>'Raw Data'!DW311</f>
        <v>23</v>
      </c>
      <c r="EK311">
        <f>'Raw Data'!DX311</f>
        <v>2380</v>
      </c>
      <c r="EL311">
        <f>'Raw Data'!DY311</f>
        <v>23</v>
      </c>
      <c r="EM311">
        <f>'Raw Data'!DZ311</f>
        <v>0</v>
      </c>
    </row>
    <row r="312" spans="1:143" x14ac:dyDescent="0.3">
      <c r="A312">
        <f>'Raw Data'!A312</f>
        <v>311</v>
      </c>
      <c r="B312">
        <f>'Raw Data'!B312</f>
        <v>4940145</v>
      </c>
      <c r="C312" t="str">
        <f>'Raw Data'!C312</f>
        <v>Gsp Post 00</v>
      </c>
      <c r="D312">
        <f>'Raw Data'!D312</f>
        <v>41867.355555555558</v>
      </c>
      <c r="E312" s="1">
        <f t="shared" si="42"/>
        <v>2014</v>
      </c>
      <c r="F312" s="1" t="str" cm="1">
        <f t="array" ref="F312">_xlfn.IFS(E312&lt;=2016,"before treatment",E312=2017,"unknown",E312&gt;2017,"after treatment")</f>
        <v>before treatment</v>
      </c>
      <c r="G312" s="1">
        <f t="shared" si="43"/>
        <v>1</v>
      </c>
      <c r="H312" s="1">
        <f t="shared" si="44"/>
        <v>0</v>
      </c>
      <c r="I312" t="str">
        <f>'Raw Data'!E312</f>
        <v>Madison</v>
      </c>
      <c r="J312" t="str">
        <f>'Raw Data'!F312</f>
        <v>HWY 172</v>
      </c>
      <c r="K312" t="str">
        <f>'Raw Data'!G312</f>
        <v>2 Miles S Of Vineyard Cre</v>
      </c>
      <c r="L312" t="str">
        <f>'Raw Data'!H312</f>
        <v>(B) Suspected Minor/Visible Injury</v>
      </c>
      <c r="M312">
        <f>'Raw Data'!I312</f>
        <v>0</v>
      </c>
      <c r="N312">
        <f>'Raw Data'!J312</f>
        <v>0</v>
      </c>
      <c r="O312">
        <f>'Raw Data'!K312</f>
        <v>2</v>
      </c>
      <c r="P312" t="str">
        <f>'Raw Data'!L312</f>
        <v>Head On</v>
      </c>
      <c r="Q312" t="str">
        <f>'Raw Data'!M312</f>
        <v>On Roadway - Non-Intersection</v>
      </c>
      <c r="R312" t="str">
        <f>'Raw Data'!N312</f>
        <v>["Motor Vehicle in Motion","Motor Vehicle in Motion"]</v>
      </c>
      <c r="S312" t="str">
        <f>'Raw Data'!O312</f>
        <v>["Motor Vehicle in Motion","Motor Vehicle in Motion"]</v>
      </c>
      <c r="T312" t="str">
        <f>'Raw Data'!P312</f>
        <v>["Other","Other"]</v>
      </c>
      <c r="U312">
        <f>'Raw Data'!Q312</f>
        <v>2</v>
      </c>
      <c r="V312" s="1" t="str">
        <f t="shared" si="45"/>
        <v>No</v>
      </c>
      <c r="W312" t="str">
        <f>'Raw Data'!R312</f>
        <v>["Negotiating a Curve","Negotiating a Curve"]</v>
      </c>
      <c r="X312" t="str">
        <f>'Raw Data'!S312</f>
        <v>["North","South"]</v>
      </c>
      <c r="Y312" t="str">
        <f>'Raw Data'!T312</f>
        <v>Daylight</v>
      </c>
      <c r="Z312" t="str">
        <f>'Raw Data'!U312</f>
        <v>Dry</v>
      </c>
      <c r="AA312" t="str">
        <f>'Raw Data'!V312</f>
        <v>[22,55]</v>
      </c>
      <c r="AB312" t="str">
        <f>'Raw Data'!W312</f>
        <v>["Lap and Shoulder Belt Used","Lap and Shoulder Belt Used"]</v>
      </c>
      <c r="AC312" s="1">
        <f t="shared" si="46"/>
        <v>0</v>
      </c>
      <c r="AD312" t="str">
        <f>'Raw Data'!X312</f>
        <v>["Passenger Car","Passenger Car"]</v>
      </c>
      <c r="AE312" t="str">
        <f>'Raw Data'!Y312</f>
        <v>1951017200I</v>
      </c>
      <c r="AF312">
        <f>'Raw Data'!Z312</f>
        <v>8.5948030000000006</v>
      </c>
      <c r="AG312">
        <f>'Raw Data'!AA312</f>
        <v>34.136837999999997</v>
      </c>
      <c r="AH312">
        <f>'Raw Data'!AB312</f>
        <v>-83.102789000000001</v>
      </c>
      <c r="AI312">
        <f>'Raw Data'!AC312</f>
        <v>18</v>
      </c>
      <c r="AJ312">
        <f>'Raw Data'!AD312</f>
        <v>93</v>
      </c>
      <c r="AK312">
        <f>'Raw Data'!AE312</f>
        <v>2661</v>
      </c>
      <c r="AL312" t="str">
        <f>'Raw Data'!AF312</f>
        <v>D1_0172_00_I</v>
      </c>
      <c r="AM312">
        <f>'Raw Data'!AG312</f>
        <v>12</v>
      </c>
      <c r="AN312">
        <f>'Raw Data'!AH312</f>
        <v>16</v>
      </c>
      <c r="AO312" t="str">
        <f>'Raw Data'!AI312</f>
        <v>split</v>
      </c>
      <c r="AP312">
        <f>'Raw Data'!AJ312</f>
        <v>767.5</v>
      </c>
      <c r="AQ312">
        <f>'Raw Data'!AK312</f>
        <v>58.3</v>
      </c>
      <c r="AR312">
        <f>'Raw Data'!AL312</f>
        <v>779.4</v>
      </c>
      <c r="AS312">
        <f>'Raw Data'!AM312</f>
        <v>-83.104551999999998</v>
      </c>
      <c r="AT312">
        <f>'Raw Data'!AN312</f>
        <v>34.136867000000002</v>
      </c>
      <c r="AU312">
        <f>'Raw Data'!AO312</f>
        <v>-83.102108000000001</v>
      </c>
      <c r="AV312">
        <f>'Raw Data'!AP312</f>
        <v>34.137152</v>
      </c>
      <c r="AW312" t="str">
        <f>'Raw Data'!AQ312</f>
        <v>1951017200I</v>
      </c>
      <c r="AX312">
        <f>'Raw Data'!AR312</f>
        <v>1</v>
      </c>
      <c r="AY312">
        <f>'Raw Data'!AS312</f>
        <v>195</v>
      </c>
      <c r="AZ312">
        <f>'Raw Data'!AT312</f>
        <v>172</v>
      </c>
      <c r="BA312">
        <f>'Raw Data'!AU312</f>
        <v>0</v>
      </c>
      <c r="BB312">
        <f>'Raw Data'!AV312</f>
        <v>55</v>
      </c>
      <c r="BC312">
        <f>'Raw Data'!AW312</f>
        <v>8.4</v>
      </c>
      <c r="BD312">
        <f>'Raw Data'!AX312</f>
        <v>7.96</v>
      </c>
      <c r="BE312">
        <f>'Raw Data'!AY312</f>
        <v>698.5</v>
      </c>
      <c r="BF312">
        <f>'Raw Data'!AZ312</f>
        <v>698.2</v>
      </c>
      <c r="BG312">
        <f>'Raw Data'!BA312</f>
        <v>704.1</v>
      </c>
      <c r="BH312">
        <f>'Raw Data'!BB312</f>
        <v>55</v>
      </c>
      <c r="BI312">
        <f>'Raw Data'!BC312</f>
        <v>54</v>
      </c>
      <c r="BJ312">
        <f>'Raw Data'!BD312</f>
        <v>1</v>
      </c>
      <c r="BK312">
        <f>'Raw Data'!BE312</f>
        <v>43077</v>
      </c>
      <c r="BL312" t="str">
        <f>'Raw Data'!BF312</f>
        <v>NONE</v>
      </c>
      <c r="BM312">
        <f>'Raw Data'!BG312</f>
        <v>2.5370000000000002E-3</v>
      </c>
      <c r="BN312">
        <f>'Raw Data'!BH312</f>
        <v>37465</v>
      </c>
      <c r="BO312">
        <f>'Raw Data'!BI312</f>
        <v>37237</v>
      </c>
      <c r="BP312" t="str">
        <f>'Raw Data'!BJ312</f>
        <v>1951017200I</v>
      </c>
      <c r="BQ312" t="str">
        <f>'Raw Data'!BK312</f>
        <v>MADISON</v>
      </c>
      <c r="BR312">
        <f>'Raw Data'!BL312</f>
        <v>1</v>
      </c>
      <c r="BS312">
        <f>'Raw Data'!BM312</f>
        <v>17200</v>
      </c>
      <c r="BT312">
        <f>'Raw Data'!BN312</f>
        <v>1</v>
      </c>
      <c r="BU312">
        <f>'Raw Data'!BO312</f>
        <v>1</v>
      </c>
      <c r="BV312">
        <f>'Raw Data'!BP312</f>
        <v>2</v>
      </c>
      <c r="BW312">
        <f>'Raw Data'!BQ312</f>
        <v>1</v>
      </c>
      <c r="BX312">
        <f>'Raw Data'!BR312</f>
        <v>1</v>
      </c>
      <c r="BY312">
        <f>'Raw Data'!BS312</f>
        <v>2</v>
      </c>
      <c r="BZ312">
        <f>'Raw Data'!BT312</f>
        <v>0</v>
      </c>
      <c r="CA312">
        <f>'Raw Data'!BU312</f>
        <v>5</v>
      </c>
      <c r="CB312" t="str">
        <f>'Raw Data'!BV312</f>
        <v>N</v>
      </c>
      <c r="CC312">
        <f>'Raw Data'!BW312</f>
        <v>195</v>
      </c>
      <c r="CD312">
        <f>'Raw Data'!BX312</f>
        <v>172</v>
      </c>
      <c r="CE312">
        <f>'Raw Data'!BY312</f>
        <v>0</v>
      </c>
      <c r="CF312" t="str">
        <f>'Raw Data'!BZ312</f>
        <v>Not Urban</v>
      </c>
      <c r="CG312" t="str">
        <f>'Raw Data'!CA312</f>
        <v>Not Urban</v>
      </c>
      <c r="CH312">
        <f>'Raw Data'!CB312</f>
        <v>0</v>
      </c>
      <c r="CI312">
        <f>'Raw Data'!CC312</f>
        <v>55</v>
      </c>
      <c r="CJ312">
        <f>'Raw Data'!CD312</f>
        <v>2570</v>
      </c>
      <c r="CK312" t="str">
        <f>'Raw Data'!CE312</f>
        <v xml:space="preserve"> </v>
      </c>
      <c r="CL312">
        <f>'Raw Data'!CF312</f>
        <v>0</v>
      </c>
      <c r="CM312">
        <f>'Raw Data'!CG312</f>
        <v>1.280559</v>
      </c>
      <c r="CN312">
        <f>'Raw Data'!CH312</f>
        <v>9</v>
      </c>
      <c r="CO312" t="str">
        <f>'Raw Data'!CI312</f>
        <v>State Mainline</v>
      </c>
      <c r="CP312">
        <f>'Raw Data'!CJ312</f>
        <v>2570</v>
      </c>
      <c r="CQ312">
        <f>'Raw Data'!CK312</f>
        <v>401933</v>
      </c>
      <c r="CR312">
        <f>'Raw Data'!CL312</f>
        <v>7.4909999999999997</v>
      </c>
      <c r="CS312">
        <f>'Raw Data'!CM312</f>
        <v>8.7710000000000008</v>
      </c>
      <c r="CT312">
        <f>'Raw Data'!CN312</f>
        <v>401933</v>
      </c>
      <c r="CU312">
        <f>'Raw Data'!CO312</f>
        <v>0</v>
      </c>
      <c r="CV312">
        <f>'Raw Data'!CP312</f>
        <v>6761.3490769999999</v>
      </c>
      <c r="CW312">
        <f>'Raw Data'!CQ312</f>
        <v>100</v>
      </c>
      <c r="CX312">
        <f>'Raw Data'!CR312</f>
        <v>37254</v>
      </c>
      <c r="CY312">
        <f>'Raw Data'!CS312</f>
        <v>4.3886000000000001E-2</v>
      </c>
      <c r="CZ312">
        <f>'Raw Data'!CT312</f>
        <v>0</v>
      </c>
      <c r="DA312">
        <f>'Raw Data'!CU312</f>
        <v>2.5370000000000002E-3</v>
      </c>
      <c r="DB312">
        <f>'Raw Data'!CV312</f>
        <v>600</v>
      </c>
      <c r="DC312" t="str">
        <f>'Raw Data'!CW312</f>
        <v>195-0176</v>
      </c>
      <c r="DD312" t="str">
        <f>'Raw Data'!CX312</f>
        <v>5R : Rural Major Collector</v>
      </c>
      <c r="DE312" t="str">
        <f>'Raw Data'!CY312</f>
        <v>34.131658, -83.114900</v>
      </c>
      <c r="DF312">
        <f>'Raw Data'!CZ312</f>
        <v>-83.114900000000006</v>
      </c>
      <c r="DG312">
        <f>'Raw Data'!DA312</f>
        <v>34.131658000000002</v>
      </c>
      <c r="DH312">
        <f>'Raw Data'!DB312</f>
        <v>34.131658000000002</v>
      </c>
      <c r="DI312">
        <f>'Raw Data'!DC312</f>
        <v>-83.114900000000006</v>
      </c>
      <c r="DJ312">
        <f>'Raw Data'!DD312</f>
        <v>2.5370000000000002E-3</v>
      </c>
      <c r="DK312">
        <f>'Raw Data'!DE312</f>
        <v>18</v>
      </c>
      <c r="DL312" s="1" t="str">
        <f>VLOOKUP(DK312,'Curve Info'!$A$9:$P$76,16)</f>
        <v>Low Crash Frequency</v>
      </c>
      <c r="DM312" s="1" t="str">
        <f>VLOOKUP(DK312,'Curve Info'!$A$9:$P$76,14)</f>
        <v>Medium AADT</v>
      </c>
      <c r="DN312" s="1">
        <f t="shared" si="47"/>
        <v>2856.6666666666665</v>
      </c>
      <c r="DO312" s="1">
        <f t="shared" si="48"/>
        <v>2585</v>
      </c>
      <c r="DP312" s="1">
        <f t="shared" si="49"/>
        <v>271.66666666666652</v>
      </c>
      <c r="DQ312" s="1">
        <f t="shared" si="50"/>
        <v>0.10509348807221142</v>
      </c>
      <c r="DR312" s="1">
        <f t="shared" si="51"/>
        <v>2720.833333333333</v>
      </c>
      <c r="DS312">
        <f>'Raw Data'!DF312</f>
        <v>2690</v>
      </c>
      <c r="DT312">
        <f>'Raw Data'!DG312</f>
        <v>12.7</v>
      </c>
      <c r="DU312">
        <f>'Raw Data'!DH312</f>
        <v>2940</v>
      </c>
      <c r="DV312">
        <f>'Raw Data'!DI312</f>
        <v>0</v>
      </c>
      <c r="DW312">
        <f>'Raw Data'!DJ312</f>
        <v>2940</v>
      </c>
      <c r="DX312">
        <f>'Raw Data'!DK312</f>
        <v>0</v>
      </c>
      <c r="DY312">
        <f>'Raw Data'!DL312</f>
        <v>2650</v>
      </c>
      <c r="DZ312">
        <f>'Raw Data'!DM312</f>
        <v>0</v>
      </c>
      <c r="EA312">
        <f>'Raw Data'!DN312</f>
        <v>2570</v>
      </c>
      <c r="EB312">
        <f>'Raw Data'!DO312</f>
        <v>10.8</v>
      </c>
      <c r="EC312">
        <f>'Raw Data'!DP312</f>
        <v>2780</v>
      </c>
      <c r="ED312">
        <f>'Raw Data'!DQ312</f>
        <v>23</v>
      </c>
      <c r="EE312">
        <f>'Raw Data'!DR312</f>
        <v>2650</v>
      </c>
      <c r="EF312">
        <f>'Raw Data'!DS312</f>
        <v>23</v>
      </c>
      <c r="EG312">
        <f>'Raw Data'!DT312</f>
        <v>2340</v>
      </c>
      <c r="EH312">
        <f>'Raw Data'!DU312</f>
        <v>23</v>
      </c>
      <c r="EI312">
        <f>'Raw Data'!DV312</f>
        <v>2350</v>
      </c>
      <c r="EJ312">
        <f>'Raw Data'!DW312</f>
        <v>23</v>
      </c>
      <c r="EK312">
        <f>'Raw Data'!DX312</f>
        <v>2380</v>
      </c>
      <c r="EL312">
        <f>'Raw Data'!DY312</f>
        <v>23</v>
      </c>
      <c r="EM312">
        <f>'Raw Data'!DZ312</f>
        <v>0</v>
      </c>
    </row>
    <row r="313" spans="1:143" x14ac:dyDescent="0.3">
      <c r="A313">
        <f>'Raw Data'!A313</f>
        <v>312</v>
      </c>
      <c r="B313">
        <f>'Raw Data'!B313</f>
        <v>7628446</v>
      </c>
      <c r="C313" t="str">
        <f>'Raw Data'!C313</f>
        <v>Gsp Post 00</v>
      </c>
      <c r="D313">
        <f>'Raw Data'!D313</f>
        <v>43954.114583333336</v>
      </c>
      <c r="E313" s="1">
        <f t="shared" si="42"/>
        <v>2020</v>
      </c>
      <c r="F313" s="1" t="str" cm="1">
        <f t="array" ref="F313">_xlfn.IFS(E313&lt;=2016,"before treatment",E313=2017,"unknown",E313&gt;2017,"after treatment")</f>
        <v>after treatment</v>
      </c>
      <c r="G313" s="1">
        <f t="shared" si="43"/>
        <v>0</v>
      </c>
      <c r="H313" s="1">
        <f t="shared" si="44"/>
        <v>1</v>
      </c>
      <c r="I313" t="str">
        <f>'Raw Data'!E313</f>
        <v>Madison</v>
      </c>
      <c r="J313" t="str">
        <f>'Raw Data'!F313</f>
        <v>HWY 172</v>
      </c>
      <c r="K313" t="str">
        <f>'Raw Data'!G313</f>
        <v>Sr 9024</v>
      </c>
      <c r="L313" t="str">
        <f>'Raw Data'!H313</f>
        <v>(B) Suspected Minor/Visible Injury</v>
      </c>
      <c r="M313">
        <f>'Raw Data'!I313</f>
        <v>0</v>
      </c>
      <c r="N313">
        <f>'Raw Data'!J313</f>
        <v>0</v>
      </c>
      <c r="O313">
        <f>'Raw Data'!K313</f>
        <v>1</v>
      </c>
      <c r="P313" t="str">
        <f>'Raw Data'!L313</f>
        <v>Not a Collision with Motor Vehicle</v>
      </c>
      <c r="Q313" t="str">
        <f>'Raw Data'!M313</f>
        <v>Off Roadway</v>
      </c>
      <c r="R313" t="str">
        <f>'Raw Data'!N313</f>
        <v>Culvert</v>
      </c>
      <c r="S313" t="str">
        <f>'Raw Data'!O313</f>
        <v>Culvert</v>
      </c>
      <c r="T313" t="str">
        <f>'Raw Data'!P313</f>
        <v>(None)</v>
      </c>
      <c r="U313">
        <f>'Raw Data'!Q313</f>
        <v>1</v>
      </c>
      <c r="V313" s="1" t="str">
        <f t="shared" si="45"/>
        <v>Yes</v>
      </c>
      <c r="W313" t="str">
        <f>'Raw Data'!R313</f>
        <v>Negotiating a Curve</v>
      </c>
      <c r="X313" t="str">
        <f>'Raw Data'!S313</f>
        <v>North</v>
      </c>
      <c r="Y313" t="str">
        <f>'Raw Data'!T313</f>
        <v>Dark-Not Lighted</v>
      </c>
      <c r="Z313" t="str">
        <f>'Raw Data'!U313</f>
        <v>Dry</v>
      </c>
      <c r="AA313">
        <f>'Raw Data'!V313</f>
        <v>19</v>
      </c>
      <c r="AB313" t="str">
        <f>'Raw Data'!W313</f>
        <v>Lap and Shoulder Belt Used</v>
      </c>
      <c r="AC313" s="1">
        <f t="shared" si="46"/>
        <v>0</v>
      </c>
      <c r="AD313" t="str">
        <f>'Raw Data'!X313</f>
        <v>Pickup Truck</v>
      </c>
      <c r="AE313" t="str">
        <f>'Raw Data'!Y313</f>
        <v>1951017200I</v>
      </c>
      <c r="AF313">
        <f>'Raw Data'!Z313</f>
        <v>8.9659999999999993</v>
      </c>
      <c r="AG313">
        <f>'Raw Data'!AA313</f>
        <v>34.141218000000002</v>
      </c>
      <c r="AH313">
        <f>'Raw Data'!AB313</f>
        <v>-83.102056000000005</v>
      </c>
      <c r="AI313">
        <f>'Raw Data'!AC313</f>
        <v>19</v>
      </c>
      <c r="AJ313">
        <f>'Raw Data'!AD313</f>
        <v>94</v>
      </c>
      <c r="AK313">
        <f>'Raw Data'!AE313</f>
        <v>2662</v>
      </c>
      <c r="AL313" t="str">
        <f>'Raw Data'!AF313</f>
        <v>D1_0172_00_I</v>
      </c>
      <c r="AM313">
        <f>'Raw Data'!AG313</f>
        <v>13</v>
      </c>
      <c r="AN313">
        <f>'Raw Data'!AH313</f>
        <v>17</v>
      </c>
      <c r="AO313" t="str">
        <f>'Raw Data'!AI313</f>
        <v>simple</v>
      </c>
      <c r="AP313">
        <f>'Raw Data'!AJ313</f>
        <v>1016.1</v>
      </c>
      <c r="AQ313">
        <f>'Raw Data'!AK313</f>
        <v>60.9</v>
      </c>
      <c r="AR313">
        <f>'Raw Data'!AL313</f>
        <v>1080</v>
      </c>
      <c r="AS313">
        <f>'Raw Data'!AM313</f>
        <v>-83.101802000000006</v>
      </c>
      <c r="AT313">
        <f>'Raw Data'!AN313</f>
        <v>34.140839999999997</v>
      </c>
      <c r="AU313">
        <f>'Raw Data'!AO313</f>
        <v>-83.102089000000007</v>
      </c>
      <c r="AV313">
        <f>'Raw Data'!AP313</f>
        <v>34.143666000000003</v>
      </c>
      <c r="AW313" t="str">
        <f>'Raw Data'!AQ313</f>
        <v>1951017200I</v>
      </c>
      <c r="AX313">
        <f>'Raw Data'!AR313</f>
        <v>1</v>
      </c>
      <c r="AY313">
        <f>'Raw Data'!AS313</f>
        <v>195</v>
      </c>
      <c r="AZ313">
        <f>'Raw Data'!AT313</f>
        <v>172</v>
      </c>
      <c r="BA313">
        <f>'Raw Data'!AU313</f>
        <v>0</v>
      </c>
      <c r="BB313">
        <f>'Raw Data'!AV313</f>
        <v>55</v>
      </c>
      <c r="BC313">
        <f>'Raw Data'!AW313</f>
        <v>8.15</v>
      </c>
      <c r="BD313">
        <f>'Raw Data'!AX313</f>
        <v>7.32</v>
      </c>
      <c r="BE313">
        <f>'Raw Data'!AY313</f>
        <v>707.3</v>
      </c>
      <c r="BF313">
        <f>'Raw Data'!AZ313</f>
        <v>708.3</v>
      </c>
      <c r="BG313">
        <f>'Raw Data'!BA313</f>
        <v>719.5</v>
      </c>
      <c r="BH313">
        <f>'Raw Data'!BB313</f>
        <v>55</v>
      </c>
      <c r="BI313">
        <f>'Raw Data'!BC313</f>
        <v>57.1</v>
      </c>
      <c r="BJ313">
        <f>'Raw Data'!BD313</f>
        <v>0</v>
      </c>
      <c r="BK313">
        <f>'Raw Data'!BE313</f>
        <v>43077</v>
      </c>
      <c r="BL313" t="str">
        <f>'Raw Data'!BF313</f>
        <v>NONE</v>
      </c>
      <c r="BM313">
        <f>'Raw Data'!BG313</f>
        <v>3.0270000000000002E-3</v>
      </c>
      <c r="BN313">
        <f>'Raw Data'!BH313</f>
        <v>37468</v>
      </c>
      <c r="BO313">
        <f>'Raw Data'!BI313</f>
        <v>37240</v>
      </c>
      <c r="BP313" t="str">
        <f>'Raw Data'!BJ313</f>
        <v>1951017200I</v>
      </c>
      <c r="BQ313" t="str">
        <f>'Raw Data'!BK313</f>
        <v>MADISON</v>
      </c>
      <c r="BR313">
        <f>'Raw Data'!BL313</f>
        <v>1</v>
      </c>
      <c r="BS313">
        <f>'Raw Data'!BM313</f>
        <v>17200</v>
      </c>
      <c r="BT313">
        <f>'Raw Data'!BN313</f>
        <v>1</v>
      </c>
      <c r="BU313">
        <f>'Raw Data'!BO313</f>
        <v>1</v>
      </c>
      <c r="BV313">
        <f>'Raw Data'!BP313</f>
        <v>2</v>
      </c>
      <c r="BW313">
        <f>'Raw Data'!BQ313</f>
        <v>1</v>
      </c>
      <c r="BX313">
        <f>'Raw Data'!BR313</f>
        <v>1</v>
      </c>
      <c r="BY313">
        <f>'Raw Data'!BS313</f>
        <v>2</v>
      </c>
      <c r="BZ313">
        <f>'Raw Data'!BT313</f>
        <v>0</v>
      </c>
      <c r="CA313">
        <f>'Raw Data'!BU313</f>
        <v>5</v>
      </c>
      <c r="CB313" t="str">
        <f>'Raw Data'!BV313</f>
        <v>N</v>
      </c>
      <c r="CC313">
        <f>'Raw Data'!BW313</f>
        <v>195</v>
      </c>
      <c r="CD313">
        <f>'Raw Data'!BX313</f>
        <v>172</v>
      </c>
      <c r="CE313">
        <f>'Raw Data'!BY313</f>
        <v>0</v>
      </c>
      <c r="CF313" t="str">
        <f>'Raw Data'!BZ313</f>
        <v>Not Urban</v>
      </c>
      <c r="CG313" t="str">
        <f>'Raw Data'!CA313</f>
        <v>Not Urban</v>
      </c>
      <c r="CH313">
        <f>'Raw Data'!CB313</f>
        <v>0</v>
      </c>
      <c r="CI313">
        <f>'Raw Data'!CC313</f>
        <v>55</v>
      </c>
      <c r="CJ313">
        <f>'Raw Data'!CD313</f>
        <v>2570</v>
      </c>
      <c r="CK313" t="str">
        <f>'Raw Data'!CE313</f>
        <v xml:space="preserve"> </v>
      </c>
      <c r="CL313">
        <f>'Raw Data'!CF313</f>
        <v>0</v>
      </c>
      <c r="CM313">
        <f>'Raw Data'!CG313</f>
        <v>0.64532400000000001</v>
      </c>
      <c r="CN313">
        <f>'Raw Data'!CH313</f>
        <v>9</v>
      </c>
      <c r="CO313" t="str">
        <f>'Raw Data'!CI313</f>
        <v>State Mainline</v>
      </c>
      <c r="CP313">
        <f>'Raw Data'!CJ313</f>
        <v>2570</v>
      </c>
      <c r="CQ313">
        <f>'Raw Data'!CK313</f>
        <v>401936</v>
      </c>
      <c r="CR313">
        <f>'Raw Data'!CL313</f>
        <v>8.7710000000000008</v>
      </c>
      <c r="CS313">
        <f>'Raw Data'!CM313</f>
        <v>9.4169999999999998</v>
      </c>
      <c r="CT313">
        <f>'Raw Data'!CN313</f>
        <v>401936</v>
      </c>
      <c r="CU313">
        <f>'Raw Data'!CO313</f>
        <v>0</v>
      </c>
      <c r="CV313">
        <f>'Raw Data'!CP313</f>
        <v>3407.308207</v>
      </c>
      <c r="CW313">
        <f>'Raw Data'!CQ313</f>
        <v>100</v>
      </c>
      <c r="CX313">
        <f>'Raw Data'!CR313</f>
        <v>37257</v>
      </c>
      <c r="CY313">
        <f>'Raw Data'!CS313</f>
        <v>2.1090000000000001E-2</v>
      </c>
      <c r="CZ313">
        <f>'Raw Data'!CT313</f>
        <v>0</v>
      </c>
      <c r="DA313">
        <f>'Raw Data'!CU313</f>
        <v>3.0270000000000002E-3</v>
      </c>
      <c r="DB313">
        <f>'Raw Data'!CV313</f>
        <v>600</v>
      </c>
      <c r="DC313" t="str">
        <f>'Raw Data'!CW313</f>
        <v>195-0176</v>
      </c>
      <c r="DD313" t="str">
        <f>'Raw Data'!CX313</f>
        <v>5R : Rural Major Collector</v>
      </c>
      <c r="DE313" t="str">
        <f>'Raw Data'!CY313</f>
        <v>34.131658, -83.114900</v>
      </c>
      <c r="DF313">
        <f>'Raw Data'!CZ313</f>
        <v>-83.114900000000006</v>
      </c>
      <c r="DG313">
        <f>'Raw Data'!DA313</f>
        <v>34.131658000000002</v>
      </c>
      <c r="DH313">
        <f>'Raw Data'!DB313</f>
        <v>34.131658000000002</v>
      </c>
      <c r="DI313">
        <f>'Raw Data'!DC313</f>
        <v>-83.114900000000006</v>
      </c>
      <c r="DJ313">
        <f>'Raw Data'!DD313</f>
        <v>3.0270000000000002E-3</v>
      </c>
      <c r="DK313">
        <f>'Raw Data'!DE313</f>
        <v>19</v>
      </c>
      <c r="DL313" s="1" t="str">
        <f>VLOOKUP(DK313,'Curve Info'!$A$9:$P$76,16)</f>
        <v>Low Crash Frequency</v>
      </c>
      <c r="DM313" s="1" t="str">
        <f>VLOOKUP(DK313,'Curve Info'!$A$9:$P$76,14)</f>
        <v>Medium AADT</v>
      </c>
      <c r="DN313" s="1">
        <f t="shared" si="47"/>
        <v>2856.6666666666665</v>
      </c>
      <c r="DO313" s="1">
        <f t="shared" si="48"/>
        <v>2585</v>
      </c>
      <c r="DP313" s="1">
        <f t="shared" si="49"/>
        <v>271.66666666666652</v>
      </c>
      <c r="DQ313" s="1">
        <f t="shared" si="50"/>
        <v>0.10509348807221142</v>
      </c>
      <c r="DR313" s="1">
        <f t="shared" si="51"/>
        <v>2720.833333333333</v>
      </c>
      <c r="DS313">
        <f>'Raw Data'!DF313</f>
        <v>2690</v>
      </c>
      <c r="DT313">
        <f>'Raw Data'!DG313</f>
        <v>12.7</v>
      </c>
      <c r="DU313">
        <f>'Raw Data'!DH313</f>
        <v>2940</v>
      </c>
      <c r="DV313">
        <f>'Raw Data'!DI313</f>
        <v>0</v>
      </c>
      <c r="DW313">
        <f>'Raw Data'!DJ313</f>
        <v>2940</v>
      </c>
      <c r="DX313">
        <f>'Raw Data'!DK313</f>
        <v>0</v>
      </c>
      <c r="DY313">
        <f>'Raw Data'!DL313</f>
        <v>2650</v>
      </c>
      <c r="DZ313">
        <f>'Raw Data'!DM313</f>
        <v>0</v>
      </c>
      <c r="EA313">
        <f>'Raw Data'!DN313</f>
        <v>2570</v>
      </c>
      <c r="EB313">
        <f>'Raw Data'!DO313</f>
        <v>10.8</v>
      </c>
      <c r="EC313">
        <f>'Raw Data'!DP313</f>
        <v>2780</v>
      </c>
      <c r="ED313">
        <f>'Raw Data'!DQ313</f>
        <v>23</v>
      </c>
      <c r="EE313">
        <f>'Raw Data'!DR313</f>
        <v>2650</v>
      </c>
      <c r="EF313">
        <f>'Raw Data'!DS313</f>
        <v>23</v>
      </c>
      <c r="EG313">
        <f>'Raw Data'!DT313</f>
        <v>2340</v>
      </c>
      <c r="EH313">
        <f>'Raw Data'!DU313</f>
        <v>23</v>
      </c>
      <c r="EI313">
        <f>'Raw Data'!DV313</f>
        <v>2350</v>
      </c>
      <c r="EJ313">
        <f>'Raw Data'!DW313</f>
        <v>23</v>
      </c>
      <c r="EK313">
        <f>'Raw Data'!DX313</f>
        <v>2380</v>
      </c>
      <c r="EL313">
        <f>'Raw Data'!DY313</f>
        <v>23</v>
      </c>
      <c r="EM313">
        <f>'Raw Data'!DZ313</f>
        <v>0</v>
      </c>
    </row>
    <row r="314" spans="1:143" x14ac:dyDescent="0.3">
      <c r="A314">
        <f>'Raw Data'!A314</f>
        <v>313</v>
      </c>
      <c r="B314">
        <f>'Raw Data'!B314</f>
        <v>5537066</v>
      </c>
      <c r="C314" t="str">
        <f>'Raw Data'!C314</f>
        <v>Gsp Post 00</v>
      </c>
      <c r="D314">
        <f>'Raw Data'!D314</f>
        <v>42340.303472222222</v>
      </c>
      <c r="E314" s="1">
        <f t="shared" si="42"/>
        <v>2015</v>
      </c>
      <c r="F314" s="1" t="str" cm="1">
        <f t="array" ref="F314">_xlfn.IFS(E314&lt;=2016,"before treatment",E314=2017,"unknown",E314&gt;2017,"after treatment")</f>
        <v>before treatment</v>
      </c>
      <c r="G314" s="1">
        <f t="shared" si="43"/>
        <v>1</v>
      </c>
      <c r="H314" s="1">
        <f t="shared" si="44"/>
        <v>0</v>
      </c>
      <c r="I314" t="str">
        <f>'Raw Data'!E314</f>
        <v>Madison</v>
      </c>
      <c r="J314" t="str">
        <f>'Raw Data'!F314</f>
        <v>HWY 172</v>
      </c>
      <c r="K314" t="str">
        <f>'Raw Data'!G314</f>
        <v>2 Miles E Of Vineyard Crk</v>
      </c>
      <c r="L314" t="str">
        <f>'Raw Data'!H314</f>
        <v>(B) Suspected Minor/Visible Injury</v>
      </c>
      <c r="M314">
        <f>'Raw Data'!I314</f>
        <v>0</v>
      </c>
      <c r="N314">
        <f>'Raw Data'!J314</f>
        <v>0</v>
      </c>
      <c r="O314">
        <f>'Raw Data'!K314</f>
        <v>1</v>
      </c>
      <c r="P314" t="str">
        <f>'Raw Data'!L314</f>
        <v>Not a Collision with Motor Vehicle</v>
      </c>
      <c r="Q314" t="str">
        <f>'Raw Data'!M314</f>
        <v>Off Roadway</v>
      </c>
      <c r="R314" t="str">
        <f>'Raw Data'!N314</f>
        <v>Fence</v>
      </c>
      <c r="S314" t="str">
        <f>'Raw Data'!O314</f>
        <v>Tree</v>
      </c>
      <c r="T314" t="str">
        <f>'Raw Data'!P314</f>
        <v>No Contributing Factors</v>
      </c>
      <c r="U314">
        <f>'Raw Data'!Q314</f>
        <v>1</v>
      </c>
      <c r="V314" s="1" t="str">
        <f t="shared" si="45"/>
        <v>Yes</v>
      </c>
      <c r="W314" t="str">
        <f>'Raw Data'!R314</f>
        <v>Negotiating a Curve</v>
      </c>
      <c r="X314" t="str">
        <f>'Raw Data'!S314</f>
        <v>West</v>
      </c>
      <c r="Y314" t="str">
        <f>'Raw Data'!T314</f>
        <v>Daylight</v>
      </c>
      <c r="Z314" t="str">
        <f>'Raw Data'!U314</f>
        <v>Wet</v>
      </c>
      <c r="AA314">
        <f>'Raw Data'!V314</f>
        <v>37</v>
      </c>
      <c r="AB314" t="str">
        <f>'Raw Data'!W314</f>
        <v>Lap and Shoulder Belt Used</v>
      </c>
      <c r="AC314" s="1">
        <f t="shared" si="46"/>
        <v>0</v>
      </c>
      <c r="AD314" t="str">
        <f>'Raw Data'!X314</f>
        <v>Passenger Car</v>
      </c>
      <c r="AE314" t="str">
        <f>'Raw Data'!Y314</f>
        <v>1951017200I</v>
      </c>
      <c r="AF314">
        <f>'Raw Data'!Z314</f>
        <v>8.9659999999999993</v>
      </c>
      <c r="AG314">
        <f>'Raw Data'!AA314</f>
        <v>34.141247999999997</v>
      </c>
      <c r="AH314">
        <f>'Raw Data'!AB314</f>
        <v>-83.102074000000002</v>
      </c>
      <c r="AI314">
        <f>'Raw Data'!AC314</f>
        <v>19</v>
      </c>
      <c r="AJ314">
        <f>'Raw Data'!AD314</f>
        <v>94</v>
      </c>
      <c r="AK314">
        <f>'Raw Data'!AE314</f>
        <v>2662</v>
      </c>
      <c r="AL314" t="str">
        <f>'Raw Data'!AF314</f>
        <v>D1_0172_00_I</v>
      </c>
      <c r="AM314">
        <f>'Raw Data'!AG314</f>
        <v>13</v>
      </c>
      <c r="AN314">
        <f>'Raw Data'!AH314</f>
        <v>17</v>
      </c>
      <c r="AO314" t="str">
        <f>'Raw Data'!AI314</f>
        <v>simple</v>
      </c>
      <c r="AP314">
        <f>'Raw Data'!AJ314</f>
        <v>1016.1</v>
      </c>
      <c r="AQ314">
        <f>'Raw Data'!AK314</f>
        <v>60.9</v>
      </c>
      <c r="AR314">
        <f>'Raw Data'!AL314</f>
        <v>1080</v>
      </c>
      <c r="AS314">
        <f>'Raw Data'!AM314</f>
        <v>-83.101802000000006</v>
      </c>
      <c r="AT314">
        <f>'Raw Data'!AN314</f>
        <v>34.140839999999997</v>
      </c>
      <c r="AU314">
        <f>'Raw Data'!AO314</f>
        <v>-83.102089000000007</v>
      </c>
      <c r="AV314">
        <f>'Raw Data'!AP314</f>
        <v>34.143666000000003</v>
      </c>
      <c r="AW314" t="str">
        <f>'Raw Data'!AQ314</f>
        <v>1951017200I</v>
      </c>
      <c r="AX314">
        <f>'Raw Data'!AR314</f>
        <v>1</v>
      </c>
      <c r="AY314">
        <f>'Raw Data'!AS314</f>
        <v>195</v>
      </c>
      <c r="AZ314">
        <f>'Raw Data'!AT314</f>
        <v>172</v>
      </c>
      <c r="BA314">
        <f>'Raw Data'!AU314</f>
        <v>0</v>
      </c>
      <c r="BB314">
        <f>'Raw Data'!AV314</f>
        <v>55</v>
      </c>
      <c r="BC314">
        <f>'Raw Data'!AW314</f>
        <v>8.15</v>
      </c>
      <c r="BD314">
        <f>'Raw Data'!AX314</f>
        <v>7.32</v>
      </c>
      <c r="BE314">
        <f>'Raw Data'!AY314</f>
        <v>707.3</v>
      </c>
      <c r="BF314">
        <f>'Raw Data'!AZ314</f>
        <v>708.3</v>
      </c>
      <c r="BG314">
        <f>'Raw Data'!BA314</f>
        <v>719.5</v>
      </c>
      <c r="BH314">
        <f>'Raw Data'!BB314</f>
        <v>55</v>
      </c>
      <c r="BI314">
        <f>'Raw Data'!BC314</f>
        <v>57.1</v>
      </c>
      <c r="BJ314">
        <f>'Raw Data'!BD314</f>
        <v>0</v>
      </c>
      <c r="BK314">
        <f>'Raw Data'!BE314</f>
        <v>43077</v>
      </c>
      <c r="BL314" t="str">
        <f>'Raw Data'!BF314</f>
        <v>NONE</v>
      </c>
      <c r="BM314">
        <f>'Raw Data'!BG314</f>
        <v>3.0270000000000002E-3</v>
      </c>
      <c r="BN314">
        <f>'Raw Data'!BH314</f>
        <v>37468</v>
      </c>
      <c r="BO314">
        <f>'Raw Data'!BI314</f>
        <v>37240</v>
      </c>
      <c r="BP314" t="str">
        <f>'Raw Data'!BJ314</f>
        <v>1951017200I</v>
      </c>
      <c r="BQ314" t="str">
        <f>'Raw Data'!BK314</f>
        <v>MADISON</v>
      </c>
      <c r="BR314">
        <f>'Raw Data'!BL314</f>
        <v>1</v>
      </c>
      <c r="BS314">
        <f>'Raw Data'!BM314</f>
        <v>17200</v>
      </c>
      <c r="BT314">
        <f>'Raw Data'!BN314</f>
        <v>1</v>
      </c>
      <c r="BU314">
        <f>'Raw Data'!BO314</f>
        <v>1</v>
      </c>
      <c r="BV314">
        <f>'Raw Data'!BP314</f>
        <v>2</v>
      </c>
      <c r="BW314">
        <f>'Raw Data'!BQ314</f>
        <v>1</v>
      </c>
      <c r="BX314">
        <f>'Raw Data'!BR314</f>
        <v>1</v>
      </c>
      <c r="BY314">
        <f>'Raw Data'!BS314</f>
        <v>2</v>
      </c>
      <c r="BZ314">
        <f>'Raw Data'!BT314</f>
        <v>0</v>
      </c>
      <c r="CA314">
        <f>'Raw Data'!BU314</f>
        <v>5</v>
      </c>
      <c r="CB314" t="str">
        <f>'Raw Data'!BV314</f>
        <v>N</v>
      </c>
      <c r="CC314">
        <f>'Raw Data'!BW314</f>
        <v>195</v>
      </c>
      <c r="CD314">
        <f>'Raw Data'!BX314</f>
        <v>172</v>
      </c>
      <c r="CE314">
        <f>'Raw Data'!BY314</f>
        <v>0</v>
      </c>
      <c r="CF314" t="str">
        <f>'Raw Data'!BZ314</f>
        <v>Not Urban</v>
      </c>
      <c r="CG314" t="str">
        <f>'Raw Data'!CA314</f>
        <v>Not Urban</v>
      </c>
      <c r="CH314">
        <f>'Raw Data'!CB314</f>
        <v>0</v>
      </c>
      <c r="CI314">
        <f>'Raw Data'!CC314</f>
        <v>55</v>
      </c>
      <c r="CJ314">
        <f>'Raw Data'!CD314</f>
        <v>2570</v>
      </c>
      <c r="CK314" t="str">
        <f>'Raw Data'!CE314</f>
        <v xml:space="preserve"> </v>
      </c>
      <c r="CL314">
        <f>'Raw Data'!CF314</f>
        <v>0</v>
      </c>
      <c r="CM314">
        <f>'Raw Data'!CG314</f>
        <v>0.64532400000000001</v>
      </c>
      <c r="CN314">
        <f>'Raw Data'!CH314</f>
        <v>9</v>
      </c>
      <c r="CO314" t="str">
        <f>'Raw Data'!CI314</f>
        <v>State Mainline</v>
      </c>
      <c r="CP314">
        <f>'Raw Data'!CJ314</f>
        <v>2570</v>
      </c>
      <c r="CQ314">
        <f>'Raw Data'!CK314</f>
        <v>401936</v>
      </c>
      <c r="CR314">
        <f>'Raw Data'!CL314</f>
        <v>8.7710000000000008</v>
      </c>
      <c r="CS314">
        <f>'Raw Data'!CM314</f>
        <v>9.4169999999999998</v>
      </c>
      <c r="CT314">
        <f>'Raw Data'!CN314</f>
        <v>401936</v>
      </c>
      <c r="CU314">
        <f>'Raw Data'!CO314</f>
        <v>0</v>
      </c>
      <c r="CV314">
        <f>'Raw Data'!CP314</f>
        <v>3407.308207</v>
      </c>
      <c r="CW314">
        <f>'Raw Data'!CQ314</f>
        <v>100</v>
      </c>
      <c r="CX314">
        <f>'Raw Data'!CR314</f>
        <v>37257</v>
      </c>
      <c r="CY314">
        <f>'Raw Data'!CS314</f>
        <v>2.1090000000000001E-2</v>
      </c>
      <c r="CZ314">
        <f>'Raw Data'!CT314</f>
        <v>0</v>
      </c>
      <c r="DA314">
        <f>'Raw Data'!CU314</f>
        <v>3.0270000000000002E-3</v>
      </c>
      <c r="DB314">
        <f>'Raw Data'!CV314</f>
        <v>600</v>
      </c>
      <c r="DC314" t="str">
        <f>'Raw Data'!CW314</f>
        <v>195-0176</v>
      </c>
      <c r="DD314" t="str">
        <f>'Raw Data'!CX314</f>
        <v>5R : Rural Major Collector</v>
      </c>
      <c r="DE314" t="str">
        <f>'Raw Data'!CY314</f>
        <v>34.131658, -83.114900</v>
      </c>
      <c r="DF314">
        <f>'Raw Data'!CZ314</f>
        <v>-83.114900000000006</v>
      </c>
      <c r="DG314">
        <f>'Raw Data'!DA314</f>
        <v>34.131658000000002</v>
      </c>
      <c r="DH314">
        <f>'Raw Data'!DB314</f>
        <v>34.131658000000002</v>
      </c>
      <c r="DI314">
        <f>'Raw Data'!DC314</f>
        <v>-83.114900000000006</v>
      </c>
      <c r="DJ314">
        <f>'Raw Data'!DD314</f>
        <v>3.0270000000000002E-3</v>
      </c>
      <c r="DK314">
        <f>'Raw Data'!DE314</f>
        <v>19</v>
      </c>
      <c r="DL314" s="1" t="str">
        <f>VLOOKUP(DK314,'Curve Info'!$A$9:$P$76,16)</f>
        <v>Low Crash Frequency</v>
      </c>
      <c r="DM314" s="1" t="str">
        <f>VLOOKUP(DK314,'Curve Info'!$A$9:$P$76,14)</f>
        <v>Medium AADT</v>
      </c>
      <c r="DN314" s="1">
        <f t="shared" si="47"/>
        <v>2856.6666666666665</v>
      </c>
      <c r="DO314" s="1">
        <f t="shared" si="48"/>
        <v>2585</v>
      </c>
      <c r="DP314" s="1">
        <f t="shared" si="49"/>
        <v>271.66666666666652</v>
      </c>
      <c r="DQ314" s="1">
        <f t="shared" si="50"/>
        <v>0.10509348807221142</v>
      </c>
      <c r="DR314" s="1">
        <f t="shared" si="51"/>
        <v>2720.833333333333</v>
      </c>
      <c r="DS314">
        <f>'Raw Data'!DF314</f>
        <v>2690</v>
      </c>
      <c r="DT314">
        <f>'Raw Data'!DG314</f>
        <v>12.7</v>
      </c>
      <c r="DU314">
        <f>'Raw Data'!DH314</f>
        <v>2940</v>
      </c>
      <c r="DV314">
        <f>'Raw Data'!DI314</f>
        <v>0</v>
      </c>
      <c r="DW314">
        <f>'Raw Data'!DJ314</f>
        <v>2940</v>
      </c>
      <c r="DX314">
        <f>'Raw Data'!DK314</f>
        <v>0</v>
      </c>
      <c r="DY314">
        <f>'Raw Data'!DL314</f>
        <v>2650</v>
      </c>
      <c r="DZ314">
        <f>'Raw Data'!DM314</f>
        <v>0</v>
      </c>
      <c r="EA314">
        <f>'Raw Data'!DN314</f>
        <v>2570</v>
      </c>
      <c r="EB314">
        <f>'Raw Data'!DO314</f>
        <v>10.8</v>
      </c>
      <c r="EC314">
        <f>'Raw Data'!DP314</f>
        <v>2780</v>
      </c>
      <c r="ED314">
        <f>'Raw Data'!DQ314</f>
        <v>23</v>
      </c>
      <c r="EE314">
        <f>'Raw Data'!DR314</f>
        <v>2650</v>
      </c>
      <c r="EF314">
        <f>'Raw Data'!DS314</f>
        <v>23</v>
      </c>
      <c r="EG314">
        <f>'Raw Data'!DT314</f>
        <v>2340</v>
      </c>
      <c r="EH314">
        <f>'Raw Data'!DU314</f>
        <v>23</v>
      </c>
      <c r="EI314">
        <f>'Raw Data'!DV314</f>
        <v>2350</v>
      </c>
      <c r="EJ314">
        <f>'Raw Data'!DW314</f>
        <v>23</v>
      </c>
      <c r="EK314">
        <f>'Raw Data'!DX314</f>
        <v>2380</v>
      </c>
      <c r="EL314">
        <f>'Raw Data'!DY314</f>
        <v>23</v>
      </c>
      <c r="EM314">
        <f>'Raw Data'!DZ314</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1B2F9-B4BB-4CD8-A028-2F7B25AFC3C3}">
  <dimension ref="A1:AM74"/>
  <sheetViews>
    <sheetView zoomScaleNormal="100" workbookViewId="0">
      <selection activeCell="AQ9" sqref="AQ9"/>
    </sheetView>
  </sheetViews>
  <sheetFormatPr defaultRowHeight="14.4" x14ac:dyDescent="0.3"/>
  <cols>
    <col min="1" max="1" width="17.44140625" bestFit="1" customWidth="1"/>
    <col min="2" max="2" width="15.77734375" bestFit="1" customWidth="1"/>
    <col min="3" max="3" width="16.109375" bestFit="1" customWidth="1"/>
    <col min="4" max="4" width="9" bestFit="1" customWidth="1"/>
    <col min="5" max="5" width="11" bestFit="1" customWidth="1"/>
    <col min="6" max="7" width="16.6640625" customWidth="1"/>
    <col min="11" max="11" width="17.44140625" bestFit="1" customWidth="1"/>
    <col min="12" max="12" width="15.77734375" bestFit="1" customWidth="1"/>
    <col min="13" max="13" width="16.109375" bestFit="1" customWidth="1"/>
    <col min="14" max="14" width="9" bestFit="1" customWidth="1"/>
    <col min="15" max="15" width="11" bestFit="1" customWidth="1"/>
    <col min="16" max="17" width="16.6640625" customWidth="1"/>
    <col min="21" max="21" width="17.44140625" bestFit="1" customWidth="1"/>
    <col min="22" max="22" width="17.33203125" bestFit="1" customWidth="1"/>
    <col min="23" max="23" width="16.109375" bestFit="1" customWidth="1"/>
    <col min="24" max="24" width="9" bestFit="1" customWidth="1"/>
    <col min="25" max="25" width="11" bestFit="1" customWidth="1"/>
    <col min="26" max="27" width="16.6640625" customWidth="1"/>
    <col min="31" max="31" width="17.44140625" bestFit="1" customWidth="1"/>
    <col min="32" max="32" width="15.77734375" bestFit="1" customWidth="1"/>
    <col min="33" max="33" width="16.109375" bestFit="1" customWidth="1"/>
    <col min="34" max="34" width="9" bestFit="1" customWidth="1"/>
    <col min="35" max="35" width="11" bestFit="1" customWidth="1"/>
    <col min="36" max="37" width="16.6640625" customWidth="1"/>
  </cols>
  <sheetData>
    <row r="1" spans="1:39" ht="20.399999999999999" thickBot="1" x14ac:dyDescent="0.45">
      <c r="A1" s="18" t="s">
        <v>739</v>
      </c>
      <c r="B1" s="18"/>
      <c r="C1" s="18"/>
      <c r="D1" s="18"/>
      <c r="E1" s="18"/>
      <c r="F1" s="18"/>
      <c r="G1" s="18"/>
      <c r="H1" s="18"/>
      <c r="I1" s="18"/>
      <c r="K1" s="18" t="s">
        <v>733</v>
      </c>
      <c r="L1" s="18"/>
      <c r="M1" s="18"/>
      <c r="N1" s="18"/>
      <c r="O1" s="18"/>
      <c r="P1" s="18"/>
      <c r="Q1" s="18"/>
      <c r="R1" s="18"/>
      <c r="S1" s="18"/>
      <c r="U1" s="18" t="s">
        <v>740</v>
      </c>
      <c r="V1" s="18"/>
      <c r="W1" s="18"/>
      <c r="X1" s="18"/>
      <c r="Y1" s="18"/>
      <c r="Z1" s="18"/>
      <c r="AA1" s="18"/>
      <c r="AB1" s="18"/>
      <c r="AC1" s="18"/>
      <c r="AE1" s="18" t="s">
        <v>741</v>
      </c>
      <c r="AF1" s="18"/>
      <c r="AG1" s="18"/>
      <c r="AH1" s="18"/>
      <c r="AI1" s="18"/>
      <c r="AJ1" s="18"/>
      <c r="AK1" s="18"/>
      <c r="AL1" s="18"/>
      <c r="AM1" s="18"/>
    </row>
    <row r="2" spans="1:39" ht="15" thickTop="1" x14ac:dyDescent="0.3">
      <c r="K2" s="4" t="s">
        <v>733</v>
      </c>
      <c r="L2" t="s">
        <v>742</v>
      </c>
      <c r="U2" s="4" t="s">
        <v>17</v>
      </c>
      <c r="V2" t="s">
        <v>743</v>
      </c>
      <c r="AE2" s="4" t="s">
        <v>20</v>
      </c>
      <c r="AF2" t="s">
        <v>162</v>
      </c>
    </row>
    <row r="3" spans="1:39" ht="20.399999999999999" thickBot="1" x14ac:dyDescent="0.45">
      <c r="H3" s="9" t="s">
        <v>744</v>
      </c>
      <c r="I3" s="15">
        <f>F74/G74</f>
        <v>0.95808383233532934</v>
      </c>
      <c r="R3" s="9" t="s">
        <v>744</v>
      </c>
      <c r="S3" s="15">
        <f>P68/Q68</f>
        <v>0.90519877675840987</v>
      </c>
      <c r="AB3" s="9" t="s">
        <v>744</v>
      </c>
      <c r="AC3" s="15">
        <f>Z65/AA65</f>
        <v>0.75840978593272179</v>
      </c>
      <c r="AL3" s="9" t="s">
        <v>744</v>
      </c>
      <c r="AM3" s="15">
        <f>AJ40/AK40</f>
        <v>1.0666666666666667</v>
      </c>
    </row>
    <row r="4" spans="1:39" ht="15" thickTop="1" x14ac:dyDescent="0.3">
      <c r="A4" s="4" t="s">
        <v>745</v>
      </c>
      <c r="B4" s="4" t="s">
        <v>746</v>
      </c>
      <c r="K4" s="4" t="s">
        <v>745</v>
      </c>
      <c r="L4" s="4" t="s">
        <v>746</v>
      </c>
      <c r="U4" s="4" t="s">
        <v>745</v>
      </c>
      <c r="V4" s="4" t="s">
        <v>746</v>
      </c>
      <c r="AE4" s="4" t="s">
        <v>745</v>
      </c>
      <c r="AF4" s="4" t="s">
        <v>746</v>
      </c>
    </row>
    <row r="5" spans="1:39" x14ac:dyDescent="0.3">
      <c r="A5" s="4" t="s">
        <v>747</v>
      </c>
      <c r="B5" t="s">
        <v>748</v>
      </c>
      <c r="C5" t="s">
        <v>749</v>
      </c>
      <c r="D5" t="s">
        <v>750</v>
      </c>
      <c r="E5" t="s">
        <v>751</v>
      </c>
      <c r="F5" t="s">
        <v>752</v>
      </c>
      <c r="G5" t="s">
        <v>753</v>
      </c>
      <c r="H5" t="s">
        <v>744</v>
      </c>
      <c r="K5" s="4" t="s">
        <v>747</v>
      </c>
      <c r="L5" t="s">
        <v>748</v>
      </c>
      <c r="M5" t="s">
        <v>749</v>
      </c>
      <c r="N5" t="s">
        <v>750</v>
      </c>
      <c r="O5" t="s">
        <v>751</v>
      </c>
      <c r="P5" t="s">
        <v>752</v>
      </c>
      <c r="Q5" t="s">
        <v>753</v>
      </c>
      <c r="R5" t="s">
        <v>744</v>
      </c>
      <c r="U5" s="4" t="s">
        <v>747</v>
      </c>
      <c r="V5" t="s">
        <v>748</v>
      </c>
      <c r="W5" t="s">
        <v>749</v>
      </c>
      <c r="X5" t="s">
        <v>750</v>
      </c>
      <c r="Y5" t="s">
        <v>751</v>
      </c>
      <c r="Z5" t="s">
        <v>752</v>
      </c>
      <c r="AA5" t="s">
        <v>753</v>
      </c>
      <c r="AB5" t="s">
        <v>744</v>
      </c>
      <c r="AE5" s="4" t="s">
        <v>747</v>
      </c>
      <c r="AF5" t="s">
        <v>748</v>
      </c>
      <c r="AG5" t="s">
        <v>749</v>
      </c>
      <c r="AH5" t="s">
        <v>750</v>
      </c>
      <c r="AI5" t="s">
        <v>751</v>
      </c>
      <c r="AJ5" t="s">
        <v>752</v>
      </c>
      <c r="AK5" t="s">
        <v>753</v>
      </c>
      <c r="AL5" t="s">
        <v>744</v>
      </c>
    </row>
    <row r="6" spans="1:39" x14ac:dyDescent="0.3">
      <c r="A6" s="5">
        <v>1</v>
      </c>
      <c r="B6" s="16">
        <v>1</v>
      </c>
      <c r="C6" s="16"/>
      <c r="D6" s="16"/>
      <c r="E6" s="16">
        <v>1</v>
      </c>
      <c r="F6" s="8">
        <f>B6/3</f>
        <v>0.33333333333333331</v>
      </c>
      <c r="G6" s="8">
        <f>C6/4</f>
        <v>0</v>
      </c>
      <c r="H6" s="8">
        <f>IF(G6=0,1,F6/G6)</f>
        <v>1</v>
      </c>
      <c r="K6" s="5">
        <v>1</v>
      </c>
      <c r="L6" s="16">
        <v>1</v>
      </c>
      <c r="M6" s="16"/>
      <c r="N6" s="16"/>
      <c r="O6" s="16">
        <v>1</v>
      </c>
      <c r="P6" s="8">
        <f t="shared" ref="P6:P37" si="0">L6/3</f>
        <v>0.33333333333333331</v>
      </c>
      <c r="Q6" s="8">
        <f t="shared" ref="Q6:Q37" si="1">M6/4</f>
        <v>0</v>
      </c>
      <c r="R6" s="8">
        <f t="shared" ref="R6:R37" si="2">IF(Q6=0,1,P6/Q6)</f>
        <v>1</v>
      </c>
      <c r="U6" s="5">
        <v>2</v>
      </c>
      <c r="V6" s="16"/>
      <c r="W6" s="16">
        <v>2</v>
      </c>
      <c r="X6" s="16">
        <v>1</v>
      </c>
      <c r="Y6" s="16">
        <v>3</v>
      </c>
      <c r="Z6" s="8">
        <f t="shared" ref="Z6:Z37" si="3">V6/3</f>
        <v>0</v>
      </c>
      <c r="AA6" s="8">
        <f t="shared" ref="AA6:AA37" si="4">W6/4</f>
        <v>0.5</v>
      </c>
      <c r="AB6" s="8">
        <f t="shared" ref="AB6:AB37" si="5">IF(AA6=0,1,Z6/AA6)</f>
        <v>0</v>
      </c>
      <c r="AE6" s="5">
        <v>2</v>
      </c>
      <c r="AF6" s="16"/>
      <c r="AG6" s="16">
        <v>1</v>
      </c>
      <c r="AH6" s="16"/>
      <c r="AI6" s="16">
        <v>1</v>
      </c>
      <c r="AJ6" s="8">
        <f t="shared" ref="AJ6:AJ40" si="6">AF6/3</f>
        <v>0</v>
      </c>
      <c r="AK6" s="8">
        <f t="shared" ref="AK6:AK40" si="7">AG6/4</f>
        <v>0.25</v>
      </c>
      <c r="AL6" s="8">
        <f t="shared" ref="AL6:AL40" si="8">IF(AK6=0,1,AJ6/AK6)</f>
        <v>0</v>
      </c>
    </row>
    <row r="7" spans="1:39" x14ac:dyDescent="0.3">
      <c r="A7" s="5">
        <v>2</v>
      </c>
      <c r="B7" s="16"/>
      <c r="C7" s="16">
        <v>3</v>
      </c>
      <c r="D7" s="16">
        <v>1</v>
      </c>
      <c r="E7" s="16">
        <v>4</v>
      </c>
      <c r="F7" s="8">
        <f t="shared" ref="F7:F70" si="9">B7/3</f>
        <v>0</v>
      </c>
      <c r="G7" s="8">
        <f t="shared" ref="G7:G70" si="10">C7/4</f>
        <v>0.75</v>
      </c>
      <c r="H7" s="8">
        <f t="shared" ref="H7:H70" si="11">IF(G7=0,1,F7/G7)</f>
        <v>0</v>
      </c>
      <c r="K7" s="5">
        <v>3</v>
      </c>
      <c r="L7" s="16">
        <v>2</v>
      </c>
      <c r="M7" s="16">
        <v>2</v>
      </c>
      <c r="N7" s="16"/>
      <c r="O7" s="16">
        <v>4</v>
      </c>
      <c r="P7" s="8">
        <f t="shared" si="0"/>
        <v>0.66666666666666663</v>
      </c>
      <c r="Q7" s="8">
        <f t="shared" si="1"/>
        <v>0.5</v>
      </c>
      <c r="R7" s="8">
        <f t="shared" si="2"/>
        <v>1.3333333333333333</v>
      </c>
      <c r="U7" s="5">
        <v>3</v>
      </c>
      <c r="V7" s="16">
        <v>2</v>
      </c>
      <c r="W7" s="16">
        <v>1</v>
      </c>
      <c r="X7" s="16"/>
      <c r="Y7" s="16">
        <v>3</v>
      </c>
      <c r="Z7" s="8">
        <f t="shared" si="3"/>
        <v>0.66666666666666663</v>
      </c>
      <c r="AA7" s="8">
        <f t="shared" si="4"/>
        <v>0.25</v>
      </c>
      <c r="AB7" s="8">
        <f t="shared" si="5"/>
        <v>2.6666666666666665</v>
      </c>
      <c r="AE7" s="5">
        <v>3</v>
      </c>
      <c r="AF7" s="16"/>
      <c r="AG7" s="16">
        <v>1</v>
      </c>
      <c r="AH7" s="16"/>
      <c r="AI7" s="16">
        <v>1</v>
      </c>
      <c r="AJ7" s="8">
        <f t="shared" si="6"/>
        <v>0</v>
      </c>
      <c r="AK7" s="8">
        <f t="shared" si="7"/>
        <v>0.25</v>
      </c>
      <c r="AL7" s="8">
        <f t="shared" si="8"/>
        <v>0</v>
      </c>
    </row>
    <row r="8" spans="1:39" x14ac:dyDescent="0.3">
      <c r="A8" s="5">
        <v>3</v>
      </c>
      <c r="B8" s="16">
        <v>2</v>
      </c>
      <c r="C8" s="16">
        <v>2</v>
      </c>
      <c r="D8" s="16"/>
      <c r="E8" s="16">
        <v>4</v>
      </c>
      <c r="F8" s="8">
        <f t="shared" si="9"/>
        <v>0.66666666666666663</v>
      </c>
      <c r="G8" s="8">
        <f t="shared" si="10"/>
        <v>0.5</v>
      </c>
      <c r="H8" s="8">
        <f t="shared" si="11"/>
        <v>1.3333333333333333</v>
      </c>
      <c r="K8" s="5">
        <v>4</v>
      </c>
      <c r="L8" s="16"/>
      <c r="M8" s="16">
        <v>4</v>
      </c>
      <c r="N8" s="16">
        <v>1</v>
      </c>
      <c r="O8" s="16">
        <v>5</v>
      </c>
      <c r="P8" s="8">
        <f t="shared" si="0"/>
        <v>0</v>
      </c>
      <c r="Q8" s="8">
        <f t="shared" si="1"/>
        <v>1</v>
      </c>
      <c r="R8" s="8">
        <f t="shared" si="2"/>
        <v>0</v>
      </c>
      <c r="U8" s="5">
        <v>4</v>
      </c>
      <c r="V8" s="16"/>
      <c r="W8" s="16">
        <v>2</v>
      </c>
      <c r="X8" s="16"/>
      <c r="Y8" s="16">
        <v>2</v>
      </c>
      <c r="Z8" s="8">
        <f t="shared" si="3"/>
        <v>0</v>
      </c>
      <c r="AA8" s="8">
        <f t="shared" si="4"/>
        <v>0.5</v>
      </c>
      <c r="AB8" s="8">
        <f t="shared" si="5"/>
        <v>0</v>
      </c>
      <c r="AE8" s="5">
        <v>8</v>
      </c>
      <c r="AF8" s="16">
        <v>2</v>
      </c>
      <c r="AG8" s="16">
        <v>2</v>
      </c>
      <c r="AH8" s="16"/>
      <c r="AI8" s="16">
        <v>4</v>
      </c>
      <c r="AJ8" s="8">
        <f t="shared" si="6"/>
        <v>0.66666666666666663</v>
      </c>
      <c r="AK8" s="8">
        <f t="shared" si="7"/>
        <v>0.5</v>
      </c>
      <c r="AL8" s="8">
        <f t="shared" si="8"/>
        <v>1.3333333333333333</v>
      </c>
    </row>
    <row r="9" spans="1:39" x14ac:dyDescent="0.3">
      <c r="A9" s="5">
        <v>4</v>
      </c>
      <c r="B9" s="16"/>
      <c r="C9" s="16">
        <v>4</v>
      </c>
      <c r="D9" s="16">
        <v>2</v>
      </c>
      <c r="E9" s="16">
        <v>6</v>
      </c>
      <c r="F9" s="8">
        <f t="shared" si="9"/>
        <v>0</v>
      </c>
      <c r="G9" s="8">
        <f t="shared" si="10"/>
        <v>1</v>
      </c>
      <c r="H9" s="8">
        <f t="shared" si="11"/>
        <v>0</v>
      </c>
      <c r="K9" s="5">
        <v>7</v>
      </c>
      <c r="L9" s="16"/>
      <c r="M9" s="16">
        <v>1</v>
      </c>
      <c r="N9" s="16"/>
      <c r="O9" s="16">
        <v>1</v>
      </c>
      <c r="P9" s="8">
        <f t="shared" si="0"/>
        <v>0</v>
      </c>
      <c r="Q9" s="8">
        <f t="shared" si="1"/>
        <v>0.25</v>
      </c>
      <c r="R9" s="8">
        <f t="shared" si="2"/>
        <v>0</v>
      </c>
      <c r="U9" s="5">
        <v>8</v>
      </c>
      <c r="V9" s="16">
        <v>1</v>
      </c>
      <c r="W9" s="16">
        <v>2</v>
      </c>
      <c r="X9" s="16">
        <v>1</v>
      </c>
      <c r="Y9" s="16">
        <v>4</v>
      </c>
      <c r="Z9" s="8">
        <f t="shared" si="3"/>
        <v>0.33333333333333331</v>
      </c>
      <c r="AA9" s="8">
        <f t="shared" si="4"/>
        <v>0.5</v>
      </c>
      <c r="AB9" s="8">
        <f t="shared" si="5"/>
        <v>0.66666666666666663</v>
      </c>
      <c r="AE9" s="5">
        <v>9</v>
      </c>
      <c r="AF9" s="16"/>
      <c r="AG9" s="16">
        <v>1</v>
      </c>
      <c r="AH9" s="16"/>
      <c r="AI9" s="16">
        <v>1</v>
      </c>
      <c r="AJ9" s="8">
        <f t="shared" si="6"/>
        <v>0</v>
      </c>
      <c r="AK9" s="8">
        <f t="shared" si="7"/>
        <v>0.25</v>
      </c>
      <c r="AL9" s="8">
        <f t="shared" si="8"/>
        <v>0</v>
      </c>
    </row>
    <row r="10" spans="1:39" x14ac:dyDescent="0.3">
      <c r="A10" s="5">
        <v>7</v>
      </c>
      <c r="B10" s="16"/>
      <c r="C10" s="16">
        <v>1</v>
      </c>
      <c r="D10" s="16"/>
      <c r="E10" s="16">
        <v>1</v>
      </c>
      <c r="F10" s="8">
        <f t="shared" si="9"/>
        <v>0</v>
      </c>
      <c r="G10" s="8">
        <f t="shared" si="10"/>
        <v>0.25</v>
      </c>
      <c r="H10" s="8">
        <f t="shared" si="11"/>
        <v>0</v>
      </c>
      <c r="K10" s="5">
        <v>8</v>
      </c>
      <c r="L10" s="16">
        <v>3</v>
      </c>
      <c r="M10" s="16">
        <v>4</v>
      </c>
      <c r="N10" s="16">
        <v>1</v>
      </c>
      <c r="O10" s="16">
        <v>8</v>
      </c>
      <c r="P10" s="8">
        <f t="shared" si="0"/>
        <v>1</v>
      </c>
      <c r="Q10" s="8">
        <f t="shared" si="1"/>
        <v>1</v>
      </c>
      <c r="R10" s="8">
        <f t="shared" si="2"/>
        <v>1</v>
      </c>
      <c r="U10" s="5">
        <v>9</v>
      </c>
      <c r="V10" s="16">
        <v>1</v>
      </c>
      <c r="W10" s="16">
        <v>1</v>
      </c>
      <c r="X10" s="16"/>
      <c r="Y10" s="16">
        <v>2</v>
      </c>
      <c r="Z10" s="8">
        <f t="shared" si="3"/>
        <v>0.33333333333333331</v>
      </c>
      <c r="AA10" s="8">
        <f t="shared" si="4"/>
        <v>0.25</v>
      </c>
      <c r="AB10" s="8">
        <f t="shared" si="5"/>
        <v>1.3333333333333333</v>
      </c>
      <c r="AE10" s="5">
        <v>11</v>
      </c>
      <c r="AF10" s="16">
        <v>1</v>
      </c>
      <c r="AG10" s="16"/>
      <c r="AH10" s="16"/>
      <c r="AI10" s="16">
        <v>1</v>
      </c>
      <c r="AJ10" s="8">
        <f t="shared" si="6"/>
        <v>0.33333333333333331</v>
      </c>
      <c r="AK10" s="8">
        <f t="shared" si="7"/>
        <v>0</v>
      </c>
      <c r="AL10" s="8">
        <f t="shared" si="8"/>
        <v>1</v>
      </c>
    </row>
    <row r="11" spans="1:39" x14ac:dyDescent="0.3">
      <c r="A11" s="5">
        <v>8</v>
      </c>
      <c r="B11" s="16">
        <v>5</v>
      </c>
      <c r="C11" s="16">
        <v>5</v>
      </c>
      <c r="D11" s="16">
        <v>1</v>
      </c>
      <c r="E11" s="16">
        <v>11</v>
      </c>
      <c r="F11" s="8">
        <f t="shared" si="9"/>
        <v>1.6666666666666667</v>
      </c>
      <c r="G11" s="8">
        <f t="shared" si="10"/>
        <v>1.25</v>
      </c>
      <c r="H11" s="8">
        <f t="shared" si="11"/>
        <v>1.3333333333333335</v>
      </c>
      <c r="K11" s="5">
        <v>9</v>
      </c>
      <c r="L11" s="16"/>
      <c r="M11" s="16">
        <v>2</v>
      </c>
      <c r="N11" s="16"/>
      <c r="O11" s="16">
        <v>2</v>
      </c>
      <c r="P11" s="8">
        <f t="shared" si="0"/>
        <v>0</v>
      </c>
      <c r="Q11" s="8">
        <f t="shared" si="1"/>
        <v>0.5</v>
      </c>
      <c r="R11" s="8">
        <f t="shared" si="2"/>
        <v>0</v>
      </c>
      <c r="U11" s="5">
        <v>10</v>
      </c>
      <c r="V11" s="16">
        <v>1</v>
      </c>
      <c r="W11" s="16">
        <v>2</v>
      </c>
      <c r="X11" s="16">
        <v>1</v>
      </c>
      <c r="Y11" s="16">
        <v>4</v>
      </c>
      <c r="Z11" s="8">
        <f t="shared" si="3"/>
        <v>0.33333333333333331</v>
      </c>
      <c r="AA11" s="8">
        <f t="shared" si="4"/>
        <v>0.5</v>
      </c>
      <c r="AB11" s="8">
        <f t="shared" si="5"/>
        <v>0.66666666666666663</v>
      </c>
      <c r="AE11" s="5">
        <v>12</v>
      </c>
      <c r="AF11" s="16">
        <v>1</v>
      </c>
      <c r="AG11" s="16"/>
      <c r="AH11" s="16"/>
      <c r="AI11" s="16">
        <v>1</v>
      </c>
      <c r="AJ11" s="8">
        <f t="shared" si="6"/>
        <v>0.33333333333333331</v>
      </c>
      <c r="AK11" s="8">
        <f t="shared" si="7"/>
        <v>0</v>
      </c>
      <c r="AL11" s="8">
        <f t="shared" si="8"/>
        <v>1</v>
      </c>
    </row>
    <row r="12" spans="1:39" x14ac:dyDescent="0.3">
      <c r="A12" s="5">
        <v>9</v>
      </c>
      <c r="B12" s="16">
        <v>1</v>
      </c>
      <c r="C12" s="16">
        <v>2</v>
      </c>
      <c r="D12" s="16"/>
      <c r="E12" s="16">
        <v>3</v>
      </c>
      <c r="F12" s="8">
        <f t="shared" si="9"/>
        <v>0.33333333333333331</v>
      </c>
      <c r="G12" s="8">
        <f t="shared" si="10"/>
        <v>0.5</v>
      </c>
      <c r="H12" s="8">
        <f t="shared" si="11"/>
        <v>0.66666666666666663</v>
      </c>
      <c r="K12" s="5">
        <v>10</v>
      </c>
      <c r="L12" s="16">
        <v>1</v>
      </c>
      <c r="M12" s="16">
        <v>3</v>
      </c>
      <c r="N12" s="16">
        <v>1</v>
      </c>
      <c r="O12" s="16">
        <v>5</v>
      </c>
      <c r="P12" s="8">
        <f t="shared" si="0"/>
        <v>0.33333333333333331</v>
      </c>
      <c r="Q12" s="8">
        <f t="shared" si="1"/>
        <v>0.75</v>
      </c>
      <c r="R12" s="8">
        <f t="shared" si="2"/>
        <v>0.44444444444444442</v>
      </c>
      <c r="U12" s="5">
        <v>11</v>
      </c>
      <c r="V12" s="16">
        <v>2</v>
      </c>
      <c r="W12" s="16">
        <v>3</v>
      </c>
      <c r="X12" s="16"/>
      <c r="Y12" s="16">
        <v>5</v>
      </c>
      <c r="Z12" s="8">
        <f t="shared" si="3"/>
        <v>0.66666666666666663</v>
      </c>
      <c r="AA12" s="8">
        <f t="shared" si="4"/>
        <v>0.75</v>
      </c>
      <c r="AB12" s="8">
        <f t="shared" si="5"/>
        <v>0.88888888888888884</v>
      </c>
      <c r="AE12" s="5">
        <v>16</v>
      </c>
      <c r="AF12" s="16">
        <v>1</v>
      </c>
      <c r="AG12" s="16"/>
      <c r="AH12" s="16"/>
      <c r="AI12" s="16">
        <v>1</v>
      </c>
      <c r="AJ12" s="8">
        <f t="shared" si="6"/>
        <v>0.33333333333333331</v>
      </c>
      <c r="AK12" s="8">
        <f t="shared" si="7"/>
        <v>0</v>
      </c>
      <c r="AL12" s="8">
        <f t="shared" si="8"/>
        <v>1</v>
      </c>
    </row>
    <row r="13" spans="1:39" x14ac:dyDescent="0.3">
      <c r="A13" s="5">
        <v>10</v>
      </c>
      <c r="B13" s="16">
        <v>1</v>
      </c>
      <c r="C13" s="16">
        <v>3</v>
      </c>
      <c r="D13" s="16">
        <v>1</v>
      </c>
      <c r="E13" s="16">
        <v>5</v>
      </c>
      <c r="F13" s="8">
        <f t="shared" si="9"/>
        <v>0.33333333333333331</v>
      </c>
      <c r="G13" s="8">
        <f t="shared" si="10"/>
        <v>0.75</v>
      </c>
      <c r="H13" s="8">
        <f t="shared" si="11"/>
        <v>0.44444444444444442</v>
      </c>
      <c r="K13" s="5">
        <v>11</v>
      </c>
      <c r="L13" s="16">
        <v>2</v>
      </c>
      <c r="M13" s="16">
        <v>4</v>
      </c>
      <c r="N13" s="16"/>
      <c r="O13" s="16">
        <v>6</v>
      </c>
      <c r="P13" s="8">
        <f t="shared" si="0"/>
        <v>0.66666666666666663</v>
      </c>
      <c r="Q13" s="8">
        <f t="shared" si="1"/>
        <v>1</v>
      </c>
      <c r="R13" s="8">
        <f t="shared" si="2"/>
        <v>0.66666666666666663</v>
      </c>
      <c r="U13" s="5">
        <v>12</v>
      </c>
      <c r="V13" s="16">
        <v>1</v>
      </c>
      <c r="W13" s="16">
        <v>2</v>
      </c>
      <c r="X13" s="16"/>
      <c r="Y13" s="16">
        <v>3</v>
      </c>
      <c r="Z13" s="8">
        <f t="shared" si="3"/>
        <v>0.33333333333333331</v>
      </c>
      <c r="AA13" s="8">
        <f t="shared" si="4"/>
        <v>0.5</v>
      </c>
      <c r="AB13" s="8">
        <f t="shared" si="5"/>
        <v>0.66666666666666663</v>
      </c>
      <c r="AE13" s="5">
        <v>17</v>
      </c>
      <c r="AF13" s="16"/>
      <c r="AG13" s="16">
        <v>1</v>
      </c>
      <c r="AH13" s="16"/>
      <c r="AI13" s="16">
        <v>1</v>
      </c>
      <c r="AJ13" s="8">
        <f t="shared" si="6"/>
        <v>0</v>
      </c>
      <c r="AK13" s="8">
        <f t="shared" si="7"/>
        <v>0.25</v>
      </c>
      <c r="AL13" s="8">
        <f t="shared" si="8"/>
        <v>0</v>
      </c>
    </row>
    <row r="14" spans="1:39" x14ac:dyDescent="0.3">
      <c r="A14" s="5">
        <v>11</v>
      </c>
      <c r="B14" s="16">
        <v>2</v>
      </c>
      <c r="C14" s="16">
        <v>4</v>
      </c>
      <c r="D14" s="16"/>
      <c r="E14" s="16">
        <v>6</v>
      </c>
      <c r="F14" s="8">
        <f t="shared" si="9"/>
        <v>0.66666666666666663</v>
      </c>
      <c r="G14" s="8">
        <f t="shared" si="10"/>
        <v>1</v>
      </c>
      <c r="H14" s="8">
        <f t="shared" si="11"/>
        <v>0.66666666666666663</v>
      </c>
      <c r="K14" s="5">
        <v>12</v>
      </c>
      <c r="L14" s="16">
        <v>1</v>
      </c>
      <c r="M14" s="16">
        <v>3</v>
      </c>
      <c r="N14" s="16"/>
      <c r="O14" s="16">
        <v>4</v>
      </c>
      <c r="P14" s="8">
        <f t="shared" si="0"/>
        <v>0.33333333333333331</v>
      </c>
      <c r="Q14" s="8">
        <f t="shared" si="1"/>
        <v>0.75</v>
      </c>
      <c r="R14" s="8">
        <f t="shared" si="2"/>
        <v>0.44444444444444442</v>
      </c>
      <c r="U14" s="5">
        <v>14</v>
      </c>
      <c r="V14" s="16">
        <v>2</v>
      </c>
      <c r="W14" s="16"/>
      <c r="X14" s="16"/>
      <c r="Y14" s="16">
        <v>2</v>
      </c>
      <c r="Z14" s="8">
        <f t="shared" si="3"/>
        <v>0.66666666666666663</v>
      </c>
      <c r="AA14" s="8">
        <f t="shared" si="4"/>
        <v>0</v>
      </c>
      <c r="AB14" s="8">
        <f t="shared" si="5"/>
        <v>1</v>
      </c>
      <c r="AE14" s="5">
        <v>18</v>
      </c>
      <c r="AF14" s="16"/>
      <c r="AG14" s="16">
        <v>1</v>
      </c>
      <c r="AH14" s="16"/>
      <c r="AI14" s="16">
        <v>1</v>
      </c>
      <c r="AJ14" s="8">
        <f t="shared" si="6"/>
        <v>0</v>
      </c>
      <c r="AK14" s="8">
        <f t="shared" si="7"/>
        <v>0.25</v>
      </c>
      <c r="AL14" s="8">
        <f t="shared" si="8"/>
        <v>0</v>
      </c>
    </row>
    <row r="15" spans="1:39" x14ac:dyDescent="0.3">
      <c r="A15" s="5">
        <v>12</v>
      </c>
      <c r="B15" s="16">
        <v>1</v>
      </c>
      <c r="C15" s="16">
        <v>4</v>
      </c>
      <c r="D15" s="16"/>
      <c r="E15" s="16">
        <v>5</v>
      </c>
      <c r="F15" s="8">
        <f t="shared" si="9"/>
        <v>0.33333333333333331</v>
      </c>
      <c r="G15" s="8">
        <f t="shared" si="10"/>
        <v>1</v>
      </c>
      <c r="H15" s="8">
        <f t="shared" si="11"/>
        <v>0.33333333333333331</v>
      </c>
      <c r="K15" s="5">
        <v>13</v>
      </c>
      <c r="L15" s="16">
        <v>1</v>
      </c>
      <c r="M15" s="16"/>
      <c r="N15" s="16"/>
      <c r="O15" s="16">
        <v>1</v>
      </c>
      <c r="P15" s="8">
        <f t="shared" si="0"/>
        <v>0.33333333333333331</v>
      </c>
      <c r="Q15" s="8">
        <f t="shared" si="1"/>
        <v>0</v>
      </c>
      <c r="R15" s="8">
        <f t="shared" si="2"/>
        <v>1</v>
      </c>
      <c r="U15" s="5">
        <v>16</v>
      </c>
      <c r="V15" s="16">
        <v>2</v>
      </c>
      <c r="W15" s="16"/>
      <c r="X15" s="16"/>
      <c r="Y15" s="16">
        <v>2</v>
      </c>
      <c r="Z15" s="8">
        <f t="shared" si="3"/>
        <v>0.66666666666666663</v>
      </c>
      <c r="AA15" s="8">
        <f t="shared" si="4"/>
        <v>0</v>
      </c>
      <c r="AB15" s="8">
        <f t="shared" si="5"/>
        <v>1</v>
      </c>
      <c r="AE15" s="5">
        <v>19</v>
      </c>
      <c r="AF15" s="16"/>
      <c r="AG15" s="16">
        <v>1</v>
      </c>
      <c r="AH15" s="16"/>
      <c r="AI15" s="16">
        <v>1</v>
      </c>
      <c r="AJ15" s="8">
        <f t="shared" si="6"/>
        <v>0</v>
      </c>
      <c r="AK15" s="8">
        <f t="shared" si="7"/>
        <v>0.25</v>
      </c>
      <c r="AL15" s="8">
        <f t="shared" si="8"/>
        <v>0</v>
      </c>
    </row>
    <row r="16" spans="1:39" x14ac:dyDescent="0.3">
      <c r="A16" s="5">
        <v>13</v>
      </c>
      <c r="B16" s="16">
        <v>1</v>
      </c>
      <c r="C16" s="16"/>
      <c r="D16" s="16"/>
      <c r="E16" s="16">
        <v>1</v>
      </c>
      <c r="F16" s="8">
        <f t="shared" si="9"/>
        <v>0.33333333333333331</v>
      </c>
      <c r="G16" s="8">
        <f t="shared" si="10"/>
        <v>0</v>
      </c>
      <c r="H16" s="8">
        <f t="shared" si="11"/>
        <v>1</v>
      </c>
      <c r="K16" s="5">
        <v>14</v>
      </c>
      <c r="L16" s="16">
        <v>2</v>
      </c>
      <c r="M16" s="16"/>
      <c r="N16" s="16"/>
      <c r="O16" s="16">
        <v>2</v>
      </c>
      <c r="P16" s="8">
        <f t="shared" si="0"/>
        <v>0.66666666666666663</v>
      </c>
      <c r="Q16" s="8">
        <f t="shared" si="1"/>
        <v>0</v>
      </c>
      <c r="R16" s="8">
        <f t="shared" si="2"/>
        <v>1</v>
      </c>
      <c r="U16" s="5">
        <v>17</v>
      </c>
      <c r="V16" s="16"/>
      <c r="W16" s="16">
        <v>2</v>
      </c>
      <c r="X16" s="16"/>
      <c r="Y16" s="16">
        <v>2</v>
      </c>
      <c r="Z16" s="8">
        <f t="shared" si="3"/>
        <v>0</v>
      </c>
      <c r="AA16" s="8">
        <f t="shared" si="4"/>
        <v>0.5</v>
      </c>
      <c r="AB16" s="8">
        <f t="shared" si="5"/>
        <v>0</v>
      </c>
      <c r="AE16" s="5">
        <v>24</v>
      </c>
      <c r="AF16" s="16"/>
      <c r="AG16" s="16">
        <v>1</v>
      </c>
      <c r="AH16" s="16"/>
      <c r="AI16" s="16">
        <v>1</v>
      </c>
      <c r="AJ16" s="8">
        <f t="shared" si="6"/>
        <v>0</v>
      </c>
      <c r="AK16" s="8">
        <f t="shared" si="7"/>
        <v>0.25</v>
      </c>
      <c r="AL16" s="8">
        <f t="shared" si="8"/>
        <v>0</v>
      </c>
    </row>
    <row r="17" spans="1:38" x14ac:dyDescent="0.3">
      <c r="A17" s="5">
        <v>14</v>
      </c>
      <c r="B17" s="16">
        <v>2</v>
      </c>
      <c r="C17" s="16"/>
      <c r="D17" s="16"/>
      <c r="E17" s="16">
        <v>2</v>
      </c>
      <c r="F17" s="8">
        <f t="shared" si="9"/>
        <v>0.66666666666666663</v>
      </c>
      <c r="G17" s="8">
        <f t="shared" si="10"/>
        <v>0</v>
      </c>
      <c r="H17" s="8">
        <f t="shared" si="11"/>
        <v>1</v>
      </c>
      <c r="K17" s="5">
        <v>16</v>
      </c>
      <c r="L17" s="16">
        <v>2</v>
      </c>
      <c r="M17" s="16"/>
      <c r="N17" s="16"/>
      <c r="O17" s="16">
        <v>2</v>
      </c>
      <c r="P17" s="8">
        <f t="shared" si="0"/>
        <v>0.66666666666666663</v>
      </c>
      <c r="Q17" s="8">
        <f t="shared" si="1"/>
        <v>0</v>
      </c>
      <c r="R17" s="8">
        <f t="shared" si="2"/>
        <v>1</v>
      </c>
      <c r="U17" s="5">
        <v>18</v>
      </c>
      <c r="V17" s="16"/>
      <c r="W17" s="16">
        <v>2</v>
      </c>
      <c r="X17" s="16"/>
      <c r="Y17" s="16">
        <v>2</v>
      </c>
      <c r="Z17" s="8">
        <f t="shared" si="3"/>
        <v>0</v>
      </c>
      <c r="AA17" s="8">
        <f t="shared" si="4"/>
        <v>0.5</v>
      </c>
      <c r="AB17" s="8">
        <f t="shared" si="5"/>
        <v>0</v>
      </c>
      <c r="AE17" s="5">
        <v>41</v>
      </c>
      <c r="AF17" s="16"/>
      <c r="AG17" s="16">
        <v>1</v>
      </c>
      <c r="AH17" s="16"/>
      <c r="AI17" s="16">
        <v>1</v>
      </c>
      <c r="AJ17" s="8">
        <f t="shared" si="6"/>
        <v>0</v>
      </c>
      <c r="AK17" s="8">
        <f t="shared" si="7"/>
        <v>0.25</v>
      </c>
      <c r="AL17" s="8">
        <f t="shared" si="8"/>
        <v>0</v>
      </c>
    </row>
    <row r="18" spans="1:38" x14ac:dyDescent="0.3">
      <c r="A18" s="5">
        <v>16</v>
      </c>
      <c r="B18" s="16">
        <v>2</v>
      </c>
      <c r="C18" s="16"/>
      <c r="D18" s="16"/>
      <c r="E18" s="16">
        <v>2</v>
      </c>
      <c r="F18" s="8">
        <f t="shared" si="9"/>
        <v>0.66666666666666663</v>
      </c>
      <c r="G18" s="8">
        <f t="shared" si="10"/>
        <v>0</v>
      </c>
      <c r="H18" s="8">
        <f t="shared" si="11"/>
        <v>1</v>
      </c>
      <c r="K18" s="5">
        <v>17</v>
      </c>
      <c r="L18" s="16"/>
      <c r="M18" s="16">
        <v>2</v>
      </c>
      <c r="N18" s="16"/>
      <c r="O18" s="16">
        <v>2</v>
      </c>
      <c r="P18" s="8">
        <f t="shared" si="0"/>
        <v>0</v>
      </c>
      <c r="Q18" s="8">
        <f t="shared" si="1"/>
        <v>0.5</v>
      </c>
      <c r="R18" s="8">
        <f t="shared" si="2"/>
        <v>0</v>
      </c>
      <c r="U18" s="5">
        <v>19</v>
      </c>
      <c r="V18" s="16">
        <v>1</v>
      </c>
      <c r="W18" s="16">
        <v>1</v>
      </c>
      <c r="X18" s="16"/>
      <c r="Y18" s="16">
        <v>2</v>
      </c>
      <c r="Z18" s="8">
        <f t="shared" si="3"/>
        <v>0.33333333333333331</v>
      </c>
      <c r="AA18" s="8">
        <f t="shared" si="4"/>
        <v>0.25</v>
      </c>
      <c r="AB18" s="8">
        <f t="shared" si="5"/>
        <v>1.3333333333333333</v>
      </c>
      <c r="AE18" s="5">
        <v>46</v>
      </c>
      <c r="AF18" s="16"/>
      <c r="AG18" s="16">
        <v>2</v>
      </c>
      <c r="AH18" s="16"/>
      <c r="AI18" s="16">
        <v>2</v>
      </c>
      <c r="AJ18" s="8">
        <f t="shared" si="6"/>
        <v>0</v>
      </c>
      <c r="AK18" s="8">
        <f t="shared" si="7"/>
        <v>0.5</v>
      </c>
      <c r="AL18" s="8">
        <f t="shared" si="8"/>
        <v>0</v>
      </c>
    </row>
    <row r="19" spans="1:38" x14ac:dyDescent="0.3">
      <c r="A19" s="5">
        <v>17</v>
      </c>
      <c r="B19" s="16"/>
      <c r="C19" s="16">
        <v>3</v>
      </c>
      <c r="D19" s="16"/>
      <c r="E19" s="16">
        <v>3</v>
      </c>
      <c r="F19" s="8">
        <f t="shared" si="9"/>
        <v>0</v>
      </c>
      <c r="G19" s="8">
        <f t="shared" si="10"/>
        <v>0.75</v>
      </c>
      <c r="H19" s="8">
        <f t="shared" si="11"/>
        <v>0</v>
      </c>
      <c r="K19" s="5">
        <v>18</v>
      </c>
      <c r="L19" s="16"/>
      <c r="M19" s="16">
        <v>1</v>
      </c>
      <c r="N19" s="16"/>
      <c r="O19" s="16">
        <v>1</v>
      </c>
      <c r="P19" s="8">
        <f t="shared" si="0"/>
        <v>0</v>
      </c>
      <c r="Q19" s="8">
        <f t="shared" si="1"/>
        <v>0.25</v>
      </c>
      <c r="R19" s="8">
        <f t="shared" si="2"/>
        <v>0</v>
      </c>
      <c r="U19" s="5">
        <v>22</v>
      </c>
      <c r="V19" s="16"/>
      <c r="W19" s="16">
        <v>1</v>
      </c>
      <c r="X19" s="16"/>
      <c r="Y19" s="16">
        <v>1</v>
      </c>
      <c r="Z19" s="8">
        <f t="shared" si="3"/>
        <v>0</v>
      </c>
      <c r="AA19" s="8">
        <f t="shared" si="4"/>
        <v>0.25</v>
      </c>
      <c r="AB19" s="8">
        <f t="shared" si="5"/>
        <v>0</v>
      </c>
      <c r="AE19" s="5">
        <v>50</v>
      </c>
      <c r="AF19" s="16">
        <v>1</v>
      </c>
      <c r="AG19" s="16"/>
      <c r="AH19" s="16"/>
      <c r="AI19" s="16">
        <v>1</v>
      </c>
      <c r="AJ19" s="8">
        <f t="shared" si="6"/>
        <v>0.33333333333333331</v>
      </c>
      <c r="AK19" s="8">
        <f t="shared" si="7"/>
        <v>0</v>
      </c>
      <c r="AL19" s="8">
        <f t="shared" si="8"/>
        <v>1</v>
      </c>
    </row>
    <row r="20" spans="1:38" x14ac:dyDescent="0.3">
      <c r="A20" s="5">
        <v>18</v>
      </c>
      <c r="B20" s="16"/>
      <c r="C20" s="16">
        <v>2</v>
      </c>
      <c r="D20" s="16"/>
      <c r="E20" s="16">
        <v>2</v>
      </c>
      <c r="F20" s="8">
        <f t="shared" si="9"/>
        <v>0</v>
      </c>
      <c r="G20" s="8">
        <f t="shared" si="10"/>
        <v>0.5</v>
      </c>
      <c r="H20" s="8">
        <f t="shared" si="11"/>
        <v>0</v>
      </c>
      <c r="K20" s="5">
        <v>19</v>
      </c>
      <c r="L20" s="16">
        <v>1</v>
      </c>
      <c r="M20" s="16">
        <v>1</v>
      </c>
      <c r="N20" s="16"/>
      <c r="O20" s="16">
        <v>2</v>
      </c>
      <c r="P20" s="8">
        <f t="shared" si="0"/>
        <v>0.33333333333333331</v>
      </c>
      <c r="Q20" s="8">
        <f t="shared" si="1"/>
        <v>0.25</v>
      </c>
      <c r="R20" s="8">
        <f t="shared" si="2"/>
        <v>1.3333333333333333</v>
      </c>
      <c r="U20" s="5">
        <v>24</v>
      </c>
      <c r="V20" s="16"/>
      <c r="W20" s="16">
        <v>2</v>
      </c>
      <c r="X20" s="16"/>
      <c r="Y20" s="16">
        <v>2</v>
      </c>
      <c r="Z20" s="8">
        <f t="shared" si="3"/>
        <v>0</v>
      </c>
      <c r="AA20" s="8">
        <f t="shared" si="4"/>
        <v>0.5</v>
      </c>
      <c r="AB20" s="8">
        <f t="shared" si="5"/>
        <v>0</v>
      </c>
      <c r="AE20" s="5">
        <v>52</v>
      </c>
      <c r="AF20" s="16">
        <v>2</v>
      </c>
      <c r="AG20" s="16"/>
      <c r="AH20" s="16"/>
      <c r="AI20" s="16">
        <v>2</v>
      </c>
      <c r="AJ20" s="8">
        <f t="shared" si="6"/>
        <v>0.66666666666666663</v>
      </c>
      <c r="AK20" s="8">
        <f t="shared" si="7"/>
        <v>0</v>
      </c>
      <c r="AL20" s="8">
        <f t="shared" si="8"/>
        <v>1</v>
      </c>
    </row>
    <row r="21" spans="1:38" x14ac:dyDescent="0.3">
      <c r="A21" s="5">
        <v>19</v>
      </c>
      <c r="B21" s="16">
        <v>1</v>
      </c>
      <c r="C21" s="16">
        <v>1</v>
      </c>
      <c r="D21" s="16"/>
      <c r="E21" s="16">
        <v>2</v>
      </c>
      <c r="F21" s="8">
        <f t="shared" si="9"/>
        <v>0.33333333333333331</v>
      </c>
      <c r="G21" s="8">
        <f t="shared" si="10"/>
        <v>0.25</v>
      </c>
      <c r="H21" s="8">
        <f t="shared" si="11"/>
        <v>1.3333333333333333</v>
      </c>
      <c r="K21" s="5">
        <v>22</v>
      </c>
      <c r="L21" s="16"/>
      <c r="M21" s="16">
        <v>1</v>
      </c>
      <c r="N21" s="16"/>
      <c r="O21" s="16">
        <v>1</v>
      </c>
      <c r="P21" s="8">
        <f t="shared" si="0"/>
        <v>0</v>
      </c>
      <c r="Q21" s="8">
        <f t="shared" si="1"/>
        <v>0.25</v>
      </c>
      <c r="R21" s="8">
        <f t="shared" si="2"/>
        <v>0</v>
      </c>
      <c r="U21" s="5">
        <v>25</v>
      </c>
      <c r="V21" s="16"/>
      <c r="W21" s="16">
        <v>1</v>
      </c>
      <c r="X21" s="16"/>
      <c r="Y21" s="16">
        <v>1</v>
      </c>
      <c r="Z21" s="8">
        <f t="shared" si="3"/>
        <v>0</v>
      </c>
      <c r="AA21" s="8">
        <f t="shared" si="4"/>
        <v>0.25</v>
      </c>
      <c r="AB21" s="8">
        <f t="shared" si="5"/>
        <v>0</v>
      </c>
      <c r="AE21" s="5">
        <v>53</v>
      </c>
      <c r="AF21" s="16">
        <v>1</v>
      </c>
      <c r="AG21" s="16"/>
      <c r="AH21" s="16"/>
      <c r="AI21" s="16">
        <v>1</v>
      </c>
      <c r="AJ21" s="8">
        <f t="shared" si="6"/>
        <v>0.33333333333333331</v>
      </c>
      <c r="AK21" s="8">
        <f t="shared" si="7"/>
        <v>0</v>
      </c>
      <c r="AL21" s="8">
        <f t="shared" si="8"/>
        <v>1</v>
      </c>
    </row>
    <row r="22" spans="1:38" x14ac:dyDescent="0.3">
      <c r="A22" s="5">
        <v>22</v>
      </c>
      <c r="B22" s="16"/>
      <c r="C22" s="16">
        <v>1</v>
      </c>
      <c r="D22" s="16"/>
      <c r="E22" s="16">
        <v>1</v>
      </c>
      <c r="F22" s="8">
        <f t="shared" si="9"/>
        <v>0</v>
      </c>
      <c r="G22" s="8">
        <f t="shared" si="10"/>
        <v>0.25</v>
      </c>
      <c r="H22" s="8">
        <f t="shared" si="11"/>
        <v>0</v>
      </c>
      <c r="K22" s="5">
        <v>24</v>
      </c>
      <c r="L22" s="16"/>
      <c r="M22" s="16">
        <v>1</v>
      </c>
      <c r="N22" s="16"/>
      <c r="O22" s="16">
        <v>1</v>
      </c>
      <c r="P22" s="8">
        <f t="shared" si="0"/>
        <v>0</v>
      </c>
      <c r="Q22" s="8">
        <f t="shared" si="1"/>
        <v>0.25</v>
      </c>
      <c r="R22" s="8">
        <f t="shared" si="2"/>
        <v>0</v>
      </c>
      <c r="U22" s="5">
        <v>30</v>
      </c>
      <c r="V22" s="16"/>
      <c r="W22" s="16">
        <v>1</v>
      </c>
      <c r="X22" s="16"/>
      <c r="Y22" s="16">
        <v>1</v>
      </c>
      <c r="Z22" s="8">
        <f t="shared" si="3"/>
        <v>0</v>
      </c>
      <c r="AA22" s="8">
        <f t="shared" si="4"/>
        <v>0.25</v>
      </c>
      <c r="AB22" s="8">
        <f t="shared" si="5"/>
        <v>0</v>
      </c>
      <c r="AE22" s="5">
        <v>54</v>
      </c>
      <c r="AF22" s="16">
        <v>4</v>
      </c>
      <c r="AG22" s="16">
        <v>3</v>
      </c>
      <c r="AH22" s="16"/>
      <c r="AI22" s="16">
        <v>7</v>
      </c>
      <c r="AJ22" s="8">
        <f t="shared" si="6"/>
        <v>1.3333333333333333</v>
      </c>
      <c r="AK22" s="8">
        <f t="shared" si="7"/>
        <v>0.75</v>
      </c>
      <c r="AL22" s="8">
        <f t="shared" si="8"/>
        <v>1.7777777777777777</v>
      </c>
    </row>
    <row r="23" spans="1:38" x14ac:dyDescent="0.3">
      <c r="A23" s="5">
        <v>24</v>
      </c>
      <c r="B23" s="16"/>
      <c r="C23" s="16">
        <v>2</v>
      </c>
      <c r="D23" s="16"/>
      <c r="E23" s="16">
        <v>2</v>
      </c>
      <c r="F23" s="8">
        <f t="shared" si="9"/>
        <v>0</v>
      </c>
      <c r="G23" s="8">
        <f t="shared" si="10"/>
        <v>0.5</v>
      </c>
      <c r="H23" s="8">
        <f t="shared" si="11"/>
        <v>0</v>
      </c>
      <c r="K23" s="5">
        <v>25</v>
      </c>
      <c r="L23" s="16"/>
      <c r="M23" s="16">
        <v>1</v>
      </c>
      <c r="N23" s="16"/>
      <c r="O23" s="16">
        <v>1</v>
      </c>
      <c r="P23" s="8">
        <f t="shared" si="0"/>
        <v>0</v>
      </c>
      <c r="Q23" s="8">
        <f t="shared" si="1"/>
        <v>0.25</v>
      </c>
      <c r="R23" s="8">
        <f t="shared" si="2"/>
        <v>0</v>
      </c>
      <c r="U23" s="5">
        <v>34</v>
      </c>
      <c r="V23" s="16">
        <v>1</v>
      </c>
      <c r="W23" s="16">
        <v>1</v>
      </c>
      <c r="X23" s="16"/>
      <c r="Y23" s="16">
        <v>2</v>
      </c>
      <c r="Z23" s="8">
        <f t="shared" si="3"/>
        <v>0.33333333333333331</v>
      </c>
      <c r="AA23" s="8">
        <f t="shared" si="4"/>
        <v>0.25</v>
      </c>
      <c r="AB23" s="8">
        <f t="shared" si="5"/>
        <v>1.3333333333333333</v>
      </c>
      <c r="AE23" s="5">
        <v>55</v>
      </c>
      <c r="AF23" s="16">
        <v>1</v>
      </c>
      <c r="AG23" s="16"/>
      <c r="AH23" s="16"/>
      <c r="AI23" s="16">
        <v>1</v>
      </c>
      <c r="AJ23" s="8">
        <f t="shared" si="6"/>
        <v>0.33333333333333331</v>
      </c>
      <c r="AK23" s="8">
        <f t="shared" si="7"/>
        <v>0</v>
      </c>
      <c r="AL23" s="8">
        <f t="shared" si="8"/>
        <v>1</v>
      </c>
    </row>
    <row r="24" spans="1:38" x14ac:dyDescent="0.3">
      <c r="A24" s="5">
        <v>25</v>
      </c>
      <c r="B24" s="16"/>
      <c r="C24" s="16">
        <v>1</v>
      </c>
      <c r="D24" s="16"/>
      <c r="E24" s="16">
        <v>1</v>
      </c>
      <c r="F24" s="8">
        <f t="shared" si="9"/>
        <v>0</v>
      </c>
      <c r="G24" s="8">
        <f t="shared" si="10"/>
        <v>0.25</v>
      </c>
      <c r="H24" s="8">
        <f t="shared" si="11"/>
        <v>0</v>
      </c>
      <c r="K24" s="5">
        <v>30</v>
      </c>
      <c r="L24" s="16"/>
      <c r="M24" s="16">
        <v>1</v>
      </c>
      <c r="N24" s="16"/>
      <c r="O24" s="16">
        <v>1</v>
      </c>
      <c r="P24" s="8">
        <f t="shared" si="0"/>
        <v>0</v>
      </c>
      <c r="Q24" s="8">
        <f t="shared" si="1"/>
        <v>0.25</v>
      </c>
      <c r="R24" s="8">
        <f t="shared" si="2"/>
        <v>0</v>
      </c>
      <c r="U24" s="5">
        <v>35</v>
      </c>
      <c r="V24" s="16">
        <v>1</v>
      </c>
      <c r="W24" s="16"/>
      <c r="X24" s="16"/>
      <c r="Y24" s="16">
        <v>1</v>
      </c>
      <c r="Z24" s="8">
        <f t="shared" si="3"/>
        <v>0.33333333333333331</v>
      </c>
      <c r="AA24" s="8">
        <f t="shared" si="4"/>
        <v>0</v>
      </c>
      <c r="AB24" s="8">
        <f t="shared" si="5"/>
        <v>1</v>
      </c>
      <c r="AE24" s="5">
        <v>56</v>
      </c>
      <c r="AF24" s="16"/>
      <c r="AG24" s="16"/>
      <c r="AH24" s="16">
        <v>1</v>
      </c>
      <c r="AI24" s="16">
        <v>1</v>
      </c>
      <c r="AJ24" s="8">
        <f t="shared" si="6"/>
        <v>0</v>
      </c>
      <c r="AK24" s="8">
        <f t="shared" si="7"/>
        <v>0</v>
      </c>
      <c r="AL24" s="8">
        <f t="shared" si="8"/>
        <v>1</v>
      </c>
    </row>
    <row r="25" spans="1:38" x14ac:dyDescent="0.3">
      <c r="A25" s="5">
        <v>30</v>
      </c>
      <c r="B25" s="16"/>
      <c r="C25" s="16">
        <v>1</v>
      </c>
      <c r="D25" s="16"/>
      <c r="E25" s="16">
        <v>1</v>
      </c>
      <c r="F25" s="8">
        <f t="shared" si="9"/>
        <v>0</v>
      </c>
      <c r="G25" s="8">
        <f t="shared" si="10"/>
        <v>0.25</v>
      </c>
      <c r="H25" s="8">
        <f t="shared" si="11"/>
        <v>0</v>
      </c>
      <c r="K25" s="5">
        <v>31</v>
      </c>
      <c r="L25" s="16"/>
      <c r="M25" s="16">
        <v>1</v>
      </c>
      <c r="N25" s="16"/>
      <c r="O25" s="16">
        <v>1</v>
      </c>
      <c r="P25" s="8">
        <f t="shared" si="0"/>
        <v>0</v>
      </c>
      <c r="Q25" s="8">
        <f t="shared" si="1"/>
        <v>0.25</v>
      </c>
      <c r="R25" s="8">
        <f t="shared" si="2"/>
        <v>0</v>
      </c>
      <c r="U25" s="5">
        <v>37</v>
      </c>
      <c r="V25" s="16">
        <v>1</v>
      </c>
      <c r="W25" s="16">
        <v>2</v>
      </c>
      <c r="X25" s="16"/>
      <c r="Y25" s="16">
        <v>3</v>
      </c>
      <c r="Z25" s="8">
        <f t="shared" si="3"/>
        <v>0.33333333333333331</v>
      </c>
      <c r="AA25" s="8">
        <f t="shared" si="4"/>
        <v>0.5</v>
      </c>
      <c r="AB25" s="8">
        <f t="shared" si="5"/>
        <v>0.66666666666666663</v>
      </c>
      <c r="AE25" s="5">
        <v>57</v>
      </c>
      <c r="AF25" s="16"/>
      <c r="AG25" s="16">
        <v>1</v>
      </c>
      <c r="AH25" s="16">
        <v>1</v>
      </c>
      <c r="AI25" s="16">
        <v>2</v>
      </c>
      <c r="AJ25" s="8">
        <f t="shared" si="6"/>
        <v>0</v>
      </c>
      <c r="AK25" s="8">
        <f t="shared" si="7"/>
        <v>0.25</v>
      </c>
      <c r="AL25" s="8">
        <f t="shared" si="8"/>
        <v>0</v>
      </c>
    </row>
    <row r="26" spans="1:38" x14ac:dyDescent="0.3">
      <c r="A26" s="5">
        <v>31</v>
      </c>
      <c r="B26" s="16"/>
      <c r="C26" s="16">
        <v>1</v>
      </c>
      <c r="D26" s="16"/>
      <c r="E26" s="16">
        <v>1</v>
      </c>
      <c r="F26" s="8">
        <f t="shared" si="9"/>
        <v>0</v>
      </c>
      <c r="G26" s="8">
        <f t="shared" si="10"/>
        <v>0.25</v>
      </c>
      <c r="H26" s="8">
        <f t="shared" si="11"/>
        <v>0</v>
      </c>
      <c r="K26" s="5">
        <v>33</v>
      </c>
      <c r="L26" s="16"/>
      <c r="M26" s="16">
        <v>1</v>
      </c>
      <c r="N26" s="16"/>
      <c r="O26" s="16">
        <v>1</v>
      </c>
      <c r="P26" s="8">
        <f t="shared" si="0"/>
        <v>0</v>
      </c>
      <c r="Q26" s="8">
        <f t="shared" si="1"/>
        <v>0.25</v>
      </c>
      <c r="R26" s="8">
        <f t="shared" si="2"/>
        <v>0</v>
      </c>
      <c r="U26" s="5">
        <v>41</v>
      </c>
      <c r="V26" s="16"/>
      <c r="W26" s="16">
        <v>2</v>
      </c>
      <c r="X26" s="16"/>
      <c r="Y26" s="16">
        <v>2</v>
      </c>
      <c r="Z26" s="8">
        <f t="shared" si="3"/>
        <v>0</v>
      </c>
      <c r="AA26" s="8">
        <f t="shared" si="4"/>
        <v>0.5</v>
      </c>
      <c r="AB26" s="8">
        <f t="shared" si="5"/>
        <v>0</v>
      </c>
      <c r="AE26" s="5">
        <v>58</v>
      </c>
      <c r="AF26" s="16">
        <v>1</v>
      </c>
      <c r="AG26" s="16"/>
      <c r="AH26" s="16"/>
      <c r="AI26" s="16">
        <v>1</v>
      </c>
      <c r="AJ26" s="8">
        <f t="shared" si="6"/>
        <v>0.33333333333333331</v>
      </c>
      <c r="AK26" s="8">
        <f t="shared" si="7"/>
        <v>0</v>
      </c>
      <c r="AL26" s="8">
        <f t="shared" si="8"/>
        <v>1</v>
      </c>
    </row>
    <row r="27" spans="1:38" x14ac:dyDescent="0.3">
      <c r="A27" s="5">
        <v>33</v>
      </c>
      <c r="B27" s="16"/>
      <c r="C27" s="16">
        <v>1</v>
      </c>
      <c r="D27" s="16"/>
      <c r="E27" s="16">
        <v>1</v>
      </c>
      <c r="F27" s="8">
        <f t="shared" si="9"/>
        <v>0</v>
      </c>
      <c r="G27" s="8">
        <f t="shared" si="10"/>
        <v>0.25</v>
      </c>
      <c r="H27" s="8">
        <f t="shared" si="11"/>
        <v>0</v>
      </c>
      <c r="K27" s="5">
        <v>34</v>
      </c>
      <c r="L27" s="16">
        <v>1</v>
      </c>
      <c r="M27" s="16">
        <v>1</v>
      </c>
      <c r="N27" s="16"/>
      <c r="O27" s="16">
        <v>2</v>
      </c>
      <c r="P27" s="8">
        <f t="shared" si="0"/>
        <v>0.33333333333333331</v>
      </c>
      <c r="Q27" s="8">
        <f t="shared" si="1"/>
        <v>0.25</v>
      </c>
      <c r="R27" s="8">
        <f t="shared" si="2"/>
        <v>1.3333333333333333</v>
      </c>
      <c r="U27" s="5">
        <v>43</v>
      </c>
      <c r="V27" s="16"/>
      <c r="W27" s="16">
        <v>4</v>
      </c>
      <c r="X27" s="16"/>
      <c r="Y27" s="16">
        <v>4</v>
      </c>
      <c r="Z27" s="8">
        <f t="shared" si="3"/>
        <v>0</v>
      </c>
      <c r="AA27" s="8">
        <f t="shared" si="4"/>
        <v>1</v>
      </c>
      <c r="AB27" s="8">
        <f t="shared" si="5"/>
        <v>0</v>
      </c>
      <c r="AE27" s="5">
        <v>59</v>
      </c>
      <c r="AF27" s="16">
        <v>2</v>
      </c>
      <c r="AG27" s="16"/>
      <c r="AH27" s="16"/>
      <c r="AI27" s="16">
        <v>2</v>
      </c>
      <c r="AJ27" s="8">
        <f t="shared" si="6"/>
        <v>0.66666666666666663</v>
      </c>
      <c r="AK27" s="8">
        <f t="shared" si="7"/>
        <v>0</v>
      </c>
      <c r="AL27" s="8">
        <f t="shared" si="8"/>
        <v>1</v>
      </c>
    </row>
    <row r="28" spans="1:38" x14ac:dyDescent="0.3">
      <c r="A28" s="5">
        <v>34</v>
      </c>
      <c r="B28" s="16">
        <v>1</v>
      </c>
      <c r="C28" s="16">
        <v>1</v>
      </c>
      <c r="D28" s="16"/>
      <c r="E28" s="16">
        <v>2</v>
      </c>
      <c r="F28" s="8">
        <f t="shared" si="9"/>
        <v>0.33333333333333331</v>
      </c>
      <c r="G28" s="8">
        <f t="shared" si="10"/>
        <v>0.25</v>
      </c>
      <c r="H28" s="8">
        <f t="shared" si="11"/>
        <v>1.3333333333333333</v>
      </c>
      <c r="K28" s="5">
        <v>37</v>
      </c>
      <c r="L28" s="16">
        <v>1</v>
      </c>
      <c r="M28" s="16">
        <v>2</v>
      </c>
      <c r="N28" s="16"/>
      <c r="O28" s="16">
        <v>3</v>
      </c>
      <c r="P28" s="8">
        <f t="shared" si="0"/>
        <v>0.33333333333333331</v>
      </c>
      <c r="Q28" s="8">
        <f t="shared" si="1"/>
        <v>0.5</v>
      </c>
      <c r="R28" s="8">
        <f t="shared" si="2"/>
        <v>0.66666666666666663</v>
      </c>
      <c r="U28" s="5">
        <v>45</v>
      </c>
      <c r="V28" s="16">
        <v>1</v>
      </c>
      <c r="W28" s="16"/>
      <c r="X28" s="16"/>
      <c r="Y28" s="16">
        <v>1</v>
      </c>
      <c r="Z28" s="8">
        <f t="shared" si="3"/>
        <v>0.33333333333333331</v>
      </c>
      <c r="AA28" s="8">
        <f t="shared" si="4"/>
        <v>0</v>
      </c>
      <c r="AB28" s="8">
        <f t="shared" si="5"/>
        <v>1</v>
      </c>
      <c r="AE28" s="5">
        <v>63</v>
      </c>
      <c r="AF28" s="16"/>
      <c r="AG28" s="16">
        <v>1</v>
      </c>
      <c r="AH28" s="16"/>
      <c r="AI28" s="16">
        <v>1</v>
      </c>
      <c r="AJ28" s="8">
        <f t="shared" si="6"/>
        <v>0</v>
      </c>
      <c r="AK28" s="8">
        <f t="shared" si="7"/>
        <v>0.25</v>
      </c>
      <c r="AL28" s="8">
        <f t="shared" si="8"/>
        <v>0</v>
      </c>
    </row>
    <row r="29" spans="1:38" x14ac:dyDescent="0.3">
      <c r="A29" s="5">
        <v>35</v>
      </c>
      <c r="B29" s="16">
        <v>1</v>
      </c>
      <c r="C29" s="16"/>
      <c r="D29" s="16"/>
      <c r="E29" s="16">
        <v>1</v>
      </c>
      <c r="F29" s="8">
        <f t="shared" si="9"/>
        <v>0.33333333333333331</v>
      </c>
      <c r="G29" s="8">
        <f t="shared" si="10"/>
        <v>0</v>
      </c>
      <c r="H29" s="8">
        <f t="shared" si="11"/>
        <v>1</v>
      </c>
      <c r="K29" s="5">
        <v>39</v>
      </c>
      <c r="L29" s="16"/>
      <c r="M29" s="16">
        <v>1</v>
      </c>
      <c r="N29" s="16"/>
      <c r="O29" s="16">
        <v>1</v>
      </c>
      <c r="P29" s="8">
        <f t="shared" si="0"/>
        <v>0</v>
      </c>
      <c r="Q29" s="8">
        <f t="shared" si="1"/>
        <v>0.25</v>
      </c>
      <c r="R29" s="8">
        <f t="shared" si="2"/>
        <v>0</v>
      </c>
      <c r="U29" s="5">
        <v>46</v>
      </c>
      <c r="V29" s="16"/>
      <c r="W29" s="16">
        <v>3</v>
      </c>
      <c r="X29" s="16"/>
      <c r="Y29" s="16">
        <v>3</v>
      </c>
      <c r="Z29" s="8">
        <f t="shared" si="3"/>
        <v>0</v>
      </c>
      <c r="AA29" s="8">
        <f t="shared" si="4"/>
        <v>0.75</v>
      </c>
      <c r="AB29" s="8">
        <f t="shared" si="5"/>
        <v>0</v>
      </c>
      <c r="AE29" s="5">
        <v>68</v>
      </c>
      <c r="AF29" s="16">
        <v>2</v>
      </c>
      <c r="AG29" s="16"/>
      <c r="AH29" s="16"/>
      <c r="AI29" s="16">
        <v>2</v>
      </c>
      <c r="AJ29" s="8">
        <f t="shared" si="6"/>
        <v>0.66666666666666663</v>
      </c>
      <c r="AK29" s="8">
        <f t="shared" si="7"/>
        <v>0</v>
      </c>
      <c r="AL29" s="8">
        <f t="shared" si="8"/>
        <v>1</v>
      </c>
    </row>
    <row r="30" spans="1:38" x14ac:dyDescent="0.3">
      <c r="A30" s="5">
        <v>37</v>
      </c>
      <c r="B30" s="16">
        <v>1</v>
      </c>
      <c r="C30" s="16">
        <v>2</v>
      </c>
      <c r="D30" s="16"/>
      <c r="E30" s="16">
        <v>3</v>
      </c>
      <c r="F30" s="8">
        <f t="shared" si="9"/>
        <v>0.33333333333333331</v>
      </c>
      <c r="G30" s="8">
        <f t="shared" si="10"/>
        <v>0.5</v>
      </c>
      <c r="H30" s="8">
        <f t="shared" si="11"/>
        <v>0.66666666666666663</v>
      </c>
      <c r="K30" s="5">
        <v>41</v>
      </c>
      <c r="L30" s="16"/>
      <c r="M30" s="16">
        <v>2</v>
      </c>
      <c r="N30" s="16"/>
      <c r="O30" s="16">
        <v>2</v>
      </c>
      <c r="P30" s="8">
        <f t="shared" si="0"/>
        <v>0</v>
      </c>
      <c r="Q30" s="8">
        <f t="shared" si="1"/>
        <v>0.5</v>
      </c>
      <c r="R30" s="8">
        <f t="shared" si="2"/>
        <v>0</v>
      </c>
      <c r="U30" s="5">
        <v>48</v>
      </c>
      <c r="V30" s="16">
        <v>1</v>
      </c>
      <c r="W30" s="16">
        <v>1</v>
      </c>
      <c r="X30" s="16"/>
      <c r="Y30" s="16">
        <v>2</v>
      </c>
      <c r="Z30" s="8">
        <f t="shared" si="3"/>
        <v>0.33333333333333331</v>
      </c>
      <c r="AA30" s="8">
        <f t="shared" si="4"/>
        <v>0.25</v>
      </c>
      <c r="AB30" s="8">
        <f t="shared" si="5"/>
        <v>1.3333333333333333</v>
      </c>
      <c r="AE30" s="5">
        <v>69</v>
      </c>
      <c r="AF30" s="16">
        <v>3</v>
      </c>
      <c r="AG30" s="16">
        <v>4</v>
      </c>
      <c r="AH30" s="16"/>
      <c r="AI30" s="16">
        <v>7</v>
      </c>
      <c r="AJ30" s="8">
        <f t="shared" si="6"/>
        <v>1</v>
      </c>
      <c r="AK30" s="8">
        <f t="shared" si="7"/>
        <v>1</v>
      </c>
      <c r="AL30" s="8">
        <f t="shared" si="8"/>
        <v>1</v>
      </c>
    </row>
    <row r="31" spans="1:38" x14ac:dyDescent="0.3">
      <c r="A31" s="5">
        <v>38</v>
      </c>
      <c r="B31" s="16">
        <v>1</v>
      </c>
      <c r="C31" s="16"/>
      <c r="D31" s="16"/>
      <c r="E31" s="16">
        <v>1</v>
      </c>
      <c r="F31" s="8">
        <f t="shared" si="9"/>
        <v>0.33333333333333331</v>
      </c>
      <c r="G31" s="8">
        <f t="shared" si="10"/>
        <v>0</v>
      </c>
      <c r="H31" s="8">
        <f t="shared" si="11"/>
        <v>1</v>
      </c>
      <c r="K31" s="5">
        <v>43</v>
      </c>
      <c r="L31" s="16">
        <v>1</v>
      </c>
      <c r="M31" s="16">
        <v>2</v>
      </c>
      <c r="N31" s="16"/>
      <c r="O31" s="16">
        <v>3</v>
      </c>
      <c r="P31" s="8">
        <f t="shared" si="0"/>
        <v>0.33333333333333331</v>
      </c>
      <c r="Q31" s="8">
        <f t="shared" si="1"/>
        <v>0.5</v>
      </c>
      <c r="R31" s="8">
        <f t="shared" si="2"/>
        <v>0.66666666666666663</v>
      </c>
      <c r="U31" s="5">
        <v>50</v>
      </c>
      <c r="V31" s="16"/>
      <c r="W31" s="16">
        <v>2</v>
      </c>
      <c r="X31" s="16"/>
      <c r="Y31" s="16">
        <v>2</v>
      </c>
      <c r="Z31" s="8">
        <f t="shared" si="3"/>
        <v>0</v>
      </c>
      <c r="AA31" s="8">
        <f t="shared" si="4"/>
        <v>0.5</v>
      </c>
      <c r="AB31" s="8">
        <f t="shared" si="5"/>
        <v>0</v>
      </c>
      <c r="AE31" s="5">
        <v>70</v>
      </c>
      <c r="AF31" s="16">
        <v>2</v>
      </c>
      <c r="AG31" s="16">
        <v>2</v>
      </c>
      <c r="AH31" s="16"/>
      <c r="AI31" s="16">
        <v>4</v>
      </c>
      <c r="AJ31" s="8">
        <f t="shared" si="6"/>
        <v>0.66666666666666663</v>
      </c>
      <c r="AK31" s="8">
        <f t="shared" si="7"/>
        <v>0.5</v>
      </c>
      <c r="AL31" s="8">
        <f t="shared" si="8"/>
        <v>1.3333333333333333</v>
      </c>
    </row>
    <row r="32" spans="1:38" x14ac:dyDescent="0.3">
      <c r="A32" s="5">
        <v>39</v>
      </c>
      <c r="B32" s="16"/>
      <c r="C32" s="16">
        <v>1</v>
      </c>
      <c r="D32" s="16"/>
      <c r="E32" s="16">
        <v>1</v>
      </c>
      <c r="F32" s="8">
        <f t="shared" si="9"/>
        <v>0</v>
      </c>
      <c r="G32" s="8">
        <f t="shared" si="10"/>
        <v>0.25</v>
      </c>
      <c r="H32" s="8">
        <f t="shared" si="11"/>
        <v>0</v>
      </c>
      <c r="K32" s="5">
        <v>45</v>
      </c>
      <c r="L32" s="16">
        <v>1</v>
      </c>
      <c r="M32" s="16"/>
      <c r="N32" s="16"/>
      <c r="O32" s="16">
        <v>1</v>
      </c>
      <c r="P32" s="8">
        <f t="shared" si="0"/>
        <v>0.33333333333333331</v>
      </c>
      <c r="Q32" s="8">
        <f t="shared" si="1"/>
        <v>0</v>
      </c>
      <c r="R32" s="8">
        <f t="shared" si="2"/>
        <v>1</v>
      </c>
      <c r="U32" s="5">
        <v>52</v>
      </c>
      <c r="V32" s="16"/>
      <c r="W32" s="16">
        <v>1</v>
      </c>
      <c r="X32" s="16"/>
      <c r="Y32" s="16">
        <v>1</v>
      </c>
      <c r="Z32" s="8">
        <f t="shared" si="3"/>
        <v>0</v>
      </c>
      <c r="AA32" s="8">
        <f t="shared" si="4"/>
        <v>0.25</v>
      </c>
      <c r="AB32" s="8">
        <f t="shared" si="5"/>
        <v>0</v>
      </c>
      <c r="AE32" s="5">
        <v>72</v>
      </c>
      <c r="AF32" s="16">
        <v>1</v>
      </c>
      <c r="AG32" s="16"/>
      <c r="AH32" s="16"/>
      <c r="AI32" s="16">
        <v>1</v>
      </c>
      <c r="AJ32" s="8">
        <f t="shared" si="6"/>
        <v>0.33333333333333331</v>
      </c>
      <c r="AK32" s="8">
        <f t="shared" si="7"/>
        <v>0</v>
      </c>
      <c r="AL32" s="8">
        <f t="shared" si="8"/>
        <v>1</v>
      </c>
    </row>
    <row r="33" spans="1:38" x14ac:dyDescent="0.3">
      <c r="A33" s="5">
        <v>41</v>
      </c>
      <c r="B33" s="16"/>
      <c r="C33" s="16">
        <v>2</v>
      </c>
      <c r="D33" s="16"/>
      <c r="E33" s="16">
        <v>2</v>
      </c>
      <c r="F33" s="8">
        <f t="shared" si="9"/>
        <v>0</v>
      </c>
      <c r="G33" s="8">
        <f t="shared" si="10"/>
        <v>0.5</v>
      </c>
      <c r="H33" s="8">
        <f t="shared" si="11"/>
        <v>0</v>
      </c>
      <c r="K33" s="5">
        <v>46</v>
      </c>
      <c r="L33" s="16"/>
      <c r="M33" s="16">
        <v>2</v>
      </c>
      <c r="N33" s="16"/>
      <c r="O33" s="16">
        <v>2</v>
      </c>
      <c r="P33" s="8">
        <f t="shared" si="0"/>
        <v>0</v>
      </c>
      <c r="Q33" s="8">
        <f t="shared" si="1"/>
        <v>0.5</v>
      </c>
      <c r="R33" s="8">
        <f t="shared" si="2"/>
        <v>0</v>
      </c>
      <c r="U33" s="5">
        <v>53</v>
      </c>
      <c r="V33" s="16">
        <v>1</v>
      </c>
      <c r="W33" s="16"/>
      <c r="X33" s="16"/>
      <c r="Y33" s="16">
        <v>1</v>
      </c>
      <c r="Z33" s="8">
        <f t="shared" si="3"/>
        <v>0.33333333333333331</v>
      </c>
      <c r="AA33" s="8">
        <f t="shared" si="4"/>
        <v>0</v>
      </c>
      <c r="AB33" s="8">
        <f t="shared" si="5"/>
        <v>1</v>
      </c>
      <c r="AE33" s="5">
        <v>74</v>
      </c>
      <c r="AF33" s="16">
        <v>1</v>
      </c>
      <c r="AG33" s="16">
        <v>4</v>
      </c>
      <c r="AH33" s="16"/>
      <c r="AI33" s="16">
        <v>5</v>
      </c>
      <c r="AJ33" s="8">
        <f t="shared" si="6"/>
        <v>0.33333333333333331</v>
      </c>
      <c r="AK33" s="8">
        <f t="shared" si="7"/>
        <v>1</v>
      </c>
      <c r="AL33" s="8">
        <f t="shared" si="8"/>
        <v>0.33333333333333331</v>
      </c>
    </row>
    <row r="34" spans="1:38" x14ac:dyDescent="0.3">
      <c r="A34" s="5">
        <v>43</v>
      </c>
      <c r="B34" s="16">
        <v>3</v>
      </c>
      <c r="C34" s="16">
        <v>4</v>
      </c>
      <c r="D34" s="16"/>
      <c r="E34" s="16">
        <v>7</v>
      </c>
      <c r="F34" s="8">
        <f t="shared" si="9"/>
        <v>1</v>
      </c>
      <c r="G34" s="8">
        <f t="shared" si="10"/>
        <v>1</v>
      </c>
      <c r="H34" s="8">
        <f t="shared" si="11"/>
        <v>1</v>
      </c>
      <c r="K34" s="5">
        <v>48</v>
      </c>
      <c r="L34" s="16">
        <v>1</v>
      </c>
      <c r="M34" s="16">
        <v>1</v>
      </c>
      <c r="N34" s="16"/>
      <c r="O34" s="16">
        <v>2</v>
      </c>
      <c r="P34" s="8">
        <f t="shared" si="0"/>
        <v>0.33333333333333331</v>
      </c>
      <c r="Q34" s="8">
        <f t="shared" si="1"/>
        <v>0.25</v>
      </c>
      <c r="R34" s="8">
        <f t="shared" si="2"/>
        <v>1.3333333333333333</v>
      </c>
      <c r="U34" s="5">
        <v>54</v>
      </c>
      <c r="V34" s="16">
        <v>4</v>
      </c>
      <c r="W34" s="16">
        <v>2</v>
      </c>
      <c r="X34" s="16"/>
      <c r="Y34" s="16">
        <v>6</v>
      </c>
      <c r="Z34" s="8">
        <f t="shared" si="3"/>
        <v>1.3333333333333333</v>
      </c>
      <c r="AA34" s="8">
        <f t="shared" si="4"/>
        <v>0.5</v>
      </c>
      <c r="AB34" s="8">
        <f t="shared" si="5"/>
        <v>2.6666666666666665</v>
      </c>
      <c r="AE34" s="5">
        <v>75</v>
      </c>
      <c r="AF34" s="16"/>
      <c r="AG34" s="16">
        <v>2</v>
      </c>
      <c r="AH34" s="16"/>
      <c r="AI34" s="16">
        <v>2</v>
      </c>
      <c r="AJ34" s="8">
        <f t="shared" si="6"/>
        <v>0</v>
      </c>
      <c r="AK34" s="8">
        <f t="shared" si="7"/>
        <v>0.5</v>
      </c>
      <c r="AL34" s="8">
        <f t="shared" si="8"/>
        <v>0</v>
      </c>
    </row>
    <row r="35" spans="1:38" x14ac:dyDescent="0.3">
      <c r="A35" s="5">
        <v>45</v>
      </c>
      <c r="B35" s="16">
        <v>1</v>
      </c>
      <c r="C35" s="16"/>
      <c r="D35" s="16"/>
      <c r="E35" s="16">
        <v>1</v>
      </c>
      <c r="F35" s="8">
        <f t="shared" si="9"/>
        <v>0.33333333333333331</v>
      </c>
      <c r="G35" s="8">
        <f t="shared" si="10"/>
        <v>0</v>
      </c>
      <c r="H35" s="8">
        <f t="shared" si="11"/>
        <v>1</v>
      </c>
      <c r="K35" s="5">
        <v>50</v>
      </c>
      <c r="L35" s="16">
        <v>1</v>
      </c>
      <c r="M35" s="16">
        <v>2</v>
      </c>
      <c r="N35" s="16"/>
      <c r="O35" s="16">
        <v>3</v>
      </c>
      <c r="P35" s="8">
        <f t="shared" si="0"/>
        <v>0.33333333333333331</v>
      </c>
      <c r="Q35" s="8">
        <f t="shared" si="1"/>
        <v>0.5</v>
      </c>
      <c r="R35" s="8">
        <f t="shared" si="2"/>
        <v>0.66666666666666663</v>
      </c>
      <c r="U35" s="5">
        <v>55</v>
      </c>
      <c r="V35" s="16">
        <v>1</v>
      </c>
      <c r="W35" s="16"/>
      <c r="X35" s="16"/>
      <c r="Y35" s="16">
        <v>1</v>
      </c>
      <c r="Z35" s="8">
        <f t="shared" si="3"/>
        <v>0.33333333333333331</v>
      </c>
      <c r="AA35" s="8">
        <f t="shared" si="4"/>
        <v>0</v>
      </c>
      <c r="AB35" s="8">
        <f t="shared" si="5"/>
        <v>1</v>
      </c>
      <c r="AE35" s="5">
        <v>78</v>
      </c>
      <c r="AF35" s="16"/>
      <c r="AG35" s="16">
        <v>2</v>
      </c>
      <c r="AH35" s="16"/>
      <c r="AI35" s="16">
        <v>2</v>
      </c>
      <c r="AJ35" s="8">
        <f t="shared" si="6"/>
        <v>0</v>
      </c>
      <c r="AK35" s="8">
        <f t="shared" si="7"/>
        <v>0.5</v>
      </c>
      <c r="AL35" s="8">
        <f t="shared" si="8"/>
        <v>0</v>
      </c>
    </row>
    <row r="36" spans="1:38" x14ac:dyDescent="0.3">
      <c r="A36" s="5">
        <v>46</v>
      </c>
      <c r="B36" s="16">
        <v>1</v>
      </c>
      <c r="C36" s="16">
        <v>3</v>
      </c>
      <c r="D36" s="16"/>
      <c r="E36" s="16">
        <v>4</v>
      </c>
      <c r="F36" s="8">
        <f t="shared" si="9"/>
        <v>0.33333333333333331</v>
      </c>
      <c r="G36" s="8">
        <f t="shared" si="10"/>
        <v>0.75</v>
      </c>
      <c r="H36" s="8">
        <f t="shared" si="11"/>
        <v>0.44444444444444442</v>
      </c>
      <c r="K36" s="5">
        <v>52</v>
      </c>
      <c r="L36" s="16">
        <v>1</v>
      </c>
      <c r="M36" s="16">
        <v>1</v>
      </c>
      <c r="N36" s="16"/>
      <c r="O36" s="16">
        <v>2</v>
      </c>
      <c r="P36" s="8">
        <f t="shared" si="0"/>
        <v>0.33333333333333331</v>
      </c>
      <c r="Q36" s="8">
        <f t="shared" si="1"/>
        <v>0.25</v>
      </c>
      <c r="R36" s="8">
        <f t="shared" si="2"/>
        <v>1.3333333333333333</v>
      </c>
      <c r="U36" s="5">
        <v>57</v>
      </c>
      <c r="V36" s="16"/>
      <c r="W36" s="16">
        <v>2</v>
      </c>
      <c r="X36" s="16">
        <v>1</v>
      </c>
      <c r="Y36" s="16">
        <v>3</v>
      </c>
      <c r="Z36" s="8">
        <f t="shared" si="3"/>
        <v>0</v>
      </c>
      <c r="AA36" s="8">
        <f t="shared" si="4"/>
        <v>0.5</v>
      </c>
      <c r="AB36" s="8">
        <f t="shared" si="5"/>
        <v>0</v>
      </c>
      <c r="AE36" s="5">
        <v>83</v>
      </c>
      <c r="AF36" s="16">
        <v>1</v>
      </c>
      <c r="AG36" s="16">
        <v>1</v>
      </c>
      <c r="AH36" s="16"/>
      <c r="AI36" s="16">
        <v>2</v>
      </c>
      <c r="AJ36" s="8">
        <f t="shared" si="6"/>
        <v>0.33333333333333331</v>
      </c>
      <c r="AK36" s="8">
        <f t="shared" si="7"/>
        <v>0.25</v>
      </c>
      <c r="AL36" s="8">
        <f t="shared" si="8"/>
        <v>1.3333333333333333</v>
      </c>
    </row>
    <row r="37" spans="1:38" x14ac:dyDescent="0.3">
      <c r="A37" s="5">
        <v>48</v>
      </c>
      <c r="B37" s="16">
        <v>2</v>
      </c>
      <c r="C37" s="16">
        <v>1</v>
      </c>
      <c r="D37" s="16"/>
      <c r="E37" s="16">
        <v>3</v>
      </c>
      <c r="F37" s="8">
        <f t="shared" si="9"/>
        <v>0.66666666666666663</v>
      </c>
      <c r="G37" s="8">
        <f t="shared" si="10"/>
        <v>0.25</v>
      </c>
      <c r="H37" s="8">
        <f t="shared" si="11"/>
        <v>2.6666666666666665</v>
      </c>
      <c r="K37" s="5">
        <v>53</v>
      </c>
      <c r="L37" s="16">
        <v>1</v>
      </c>
      <c r="M37" s="16"/>
      <c r="N37" s="16"/>
      <c r="O37" s="16">
        <v>1</v>
      </c>
      <c r="P37" s="8">
        <f t="shared" si="0"/>
        <v>0.33333333333333331</v>
      </c>
      <c r="Q37" s="8">
        <f t="shared" si="1"/>
        <v>0</v>
      </c>
      <c r="R37" s="8">
        <f t="shared" si="2"/>
        <v>1</v>
      </c>
      <c r="U37" s="5">
        <v>58</v>
      </c>
      <c r="V37" s="16"/>
      <c r="W37" s="16"/>
      <c r="X37" s="16">
        <v>1</v>
      </c>
      <c r="Y37" s="16">
        <v>1</v>
      </c>
      <c r="Z37" s="8">
        <f t="shared" si="3"/>
        <v>0</v>
      </c>
      <c r="AA37" s="8">
        <f t="shared" si="4"/>
        <v>0</v>
      </c>
      <c r="AB37" s="8">
        <f t="shared" si="5"/>
        <v>1</v>
      </c>
      <c r="AE37" s="5">
        <v>87</v>
      </c>
      <c r="AF37" s="16">
        <v>1</v>
      </c>
      <c r="AG37" s="16">
        <v>1</v>
      </c>
      <c r="AH37" s="16">
        <v>1</v>
      </c>
      <c r="AI37" s="16">
        <v>3</v>
      </c>
      <c r="AJ37" s="8">
        <f t="shared" si="6"/>
        <v>0.33333333333333331</v>
      </c>
      <c r="AK37" s="8">
        <f t="shared" si="7"/>
        <v>0.25</v>
      </c>
      <c r="AL37" s="8">
        <f t="shared" si="8"/>
        <v>1.3333333333333333</v>
      </c>
    </row>
    <row r="38" spans="1:38" x14ac:dyDescent="0.3">
      <c r="A38" s="5">
        <v>50</v>
      </c>
      <c r="B38" s="16">
        <v>1</v>
      </c>
      <c r="C38" s="16">
        <v>2</v>
      </c>
      <c r="D38" s="16"/>
      <c r="E38" s="16">
        <v>3</v>
      </c>
      <c r="F38" s="8">
        <f t="shared" si="9"/>
        <v>0.33333333333333331</v>
      </c>
      <c r="G38" s="8">
        <f t="shared" si="10"/>
        <v>0.5</v>
      </c>
      <c r="H38" s="8">
        <f t="shared" si="11"/>
        <v>0.66666666666666663</v>
      </c>
      <c r="K38" s="5">
        <v>54</v>
      </c>
      <c r="L38" s="16">
        <v>4</v>
      </c>
      <c r="M38" s="16">
        <v>1</v>
      </c>
      <c r="N38" s="16"/>
      <c r="O38" s="16">
        <v>5</v>
      </c>
      <c r="P38" s="8">
        <f t="shared" ref="P38:P68" si="12">L38/3</f>
        <v>1.3333333333333333</v>
      </c>
      <c r="Q38" s="8">
        <f t="shared" ref="Q38:Q68" si="13">M38/4</f>
        <v>0.25</v>
      </c>
      <c r="R38" s="8">
        <f t="shared" ref="R38:R68" si="14">IF(Q38=0,1,P38/Q38)</f>
        <v>5.333333333333333</v>
      </c>
      <c r="U38" s="5">
        <v>59</v>
      </c>
      <c r="V38" s="16">
        <v>2</v>
      </c>
      <c r="W38" s="16">
        <v>2</v>
      </c>
      <c r="X38" s="16"/>
      <c r="Y38" s="16">
        <v>4</v>
      </c>
      <c r="Z38" s="8">
        <f t="shared" ref="Z38:Z65" si="15">V38/3</f>
        <v>0.66666666666666663</v>
      </c>
      <c r="AA38" s="8">
        <f t="shared" ref="AA38:AA65" si="16">W38/4</f>
        <v>0.5</v>
      </c>
      <c r="AB38" s="8">
        <f t="shared" ref="AB38:AB65" si="17">IF(AA38=0,1,Z38/AA38)</f>
        <v>1.3333333333333333</v>
      </c>
      <c r="AE38" s="5">
        <v>92</v>
      </c>
      <c r="AF38" s="16"/>
      <c r="AG38" s="16">
        <v>1</v>
      </c>
      <c r="AH38" s="16"/>
      <c r="AI38" s="16">
        <v>1</v>
      </c>
      <c r="AJ38" s="8">
        <f t="shared" si="6"/>
        <v>0</v>
      </c>
      <c r="AK38" s="8">
        <f t="shared" si="7"/>
        <v>0.25</v>
      </c>
      <c r="AL38" s="8">
        <f t="shared" si="8"/>
        <v>0</v>
      </c>
    </row>
    <row r="39" spans="1:38" x14ac:dyDescent="0.3">
      <c r="A39" s="5">
        <v>52</v>
      </c>
      <c r="B39" s="16">
        <v>3</v>
      </c>
      <c r="C39" s="16">
        <v>1</v>
      </c>
      <c r="D39" s="16"/>
      <c r="E39" s="16">
        <v>4</v>
      </c>
      <c r="F39" s="8">
        <f t="shared" si="9"/>
        <v>1</v>
      </c>
      <c r="G39" s="8">
        <f t="shared" si="10"/>
        <v>0.25</v>
      </c>
      <c r="H39" s="8">
        <f t="shared" si="11"/>
        <v>4</v>
      </c>
      <c r="K39" s="5">
        <v>55</v>
      </c>
      <c r="L39" s="16">
        <v>1</v>
      </c>
      <c r="M39" s="16"/>
      <c r="N39" s="16"/>
      <c r="O39" s="16">
        <v>1</v>
      </c>
      <c r="P39" s="8">
        <f t="shared" si="12"/>
        <v>0.33333333333333331</v>
      </c>
      <c r="Q39" s="8">
        <f t="shared" si="13"/>
        <v>0</v>
      </c>
      <c r="R39" s="8">
        <f t="shared" si="14"/>
        <v>1</v>
      </c>
      <c r="U39" s="5">
        <v>60</v>
      </c>
      <c r="V39" s="16">
        <v>1</v>
      </c>
      <c r="W39" s="16"/>
      <c r="X39" s="16"/>
      <c r="Y39" s="16">
        <v>1</v>
      </c>
      <c r="Z39" s="8">
        <f t="shared" si="15"/>
        <v>0.33333333333333331</v>
      </c>
      <c r="AA39" s="8">
        <f t="shared" si="16"/>
        <v>0</v>
      </c>
      <c r="AB39" s="8">
        <f t="shared" si="17"/>
        <v>1</v>
      </c>
      <c r="AE39" s="5">
        <v>93</v>
      </c>
      <c r="AF39" s="16"/>
      <c r="AG39" s="16">
        <v>1</v>
      </c>
      <c r="AH39" s="16"/>
      <c r="AI39" s="16">
        <v>1</v>
      </c>
      <c r="AJ39" s="8">
        <f t="shared" si="6"/>
        <v>0</v>
      </c>
      <c r="AK39" s="8">
        <f t="shared" si="7"/>
        <v>0.25</v>
      </c>
      <c r="AL39" s="8">
        <f t="shared" si="8"/>
        <v>0</v>
      </c>
    </row>
    <row r="40" spans="1:38" x14ac:dyDescent="0.3">
      <c r="A40" s="5">
        <v>53</v>
      </c>
      <c r="B40" s="16">
        <v>1</v>
      </c>
      <c r="C40" s="16"/>
      <c r="D40" s="16"/>
      <c r="E40" s="16">
        <v>1</v>
      </c>
      <c r="F40" s="8">
        <f t="shared" si="9"/>
        <v>0.33333333333333331</v>
      </c>
      <c r="G40" s="8">
        <f t="shared" si="10"/>
        <v>0</v>
      </c>
      <c r="H40" s="8">
        <f t="shared" si="11"/>
        <v>1</v>
      </c>
      <c r="K40" s="5">
        <v>56</v>
      </c>
      <c r="L40" s="16"/>
      <c r="M40" s="16"/>
      <c r="N40" s="16">
        <v>1</v>
      </c>
      <c r="O40" s="16">
        <v>1</v>
      </c>
      <c r="P40" s="8">
        <f t="shared" si="12"/>
        <v>0</v>
      </c>
      <c r="Q40" s="8">
        <f t="shared" si="13"/>
        <v>0</v>
      </c>
      <c r="R40" s="8">
        <f t="shared" si="14"/>
        <v>1</v>
      </c>
      <c r="U40" s="5">
        <v>61</v>
      </c>
      <c r="V40" s="16">
        <v>1</v>
      </c>
      <c r="W40" s="16"/>
      <c r="X40" s="16"/>
      <c r="Y40" s="16">
        <v>1</v>
      </c>
      <c r="Z40" s="8">
        <f t="shared" si="15"/>
        <v>0.33333333333333331</v>
      </c>
      <c r="AA40" s="8">
        <f t="shared" si="16"/>
        <v>0</v>
      </c>
      <c r="AB40" s="8">
        <f t="shared" si="17"/>
        <v>1</v>
      </c>
      <c r="AE40" s="5" t="s">
        <v>751</v>
      </c>
      <c r="AF40" s="16">
        <v>28</v>
      </c>
      <c r="AG40" s="16">
        <v>35</v>
      </c>
      <c r="AH40" s="16">
        <v>3</v>
      </c>
      <c r="AI40" s="16">
        <v>66</v>
      </c>
      <c r="AJ40" s="8">
        <f t="shared" si="6"/>
        <v>9.3333333333333339</v>
      </c>
      <c r="AK40" s="8">
        <f t="shared" si="7"/>
        <v>8.75</v>
      </c>
      <c r="AL40" s="8">
        <f t="shared" si="8"/>
        <v>1.0666666666666667</v>
      </c>
    </row>
    <row r="41" spans="1:38" x14ac:dyDescent="0.3">
      <c r="A41" s="5">
        <v>54</v>
      </c>
      <c r="B41" s="16">
        <v>8</v>
      </c>
      <c r="C41" s="16">
        <v>5</v>
      </c>
      <c r="D41" s="16"/>
      <c r="E41" s="16">
        <v>13</v>
      </c>
      <c r="F41" s="8">
        <f t="shared" si="9"/>
        <v>2.6666666666666665</v>
      </c>
      <c r="G41" s="8">
        <f t="shared" si="10"/>
        <v>1.25</v>
      </c>
      <c r="H41" s="8">
        <f t="shared" si="11"/>
        <v>2.1333333333333333</v>
      </c>
      <c r="K41" s="5">
        <v>57</v>
      </c>
      <c r="L41" s="16">
        <v>1</v>
      </c>
      <c r="M41" s="16">
        <v>2</v>
      </c>
      <c r="N41" s="16">
        <v>1</v>
      </c>
      <c r="O41" s="16">
        <v>4</v>
      </c>
      <c r="P41" s="8">
        <f t="shared" si="12"/>
        <v>0.33333333333333331</v>
      </c>
      <c r="Q41" s="8">
        <f t="shared" si="13"/>
        <v>0.5</v>
      </c>
      <c r="R41" s="8">
        <f t="shared" si="14"/>
        <v>0.66666666666666663</v>
      </c>
      <c r="U41" s="5">
        <v>62</v>
      </c>
      <c r="V41" s="16">
        <v>1</v>
      </c>
      <c r="W41" s="16">
        <v>1</v>
      </c>
      <c r="X41" s="16"/>
      <c r="Y41" s="16">
        <v>2</v>
      </c>
      <c r="Z41" s="8">
        <f t="shared" si="15"/>
        <v>0.33333333333333331</v>
      </c>
      <c r="AA41" s="8">
        <f t="shared" si="16"/>
        <v>0.25</v>
      </c>
      <c r="AB41" s="8">
        <f t="shared" si="17"/>
        <v>1.3333333333333333</v>
      </c>
      <c r="AJ41" s="8"/>
      <c r="AK41" s="8"/>
      <c r="AL41" s="8"/>
    </row>
    <row r="42" spans="1:38" x14ac:dyDescent="0.3">
      <c r="A42" s="5">
        <v>55</v>
      </c>
      <c r="B42" s="16">
        <v>1</v>
      </c>
      <c r="C42" s="16"/>
      <c r="D42" s="16"/>
      <c r="E42" s="16">
        <v>1</v>
      </c>
      <c r="F42" s="8">
        <f t="shared" si="9"/>
        <v>0.33333333333333331</v>
      </c>
      <c r="G42" s="8">
        <f t="shared" si="10"/>
        <v>0</v>
      </c>
      <c r="H42" s="8">
        <f t="shared" si="11"/>
        <v>1</v>
      </c>
      <c r="K42" s="5">
        <v>59</v>
      </c>
      <c r="L42" s="16">
        <v>5</v>
      </c>
      <c r="M42" s="16">
        <v>2</v>
      </c>
      <c r="N42" s="16">
        <v>1</v>
      </c>
      <c r="O42" s="16">
        <v>8</v>
      </c>
      <c r="P42" s="8">
        <f t="shared" si="12"/>
        <v>1.6666666666666667</v>
      </c>
      <c r="Q42" s="8">
        <f t="shared" si="13"/>
        <v>0.5</v>
      </c>
      <c r="R42" s="8">
        <f t="shared" si="14"/>
        <v>3.3333333333333335</v>
      </c>
      <c r="U42" s="5">
        <v>63</v>
      </c>
      <c r="V42" s="16">
        <v>1</v>
      </c>
      <c r="W42" s="16">
        <v>1</v>
      </c>
      <c r="X42" s="16"/>
      <c r="Y42" s="16">
        <v>2</v>
      </c>
      <c r="Z42" s="8">
        <f t="shared" si="15"/>
        <v>0.33333333333333331</v>
      </c>
      <c r="AA42" s="8">
        <f t="shared" si="16"/>
        <v>0.25</v>
      </c>
      <c r="AB42" s="8">
        <f t="shared" si="17"/>
        <v>1.3333333333333333</v>
      </c>
      <c r="AJ42" s="8"/>
      <c r="AK42" s="8"/>
      <c r="AL42" s="8"/>
    </row>
    <row r="43" spans="1:38" x14ac:dyDescent="0.3">
      <c r="A43" s="5">
        <v>56</v>
      </c>
      <c r="B43" s="16"/>
      <c r="C43" s="16"/>
      <c r="D43" s="16">
        <v>1</v>
      </c>
      <c r="E43" s="16">
        <v>1</v>
      </c>
      <c r="F43" s="8">
        <f t="shared" si="9"/>
        <v>0</v>
      </c>
      <c r="G43" s="8">
        <f t="shared" si="10"/>
        <v>0</v>
      </c>
      <c r="H43" s="8">
        <f t="shared" si="11"/>
        <v>1</v>
      </c>
      <c r="K43" s="5">
        <v>61</v>
      </c>
      <c r="L43" s="16">
        <v>2</v>
      </c>
      <c r="M43" s="16"/>
      <c r="N43" s="16"/>
      <c r="O43" s="16">
        <v>2</v>
      </c>
      <c r="P43" s="8">
        <f t="shared" si="12"/>
        <v>0.66666666666666663</v>
      </c>
      <c r="Q43" s="8">
        <f t="shared" si="13"/>
        <v>0</v>
      </c>
      <c r="R43" s="8">
        <f t="shared" si="14"/>
        <v>1</v>
      </c>
      <c r="U43" s="5">
        <v>65</v>
      </c>
      <c r="V43" s="16"/>
      <c r="W43" s="16">
        <v>2</v>
      </c>
      <c r="X43" s="16"/>
      <c r="Y43" s="16">
        <v>2</v>
      </c>
      <c r="Z43" s="8">
        <f t="shared" si="15"/>
        <v>0</v>
      </c>
      <c r="AA43" s="8">
        <f t="shared" si="16"/>
        <v>0.5</v>
      </c>
      <c r="AB43" s="8">
        <f t="shared" si="17"/>
        <v>0</v>
      </c>
      <c r="AJ43" s="8"/>
      <c r="AK43" s="8"/>
      <c r="AL43" s="8"/>
    </row>
    <row r="44" spans="1:38" x14ac:dyDescent="0.3">
      <c r="A44" s="5">
        <v>57</v>
      </c>
      <c r="B44" s="16">
        <v>1</v>
      </c>
      <c r="C44" s="16">
        <v>4</v>
      </c>
      <c r="D44" s="16">
        <v>2</v>
      </c>
      <c r="E44" s="16">
        <v>7</v>
      </c>
      <c r="F44" s="8">
        <f t="shared" si="9"/>
        <v>0.33333333333333331</v>
      </c>
      <c r="G44" s="8">
        <f t="shared" si="10"/>
        <v>1</v>
      </c>
      <c r="H44" s="8">
        <f t="shared" si="11"/>
        <v>0.33333333333333331</v>
      </c>
      <c r="K44" s="5">
        <v>62</v>
      </c>
      <c r="L44" s="16">
        <v>1</v>
      </c>
      <c r="M44" s="16">
        <v>1</v>
      </c>
      <c r="N44" s="16"/>
      <c r="O44" s="16">
        <v>2</v>
      </c>
      <c r="P44" s="8">
        <f t="shared" si="12"/>
        <v>0.33333333333333331</v>
      </c>
      <c r="Q44" s="8">
        <f t="shared" si="13"/>
        <v>0.25</v>
      </c>
      <c r="R44" s="8">
        <f t="shared" si="14"/>
        <v>1.3333333333333333</v>
      </c>
      <c r="U44" s="5">
        <v>66</v>
      </c>
      <c r="V44" s="16"/>
      <c r="W44" s="16">
        <v>2</v>
      </c>
      <c r="X44" s="16"/>
      <c r="Y44" s="16">
        <v>2</v>
      </c>
      <c r="Z44" s="8">
        <f t="shared" si="15"/>
        <v>0</v>
      </c>
      <c r="AA44" s="8">
        <f t="shared" si="16"/>
        <v>0.5</v>
      </c>
      <c r="AB44" s="8">
        <f t="shared" si="17"/>
        <v>0</v>
      </c>
      <c r="AJ44" s="8"/>
      <c r="AK44" s="8"/>
      <c r="AL44" s="8"/>
    </row>
    <row r="45" spans="1:38" x14ac:dyDescent="0.3">
      <c r="A45" s="5">
        <v>58</v>
      </c>
      <c r="B45" s="16">
        <v>1</v>
      </c>
      <c r="C45" s="16"/>
      <c r="D45" s="16">
        <v>1</v>
      </c>
      <c r="E45" s="16">
        <v>2</v>
      </c>
      <c r="F45" s="8">
        <f t="shared" si="9"/>
        <v>0.33333333333333331</v>
      </c>
      <c r="G45" s="8">
        <f t="shared" si="10"/>
        <v>0</v>
      </c>
      <c r="H45" s="8">
        <f t="shared" si="11"/>
        <v>1</v>
      </c>
      <c r="K45" s="5">
        <v>63</v>
      </c>
      <c r="L45" s="16">
        <v>3</v>
      </c>
      <c r="M45" s="16">
        <v>1</v>
      </c>
      <c r="N45" s="16"/>
      <c r="O45" s="16">
        <v>4</v>
      </c>
      <c r="P45" s="8">
        <f t="shared" si="12"/>
        <v>1</v>
      </c>
      <c r="Q45" s="8">
        <f t="shared" si="13"/>
        <v>0.25</v>
      </c>
      <c r="R45" s="8">
        <f t="shared" si="14"/>
        <v>4</v>
      </c>
      <c r="U45" s="5">
        <v>67</v>
      </c>
      <c r="V45" s="16">
        <v>1</v>
      </c>
      <c r="W45" s="16">
        <v>1</v>
      </c>
      <c r="X45" s="16">
        <v>2</v>
      </c>
      <c r="Y45" s="16">
        <v>4</v>
      </c>
      <c r="Z45" s="8">
        <f t="shared" si="15"/>
        <v>0.33333333333333331</v>
      </c>
      <c r="AA45" s="8">
        <f t="shared" si="16"/>
        <v>0.25</v>
      </c>
      <c r="AB45" s="8">
        <f t="shared" si="17"/>
        <v>1.3333333333333333</v>
      </c>
      <c r="AJ45" s="8"/>
      <c r="AK45" s="8"/>
      <c r="AL45" s="8"/>
    </row>
    <row r="46" spans="1:38" x14ac:dyDescent="0.3">
      <c r="A46" s="5">
        <v>59</v>
      </c>
      <c r="B46" s="16">
        <v>7</v>
      </c>
      <c r="C46" s="16">
        <v>2</v>
      </c>
      <c r="D46" s="16">
        <v>1</v>
      </c>
      <c r="E46" s="16">
        <v>10</v>
      </c>
      <c r="F46" s="8">
        <f t="shared" si="9"/>
        <v>2.3333333333333335</v>
      </c>
      <c r="G46" s="8">
        <f t="shared" si="10"/>
        <v>0.5</v>
      </c>
      <c r="H46" s="8">
        <f t="shared" si="11"/>
        <v>4.666666666666667</v>
      </c>
      <c r="K46" s="5">
        <v>65</v>
      </c>
      <c r="L46" s="16"/>
      <c r="M46" s="16">
        <v>2</v>
      </c>
      <c r="N46" s="16"/>
      <c r="O46" s="16">
        <v>2</v>
      </c>
      <c r="P46" s="8">
        <f t="shared" si="12"/>
        <v>0</v>
      </c>
      <c r="Q46" s="8">
        <f t="shared" si="13"/>
        <v>0.5</v>
      </c>
      <c r="R46" s="8">
        <f t="shared" si="14"/>
        <v>0</v>
      </c>
      <c r="U46" s="5">
        <v>68</v>
      </c>
      <c r="V46" s="16">
        <v>3</v>
      </c>
      <c r="W46" s="16">
        <v>5</v>
      </c>
      <c r="X46" s="16"/>
      <c r="Y46" s="16">
        <v>8</v>
      </c>
      <c r="Z46" s="8">
        <f t="shared" si="15"/>
        <v>1</v>
      </c>
      <c r="AA46" s="8">
        <f t="shared" si="16"/>
        <v>1.25</v>
      </c>
      <c r="AB46" s="8">
        <f t="shared" si="17"/>
        <v>0.8</v>
      </c>
      <c r="AJ46" s="8"/>
      <c r="AK46" s="8"/>
      <c r="AL46" s="8"/>
    </row>
    <row r="47" spans="1:38" x14ac:dyDescent="0.3">
      <c r="A47" s="5">
        <v>60</v>
      </c>
      <c r="B47" s="16">
        <v>2</v>
      </c>
      <c r="C47" s="16"/>
      <c r="D47" s="16"/>
      <c r="E47" s="16">
        <v>2</v>
      </c>
      <c r="F47" s="8">
        <f t="shared" si="9"/>
        <v>0.66666666666666663</v>
      </c>
      <c r="G47" s="8">
        <f t="shared" si="10"/>
        <v>0</v>
      </c>
      <c r="H47" s="8">
        <f t="shared" si="11"/>
        <v>1</v>
      </c>
      <c r="K47" s="5">
        <v>66</v>
      </c>
      <c r="L47" s="16"/>
      <c r="M47" s="16">
        <v>1</v>
      </c>
      <c r="N47" s="16"/>
      <c r="O47" s="16">
        <v>1</v>
      </c>
      <c r="P47" s="8">
        <f t="shared" si="12"/>
        <v>0</v>
      </c>
      <c r="Q47" s="8">
        <f t="shared" si="13"/>
        <v>0.25</v>
      </c>
      <c r="R47" s="8">
        <f t="shared" si="14"/>
        <v>0</v>
      </c>
      <c r="U47" s="5">
        <v>69</v>
      </c>
      <c r="V47" s="16">
        <v>4</v>
      </c>
      <c r="W47" s="16">
        <v>8</v>
      </c>
      <c r="X47" s="16">
        <v>1</v>
      </c>
      <c r="Y47" s="16">
        <v>13</v>
      </c>
      <c r="Z47" s="8">
        <f t="shared" si="15"/>
        <v>1.3333333333333333</v>
      </c>
      <c r="AA47" s="8">
        <f t="shared" si="16"/>
        <v>2</v>
      </c>
      <c r="AB47" s="8">
        <f t="shared" si="17"/>
        <v>0.66666666666666663</v>
      </c>
      <c r="AJ47" s="8"/>
      <c r="AK47" s="8"/>
      <c r="AL47" s="8"/>
    </row>
    <row r="48" spans="1:38" x14ac:dyDescent="0.3">
      <c r="A48" s="5">
        <v>61</v>
      </c>
      <c r="B48" s="16">
        <v>2</v>
      </c>
      <c r="C48" s="16"/>
      <c r="D48" s="16"/>
      <c r="E48" s="16">
        <v>2</v>
      </c>
      <c r="F48" s="8">
        <f t="shared" si="9"/>
        <v>0.66666666666666663</v>
      </c>
      <c r="G48" s="8">
        <f t="shared" si="10"/>
        <v>0</v>
      </c>
      <c r="H48" s="8">
        <f t="shared" si="11"/>
        <v>1</v>
      </c>
      <c r="K48" s="5">
        <v>67</v>
      </c>
      <c r="L48" s="16">
        <v>1</v>
      </c>
      <c r="M48" s="16"/>
      <c r="N48" s="16">
        <v>1</v>
      </c>
      <c r="O48" s="16">
        <v>2</v>
      </c>
      <c r="P48" s="8">
        <f t="shared" si="12"/>
        <v>0.33333333333333331</v>
      </c>
      <c r="Q48" s="8">
        <f t="shared" si="13"/>
        <v>0</v>
      </c>
      <c r="R48" s="8">
        <f t="shared" si="14"/>
        <v>1</v>
      </c>
      <c r="U48" s="5">
        <v>70</v>
      </c>
      <c r="V48" s="16">
        <v>1</v>
      </c>
      <c r="W48" s="16">
        <v>5</v>
      </c>
      <c r="X48" s="16">
        <v>1</v>
      </c>
      <c r="Y48" s="16">
        <v>7</v>
      </c>
      <c r="Z48" s="8">
        <f t="shared" si="15"/>
        <v>0.33333333333333331</v>
      </c>
      <c r="AA48" s="8">
        <f t="shared" si="16"/>
        <v>1.25</v>
      </c>
      <c r="AB48" s="8">
        <f t="shared" si="17"/>
        <v>0.26666666666666666</v>
      </c>
      <c r="AJ48" s="8"/>
      <c r="AK48" s="8"/>
      <c r="AL48" s="8"/>
    </row>
    <row r="49" spans="1:38" x14ac:dyDescent="0.3">
      <c r="A49" s="5">
        <v>62</v>
      </c>
      <c r="B49" s="16">
        <v>1</v>
      </c>
      <c r="C49" s="16">
        <v>1</v>
      </c>
      <c r="D49" s="16"/>
      <c r="E49" s="16">
        <v>2</v>
      </c>
      <c r="F49" s="8">
        <f t="shared" si="9"/>
        <v>0.33333333333333331</v>
      </c>
      <c r="G49" s="8">
        <f t="shared" si="10"/>
        <v>0.25</v>
      </c>
      <c r="H49" s="8">
        <f t="shared" si="11"/>
        <v>1.3333333333333333</v>
      </c>
      <c r="K49" s="5">
        <v>68</v>
      </c>
      <c r="L49" s="16">
        <v>1</v>
      </c>
      <c r="M49" s="16">
        <v>4</v>
      </c>
      <c r="N49" s="16"/>
      <c r="O49" s="16">
        <v>5</v>
      </c>
      <c r="P49" s="8">
        <f t="shared" si="12"/>
        <v>0.33333333333333331</v>
      </c>
      <c r="Q49" s="8">
        <f t="shared" si="13"/>
        <v>1</v>
      </c>
      <c r="R49" s="8">
        <f t="shared" si="14"/>
        <v>0.33333333333333331</v>
      </c>
      <c r="U49" s="5">
        <v>71</v>
      </c>
      <c r="V49" s="16">
        <v>2</v>
      </c>
      <c r="W49" s="16">
        <v>2</v>
      </c>
      <c r="X49" s="16">
        <v>1</v>
      </c>
      <c r="Y49" s="16">
        <v>5</v>
      </c>
      <c r="Z49" s="8">
        <f t="shared" si="15"/>
        <v>0.66666666666666663</v>
      </c>
      <c r="AA49" s="8">
        <f t="shared" si="16"/>
        <v>0.5</v>
      </c>
      <c r="AB49" s="8">
        <f t="shared" si="17"/>
        <v>1.3333333333333333</v>
      </c>
      <c r="AJ49" s="8"/>
      <c r="AK49" s="8"/>
      <c r="AL49" s="8"/>
    </row>
    <row r="50" spans="1:38" x14ac:dyDescent="0.3">
      <c r="A50" s="5">
        <v>63</v>
      </c>
      <c r="B50" s="16">
        <v>3</v>
      </c>
      <c r="C50" s="16">
        <v>1</v>
      </c>
      <c r="D50" s="16"/>
      <c r="E50" s="16">
        <v>4</v>
      </c>
      <c r="F50" s="8">
        <f t="shared" si="9"/>
        <v>1</v>
      </c>
      <c r="G50" s="8">
        <f t="shared" si="10"/>
        <v>0.25</v>
      </c>
      <c r="H50" s="8">
        <f t="shared" si="11"/>
        <v>4</v>
      </c>
      <c r="K50" s="5">
        <v>69</v>
      </c>
      <c r="L50" s="16">
        <v>5</v>
      </c>
      <c r="M50" s="16">
        <v>9</v>
      </c>
      <c r="N50" s="16"/>
      <c r="O50" s="16">
        <v>14</v>
      </c>
      <c r="P50" s="8">
        <f t="shared" si="12"/>
        <v>1.6666666666666667</v>
      </c>
      <c r="Q50" s="8">
        <f t="shared" si="13"/>
        <v>2.25</v>
      </c>
      <c r="R50" s="8">
        <f t="shared" si="14"/>
        <v>0.74074074074074081</v>
      </c>
      <c r="U50" s="5">
        <v>72</v>
      </c>
      <c r="V50" s="16">
        <v>1</v>
      </c>
      <c r="W50" s="16"/>
      <c r="X50" s="16"/>
      <c r="Y50" s="16">
        <v>1</v>
      </c>
      <c r="Z50" s="8">
        <f t="shared" si="15"/>
        <v>0.33333333333333331</v>
      </c>
      <c r="AA50" s="8">
        <f t="shared" si="16"/>
        <v>0</v>
      </c>
      <c r="AB50" s="8">
        <f t="shared" si="17"/>
        <v>1</v>
      </c>
      <c r="AJ50" s="8"/>
      <c r="AK50" s="8"/>
      <c r="AL50" s="8"/>
    </row>
    <row r="51" spans="1:38" x14ac:dyDescent="0.3">
      <c r="A51" s="5">
        <v>65</v>
      </c>
      <c r="B51" s="16"/>
      <c r="C51" s="16">
        <v>3</v>
      </c>
      <c r="D51" s="16">
        <v>1</v>
      </c>
      <c r="E51" s="16">
        <v>4</v>
      </c>
      <c r="F51" s="8">
        <f t="shared" si="9"/>
        <v>0</v>
      </c>
      <c r="G51" s="8">
        <f t="shared" si="10"/>
        <v>0.75</v>
      </c>
      <c r="H51" s="8">
        <f t="shared" si="11"/>
        <v>0</v>
      </c>
      <c r="K51" s="5">
        <v>70</v>
      </c>
      <c r="L51" s="16">
        <v>1</v>
      </c>
      <c r="M51" s="16">
        <v>5</v>
      </c>
      <c r="N51" s="16"/>
      <c r="O51" s="16">
        <v>6</v>
      </c>
      <c r="P51" s="8">
        <f t="shared" si="12"/>
        <v>0.33333333333333331</v>
      </c>
      <c r="Q51" s="8">
        <f t="shared" si="13"/>
        <v>1.25</v>
      </c>
      <c r="R51" s="8">
        <f t="shared" si="14"/>
        <v>0.26666666666666666</v>
      </c>
      <c r="U51" s="5">
        <v>74</v>
      </c>
      <c r="V51" s="16">
        <v>1</v>
      </c>
      <c r="W51" s="16">
        <v>10</v>
      </c>
      <c r="X51" s="16"/>
      <c r="Y51" s="16">
        <v>11</v>
      </c>
      <c r="Z51" s="8">
        <f t="shared" si="15"/>
        <v>0.33333333333333331</v>
      </c>
      <c r="AA51" s="8">
        <f t="shared" si="16"/>
        <v>2.5</v>
      </c>
      <c r="AB51" s="8">
        <f t="shared" si="17"/>
        <v>0.13333333333333333</v>
      </c>
      <c r="AJ51" s="8"/>
      <c r="AK51" s="8"/>
      <c r="AL51" s="8"/>
    </row>
    <row r="52" spans="1:38" x14ac:dyDescent="0.3">
      <c r="A52" s="5">
        <v>66</v>
      </c>
      <c r="B52" s="16"/>
      <c r="C52" s="16">
        <v>2</v>
      </c>
      <c r="D52" s="16"/>
      <c r="E52" s="16">
        <v>2</v>
      </c>
      <c r="F52" s="8">
        <f t="shared" si="9"/>
        <v>0</v>
      </c>
      <c r="G52" s="8">
        <f t="shared" si="10"/>
        <v>0.5</v>
      </c>
      <c r="H52" s="8">
        <f t="shared" si="11"/>
        <v>0</v>
      </c>
      <c r="K52" s="5">
        <v>71</v>
      </c>
      <c r="L52" s="16">
        <v>1</v>
      </c>
      <c r="M52" s="16">
        <v>1</v>
      </c>
      <c r="N52" s="16"/>
      <c r="O52" s="16">
        <v>2</v>
      </c>
      <c r="P52" s="8">
        <f t="shared" si="12"/>
        <v>0.33333333333333331</v>
      </c>
      <c r="Q52" s="8">
        <f t="shared" si="13"/>
        <v>0.25</v>
      </c>
      <c r="R52" s="8">
        <f t="shared" si="14"/>
        <v>1.3333333333333333</v>
      </c>
      <c r="U52" s="5">
        <v>75</v>
      </c>
      <c r="V52" s="16">
        <v>1</v>
      </c>
      <c r="W52" s="16">
        <v>3</v>
      </c>
      <c r="X52" s="16"/>
      <c r="Y52" s="16">
        <v>4</v>
      </c>
      <c r="Z52" s="8">
        <f t="shared" si="15"/>
        <v>0.33333333333333331</v>
      </c>
      <c r="AA52" s="8">
        <f t="shared" si="16"/>
        <v>0.75</v>
      </c>
      <c r="AB52" s="8">
        <f t="shared" si="17"/>
        <v>0.44444444444444442</v>
      </c>
      <c r="AJ52" s="8"/>
      <c r="AK52" s="8"/>
      <c r="AL52" s="8"/>
    </row>
    <row r="53" spans="1:38" x14ac:dyDescent="0.3">
      <c r="A53" s="5">
        <v>67</v>
      </c>
      <c r="B53" s="16">
        <v>1</v>
      </c>
      <c r="C53" s="16">
        <v>1</v>
      </c>
      <c r="D53" s="16">
        <v>2</v>
      </c>
      <c r="E53" s="16">
        <v>4</v>
      </c>
      <c r="F53" s="8">
        <f t="shared" si="9"/>
        <v>0.33333333333333331</v>
      </c>
      <c r="G53" s="8">
        <f t="shared" si="10"/>
        <v>0.25</v>
      </c>
      <c r="H53" s="8">
        <f t="shared" si="11"/>
        <v>1.3333333333333333</v>
      </c>
      <c r="K53" s="5">
        <v>72</v>
      </c>
      <c r="L53" s="16">
        <v>1</v>
      </c>
      <c r="M53" s="16"/>
      <c r="N53" s="16"/>
      <c r="O53" s="16">
        <v>1</v>
      </c>
      <c r="P53" s="8">
        <f t="shared" si="12"/>
        <v>0.33333333333333331</v>
      </c>
      <c r="Q53" s="8">
        <f t="shared" si="13"/>
        <v>0</v>
      </c>
      <c r="R53" s="8">
        <f t="shared" si="14"/>
        <v>1</v>
      </c>
      <c r="U53" s="5">
        <v>76</v>
      </c>
      <c r="V53" s="16"/>
      <c r="W53" s="16">
        <v>1</v>
      </c>
      <c r="X53" s="16"/>
      <c r="Y53" s="16">
        <v>1</v>
      </c>
      <c r="Z53" s="8">
        <f t="shared" si="15"/>
        <v>0</v>
      </c>
      <c r="AA53" s="8">
        <f t="shared" si="16"/>
        <v>0.25</v>
      </c>
      <c r="AB53" s="8">
        <f t="shared" si="17"/>
        <v>0</v>
      </c>
      <c r="AJ53" s="8"/>
      <c r="AK53" s="8"/>
      <c r="AL53" s="8"/>
    </row>
    <row r="54" spans="1:38" x14ac:dyDescent="0.3">
      <c r="A54" s="5">
        <v>68</v>
      </c>
      <c r="B54" s="16">
        <v>3</v>
      </c>
      <c r="C54" s="16">
        <v>7</v>
      </c>
      <c r="D54" s="16"/>
      <c r="E54" s="16">
        <v>10</v>
      </c>
      <c r="F54" s="8">
        <f t="shared" si="9"/>
        <v>1</v>
      </c>
      <c r="G54" s="8">
        <f t="shared" si="10"/>
        <v>1.75</v>
      </c>
      <c r="H54" s="8">
        <f t="shared" si="11"/>
        <v>0.5714285714285714</v>
      </c>
      <c r="K54" s="5">
        <v>74</v>
      </c>
      <c r="L54" s="16">
        <v>3</v>
      </c>
      <c r="M54" s="16">
        <v>11</v>
      </c>
      <c r="N54" s="16"/>
      <c r="O54" s="16">
        <v>14</v>
      </c>
      <c r="P54" s="8">
        <f t="shared" si="12"/>
        <v>1</v>
      </c>
      <c r="Q54" s="8">
        <f t="shared" si="13"/>
        <v>2.75</v>
      </c>
      <c r="R54" s="8">
        <f t="shared" si="14"/>
        <v>0.36363636363636365</v>
      </c>
      <c r="U54" s="5">
        <v>77</v>
      </c>
      <c r="V54" s="16"/>
      <c r="W54" s="16">
        <v>1</v>
      </c>
      <c r="X54" s="16"/>
      <c r="Y54" s="16">
        <v>1</v>
      </c>
      <c r="Z54" s="8">
        <f t="shared" si="15"/>
        <v>0</v>
      </c>
      <c r="AA54" s="8">
        <f t="shared" si="16"/>
        <v>0.25</v>
      </c>
      <c r="AB54" s="8">
        <f t="shared" si="17"/>
        <v>0</v>
      </c>
      <c r="AJ54" s="8"/>
      <c r="AK54" s="8"/>
      <c r="AL54" s="8"/>
    </row>
    <row r="55" spans="1:38" x14ac:dyDescent="0.3">
      <c r="A55" s="5">
        <v>69</v>
      </c>
      <c r="B55" s="16">
        <v>24</v>
      </c>
      <c r="C55" s="16">
        <v>30</v>
      </c>
      <c r="D55" s="16">
        <v>4</v>
      </c>
      <c r="E55" s="16">
        <v>58</v>
      </c>
      <c r="F55" s="8">
        <f t="shared" si="9"/>
        <v>8</v>
      </c>
      <c r="G55" s="8">
        <f t="shared" si="10"/>
        <v>7.5</v>
      </c>
      <c r="H55" s="8">
        <f t="shared" si="11"/>
        <v>1.0666666666666667</v>
      </c>
      <c r="K55" s="5">
        <v>75</v>
      </c>
      <c r="L55" s="16">
        <v>1</v>
      </c>
      <c r="M55" s="16">
        <v>2</v>
      </c>
      <c r="N55" s="16"/>
      <c r="O55" s="16">
        <v>3</v>
      </c>
      <c r="P55" s="8">
        <f t="shared" si="12"/>
        <v>0.33333333333333331</v>
      </c>
      <c r="Q55" s="8">
        <f t="shared" si="13"/>
        <v>0.5</v>
      </c>
      <c r="R55" s="8">
        <f t="shared" si="14"/>
        <v>0.66666666666666663</v>
      </c>
      <c r="U55" s="5">
        <v>78</v>
      </c>
      <c r="V55" s="16">
        <v>1</v>
      </c>
      <c r="W55" s="16">
        <v>3</v>
      </c>
      <c r="X55" s="16">
        <v>1</v>
      </c>
      <c r="Y55" s="16">
        <v>5</v>
      </c>
      <c r="Z55" s="8">
        <f t="shared" si="15"/>
        <v>0.33333333333333331</v>
      </c>
      <c r="AA55" s="8">
        <f t="shared" si="16"/>
        <v>0.75</v>
      </c>
      <c r="AB55" s="8">
        <f t="shared" si="17"/>
        <v>0.44444444444444442</v>
      </c>
      <c r="AJ55" s="8"/>
      <c r="AK55" s="8"/>
      <c r="AL55" s="8"/>
    </row>
    <row r="56" spans="1:38" x14ac:dyDescent="0.3">
      <c r="A56" s="5">
        <v>70</v>
      </c>
      <c r="B56" s="16">
        <v>2</v>
      </c>
      <c r="C56" s="16">
        <v>5</v>
      </c>
      <c r="D56" s="16">
        <v>1</v>
      </c>
      <c r="E56" s="16">
        <v>8</v>
      </c>
      <c r="F56" s="8">
        <f t="shared" si="9"/>
        <v>0.66666666666666663</v>
      </c>
      <c r="G56" s="8">
        <f t="shared" si="10"/>
        <v>1.25</v>
      </c>
      <c r="H56" s="8">
        <f t="shared" si="11"/>
        <v>0.53333333333333333</v>
      </c>
      <c r="K56" s="5">
        <v>76</v>
      </c>
      <c r="L56" s="16"/>
      <c r="M56" s="16">
        <v>1</v>
      </c>
      <c r="N56" s="16"/>
      <c r="O56" s="16">
        <v>1</v>
      </c>
      <c r="P56" s="8">
        <f t="shared" si="12"/>
        <v>0</v>
      </c>
      <c r="Q56" s="8">
        <f t="shared" si="13"/>
        <v>0.25</v>
      </c>
      <c r="R56" s="8">
        <f t="shared" si="14"/>
        <v>0</v>
      </c>
      <c r="U56" s="5">
        <v>82</v>
      </c>
      <c r="V56" s="16">
        <v>1</v>
      </c>
      <c r="W56" s="16">
        <v>2</v>
      </c>
      <c r="X56" s="16">
        <v>1</v>
      </c>
      <c r="Y56" s="16">
        <v>4</v>
      </c>
      <c r="Z56" s="8">
        <f t="shared" si="15"/>
        <v>0.33333333333333331</v>
      </c>
      <c r="AA56" s="8">
        <f t="shared" si="16"/>
        <v>0.5</v>
      </c>
      <c r="AB56" s="8">
        <f t="shared" si="17"/>
        <v>0.66666666666666663</v>
      </c>
      <c r="AJ56" s="8"/>
      <c r="AK56" s="8"/>
      <c r="AL56" s="8"/>
    </row>
    <row r="57" spans="1:38" x14ac:dyDescent="0.3">
      <c r="A57" s="5">
        <v>71</v>
      </c>
      <c r="B57" s="16">
        <v>2</v>
      </c>
      <c r="C57" s="16">
        <v>2</v>
      </c>
      <c r="D57" s="16">
        <v>2</v>
      </c>
      <c r="E57" s="16">
        <v>6</v>
      </c>
      <c r="F57" s="8">
        <f t="shared" si="9"/>
        <v>0.66666666666666663</v>
      </c>
      <c r="G57" s="8">
        <f t="shared" si="10"/>
        <v>0.5</v>
      </c>
      <c r="H57" s="8">
        <f t="shared" si="11"/>
        <v>1.3333333333333333</v>
      </c>
      <c r="K57" s="5">
        <v>78</v>
      </c>
      <c r="L57" s="16">
        <v>1</v>
      </c>
      <c r="M57" s="16">
        <v>3</v>
      </c>
      <c r="N57" s="16">
        <v>1</v>
      </c>
      <c r="O57" s="16">
        <v>5</v>
      </c>
      <c r="P57" s="8">
        <f t="shared" si="12"/>
        <v>0.33333333333333331</v>
      </c>
      <c r="Q57" s="8">
        <f t="shared" si="13"/>
        <v>0.75</v>
      </c>
      <c r="R57" s="8">
        <f t="shared" si="14"/>
        <v>0.44444444444444442</v>
      </c>
      <c r="U57" s="5">
        <v>83</v>
      </c>
      <c r="V57" s="16">
        <v>2</v>
      </c>
      <c r="W57" s="16">
        <v>1</v>
      </c>
      <c r="X57" s="16"/>
      <c r="Y57" s="16">
        <v>3</v>
      </c>
      <c r="Z57" s="8">
        <f t="shared" si="15"/>
        <v>0.66666666666666663</v>
      </c>
      <c r="AA57" s="8">
        <f t="shared" si="16"/>
        <v>0.25</v>
      </c>
      <c r="AB57" s="8">
        <f t="shared" si="17"/>
        <v>2.6666666666666665</v>
      </c>
      <c r="AJ57" s="8"/>
      <c r="AK57" s="8"/>
      <c r="AL57" s="8"/>
    </row>
    <row r="58" spans="1:38" x14ac:dyDescent="0.3">
      <c r="A58" s="5">
        <v>72</v>
      </c>
      <c r="B58" s="16">
        <v>2</v>
      </c>
      <c r="C58" s="16"/>
      <c r="D58" s="16"/>
      <c r="E58" s="16">
        <v>2</v>
      </c>
      <c r="F58" s="8">
        <f t="shared" si="9"/>
        <v>0.66666666666666663</v>
      </c>
      <c r="G58" s="8">
        <f t="shared" si="10"/>
        <v>0</v>
      </c>
      <c r="H58" s="8">
        <f t="shared" si="11"/>
        <v>1</v>
      </c>
      <c r="K58" s="5">
        <v>79</v>
      </c>
      <c r="L58" s="16">
        <v>1</v>
      </c>
      <c r="M58" s="16"/>
      <c r="N58" s="16"/>
      <c r="O58" s="16">
        <v>1</v>
      </c>
      <c r="P58" s="8">
        <f t="shared" si="12"/>
        <v>0.33333333333333331</v>
      </c>
      <c r="Q58" s="8">
        <f t="shared" si="13"/>
        <v>0</v>
      </c>
      <c r="R58" s="8">
        <f t="shared" si="14"/>
        <v>1</v>
      </c>
      <c r="U58" s="5">
        <v>87</v>
      </c>
      <c r="V58" s="16">
        <v>1</v>
      </c>
      <c r="W58" s="16">
        <v>1</v>
      </c>
      <c r="X58" s="16"/>
      <c r="Y58" s="16">
        <v>2</v>
      </c>
      <c r="Z58" s="8">
        <f t="shared" si="15"/>
        <v>0.33333333333333331</v>
      </c>
      <c r="AA58" s="8">
        <f t="shared" si="16"/>
        <v>0.25</v>
      </c>
      <c r="AB58" s="8">
        <f t="shared" si="17"/>
        <v>1.3333333333333333</v>
      </c>
      <c r="AJ58" s="8"/>
      <c r="AK58" s="8"/>
      <c r="AL58" s="8"/>
    </row>
    <row r="59" spans="1:38" x14ac:dyDescent="0.3">
      <c r="A59" s="5">
        <v>74</v>
      </c>
      <c r="B59" s="16">
        <v>4</v>
      </c>
      <c r="C59" s="16">
        <v>19</v>
      </c>
      <c r="D59" s="16"/>
      <c r="E59" s="16">
        <v>23</v>
      </c>
      <c r="F59" s="8">
        <f t="shared" si="9"/>
        <v>1.3333333333333333</v>
      </c>
      <c r="G59" s="8">
        <f t="shared" si="10"/>
        <v>4.75</v>
      </c>
      <c r="H59" s="8">
        <f t="shared" si="11"/>
        <v>0.2807017543859649</v>
      </c>
      <c r="K59" s="5">
        <v>82</v>
      </c>
      <c r="L59" s="16">
        <v>1</v>
      </c>
      <c r="M59" s="16">
        <v>2</v>
      </c>
      <c r="N59" s="16">
        <v>1</v>
      </c>
      <c r="O59" s="16">
        <v>4</v>
      </c>
      <c r="P59" s="8">
        <f t="shared" si="12"/>
        <v>0.33333333333333331</v>
      </c>
      <c r="Q59" s="8">
        <f t="shared" si="13"/>
        <v>0.5</v>
      </c>
      <c r="R59" s="8">
        <f t="shared" si="14"/>
        <v>0.66666666666666663</v>
      </c>
      <c r="U59" s="5">
        <v>88</v>
      </c>
      <c r="V59" s="16"/>
      <c r="W59" s="16">
        <v>1</v>
      </c>
      <c r="X59" s="16"/>
      <c r="Y59" s="16">
        <v>1</v>
      </c>
      <c r="Z59" s="8">
        <f t="shared" si="15"/>
        <v>0</v>
      </c>
      <c r="AA59" s="8">
        <f t="shared" si="16"/>
        <v>0.25</v>
      </c>
      <c r="AB59" s="8">
        <f t="shared" si="17"/>
        <v>0</v>
      </c>
      <c r="AJ59" s="8"/>
      <c r="AK59" s="8"/>
      <c r="AL59" s="8"/>
    </row>
    <row r="60" spans="1:38" x14ac:dyDescent="0.3">
      <c r="A60" s="5">
        <v>75</v>
      </c>
      <c r="B60" s="16">
        <v>1</v>
      </c>
      <c r="C60" s="16">
        <v>3</v>
      </c>
      <c r="D60" s="16">
        <v>1</v>
      </c>
      <c r="E60" s="16">
        <v>5</v>
      </c>
      <c r="F60" s="8">
        <f t="shared" si="9"/>
        <v>0.33333333333333331</v>
      </c>
      <c r="G60" s="8">
        <f t="shared" si="10"/>
        <v>0.75</v>
      </c>
      <c r="H60" s="8">
        <f t="shared" si="11"/>
        <v>0.44444444444444442</v>
      </c>
      <c r="K60" s="5">
        <v>83</v>
      </c>
      <c r="L60" s="16">
        <v>2</v>
      </c>
      <c r="M60" s="16">
        <v>1</v>
      </c>
      <c r="N60" s="16"/>
      <c r="O60" s="16">
        <v>3</v>
      </c>
      <c r="P60" s="8">
        <f t="shared" si="12"/>
        <v>0.66666666666666663</v>
      </c>
      <c r="Q60" s="8">
        <f t="shared" si="13"/>
        <v>0.25</v>
      </c>
      <c r="R60" s="8">
        <f t="shared" si="14"/>
        <v>2.6666666666666665</v>
      </c>
      <c r="U60" s="5">
        <v>89</v>
      </c>
      <c r="V60" s="16">
        <v>1</v>
      </c>
      <c r="W60" s="16">
        <v>2</v>
      </c>
      <c r="X60" s="16"/>
      <c r="Y60" s="16">
        <v>3</v>
      </c>
      <c r="Z60" s="8">
        <f t="shared" si="15"/>
        <v>0.33333333333333331</v>
      </c>
      <c r="AA60" s="8">
        <f t="shared" si="16"/>
        <v>0.5</v>
      </c>
      <c r="AB60" s="8">
        <f t="shared" si="17"/>
        <v>0.66666666666666663</v>
      </c>
      <c r="AJ60" s="8"/>
      <c r="AK60" s="8"/>
      <c r="AL60" s="8"/>
    </row>
    <row r="61" spans="1:38" x14ac:dyDescent="0.3">
      <c r="A61" s="5">
        <v>76</v>
      </c>
      <c r="B61" s="16"/>
      <c r="C61" s="16">
        <v>1</v>
      </c>
      <c r="D61" s="16"/>
      <c r="E61" s="16">
        <v>1</v>
      </c>
      <c r="F61" s="8">
        <f t="shared" si="9"/>
        <v>0</v>
      </c>
      <c r="G61" s="8">
        <f t="shared" si="10"/>
        <v>0.25</v>
      </c>
      <c r="H61" s="8">
        <f t="shared" si="11"/>
        <v>0</v>
      </c>
      <c r="K61" s="5">
        <v>87</v>
      </c>
      <c r="L61" s="16">
        <v>1</v>
      </c>
      <c r="M61" s="16">
        <v>2</v>
      </c>
      <c r="N61" s="16">
        <v>1</v>
      </c>
      <c r="O61" s="16">
        <v>4</v>
      </c>
      <c r="P61" s="8">
        <f t="shared" si="12"/>
        <v>0.33333333333333331</v>
      </c>
      <c r="Q61" s="8">
        <f t="shared" si="13"/>
        <v>0.5</v>
      </c>
      <c r="R61" s="8">
        <f t="shared" si="14"/>
        <v>0.66666666666666663</v>
      </c>
      <c r="U61" s="5">
        <v>91</v>
      </c>
      <c r="V61" s="16">
        <v>1</v>
      </c>
      <c r="W61" s="16"/>
      <c r="X61" s="16"/>
      <c r="Y61" s="16">
        <v>1</v>
      </c>
      <c r="Z61" s="8">
        <f t="shared" si="15"/>
        <v>0.33333333333333331</v>
      </c>
      <c r="AA61" s="8">
        <f t="shared" si="16"/>
        <v>0</v>
      </c>
      <c r="AB61" s="8">
        <f t="shared" si="17"/>
        <v>1</v>
      </c>
      <c r="AJ61" s="8"/>
      <c r="AK61" s="8"/>
      <c r="AL61" s="8"/>
    </row>
    <row r="62" spans="1:38" x14ac:dyDescent="0.3">
      <c r="A62" s="5">
        <v>77</v>
      </c>
      <c r="B62" s="16"/>
      <c r="C62" s="16">
        <v>1</v>
      </c>
      <c r="D62" s="16"/>
      <c r="E62" s="16">
        <v>1</v>
      </c>
      <c r="F62" s="8">
        <f t="shared" si="9"/>
        <v>0</v>
      </c>
      <c r="G62" s="8">
        <f t="shared" si="10"/>
        <v>0.25</v>
      </c>
      <c r="H62" s="8">
        <f t="shared" si="11"/>
        <v>0</v>
      </c>
      <c r="K62" s="5">
        <v>88</v>
      </c>
      <c r="L62" s="16"/>
      <c r="M62" s="16">
        <v>1</v>
      </c>
      <c r="N62" s="16"/>
      <c r="O62" s="16">
        <v>1</v>
      </c>
      <c r="P62" s="8">
        <f t="shared" si="12"/>
        <v>0</v>
      </c>
      <c r="Q62" s="8">
        <f t="shared" si="13"/>
        <v>0.25</v>
      </c>
      <c r="R62" s="8">
        <f t="shared" si="14"/>
        <v>0</v>
      </c>
      <c r="U62" s="5">
        <v>92</v>
      </c>
      <c r="V62" s="16">
        <v>10</v>
      </c>
      <c r="W62" s="16">
        <v>6</v>
      </c>
      <c r="X62" s="16">
        <v>2</v>
      </c>
      <c r="Y62" s="16">
        <v>18</v>
      </c>
      <c r="Z62" s="8">
        <f t="shared" si="15"/>
        <v>3.3333333333333335</v>
      </c>
      <c r="AA62" s="8">
        <f t="shared" si="16"/>
        <v>1.5</v>
      </c>
      <c r="AB62" s="8">
        <f t="shared" si="17"/>
        <v>2.2222222222222223</v>
      </c>
      <c r="AJ62" s="8"/>
      <c r="AK62" s="8"/>
      <c r="AL62" s="8"/>
    </row>
    <row r="63" spans="1:38" x14ac:dyDescent="0.3">
      <c r="A63" s="5">
        <v>78</v>
      </c>
      <c r="B63" s="16">
        <v>1</v>
      </c>
      <c r="C63" s="16">
        <v>3</v>
      </c>
      <c r="D63" s="16">
        <v>1</v>
      </c>
      <c r="E63" s="16">
        <v>5</v>
      </c>
      <c r="F63" s="8">
        <f t="shared" si="9"/>
        <v>0.33333333333333331</v>
      </c>
      <c r="G63" s="8">
        <f t="shared" si="10"/>
        <v>0.75</v>
      </c>
      <c r="H63" s="8">
        <f t="shared" si="11"/>
        <v>0.44444444444444442</v>
      </c>
      <c r="K63" s="5">
        <v>89</v>
      </c>
      <c r="L63" s="16">
        <v>1</v>
      </c>
      <c r="M63" s="16">
        <v>1</v>
      </c>
      <c r="N63" s="16"/>
      <c r="O63" s="16">
        <v>2</v>
      </c>
      <c r="P63" s="8">
        <f t="shared" si="12"/>
        <v>0.33333333333333331</v>
      </c>
      <c r="Q63" s="8">
        <f t="shared" si="13"/>
        <v>0.25</v>
      </c>
      <c r="R63" s="8">
        <f t="shared" si="14"/>
        <v>1.3333333333333333</v>
      </c>
      <c r="U63" s="5">
        <v>93</v>
      </c>
      <c r="V63" s="16">
        <v>1</v>
      </c>
      <c r="W63" s="16">
        <v>1</v>
      </c>
      <c r="X63" s="16"/>
      <c r="Y63" s="16">
        <v>2</v>
      </c>
      <c r="Z63" s="8">
        <f t="shared" si="15"/>
        <v>0.33333333333333331</v>
      </c>
      <c r="AA63" s="8">
        <f t="shared" si="16"/>
        <v>0.25</v>
      </c>
      <c r="AB63" s="8">
        <f t="shared" si="17"/>
        <v>1.3333333333333333</v>
      </c>
      <c r="AJ63" s="8"/>
      <c r="AK63" s="8"/>
      <c r="AL63" s="8"/>
    </row>
    <row r="64" spans="1:38" x14ac:dyDescent="0.3">
      <c r="A64" s="5">
        <v>79</v>
      </c>
      <c r="B64" s="16">
        <v>1</v>
      </c>
      <c r="C64" s="16"/>
      <c r="D64" s="16"/>
      <c r="E64" s="16">
        <v>1</v>
      </c>
      <c r="F64" s="8">
        <f t="shared" si="9"/>
        <v>0.33333333333333331</v>
      </c>
      <c r="G64" s="8">
        <f t="shared" si="10"/>
        <v>0</v>
      </c>
      <c r="H64" s="8">
        <f t="shared" si="11"/>
        <v>1</v>
      </c>
      <c r="K64" s="5">
        <v>91</v>
      </c>
      <c r="L64" s="16">
        <v>1</v>
      </c>
      <c r="M64" s="16"/>
      <c r="N64" s="16"/>
      <c r="O64" s="16">
        <v>1</v>
      </c>
      <c r="P64" s="8">
        <f t="shared" si="12"/>
        <v>0.33333333333333331</v>
      </c>
      <c r="Q64" s="8">
        <f t="shared" si="13"/>
        <v>0</v>
      </c>
      <c r="R64" s="8">
        <f t="shared" si="14"/>
        <v>1</v>
      </c>
      <c r="U64" s="5">
        <v>94</v>
      </c>
      <c r="V64" s="16"/>
      <c r="W64" s="16">
        <v>3</v>
      </c>
      <c r="X64" s="16"/>
      <c r="Y64" s="16">
        <v>3</v>
      </c>
      <c r="Z64" s="8">
        <f t="shared" si="15"/>
        <v>0</v>
      </c>
      <c r="AA64" s="8">
        <f t="shared" si="16"/>
        <v>0.75</v>
      </c>
      <c r="AB64" s="8">
        <f t="shared" si="17"/>
        <v>0</v>
      </c>
      <c r="AJ64" s="8"/>
      <c r="AK64" s="8"/>
      <c r="AL64" s="8"/>
    </row>
    <row r="65" spans="1:38" x14ac:dyDescent="0.3">
      <c r="A65" s="5">
        <v>82</v>
      </c>
      <c r="B65" s="16">
        <v>1</v>
      </c>
      <c r="C65" s="16">
        <v>2</v>
      </c>
      <c r="D65" s="16">
        <v>1</v>
      </c>
      <c r="E65" s="16">
        <v>4</v>
      </c>
      <c r="F65" s="8">
        <f t="shared" si="9"/>
        <v>0.33333333333333331</v>
      </c>
      <c r="G65" s="8">
        <f t="shared" si="10"/>
        <v>0.5</v>
      </c>
      <c r="H65" s="8">
        <f t="shared" si="11"/>
        <v>0.66666666666666663</v>
      </c>
      <c r="K65" s="5">
        <v>92</v>
      </c>
      <c r="L65" s="16">
        <v>10</v>
      </c>
      <c r="M65" s="16">
        <v>5</v>
      </c>
      <c r="N65" s="16">
        <v>2</v>
      </c>
      <c r="O65" s="16">
        <v>17</v>
      </c>
      <c r="P65" s="8">
        <f t="shared" si="12"/>
        <v>3.3333333333333335</v>
      </c>
      <c r="Q65" s="8">
        <f t="shared" si="13"/>
        <v>1.25</v>
      </c>
      <c r="R65" s="8">
        <f t="shared" si="14"/>
        <v>2.666666666666667</v>
      </c>
      <c r="U65" s="5" t="s">
        <v>751</v>
      </c>
      <c r="V65" s="16">
        <v>62</v>
      </c>
      <c r="W65" s="16">
        <v>109</v>
      </c>
      <c r="X65" s="16">
        <v>14</v>
      </c>
      <c r="Y65" s="16">
        <v>185</v>
      </c>
      <c r="Z65" s="8">
        <f t="shared" si="15"/>
        <v>20.666666666666668</v>
      </c>
      <c r="AA65" s="8">
        <f t="shared" si="16"/>
        <v>27.25</v>
      </c>
      <c r="AB65" s="8">
        <f t="shared" si="17"/>
        <v>0.75840978593272179</v>
      </c>
      <c r="AJ65" s="8"/>
      <c r="AK65" s="8"/>
      <c r="AL65" s="8"/>
    </row>
    <row r="66" spans="1:38" x14ac:dyDescent="0.3">
      <c r="A66" s="5">
        <v>83</v>
      </c>
      <c r="B66" s="16">
        <v>2</v>
      </c>
      <c r="C66" s="16">
        <v>2</v>
      </c>
      <c r="D66" s="16"/>
      <c r="E66" s="16">
        <v>4</v>
      </c>
      <c r="F66" s="8">
        <f t="shared" si="9"/>
        <v>0.66666666666666663</v>
      </c>
      <c r="G66" s="8">
        <f t="shared" si="10"/>
        <v>0.5</v>
      </c>
      <c r="H66" s="8">
        <f t="shared" si="11"/>
        <v>1.3333333333333333</v>
      </c>
      <c r="K66" s="5">
        <v>93</v>
      </c>
      <c r="L66" s="16">
        <v>1</v>
      </c>
      <c r="M66" s="16">
        <v>1</v>
      </c>
      <c r="N66" s="16"/>
      <c r="O66" s="16">
        <v>2</v>
      </c>
      <c r="P66" s="8">
        <f t="shared" si="12"/>
        <v>0.33333333333333331</v>
      </c>
      <c r="Q66" s="8">
        <f t="shared" si="13"/>
        <v>0.25</v>
      </c>
      <c r="R66" s="8">
        <f t="shared" si="14"/>
        <v>1.3333333333333333</v>
      </c>
      <c r="Z66" s="8"/>
      <c r="AA66" s="8"/>
      <c r="AB66" s="8"/>
    </row>
    <row r="67" spans="1:38" x14ac:dyDescent="0.3">
      <c r="A67" s="5">
        <v>87</v>
      </c>
      <c r="B67" s="16">
        <v>1</v>
      </c>
      <c r="C67" s="16">
        <v>2</v>
      </c>
      <c r="D67" s="16">
        <v>1</v>
      </c>
      <c r="E67" s="16">
        <v>4</v>
      </c>
      <c r="F67" s="8">
        <f t="shared" si="9"/>
        <v>0.33333333333333331</v>
      </c>
      <c r="G67" s="8">
        <f t="shared" si="10"/>
        <v>0.5</v>
      </c>
      <c r="H67" s="8">
        <f t="shared" si="11"/>
        <v>0.66666666666666663</v>
      </c>
      <c r="K67" s="5">
        <v>94</v>
      </c>
      <c r="L67" s="16"/>
      <c r="M67" s="16">
        <v>3</v>
      </c>
      <c r="N67" s="16"/>
      <c r="O67" s="16">
        <v>3</v>
      </c>
      <c r="P67" s="8">
        <f t="shared" si="12"/>
        <v>0</v>
      </c>
      <c r="Q67" s="8">
        <f t="shared" si="13"/>
        <v>0.75</v>
      </c>
      <c r="R67" s="8">
        <f t="shared" si="14"/>
        <v>0</v>
      </c>
      <c r="Z67" s="8"/>
      <c r="AA67" s="8"/>
      <c r="AB67" s="8"/>
    </row>
    <row r="68" spans="1:38" x14ac:dyDescent="0.3">
      <c r="A68" s="5">
        <v>88</v>
      </c>
      <c r="B68" s="16">
        <v>1</v>
      </c>
      <c r="C68" s="16">
        <v>1</v>
      </c>
      <c r="D68" s="16"/>
      <c r="E68" s="16">
        <v>2</v>
      </c>
      <c r="F68" s="8">
        <f t="shared" si="9"/>
        <v>0.33333333333333331</v>
      </c>
      <c r="G68" s="8">
        <f t="shared" si="10"/>
        <v>0.25</v>
      </c>
      <c r="H68" s="8">
        <f t="shared" si="11"/>
        <v>1.3333333333333333</v>
      </c>
      <c r="K68" s="5" t="s">
        <v>751</v>
      </c>
      <c r="L68" s="16">
        <v>74</v>
      </c>
      <c r="M68" s="16">
        <v>109</v>
      </c>
      <c r="N68" s="16">
        <v>12</v>
      </c>
      <c r="O68" s="16">
        <v>195</v>
      </c>
      <c r="P68" s="8">
        <f t="shared" si="12"/>
        <v>24.666666666666668</v>
      </c>
      <c r="Q68" s="8">
        <f t="shared" si="13"/>
        <v>27.25</v>
      </c>
      <c r="R68" s="8">
        <f t="shared" si="14"/>
        <v>0.90519877675840987</v>
      </c>
      <c r="Z68" s="8"/>
      <c r="AA68" s="8"/>
      <c r="AB68" s="8"/>
    </row>
    <row r="69" spans="1:38" x14ac:dyDescent="0.3">
      <c r="A69" s="5">
        <v>89</v>
      </c>
      <c r="B69" s="16">
        <v>1</v>
      </c>
      <c r="C69" s="16">
        <v>2</v>
      </c>
      <c r="D69" s="16"/>
      <c r="E69" s="16">
        <v>3</v>
      </c>
      <c r="F69" s="8">
        <f t="shared" si="9"/>
        <v>0.33333333333333331</v>
      </c>
      <c r="G69" s="8">
        <f t="shared" si="10"/>
        <v>0.5</v>
      </c>
      <c r="H69" s="8">
        <f t="shared" si="11"/>
        <v>0.66666666666666663</v>
      </c>
      <c r="P69" s="8"/>
      <c r="Q69" s="8"/>
      <c r="R69" s="8"/>
    </row>
    <row r="70" spans="1:38" x14ac:dyDescent="0.3">
      <c r="A70" s="5">
        <v>91</v>
      </c>
      <c r="B70" s="16">
        <v>1</v>
      </c>
      <c r="C70" s="16"/>
      <c r="D70" s="16"/>
      <c r="E70" s="16">
        <v>1</v>
      </c>
      <c r="F70" s="8">
        <f t="shared" si="9"/>
        <v>0.33333333333333331</v>
      </c>
      <c r="G70" s="8">
        <f t="shared" si="10"/>
        <v>0</v>
      </c>
      <c r="H70" s="8">
        <f t="shared" si="11"/>
        <v>1</v>
      </c>
      <c r="P70" s="8"/>
      <c r="Q70" s="8"/>
      <c r="R70" s="8"/>
    </row>
    <row r="71" spans="1:38" x14ac:dyDescent="0.3">
      <c r="A71" s="5">
        <v>92</v>
      </c>
      <c r="B71" s="16">
        <v>10</v>
      </c>
      <c r="C71" s="16">
        <v>6</v>
      </c>
      <c r="D71" s="16">
        <v>2</v>
      </c>
      <c r="E71" s="16">
        <v>18</v>
      </c>
      <c r="F71" s="8">
        <f t="shared" ref="F71:F74" si="18">B71/3</f>
        <v>3.3333333333333335</v>
      </c>
      <c r="G71" s="8">
        <f t="shared" ref="G71:G74" si="19">C71/4</f>
        <v>1.5</v>
      </c>
      <c r="H71" s="8">
        <f t="shared" ref="H71:H74" si="20">IF(G71=0,1,F71/G71)</f>
        <v>2.2222222222222223</v>
      </c>
      <c r="P71" s="8"/>
      <c r="Q71" s="8"/>
      <c r="R71" s="8"/>
    </row>
    <row r="72" spans="1:38" x14ac:dyDescent="0.3">
      <c r="A72" s="5">
        <v>93</v>
      </c>
      <c r="B72" s="16">
        <v>1</v>
      </c>
      <c r="C72" s="16">
        <v>1</v>
      </c>
      <c r="D72" s="16"/>
      <c r="E72" s="16">
        <v>2</v>
      </c>
      <c r="F72" s="8">
        <f t="shared" si="18"/>
        <v>0.33333333333333331</v>
      </c>
      <c r="G72" s="8">
        <f t="shared" si="19"/>
        <v>0.25</v>
      </c>
      <c r="H72" s="8">
        <f t="shared" si="20"/>
        <v>1.3333333333333333</v>
      </c>
      <c r="P72" s="8"/>
      <c r="Q72" s="8"/>
      <c r="R72" s="8"/>
    </row>
    <row r="73" spans="1:38" x14ac:dyDescent="0.3">
      <c r="A73" s="5">
        <v>94</v>
      </c>
      <c r="B73" s="16"/>
      <c r="C73" s="16">
        <v>3</v>
      </c>
      <c r="D73" s="16"/>
      <c r="E73" s="16">
        <v>3</v>
      </c>
      <c r="F73" s="8">
        <f t="shared" si="18"/>
        <v>0</v>
      </c>
      <c r="G73" s="8">
        <f t="shared" si="19"/>
        <v>0.75</v>
      </c>
      <c r="H73" s="8">
        <f t="shared" si="20"/>
        <v>0</v>
      </c>
      <c r="P73" s="8"/>
      <c r="Q73" s="8"/>
      <c r="R73" s="8"/>
    </row>
    <row r="74" spans="1:38" x14ac:dyDescent="0.3">
      <c r="A74" s="5" t="s">
        <v>751</v>
      </c>
      <c r="B74" s="16">
        <v>120</v>
      </c>
      <c r="C74" s="16">
        <v>167</v>
      </c>
      <c r="D74" s="16">
        <v>26</v>
      </c>
      <c r="E74" s="16">
        <v>313</v>
      </c>
      <c r="F74" s="8">
        <f t="shared" si="18"/>
        <v>40</v>
      </c>
      <c r="G74" s="8">
        <f t="shared" si="19"/>
        <v>41.75</v>
      </c>
      <c r="H74" s="8">
        <f t="shared" si="20"/>
        <v>0.95808383233532934</v>
      </c>
      <c r="P74" s="8"/>
      <c r="Q74" s="8"/>
      <c r="R74" s="8"/>
    </row>
  </sheetData>
  <mergeCells count="4">
    <mergeCell ref="A1:I1"/>
    <mergeCell ref="K1:S1"/>
    <mergeCell ref="U1:AC1"/>
    <mergeCell ref="AE1:AM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C79B-9C36-4A13-890C-85AC9F051E96}">
  <dimension ref="A1:P77"/>
  <sheetViews>
    <sheetView topLeftCell="C1" workbookViewId="0">
      <selection activeCell="Q4" sqref="Q4"/>
    </sheetView>
  </sheetViews>
  <sheetFormatPr defaultRowHeight="14.4" x14ac:dyDescent="0.3"/>
  <cols>
    <col min="1" max="1" width="11" bestFit="1" customWidth="1"/>
    <col min="2" max="2" width="14.5546875" bestFit="1" customWidth="1"/>
    <col min="3" max="3" width="17.33203125" bestFit="1" customWidth="1"/>
    <col min="4" max="4" width="14.88671875" bestFit="1" customWidth="1"/>
    <col min="5" max="5" width="25" bestFit="1" customWidth="1"/>
    <col min="6" max="6" width="26.33203125" bestFit="1" customWidth="1"/>
    <col min="7" max="8" width="17.21875" bestFit="1" customWidth="1"/>
    <col min="9" max="9" width="19.88671875" bestFit="1" customWidth="1"/>
    <col min="10" max="10" width="14.44140625" customWidth="1"/>
    <col min="12" max="13" width="15.6640625" customWidth="1"/>
    <col min="14" max="14" width="13.44140625" bestFit="1" customWidth="1"/>
    <col min="15" max="15" width="23.21875" bestFit="1" customWidth="1"/>
    <col min="16" max="16" width="21.33203125" bestFit="1" customWidth="1"/>
  </cols>
  <sheetData>
    <row r="1" spans="1:16" x14ac:dyDescent="0.3">
      <c r="B1" s="19" t="s">
        <v>807</v>
      </c>
      <c r="C1" s="19"/>
      <c r="E1" s="19" t="s">
        <v>808</v>
      </c>
      <c r="F1" s="19"/>
      <c r="M1" t="s">
        <v>817</v>
      </c>
      <c r="N1">
        <f>COUNTIF($N$9:$N$76, M1)</f>
        <v>23</v>
      </c>
      <c r="O1" t="s">
        <v>821</v>
      </c>
      <c r="P1">
        <f>COUNTIF($P$9:$P$77,O1)</f>
        <v>34</v>
      </c>
    </row>
    <row r="2" spans="1:16" x14ac:dyDescent="0.3">
      <c r="B2" s="17" t="s">
        <v>809</v>
      </c>
      <c r="C2" s="17">
        <f>QUARTILE($I$9:$I$76,0)</f>
        <v>453.33333333333337</v>
      </c>
      <c r="E2" s="17" t="s">
        <v>809</v>
      </c>
      <c r="F2" s="17">
        <f>QUARTILE($O$9:$O$76, 0)</f>
        <v>1</v>
      </c>
      <c r="M2" t="s">
        <v>818</v>
      </c>
      <c r="N2">
        <f t="shared" ref="N2:N3" si="0">COUNTIF($N$9:$N$76, M2)</f>
        <v>27</v>
      </c>
      <c r="O2" t="s">
        <v>823</v>
      </c>
      <c r="P2">
        <f t="shared" ref="P2:P3" si="1">COUNTIF($P$9:$P$77,O2)</f>
        <v>0</v>
      </c>
    </row>
    <row r="3" spans="1:16" x14ac:dyDescent="0.3">
      <c r="B3" s="17" t="s">
        <v>810</v>
      </c>
      <c r="C3" s="17">
        <f>QUARTILE($I$9:$I$76,1)</f>
        <v>1420</v>
      </c>
      <c r="E3" s="17" t="s">
        <v>810</v>
      </c>
      <c r="F3" s="17">
        <f>QUARTILE($O$9:$O$76, 1)</f>
        <v>1</v>
      </c>
      <c r="M3" t="s">
        <v>819</v>
      </c>
      <c r="N3">
        <f t="shared" si="0"/>
        <v>18</v>
      </c>
      <c r="O3" t="s">
        <v>822</v>
      </c>
      <c r="P3">
        <f t="shared" si="1"/>
        <v>34</v>
      </c>
    </row>
    <row r="4" spans="1:16" x14ac:dyDescent="0.3">
      <c r="B4" s="17" t="s">
        <v>811</v>
      </c>
      <c r="C4" s="17">
        <f>QUARTILE($I$9:$I$76,2)</f>
        <v>2174.583333333333</v>
      </c>
      <c r="E4" s="17" t="s">
        <v>811</v>
      </c>
      <c r="F4" s="17">
        <f>QUARTILE($O$9:$O$76, 2)</f>
        <v>2.5</v>
      </c>
    </row>
    <row r="5" spans="1:16" x14ac:dyDescent="0.3">
      <c r="B5" s="17" t="s">
        <v>812</v>
      </c>
      <c r="C5" s="17">
        <f>QUARTILE($I$9:$I$76,3)</f>
        <v>4087.5</v>
      </c>
      <c r="E5" s="17" t="s">
        <v>812</v>
      </c>
      <c r="F5" s="17">
        <f>QUARTILE($O$9:$O$76, 3)</f>
        <v>4.25</v>
      </c>
    </row>
    <row r="6" spans="1:16" x14ac:dyDescent="0.3">
      <c r="B6" s="17" t="s">
        <v>813</v>
      </c>
      <c r="C6" s="17">
        <f>QUARTILE($I$9:$I$76,4)</f>
        <v>7018.3333333333339</v>
      </c>
      <c r="E6" s="17" t="s">
        <v>813</v>
      </c>
      <c r="F6" s="17">
        <f>QUARTILE($O$9:$O$76, 4)</f>
        <v>58</v>
      </c>
    </row>
    <row r="8" spans="1:16" x14ac:dyDescent="0.3">
      <c r="A8" s="4" t="s">
        <v>108</v>
      </c>
      <c r="B8" t="s">
        <v>754</v>
      </c>
      <c r="C8" t="s">
        <v>755</v>
      </c>
      <c r="D8" t="s">
        <v>756</v>
      </c>
      <c r="E8" t="s">
        <v>757</v>
      </c>
      <c r="F8" t="s">
        <v>758</v>
      </c>
      <c r="G8" t="s">
        <v>759</v>
      </c>
      <c r="H8" t="s">
        <v>760</v>
      </c>
      <c r="I8" t="s">
        <v>814</v>
      </c>
      <c r="J8" t="s">
        <v>761</v>
      </c>
      <c r="K8" t="s">
        <v>762</v>
      </c>
      <c r="L8" t="s">
        <v>763</v>
      </c>
      <c r="M8" t="s">
        <v>764</v>
      </c>
      <c r="N8" t="s">
        <v>815</v>
      </c>
      <c r="O8" t="s">
        <v>820</v>
      </c>
      <c r="P8" t="s">
        <v>816</v>
      </c>
    </row>
    <row r="9" spans="1:16" x14ac:dyDescent="0.3">
      <c r="A9" s="5">
        <v>1</v>
      </c>
      <c r="B9" s="16">
        <v>0</v>
      </c>
      <c r="C9" s="16">
        <v>61.2</v>
      </c>
      <c r="D9" s="16">
        <v>1245.5999999999999</v>
      </c>
      <c r="E9" s="16">
        <v>3493.3333333333335</v>
      </c>
      <c r="F9" s="16">
        <v>3170</v>
      </c>
      <c r="G9" s="16">
        <v>6.57</v>
      </c>
      <c r="H9" s="16">
        <v>0</v>
      </c>
      <c r="I9" s="16">
        <v>3331.666666666667</v>
      </c>
      <c r="J9">
        <f>LN(C9)</f>
        <v>4.1141471895182802</v>
      </c>
      <c r="K9">
        <f>IFERROR(LN(G9), 0)</f>
        <v>1.8825138324965192</v>
      </c>
      <c r="L9">
        <f>LN(E9)</f>
        <v>8.1586116692069233</v>
      </c>
      <c r="M9">
        <f>LN(F9)</f>
        <v>8.0614868668713271</v>
      </c>
      <c r="N9" t="str" cm="1">
        <f t="array" ref="N9">_xlfn.IFS(I9&lt;=$C$3, "Low AADT", AND(I9&gt;$C$3, I9&lt;$C$5), "Medium AADT", I9&gt;=$C$5, "High AADT")</f>
        <v>Medium AADT</v>
      </c>
      <c r="O9">
        <f>COUNTIF('Formatting Data'!$DK$2:$DK$314,A9)</f>
        <v>1</v>
      </c>
      <c r="P9" t="str" cm="1">
        <f t="array" ref="P9">_xlfn.IFS(O9&lt;$F$4, "Low Crash Frequency", O9&gt;=$F$4, "High Crash Frequency")</f>
        <v>Low Crash Frequency</v>
      </c>
    </row>
    <row r="10" spans="1:16" x14ac:dyDescent="0.3">
      <c r="A10" s="5">
        <v>2</v>
      </c>
      <c r="B10" s="16">
        <v>0</v>
      </c>
      <c r="C10" s="16">
        <v>77.400000000000006</v>
      </c>
      <c r="D10" s="16">
        <v>1108</v>
      </c>
      <c r="E10" s="16">
        <v>2526.6666666666665</v>
      </c>
      <c r="F10" s="16">
        <v>1977.5</v>
      </c>
      <c r="G10" s="16">
        <v>2.85</v>
      </c>
      <c r="H10" s="16">
        <v>1.1000000000000001</v>
      </c>
      <c r="I10" s="16">
        <v>2252.083333333333</v>
      </c>
      <c r="J10">
        <f t="shared" ref="J10:J73" si="2">LN(C10)</f>
        <v>4.3489867805956814</v>
      </c>
      <c r="K10">
        <f t="shared" ref="K10:K73" si="3">IFERROR(LN(G10), 0)</f>
        <v>1.0473189942805592</v>
      </c>
      <c r="L10">
        <f t="shared" ref="L10:L73" si="4">LN(E10)</f>
        <v>7.8346561899683076</v>
      </c>
      <c r="M10">
        <f t="shared" ref="M10:M73" si="5">LN(F10)</f>
        <v>7.5895886996418094</v>
      </c>
      <c r="N10" t="str" cm="1">
        <f t="array" ref="N10">_xlfn.IFS(I10&lt;=$C$3, "Low AADT", AND(I10&gt;$C$3, I10&lt;$C$5), "Medium AADT", I10&gt;=$C$5, "High AADT")</f>
        <v>Medium AADT</v>
      </c>
      <c r="O10">
        <f>COUNTIF('Formatting Data'!$DK$2:$DK$314,A10)</f>
        <v>4</v>
      </c>
      <c r="P10" t="str" cm="1">
        <f t="array" ref="P10">_xlfn.IFS(O10&lt;$F$4, "Low Crash Frequency", O10&gt;=$F$4, "High Crash Frequency")</f>
        <v>High Crash Frequency</v>
      </c>
    </row>
    <row r="11" spans="1:16" x14ac:dyDescent="0.3">
      <c r="A11" s="5">
        <v>3</v>
      </c>
      <c r="B11" s="16">
        <v>0</v>
      </c>
      <c r="C11" s="16">
        <v>56.8</v>
      </c>
      <c r="D11" s="16">
        <v>765.9</v>
      </c>
      <c r="E11" s="16">
        <v>2990</v>
      </c>
      <c r="F11" s="16">
        <v>2582.5</v>
      </c>
      <c r="G11" s="16">
        <v>10.68</v>
      </c>
      <c r="H11" s="16">
        <v>6.3</v>
      </c>
      <c r="I11" s="16">
        <v>2786.25</v>
      </c>
      <c r="J11">
        <f t="shared" si="2"/>
        <v>4.0395363257271057</v>
      </c>
      <c r="K11">
        <f t="shared" si="3"/>
        <v>2.3683728335320486</v>
      </c>
      <c r="L11">
        <f t="shared" si="4"/>
        <v>8.0030286663847328</v>
      </c>
      <c r="M11">
        <f t="shared" si="5"/>
        <v>7.8565132009937937</v>
      </c>
      <c r="N11" t="str" cm="1">
        <f t="array" ref="N11">_xlfn.IFS(I11&lt;=$C$3, "Low AADT", AND(I11&gt;$C$3, I11&lt;$C$5), "Medium AADT", I11&gt;=$C$5, "High AADT")</f>
        <v>Medium AADT</v>
      </c>
      <c r="O11">
        <f>COUNTIF('Formatting Data'!$DK$2:$DK$314,A11)</f>
        <v>4</v>
      </c>
      <c r="P11" t="str" cm="1">
        <f t="array" ref="P11">_xlfn.IFS(O11&lt;$F$4, "Low Crash Frequency", O11&gt;=$F$4, "High Crash Frequency")</f>
        <v>High Crash Frequency</v>
      </c>
    </row>
    <row r="12" spans="1:16" x14ac:dyDescent="0.3">
      <c r="A12" s="5">
        <v>4</v>
      </c>
      <c r="B12" s="16">
        <v>0</v>
      </c>
      <c r="C12" s="16">
        <v>51</v>
      </c>
      <c r="D12" s="16">
        <v>869.8</v>
      </c>
      <c r="E12" s="16">
        <v>2990</v>
      </c>
      <c r="F12" s="16">
        <v>2582.5</v>
      </c>
      <c r="G12" s="16">
        <v>6.72</v>
      </c>
      <c r="H12" s="16">
        <v>0</v>
      </c>
      <c r="I12" s="16">
        <v>2786.25</v>
      </c>
      <c r="J12">
        <f t="shared" si="2"/>
        <v>3.9318256327243257</v>
      </c>
      <c r="K12">
        <f t="shared" si="3"/>
        <v>1.9050881545350582</v>
      </c>
      <c r="L12">
        <f t="shared" si="4"/>
        <v>8.0030286663847328</v>
      </c>
      <c r="M12">
        <f t="shared" si="5"/>
        <v>7.8565132009937937</v>
      </c>
      <c r="N12" t="str" cm="1">
        <f t="array" ref="N12">_xlfn.IFS(I12&lt;=$C$3, "Low AADT", AND(I12&gt;$C$3, I12&lt;$C$5), "Medium AADT", I12&gt;=$C$5, "High AADT")</f>
        <v>Medium AADT</v>
      </c>
      <c r="O12">
        <f>COUNTIF('Formatting Data'!$DK$2:$DK$314,A12)</f>
        <v>6</v>
      </c>
      <c r="P12" t="str" cm="1">
        <f t="array" ref="P12">_xlfn.IFS(O12&lt;$F$4, "Low Crash Frequency", O12&gt;=$F$4, "High Crash Frequency")</f>
        <v>High Crash Frequency</v>
      </c>
    </row>
    <row r="13" spans="1:16" x14ac:dyDescent="0.3">
      <c r="A13" s="5">
        <v>7</v>
      </c>
      <c r="B13" s="16">
        <v>0</v>
      </c>
      <c r="C13" s="16">
        <v>47.7</v>
      </c>
      <c r="D13" s="16">
        <v>676.2</v>
      </c>
      <c r="E13" s="16">
        <v>476.66666666666669</v>
      </c>
      <c r="F13" s="16">
        <v>430</v>
      </c>
      <c r="G13" s="16">
        <v>6.96</v>
      </c>
      <c r="H13" s="16">
        <v>0</v>
      </c>
      <c r="I13" s="16">
        <v>453.33333333333337</v>
      </c>
      <c r="J13">
        <f t="shared" si="2"/>
        <v>3.8649313978942956</v>
      </c>
      <c r="K13">
        <f t="shared" si="3"/>
        <v>1.9401794743463283</v>
      </c>
      <c r="L13">
        <f t="shared" si="4"/>
        <v>6.1668174345858437</v>
      </c>
      <c r="M13">
        <f t="shared" si="5"/>
        <v>6.0637852086876078</v>
      </c>
      <c r="N13" t="str" cm="1">
        <f t="array" ref="N13">_xlfn.IFS(I13&lt;=$C$3, "Low AADT", AND(I13&gt;$C$3, I13&lt;$C$5), "Medium AADT", I13&gt;=$C$5, "High AADT")</f>
        <v>Low AADT</v>
      </c>
      <c r="O13">
        <f>COUNTIF('Formatting Data'!$DK$2:$DK$314,A13)</f>
        <v>1</v>
      </c>
      <c r="P13" t="str" cm="1">
        <f t="array" ref="P13">_xlfn.IFS(O13&lt;$F$4, "Low Crash Frequency", O13&gt;=$F$4, "High Crash Frequency")</f>
        <v>Low Crash Frequency</v>
      </c>
    </row>
    <row r="14" spans="1:16" x14ac:dyDescent="0.3">
      <c r="A14" s="5">
        <v>8</v>
      </c>
      <c r="B14" s="16">
        <v>0</v>
      </c>
      <c r="C14" s="16">
        <v>29.2</v>
      </c>
      <c r="D14" s="16">
        <v>705</v>
      </c>
      <c r="E14" s="16">
        <v>2913.3333333333335</v>
      </c>
      <c r="F14" s="16">
        <v>2650</v>
      </c>
      <c r="G14" s="16">
        <v>8.11</v>
      </c>
      <c r="H14" s="16">
        <v>0</v>
      </c>
      <c r="I14" s="16">
        <v>2781.666666666667</v>
      </c>
      <c r="J14">
        <f t="shared" si="2"/>
        <v>3.3741687092742358</v>
      </c>
      <c r="K14">
        <f t="shared" si="3"/>
        <v>2.0930978681273213</v>
      </c>
      <c r="L14">
        <f t="shared" si="4"/>
        <v>7.9770531799814712</v>
      </c>
      <c r="M14">
        <f t="shared" si="5"/>
        <v>7.8823149189802679</v>
      </c>
      <c r="N14" t="str" cm="1">
        <f t="array" ref="N14">_xlfn.IFS(I14&lt;=$C$3, "Low AADT", AND(I14&gt;$C$3, I14&lt;$C$5), "Medium AADT", I14&gt;=$C$5, "High AADT")</f>
        <v>Medium AADT</v>
      </c>
      <c r="O14">
        <f>COUNTIF('Formatting Data'!$DK$2:$DK$314,A14)</f>
        <v>11</v>
      </c>
      <c r="P14" t="str" cm="1">
        <f t="array" ref="P14">_xlfn.IFS(O14&lt;$F$4, "Low Crash Frequency", O14&gt;=$F$4, "High Crash Frequency")</f>
        <v>High Crash Frequency</v>
      </c>
    </row>
    <row r="15" spans="1:16" x14ac:dyDescent="0.3">
      <c r="A15" s="5">
        <v>9</v>
      </c>
      <c r="B15" s="16">
        <v>0</v>
      </c>
      <c r="C15" s="16">
        <v>53.2</v>
      </c>
      <c r="D15" s="16">
        <v>974.7</v>
      </c>
      <c r="E15" s="16">
        <v>2070</v>
      </c>
      <c r="F15" s="16">
        <v>1612.5</v>
      </c>
      <c r="G15" s="16">
        <v>4.55</v>
      </c>
      <c r="H15" s="16">
        <v>0</v>
      </c>
      <c r="I15" s="16">
        <v>1841.25</v>
      </c>
      <c r="J15">
        <f t="shared" si="2"/>
        <v>3.9740583963475986</v>
      </c>
      <c r="K15">
        <f t="shared" si="3"/>
        <v>1.5151272329628591</v>
      </c>
      <c r="L15">
        <f t="shared" si="4"/>
        <v>7.6353038862594147</v>
      </c>
      <c r="M15">
        <f t="shared" si="5"/>
        <v>7.3855410486699276</v>
      </c>
      <c r="N15" t="str" cm="1">
        <f t="array" ref="N15">_xlfn.IFS(I15&lt;=$C$3, "Low AADT", AND(I15&gt;$C$3, I15&lt;$C$5), "Medium AADT", I15&gt;=$C$5, "High AADT")</f>
        <v>Medium AADT</v>
      </c>
      <c r="O15">
        <f>COUNTIF('Formatting Data'!$DK$2:$DK$314,A15)</f>
        <v>3</v>
      </c>
      <c r="P15" t="str" cm="1">
        <f t="array" ref="P15">_xlfn.IFS(O15&lt;$F$4, "Low Crash Frequency", O15&gt;=$F$4, "High Crash Frequency")</f>
        <v>High Crash Frequency</v>
      </c>
    </row>
    <row r="16" spans="1:16" x14ac:dyDescent="0.3">
      <c r="A16" s="5">
        <v>10</v>
      </c>
      <c r="B16" s="16">
        <v>0</v>
      </c>
      <c r="C16" s="16">
        <v>72.3</v>
      </c>
      <c r="D16" s="16">
        <v>1198.8</v>
      </c>
      <c r="E16" s="16">
        <v>2070</v>
      </c>
      <c r="F16" s="16">
        <v>1612.5</v>
      </c>
      <c r="G16" s="16">
        <v>6.43</v>
      </c>
      <c r="H16" s="16">
        <v>0</v>
      </c>
      <c r="I16" s="16">
        <v>1841.25</v>
      </c>
      <c r="J16">
        <f t="shared" si="2"/>
        <v>4.2808241291647189</v>
      </c>
      <c r="K16">
        <f t="shared" si="3"/>
        <v>1.860974538249528</v>
      </c>
      <c r="L16">
        <f t="shared" si="4"/>
        <v>7.6353038862594147</v>
      </c>
      <c r="M16">
        <f t="shared" si="5"/>
        <v>7.3855410486699276</v>
      </c>
      <c r="N16" t="str" cm="1">
        <f t="array" ref="N16">_xlfn.IFS(I16&lt;=$C$3, "Low AADT", AND(I16&gt;$C$3, I16&lt;$C$5), "Medium AADT", I16&gt;=$C$5, "High AADT")</f>
        <v>Medium AADT</v>
      </c>
      <c r="O16">
        <f>COUNTIF('Formatting Data'!$DK$2:$DK$314,A16)</f>
        <v>5</v>
      </c>
      <c r="P16" t="str" cm="1">
        <f t="array" ref="P16">_xlfn.IFS(O16&lt;$F$4, "Low Crash Frequency", O16&gt;=$F$4, "High Crash Frequency")</f>
        <v>High Crash Frequency</v>
      </c>
    </row>
    <row r="17" spans="1:16" x14ac:dyDescent="0.3">
      <c r="A17" s="5">
        <v>11</v>
      </c>
      <c r="B17" s="16">
        <v>0</v>
      </c>
      <c r="C17" s="16">
        <v>44.1</v>
      </c>
      <c r="D17" s="16">
        <v>839.1</v>
      </c>
      <c r="E17" s="16">
        <v>3906.6666666666665</v>
      </c>
      <c r="F17" s="16">
        <v>3442.5</v>
      </c>
      <c r="G17" s="16">
        <v>7.4</v>
      </c>
      <c r="H17" s="16">
        <v>0</v>
      </c>
      <c r="I17" s="16">
        <v>3674.583333333333</v>
      </c>
      <c r="J17">
        <f t="shared" si="2"/>
        <v>3.7864597824528001</v>
      </c>
      <c r="K17">
        <f t="shared" si="3"/>
        <v>2.0014800002101243</v>
      </c>
      <c r="L17">
        <f t="shared" si="4"/>
        <v>8.2704397744628935</v>
      </c>
      <c r="M17">
        <f t="shared" si="5"/>
        <v>8.1439532306028095</v>
      </c>
      <c r="N17" t="str" cm="1">
        <f t="array" ref="N17">_xlfn.IFS(I17&lt;=$C$3, "Low AADT", AND(I17&gt;$C$3, I17&lt;$C$5), "Medium AADT", I17&gt;=$C$5, "High AADT")</f>
        <v>Medium AADT</v>
      </c>
      <c r="O17">
        <f>COUNTIF('Formatting Data'!$DK$2:$DK$314,A17)</f>
        <v>6</v>
      </c>
      <c r="P17" t="str" cm="1">
        <f t="array" ref="P17">_xlfn.IFS(O17&lt;$F$4, "Low Crash Frequency", O17&gt;=$F$4, "High Crash Frequency")</f>
        <v>High Crash Frequency</v>
      </c>
    </row>
    <row r="18" spans="1:16" x14ac:dyDescent="0.3">
      <c r="A18" s="5">
        <v>12</v>
      </c>
      <c r="B18" s="16">
        <v>0</v>
      </c>
      <c r="C18" s="16">
        <v>41.1</v>
      </c>
      <c r="D18" s="16">
        <v>645.9</v>
      </c>
      <c r="E18" s="16">
        <v>1640</v>
      </c>
      <c r="F18" s="16">
        <v>1610</v>
      </c>
      <c r="G18" s="16">
        <v>5.98</v>
      </c>
      <c r="H18" s="16">
        <v>0</v>
      </c>
      <c r="I18" s="16">
        <v>1625</v>
      </c>
      <c r="J18">
        <f t="shared" si="2"/>
        <v>3.7160081215021892</v>
      </c>
      <c r="K18">
        <f t="shared" si="3"/>
        <v>1.7884205679625405</v>
      </c>
      <c r="L18">
        <f t="shared" si="4"/>
        <v>7.4024515208182438</v>
      </c>
      <c r="M18">
        <f t="shared" si="5"/>
        <v>7.383989457978509</v>
      </c>
      <c r="N18" t="str" cm="1">
        <f t="array" ref="N18">_xlfn.IFS(I18&lt;=$C$3, "Low AADT", AND(I18&gt;$C$3, I18&lt;$C$5), "Medium AADT", I18&gt;=$C$5, "High AADT")</f>
        <v>Medium AADT</v>
      </c>
      <c r="O18">
        <f>COUNTIF('Formatting Data'!$DK$2:$DK$314,A18)</f>
        <v>5</v>
      </c>
      <c r="P18" t="str" cm="1">
        <f t="array" ref="P18">_xlfn.IFS(O18&lt;$F$4, "Low Crash Frequency", O18&gt;=$F$4, "High Crash Frequency")</f>
        <v>High Crash Frequency</v>
      </c>
    </row>
    <row r="19" spans="1:16" x14ac:dyDescent="0.3">
      <c r="A19" s="5">
        <v>13</v>
      </c>
      <c r="B19" s="16">
        <v>0</v>
      </c>
      <c r="C19" s="16">
        <v>38</v>
      </c>
      <c r="D19" s="16">
        <v>719.6</v>
      </c>
      <c r="E19" s="16">
        <v>936.66666666666663</v>
      </c>
      <c r="F19" s="16">
        <v>865</v>
      </c>
      <c r="G19" s="16">
        <v>0</v>
      </c>
      <c r="H19" s="16">
        <v>0</v>
      </c>
      <c r="I19" s="16">
        <v>900.83333333333326</v>
      </c>
      <c r="J19">
        <f t="shared" si="2"/>
        <v>3.6375861597263857</v>
      </c>
      <c r="K19">
        <f t="shared" si="3"/>
        <v>0</v>
      </c>
      <c r="L19">
        <f t="shared" si="4"/>
        <v>6.8423274736596813</v>
      </c>
      <c r="M19">
        <f t="shared" si="5"/>
        <v>6.7627295069318789</v>
      </c>
      <c r="N19" t="str" cm="1">
        <f t="array" ref="N19">_xlfn.IFS(I19&lt;=$C$3, "Low AADT", AND(I19&gt;$C$3, I19&lt;$C$5), "Medium AADT", I19&gt;=$C$5, "High AADT")</f>
        <v>Low AADT</v>
      </c>
      <c r="O19">
        <f>COUNTIF('Formatting Data'!$DK$2:$DK$314,A19)</f>
        <v>1</v>
      </c>
      <c r="P19" t="str" cm="1">
        <f t="array" ref="P19">_xlfn.IFS(O19&lt;$F$4, "Low Crash Frequency", O19&gt;=$F$4, "High Crash Frequency")</f>
        <v>Low Crash Frequency</v>
      </c>
    </row>
    <row r="20" spans="1:16" x14ac:dyDescent="0.3">
      <c r="A20" s="5">
        <v>14</v>
      </c>
      <c r="B20" s="16">
        <v>0</v>
      </c>
      <c r="C20" s="16">
        <v>38.5</v>
      </c>
      <c r="D20" s="16">
        <v>585</v>
      </c>
      <c r="E20" s="16">
        <v>936.66666666666663</v>
      </c>
      <c r="F20" s="16">
        <v>865</v>
      </c>
      <c r="G20" s="16">
        <v>0</v>
      </c>
      <c r="H20" s="16">
        <v>0</v>
      </c>
      <c r="I20" s="16">
        <v>900.83333333333326</v>
      </c>
      <c r="J20">
        <f t="shared" si="2"/>
        <v>3.6506582412937387</v>
      </c>
      <c r="K20">
        <f t="shared" si="3"/>
        <v>0</v>
      </c>
      <c r="L20">
        <f t="shared" si="4"/>
        <v>6.8423274736596813</v>
      </c>
      <c r="M20">
        <f t="shared" si="5"/>
        <v>6.7627295069318789</v>
      </c>
      <c r="N20" t="str" cm="1">
        <f t="array" ref="N20">_xlfn.IFS(I20&lt;=$C$3, "Low AADT", AND(I20&gt;$C$3, I20&lt;$C$5), "Medium AADT", I20&gt;=$C$5, "High AADT")</f>
        <v>Low AADT</v>
      </c>
      <c r="O20">
        <f>COUNTIF('Formatting Data'!$DK$2:$DK$314,A20)</f>
        <v>2</v>
      </c>
      <c r="P20" t="str" cm="1">
        <f t="array" ref="P20">_xlfn.IFS(O20&lt;$F$4, "Low Crash Frequency", O20&gt;=$F$4, "High Crash Frequency")</f>
        <v>Low Crash Frequency</v>
      </c>
    </row>
    <row r="21" spans="1:16" x14ac:dyDescent="0.3">
      <c r="A21" s="5">
        <v>16</v>
      </c>
      <c r="B21" s="16">
        <v>0</v>
      </c>
      <c r="C21" s="16">
        <v>71.3</v>
      </c>
      <c r="D21" s="16">
        <v>1828.4</v>
      </c>
      <c r="E21" s="16">
        <v>2856.6666666666665</v>
      </c>
      <c r="F21" s="16">
        <v>2585</v>
      </c>
      <c r="G21" s="16">
        <v>6.73</v>
      </c>
      <c r="H21" s="16">
        <v>0</v>
      </c>
      <c r="I21" s="16">
        <v>2720.833333333333</v>
      </c>
      <c r="J21">
        <f t="shared" si="2"/>
        <v>4.26689632742025</v>
      </c>
      <c r="K21">
        <f t="shared" si="3"/>
        <v>1.9065751436566365</v>
      </c>
      <c r="L21">
        <f t="shared" si="4"/>
        <v>7.9574107229237159</v>
      </c>
      <c r="M21">
        <f t="shared" si="5"/>
        <v>7.8574807869425296</v>
      </c>
      <c r="N21" t="str" cm="1">
        <f t="array" ref="N21">_xlfn.IFS(I21&lt;=$C$3, "Low AADT", AND(I21&gt;$C$3, I21&lt;$C$5), "Medium AADT", I21&gt;=$C$5, "High AADT")</f>
        <v>Medium AADT</v>
      </c>
      <c r="O21">
        <f>COUNTIF('Formatting Data'!$DK$2:$DK$314,A21)</f>
        <v>2</v>
      </c>
      <c r="P21" t="str" cm="1">
        <f t="array" ref="P21">_xlfn.IFS(O21&lt;$F$4, "Low Crash Frequency", O21&gt;=$F$4, "High Crash Frequency")</f>
        <v>Low Crash Frequency</v>
      </c>
    </row>
    <row r="22" spans="1:16" x14ac:dyDescent="0.3">
      <c r="A22" s="5">
        <v>17</v>
      </c>
      <c r="B22" s="16">
        <v>0</v>
      </c>
      <c r="C22" s="16">
        <v>95.2</v>
      </c>
      <c r="D22" s="16">
        <v>1155.2</v>
      </c>
      <c r="E22" s="16">
        <v>2856.6666666666665</v>
      </c>
      <c r="F22" s="16">
        <v>2585</v>
      </c>
      <c r="G22" s="16">
        <v>8.66</v>
      </c>
      <c r="H22" s="16">
        <v>1.6</v>
      </c>
      <c r="I22" s="16">
        <v>2720.833333333333</v>
      </c>
      <c r="J22">
        <f t="shared" si="2"/>
        <v>4.5559799417973199</v>
      </c>
      <c r="K22">
        <f t="shared" si="3"/>
        <v>2.1587147225743437</v>
      </c>
      <c r="L22">
        <f t="shared" si="4"/>
        <v>7.9574107229237159</v>
      </c>
      <c r="M22">
        <f t="shared" si="5"/>
        <v>7.8574807869425296</v>
      </c>
      <c r="N22" t="str" cm="1">
        <f t="array" ref="N22">_xlfn.IFS(I22&lt;=$C$3, "Low AADT", AND(I22&gt;$C$3, I22&lt;$C$5), "Medium AADT", I22&gt;=$C$5, "High AADT")</f>
        <v>Medium AADT</v>
      </c>
      <c r="O22">
        <f>COUNTIF('Formatting Data'!$DK$2:$DK$314,A22)</f>
        <v>3</v>
      </c>
      <c r="P22" t="str" cm="1">
        <f t="array" ref="P22">_xlfn.IFS(O22&lt;$F$4, "Low Crash Frequency", O22&gt;=$F$4, "High Crash Frequency")</f>
        <v>High Crash Frequency</v>
      </c>
    </row>
    <row r="23" spans="1:16" x14ac:dyDescent="0.3">
      <c r="A23" s="5">
        <v>18</v>
      </c>
      <c r="B23" s="16">
        <v>0</v>
      </c>
      <c r="C23" s="16">
        <v>58.3</v>
      </c>
      <c r="D23" s="16">
        <v>779.4</v>
      </c>
      <c r="E23" s="16">
        <v>2856.6666666666665</v>
      </c>
      <c r="F23" s="16">
        <v>2585</v>
      </c>
      <c r="G23" s="16">
        <v>7.96</v>
      </c>
      <c r="H23" s="16">
        <v>1</v>
      </c>
      <c r="I23" s="16">
        <v>2720.833333333333</v>
      </c>
      <c r="J23">
        <f t="shared" si="2"/>
        <v>4.0656020933564463</v>
      </c>
      <c r="K23">
        <f t="shared" si="3"/>
        <v>2.0744289998562917</v>
      </c>
      <c r="L23">
        <f t="shared" si="4"/>
        <v>7.9574107229237159</v>
      </c>
      <c r="M23">
        <f t="shared" si="5"/>
        <v>7.8574807869425296</v>
      </c>
      <c r="N23" t="str" cm="1">
        <f t="array" ref="N23">_xlfn.IFS(I23&lt;=$C$3, "Low AADT", AND(I23&gt;$C$3, I23&lt;$C$5), "Medium AADT", I23&gt;=$C$5, "High AADT")</f>
        <v>Medium AADT</v>
      </c>
      <c r="O23">
        <f>COUNTIF('Formatting Data'!$DK$2:$DK$314,A23)</f>
        <v>2</v>
      </c>
      <c r="P23" t="str" cm="1">
        <f t="array" ref="P23">_xlfn.IFS(O23&lt;$F$4, "Low Crash Frequency", O23&gt;=$F$4, "High Crash Frequency")</f>
        <v>Low Crash Frequency</v>
      </c>
    </row>
    <row r="24" spans="1:16" x14ac:dyDescent="0.3">
      <c r="A24" s="5">
        <v>19</v>
      </c>
      <c r="B24" s="16">
        <v>0</v>
      </c>
      <c r="C24" s="16">
        <v>60.9</v>
      </c>
      <c r="D24" s="16">
        <v>1080</v>
      </c>
      <c r="E24" s="16">
        <v>2856.6666666666665</v>
      </c>
      <c r="F24" s="16">
        <v>2585</v>
      </c>
      <c r="G24" s="16">
        <v>7.32</v>
      </c>
      <c r="H24" s="16">
        <v>0</v>
      </c>
      <c r="I24" s="16">
        <v>2720.833333333333</v>
      </c>
      <c r="J24">
        <f t="shared" si="2"/>
        <v>4.1092331747158513</v>
      </c>
      <c r="K24">
        <f t="shared" si="3"/>
        <v>1.9906103279732201</v>
      </c>
      <c r="L24">
        <f t="shared" si="4"/>
        <v>7.9574107229237159</v>
      </c>
      <c r="M24">
        <f t="shared" si="5"/>
        <v>7.8574807869425296</v>
      </c>
      <c r="N24" t="str" cm="1">
        <f t="array" ref="N24">_xlfn.IFS(I24&lt;=$C$3, "Low AADT", AND(I24&gt;$C$3, I24&lt;$C$5), "Medium AADT", I24&gt;=$C$5, "High AADT")</f>
        <v>Medium AADT</v>
      </c>
      <c r="O24">
        <f>COUNTIF('Formatting Data'!$DK$2:$DK$314,A24)</f>
        <v>2</v>
      </c>
      <c r="P24" t="str" cm="1">
        <f t="array" ref="P24">_xlfn.IFS(O24&lt;$F$4, "Low Crash Frequency", O24&gt;=$F$4, "High Crash Frequency")</f>
        <v>Low Crash Frequency</v>
      </c>
    </row>
    <row r="25" spans="1:16" x14ac:dyDescent="0.3">
      <c r="A25" s="5">
        <v>22</v>
      </c>
      <c r="B25" s="16">
        <v>0</v>
      </c>
      <c r="C25" s="16">
        <v>68.7</v>
      </c>
      <c r="D25" s="16">
        <v>659.8</v>
      </c>
      <c r="E25" s="16">
        <v>1595</v>
      </c>
      <c r="F25" s="16">
        <v>1245</v>
      </c>
      <c r="G25" s="16">
        <v>4.62</v>
      </c>
      <c r="H25" s="16">
        <v>1.4</v>
      </c>
      <c r="I25" s="16">
        <v>1420</v>
      </c>
      <c r="J25">
        <f t="shared" si="2"/>
        <v>4.2297491992283041</v>
      </c>
      <c r="K25">
        <f t="shared" si="3"/>
        <v>1.5303947050936475</v>
      </c>
      <c r="L25">
        <f t="shared" si="4"/>
        <v>7.3746290152189449</v>
      </c>
      <c r="M25">
        <f t="shared" si="5"/>
        <v>7.1268908088988079</v>
      </c>
      <c r="N25" t="str" cm="1">
        <f t="array" ref="N25">_xlfn.IFS(I25&lt;=$C$3, "Low AADT", AND(I25&gt;$C$3, I25&lt;$C$5), "Medium AADT", I25&gt;=$C$5, "High AADT")</f>
        <v>Low AADT</v>
      </c>
      <c r="O25">
        <f>COUNTIF('Formatting Data'!$DK$2:$DK$314,A25)</f>
        <v>1</v>
      </c>
      <c r="P25" t="str" cm="1">
        <f t="array" ref="P25">_xlfn.IFS(O25&lt;$F$4, "Low Crash Frequency", O25&gt;=$F$4, "High Crash Frequency")</f>
        <v>Low Crash Frequency</v>
      </c>
    </row>
    <row r="26" spans="1:16" x14ac:dyDescent="0.3">
      <c r="A26" s="5">
        <v>24</v>
      </c>
      <c r="B26" s="16">
        <v>0</v>
      </c>
      <c r="C26" s="16">
        <v>56.3</v>
      </c>
      <c r="D26" s="16">
        <v>329.1</v>
      </c>
      <c r="E26" s="16">
        <v>1595</v>
      </c>
      <c r="F26" s="16">
        <v>1245</v>
      </c>
      <c r="G26" s="16">
        <v>7.62</v>
      </c>
      <c r="H26" s="16">
        <v>9.6999999999999993</v>
      </c>
      <c r="I26" s="16">
        <v>1420</v>
      </c>
      <c r="J26">
        <f t="shared" si="2"/>
        <v>4.0306945351456447</v>
      </c>
      <c r="K26">
        <f t="shared" si="3"/>
        <v>2.0307763696985548</v>
      </c>
      <c r="L26">
        <f t="shared" si="4"/>
        <v>7.3746290152189449</v>
      </c>
      <c r="M26">
        <f t="shared" si="5"/>
        <v>7.1268908088988079</v>
      </c>
      <c r="N26" t="str" cm="1">
        <f t="array" ref="N26">_xlfn.IFS(I26&lt;=$C$3, "Low AADT", AND(I26&gt;$C$3, I26&lt;$C$5), "Medium AADT", I26&gt;=$C$5, "High AADT")</f>
        <v>Low AADT</v>
      </c>
      <c r="O26">
        <f>COUNTIF('Formatting Data'!$DK$2:$DK$314,A26)</f>
        <v>2</v>
      </c>
      <c r="P26" t="str" cm="1">
        <f t="array" ref="P26">_xlfn.IFS(O26&lt;$F$4, "Low Crash Frequency", O26&gt;=$F$4, "High Crash Frequency")</f>
        <v>Low Crash Frequency</v>
      </c>
    </row>
    <row r="27" spans="1:16" x14ac:dyDescent="0.3">
      <c r="A27" s="5">
        <v>25</v>
      </c>
      <c r="B27" s="16">
        <v>0</v>
      </c>
      <c r="C27" s="16">
        <v>42.1</v>
      </c>
      <c r="D27" s="16">
        <v>329.4</v>
      </c>
      <c r="E27" s="16">
        <v>1595</v>
      </c>
      <c r="F27" s="16">
        <v>1245</v>
      </c>
      <c r="G27" s="16">
        <v>2.58</v>
      </c>
      <c r="H27" s="16">
        <v>3.5</v>
      </c>
      <c r="I27" s="16">
        <v>1420</v>
      </c>
      <c r="J27">
        <f t="shared" si="2"/>
        <v>3.7400477406883357</v>
      </c>
      <c r="K27">
        <f t="shared" si="3"/>
        <v>0.94778939893352609</v>
      </c>
      <c r="L27">
        <f t="shared" si="4"/>
        <v>7.3746290152189449</v>
      </c>
      <c r="M27">
        <f t="shared" si="5"/>
        <v>7.1268908088988079</v>
      </c>
      <c r="N27" t="str" cm="1">
        <f t="array" ref="N27">_xlfn.IFS(I27&lt;=$C$3, "Low AADT", AND(I27&gt;$C$3, I27&lt;$C$5), "Medium AADT", I27&gt;=$C$5, "High AADT")</f>
        <v>Low AADT</v>
      </c>
      <c r="O27">
        <f>COUNTIF('Formatting Data'!$DK$2:$DK$314,A27)</f>
        <v>1</v>
      </c>
      <c r="P27" t="str" cm="1">
        <f t="array" ref="P27">_xlfn.IFS(O27&lt;$F$4, "Low Crash Frequency", O27&gt;=$F$4, "High Crash Frequency")</f>
        <v>Low Crash Frequency</v>
      </c>
    </row>
    <row r="28" spans="1:16" x14ac:dyDescent="0.3">
      <c r="A28" s="5">
        <v>30</v>
      </c>
      <c r="B28" s="16">
        <v>0</v>
      </c>
      <c r="C28" s="16">
        <v>40.6</v>
      </c>
      <c r="D28" s="16">
        <v>420.6</v>
      </c>
      <c r="E28" s="16">
        <v>1595</v>
      </c>
      <c r="F28" s="16">
        <v>1245</v>
      </c>
      <c r="G28" s="16">
        <v>5.04</v>
      </c>
      <c r="H28" s="16">
        <v>3.1</v>
      </c>
      <c r="I28" s="16">
        <v>1420</v>
      </c>
      <c r="J28">
        <f t="shared" si="2"/>
        <v>3.7037680666076871</v>
      </c>
      <c r="K28">
        <f t="shared" si="3"/>
        <v>1.6174060820832772</v>
      </c>
      <c r="L28">
        <f t="shared" si="4"/>
        <v>7.3746290152189449</v>
      </c>
      <c r="M28">
        <f t="shared" si="5"/>
        <v>7.1268908088988079</v>
      </c>
      <c r="N28" t="str" cm="1">
        <f t="array" ref="N28">_xlfn.IFS(I28&lt;=$C$3, "Low AADT", AND(I28&gt;$C$3, I28&lt;$C$5), "Medium AADT", I28&gt;=$C$5, "High AADT")</f>
        <v>Low AADT</v>
      </c>
      <c r="O28">
        <f>COUNTIF('Formatting Data'!$DK$2:$DK$314,A28)</f>
        <v>1</v>
      </c>
      <c r="P28" t="str" cm="1">
        <f t="array" ref="P28">_xlfn.IFS(O28&lt;$F$4, "Low Crash Frequency", O28&gt;=$F$4, "High Crash Frequency")</f>
        <v>Low Crash Frequency</v>
      </c>
    </row>
    <row r="29" spans="1:16" x14ac:dyDescent="0.3">
      <c r="A29" s="5">
        <v>31</v>
      </c>
      <c r="B29" s="16">
        <v>0</v>
      </c>
      <c r="C29" s="16">
        <v>72.900000000000006</v>
      </c>
      <c r="D29" s="16">
        <v>509.2</v>
      </c>
      <c r="E29" s="16">
        <v>1595</v>
      </c>
      <c r="F29" s="16">
        <v>1245</v>
      </c>
      <c r="G29" s="16">
        <v>9.98</v>
      </c>
      <c r="H29" s="16">
        <v>11.1</v>
      </c>
      <c r="I29" s="16">
        <v>1420</v>
      </c>
      <c r="J29">
        <f t="shared" si="2"/>
        <v>4.2890886390146123</v>
      </c>
      <c r="K29">
        <f t="shared" si="3"/>
        <v>2.3005830903233728</v>
      </c>
      <c r="L29">
        <f t="shared" si="4"/>
        <v>7.3746290152189449</v>
      </c>
      <c r="M29">
        <f t="shared" si="5"/>
        <v>7.1268908088988079</v>
      </c>
      <c r="N29" t="str" cm="1">
        <f t="array" ref="N29">_xlfn.IFS(I29&lt;=$C$3, "Low AADT", AND(I29&gt;$C$3, I29&lt;$C$5), "Medium AADT", I29&gt;=$C$5, "High AADT")</f>
        <v>Low AADT</v>
      </c>
      <c r="O29">
        <f>COUNTIF('Formatting Data'!$DK$2:$DK$314,A29)</f>
        <v>1</v>
      </c>
      <c r="P29" t="str" cm="1">
        <f t="array" ref="P29">_xlfn.IFS(O29&lt;$F$4, "Low Crash Frequency", O29&gt;=$F$4, "High Crash Frequency")</f>
        <v>Low Crash Frequency</v>
      </c>
    </row>
    <row r="30" spans="1:16" x14ac:dyDescent="0.3">
      <c r="A30" s="5">
        <v>33</v>
      </c>
      <c r="B30" s="16">
        <v>0</v>
      </c>
      <c r="C30" s="16">
        <v>54.4</v>
      </c>
      <c r="D30" s="16">
        <v>420.3</v>
      </c>
      <c r="E30" s="16">
        <v>1595</v>
      </c>
      <c r="F30" s="16">
        <v>1245</v>
      </c>
      <c r="G30" s="16">
        <v>5.87</v>
      </c>
      <c r="H30" s="16">
        <v>5.8</v>
      </c>
      <c r="I30" s="16">
        <v>1420</v>
      </c>
      <c r="J30">
        <f t="shared" si="2"/>
        <v>3.9963641538618968</v>
      </c>
      <c r="K30">
        <f t="shared" si="3"/>
        <v>1.7698546338400052</v>
      </c>
      <c r="L30">
        <f t="shared" si="4"/>
        <v>7.3746290152189449</v>
      </c>
      <c r="M30">
        <f t="shared" si="5"/>
        <v>7.1268908088988079</v>
      </c>
      <c r="N30" t="str" cm="1">
        <f t="array" ref="N30">_xlfn.IFS(I30&lt;=$C$3, "Low AADT", AND(I30&gt;$C$3, I30&lt;$C$5), "Medium AADT", I30&gt;=$C$5, "High AADT")</f>
        <v>Low AADT</v>
      </c>
      <c r="O30">
        <f>COUNTIF('Formatting Data'!$DK$2:$DK$314,A30)</f>
        <v>1</v>
      </c>
      <c r="P30" t="str" cm="1">
        <f t="array" ref="P30">_xlfn.IFS(O30&lt;$F$4, "Low Crash Frequency", O30&gt;=$F$4, "High Crash Frequency")</f>
        <v>Low Crash Frequency</v>
      </c>
    </row>
    <row r="31" spans="1:16" x14ac:dyDescent="0.3">
      <c r="A31" s="5">
        <v>34</v>
      </c>
      <c r="B31" s="16">
        <v>0</v>
      </c>
      <c r="C31" s="16">
        <v>84.5</v>
      </c>
      <c r="D31" s="16">
        <v>463.7</v>
      </c>
      <c r="E31" s="16">
        <v>1595</v>
      </c>
      <c r="F31" s="16">
        <v>1245</v>
      </c>
      <c r="G31" s="16">
        <v>12.18</v>
      </c>
      <c r="H31" s="16">
        <v>14</v>
      </c>
      <c r="I31" s="16">
        <v>1420</v>
      </c>
      <c r="J31">
        <f t="shared" si="2"/>
        <v>4.4367515343631281</v>
      </c>
      <c r="K31">
        <f t="shared" si="3"/>
        <v>2.4997952622817508</v>
      </c>
      <c r="L31">
        <f t="shared" si="4"/>
        <v>7.3746290152189449</v>
      </c>
      <c r="M31">
        <f t="shared" si="5"/>
        <v>7.1268908088988079</v>
      </c>
      <c r="N31" t="str" cm="1">
        <f t="array" ref="N31">_xlfn.IFS(I31&lt;=$C$3, "Low AADT", AND(I31&gt;$C$3, I31&lt;$C$5), "Medium AADT", I31&gt;=$C$5, "High AADT")</f>
        <v>Low AADT</v>
      </c>
      <c r="O31">
        <f>COUNTIF('Formatting Data'!$DK$2:$DK$314,A31)</f>
        <v>2</v>
      </c>
      <c r="P31" t="str" cm="1">
        <f t="array" ref="P31">_xlfn.IFS(O31&lt;$F$4, "Low Crash Frequency", O31&gt;=$F$4, "High Crash Frequency")</f>
        <v>Low Crash Frequency</v>
      </c>
    </row>
    <row r="32" spans="1:16" x14ac:dyDescent="0.3">
      <c r="A32" s="5">
        <v>35</v>
      </c>
      <c r="B32" s="16">
        <v>0</v>
      </c>
      <c r="C32" s="16">
        <v>28.2</v>
      </c>
      <c r="D32" s="16">
        <v>464.2</v>
      </c>
      <c r="E32" s="16">
        <v>1595</v>
      </c>
      <c r="F32" s="16">
        <v>1245</v>
      </c>
      <c r="G32" s="16">
        <v>9.24</v>
      </c>
      <c r="H32" s="16">
        <v>5.3</v>
      </c>
      <c r="I32" s="16">
        <v>1420</v>
      </c>
      <c r="J32">
        <f t="shared" si="2"/>
        <v>3.3393219779440679</v>
      </c>
      <c r="K32">
        <f t="shared" si="3"/>
        <v>2.2235418856535927</v>
      </c>
      <c r="L32">
        <f t="shared" si="4"/>
        <v>7.3746290152189449</v>
      </c>
      <c r="M32">
        <f t="shared" si="5"/>
        <v>7.1268908088988079</v>
      </c>
      <c r="N32" t="str" cm="1">
        <f t="array" ref="N32">_xlfn.IFS(I32&lt;=$C$3, "Low AADT", AND(I32&gt;$C$3, I32&lt;$C$5), "Medium AADT", I32&gt;=$C$5, "High AADT")</f>
        <v>Low AADT</v>
      </c>
      <c r="O32">
        <f>COUNTIF('Formatting Data'!$DK$2:$DK$314,A32)</f>
        <v>1</v>
      </c>
      <c r="P32" t="str" cm="1">
        <f t="array" ref="P32">_xlfn.IFS(O32&lt;$F$4, "Low Crash Frequency", O32&gt;=$F$4, "High Crash Frequency")</f>
        <v>Low Crash Frequency</v>
      </c>
    </row>
    <row r="33" spans="1:16" x14ac:dyDescent="0.3">
      <c r="A33" s="5">
        <v>37</v>
      </c>
      <c r="B33" s="16">
        <v>0</v>
      </c>
      <c r="C33" s="16">
        <v>138</v>
      </c>
      <c r="D33" s="16">
        <v>418.9</v>
      </c>
      <c r="E33" s="16">
        <v>1595</v>
      </c>
      <c r="F33" s="16">
        <v>1245</v>
      </c>
      <c r="G33" s="16">
        <v>11.26</v>
      </c>
      <c r="H33" s="16">
        <v>18.3</v>
      </c>
      <c r="I33" s="16">
        <v>1420</v>
      </c>
      <c r="J33">
        <f t="shared" si="2"/>
        <v>4.9272536851572051</v>
      </c>
      <c r="K33">
        <f t="shared" si="3"/>
        <v>2.4212566227115442</v>
      </c>
      <c r="L33">
        <f t="shared" si="4"/>
        <v>7.3746290152189449</v>
      </c>
      <c r="M33">
        <f t="shared" si="5"/>
        <v>7.1268908088988079</v>
      </c>
      <c r="N33" t="str" cm="1">
        <f t="array" ref="N33">_xlfn.IFS(I33&lt;=$C$3, "Low AADT", AND(I33&gt;$C$3, I33&lt;$C$5), "Medium AADT", I33&gt;=$C$5, "High AADT")</f>
        <v>Low AADT</v>
      </c>
      <c r="O33">
        <f>COUNTIF('Formatting Data'!$DK$2:$DK$314,A33)</f>
        <v>3</v>
      </c>
      <c r="P33" t="str" cm="1">
        <f t="array" ref="P33">_xlfn.IFS(O33&lt;$F$4, "Low Crash Frequency", O33&gt;=$F$4, "High Crash Frequency")</f>
        <v>High Crash Frequency</v>
      </c>
    </row>
    <row r="34" spans="1:16" x14ac:dyDescent="0.3">
      <c r="A34" s="5">
        <v>38</v>
      </c>
      <c r="B34" s="16">
        <v>0</v>
      </c>
      <c r="C34" s="16">
        <v>67.900000000000006</v>
      </c>
      <c r="D34" s="16">
        <v>390</v>
      </c>
      <c r="E34" s="16">
        <v>1595</v>
      </c>
      <c r="F34" s="16">
        <v>1245</v>
      </c>
      <c r="G34" s="16">
        <v>6.77</v>
      </c>
      <c r="H34" s="16">
        <v>8.3000000000000007</v>
      </c>
      <c r="I34" s="16">
        <v>1420</v>
      </c>
      <c r="J34">
        <f t="shared" si="2"/>
        <v>4.2180360345646504</v>
      </c>
      <c r="K34">
        <f t="shared" si="3"/>
        <v>1.9125010869241836</v>
      </c>
      <c r="L34">
        <f t="shared" si="4"/>
        <v>7.3746290152189449</v>
      </c>
      <c r="M34">
        <f t="shared" si="5"/>
        <v>7.1268908088988079</v>
      </c>
      <c r="N34" t="str" cm="1">
        <f t="array" ref="N34">_xlfn.IFS(I34&lt;=$C$3, "Low AADT", AND(I34&gt;$C$3, I34&lt;$C$5), "Medium AADT", I34&gt;=$C$5, "High AADT")</f>
        <v>Low AADT</v>
      </c>
      <c r="O34">
        <f>COUNTIF('Formatting Data'!$DK$2:$DK$314,A34)</f>
        <v>1</v>
      </c>
      <c r="P34" t="str" cm="1">
        <f t="array" ref="P34">_xlfn.IFS(O34&lt;$F$4, "Low Crash Frequency", O34&gt;=$F$4, "High Crash Frequency")</f>
        <v>Low Crash Frequency</v>
      </c>
    </row>
    <row r="35" spans="1:16" x14ac:dyDescent="0.3">
      <c r="A35" s="5">
        <v>39</v>
      </c>
      <c r="B35" s="16">
        <v>0</v>
      </c>
      <c r="C35" s="16">
        <v>56.5</v>
      </c>
      <c r="D35" s="16">
        <v>300.3</v>
      </c>
      <c r="E35" s="16">
        <v>1595</v>
      </c>
      <c r="F35" s="16">
        <v>1245</v>
      </c>
      <c r="G35" s="16">
        <v>7.37</v>
      </c>
      <c r="H35" s="16">
        <v>11.9</v>
      </c>
      <c r="I35" s="16">
        <v>1420</v>
      </c>
      <c r="J35">
        <f t="shared" si="2"/>
        <v>4.0342406381523954</v>
      </c>
      <c r="K35">
        <f t="shared" si="3"/>
        <v>1.9974177062012453</v>
      </c>
      <c r="L35">
        <f t="shared" si="4"/>
        <v>7.3746290152189449</v>
      </c>
      <c r="M35">
        <f t="shared" si="5"/>
        <v>7.1268908088988079</v>
      </c>
      <c r="N35" t="str" cm="1">
        <f t="array" ref="N35">_xlfn.IFS(I35&lt;=$C$3, "Low AADT", AND(I35&gt;$C$3, I35&lt;$C$5), "Medium AADT", I35&gt;=$C$5, "High AADT")</f>
        <v>Low AADT</v>
      </c>
      <c r="O35">
        <f>COUNTIF('Formatting Data'!$DK$2:$DK$314,A35)</f>
        <v>1</v>
      </c>
      <c r="P35" t="str" cm="1">
        <f t="array" ref="P35">_xlfn.IFS(O35&lt;$F$4, "Low Crash Frequency", O35&gt;=$F$4, "High Crash Frequency")</f>
        <v>Low Crash Frequency</v>
      </c>
    </row>
    <row r="36" spans="1:16" x14ac:dyDescent="0.3">
      <c r="A36" s="5">
        <v>41</v>
      </c>
      <c r="B36" s="16">
        <v>0</v>
      </c>
      <c r="C36" s="16">
        <v>73.7</v>
      </c>
      <c r="D36" s="16">
        <v>611</v>
      </c>
      <c r="E36" s="16">
        <v>1595</v>
      </c>
      <c r="F36" s="16">
        <v>1245</v>
      </c>
      <c r="G36" s="16">
        <v>7.44</v>
      </c>
      <c r="H36" s="16">
        <v>2.7</v>
      </c>
      <c r="I36" s="16">
        <v>1420</v>
      </c>
      <c r="J36">
        <f t="shared" si="2"/>
        <v>4.3000027991952914</v>
      </c>
      <c r="K36">
        <f t="shared" si="3"/>
        <v>2.0068708488450007</v>
      </c>
      <c r="L36">
        <f t="shared" si="4"/>
        <v>7.3746290152189449</v>
      </c>
      <c r="M36">
        <f t="shared" si="5"/>
        <v>7.1268908088988079</v>
      </c>
      <c r="N36" t="str" cm="1">
        <f t="array" ref="N36">_xlfn.IFS(I36&lt;=$C$3, "Low AADT", AND(I36&gt;$C$3, I36&lt;$C$5), "Medium AADT", I36&gt;=$C$5, "High AADT")</f>
        <v>Low AADT</v>
      </c>
      <c r="O36">
        <f>COUNTIF('Formatting Data'!$DK$2:$DK$314,A36)</f>
        <v>2</v>
      </c>
      <c r="P36" t="str" cm="1">
        <f t="array" ref="P36">_xlfn.IFS(O36&lt;$F$4, "Low Crash Frequency", O36&gt;=$F$4, "High Crash Frequency")</f>
        <v>Low Crash Frequency</v>
      </c>
    </row>
    <row r="37" spans="1:16" x14ac:dyDescent="0.3">
      <c r="A37" s="5">
        <v>43</v>
      </c>
      <c r="B37" s="16">
        <v>0</v>
      </c>
      <c r="C37" s="16">
        <v>90.7</v>
      </c>
      <c r="D37" s="16">
        <v>390.1</v>
      </c>
      <c r="E37" s="16">
        <v>1595</v>
      </c>
      <c r="F37" s="16">
        <v>1245</v>
      </c>
      <c r="G37" s="16">
        <v>7.56</v>
      </c>
      <c r="H37" s="16">
        <v>9.1999999999999993</v>
      </c>
      <c r="I37" s="16">
        <v>1420</v>
      </c>
      <c r="J37">
        <f t="shared" si="2"/>
        <v>4.5075573571210912</v>
      </c>
      <c r="K37">
        <f t="shared" si="3"/>
        <v>2.0228711901914416</v>
      </c>
      <c r="L37">
        <f t="shared" si="4"/>
        <v>7.3746290152189449</v>
      </c>
      <c r="M37">
        <f t="shared" si="5"/>
        <v>7.1268908088988079</v>
      </c>
      <c r="N37" t="str" cm="1">
        <f t="array" ref="N37">_xlfn.IFS(I37&lt;=$C$3, "Low AADT", AND(I37&gt;$C$3, I37&lt;$C$5), "Medium AADT", I37&gt;=$C$5, "High AADT")</f>
        <v>Low AADT</v>
      </c>
      <c r="O37">
        <f>COUNTIF('Formatting Data'!$DK$2:$DK$314,A37)</f>
        <v>7</v>
      </c>
      <c r="P37" t="str" cm="1">
        <f t="array" ref="P37">_xlfn.IFS(O37&lt;$F$4, "Low Crash Frequency", O37&gt;=$F$4, "High Crash Frequency")</f>
        <v>High Crash Frequency</v>
      </c>
    </row>
    <row r="38" spans="1:16" x14ac:dyDescent="0.3">
      <c r="A38" s="5">
        <v>45</v>
      </c>
      <c r="B38" s="16">
        <v>0</v>
      </c>
      <c r="C38" s="16">
        <v>60.8</v>
      </c>
      <c r="D38" s="16">
        <v>630.20000000000005</v>
      </c>
      <c r="E38" s="16">
        <v>2246.6666666666665</v>
      </c>
      <c r="F38" s="16">
        <v>2102.5</v>
      </c>
      <c r="G38" s="16">
        <v>7.59</v>
      </c>
      <c r="H38" s="16">
        <v>12</v>
      </c>
      <c r="I38" s="16">
        <v>2174.583333333333</v>
      </c>
      <c r="J38">
        <f t="shared" si="2"/>
        <v>4.1075897889721213</v>
      </c>
      <c r="K38">
        <f t="shared" si="3"/>
        <v>2.0268315914075385</v>
      </c>
      <c r="L38">
        <f t="shared" si="4"/>
        <v>7.7172029152382429</v>
      </c>
      <c r="M38">
        <f t="shared" si="5"/>
        <v>7.6508823918471034</v>
      </c>
      <c r="N38" t="str" cm="1">
        <f t="array" ref="N38">_xlfn.IFS(I38&lt;=$C$3, "Low AADT", AND(I38&gt;$C$3, I38&lt;$C$5), "Medium AADT", I38&gt;=$C$5, "High AADT")</f>
        <v>Medium AADT</v>
      </c>
      <c r="O38">
        <f>COUNTIF('Formatting Data'!$DK$2:$DK$314,A38)</f>
        <v>1</v>
      </c>
      <c r="P38" t="str" cm="1">
        <f t="array" ref="P38">_xlfn.IFS(O38&lt;$F$4, "Low Crash Frequency", O38&gt;=$F$4, "High Crash Frequency")</f>
        <v>Low Crash Frequency</v>
      </c>
    </row>
    <row r="39" spans="1:16" x14ac:dyDescent="0.3">
      <c r="A39" s="5">
        <v>46</v>
      </c>
      <c r="B39" s="16">
        <v>0</v>
      </c>
      <c r="C39" s="16">
        <v>60.7</v>
      </c>
      <c r="D39" s="16">
        <v>225.4</v>
      </c>
      <c r="E39" s="16">
        <v>2246.6666666666665</v>
      </c>
      <c r="F39" s="16">
        <v>2102.5</v>
      </c>
      <c r="G39" s="16">
        <v>7.57</v>
      </c>
      <c r="H39" s="16">
        <v>11.6</v>
      </c>
      <c r="I39" s="16">
        <v>2174.583333333333</v>
      </c>
      <c r="J39">
        <f t="shared" si="2"/>
        <v>4.1059436980654525</v>
      </c>
      <c r="K39">
        <f t="shared" si="3"/>
        <v>2.0241930674493576</v>
      </c>
      <c r="L39">
        <f t="shared" si="4"/>
        <v>7.7172029152382429</v>
      </c>
      <c r="M39">
        <f t="shared" si="5"/>
        <v>7.6508823918471034</v>
      </c>
      <c r="N39" t="str" cm="1">
        <f t="array" ref="N39">_xlfn.IFS(I39&lt;=$C$3, "Low AADT", AND(I39&gt;$C$3, I39&lt;$C$5), "Medium AADT", I39&gt;=$C$5, "High AADT")</f>
        <v>Medium AADT</v>
      </c>
      <c r="O39">
        <f>COUNTIF('Formatting Data'!$DK$2:$DK$314,A39)</f>
        <v>4</v>
      </c>
      <c r="P39" t="str" cm="1">
        <f t="array" ref="P39">_xlfn.IFS(O39&lt;$F$4, "Low Crash Frequency", O39&gt;=$F$4, "High Crash Frequency")</f>
        <v>High Crash Frequency</v>
      </c>
    </row>
    <row r="40" spans="1:16" x14ac:dyDescent="0.3">
      <c r="A40" s="5">
        <v>48</v>
      </c>
      <c r="B40" s="16">
        <v>0</v>
      </c>
      <c r="C40" s="16">
        <v>88.7</v>
      </c>
      <c r="D40" s="16">
        <v>329.3</v>
      </c>
      <c r="E40" s="16">
        <v>2246.6666666666665</v>
      </c>
      <c r="F40" s="16">
        <v>2102.5</v>
      </c>
      <c r="G40" s="16">
        <v>11.2</v>
      </c>
      <c r="H40" s="16">
        <v>16.100000000000001</v>
      </c>
      <c r="I40" s="16">
        <v>2174.583333333333</v>
      </c>
      <c r="J40">
        <f t="shared" si="2"/>
        <v>4.4852598893155342</v>
      </c>
      <c r="K40">
        <f t="shared" si="3"/>
        <v>2.4159137783010487</v>
      </c>
      <c r="L40">
        <f t="shared" si="4"/>
        <v>7.7172029152382429</v>
      </c>
      <c r="M40">
        <f t="shared" si="5"/>
        <v>7.6508823918471034</v>
      </c>
      <c r="N40" t="str" cm="1">
        <f t="array" ref="N40">_xlfn.IFS(I40&lt;=$C$3, "Low AADT", AND(I40&gt;$C$3, I40&lt;$C$5), "Medium AADT", I40&gt;=$C$5, "High AADT")</f>
        <v>Medium AADT</v>
      </c>
      <c r="O40">
        <f>COUNTIF('Formatting Data'!$DK$2:$DK$314,A40)</f>
        <v>3</v>
      </c>
      <c r="P40" t="str" cm="1">
        <f t="array" ref="P40">_xlfn.IFS(O40&lt;$F$4, "Low Crash Frequency", O40&gt;=$F$4, "High Crash Frequency")</f>
        <v>High Crash Frequency</v>
      </c>
    </row>
    <row r="41" spans="1:16" x14ac:dyDescent="0.3">
      <c r="A41" s="5">
        <v>50</v>
      </c>
      <c r="B41" s="16">
        <v>0</v>
      </c>
      <c r="C41" s="16">
        <v>47.4</v>
      </c>
      <c r="D41" s="16">
        <v>495.3</v>
      </c>
      <c r="E41" s="16">
        <v>2246.6666666666665</v>
      </c>
      <c r="F41" s="16">
        <v>2102.5</v>
      </c>
      <c r="G41" s="16">
        <v>4.9800000000000004</v>
      </c>
      <c r="H41" s="16">
        <v>5.0999999999999996</v>
      </c>
      <c r="I41" s="16">
        <v>2174.583333333333</v>
      </c>
      <c r="J41">
        <f t="shared" si="2"/>
        <v>3.858622228701031</v>
      </c>
      <c r="K41">
        <f t="shared" si="3"/>
        <v>1.6054298910365616</v>
      </c>
      <c r="L41">
        <f t="shared" si="4"/>
        <v>7.7172029152382429</v>
      </c>
      <c r="M41">
        <f t="shared" si="5"/>
        <v>7.6508823918471034</v>
      </c>
      <c r="N41" t="str" cm="1">
        <f t="array" ref="N41">_xlfn.IFS(I41&lt;=$C$3, "Low AADT", AND(I41&gt;$C$3, I41&lt;$C$5), "Medium AADT", I41&gt;=$C$5, "High AADT")</f>
        <v>Medium AADT</v>
      </c>
      <c r="O41">
        <f>COUNTIF('Formatting Data'!$DK$2:$DK$314,A41)</f>
        <v>3</v>
      </c>
      <c r="P41" t="str" cm="1">
        <f t="array" ref="P41">_xlfn.IFS(O41&lt;$F$4, "Low Crash Frequency", O41&gt;=$F$4, "High Crash Frequency")</f>
        <v>High Crash Frequency</v>
      </c>
    </row>
    <row r="42" spans="1:16" x14ac:dyDescent="0.3">
      <c r="A42" s="5">
        <v>52</v>
      </c>
      <c r="B42" s="16">
        <v>0</v>
      </c>
      <c r="C42" s="16">
        <v>40.4</v>
      </c>
      <c r="D42" s="16">
        <v>733.6</v>
      </c>
      <c r="E42" s="16">
        <v>4090</v>
      </c>
      <c r="F42" s="16">
        <v>3350</v>
      </c>
      <c r="G42" s="16">
        <v>3.98</v>
      </c>
      <c r="H42" s="16">
        <v>0</v>
      </c>
      <c r="I42" s="16">
        <v>3720</v>
      </c>
      <c r="J42">
        <f t="shared" si="2"/>
        <v>3.6988297849671046</v>
      </c>
      <c r="K42">
        <f t="shared" si="3"/>
        <v>1.3812818192963463</v>
      </c>
      <c r="L42">
        <f t="shared" si="4"/>
        <v>8.3163002490368481</v>
      </c>
      <c r="M42">
        <f t="shared" si="5"/>
        <v>8.1167156248191112</v>
      </c>
      <c r="N42" t="str" cm="1">
        <f t="array" ref="N42">_xlfn.IFS(I42&lt;=$C$3, "Low AADT", AND(I42&gt;$C$3, I42&lt;$C$5), "Medium AADT", I42&gt;=$C$5, "High AADT")</f>
        <v>Medium AADT</v>
      </c>
      <c r="O42">
        <f>COUNTIF('Formatting Data'!$DK$2:$DK$314,A42)</f>
        <v>4</v>
      </c>
      <c r="P42" t="str" cm="1">
        <f t="array" ref="P42">_xlfn.IFS(O42&lt;$F$4, "Low Crash Frequency", O42&gt;=$F$4, "High Crash Frequency")</f>
        <v>High Crash Frequency</v>
      </c>
    </row>
    <row r="43" spans="1:16" x14ac:dyDescent="0.3">
      <c r="A43" s="5">
        <v>53</v>
      </c>
      <c r="B43" s="16">
        <v>0</v>
      </c>
      <c r="C43" s="16">
        <v>60.6</v>
      </c>
      <c r="D43" s="16">
        <v>658.7</v>
      </c>
      <c r="E43" s="16">
        <v>4090</v>
      </c>
      <c r="F43" s="16">
        <v>3350</v>
      </c>
      <c r="G43" s="16">
        <v>6.37</v>
      </c>
      <c r="H43" s="16">
        <v>4.9000000000000004</v>
      </c>
      <c r="I43" s="16">
        <v>3720</v>
      </c>
      <c r="J43">
        <f t="shared" si="2"/>
        <v>4.1042948930752692</v>
      </c>
      <c r="K43">
        <f t="shared" si="3"/>
        <v>1.8515994695840721</v>
      </c>
      <c r="L43">
        <f t="shared" si="4"/>
        <v>8.3163002490368481</v>
      </c>
      <c r="M43">
        <f t="shared" si="5"/>
        <v>8.1167156248191112</v>
      </c>
      <c r="N43" t="str" cm="1">
        <f t="array" ref="N43">_xlfn.IFS(I43&lt;=$C$3, "Low AADT", AND(I43&gt;$C$3, I43&lt;$C$5), "Medium AADT", I43&gt;=$C$5, "High AADT")</f>
        <v>Medium AADT</v>
      </c>
      <c r="O43">
        <f>COUNTIF('Formatting Data'!$DK$2:$DK$314,A43)</f>
        <v>1</v>
      </c>
      <c r="P43" t="str" cm="1">
        <f t="array" ref="P43">_xlfn.IFS(O43&lt;$F$4, "Low Crash Frequency", O43&gt;=$F$4, "High Crash Frequency")</f>
        <v>Low Crash Frequency</v>
      </c>
    </row>
    <row r="44" spans="1:16" x14ac:dyDescent="0.3">
      <c r="A44" s="5">
        <v>54</v>
      </c>
      <c r="B44" s="16">
        <v>0</v>
      </c>
      <c r="C44" s="16">
        <v>17.399999999999999</v>
      </c>
      <c r="D44" s="16">
        <v>434.1</v>
      </c>
      <c r="E44" s="16">
        <v>4090</v>
      </c>
      <c r="F44" s="16">
        <v>3350</v>
      </c>
      <c r="G44" s="16">
        <v>6.66</v>
      </c>
      <c r="H44" s="16">
        <v>0</v>
      </c>
      <c r="I44" s="16">
        <v>3720</v>
      </c>
      <c r="J44">
        <f t="shared" si="2"/>
        <v>2.8564702062204832</v>
      </c>
      <c r="K44">
        <f t="shared" si="3"/>
        <v>1.8961194845522977</v>
      </c>
      <c r="L44">
        <f t="shared" si="4"/>
        <v>8.3163002490368481</v>
      </c>
      <c r="M44">
        <f t="shared" si="5"/>
        <v>8.1167156248191112</v>
      </c>
      <c r="N44" t="str" cm="1">
        <f t="array" ref="N44">_xlfn.IFS(I44&lt;=$C$3, "Low AADT", AND(I44&gt;$C$3, I44&lt;$C$5), "Medium AADT", I44&gt;=$C$5, "High AADT")</f>
        <v>Medium AADT</v>
      </c>
      <c r="O44">
        <f>COUNTIF('Formatting Data'!$DK$2:$DK$314,A44)</f>
        <v>13</v>
      </c>
      <c r="P44" t="str" cm="1">
        <f t="array" ref="P44">_xlfn.IFS(O44&lt;$F$4, "Low Crash Frequency", O44&gt;=$F$4, "High Crash Frequency")</f>
        <v>High Crash Frequency</v>
      </c>
    </row>
    <row r="45" spans="1:16" x14ac:dyDescent="0.3">
      <c r="A45" s="5">
        <v>55</v>
      </c>
      <c r="B45" s="16">
        <v>0</v>
      </c>
      <c r="C45" s="16">
        <v>56.8</v>
      </c>
      <c r="D45" s="16">
        <v>721.1</v>
      </c>
      <c r="E45" s="16">
        <v>4260</v>
      </c>
      <c r="F45" s="16">
        <v>3915</v>
      </c>
      <c r="G45" s="16">
        <v>6.96</v>
      </c>
      <c r="H45" s="16">
        <v>8.5</v>
      </c>
      <c r="I45" s="16">
        <v>4087.5</v>
      </c>
      <c r="J45">
        <f t="shared" si="2"/>
        <v>4.0395363257271057</v>
      </c>
      <c r="K45">
        <f t="shared" si="3"/>
        <v>1.9401794743463283</v>
      </c>
      <c r="L45">
        <f t="shared" si="4"/>
        <v>8.3570244392634159</v>
      </c>
      <c r="M45">
        <f t="shared" si="5"/>
        <v>8.2725706084249033</v>
      </c>
      <c r="N45" t="str" cm="1">
        <f t="array" ref="N45">_xlfn.IFS(I45&lt;=$C$3, "Low AADT", AND(I45&gt;$C$3, I45&lt;$C$5), "Medium AADT", I45&gt;=$C$5, "High AADT")</f>
        <v>High AADT</v>
      </c>
      <c r="O45">
        <f>COUNTIF('Formatting Data'!$DK$2:$DK$314,A45)</f>
        <v>1</v>
      </c>
      <c r="P45" t="str" cm="1">
        <f t="array" ref="P45">_xlfn.IFS(O45&lt;$F$4, "Low Crash Frequency", O45&gt;=$F$4, "High Crash Frequency")</f>
        <v>Low Crash Frequency</v>
      </c>
    </row>
    <row r="46" spans="1:16" x14ac:dyDescent="0.3">
      <c r="A46" s="5">
        <v>56</v>
      </c>
      <c r="B46" s="16">
        <v>0</v>
      </c>
      <c r="C46" s="16">
        <v>36.200000000000003</v>
      </c>
      <c r="D46" s="16">
        <v>494.6</v>
      </c>
      <c r="E46" s="16">
        <v>4260</v>
      </c>
      <c r="F46" s="16">
        <v>3915</v>
      </c>
      <c r="G46" s="16">
        <v>7.66</v>
      </c>
      <c r="H46" s="16">
        <v>6.9</v>
      </c>
      <c r="I46" s="16">
        <v>4087.5</v>
      </c>
      <c r="J46">
        <f t="shared" si="2"/>
        <v>3.5890591188317256</v>
      </c>
      <c r="K46">
        <f t="shared" si="3"/>
        <v>2.0360119837525001</v>
      </c>
      <c r="L46">
        <f t="shared" si="4"/>
        <v>8.3570244392634159</v>
      </c>
      <c r="M46">
        <f t="shared" si="5"/>
        <v>8.2725706084249033</v>
      </c>
      <c r="N46" t="str" cm="1">
        <f t="array" ref="N46">_xlfn.IFS(I46&lt;=$C$3, "Low AADT", AND(I46&gt;$C$3, I46&lt;$C$5), "Medium AADT", I46&gt;=$C$5, "High AADT")</f>
        <v>High AADT</v>
      </c>
      <c r="O46">
        <f>COUNTIF('Formatting Data'!$DK$2:$DK$314,A46)</f>
        <v>1</v>
      </c>
      <c r="P46" t="str" cm="1">
        <f t="array" ref="P46">_xlfn.IFS(O46&lt;$F$4, "Low Crash Frequency", O46&gt;=$F$4, "High Crash Frequency")</f>
        <v>Low Crash Frequency</v>
      </c>
    </row>
    <row r="47" spans="1:16" x14ac:dyDescent="0.3">
      <c r="A47" s="5">
        <v>57</v>
      </c>
      <c r="B47" s="16">
        <v>0</v>
      </c>
      <c r="C47" s="16">
        <v>25.6</v>
      </c>
      <c r="D47" s="16">
        <v>359.6</v>
      </c>
      <c r="E47" s="16">
        <v>4260</v>
      </c>
      <c r="F47" s="16">
        <v>3915</v>
      </c>
      <c r="G47" s="16">
        <v>4.21</v>
      </c>
      <c r="H47" s="16">
        <v>1.7</v>
      </c>
      <c r="I47" s="16">
        <v>4087.5</v>
      </c>
      <c r="J47">
        <f t="shared" si="2"/>
        <v>3.2425923514855168</v>
      </c>
      <c r="K47">
        <f t="shared" si="3"/>
        <v>1.43746264769429</v>
      </c>
      <c r="L47">
        <f t="shared" si="4"/>
        <v>8.3570244392634159</v>
      </c>
      <c r="M47">
        <f t="shared" si="5"/>
        <v>8.2725706084249033</v>
      </c>
      <c r="N47" t="str" cm="1">
        <f t="array" ref="N47">_xlfn.IFS(I47&lt;=$C$3, "Low AADT", AND(I47&gt;$C$3, I47&lt;$C$5), "Medium AADT", I47&gt;=$C$5, "High AADT")</f>
        <v>High AADT</v>
      </c>
      <c r="O47">
        <f>COUNTIF('Formatting Data'!$DK$2:$DK$314,A47)</f>
        <v>7</v>
      </c>
      <c r="P47" t="str" cm="1">
        <f t="array" ref="P47">_xlfn.IFS(O47&lt;$F$4, "Low Crash Frequency", O47&gt;=$F$4, "High Crash Frequency")</f>
        <v>High Crash Frequency</v>
      </c>
    </row>
    <row r="48" spans="1:16" x14ac:dyDescent="0.3">
      <c r="A48" s="5">
        <v>58</v>
      </c>
      <c r="B48" s="16">
        <v>0</v>
      </c>
      <c r="C48" s="16">
        <v>32.4</v>
      </c>
      <c r="D48" s="16">
        <v>360.8</v>
      </c>
      <c r="E48" s="16">
        <v>4533.333333333333</v>
      </c>
      <c r="F48" s="16">
        <v>3762.5</v>
      </c>
      <c r="G48" s="16">
        <v>7.03</v>
      </c>
      <c r="H48" s="16">
        <v>0.7</v>
      </c>
      <c r="I48" s="16">
        <v>4147.9166666666661</v>
      </c>
      <c r="J48">
        <f t="shared" si="2"/>
        <v>3.4781584227982836</v>
      </c>
      <c r="K48">
        <f t="shared" si="3"/>
        <v>1.9501867058225735</v>
      </c>
      <c r="L48">
        <f t="shared" si="4"/>
        <v>8.4192127830560342</v>
      </c>
      <c r="M48">
        <f t="shared" si="5"/>
        <v>8.232838909057131</v>
      </c>
      <c r="N48" t="str" cm="1">
        <f t="array" ref="N48">_xlfn.IFS(I48&lt;=$C$3, "Low AADT", AND(I48&gt;$C$3, I48&lt;$C$5), "Medium AADT", I48&gt;=$C$5, "High AADT")</f>
        <v>High AADT</v>
      </c>
      <c r="O48">
        <f>COUNTIF('Formatting Data'!$DK$2:$DK$314,A48)</f>
        <v>2</v>
      </c>
      <c r="P48" t="str" cm="1">
        <f t="array" ref="P48">_xlfn.IFS(O48&lt;$F$4, "Low Crash Frequency", O48&gt;=$F$4, "High Crash Frequency")</f>
        <v>Low Crash Frequency</v>
      </c>
    </row>
    <row r="49" spans="1:16" x14ac:dyDescent="0.3">
      <c r="A49" s="5">
        <v>59</v>
      </c>
      <c r="B49" s="16">
        <v>0</v>
      </c>
      <c r="C49" s="16">
        <v>48.4</v>
      </c>
      <c r="D49" s="16">
        <v>883.9</v>
      </c>
      <c r="E49" s="16">
        <v>4260</v>
      </c>
      <c r="F49" s="16">
        <v>3915</v>
      </c>
      <c r="G49" s="16">
        <v>6.18</v>
      </c>
      <c r="H49" s="16">
        <v>0</v>
      </c>
      <c r="I49" s="16">
        <v>4087.5</v>
      </c>
      <c r="J49">
        <f t="shared" si="2"/>
        <v>3.8794998137225858</v>
      </c>
      <c r="K49">
        <f t="shared" si="3"/>
        <v>1.8213182714695995</v>
      </c>
      <c r="L49">
        <f t="shared" si="4"/>
        <v>8.3570244392634159</v>
      </c>
      <c r="M49">
        <f t="shared" si="5"/>
        <v>8.2725706084249033</v>
      </c>
      <c r="N49" t="str" cm="1">
        <f t="array" ref="N49">_xlfn.IFS(I49&lt;=$C$3, "Low AADT", AND(I49&gt;$C$3, I49&lt;$C$5), "Medium AADT", I49&gt;=$C$5, "High AADT")</f>
        <v>High AADT</v>
      </c>
      <c r="O49">
        <f>COUNTIF('Formatting Data'!$DK$2:$DK$314,A49)</f>
        <v>10</v>
      </c>
      <c r="P49" t="str" cm="1">
        <f t="array" ref="P49">_xlfn.IFS(O49&lt;$F$4, "Low Crash Frequency", O49&gt;=$F$4, "High Crash Frequency")</f>
        <v>High Crash Frequency</v>
      </c>
    </row>
    <row r="50" spans="1:16" x14ac:dyDescent="0.3">
      <c r="A50" s="5">
        <v>60</v>
      </c>
      <c r="B50" s="16">
        <v>0</v>
      </c>
      <c r="C50" s="16">
        <v>46.5</v>
      </c>
      <c r="D50" s="16">
        <v>796</v>
      </c>
      <c r="E50" s="16">
        <v>4260</v>
      </c>
      <c r="F50" s="16">
        <v>3915</v>
      </c>
      <c r="G50" s="16">
        <v>5.6</v>
      </c>
      <c r="H50" s="16">
        <v>0</v>
      </c>
      <c r="I50" s="16">
        <v>4087.5</v>
      </c>
      <c r="J50">
        <f t="shared" si="2"/>
        <v>3.8394523125933104</v>
      </c>
      <c r="K50">
        <f t="shared" si="3"/>
        <v>1.7227665977411035</v>
      </c>
      <c r="L50">
        <f t="shared" si="4"/>
        <v>8.3570244392634159</v>
      </c>
      <c r="M50">
        <f t="shared" si="5"/>
        <v>8.2725706084249033</v>
      </c>
      <c r="N50" t="str" cm="1">
        <f t="array" ref="N50">_xlfn.IFS(I50&lt;=$C$3, "Low AADT", AND(I50&gt;$C$3, I50&lt;$C$5), "Medium AADT", I50&gt;=$C$5, "High AADT")</f>
        <v>High AADT</v>
      </c>
      <c r="O50">
        <f>COUNTIF('Formatting Data'!$DK$2:$DK$314,A50)</f>
        <v>2</v>
      </c>
      <c r="P50" t="str" cm="1">
        <f t="array" ref="P50">_xlfn.IFS(O50&lt;$F$4, "Low Crash Frequency", O50&gt;=$F$4, "High Crash Frequency")</f>
        <v>Low Crash Frequency</v>
      </c>
    </row>
    <row r="51" spans="1:16" x14ac:dyDescent="0.3">
      <c r="A51" s="5">
        <v>61</v>
      </c>
      <c r="B51" s="16">
        <v>0</v>
      </c>
      <c r="C51" s="16">
        <v>51.8</v>
      </c>
      <c r="D51" s="16">
        <v>765.4</v>
      </c>
      <c r="E51" s="16">
        <v>4533.333333333333</v>
      </c>
      <c r="F51" s="16">
        <v>3762.5</v>
      </c>
      <c r="G51" s="16">
        <v>6.18</v>
      </c>
      <c r="H51" s="16">
        <v>3.2</v>
      </c>
      <c r="I51" s="16">
        <v>4147.9166666666661</v>
      </c>
      <c r="J51">
        <f t="shared" si="2"/>
        <v>3.9473901492654373</v>
      </c>
      <c r="K51">
        <f t="shared" si="3"/>
        <v>1.8213182714695995</v>
      </c>
      <c r="L51">
        <f t="shared" si="4"/>
        <v>8.4192127830560342</v>
      </c>
      <c r="M51">
        <f t="shared" si="5"/>
        <v>8.232838909057131</v>
      </c>
      <c r="N51" t="str" cm="1">
        <f t="array" ref="N51">_xlfn.IFS(I51&lt;=$C$3, "Low AADT", AND(I51&gt;$C$3, I51&lt;$C$5), "Medium AADT", I51&gt;=$C$5, "High AADT")</f>
        <v>High AADT</v>
      </c>
      <c r="O51">
        <f>COUNTIF('Formatting Data'!$DK$2:$DK$314,A51)</f>
        <v>2</v>
      </c>
      <c r="P51" t="str" cm="1">
        <f t="array" ref="P51">_xlfn.IFS(O51&lt;$F$4, "Low Crash Frequency", O51&gt;=$F$4, "High Crash Frequency")</f>
        <v>Low Crash Frequency</v>
      </c>
    </row>
    <row r="52" spans="1:16" x14ac:dyDescent="0.3">
      <c r="A52" s="5">
        <v>62</v>
      </c>
      <c r="B52" s="16">
        <v>0</v>
      </c>
      <c r="C52" s="16">
        <v>32.200000000000003</v>
      </c>
      <c r="D52" s="16">
        <v>569.9</v>
      </c>
      <c r="E52" s="16">
        <v>4533.333333333333</v>
      </c>
      <c r="F52" s="16">
        <v>3762.5</v>
      </c>
      <c r="G52" s="16">
        <v>5.55</v>
      </c>
      <c r="H52" s="16">
        <v>0</v>
      </c>
      <c r="I52" s="16">
        <v>4147.9166666666661</v>
      </c>
      <c r="J52">
        <f t="shared" si="2"/>
        <v>3.4719664525503626</v>
      </c>
      <c r="K52">
        <f t="shared" si="3"/>
        <v>1.7137979277583431</v>
      </c>
      <c r="L52">
        <f t="shared" si="4"/>
        <v>8.4192127830560342</v>
      </c>
      <c r="M52">
        <f t="shared" si="5"/>
        <v>8.232838909057131</v>
      </c>
      <c r="N52" t="str" cm="1">
        <f t="array" ref="N52">_xlfn.IFS(I52&lt;=$C$3, "Low AADT", AND(I52&gt;$C$3, I52&lt;$C$5), "Medium AADT", I52&gt;=$C$5, "High AADT")</f>
        <v>High AADT</v>
      </c>
      <c r="O52">
        <f>COUNTIF('Formatting Data'!$DK$2:$DK$314,A52)</f>
        <v>2</v>
      </c>
      <c r="P52" t="str" cm="1">
        <f t="array" ref="P52">_xlfn.IFS(O52&lt;$F$4, "Low Crash Frequency", O52&gt;=$F$4, "High Crash Frequency")</f>
        <v>Low Crash Frequency</v>
      </c>
    </row>
    <row r="53" spans="1:16" x14ac:dyDescent="0.3">
      <c r="A53" s="5">
        <v>63</v>
      </c>
      <c r="B53" s="16">
        <v>0</v>
      </c>
      <c r="C53" s="16">
        <v>43.3</v>
      </c>
      <c r="D53" s="16">
        <v>419.5</v>
      </c>
      <c r="E53" s="16">
        <v>4533.333333333333</v>
      </c>
      <c r="F53" s="16">
        <v>3762.5</v>
      </c>
      <c r="G53" s="16">
        <v>10.71</v>
      </c>
      <c r="H53" s="16">
        <v>10.6</v>
      </c>
      <c r="I53" s="16">
        <v>4147.9166666666661</v>
      </c>
      <c r="J53">
        <f t="shared" si="2"/>
        <v>3.7681526350084442</v>
      </c>
      <c r="K53">
        <f t="shared" si="3"/>
        <v>2.3711778844596574</v>
      </c>
      <c r="L53">
        <f t="shared" si="4"/>
        <v>8.4192127830560342</v>
      </c>
      <c r="M53">
        <f t="shared" si="5"/>
        <v>8.232838909057131</v>
      </c>
      <c r="N53" t="str" cm="1">
        <f t="array" ref="N53">_xlfn.IFS(I53&lt;=$C$3, "Low AADT", AND(I53&gt;$C$3, I53&lt;$C$5), "Medium AADT", I53&gt;=$C$5, "High AADT")</f>
        <v>High AADT</v>
      </c>
      <c r="O53">
        <f>COUNTIF('Formatting Data'!$DK$2:$DK$314,A53)</f>
        <v>4</v>
      </c>
      <c r="P53" t="str" cm="1">
        <f t="array" ref="P53">_xlfn.IFS(O53&lt;$F$4, "Low Crash Frequency", O53&gt;=$F$4, "High Crash Frequency")</f>
        <v>High Crash Frequency</v>
      </c>
    </row>
    <row r="54" spans="1:16" x14ac:dyDescent="0.3">
      <c r="A54" s="5">
        <v>65</v>
      </c>
      <c r="B54" s="16">
        <v>0</v>
      </c>
      <c r="C54" s="16">
        <v>52.9</v>
      </c>
      <c r="D54" s="16">
        <v>644.1</v>
      </c>
      <c r="E54" s="16">
        <v>4533.333333333333</v>
      </c>
      <c r="F54" s="16">
        <v>3762.5</v>
      </c>
      <c r="G54" s="16">
        <v>7.77</v>
      </c>
      <c r="H54" s="16">
        <v>9.3000000000000007</v>
      </c>
      <c r="I54" s="16">
        <v>4147.9166666666661</v>
      </c>
      <c r="J54">
        <f t="shared" si="2"/>
        <v>3.9684033388642534</v>
      </c>
      <c r="K54">
        <f t="shared" si="3"/>
        <v>2.050270164379556</v>
      </c>
      <c r="L54">
        <f t="shared" si="4"/>
        <v>8.4192127830560342</v>
      </c>
      <c r="M54">
        <f t="shared" si="5"/>
        <v>8.232838909057131</v>
      </c>
      <c r="N54" t="str" cm="1">
        <f t="array" ref="N54">_xlfn.IFS(I54&lt;=$C$3, "Low AADT", AND(I54&gt;$C$3, I54&lt;$C$5), "Medium AADT", I54&gt;=$C$5, "High AADT")</f>
        <v>High AADT</v>
      </c>
      <c r="O54">
        <f>COUNTIF('Formatting Data'!$DK$2:$DK$314,A54)</f>
        <v>4</v>
      </c>
      <c r="P54" t="str" cm="1">
        <f t="array" ref="P54">_xlfn.IFS(O54&lt;$F$4, "Low Crash Frequency", O54&gt;=$F$4, "High Crash Frequency")</f>
        <v>High Crash Frequency</v>
      </c>
    </row>
    <row r="55" spans="1:16" x14ac:dyDescent="0.3">
      <c r="A55" s="5">
        <v>66</v>
      </c>
      <c r="B55" s="16">
        <v>0</v>
      </c>
      <c r="C55" s="16">
        <v>35.299999999999997</v>
      </c>
      <c r="D55" s="16">
        <v>540.4</v>
      </c>
      <c r="E55" s="16">
        <v>4533.333333333333</v>
      </c>
      <c r="F55" s="16">
        <v>3762.5</v>
      </c>
      <c r="G55" s="16">
        <v>5.88</v>
      </c>
      <c r="H55" s="16">
        <v>3.3</v>
      </c>
      <c r="I55" s="16">
        <v>4147.9166666666661</v>
      </c>
      <c r="J55">
        <f t="shared" si="2"/>
        <v>3.5638829639392511</v>
      </c>
      <c r="K55">
        <f t="shared" si="3"/>
        <v>1.7715567619105355</v>
      </c>
      <c r="L55">
        <f t="shared" si="4"/>
        <v>8.4192127830560342</v>
      </c>
      <c r="M55">
        <f t="shared" si="5"/>
        <v>8.232838909057131</v>
      </c>
      <c r="N55" t="str" cm="1">
        <f t="array" ref="N55">_xlfn.IFS(I55&lt;=$C$3, "Low AADT", AND(I55&gt;$C$3, I55&lt;$C$5), "Medium AADT", I55&gt;=$C$5, "High AADT")</f>
        <v>High AADT</v>
      </c>
      <c r="O55">
        <f>COUNTIF('Formatting Data'!$DK$2:$DK$314,A55)</f>
        <v>2</v>
      </c>
      <c r="P55" t="str" cm="1">
        <f t="array" ref="P55">_xlfn.IFS(O55&lt;$F$4, "Low Crash Frequency", O55&gt;=$F$4, "High Crash Frequency")</f>
        <v>Low Crash Frequency</v>
      </c>
    </row>
    <row r="56" spans="1:16" x14ac:dyDescent="0.3">
      <c r="A56" s="5">
        <v>67</v>
      </c>
      <c r="B56" s="16">
        <v>0</v>
      </c>
      <c r="C56" s="16">
        <v>46.7</v>
      </c>
      <c r="D56" s="16">
        <v>600.9</v>
      </c>
      <c r="E56" s="16">
        <v>4533.333333333333</v>
      </c>
      <c r="F56" s="16">
        <v>3762.5</v>
      </c>
      <c r="G56" s="16">
        <v>6.26</v>
      </c>
      <c r="H56" s="16">
        <v>7.3</v>
      </c>
      <c r="I56" s="16">
        <v>4147.9166666666661</v>
      </c>
      <c r="J56">
        <f t="shared" si="2"/>
        <v>3.8437441646748516</v>
      </c>
      <c r="K56">
        <f t="shared" si="3"/>
        <v>1.8341801851120072</v>
      </c>
      <c r="L56">
        <f t="shared" si="4"/>
        <v>8.4192127830560342</v>
      </c>
      <c r="M56">
        <f t="shared" si="5"/>
        <v>8.232838909057131</v>
      </c>
      <c r="N56" t="str" cm="1">
        <f t="array" ref="N56">_xlfn.IFS(I56&lt;=$C$3, "Low AADT", AND(I56&gt;$C$3, I56&lt;$C$5), "Medium AADT", I56&gt;=$C$5, "High AADT")</f>
        <v>High AADT</v>
      </c>
      <c r="O56">
        <f>COUNTIF('Formatting Data'!$DK$2:$DK$314,A56)</f>
        <v>4</v>
      </c>
      <c r="P56" t="str" cm="1">
        <f t="array" ref="P56">_xlfn.IFS(O56&lt;$F$4, "Low Crash Frequency", O56&gt;=$F$4, "High Crash Frequency")</f>
        <v>High Crash Frequency</v>
      </c>
    </row>
    <row r="57" spans="1:16" x14ac:dyDescent="0.3">
      <c r="A57" s="5">
        <v>68</v>
      </c>
      <c r="B57" s="16">
        <v>0</v>
      </c>
      <c r="C57" s="16">
        <v>106</v>
      </c>
      <c r="D57" s="16">
        <v>374.2</v>
      </c>
      <c r="E57" s="16">
        <v>6566.666666666667</v>
      </c>
      <c r="F57" s="16">
        <v>7470</v>
      </c>
      <c r="G57" s="16">
        <v>10.75</v>
      </c>
      <c r="H57" s="16">
        <v>5.8</v>
      </c>
      <c r="I57" s="16">
        <v>7018.3333333333339</v>
      </c>
      <c r="J57">
        <f t="shared" si="2"/>
        <v>4.6634390941120669</v>
      </c>
      <c r="K57">
        <f t="shared" si="3"/>
        <v>2.3749057545736716</v>
      </c>
      <c r="L57">
        <f t="shared" si="4"/>
        <v>8.7897616260579703</v>
      </c>
      <c r="M57">
        <f t="shared" si="5"/>
        <v>8.9186502781268633</v>
      </c>
      <c r="N57" t="str" cm="1">
        <f t="array" ref="N57">_xlfn.IFS(I57&lt;=$C$3, "Low AADT", AND(I57&gt;$C$3, I57&lt;$C$5), "Medium AADT", I57&gt;=$C$5, "High AADT")</f>
        <v>High AADT</v>
      </c>
      <c r="O57">
        <f>COUNTIF('Formatting Data'!$DK$2:$DK$314,A57)</f>
        <v>10</v>
      </c>
      <c r="P57" t="str" cm="1">
        <f t="array" ref="P57">_xlfn.IFS(O57&lt;$F$4, "Low Crash Frequency", O57&gt;=$F$4, "High Crash Frequency")</f>
        <v>High Crash Frequency</v>
      </c>
    </row>
    <row r="58" spans="1:16" x14ac:dyDescent="0.3">
      <c r="A58" s="5">
        <v>69</v>
      </c>
      <c r="B58" s="16">
        <v>0</v>
      </c>
      <c r="C58" s="16">
        <v>74.5</v>
      </c>
      <c r="D58" s="16">
        <v>268.89999999999998</v>
      </c>
      <c r="E58" s="16">
        <v>6566.666666666667</v>
      </c>
      <c r="F58" s="16">
        <v>7470</v>
      </c>
      <c r="G58" s="16">
        <v>10.02</v>
      </c>
      <c r="H58" s="16">
        <v>7.1</v>
      </c>
      <c r="I58" s="16">
        <v>7018.3333333333339</v>
      </c>
      <c r="J58">
        <f t="shared" si="2"/>
        <v>4.3107991253855138</v>
      </c>
      <c r="K58">
        <f t="shared" si="3"/>
        <v>2.3045830956567186</v>
      </c>
      <c r="L58">
        <f t="shared" si="4"/>
        <v>8.7897616260579703</v>
      </c>
      <c r="M58">
        <f t="shared" si="5"/>
        <v>8.9186502781268633</v>
      </c>
      <c r="N58" t="str" cm="1">
        <f t="array" ref="N58">_xlfn.IFS(I58&lt;=$C$3, "Low AADT", AND(I58&gt;$C$3, I58&lt;$C$5), "Medium AADT", I58&gt;=$C$5, "High AADT")</f>
        <v>High AADT</v>
      </c>
      <c r="O58">
        <f>COUNTIF('Formatting Data'!$DK$2:$DK$314,A58)</f>
        <v>58</v>
      </c>
      <c r="P58" t="str" cm="1">
        <f t="array" ref="P58">_xlfn.IFS(O58&lt;$F$4, "Low Crash Frequency", O58&gt;=$F$4, "High Crash Frequency")</f>
        <v>High Crash Frequency</v>
      </c>
    </row>
    <row r="59" spans="1:16" x14ac:dyDescent="0.3">
      <c r="A59" s="5">
        <v>70</v>
      </c>
      <c r="B59" s="16">
        <v>0</v>
      </c>
      <c r="C59" s="16">
        <v>152.1</v>
      </c>
      <c r="D59" s="16">
        <v>733.3</v>
      </c>
      <c r="E59" s="16">
        <v>6566.666666666667</v>
      </c>
      <c r="F59" s="16">
        <v>7470</v>
      </c>
      <c r="G59" s="16">
        <v>8.66</v>
      </c>
      <c r="H59" s="16">
        <v>4.2</v>
      </c>
      <c r="I59" s="16">
        <v>7018.3333333333339</v>
      </c>
      <c r="J59">
        <f t="shared" si="2"/>
        <v>5.0245381992652467</v>
      </c>
      <c r="K59">
        <f t="shared" si="3"/>
        <v>2.1587147225743437</v>
      </c>
      <c r="L59">
        <f t="shared" si="4"/>
        <v>8.7897616260579703</v>
      </c>
      <c r="M59">
        <f t="shared" si="5"/>
        <v>8.9186502781268633</v>
      </c>
      <c r="N59" t="str" cm="1">
        <f t="array" ref="N59">_xlfn.IFS(I59&lt;=$C$3, "Low AADT", AND(I59&gt;$C$3, I59&lt;$C$5), "Medium AADT", I59&gt;=$C$5, "High AADT")</f>
        <v>High AADT</v>
      </c>
      <c r="O59">
        <f>COUNTIF('Formatting Data'!$DK$2:$DK$314,A59)</f>
        <v>8</v>
      </c>
      <c r="P59" t="str" cm="1">
        <f t="array" ref="P59">_xlfn.IFS(O59&lt;$F$4, "Low Crash Frequency", O59&gt;=$F$4, "High Crash Frequency")</f>
        <v>High Crash Frequency</v>
      </c>
    </row>
    <row r="60" spans="1:16" x14ac:dyDescent="0.3">
      <c r="A60" s="5">
        <v>71</v>
      </c>
      <c r="B60" s="16">
        <v>0</v>
      </c>
      <c r="C60" s="16">
        <v>82.9</v>
      </c>
      <c r="D60" s="16">
        <v>436.7</v>
      </c>
      <c r="E60" s="16">
        <v>6566.666666666667</v>
      </c>
      <c r="F60" s="16">
        <v>7470</v>
      </c>
      <c r="G60" s="16">
        <v>7.01</v>
      </c>
      <c r="H60" s="16">
        <v>0</v>
      </c>
      <c r="I60" s="16">
        <v>7018.3333333333339</v>
      </c>
      <c r="J60">
        <f t="shared" si="2"/>
        <v>4.4176350621412492</v>
      </c>
      <c r="K60">
        <f t="shared" si="3"/>
        <v>1.9473377010464987</v>
      </c>
      <c r="L60">
        <f t="shared" si="4"/>
        <v>8.7897616260579703</v>
      </c>
      <c r="M60">
        <f t="shared" si="5"/>
        <v>8.9186502781268633</v>
      </c>
      <c r="N60" t="str" cm="1">
        <f t="array" ref="N60">_xlfn.IFS(I60&lt;=$C$3, "Low AADT", AND(I60&gt;$C$3, I60&lt;$C$5), "Medium AADT", I60&gt;=$C$5, "High AADT")</f>
        <v>High AADT</v>
      </c>
      <c r="O60">
        <f>COUNTIF('Formatting Data'!$DK$2:$DK$314,A60)</f>
        <v>6</v>
      </c>
      <c r="P60" t="str" cm="1">
        <f t="array" ref="P60">_xlfn.IFS(O60&lt;$F$4, "Low Crash Frequency", O60&gt;=$F$4, "High Crash Frequency")</f>
        <v>High Crash Frequency</v>
      </c>
    </row>
    <row r="61" spans="1:16" x14ac:dyDescent="0.3">
      <c r="A61" s="5">
        <v>72</v>
      </c>
      <c r="B61" s="16">
        <v>0</v>
      </c>
      <c r="C61" s="16">
        <v>33.9</v>
      </c>
      <c r="D61" s="16">
        <v>523.9</v>
      </c>
      <c r="E61" s="16">
        <v>6566.666666666667</v>
      </c>
      <c r="F61" s="16">
        <v>7470</v>
      </c>
      <c r="G61" s="16">
        <v>6.03</v>
      </c>
      <c r="H61" s="16">
        <v>0</v>
      </c>
      <c r="I61" s="16">
        <v>7018.3333333333339</v>
      </c>
      <c r="J61">
        <f t="shared" si="2"/>
        <v>3.5234150143864045</v>
      </c>
      <c r="K61">
        <f t="shared" si="3"/>
        <v>1.7967470107390942</v>
      </c>
      <c r="L61">
        <f t="shared" si="4"/>
        <v>8.7897616260579703</v>
      </c>
      <c r="M61">
        <f t="shared" si="5"/>
        <v>8.9186502781268633</v>
      </c>
      <c r="N61" t="str" cm="1">
        <f t="array" ref="N61">_xlfn.IFS(I61&lt;=$C$3, "Low AADT", AND(I61&gt;$C$3, I61&lt;$C$5), "Medium AADT", I61&gt;=$C$5, "High AADT")</f>
        <v>High AADT</v>
      </c>
      <c r="O61">
        <f>COUNTIF('Formatting Data'!$DK$2:$DK$314,A61)</f>
        <v>2</v>
      </c>
      <c r="P61" t="str" cm="1">
        <f t="array" ref="P61">_xlfn.IFS(O61&lt;$F$4, "Low Crash Frequency", O61&gt;=$F$4, "High Crash Frequency")</f>
        <v>Low Crash Frequency</v>
      </c>
    </row>
    <row r="62" spans="1:16" x14ac:dyDescent="0.3">
      <c r="A62" s="5">
        <v>74</v>
      </c>
      <c r="B62" s="16">
        <v>0</v>
      </c>
      <c r="C62" s="16">
        <v>52.9</v>
      </c>
      <c r="D62" s="16">
        <v>630.5</v>
      </c>
      <c r="E62" s="16">
        <v>3510</v>
      </c>
      <c r="F62" s="16">
        <v>3890</v>
      </c>
      <c r="G62" s="16">
        <v>6.68</v>
      </c>
      <c r="H62" s="16">
        <v>4.5999999999999996</v>
      </c>
      <c r="I62" s="16">
        <v>3700</v>
      </c>
      <c r="J62">
        <f t="shared" si="2"/>
        <v>3.9684033388642534</v>
      </c>
      <c r="K62">
        <f t="shared" si="3"/>
        <v>1.8991179875485542</v>
      </c>
      <c r="L62">
        <f t="shared" si="4"/>
        <v>8.1633713164599122</v>
      </c>
      <c r="M62">
        <f t="shared" si="5"/>
        <v>8.2661644366124918</v>
      </c>
      <c r="N62" t="str" cm="1">
        <f t="array" ref="N62">_xlfn.IFS(I62&lt;=$C$3, "Low AADT", AND(I62&gt;$C$3, I62&lt;$C$5), "Medium AADT", I62&gt;=$C$5, "High AADT")</f>
        <v>Medium AADT</v>
      </c>
      <c r="O62">
        <f>COUNTIF('Formatting Data'!$DK$2:$DK$314,A62)</f>
        <v>23</v>
      </c>
      <c r="P62" t="str" cm="1">
        <f t="array" ref="P62">_xlfn.IFS(O62&lt;$F$4, "Low Crash Frequency", O62&gt;=$F$4, "High Crash Frequency")</f>
        <v>High Crash Frequency</v>
      </c>
    </row>
    <row r="63" spans="1:16" x14ac:dyDescent="0.3">
      <c r="A63" s="5">
        <v>75</v>
      </c>
      <c r="B63" s="16">
        <v>0</v>
      </c>
      <c r="C63" s="16">
        <v>45.2</v>
      </c>
      <c r="D63" s="16">
        <v>585.4</v>
      </c>
      <c r="E63" s="16">
        <v>2100</v>
      </c>
      <c r="F63" s="16">
        <v>2082.5</v>
      </c>
      <c r="G63" s="16">
        <v>5.07</v>
      </c>
      <c r="H63" s="16">
        <v>2.8</v>
      </c>
      <c r="I63" s="16">
        <v>2091.25</v>
      </c>
      <c r="J63">
        <f t="shared" si="2"/>
        <v>3.8110970868381857</v>
      </c>
      <c r="K63">
        <f t="shared" si="3"/>
        <v>1.6233408176030919</v>
      </c>
      <c r="L63">
        <f t="shared" si="4"/>
        <v>7.6496926237115144</v>
      </c>
      <c r="M63">
        <f t="shared" si="5"/>
        <v>7.6413243740409982</v>
      </c>
      <c r="N63" t="str" cm="1">
        <f t="array" ref="N63">_xlfn.IFS(I63&lt;=$C$3, "Low AADT", AND(I63&gt;$C$3, I63&lt;$C$5), "Medium AADT", I63&gt;=$C$5, "High AADT")</f>
        <v>Medium AADT</v>
      </c>
      <c r="O63">
        <f>COUNTIF('Formatting Data'!$DK$2:$DK$314,A63)</f>
        <v>5</v>
      </c>
      <c r="P63" t="str" cm="1">
        <f t="array" ref="P63">_xlfn.IFS(O63&lt;$F$4, "Low Crash Frequency", O63&gt;=$F$4, "High Crash Frequency")</f>
        <v>High Crash Frequency</v>
      </c>
    </row>
    <row r="64" spans="1:16" x14ac:dyDescent="0.3">
      <c r="A64" s="5">
        <v>76</v>
      </c>
      <c r="B64" s="16">
        <v>0</v>
      </c>
      <c r="C64" s="16">
        <v>91.6</v>
      </c>
      <c r="D64" s="16">
        <v>1230.2</v>
      </c>
      <c r="E64" s="16">
        <v>2100</v>
      </c>
      <c r="F64" s="16">
        <v>2082.5</v>
      </c>
      <c r="G64" s="16">
        <v>6.62</v>
      </c>
      <c r="H64" s="16">
        <v>2.2000000000000002</v>
      </c>
      <c r="I64" s="16">
        <v>2091.25</v>
      </c>
      <c r="J64">
        <f t="shared" si="2"/>
        <v>4.5174312716800848</v>
      </c>
      <c r="K64">
        <f t="shared" si="3"/>
        <v>1.8900953699489169</v>
      </c>
      <c r="L64">
        <f t="shared" si="4"/>
        <v>7.6496926237115144</v>
      </c>
      <c r="M64">
        <f t="shared" si="5"/>
        <v>7.6413243740409982</v>
      </c>
      <c r="N64" t="str" cm="1">
        <f t="array" ref="N64">_xlfn.IFS(I64&lt;=$C$3, "Low AADT", AND(I64&gt;$C$3, I64&lt;$C$5), "Medium AADT", I64&gt;=$C$5, "High AADT")</f>
        <v>Medium AADT</v>
      </c>
      <c r="O64">
        <f>COUNTIF('Formatting Data'!$DK$2:$DK$314,A64)</f>
        <v>1</v>
      </c>
      <c r="P64" t="str" cm="1">
        <f t="array" ref="P64">_xlfn.IFS(O64&lt;$F$4, "Low Crash Frequency", O64&gt;=$F$4, "High Crash Frequency")</f>
        <v>Low Crash Frequency</v>
      </c>
    </row>
    <row r="65" spans="1:16" x14ac:dyDescent="0.3">
      <c r="A65" s="5">
        <v>77</v>
      </c>
      <c r="B65" s="16">
        <v>0</v>
      </c>
      <c r="C65" s="16">
        <v>26.9</v>
      </c>
      <c r="D65" s="16">
        <v>1065.0999999999999</v>
      </c>
      <c r="E65" s="16">
        <v>2100</v>
      </c>
      <c r="F65" s="16">
        <v>2082.5</v>
      </c>
      <c r="G65" s="16">
        <v>3.27</v>
      </c>
      <c r="H65" s="16">
        <v>0</v>
      </c>
      <c r="I65" s="16">
        <v>2091.25</v>
      </c>
      <c r="J65">
        <f t="shared" si="2"/>
        <v>3.2921262866077932</v>
      </c>
      <c r="K65">
        <f t="shared" si="3"/>
        <v>1.1847899849091621</v>
      </c>
      <c r="L65">
        <f t="shared" si="4"/>
        <v>7.6496926237115144</v>
      </c>
      <c r="M65">
        <f t="shared" si="5"/>
        <v>7.6413243740409982</v>
      </c>
      <c r="N65" t="str" cm="1">
        <f t="array" ref="N65">_xlfn.IFS(I65&lt;=$C$3, "Low AADT", AND(I65&gt;$C$3, I65&lt;$C$5), "Medium AADT", I65&gt;=$C$5, "High AADT")</f>
        <v>Medium AADT</v>
      </c>
      <c r="O65">
        <f>COUNTIF('Formatting Data'!$DK$2:$DK$314,A65)</f>
        <v>1</v>
      </c>
      <c r="P65" t="str" cm="1">
        <f t="array" ref="P65">_xlfn.IFS(O65&lt;$F$4, "Low Crash Frequency", O65&gt;=$F$4, "High Crash Frequency")</f>
        <v>Low Crash Frequency</v>
      </c>
    </row>
    <row r="66" spans="1:16" x14ac:dyDescent="0.3">
      <c r="A66" s="5">
        <v>78</v>
      </c>
      <c r="B66" s="16">
        <v>0</v>
      </c>
      <c r="C66" s="16">
        <v>87.1</v>
      </c>
      <c r="D66" s="16">
        <v>704.2</v>
      </c>
      <c r="E66" s="16">
        <v>2100</v>
      </c>
      <c r="F66" s="16">
        <v>2082.5</v>
      </c>
      <c r="G66" s="16">
        <v>8.61</v>
      </c>
      <c r="H66" s="16">
        <v>13</v>
      </c>
      <c r="I66" s="16">
        <v>2091.25</v>
      </c>
      <c r="J66">
        <f t="shared" si="2"/>
        <v>4.467056883858457</v>
      </c>
      <c r="K66">
        <f t="shared" si="3"/>
        <v>2.1529243184396392</v>
      </c>
      <c r="L66">
        <f t="shared" si="4"/>
        <v>7.6496926237115144</v>
      </c>
      <c r="M66">
        <f t="shared" si="5"/>
        <v>7.6413243740409982</v>
      </c>
      <c r="N66" t="str" cm="1">
        <f t="array" ref="N66">_xlfn.IFS(I66&lt;=$C$3, "Low AADT", AND(I66&gt;$C$3, I66&lt;$C$5), "Medium AADT", I66&gt;=$C$5, "High AADT")</f>
        <v>Medium AADT</v>
      </c>
      <c r="O66">
        <f>COUNTIF('Formatting Data'!$DK$2:$DK$314,A66)</f>
        <v>5</v>
      </c>
      <c r="P66" t="str" cm="1">
        <f t="array" ref="P66">_xlfn.IFS(O66&lt;$F$4, "Low Crash Frequency", O66&gt;=$F$4, "High Crash Frequency")</f>
        <v>High Crash Frequency</v>
      </c>
    </row>
    <row r="67" spans="1:16" x14ac:dyDescent="0.3">
      <c r="A67" s="5">
        <v>79</v>
      </c>
      <c r="B67" s="16">
        <v>0</v>
      </c>
      <c r="C67" s="16">
        <v>42.7</v>
      </c>
      <c r="D67" s="16">
        <v>781.1</v>
      </c>
      <c r="E67" s="16">
        <v>2100</v>
      </c>
      <c r="F67" s="16">
        <v>2082.5</v>
      </c>
      <c r="G67" s="16">
        <v>6.83</v>
      </c>
      <c r="H67" s="16">
        <v>2.2999999999999998</v>
      </c>
      <c r="I67" s="16">
        <v>2091.25</v>
      </c>
      <c r="J67">
        <f t="shared" si="2"/>
        <v>3.7541989202345789</v>
      </c>
      <c r="K67">
        <f t="shared" si="3"/>
        <v>1.9213246735826988</v>
      </c>
      <c r="L67">
        <f t="shared" si="4"/>
        <v>7.6496926237115144</v>
      </c>
      <c r="M67">
        <f t="shared" si="5"/>
        <v>7.6413243740409982</v>
      </c>
      <c r="N67" t="str" cm="1">
        <f t="array" ref="N67">_xlfn.IFS(I67&lt;=$C$3, "Low AADT", AND(I67&gt;$C$3, I67&lt;$C$5), "Medium AADT", I67&gt;=$C$5, "High AADT")</f>
        <v>Medium AADT</v>
      </c>
      <c r="O67">
        <f>COUNTIF('Formatting Data'!$DK$2:$DK$314,A67)</f>
        <v>1</v>
      </c>
      <c r="P67" t="str" cm="1">
        <f t="array" ref="P67">_xlfn.IFS(O67&lt;$F$4, "Low Crash Frequency", O67&gt;=$F$4, "High Crash Frequency")</f>
        <v>Low Crash Frequency</v>
      </c>
    </row>
    <row r="68" spans="1:16" x14ac:dyDescent="0.3">
      <c r="A68" s="5">
        <v>82</v>
      </c>
      <c r="B68" s="16">
        <v>0</v>
      </c>
      <c r="C68" s="16">
        <v>88</v>
      </c>
      <c r="D68" s="16">
        <v>629.6</v>
      </c>
      <c r="E68" s="16">
        <v>2630</v>
      </c>
      <c r="F68" s="16">
        <v>1975</v>
      </c>
      <c r="G68" s="16">
        <v>9.9499999999999993</v>
      </c>
      <c r="H68" s="16">
        <v>0</v>
      </c>
      <c r="I68" s="16">
        <v>2302.5</v>
      </c>
      <c r="J68">
        <f t="shared" si="2"/>
        <v>4.4773368144782069</v>
      </c>
      <c r="K68">
        <f t="shared" si="3"/>
        <v>2.2975725511705014</v>
      </c>
      <c r="L68">
        <f t="shared" si="4"/>
        <v>7.8747391251718106</v>
      </c>
      <c r="M68">
        <f t="shared" si="5"/>
        <v>7.5883236773352225</v>
      </c>
      <c r="N68" t="str" cm="1">
        <f t="array" ref="N68">_xlfn.IFS(I68&lt;=$C$3, "Low AADT", AND(I68&gt;$C$3, I68&lt;$C$5), "Medium AADT", I68&gt;=$C$5, "High AADT")</f>
        <v>Medium AADT</v>
      </c>
      <c r="O68">
        <f>COUNTIF('Formatting Data'!$DK$2:$DK$314,A68)</f>
        <v>4</v>
      </c>
      <c r="P68" t="str" cm="1">
        <f t="array" ref="P68">_xlfn.IFS(O68&lt;$F$4, "Low Crash Frequency", O68&gt;=$F$4, "High Crash Frequency")</f>
        <v>High Crash Frequency</v>
      </c>
    </row>
    <row r="69" spans="1:16" x14ac:dyDescent="0.3">
      <c r="A69" s="5">
        <v>83</v>
      </c>
      <c r="B69" s="16">
        <v>0</v>
      </c>
      <c r="C69" s="16">
        <v>66.8</v>
      </c>
      <c r="D69" s="16">
        <v>900.2</v>
      </c>
      <c r="E69" s="16">
        <v>4253.333333333333</v>
      </c>
      <c r="F69" s="16">
        <v>4260</v>
      </c>
      <c r="G69" s="16">
        <v>7.88</v>
      </c>
      <c r="H69" s="16">
        <v>3</v>
      </c>
      <c r="I69" s="16">
        <v>4256.6666666666661</v>
      </c>
      <c r="J69">
        <f t="shared" si="2"/>
        <v>4.2017030805426003</v>
      </c>
      <c r="K69">
        <f t="shared" si="3"/>
        <v>2.0643279038697879</v>
      </c>
      <c r="L69">
        <f t="shared" si="4"/>
        <v>8.3554582682306719</v>
      </c>
      <c r="M69">
        <f t="shared" si="5"/>
        <v>8.3570244392634159</v>
      </c>
      <c r="N69" t="str" cm="1">
        <f t="array" ref="N69">_xlfn.IFS(I69&lt;=$C$3, "Low AADT", AND(I69&gt;$C$3, I69&lt;$C$5), "Medium AADT", I69&gt;=$C$5, "High AADT")</f>
        <v>High AADT</v>
      </c>
      <c r="O69">
        <f>COUNTIF('Formatting Data'!$DK$2:$DK$314,A69)</f>
        <v>4</v>
      </c>
      <c r="P69" t="str" cm="1">
        <f t="array" ref="P69">_xlfn.IFS(O69&lt;$F$4, "Low Crash Frequency", O69&gt;=$F$4, "High Crash Frequency")</f>
        <v>High Crash Frequency</v>
      </c>
    </row>
    <row r="70" spans="1:16" x14ac:dyDescent="0.3">
      <c r="A70" s="5">
        <v>87</v>
      </c>
      <c r="B70" s="16">
        <v>0</v>
      </c>
      <c r="C70" s="16">
        <v>83.6</v>
      </c>
      <c r="D70" s="16">
        <v>882.8</v>
      </c>
      <c r="E70" s="16">
        <v>1595</v>
      </c>
      <c r="F70" s="16">
        <v>1245</v>
      </c>
      <c r="G70" s="16">
        <v>7.61</v>
      </c>
      <c r="H70" s="16">
        <v>5.4</v>
      </c>
      <c r="I70" s="16">
        <v>1420</v>
      </c>
      <c r="J70">
        <f t="shared" si="2"/>
        <v>4.4260435200906558</v>
      </c>
      <c r="K70">
        <f t="shared" si="3"/>
        <v>2.0294631718735947</v>
      </c>
      <c r="L70">
        <f t="shared" si="4"/>
        <v>7.3746290152189449</v>
      </c>
      <c r="M70">
        <f t="shared" si="5"/>
        <v>7.1268908088988079</v>
      </c>
      <c r="N70" t="str" cm="1">
        <f t="array" ref="N70">_xlfn.IFS(I70&lt;=$C$3, "Low AADT", AND(I70&gt;$C$3, I70&lt;$C$5), "Medium AADT", I70&gt;=$C$5, "High AADT")</f>
        <v>Low AADT</v>
      </c>
      <c r="O70">
        <f>COUNTIF('Formatting Data'!$DK$2:$DK$314,A70)</f>
        <v>4</v>
      </c>
      <c r="P70" t="str" cm="1">
        <f t="array" ref="P70">_xlfn.IFS(O70&lt;$F$4, "Low Crash Frequency", O70&gt;=$F$4, "High Crash Frequency")</f>
        <v>High Crash Frequency</v>
      </c>
    </row>
    <row r="71" spans="1:16" x14ac:dyDescent="0.3">
      <c r="A71" s="5">
        <v>88</v>
      </c>
      <c r="B71" s="16">
        <v>0</v>
      </c>
      <c r="C71" s="16">
        <v>32.9</v>
      </c>
      <c r="D71" s="16">
        <v>704.4</v>
      </c>
      <c r="E71" s="16">
        <v>1663.3333333333333</v>
      </c>
      <c r="F71" s="16">
        <v>1135</v>
      </c>
      <c r="G71" s="16">
        <v>4.63</v>
      </c>
      <c r="H71" s="16">
        <v>0</v>
      </c>
      <c r="I71" s="16">
        <v>1399.1666666666665</v>
      </c>
      <c r="J71">
        <f t="shared" si="2"/>
        <v>3.493472657771326</v>
      </c>
      <c r="K71">
        <f t="shared" si="3"/>
        <v>1.5325568680981427</v>
      </c>
      <c r="L71">
        <f t="shared" si="4"/>
        <v>7.4165789000774547</v>
      </c>
      <c r="M71">
        <f t="shared" si="5"/>
        <v>7.0343879299155034</v>
      </c>
      <c r="N71" t="str" cm="1">
        <f t="array" ref="N71">_xlfn.IFS(I71&lt;=$C$3, "Low AADT", AND(I71&gt;$C$3, I71&lt;$C$5), "Medium AADT", I71&gt;=$C$5, "High AADT")</f>
        <v>Low AADT</v>
      </c>
      <c r="O71">
        <f>COUNTIF('Formatting Data'!$DK$2:$DK$314,A71)</f>
        <v>2</v>
      </c>
      <c r="P71" t="str" cm="1">
        <f t="array" ref="P71">_xlfn.IFS(O71&lt;$F$4, "Low Crash Frequency", O71&gt;=$F$4, "High Crash Frequency")</f>
        <v>Low Crash Frequency</v>
      </c>
    </row>
    <row r="72" spans="1:16" x14ac:dyDescent="0.3">
      <c r="A72" s="5">
        <v>89</v>
      </c>
      <c r="B72" s="16">
        <v>0</v>
      </c>
      <c r="C72" s="16">
        <v>42.1</v>
      </c>
      <c r="D72" s="16">
        <v>465.6</v>
      </c>
      <c r="E72" s="16">
        <v>1663.3333333333333</v>
      </c>
      <c r="F72" s="16">
        <v>1135</v>
      </c>
      <c r="G72" s="16">
        <v>6.96</v>
      </c>
      <c r="H72" s="16">
        <v>0</v>
      </c>
      <c r="I72" s="16">
        <v>1399.1666666666665</v>
      </c>
      <c r="J72">
        <f t="shared" si="2"/>
        <v>3.7400477406883357</v>
      </c>
      <c r="K72">
        <f t="shared" si="3"/>
        <v>1.9401794743463283</v>
      </c>
      <c r="L72">
        <f t="shared" si="4"/>
        <v>7.4165789000774547</v>
      </c>
      <c r="M72">
        <f t="shared" si="5"/>
        <v>7.0343879299155034</v>
      </c>
      <c r="N72" t="str" cm="1">
        <f t="array" ref="N72">_xlfn.IFS(I72&lt;=$C$3, "Low AADT", AND(I72&gt;$C$3, I72&lt;$C$5), "Medium AADT", I72&gt;=$C$5, "High AADT")</f>
        <v>Low AADT</v>
      </c>
      <c r="O72">
        <f>COUNTIF('Formatting Data'!$DK$2:$DK$314,A72)</f>
        <v>3</v>
      </c>
      <c r="P72" t="str" cm="1">
        <f t="array" ref="P72">_xlfn.IFS(O72&lt;$F$4, "Low Crash Frequency", O72&gt;=$F$4, "High Crash Frequency")</f>
        <v>High Crash Frequency</v>
      </c>
    </row>
    <row r="73" spans="1:16" x14ac:dyDescent="0.3">
      <c r="A73" s="5">
        <v>91</v>
      </c>
      <c r="B73" s="16">
        <v>0</v>
      </c>
      <c r="C73" s="16">
        <v>55.1</v>
      </c>
      <c r="D73" s="16">
        <v>419.6</v>
      </c>
      <c r="E73" s="16">
        <v>1663.3333333333333</v>
      </c>
      <c r="F73" s="16">
        <v>1135</v>
      </c>
      <c r="G73" s="16">
        <v>13.25</v>
      </c>
      <c r="H73" s="16">
        <v>10.4</v>
      </c>
      <c r="I73" s="16">
        <v>1399.1666666666665</v>
      </c>
      <c r="J73">
        <f t="shared" si="2"/>
        <v>4.0091497161588689</v>
      </c>
      <c r="K73">
        <f t="shared" si="3"/>
        <v>2.5839975524322312</v>
      </c>
      <c r="L73">
        <f t="shared" si="4"/>
        <v>7.4165789000774547</v>
      </c>
      <c r="M73">
        <f t="shared" si="5"/>
        <v>7.0343879299155034</v>
      </c>
      <c r="N73" t="str" cm="1">
        <f t="array" ref="N73">_xlfn.IFS(I73&lt;=$C$3, "Low AADT", AND(I73&gt;$C$3, I73&lt;$C$5), "Medium AADT", I73&gt;=$C$5, "High AADT")</f>
        <v>Low AADT</v>
      </c>
      <c r="O73">
        <f>COUNTIF('Formatting Data'!$DK$2:$DK$314,A73)</f>
        <v>1</v>
      </c>
      <c r="P73" t="str" cm="1">
        <f t="array" ref="P73">_xlfn.IFS(O73&lt;$F$4, "Low Crash Frequency", O73&gt;=$F$4, "High Crash Frequency")</f>
        <v>Low Crash Frequency</v>
      </c>
    </row>
    <row r="74" spans="1:16" x14ac:dyDescent="0.3">
      <c r="A74" s="5">
        <v>92</v>
      </c>
      <c r="B74" s="16">
        <v>0</v>
      </c>
      <c r="C74" s="16">
        <v>90.5</v>
      </c>
      <c r="D74" s="16">
        <v>466.4</v>
      </c>
      <c r="E74" s="16">
        <v>1663.3333333333333</v>
      </c>
      <c r="F74" s="16">
        <v>1135</v>
      </c>
      <c r="G74" s="16">
        <v>13.03</v>
      </c>
      <c r="H74" s="16">
        <v>10.4</v>
      </c>
      <c r="I74" s="16">
        <v>1399.1666666666665</v>
      </c>
      <c r="J74">
        <f t="shared" ref="J74:J76" si="6">LN(C74)</f>
        <v>4.5053498507058807</v>
      </c>
      <c r="K74">
        <f t="shared" ref="K74:K76" si="7">IFERROR(LN(G74), 0)</f>
        <v>2.5672543911367538</v>
      </c>
      <c r="L74">
        <f t="shared" ref="L74:L76" si="8">LN(E74)</f>
        <v>7.4165789000774547</v>
      </c>
      <c r="M74">
        <f t="shared" ref="M74:M76" si="9">LN(F74)</f>
        <v>7.0343879299155034</v>
      </c>
      <c r="N74" t="str" cm="1">
        <f t="array" ref="N74">_xlfn.IFS(I74&lt;=$C$3, "Low AADT", AND(I74&gt;$C$3, I74&lt;$C$5), "Medium AADT", I74&gt;=$C$5, "High AADT")</f>
        <v>Low AADT</v>
      </c>
      <c r="O74">
        <f>COUNTIF('Formatting Data'!$DK$2:$DK$314,A74)</f>
        <v>18</v>
      </c>
      <c r="P74" t="str" cm="1">
        <f t="array" ref="P74">_xlfn.IFS(O74&lt;$F$4, "Low Crash Frequency", O74&gt;=$F$4, "High Crash Frequency")</f>
        <v>High Crash Frequency</v>
      </c>
    </row>
    <row r="75" spans="1:16" x14ac:dyDescent="0.3">
      <c r="A75" s="5">
        <v>93</v>
      </c>
      <c r="B75" s="16">
        <v>0</v>
      </c>
      <c r="C75" s="16">
        <v>47.2</v>
      </c>
      <c r="D75" s="16">
        <v>570.70000000000005</v>
      </c>
      <c r="E75" s="16">
        <v>1663.3333333333333</v>
      </c>
      <c r="F75" s="16">
        <v>1135</v>
      </c>
      <c r="G75" s="16">
        <v>4.28</v>
      </c>
      <c r="H75" s="16">
        <v>0</v>
      </c>
      <c r="I75" s="16">
        <v>1399.1666666666665</v>
      </c>
      <c r="J75">
        <f t="shared" si="6"/>
        <v>3.8543938925915096</v>
      </c>
      <c r="K75">
        <f t="shared" si="7"/>
        <v>1.4539530095937054</v>
      </c>
      <c r="L75">
        <f t="shared" si="8"/>
        <v>7.4165789000774547</v>
      </c>
      <c r="M75">
        <f t="shared" si="9"/>
        <v>7.0343879299155034</v>
      </c>
      <c r="N75" t="str" cm="1">
        <f t="array" ref="N75">_xlfn.IFS(I75&lt;=$C$3, "Low AADT", AND(I75&gt;$C$3, I75&lt;$C$5), "Medium AADT", I75&gt;=$C$5, "High AADT")</f>
        <v>Low AADT</v>
      </c>
      <c r="O75">
        <f>COUNTIF('Formatting Data'!$DK$2:$DK$314,A75)</f>
        <v>2</v>
      </c>
      <c r="P75" t="str" cm="1">
        <f t="array" ref="P75">_xlfn.IFS(O75&lt;$F$4, "Low Crash Frequency", O75&gt;=$F$4, "High Crash Frequency")</f>
        <v>Low Crash Frequency</v>
      </c>
    </row>
    <row r="76" spans="1:16" x14ac:dyDescent="0.3">
      <c r="A76" s="5">
        <v>94</v>
      </c>
      <c r="B76" s="16">
        <v>0</v>
      </c>
      <c r="C76" s="16">
        <v>43</v>
      </c>
      <c r="D76" s="16">
        <v>930.4</v>
      </c>
      <c r="E76" s="16">
        <v>1663.3333333333333</v>
      </c>
      <c r="F76" s="16">
        <v>1135</v>
      </c>
      <c r="G76" s="16">
        <v>3.59</v>
      </c>
      <c r="H76" s="16">
        <v>0</v>
      </c>
      <c r="I76" s="16">
        <v>1399.1666666666665</v>
      </c>
      <c r="J76">
        <f t="shared" si="6"/>
        <v>3.7612001156935624</v>
      </c>
      <c r="K76">
        <f t="shared" si="7"/>
        <v>1.2781522025001875</v>
      </c>
      <c r="L76">
        <f t="shared" si="8"/>
        <v>7.4165789000774547</v>
      </c>
      <c r="M76">
        <f t="shared" si="9"/>
        <v>7.0343879299155034</v>
      </c>
      <c r="N76" t="str" cm="1">
        <f t="array" ref="N76">_xlfn.IFS(I76&lt;=$C$3, "Low AADT", AND(I76&gt;$C$3, I76&lt;$C$5), "Medium AADT", I76&gt;=$C$5, "High AADT")</f>
        <v>Low AADT</v>
      </c>
      <c r="O76">
        <f>COUNTIF('Formatting Data'!$DK$2:$DK$314,A76)</f>
        <v>3</v>
      </c>
      <c r="P76" t="str" cm="1">
        <f t="array" ref="P76">_xlfn.IFS(O76&lt;$F$4, "Low Crash Frequency", O76&gt;=$F$4, "High Crash Frequency")</f>
        <v>High Crash Frequency</v>
      </c>
    </row>
    <row r="77" spans="1:16" x14ac:dyDescent="0.3">
      <c r="A77" s="5" t="s">
        <v>751</v>
      </c>
      <c r="B77" s="16">
        <v>0</v>
      </c>
      <c r="C77" s="16">
        <v>152.1</v>
      </c>
      <c r="D77" s="16">
        <v>1828.4</v>
      </c>
      <c r="E77" s="16">
        <v>6566.666666666667</v>
      </c>
      <c r="F77" s="16">
        <v>7470</v>
      </c>
      <c r="G77" s="16">
        <v>13.25</v>
      </c>
      <c r="H77" s="16">
        <v>18.3</v>
      </c>
      <c r="I77" s="16">
        <v>7018.3333333333339</v>
      </c>
    </row>
  </sheetData>
  <mergeCells count="2">
    <mergeCell ref="B1:C1"/>
    <mergeCell ref="E1:F1"/>
  </mergeCells>
  <pageMargins left="0.7" right="0.7" top="0.75" bottom="0.75" header="0.3" footer="0.3"/>
  <ignoredErrors>
    <ignoredError sqref="K9:K76"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3070-F46A-4566-A9AA-548E8788CA94}">
  <dimension ref="A1:S12"/>
  <sheetViews>
    <sheetView topLeftCell="D1" workbookViewId="0">
      <selection activeCell="Q10" sqref="Q10"/>
    </sheetView>
  </sheetViews>
  <sheetFormatPr defaultRowHeight="14.4" x14ac:dyDescent="0.3"/>
  <cols>
    <col min="1" max="1" width="15.88671875" customWidth="1"/>
    <col min="2" max="2" width="12.109375" customWidth="1"/>
    <col min="3" max="4" width="22.5546875" customWidth="1"/>
    <col min="6" max="6" width="15.88671875" customWidth="1"/>
    <col min="7" max="7" width="12.109375" customWidth="1"/>
    <col min="8" max="9" width="22.5546875" customWidth="1"/>
    <col min="11" max="11" width="15.88671875" customWidth="1"/>
    <col min="12" max="12" width="12.109375" customWidth="1"/>
    <col min="13" max="14" width="22.5546875" customWidth="1"/>
    <col min="16" max="16" width="15.88671875" customWidth="1"/>
    <col min="17" max="17" width="12.109375" customWidth="1"/>
    <col min="18" max="19" width="22.5546875" customWidth="1"/>
  </cols>
  <sheetData>
    <row r="1" spans="1:19" ht="20.399999999999999" thickBot="1" x14ac:dyDescent="0.45">
      <c r="A1" s="18" t="s">
        <v>765</v>
      </c>
      <c r="B1" s="18"/>
      <c r="C1" s="18"/>
      <c r="D1" s="18"/>
      <c r="F1" s="18" t="s">
        <v>733</v>
      </c>
      <c r="G1" s="18"/>
      <c r="H1" s="18"/>
      <c r="I1" s="18"/>
      <c r="K1" s="18" t="s">
        <v>740</v>
      </c>
      <c r="L1" s="18"/>
      <c r="M1" s="18"/>
      <c r="N1" s="18"/>
      <c r="P1" s="18" t="s">
        <v>741</v>
      </c>
      <c r="Q1" s="18"/>
      <c r="R1" s="18"/>
      <c r="S1" s="18"/>
    </row>
    <row r="2" spans="1:19" ht="15" thickTop="1" x14ac:dyDescent="0.3">
      <c r="A2" t="s">
        <v>766</v>
      </c>
      <c r="B2" t="s">
        <v>767</v>
      </c>
      <c r="C2" t="s">
        <v>768</v>
      </c>
      <c r="D2" t="s">
        <v>769</v>
      </c>
      <c r="F2" t="s">
        <v>766</v>
      </c>
      <c r="G2" t="s">
        <v>767</v>
      </c>
      <c r="H2" t="s">
        <v>768</v>
      </c>
      <c r="I2" t="s">
        <v>769</v>
      </c>
      <c r="K2" t="s">
        <v>766</v>
      </c>
      <c r="L2" t="s">
        <v>767</v>
      </c>
      <c r="M2" t="s">
        <v>768</v>
      </c>
      <c r="N2" t="s">
        <v>769</v>
      </c>
      <c r="P2" t="s">
        <v>766</v>
      </c>
      <c r="Q2" t="s">
        <v>767</v>
      </c>
      <c r="R2" t="s">
        <v>768</v>
      </c>
      <c r="S2" t="s">
        <v>769</v>
      </c>
    </row>
    <row r="3" spans="1:19" x14ac:dyDescent="0.3">
      <c r="A3" t="s">
        <v>770</v>
      </c>
      <c r="B3" s="10">
        <v>-4.3449999999999998</v>
      </c>
      <c r="C3">
        <f>B3/$B$9</f>
        <v>-0.62071428571428566</v>
      </c>
      <c r="D3" t="s">
        <v>771</v>
      </c>
      <c r="F3" t="s">
        <v>770</v>
      </c>
      <c r="G3" s="10">
        <v>2.8780000000000001</v>
      </c>
      <c r="H3">
        <f>G3/$B$9</f>
        <v>0.41114285714285714</v>
      </c>
      <c r="I3" t="s">
        <v>771</v>
      </c>
      <c r="K3" t="s">
        <v>770</v>
      </c>
      <c r="L3" s="10">
        <v>-5.8819999999999997</v>
      </c>
      <c r="M3">
        <f>L3/$B$9</f>
        <v>-0.84028571428571419</v>
      </c>
      <c r="N3" t="s">
        <v>771</v>
      </c>
      <c r="P3" t="s">
        <v>770</v>
      </c>
      <c r="Q3" s="10">
        <v>-5.9320000000000004</v>
      </c>
      <c r="R3">
        <f>Q3/$B$9</f>
        <v>-0.84742857142857153</v>
      </c>
      <c r="S3" t="s">
        <v>771</v>
      </c>
    </row>
    <row r="4" spans="1:19" x14ac:dyDescent="0.3">
      <c r="A4" t="s">
        <v>772</v>
      </c>
      <c r="B4" s="6">
        <v>0.33210000000000001</v>
      </c>
      <c r="C4">
        <f t="shared" ref="C4:C7" si="0">B4/$B$9</f>
        <v>4.7442857142857141E-2</v>
      </c>
      <c r="D4" t="s">
        <v>773</v>
      </c>
      <c r="F4" t="s">
        <v>772</v>
      </c>
      <c r="G4" s="6">
        <v>-0.27039999999999997</v>
      </c>
      <c r="H4">
        <f t="shared" ref="H4:H9" si="1">G4/$B$9</f>
        <v>-3.8628571428571422E-2</v>
      </c>
      <c r="I4" t="s">
        <v>774</v>
      </c>
      <c r="K4" t="s">
        <v>772</v>
      </c>
      <c r="L4" s="6">
        <v>-0.26950000000000002</v>
      </c>
      <c r="M4">
        <f t="shared" ref="M4:M9" si="2">L4/$B$9</f>
        <v>-3.85E-2</v>
      </c>
      <c r="N4" t="s">
        <v>775</v>
      </c>
      <c r="P4" t="s">
        <v>772</v>
      </c>
      <c r="Q4" s="6"/>
      <c r="R4">
        <f t="shared" ref="R4:R9" si="3">Q4/$B$9</f>
        <v>0</v>
      </c>
    </row>
    <row r="5" spans="1:19" x14ac:dyDescent="0.3">
      <c r="A5" t="s">
        <v>776</v>
      </c>
      <c r="B5" s="6">
        <v>0.24740000000000001</v>
      </c>
      <c r="C5">
        <f t="shared" si="0"/>
        <v>3.5342857142857141E-2</v>
      </c>
      <c r="D5" t="s">
        <v>777</v>
      </c>
      <c r="F5" t="s">
        <v>776</v>
      </c>
      <c r="G5" s="6">
        <v>0.14130000000000001</v>
      </c>
      <c r="H5">
        <f t="shared" si="1"/>
        <v>2.0185714285714286E-2</v>
      </c>
      <c r="I5" t="s">
        <v>778</v>
      </c>
      <c r="K5" t="s">
        <v>776</v>
      </c>
      <c r="L5" s="6">
        <v>0.63</v>
      </c>
      <c r="M5">
        <f t="shared" si="2"/>
        <v>0.09</v>
      </c>
      <c r="N5" t="s">
        <v>771</v>
      </c>
      <c r="P5" t="s">
        <v>776</v>
      </c>
      <c r="Q5" s="6">
        <v>0.2455</v>
      </c>
      <c r="R5">
        <f t="shared" si="3"/>
        <v>3.5071428571428573E-2</v>
      </c>
      <c r="S5" t="s">
        <v>779</v>
      </c>
    </row>
    <row r="6" spans="1:19" x14ac:dyDescent="0.3">
      <c r="A6" t="s">
        <v>780</v>
      </c>
      <c r="B6" s="6">
        <v>2.2110000000000001E-4</v>
      </c>
      <c r="C6">
        <f t="shared" si="0"/>
        <v>3.1585714285714286E-5</v>
      </c>
      <c r="D6" t="s">
        <v>781</v>
      </c>
      <c r="F6" t="s">
        <v>780</v>
      </c>
      <c r="G6" s="6">
        <v>4.0769999999999999E-4</v>
      </c>
      <c r="H6">
        <f t="shared" si="1"/>
        <v>5.8242857142857141E-5</v>
      </c>
      <c r="I6" t="s">
        <v>771</v>
      </c>
      <c r="K6" t="s">
        <v>780</v>
      </c>
      <c r="L6" s="6">
        <v>9.3090000000000005E-5</v>
      </c>
      <c r="M6">
        <f t="shared" si="2"/>
        <v>1.329857142857143E-5</v>
      </c>
      <c r="N6" t="s">
        <v>782</v>
      </c>
      <c r="P6" t="s">
        <v>780</v>
      </c>
      <c r="Q6" s="6">
        <v>2.1939999999999999E-4</v>
      </c>
      <c r="R6">
        <f t="shared" si="3"/>
        <v>3.1342857142857145E-5</v>
      </c>
      <c r="S6" t="s">
        <v>783</v>
      </c>
    </row>
    <row r="7" spans="1:19" x14ac:dyDescent="0.3">
      <c r="A7" t="s">
        <v>784</v>
      </c>
      <c r="B7" s="6">
        <v>0.64959999999999996</v>
      </c>
      <c r="C7">
        <f t="shared" si="0"/>
        <v>9.2799999999999994E-2</v>
      </c>
      <c r="D7" t="s">
        <v>771</v>
      </c>
      <c r="F7" t="s">
        <v>784</v>
      </c>
      <c r="G7" s="6">
        <v>0.37869999999999998</v>
      </c>
      <c r="H7">
        <f t="shared" si="1"/>
        <v>5.4099999999999995E-2</v>
      </c>
      <c r="I7" t="s">
        <v>771</v>
      </c>
      <c r="K7" t="s">
        <v>784</v>
      </c>
      <c r="L7" s="6">
        <v>0.49790000000000001</v>
      </c>
      <c r="M7">
        <f t="shared" si="2"/>
        <v>7.112857142857143E-2</v>
      </c>
      <c r="N7" t="s">
        <v>771</v>
      </c>
      <c r="P7" t="s">
        <v>784</v>
      </c>
      <c r="Q7" s="6">
        <v>0.65400000000000003</v>
      </c>
      <c r="R7">
        <f t="shared" si="3"/>
        <v>9.342857142857143E-2</v>
      </c>
      <c r="S7" t="s">
        <v>771</v>
      </c>
    </row>
    <row r="8" spans="1:19" x14ac:dyDescent="0.3">
      <c r="A8" t="s">
        <v>785</v>
      </c>
      <c r="B8" s="6">
        <v>1.2330000000000001</v>
      </c>
      <c r="F8" t="s">
        <v>762</v>
      </c>
      <c r="G8" s="6">
        <v>0.14680000000000001</v>
      </c>
      <c r="H8">
        <f t="shared" si="1"/>
        <v>2.0971428571428575E-2</v>
      </c>
      <c r="I8" t="s">
        <v>786</v>
      </c>
      <c r="K8" t="s">
        <v>762</v>
      </c>
      <c r="L8" s="6">
        <v>0.25480000000000003</v>
      </c>
      <c r="M8">
        <f t="shared" si="2"/>
        <v>3.6400000000000002E-2</v>
      </c>
      <c r="N8" t="s">
        <v>787</v>
      </c>
      <c r="P8" t="s">
        <v>762</v>
      </c>
      <c r="Q8" s="6"/>
      <c r="R8">
        <f t="shared" si="3"/>
        <v>0</v>
      </c>
    </row>
    <row r="9" spans="1:19" x14ac:dyDescent="0.3">
      <c r="A9" t="s">
        <v>788</v>
      </c>
      <c r="B9" s="6">
        <v>7</v>
      </c>
      <c r="F9" t="s">
        <v>789</v>
      </c>
      <c r="G9" s="6">
        <v>1.5740000000000001E-2</v>
      </c>
      <c r="H9">
        <f t="shared" si="1"/>
        <v>2.2485714285714288E-3</v>
      </c>
      <c r="I9" t="s">
        <v>790</v>
      </c>
      <c r="K9" t="s">
        <v>789</v>
      </c>
      <c r="L9" s="6">
        <v>6.123E-3</v>
      </c>
      <c r="M9">
        <f t="shared" si="2"/>
        <v>8.7471428571428574E-4</v>
      </c>
      <c r="N9">
        <v>0.12640000000000001</v>
      </c>
      <c r="P9" t="s">
        <v>789</v>
      </c>
      <c r="Q9" s="6">
        <v>2.121E-2</v>
      </c>
      <c r="R9">
        <f t="shared" si="3"/>
        <v>3.0300000000000001E-3</v>
      </c>
      <c r="S9" t="s">
        <v>791</v>
      </c>
    </row>
    <row r="10" spans="1:19" x14ac:dyDescent="0.3">
      <c r="A10" t="s">
        <v>792</v>
      </c>
      <c r="B10" s="6">
        <v>0.49114609999999997</v>
      </c>
      <c r="F10" t="s">
        <v>785</v>
      </c>
      <c r="G10" s="6">
        <v>2.6044</v>
      </c>
      <c r="K10" t="s">
        <v>785</v>
      </c>
      <c r="L10" s="6">
        <v>2.0463</v>
      </c>
      <c r="P10" t="s">
        <v>785</v>
      </c>
      <c r="Q10" s="6">
        <v>0.88739999999999997</v>
      </c>
    </row>
    <row r="11" spans="1:19" x14ac:dyDescent="0.3">
      <c r="F11" t="s">
        <v>788</v>
      </c>
      <c r="G11" s="6">
        <v>7</v>
      </c>
      <c r="K11" t="s">
        <v>788</v>
      </c>
      <c r="L11" s="6">
        <v>7</v>
      </c>
      <c r="P11" t="s">
        <v>788</v>
      </c>
      <c r="Q11" s="6">
        <v>7</v>
      </c>
    </row>
    <row r="12" spans="1:19" x14ac:dyDescent="0.3">
      <c r="F12" t="s">
        <v>792</v>
      </c>
      <c r="G12" s="6">
        <v>0.3236</v>
      </c>
      <c r="K12" t="s">
        <v>792</v>
      </c>
      <c r="L12" s="6">
        <v>0.4224347</v>
      </c>
      <c r="P12" t="s">
        <v>792</v>
      </c>
      <c r="Q12" s="6">
        <v>0.29596430000000001</v>
      </c>
    </row>
  </sheetData>
  <mergeCells count="4">
    <mergeCell ref="A1:D1"/>
    <mergeCell ref="F1:I1"/>
    <mergeCell ref="K1:N1"/>
    <mergeCell ref="P1:S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438CD-9C83-4E48-A080-A8EC44EF2416}">
  <dimension ref="A1:BG153"/>
  <sheetViews>
    <sheetView topLeftCell="A38" zoomScaleNormal="100" workbookViewId="0">
      <selection activeCell="J75" sqref="J75"/>
    </sheetView>
  </sheetViews>
  <sheetFormatPr defaultRowHeight="14.4" x14ac:dyDescent="0.3"/>
  <cols>
    <col min="1" max="1" width="25.44140625" bestFit="1" customWidth="1"/>
    <col min="2" max="2" width="23.77734375" bestFit="1" customWidth="1"/>
    <col min="3" max="3" width="23.21875" bestFit="1" customWidth="1"/>
    <col min="4" max="4" width="12.33203125" bestFit="1" customWidth="1"/>
    <col min="5" max="5" width="16.21875" bestFit="1" customWidth="1"/>
    <col min="6" max="6" width="23.5546875" bestFit="1" customWidth="1"/>
    <col min="7" max="7" width="25.109375" bestFit="1" customWidth="1"/>
    <col min="8" max="8" width="25" bestFit="1" customWidth="1"/>
    <col min="9" max="9" width="31.109375" bestFit="1" customWidth="1"/>
    <col min="10" max="10" width="21.33203125" bestFit="1" customWidth="1"/>
    <col min="11" max="11" width="33.88671875" bestFit="1" customWidth="1"/>
    <col min="12" max="12" width="42.6640625" bestFit="1" customWidth="1"/>
    <col min="13" max="13" width="38.88671875" bestFit="1" customWidth="1"/>
    <col min="14" max="14" width="12.109375" bestFit="1" customWidth="1"/>
    <col min="16" max="16" width="23.5546875" bestFit="1" customWidth="1"/>
    <col min="17" max="17" width="24.44140625" bestFit="1" customWidth="1"/>
    <col min="18" max="18" width="16.109375" bestFit="1" customWidth="1"/>
    <col min="19" max="19" width="9" bestFit="1" customWidth="1"/>
    <col min="20" max="20" width="11.21875" bestFit="1" customWidth="1"/>
    <col min="21" max="21" width="23.5546875" bestFit="1" customWidth="1"/>
    <col min="22" max="22" width="25.109375" bestFit="1" customWidth="1"/>
    <col min="23" max="23" width="27.21875" bestFit="1" customWidth="1"/>
    <col min="24" max="24" width="31.109375" bestFit="1" customWidth="1"/>
    <col min="25" max="25" width="21.33203125" bestFit="1" customWidth="1"/>
    <col min="26" max="26" width="33.88671875" bestFit="1" customWidth="1"/>
    <col min="27" max="27" width="42.6640625" bestFit="1" customWidth="1"/>
    <col min="28" max="28" width="38.88671875" bestFit="1" customWidth="1"/>
    <col min="29" max="29" width="12.109375" bestFit="1" customWidth="1"/>
    <col min="31" max="31" width="23.5546875" bestFit="1" customWidth="1"/>
    <col min="32" max="32" width="24.44140625" bestFit="1" customWidth="1"/>
    <col min="33" max="33" width="16.109375" bestFit="1" customWidth="1"/>
    <col min="34" max="34" width="9" bestFit="1" customWidth="1"/>
    <col min="35" max="35" width="11.21875" bestFit="1" customWidth="1"/>
    <col min="36" max="36" width="23.5546875" bestFit="1" customWidth="1"/>
    <col min="37" max="37" width="25.109375" bestFit="1" customWidth="1"/>
    <col min="38" max="38" width="25" bestFit="1" customWidth="1"/>
    <col min="39" max="39" width="31.109375" bestFit="1" customWidth="1"/>
    <col min="40" max="40" width="21.33203125" bestFit="1" customWidth="1"/>
    <col min="41" max="41" width="33.88671875" bestFit="1" customWidth="1"/>
    <col min="42" max="42" width="42.6640625" bestFit="1" customWidth="1"/>
    <col min="43" max="43" width="38.88671875" bestFit="1" customWidth="1"/>
    <col min="44" max="44" width="10.6640625" bestFit="1" customWidth="1"/>
    <col min="46" max="46" width="23.5546875" bestFit="1" customWidth="1"/>
    <col min="47" max="47" width="24.44140625" bestFit="1" customWidth="1"/>
    <col min="48" max="48" width="16.109375" bestFit="1" customWidth="1"/>
    <col min="49" max="49" width="9" bestFit="1" customWidth="1"/>
    <col min="50" max="50" width="11.21875" bestFit="1" customWidth="1"/>
    <col min="51" max="51" width="23.5546875" bestFit="1" customWidth="1"/>
    <col min="52" max="52" width="25.109375" bestFit="1" customWidth="1"/>
    <col min="53" max="53" width="25" bestFit="1" customWidth="1"/>
    <col min="54" max="54" width="31.109375" bestFit="1" customWidth="1"/>
    <col min="55" max="55" width="21.33203125" bestFit="1" customWidth="1"/>
    <col min="56" max="56" width="33.88671875" bestFit="1" customWidth="1"/>
    <col min="57" max="57" width="42.6640625" bestFit="1" customWidth="1"/>
    <col min="58" max="58" width="38.88671875" bestFit="1" customWidth="1"/>
    <col min="59" max="59" width="10.6640625" bestFit="1" customWidth="1"/>
  </cols>
  <sheetData>
    <row r="1" spans="1:59" ht="20.399999999999999" thickBot="1" x14ac:dyDescent="0.45">
      <c r="A1" s="18" t="s">
        <v>793</v>
      </c>
      <c r="B1" s="18"/>
      <c r="C1" s="18"/>
      <c r="D1" s="18"/>
      <c r="E1" s="18"/>
      <c r="F1" s="18"/>
      <c r="G1" s="18"/>
      <c r="H1" s="18"/>
      <c r="I1" s="18"/>
      <c r="J1" s="18"/>
      <c r="K1" s="18"/>
      <c r="L1" s="18"/>
      <c r="M1" s="18"/>
      <c r="N1" s="18"/>
      <c r="P1" s="18" t="s">
        <v>793</v>
      </c>
      <c r="Q1" s="18"/>
      <c r="R1" s="18"/>
      <c r="S1" s="18"/>
      <c r="T1" s="18"/>
      <c r="U1" s="18"/>
      <c r="V1" s="18"/>
      <c r="W1" s="18"/>
      <c r="X1" s="18"/>
      <c r="Y1" s="18"/>
      <c r="Z1" s="18"/>
      <c r="AA1" s="18"/>
      <c r="AB1" s="18"/>
      <c r="AC1" s="18"/>
      <c r="AE1" s="18" t="s">
        <v>793</v>
      </c>
      <c r="AF1" s="18"/>
      <c r="AG1" s="18"/>
      <c r="AH1" s="18"/>
      <c r="AI1" s="18"/>
      <c r="AJ1" s="18"/>
      <c r="AK1" s="18"/>
      <c r="AL1" s="18"/>
      <c r="AM1" s="18"/>
      <c r="AN1" s="18"/>
      <c r="AO1" s="18"/>
      <c r="AP1" s="18"/>
      <c r="AQ1" s="18"/>
      <c r="AR1" s="18"/>
      <c r="AT1" s="18" t="s">
        <v>793</v>
      </c>
      <c r="AU1" s="18"/>
      <c r="AV1" s="18"/>
      <c r="AW1" s="18"/>
      <c r="AX1" s="18"/>
      <c r="AY1" s="18"/>
      <c r="AZ1" s="18"/>
      <c r="BA1" s="18"/>
      <c r="BB1" s="18"/>
      <c r="BC1" s="18"/>
      <c r="BD1" s="18"/>
      <c r="BE1" s="18"/>
      <c r="BF1" s="18"/>
      <c r="BG1" s="18"/>
    </row>
    <row r="2" spans="1:59" ht="15" thickTop="1" x14ac:dyDescent="0.3">
      <c r="P2" s="4" t="s">
        <v>815</v>
      </c>
      <c r="Q2" t="s">
        <v>817</v>
      </c>
      <c r="AE2" s="4" t="s">
        <v>815</v>
      </c>
      <c r="AF2" t="s">
        <v>818</v>
      </c>
      <c r="AT2" s="4" t="s">
        <v>815</v>
      </c>
      <c r="AU2" t="s">
        <v>819</v>
      </c>
    </row>
    <row r="3" spans="1:59" ht="20.399999999999999" thickBot="1" x14ac:dyDescent="0.45">
      <c r="L3" s="13" t="s">
        <v>794</v>
      </c>
      <c r="M3" s="13" t="s">
        <v>795</v>
      </c>
      <c r="N3" s="14">
        <f>M75*L75*(1-J75)</f>
        <v>44.7389183033481</v>
      </c>
      <c r="P3" s="4" t="s">
        <v>816</v>
      </c>
      <c r="Q3" t="s">
        <v>821</v>
      </c>
      <c r="AA3" s="13" t="s">
        <v>794</v>
      </c>
      <c r="AB3" s="13" t="s">
        <v>795</v>
      </c>
      <c r="AC3" s="14">
        <f>AB75*AA75*(1-Y75)</f>
        <v>4.3652245269829741</v>
      </c>
      <c r="AE3" s="4" t="s">
        <v>816</v>
      </c>
      <c r="AF3" t="s">
        <v>821</v>
      </c>
      <c r="AP3" s="13" t="s">
        <v>794</v>
      </c>
      <c r="AQ3" s="13" t="s">
        <v>795</v>
      </c>
      <c r="AR3" s="14">
        <f>AQ75*AP75*(1-AN75)</f>
        <v>2.0869394843750322</v>
      </c>
      <c r="AT3" s="4" t="s">
        <v>816</v>
      </c>
      <c r="AU3" t="s">
        <v>821</v>
      </c>
      <c r="BE3" s="13" t="s">
        <v>794</v>
      </c>
      <c r="BF3" s="13" t="s">
        <v>795</v>
      </c>
      <c r="BG3" s="14">
        <f>BF75*BE75*(1-BC75)</f>
        <v>1.5806539193510449</v>
      </c>
    </row>
    <row r="4" spans="1:59" ht="21" thickTop="1" thickBot="1" x14ac:dyDescent="0.45">
      <c r="M4" s="9" t="s">
        <v>744</v>
      </c>
      <c r="N4" s="14">
        <f>(F75/M75)/(1+(N3/(M75^2)))</f>
        <v>0.89994098761878882</v>
      </c>
      <c r="AB4" s="9" t="s">
        <v>744</v>
      </c>
      <c r="AC4" s="14">
        <f>(U75/AB75)/(1+(AC3/(AB75^2)))</f>
        <v>0.5613448324743846</v>
      </c>
      <c r="AQ4" s="9" t="s">
        <v>744</v>
      </c>
      <c r="AR4" s="14">
        <f>(AJ75/AQ75)/(1+(AR3/(AQ75^2)))</f>
        <v>0.75752405402720335</v>
      </c>
      <c r="BF4" s="9" t="s">
        <v>744</v>
      </c>
      <c r="BG4" s="14">
        <f>(AY75/BF75)/(1+(BG3/(BF75^2)))</f>
        <v>1.1641094562452718</v>
      </c>
    </row>
    <row r="5" spans="1:59" ht="15" thickTop="1" x14ac:dyDescent="0.3">
      <c r="A5" s="4" t="s">
        <v>745</v>
      </c>
      <c r="B5" s="4" t="s">
        <v>746</v>
      </c>
      <c r="P5" s="4" t="s">
        <v>745</v>
      </c>
      <c r="Q5" s="4" t="s">
        <v>746</v>
      </c>
      <c r="AE5" s="4" t="s">
        <v>745</v>
      </c>
      <c r="AF5" s="4" t="s">
        <v>746</v>
      </c>
      <c r="AT5" s="4" t="s">
        <v>745</v>
      </c>
      <c r="AU5" s="4" t="s">
        <v>746</v>
      </c>
    </row>
    <row r="6" spans="1:59" x14ac:dyDescent="0.3">
      <c r="A6" s="4" t="s">
        <v>747</v>
      </c>
      <c r="B6" t="s">
        <v>748</v>
      </c>
      <c r="C6" t="s">
        <v>749</v>
      </c>
      <c r="D6" t="s">
        <v>750</v>
      </c>
      <c r="E6" t="s">
        <v>751</v>
      </c>
      <c r="F6" s="11" t="s">
        <v>796</v>
      </c>
      <c r="G6" s="11" t="s">
        <v>797</v>
      </c>
      <c r="H6" s="11" t="s">
        <v>798</v>
      </c>
      <c r="I6" s="11" t="s">
        <v>799</v>
      </c>
      <c r="J6" s="11" t="s">
        <v>800</v>
      </c>
      <c r="K6" s="11" t="s">
        <v>801</v>
      </c>
      <c r="L6" s="11" t="s">
        <v>802</v>
      </c>
      <c r="M6" s="11" t="s">
        <v>803</v>
      </c>
      <c r="P6" s="4" t="s">
        <v>747</v>
      </c>
      <c r="Q6" t="s">
        <v>748</v>
      </c>
      <c r="R6" t="s">
        <v>749</v>
      </c>
      <c r="S6" t="s">
        <v>751</v>
      </c>
      <c r="U6" s="11" t="s">
        <v>796</v>
      </c>
      <c r="V6" s="11" t="s">
        <v>797</v>
      </c>
      <c r="W6" s="11" t="s">
        <v>798</v>
      </c>
      <c r="X6" s="11" t="s">
        <v>799</v>
      </c>
      <c r="Y6" s="11" t="s">
        <v>800</v>
      </c>
      <c r="Z6" s="11" t="s">
        <v>801</v>
      </c>
      <c r="AA6" s="11" t="s">
        <v>802</v>
      </c>
      <c r="AB6" s="11" t="s">
        <v>803</v>
      </c>
      <c r="AE6" s="4" t="s">
        <v>747</v>
      </c>
      <c r="AF6" t="s">
        <v>748</v>
      </c>
      <c r="AG6" t="s">
        <v>749</v>
      </c>
      <c r="AH6" t="s">
        <v>751</v>
      </c>
      <c r="AJ6" s="11" t="s">
        <v>796</v>
      </c>
      <c r="AK6" s="11" t="s">
        <v>797</v>
      </c>
      <c r="AL6" s="11" t="s">
        <v>798</v>
      </c>
      <c r="AM6" s="11" t="s">
        <v>799</v>
      </c>
      <c r="AN6" s="11" t="s">
        <v>800</v>
      </c>
      <c r="AO6" s="11" t="s">
        <v>801</v>
      </c>
      <c r="AP6" s="11" t="s">
        <v>802</v>
      </c>
      <c r="AQ6" s="11" t="s">
        <v>803</v>
      </c>
      <c r="AT6" s="4" t="s">
        <v>747</v>
      </c>
      <c r="AU6" t="s">
        <v>748</v>
      </c>
      <c r="AV6" t="s">
        <v>749</v>
      </c>
      <c r="AW6" t="s">
        <v>750</v>
      </c>
      <c r="AX6" t="s">
        <v>751</v>
      </c>
      <c r="AY6" s="11" t="s">
        <v>796</v>
      </c>
      <c r="AZ6" s="11" t="s">
        <v>797</v>
      </c>
      <c r="BA6" s="11" t="s">
        <v>798</v>
      </c>
      <c r="BB6" s="11" t="s">
        <v>799</v>
      </c>
      <c r="BC6" s="11" t="s">
        <v>800</v>
      </c>
      <c r="BD6" s="11" t="s">
        <v>801</v>
      </c>
      <c r="BE6" s="11" t="s">
        <v>802</v>
      </c>
      <c r="BF6" s="11" t="s">
        <v>803</v>
      </c>
    </row>
    <row r="7" spans="1:59" x14ac:dyDescent="0.3">
      <c r="A7" s="5">
        <v>1</v>
      </c>
      <c r="B7" s="16">
        <v>1</v>
      </c>
      <c r="C7" s="16"/>
      <c r="D7" s="16"/>
      <c r="E7" s="16">
        <v>1</v>
      </c>
      <c r="F7" s="8">
        <f>B7/3</f>
        <v>0.33333333333333331</v>
      </c>
      <c r="G7" s="8">
        <f>C7/4</f>
        <v>0</v>
      </c>
      <c r="H7" s="7">
        <f>'SPF Coefficients'!$C$3 + 'SPF Coefficients'!$C$4*'Curve Info'!$B9 + 'SPF Coefficients'!$C$5*'Curve Info'!$J9 + 'SPF Coefficients'!$C$6*'Curve Info'!$D9 + 'SPF Coefficients'!$C$7*'Curve Info'!$L9</f>
        <v>0.3211537592862343</v>
      </c>
      <c r="I7" s="7">
        <f>'SPF Coefficients'!$C$3 + 'SPF Coefficients'!$C$4*'Curve Info'!$B9 + 'SPF Coefficients'!$C$5*'Curve Info'!$J9 + 'SPF Coefficients'!$C$6*'Curve Info'!$D9 + 'SPF Coefficients'!$C$7*'Curve Info'!$M9</f>
        <v>0.31214057762949093</v>
      </c>
      <c r="J7" s="12">
        <f>1/(1+'SPF Coefficients'!$B$8*I7)</f>
        <v>0.72208978618871555</v>
      </c>
      <c r="K7" s="12">
        <f>(J7*I7)+(1-J7)*(G7)</f>
        <v>0.22539352296130127</v>
      </c>
      <c r="L7" s="12">
        <f>H7/I7</f>
        <v>1.0288753923799101</v>
      </c>
      <c r="M7" s="12">
        <f>K7*L7</f>
        <v>0.23190184937669914</v>
      </c>
      <c r="P7" s="5">
        <v>1</v>
      </c>
      <c r="Q7" s="16"/>
      <c r="R7" s="16"/>
      <c r="S7" s="16"/>
      <c r="U7" s="8">
        <f>Q7/3</f>
        <v>0</v>
      </c>
      <c r="V7" s="8">
        <f>R7/4</f>
        <v>0</v>
      </c>
      <c r="W7" s="7">
        <f>'SPF Coefficients'!$C$3 + 'SPF Coefficients'!$C$4*'Curve Info'!$B9 + 'SPF Coefficients'!$C$5*'Curve Info'!$J9 + 'SPF Coefficients'!$C$6*'Curve Info'!$D9 + 'SPF Coefficients'!$C$7*'Curve Info'!$L9</f>
        <v>0.3211537592862343</v>
      </c>
      <c r="X7" s="7">
        <f>'SPF Coefficients'!$C$3 + 'SPF Coefficients'!$C$4*'Curve Info'!$B9 + 'SPF Coefficients'!$C$5*'Curve Info'!$J9 + 'SPF Coefficients'!$C$6*'Curve Info'!$D9 + 'SPF Coefficients'!$C$7*'Curve Info'!$M9</f>
        <v>0.31214057762949093</v>
      </c>
      <c r="Y7" s="12">
        <f>1/(1+'SPF Coefficients'!$B$8*X7)</f>
        <v>0.72208978618871555</v>
      </c>
      <c r="Z7" s="12">
        <f>(Y7*X7)+(1-Y7)*(V7)</f>
        <v>0.22539352296130127</v>
      </c>
      <c r="AA7" s="12">
        <f>W7/X7</f>
        <v>1.0288753923799101</v>
      </c>
      <c r="AB7" s="12">
        <f>Z7*AA7</f>
        <v>0.23190184937669914</v>
      </c>
      <c r="AE7" s="5">
        <v>1</v>
      </c>
      <c r="AF7" s="16">
        <v>1</v>
      </c>
      <c r="AG7" s="16"/>
      <c r="AH7" s="16">
        <v>1</v>
      </c>
      <c r="AJ7" s="8">
        <f>AF7/3</f>
        <v>0.33333333333333331</v>
      </c>
      <c r="AK7" s="8">
        <f>AG7/4</f>
        <v>0</v>
      </c>
      <c r="AL7" s="7">
        <f>'SPF Coefficients'!$C$3 + 'SPF Coefficients'!$C$4*'Curve Info'!$B9 + 'SPF Coefficients'!$C$5*'Curve Info'!$J9 + 'SPF Coefficients'!$C$6*'Curve Info'!$D9 + 'SPF Coefficients'!$C$7*'Curve Info'!$L9</f>
        <v>0.3211537592862343</v>
      </c>
      <c r="AM7" s="7">
        <f>'SPF Coefficients'!$C$3 + 'SPF Coefficients'!$C$4*'Curve Info'!$B9 + 'SPF Coefficients'!$C$5*'Curve Info'!$J9 + 'SPF Coefficients'!$C$6*'Curve Info'!$D9 + 'SPF Coefficients'!$C$7*'Curve Info'!$M9</f>
        <v>0.31214057762949093</v>
      </c>
      <c r="AN7" s="12">
        <f>1/(1+'SPF Coefficients'!$B$8*AM7)</f>
        <v>0.72208978618871555</v>
      </c>
      <c r="AO7" s="12">
        <f>(AN7*AM7)+(1-AN7)*(AK7)</f>
        <v>0.22539352296130127</v>
      </c>
      <c r="AP7" s="12">
        <f>AL7/AM7</f>
        <v>1.0288753923799101</v>
      </c>
      <c r="AQ7" s="12">
        <f>AO7*AP7</f>
        <v>0.23190184937669914</v>
      </c>
      <c r="AT7" s="5">
        <v>1</v>
      </c>
      <c r="AU7" s="16"/>
      <c r="AV7" s="16"/>
      <c r="AW7" s="16"/>
      <c r="AX7" s="16"/>
      <c r="AY7" s="8">
        <f>AU7/3</f>
        <v>0</v>
      </c>
      <c r="AZ7" s="8">
        <f>AV7/4</f>
        <v>0</v>
      </c>
      <c r="BA7" s="7">
        <f>'SPF Coefficients'!$C$3 + 'SPF Coefficients'!$C$4*'Curve Info'!$B9 + 'SPF Coefficients'!$C$5*'Curve Info'!$J9 + 'SPF Coefficients'!$C$6*'Curve Info'!$D9 + 'SPF Coefficients'!$C$7*'Curve Info'!$L9</f>
        <v>0.3211537592862343</v>
      </c>
      <c r="BB7" s="7">
        <f>'SPF Coefficients'!$C$3 + 'SPF Coefficients'!$C$4*'Curve Info'!$B9 + 'SPF Coefficients'!$C$5*'Curve Info'!$J9 + 'SPF Coefficients'!$C$6*'Curve Info'!$D9 + 'SPF Coefficients'!$C$7*'Curve Info'!$M9</f>
        <v>0.31214057762949093</v>
      </c>
      <c r="BC7" s="12">
        <f>1/(1+'SPF Coefficients'!$B$8*BB7)</f>
        <v>0.72208978618871555</v>
      </c>
      <c r="BD7" s="12">
        <f>(BC7*BB7)+(1-BC7)*(AZ7)</f>
        <v>0.22539352296130127</v>
      </c>
      <c r="BE7" s="12">
        <f>BA7/BB7</f>
        <v>1.0288753923799101</v>
      </c>
      <c r="BF7" s="12">
        <f>BD7*BE7</f>
        <v>0.23190184937669914</v>
      </c>
    </row>
    <row r="8" spans="1:59" x14ac:dyDescent="0.3">
      <c r="A8" s="5">
        <v>2</v>
      </c>
      <c r="B8" s="16"/>
      <c r="C8" s="16">
        <v>3</v>
      </c>
      <c r="D8" s="16">
        <v>1</v>
      </c>
      <c r="E8" s="16">
        <v>4</v>
      </c>
      <c r="F8" s="8">
        <f t="shared" ref="F8:F71" si="0">B8/3</f>
        <v>0</v>
      </c>
      <c r="G8" s="8">
        <f t="shared" ref="G8:G71" si="1">C8/4</f>
        <v>0.75</v>
      </c>
      <c r="H8" s="7">
        <f>'SPF Coefficients'!$C$3 + 'SPF Coefficients'!$C$4*'Curve Info'!$B10 + 'SPF Coefficients'!$C$5*'Curve Info'!$J10 + 'SPF Coefficients'!$C$6*'Curve Info'!$D10 + 'SPF Coefficients'!$C$7*'Curve Info'!$L10</f>
        <v>0.29504439864611209</v>
      </c>
      <c r="I8" s="7">
        <f>'SPF Coefficients'!$C$3 + 'SPF Coefficients'!$C$4*'Curve Info'!$B10 + 'SPF Coefficients'!$C$5*'Curve Info'!$J10 + 'SPF Coefficients'!$C$6*'Curve Info'!$D10 + 'SPF Coefficients'!$C$7*'Curve Info'!$M10</f>
        <v>0.272302135543813</v>
      </c>
      <c r="J8" s="12">
        <f>1/(1+'SPF Coefficients'!$B$8*I8)</f>
        <v>0.74864390654436841</v>
      </c>
      <c r="K8" s="12">
        <f t="shared" ref="K8:K71" si="2">(J8*I8)+(1-J8)*(G8)</f>
        <v>0.39237440460561795</v>
      </c>
      <c r="L8" s="12">
        <f t="shared" ref="L8:L71" si="3">H8/I8</f>
        <v>1.0835184896985133</v>
      </c>
      <c r="M8" s="12">
        <f t="shared" ref="M8:M71" si="4">K8*L8</f>
        <v>0.42514492227463252</v>
      </c>
      <c r="P8" s="5">
        <v>2</v>
      </c>
      <c r="Q8" s="16"/>
      <c r="R8" s="16"/>
      <c r="S8" s="16"/>
      <c r="U8" s="8">
        <f t="shared" ref="U8:U71" si="5">Q8/3</f>
        <v>0</v>
      </c>
      <c r="V8" s="8">
        <f t="shared" ref="V8:V71" si="6">R8/4</f>
        <v>0</v>
      </c>
      <c r="W8" s="7">
        <f>'SPF Coefficients'!$C$3 + 'SPF Coefficients'!$C$4*'Curve Info'!$B10 + 'SPF Coefficients'!$C$5*'Curve Info'!$J10 + 'SPF Coefficients'!$C$6*'Curve Info'!$D10 + 'SPF Coefficients'!$C$7*'Curve Info'!$L10</f>
        <v>0.29504439864611209</v>
      </c>
      <c r="X8" s="7">
        <f>'SPF Coefficients'!$C$3 + 'SPF Coefficients'!$C$4*'Curve Info'!$B10 + 'SPF Coefficients'!$C$5*'Curve Info'!$J10 + 'SPF Coefficients'!$C$6*'Curve Info'!$D10 + 'SPF Coefficients'!$C$7*'Curve Info'!$M10</f>
        <v>0.272302135543813</v>
      </c>
      <c r="Y8" s="12">
        <f>1/(1+'SPF Coefficients'!$B$8*X8)</f>
        <v>0.74864390654436841</v>
      </c>
      <c r="Z8" s="12">
        <f t="shared" ref="Z8:Z71" si="7">(Y8*X8)+(1-Y8)*(V8)</f>
        <v>0.20385733451389426</v>
      </c>
      <c r="AA8" s="12">
        <f t="shared" ref="AA8:AA71" si="8">W8/X8</f>
        <v>1.0835184896985133</v>
      </c>
      <c r="AB8" s="12">
        <f t="shared" ref="AB8:AB71" si="9">Z8*AA8</f>
        <v>0.22088319120645933</v>
      </c>
      <c r="AE8" s="5">
        <v>2</v>
      </c>
      <c r="AF8" s="16"/>
      <c r="AG8" s="16"/>
      <c r="AH8" s="16"/>
      <c r="AJ8" s="8">
        <f t="shared" ref="AJ8:AJ71" si="10">AF8/3</f>
        <v>0</v>
      </c>
      <c r="AK8" s="8">
        <f t="shared" ref="AK8:AK71" si="11">AG8/4</f>
        <v>0</v>
      </c>
      <c r="AL8" s="7">
        <f>'SPF Coefficients'!$C$3 + 'SPF Coefficients'!$C$4*'Curve Info'!$B10 + 'SPF Coefficients'!$C$5*'Curve Info'!$J10 + 'SPF Coefficients'!$C$6*'Curve Info'!$D10 + 'SPF Coefficients'!$C$7*'Curve Info'!$L10</f>
        <v>0.29504439864611209</v>
      </c>
      <c r="AM8" s="7">
        <f>'SPF Coefficients'!$C$3 + 'SPF Coefficients'!$C$4*'Curve Info'!$B10 + 'SPF Coefficients'!$C$5*'Curve Info'!$J10 + 'SPF Coefficients'!$C$6*'Curve Info'!$D10 + 'SPF Coefficients'!$C$7*'Curve Info'!$M10</f>
        <v>0.272302135543813</v>
      </c>
      <c r="AN8" s="12">
        <f>1/(1+'SPF Coefficients'!$B$8*AM8)</f>
        <v>0.74864390654436841</v>
      </c>
      <c r="AO8" s="12">
        <f t="shared" ref="AO8:AO71" si="12">(AN8*AM8)+(1-AN8)*(AK8)</f>
        <v>0.20385733451389426</v>
      </c>
      <c r="AP8" s="12">
        <f t="shared" ref="AP8:AP71" si="13">AL8/AM8</f>
        <v>1.0835184896985133</v>
      </c>
      <c r="AQ8" s="12">
        <f t="shared" ref="AQ8:AQ71" si="14">AO8*AP8</f>
        <v>0.22088319120645933</v>
      </c>
      <c r="AT8" s="5">
        <v>2</v>
      </c>
      <c r="AU8" s="16"/>
      <c r="AV8" s="16"/>
      <c r="AW8" s="16"/>
      <c r="AX8" s="16"/>
      <c r="AY8" s="8">
        <f t="shared" ref="AY8:AY71" si="15">AU8/3</f>
        <v>0</v>
      </c>
      <c r="AZ8" s="8">
        <f t="shared" ref="AZ8:AZ71" si="16">AV8/4</f>
        <v>0</v>
      </c>
      <c r="BA8" s="7">
        <f>'SPF Coefficients'!$C$3 + 'SPF Coefficients'!$C$4*'Curve Info'!$B10 + 'SPF Coefficients'!$C$5*'Curve Info'!$J10 + 'SPF Coefficients'!$C$6*'Curve Info'!$D10 + 'SPF Coefficients'!$C$7*'Curve Info'!$L10</f>
        <v>0.29504439864611209</v>
      </c>
      <c r="BB8" s="7">
        <f>'SPF Coefficients'!$C$3 + 'SPF Coefficients'!$C$4*'Curve Info'!$B10 + 'SPF Coefficients'!$C$5*'Curve Info'!$J10 + 'SPF Coefficients'!$C$6*'Curve Info'!$D10 + 'SPF Coefficients'!$C$7*'Curve Info'!$M10</f>
        <v>0.272302135543813</v>
      </c>
      <c r="BC8" s="12">
        <f>1/(1+'SPF Coefficients'!$B$8*BB8)</f>
        <v>0.74864390654436841</v>
      </c>
      <c r="BD8" s="12">
        <f t="shared" ref="BD8:BD71" si="17">(BC8*BB8)+(1-BC8)*(AZ8)</f>
        <v>0.20385733451389426</v>
      </c>
      <c r="BE8" s="12">
        <f t="shared" ref="BE8:BE71" si="18">BA8/BB8</f>
        <v>1.0835184896985133</v>
      </c>
      <c r="BF8" s="12">
        <f t="shared" ref="BF8:BF71" si="19">BD8*BE8</f>
        <v>0.22088319120645933</v>
      </c>
    </row>
    <row r="9" spans="1:59" x14ac:dyDescent="0.3">
      <c r="A9" s="5">
        <v>3</v>
      </c>
      <c r="B9" s="16">
        <v>2</v>
      </c>
      <c r="C9" s="16">
        <v>2</v>
      </c>
      <c r="D9" s="16"/>
      <c r="E9" s="16">
        <v>4</v>
      </c>
      <c r="F9" s="8">
        <f t="shared" si="0"/>
        <v>0.66666666666666663</v>
      </c>
      <c r="G9" s="8">
        <f t="shared" si="1"/>
        <v>0.5</v>
      </c>
      <c r="H9" s="7">
        <f>'SPF Coefficients'!$C$3 + 'SPF Coefficients'!$C$4*'Curve Info'!$B11 + 'SPF Coefficients'!$C$5*'Curve Info'!$J11 + 'SPF Coefficients'!$C$6*'Curve Info'!$D11 + 'SPF Coefficients'!$C$7*'Curve Info'!$L11</f>
        <v>0.28892702838120121</v>
      </c>
      <c r="I9" s="7">
        <f>'SPF Coefficients'!$C$3 + 'SPF Coefficients'!$C$4*'Curve Info'!$B11 + 'SPF Coefficients'!$C$5*'Curve Info'!$J11 + 'SPF Coefficients'!$C$6*'Curve Info'!$D11 + 'SPF Coefficients'!$C$7*'Curve Info'!$M11</f>
        <v>0.27533039319292207</v>
      </c>
      <c r="J9" s="12">
        <f>1/(1+'SPF Coefficients'!$B$8*I9)</f>
        <v>0.7465570423382244</v>
      </c>
      <c r="K9" s="12">
        <f t="shared" si="2"/>
        <v>0.33227132283881611</v>
      </c>
      <c r="L9" s="12">
        <f t="shared" si="3"/>
        <v>1.0493829795926382</v>
      </c>
      <c r="M9" s="12">
        <f t="shared" si="4"/>
        <v>0.34867987079378426</v>
      </c>
      <c r="P9" s="5">
        <v>3</v>
      </c>
      <c r="Q9" s="16"/>
      <c r="R9" s="16"/>
      <c r="S9" s="16"/>
      <c r="U9" s="8">
        <f t="shared" si="5"/>
        <v>0</v>
      </c>
      <c r="V9" s="8">
        <f t="shared" si="6"/>
        <v>0</v>
      </c>
      <c r="W9" s="7">
        <f>'SPF Coefficients'!$C$3 + 'SPF Coefficients'!$C$4*'Curve Info'!$B11 + 'SPF Coefficients'!$C$5*'Curve Info'!$J11 + 'SPF Coefficients'!$C$6*'Curve Info'!$D11 + 'SPF Coefficients'!$C$7*'Curve Info'!$L11</f>
        <v>0.28892702838120121</v>
      </c>
      <c r="X9" s="7">
        <f>'SPF Coefficients'!$C$3 + 'SPF Coefficients'!$C$4*'Curve Info'!$B11 + 'SPF Coefficients'!$C$5*'Curve Info'!$J11 + 'SPF Coefficients'!$C$6*'Curve Info'!$D11 + 'SPF Coefficients'!$C$7*'Curve Info'!$M11</f>
        <v>0.27533039319292207</v>
      </c>
      <c r="Y9" s="12">
        <f>1/(1+'SPF Coefficients'!$B$8*X9)</f>
        <v>0.7465570423382244</v>
      </c>
      <c r="Z9" s="12">
        <f t="shared" si="7"/>
        <v>0.20554984400792831</v>
      </c>
      <c r="AA9" s="12">
        <f t="shared" si="8"/>
        <v>1.0493829795926382</v>
      </c>
      <c r="AB9" s="12">
        <f t="shared" si="9"/>
        <v>0.21570050775984179</v>
      </c>
      <c r="AE9" s="5">
        <v>3</v>
      </c>
      <c r="AF9" s="16"/>
      <c r="AG9" s="16"/>
      <c r="AH9" s="16"/>
      <c r="AJ9" s="8">
        <f t="shared" si="10"/>
        <v>0</v>
      </c>
      <c r="AK9" s="8">
        <f t="shared" si="11"/>
        <v>0</v>
      </c>
      <c r="AL9" s="7">
        <f>'SPF Coefficients'!$C$3 + 'SPF Coefficients'!$C$4*'Curve Info'!$B11 + 'SPF Coefficients'!$C$5*'Curve Info'!$J11 + 'SPF Coefficients'!$C$6*'Curve Info'!$D11 + 'SPF Coefficients'!$C$7*'Curve Info'!$L11</f>
        <v>0.28892702838120121</v>
      </c>
      <c r="AM9" s="7">
        <f>'SPF Coefficients'!$C$3 + 'SPF Coefficients'!$C$4*'Curve Info'!$B11 + 'SPF Coefficients'!$C$5*'Curve Info'!$J11 + 'SPF Coefficients'!$C$6*'Curve Info'!$D11 + 'SPF Coefficients'!$C$7*'Curve Info'!$M11</f>
        <v>0.27533039319292207</v>
      </c>
      <c r="AN9" s="12">
        <f>1/(1+'SPF Coefficients'!$B$8*AM9)</f>
        <v>0.7465570423382244</v>
      </c>
      <c r="AO9" s="12">
        <f t="shared" si="12"/>
        <v>0.20554984400792831</v>
      </c>
      <c r="AP9" s="12">
        <f t="shared" si="13"/>
        <v>1.0493829795926382</v>
      </c>
      <c r="AQ9" s="12">
        <f t="shared" si="14"/>
        <v>0.21570050775984179</v>
      </c>
      <c r="AT9" s="5">
        <v>3</v>
      </c>
      <c r="AU9" s="16"/>
      <c r="AV9" s="16"/>
      <c r="AW9" s="16"/>
      <c r="AX9" s="16"/>
      <c r="AY9" s="8">
        <f t="shared" si="15"/>
        <v>0</v>
      </c>
      <c r="AZ9" s="8">
        <f t="shared" si="16"/>
        <v>0</v>
      </c>
      <c r="BA9" s="7">
        <f>'SPF Coefficients'!$C$3 + 'SPF Coefficients'!$C$4*'Curve Info'!$B11 + 'SPF Coefficients'!$C$5*'Curve Info'!$J11 + 'SPF Coefficients'!$C$6*'Curve Info'!$D11 + 'SPF Coefficients'!$C$7*'Curve Info'!$L11</f>
        <v>0.28892702838120121</v>
      </c>
      <c r="BB9" s="7">
        <f>'SPF Coefficients'!$C$3 + 'SPF Coefficients'!$C$4*'Curve Info'!$B11 + 'SPF Coefficients'!$C$5*'Curve Info'!$J11 + 'SPF Coefficients'!$C$6*'Curve Info'!$D11 + 'SPF Coefficients'!$C$7*'Curve Info'!$M11</f>
        <v>0.27533039319292207</v>
      </c>
      <c r="BC9" s="12">
        <f>1/(1+'SPF Coefficients'!$B$8*BB9)</f>
        <v>0.7465570423382244</v>
      </c>
      <c r="BD9" s="12">
        <f t="shared" si="17"/>
        <v>0.20554984400792831</v>
      </c>
      <c r="BE9" s="12">
        <f t="shared" si="18"/>
        <v>1.0493829795926382</v>
      </c>
      <c r="BF9" s="12">
        <f t="shared" si="19"/>
        <v>0.21570050775984179</v>
      </c>
    </row>
    <row r="10" spans="1:59" x14ac:dyDescent="0.3">
      <c r="A10" s="5">
        <v>4</v>
      </c>
      <c r="B10" s="16"/>
      <c r="C10" s="16">
        <v>4</v>
      </c>
      <c r="D10" s="16">
        <v>2</v>
      </c>
      <c r="E10" s="16">
        <v>6</v>
      </c>
      <c r="F10" s="8">
        <f t="shared" si="0"/>
        <v>0</v>
      </c>
      <c r="G10" s="8">
        <f t="shared" si="1"/>
        <v>1</v>
      </c>
      <c r="H10" s="7">
        <f>'SPF Coefficients'!$C$3 + 'SPF Coefficients'!$C$4*'Curve Info'!$B12 + 'SPF Coefficients'!$C$5*'Curve Info'!$J12 + 'SPF Coefficients'!$C$6*'Curve Info'!$D12 + 'SPF Coefficients'!$C$7*'Curve Info'!$L12</f>
        <v>0.28840198045993154</v>
      </c>
      <c r="I10" s="7">
        <f>'SPF Coefficients'!$C$3 + 'SPF Coefficients'!$C$4*'Curve Info'!$B12 + 'SPF Coefficients'!$C$5*'Curve Info'!$J12 + 'SPF Coefficients'!$C$6*'Curve Info'!$D12 + 'SPF Coefficients'!$C$7*'Curve Info'!$M12</f>
        <v>0.2748053452716524</v>
      </c>
      <c r="J10" s="12">
        <f>1/(1+'SPF Coefficients'!$B$8*I10)</f>
        <v>0.74691803465807105</v>
      </c>
      <c r="K10" s="12">
        <f t="shared" si="2"/>
        <v>0.45833903374576423</v>
      </c>
      <c r="L10" s="12">
        <f t="shared" si="3"/>
        <v>1.0494773315811543</v>
      </c>
      <c r="M10" s="12">
        <f t="shared" si="4"/>
        <v>0.48101642609498929</v>
      </c>
      <c r="P10" s="5">
        <v>4</v>
      </c>
      <c r="Q10" s="16"/>
      <c r="R10" s="16"/>
      <c r="S10" s="16"/>
      <c r="U10" s="8">
        <f t="shared" si="5"/>
        <v>0</v>
      </c>
      <c r="V10" s="8">
        <f t="shared" si="6"/>
        <v>0</v>
      </c>
      <c r="W10" s="7">
        <f>'SPF Coefficients'!$C$3 + 'SPF Coefficients'!$C$4*'Curve Info'!$B12 + 'SPF Coefficients'!$C$5*'Curve Info'!$J12 + 'SPF Coefficients'!$C$6*'Curve Info'!$D12 + 'SPF Coefficients'!$C$7*'Curve Info'!$L12</f>
        <v>0.28840198045993154</v>
      </c>
      <c r="X10" s="7">
        <f>'SPF Coefficients'!$C$3 + 'SPF Coefficients'!$C$4*'Curve Info'!$B12 + 'SPF Coefficients'!$C$5*'Curve Info'!$J12 + 'SPF Coefficients'!$C$6*'Curve Info'!$D12 + 'SPF Coefficients'!$C$7*'Curve Info'!$M12</f>
        <v>0.2748053452716524</v>
      </c>
      <c r="Y10" s="12">
        <f>1/(1+'SPF Coefficients'!$B$8*X10)</f>
        <v>0.74691803465807105</v>
      </c>
      <c r="Z10" s="12">
        <f t="shared" si="7"/>
        <v>0.20525706840383526</v>
      </c>
      <c r="AA10" s="12">
        <f t="shared" si="8"/>
        <v>1.0494773315811543</v>
      </c>
      <c r="AB10" s="12">
        <f t="shared" si="9"/>
        <v>0.21541264043662747</v>
      </c>
      <c r="AE10" s="5">
        <v>4</v>
      </c>
      <c r="AF10" s="16"/>
      <c r="AG10" s="16"/>
      <c r="AH10" s="16"/>
      <c r="AJ10" s="8">
        <f t="shared" si="10"/>
        <v>0</v>
      </c>
      <c r="AK10" s="8">
        <f t="shared" si="11"/>
        <v>0</v>
      </c>
      <c r="AL10" s="7">
        <f>'SPF Coefficients'!$C$3 + 'SPF Coefficients'!$C$4*'Curve Info'!$B12 + 'SPF Coefficients'!$C$5*'Curve Info'!$J12 + 'SPF Coefficients'!$C$6*'Curve Info'!$D12 + 'SPF Coefficients'!$C$7*'Curve Info'!$L12</f>
        <v>0.28840198045993154</v>
      </c>
      <c r="AM10" s="7">
        <f>'SPF Coefficients'!$C$3 + 'SPF Coefficients'!$C$4*'Curve Info'!$B12 + 'SPF Coefficients'!$C$5*'Curve Info'!$J12 + 'SPF Coefficients'!$C$6*'Curve Info'!$D12 + 'SPF Coefficients'!$C$7*'Curve Info'!$M12</f>
        <v>0.2748053452716524</v>
      </c>
      <c r="AN10" s="12">
        <f>1/(1+'SPF Coefficients'!$B$8*AM10)</f>
        <v>0.74691803465807105</v>
      </c>
      <c r="AO10" s="12">
        <f t="shared" si="12"/>
        <v>0.20525706840383526</v>
      </c>
      <c r="AP10" s="12">
        <f t="shared" si="13"/>
        <v>1.0494773315811543</v>
      </c>
      <c r="AQ10" s="12">
        <f t="shared" si="14"/>
        <v>0.21541264043662747</v>
      </c>
      <c r="AT10" s="5">
        <v>4</v>
      </c>
      <c r="AU10" s="16"/>
      <c r="AV10" s="16"/>
      <c r="AW10" s="16"/>
      <c r="AX10" s="16"/>
      <c r="AY10" s="8">
        <f t="shared" si="15"/>
        <v>0</v>
      </c>
      <c r="AZ10" s="8">
        <f t="shared" si="16"/>
        <v>0</v>
      </c>
      <c r="BA10" s="7">
        <f>'SPF Coefficients'!$C$3 + 'SPF Coefficients'!$C$4*'Curve Info'!$B12 + 'SPF Coefficients'!$C$5*'Curve Info'!$J12 + 'SPF Coefficients'!$C$6*'Curve Info'!$D12 + 'SPF Coefficients'!$C$7*'Curve Info'!$L12</f>
        <v>0.28840198045993154</v>
      </c>
      <c r="BB10" s="7">
        <f>'SPF Coefficients'!$C$3 + 'SPF Coefficients'!$C$4*'Curve Info'!$B12 + 'SPF Coefficients'!$C$5*'Curve Info'!$J12 + 'SPF Coefficients'!$C$6*'Curve Info'!$D12 + 'SPF Coefficients'!$C$7*'Curve Info'!$M12</f>
        <v>0.2748053452716524</v>
      </c>
      <c r="BC10" s="12">
        <f>1/(1+'SPF Coefficients'!$B$8*BB10)</f>
        <v>0.74691803465807105</v>
      </c>
      <c r="BD10" s="12">
        <f t="shared" si="17"/>
        <v>0.20525706840383526</v>
      </c>
      <c r="BE10" s="12">
        <f t="shared" si="18"/>
        <v>1.0494773315811543</v>
      </c>
      <c r="BF10" s="12">
        <f t="shared" si="19"/>
        <v>0.21541264043662747</v>
      </c>
    </row>
    <row r="11" spans="1:59" x14ac:dyDescent="0.3">
      <c r="A11" s="5">
        <v>7</v>
      </c>
      <c r="B11" s="16"/>
      <c r="C11" s="16">
        <v>1</v>
      </c>
      <c r="D11" s="16"/>
      <c r="E11" s="16">
        <v>1</v>
      </c>
      <c r="F11" s="8">
        <f t="shared" si="0"/>
        <v>0</v>
      </c>
      <c r="G11" s="8">
        <f t="shared" si="1"/>
        <v>0.25</v>
      </c>
      <c r="H11" s="7">
        <f>'SPF Coefficients'!$C$3 + 'SPF Coefficients'!$C$4*'Curve Info'!$B13 + 'SPF Coefficients'!$C$5*'Curve Info'!$J13 + 'SPF Coefficients'!$C$6*'Curve Info'!$D13 + 'SPF Coefficients'!$C$7*'Curve Info'!$L13</f>
        <v>0.10952235047800191</v>
      </c>
      <c r="I11" s="7">
        <f>'SPF Coefficients'!$C$3 + 'SPF Coefficients'!$C$4*'Curve Info'!$B13 + 'SPF Coefficients'!$C$5*'Curve Info'!$J13 + 'SPF Coefficients'!$C$6*'Curve Info'!$D13 + 'SPF Coefficients'!$C$7*'Curve Info'!$M13</f>
        <v>9.9960959914645542E-2</v>
      </c>
      <c r="J11" s="12">
        <f>1/(1+'SPF Coefficients'!$B$8*I11)</f>
        <v>0.89027228213758947</v>
      </c>
      <c r="K11" s="12">
        <f t="shared" si="2"/>
        <v>0.11642440137347822</v>
      </c>
      <c r="L11" s="12">
        <f t="shared" si="3"/>
        <v>1.0956512479624108</v>
      </c>
      <c r="M11" s="12">
        <f t="shared" si="4"/>
        <v>0.12756054065812802</v>
      </c>
      <c r="P11" s="5">
        <v>7</v>
      </c>
      <c r="Q11" s="16"/>
      <c r="R11" s="16">
        <v>1</v>
      </c>
      <c r="S11" s="16">
        <v>1</v>
      </c>
      <c r="U11" s="8">
        <f t="shared" si="5"/>
        <v>0</v>
      </c>
      <c r="V11" s="8">
        <f t="shared" si="6"/>
        <v>0.25</v>
      </c>
      <c r="W11" s="7">
        <f>'SPF Coefficients'!$C$3 + 'SPF Coefficients'!$C$4*'Curve Info'!$B13 + 'SPF Coefficients'!$C$5*'Curve Info'!$J13 + 'SPF Coefficients'!$C$6*'Curve Info'!$D13 + 'SPF Coefficients'!$C$7*'Curve Info'!$L13</f>
        <v>0.10952235047800191</v>
      </c>
      <c r="X11" s="7">
        <f>'SPF Coefficients'!$C$3 + 'SPF Coefficients'!$C$4*'Curve Info'!$B13 + 'SPF Coefficients'!$C$5*'Curve Info'!$J13 + 'SPF Coefficients'!$C$6*'Curve Info'!$D13 + 'SPF Coefficients'!$C$7*'Curve Info'!$M13</f>
        <v>9.9960959914645542E-2</v>
      </c>
      <c r="Y11" s="12">
        <f>1/(1+'SPF Coefficients'!$B$8*X11)</f>
        <v>0.89027228213758947</v>
      </c>
      <c r="Z11" s="12">
        <f t="shared" si="7"/>
        <v>0.11642440137347822</v>
      </c>
      <c r="AA11" s="12">
        <f t="shared" si="8"/>
        <v>1.0956512479624108</v>
      </c>
      <c r="AB11" s="12">
        <f t="shared" si="9"/>
        <v>0.12756054065812802</v>
      </c>
      <c r="AE11" s="5">
        <v>7</v>
      </c>
      <c r="AF11" s="16"/>
      <c r="AG11" s="16"/>
      <c r="AH11" s="16"/>
      <c r="AJ11" s="8">
        <f t="shared" si="10"/>
        <v>0</v>
      </c>
      <c r="AK11" s="8">
        <f t="shared" si="11"/>
        <v>0</v>
      </c>
      <c r="AL11" s="7">
        <f>'SPF Coefficients'!$C$3 + 'SPF Coefficients'!$C$4*'Curve Info'!$B13 + 'SPF Coefficients'!$C$5*'Curve Info'!$J13 + 'SPF Coefficients'!$C$6*'Curve Info'!$D13 + 'SPF Coefficients'!$C$7*'Curve Info'!$L13</f>
        <v>0.10952235047800191</v>
      </c>
      <c r="AM11" s="7">
        <f>'SPF Coefficients'!$C$3 + 'SPF Coefficients'!$C$4*'Curve Info'!$B13 + 'SPF Coefficients'!$C$5*'Curve Info'!$J13 + 'SPF Coefficients'!$C$6*'Curve Info'!$D13 + 'SPF Coefficients'!$C$7*'Curve Info'!$M13</f>
        <v>9.9960959914645542E-2</v>
      </c>
      <c r="AN11" s="12">
        <f>1/(1+'SPF Coefficients'!$B$8*AM11)</f>
        <v>0.89027228213758947</v>
      </c>
      <c r="AO11" s="12">
        <f t="shared" si="12"/>
        <v>8.8992471907875584E-2</v>
      </c>
      <c r="AP11" s="12">
        <f t="shared" si="13"/>
        <v>1.0956512479624108</v>
      </c>
      <c r="AQ11" s="12">
        <f t="shared" si="14"/>
        <v>9.7504712905123664E-2</v>
      </c>
      <c r="AT11" s="5">
        <v>7</v>
      </c>
      <c r="AU11" s="16"/>
      <c r="AV11" s="16"/>
      <c r="AW11" s="16"/>
      <c r="AX11" s="16"/>
      <c r="AY11" s="8">
        <f t="shared" si="15"/>
        <v>0</v>
      </c>
      <c r="AZ11" s="8">
        <f t="shared" si="16"/>
        <v>0</v>
      </c>
      <c r="BA11" s="7">
        <f>'SPF Coefficients'!$C$3 + 'SPF Coefficients'!$C$4*'Curve Info'!$B13 + 'SPF Coefficients'!$C$5*'Curve Info'!$J13 + 'SPF Coefficients'!$C$6*'Curve Info'!$D13 + 'SPF Coefficients'!$C$7*'Curve Info'!$L13</f>
        <v>0.10952235047800191</v>
      </c>
      <c r="BB11" s="7">
        <f>'SPF Coefficients'!$C$3 + 'SPF Coefficients'!$C$4*'Curve Info'!$B13 + 'SPF Coefficients'!$C$5*'Curve Info'!$J13 + 'SPF Coefficients'!$C$6*'Curve Info'!$D13 + 'SPF Coefficients'!$C$7*'Curve Info'!$M13</f>
        <v>9.9960959914645542E-2</v>
      </c>
      <c r="BC11" s="12">
        <f>1/(1+'SPF Coefficients'!$B$8*BB11)</f>
        <v>0.89027228213758947</v>
      </c>
      <c r="BD11" s="12">
        <f t="shared" si="17"/>
        <v>8.8992471907875584E-2</v>
      </c>
      <c r="BE11" s="12">
        <f t="shared" si="18"/>
        <v>1.0956512479624108</v>
      </c>
      <c r="BF11" s="12">
        <f t="shared" si="19"/>
        <v>9.7504712905123664E-2</v>
      </c>
    </row>
    <row r="12" spans="1:59" x14ac:dyDescent="0.3">
      <c r="A12" s="5">
        <v>8</v>
      </c>
      <c r="B12" s="16">
        <v>5</v>
      </c>
      <c r="C12" s="16">
        <v>5</v>
      </c>
      <c r="D12" s="16">
        <v>1</v>
      </c>
      <c r="E12" s="16">
        <v>11</v>
      </c>
      <c r="F12" s="8">
        <f t="shared" si="0"/>
        <v>1.6666666666666667</v>
      </c>
      <c r="G12" s="8">
        <f t="shared" si="1"/>
        <v>1.25</v>
      </c>
      <c r="H12" s="7">
        <f>'SPF Coefficients'!$C$3 + 'SPF Coefficients'!$C$4*'Curve Info'!$B14 + 'SPF Coefficients'!$C$5*'Curve Info'!$J14 + 'SPF Coefficients'!$C$6*'Curve Info'!$D14 + 'SPF Coefficients'!$C$7*'Curve Info'!$L14</f>
        <v>0.26107694062720133</v>
      </c>
      <c r="I12" s="7">
        <f>'SPF Coefficients'!$C$3 + 'SPF Coefficients'!$C$4*'Curve Info'!$B14 + 'SPF Coefficients'!$C$5*'Curve Info'!$J14 + 'SPF Coefficients'!$C$6*'Curve Info'!$D14 + 'SPF Coefficients'!$C$7*'Curve Info'!$M14</f>
        <v>0.25228523000628966</v>
      </c>
      <c r="J12" s="12">
        <f>1/(1+'SPF Coefficients'!$B$8*I12)</f>
        <v>0.76273712539551952</v>
      </c>
      <c r="K12" s="12">
        <f t="shared" si="2"/>
        <v>0.48900590437034541</v>
      </c>
      <c r="L12" s="12">
        <f t="shared" si="3"/>
        <v>1.0348482969878676</v>
      </c>
      <c r="M12" s="12">
        <f t="shared" si="4"/>
        <v>0.50604692735466406</v>
      </c>
      <c r="P12" s="5">
        <v>8</v>
      </c>
      <c r="Q12" s="16"/>
      <c r="R12" s="16"/>
      <c r="S12" s="16"/>
      <c r="U12" s="8">
        <f t="shared" si="5"/>
        <v>0</v>
      </c>
      <c r="V12" s="8">
        <f t="shared" si="6"/>
        <v>0</v>
      </c>
      <c r="W12" s="7">
        <f>'SPF Coefficients'!$C$3 + 'SPF Coefficients'!$C$4*'Curve Info'!$B14 + 'SPF Coefficients'!$C$5*'Curve Info'!$J14 + 'SPF Coefficients'!$C$6*'Curve Info'!$D14 + 'SPF Coefficients'!$C$7*'Curve Info'!$L14</f>
        <v>0.26107694062720133</v>
      </c>
      <c r="X12" s="7">
        <f>'SPF Coefficients'!$C$3 + 'SPF Coefficients'!$C$4*'Curve Info'!$B14 + 'SPF Coefficients'!$C$5*'Curve Info'!$J14 + 'SPF Coefficients'!$C$6*'Curve Info'!$D14 + 'SPF Coefficients'!$C$7*'Curve Info'!$M14</f>
        <v>0.25228523000628966</v>
      </c>
      <c r="Y12" s="12">
        <f>1/(1+'SPF Coefficients'!$B$8*X12)</f>
        <v>0.76273712539551952</v>
      </c>
      <c r="Z12" s="12">
        <f t="shared" si="7"/>
        <v>0.19242731111474484</v>
      </c>
      <c r="AA12" s="12">
        <f t="shared" si="8"/>
        <v>1.0348482969878676</v>
      </c>
      <c r="AB12" s="12">
        <f t="shared" si="9"/>
        <v>0.19913307520104828</v>
      </c>
      <c r="AE12" s="5">
        <v>8</v>
      </c>
      <c r="AF12" s="16"/>
      <c r="AG12" s="16"/>
      <c r="AH12" s="16"/>
      <c r="AJ12" s="8">
        <f t="shared" si="10"/>
        <v>0</v>
      </c>
      <c r="AK12" s="8">
        <f t="shared" si="11"/>
        <v>0</v>
      </c>
      <c r="AL12" s="7">
        <f>'SPF Coefficients'!$C$3 + 'SPF Coefficients'!$C$4*'Curve Info'!$B14 + 'SPF Coefficients'!$C$5*'Curve Info'!$J14 + 'SPF Coefficients'!$C$6*'Curve Info'!$D14 + 'SPF Coefficients'!$C$7*'Curve Info'!$L14</f>
        <v>0.26107694062720133</v>
      </c>
      <c r="AM12" s="7">
        <f>'SPF Coefficients'!$C$3 + 'SPF Coefficients'!$C$4*'Curve Info'!$B14 + 'SPF Coefficients'!$C$5*'Curve Info'!$J14 + 'SPF Coefficients'!$C$6*'Curve Info'!$D14 + 'SPF Coefficients'!$C$7*'Curve Info'!$M14</f>
        <v>0.25228523000628966</v>
      </c>
      <c r="AN12" s="12">
        <f>1/(1+'SPF Coefficients'!$B$8*AM12)</f>
        <v>0.76273712539551952</v>
      </c>
      <c r="AO12" s="12">
        <f t="shared" si="12"/>
        <v>0.19242731111474484</v>
      </c>
      <c r="AP12" s="12">
        <f t="shared" si="13"/>
        <v>1.0348482969878676</v>
      </c>
      <c r="AQ12" s="12">
        <f t="shared" si="14"/>
        <v>0.19913307520104828</v>
      </c>
      <c r="AT12" s="5">
        <v>8</v>
      </c>
      <c r="AU12" s="16"/>
      <c r="AV12" s="16"/>
      <c r="AW12" s="16"/>
      <c r="AX12" s="16"/>
      <c r="AY12" s="8">
        <f t="shared" si="15"/>
        <v>0</v>
      </c>
      <c r="AZ12" s="8">
        <f t="shared" si="16"/>
        <v>0</v>
      </c>
      <c r="BA12" s="7">
        <f>'SPF Coefficients'!$C$3 + 'SPF Coefficients'!$C$4*'Curve Info'!$B14 + 'SPF Coefficients'!$C$5*'Curve Info'!$J14 + 'SPF Coefficients'!$C$6*'Curve Info'!$D14 + 'SPF Coefficients'!$C$7*'Curve Info'!$L14</f>
        <v>0.26107694062720133</v>
      </c>
      <c r="BB12" s="7">
        <f>'SPF Coefficients'!$C$3 + 'SPF Coefficients'!$C$4*'Curve Info'!$B14 + 'SPF Coefficients'!$C$5*'Curve Info'!$J14 + 'SPF Coefficients'!$C$6*'Curve Info'!$D14 + 'SPF Coefficients'!$C$7*'Curve Info'!$M14</f>
        <v>0.25228523000628966</v>
      </c>
      <c r="BC12" s="12">
        <f>1/(1+'SPF Coefficients'!$B$8*BB12)</f>
        <v>0.76273712539551952</v>
      </c>
      <c r="BD12" s="12">
        <f t="shared" si="17"/>
        <v>0.19242731111474484</v>
      </c>
      <c r="BE12" s="12">
        <f t="shared" si="18"/>
        <v>1.0348482969878676</v>
      </c>
      <c r="BF12" s="12">
        <f t="shared" si="19"/>
        <v>0.19913307520104828</v>
      </c>
    </row>
    <row r="13" spans="1:59" x14ac:dyDescent="0.3">
      <c r="A13" s="5">
        <v>9</v>
      </c>
      <c r="B13" s="16">
        <v>1</v>
      </c>
      <c r="C13" s="16">
        <v>2</v>
      </c>
      <c r="D13" s="16"/>
      <c r="E13" s="16">
        <v>3</v>
      </c>
      <c r="F13" s="8">
        <f t="shared" si="0"/>
        <v>0.33333333333333331</v>
      </c>
      <c r="G13" s="8">
        <f t="shared" si="1"/>
        <v>0.5</v>
      </c>
      <c r="H13" s="7">
        <f>'SPF Coefficients'!$C$3 + 'SPF Coefficients'!$C$4*'Curve Info'!$B15 + 'SPF Coefficients'!$C$5*'Curve Info'!$J15 + 'SPF Coefficients'!$C$6*'Curve Info'!$D15 + 'SPF Coefficients'!$C$7*'Curve Info'!$L15</f>
        <v>0.25908308882435888</v>
      </c>
      <c r="I13" s="7">
        <f>'SPF Coefficients'!$C$3 + 'SPF Coefficients'!$C$4*'Curve Info'!$B15 + 'SPF Coefficients'!$C$5*'Curve Info'!$J15 + 'SPF Coefficients'!$C$6*'Curve Info'!$D15 + 'SPF Coefficients'!$C$7*'Curve Info'!$M15</f>
        <v>0.23590509749605443</v>
      </c>
      <c r="J13" s="12">
        <f>1/(1+'SPF Coefficients'!$B$8*I13)</f>
        <v>0.77467075444048172</v>
      </c>
      <c r="K13" s="12">
        <f t="shared" si="2"/>
        <v>0.295413402633383</v>
      </c>
      <c r="L13" s="12">
        <f t="shared" si="3"/>
        <v>1.0982513373993206</v>
      </c>
      <c r="M13" s="12">
        <f t="shared" si="4"/>
        <v>0.32443816452779684</v>
      </c>
      <c r="P13" s="5">
        <v>9</v>
      </c>
      <c r="Q13" s="16"/>
      <c r="R13" s="16"/>
      <c r="S13" s="16"/>
      <c r="U13" s="8">
        <f t="shared" si="5"/>
        <v>0</v>
      </c>
      <c r="V13" s="8">
        <f t="shared" si="6"/>
        <v>0</v>
      </c>
      <c r="W13" s="7">
        <f>'SPF Coefficients'!$C$3 + 'SPF Coefficients'!$C$4*'Curve Info'!$B15 + 'SPF Coefficients'!$C$5*'Curve Info'!$J15 + 'SPF Coefficients'!$C$6*'Curve Info'!$D15 + 'SPF Coefficients'!$C$7*'Curve Info'!$L15</f>
        <v>0.25908308882435888</v>
      </c>
      <c r="X13" s="7">
        <f>'SPF Coefficients'!$C$3 + 'SPF Coefficients'!$C$4*'Curve Info'!$B15 + 'SPF Coefficients'!$C$5*'Curve Info'!$J15 + 'SPF Coefficients'!$C$6*'Curve Info'!$D15 + 'SPF Coefficients'!$C$7*'Curve Info'!$M15</f>
        <v>0.23590509749605443</v>
      </c>
      <c r="Y13" s="12">
        <f>1/(1+'SPF Coefficients'!$B$8*X13)</f>
        <v>0.77467075444048172</v>
      </c>
      <c r="Z13" s="12">
        <f t="shared" si="7"/>
        <v>0.18274877985362387</v>
      </c>
      <c r="AA13" s="12">
        <f t="shared" si="8"/>
        <v>1.0982513373993206</v>
      </c>
      <c r="AB13" s="12">
        <f t="shared" si="9"/>
        <v>0.20070409188233643</v>
      </c>
      <c r="AE13" s="5">
        <v>9</v>
      </c>
      <c r="AF13" s="16"/>
      <c r="AG13" s="16"/>
      <c r="AH13" s="16"/>
      <c r="AJ13" s="8">
        <f t="shared" si="10"/>
        <v>0</v>
      </c>
      <c r="AK13" s="8">
        <f t="shared" si="11"/>
        <v>0</v>
      </c>
      <c r="AL13" s="7">
        <f>'SPF Coefficients'!$C$3 + 'SPF Coefficients'!$C$4*'Curve Info'!$B15 + 'SPF Coefficients'!$C$5*'Curve Info'!$J15 + 'SPF Coefficients'!$C$6*'Curve Info'!$D15 + 'SPF Coefficients'!$C$7*'Curve Info'!$L15</f>
        <v>0.25908308882435888</v>
      </c>
      <c r="AM13" s="7">
        <f>'SPF Coefficients'!$C$3 + 'SPF Coefficients'!$C$4*'Curve Info'!$B15 + 'SPF Coefficients'!$C$5*'Curve Info'!$J15 + 'SPF Coefficients'!$C$6*'Curve Info'!$D15 + 'SPF Coefficients'!$C$7*'Curve Info'!$M15</f>
        <v>0.23590509749605443</v>
      </c>
      <c r="AN13" s="12">
        <f>1/(1+'SPF Coefficients'!$B$8*AM13)</f>
        <v>0.77467075444048172</v>
      </c>
      <c r="AO13" s="12">
        <f t="shared" si="12"/>
        <v>0.18274877985362387</v>
      </c>
      <c r="AP13" s="12">
        <f t="shared" si="13"/>
        <v>1.0982513373993206</v>
      </c>
      <c r="AQ13" s="12">
        <f t="shared" si="14"/>
        <v>0.20070409188233643</v>
      </c>
      <c r="AT13" s="5">
        <v>9</v>
      </c>
      <c r="AU13" s="16"/>
      <c r="AV13" s="16"/>
      <c r="AW13" s="16"/>
      <c r="AX13" s="16"/>
      <c r="AY13" s="8">
        <f t="shared" si="15"/>
        <v>0</v>
      </c>
      <c r="AZ13" s="8">
        <f t="shared" si="16"/>
        <v>0</v>
      </c>
      <c r="BA13" s="7">
        <f>'SPF Coefficients'!$C$3 + 'SPF Coefficients'!$C$4*'Curve Info'!$B15 + 'SPF Coefficients'!$C$5*'Curve Info'!$J15 + 'SPF Coefficients'!$C$6*'Curve Info'!$D15 + 'SPF Coefficients'!$C$7*'Curve Info'!$L15</f>
        <v>0.25908308882435888</v>
      </c>
      <c r="BB13" s="7">
        <f>'SPF Coefficients'!$C$3 + 'SPF Coefficients'!$C$4*'Curve Info'!$B15 + 'SPF Coefficients'!$C$5*'Curve Info'!$J15 + 'SPF Coefficients'!$C$6*'Curve Info'!$D15 + 'SPF Coefficients'!$C$7*'Curve Info'!$M15</f>
        <v>0.23590509749605443</v>
      </c>
      <c r="BC13" s="12">
        <f>1/(1+'SPF Coefficients'!$B$8*BB13)</f>
        <v>0.77467075444048172</v>
      </c>
      <c r="BD13" s="12">
        <f t="shared" si="17"/>
        <v>0.18274877985362387</v>
      </c>
      <c r="BE13" s="12">
        <f t="shared" si="18"/>
        <v>1.0982513373993206</v>
      </c>
      <c r="BF13" s="12">
        <f t="shared" si="19"/>
        <v>0.20070409188233643</v>
      </c>
    </row>
    <row r="14" spans="1:59" x14ac:dyDescent="0.3">
      <c r="A14" s="5">
        <v>10</v>
      </c>
      <c r="B14" s="16">
        <v>1</v>
      </c>
      <c r="C14" s="16">
        <v>3</v>
      </c>
      <c r="D14" s="16">
        <v>1</v>
      </c>
      <c r="E14" s="16">
        <v>5</v>
      </c>
      <c r="F14" s="8">
        <f t="shared" si="0"/>
        <v>0.33333333333333331</v>
      </c>
      <c r="G14" s="8">
        <f t="shared" si="1"/>
        <v>0.75</v>
      </c>
      <c r="H14" s="7">
        <f>'SPF Coefficients'!$C$3 + 'SPF Coefficients'!$C$4*'Curve Info'!$B16 + 'SPF Coefficients'!$C$5*'Curve Info'!$J16 + 'SPF Coefficients'!$C$6*'Curve Info'!$D16 + 'SPF Coefficients'!$C$7*'Curve Info'!$L16</f>
        <v>0.27700342486706681</v>
      </c>
      <c r="I14" s="7">
        <f>'SPF Coefficients'!$C$3 + 'SPF Coefficients'!$C$4*'Curve Info'!$B16 + 'SPF Coefficients'!$C$5*'Curve Info'!$J16 + 'SPF Coefficients'!$C$6*'Curve Info'!$D16 + 'SPF Coefficients'!$C$7*'Curve Info'!$M16</f>
        <v>0.25382543353876236</v>
      </c>
      <c r="J14" s="12">
        <f>1/(1+'SPF Coefficients'!$B$8*I14)</f>
        <v>0.76163390483718452</v>
      </c>
      <c r="K14" s="12">
        <f t="shared" si="2"/>
        <v>0.37209662746523042</v>
      </c>
      <c r="L14" s="12">
        <f t="shared" si="3"/>
        <v>1.0913146921691945</v>
      </c>
      <c r="M14" s="12">
        <f t="shared" si="4"/>
        <v>0.40607451645941339</v>
      </c>
      <c r="P14" s="5">
        <v>10</v>
      </c>
      <c r="Q14" s="16"/>
      <c r="R14" s="16"/>
      <c r="S14" s="16"/>
      <c r="U14" s="8">
        <f t="shared" si="5"/>
        <v>0</v>
      </c>
      <c r="V14" s="8">
        <f t="shared" si="6"/>
        <v>0</v>
      </c>
      <c r="W14" s="7">
        <f>'SPF Coefficients'!$C$3 + 'SPF Coefficients'!$C$4*'Curve Info'!$B16 + 'SPF Coefficients'!$C$5*'Curve Info'!$J16 + 'SPF Coefficients'!$C$6*'Curve Info'!$D16 + 'SPF Coefficients'!$C$7*'Curve Info'!$L16</f>
        <v>0.27700342486706681</v>
      </c>
      <c r="X14" s="7">
        <f>'SPF Coefficients'!$C$3 + 'SPF Coefficients'!$C$4*'Curve Info'!$B16 + 'SPF Coefficients'!$C$5*'Curve Info'!$J16 + 'SPF Coefficients'!$C$6*'Curve Info'!$D16 + 'SPF Coefficients'!$C$7*'Curve Info'!$M16</f>
        <v>0.25382543353876236</v>
      </c>
      <c r="Y14" s="12">
        <f>1/(1+'SPF Coefficients'!$B$8*X14)</f>
        <v>0.76163390483718452</v>
      </c>
      <c r="Z14" s="12">
        <f t="shared" si="7"/>
        <v>0.19332205609311884</v>
      </c>
      <c r="AA14" s="12">
        <f t="shared" si="8"/>
        <v>1.0913146921691945</v>
      </c>
      <c r="AB14" s="12">
        <f t="shared" si="9"/>
        <v>0.21097520013477775</v>
      </c>
      <c r="AE14" s="5">
        <v>10</v>
      </c>
      <c r="AF14" s="16"/>
      <c r="AG14" s="16"/>
      <c r="AH14" s="16"/>
      <c r="AJ14" s="8">
        <f t="shared" si="10"/>
        <v>0</v>
      </c>
      <c r="AK14" s="8">
        <f t="shared" si="11"/>
        <v>0</v>
      </c>
      <c r="AL14" s="7">
        <f>'SPF Coefficients'!$C$3 + 'SPF Coefficients'!$C$4*'Curve Info'!$B16 + 'SPF Coefficients'!$C$5*'Curve Info'!$J16 + 'SPF Coefficients'!$C$6*'Curve Info'!$D16 + 'SPF Coefficients'!$C$7*'Curve Info'!$L16</f>
        <v>0.27700342486706681</v>
      </c>
      <c r="AM14" s="7">
        <f>'SPF Coefficients'!$C$3 + 'SPF Coefficients'!$C$4*'Curve Info'!$B16 + 'SPF Coefficients'!$C$5*'Curve Info'!$J16 + 'SPF Coefficients'!$C$6*'Curve Info'!$D16 + 'SPF Coefficients'!$C$7*'Curve Info'!$M16</f>
        <v>0.25382543353876236</v>
      </c>
      <c r="AN14" s="12">
        <f>1/(1+'SPF Coefficients'!$B$8*AM14)</f>
        <v>0.76163390483718452</v>
      </c>
      <c r="AO14" s="12">
        <f t="shared" si="12"/>
        <v>0.19332205609311884</v>
      </c>
      <c r="AP14" s="12">
        <f t="shared" si="13"/>
        <v>1.0913146921691945</v>
      </c>
      <c r="AQ14" s="12">
        <f t="shared" si="14"/>
        <v>0.21097520013477775</v>
      </c>
      <c r="AT14" s="5">
        <v>10</v>
      </c>
      <c r="AU14" s="16"/>
      <c r="AV14" s="16"/>
      <c r="AW14" s="16"/>
      <c r="AX14" s="16"/>
      <c r="AY14" s="8">
        <f t="shared" si="15"/>
        <v>0</v>
      </c>
      <c r="AZ14" s="8">
        <f t="shared" si="16"/>
        <v>0</v>
      </c>
      <c r="BA14" s="7">
        <f>'SPF Coefficients'!$C$3 + 'SPF Coefficients'!$C$4*'Curve Info'!$B16 + 'SPF Coefficients'!$C$5*'Curve Info'!$J16 + 'SPF Coefficients'!$C$6*'Curve Info'!$D16 + 'SPF Coefficients'!$C$7*'Curve Info'!$L16</f>
        <v>0.27700342486706681</v>
      </c>
      <c r="BB14" s="7">
        <f>'SPF Coefficients'!$C$3 + 'SPF Coefficients'!$C$4*'Curve Info'!$B16 + 'SPF Coefficients'!$C$5*'Curve Info'!$J16 + 'SPF Coefficients'!$C$6*'Curve Info'!$D16 + 'SPF Coefficients'!$C$7*'Curve Info'!$M16</f>
        <v>0.25382543353876236</v>
      </c>
      <c r="BC14" s="12">
        <f>1/(1+'SPF Coefficients'!$B$8*BB14)</f>
        <v>0.76163390483718452</v>
      </c>
      <c r="BD14" s="12">
        <f t="shared" si="17"/>
        <v>0.19332205609311884</v>
      </c>
      <c r="BE14" s="12">
        <f t="shared" si="18"/>
        <v>1.0913146921691945</v>
      </c>
      <c r="BF14" s="12">
        <f t="shared" si="19"/>
        <v>0.21097520013477775</v>
      </c>
    </row>
    <row r="15" spans="1:59" x14ac:dyDescent="0.3">
      <c r="A15" s="5">
        <v>11</v>
      </c>
      <c r="B15" s="16">
        <v>2</v>
      </c>
      <c r="C15" s="16">
        <v>4</v>
      </c>
      <c r="D15" s="16"/>
      <c r="E15" s="16">
        <v>6</v>
      </c>
      <c r="F15" s="8">
        <f t="shared" si="0"/>
        <v>0.66666666666666663</v>
      </c>
      <c r="G15" s="8">
        <f t="shared" si="1"/>
        <v>1</v>
      </c>
      <c r="H15" s="7">
        <f>'SPF Coefficients'!$C$3 + 'SPF Coefficients'!$C$4*'Curve Info'!$B17 + 'SPF Coefficients'!$C$5*'Curve Info'!$J17 + 'SPF Coefficients'!$C$6*'Curve Info'!$D17 + 'SPF Coefficients'!$C$7*'Curve Info'!$L17</f>
        <v>0.30711040538141682</v>
      </c>
      <c r="I15" s="7">
        <f>'SPF Coefficients'!$C$3 + 'SPF Coefficients'!$C$4*'Curve Info'!$B17 + 'SPF Coefficients'!$C$5*'Curve Info'!$J17 + 'SPF Coefficients'!$C$6*'Curve Info'!$D17 + 'SPF Coefficients'!$C$7*'Curve Info'!$M17</f>
        <v>0.295372454111201</v>
      </c>
      <c r="J15" s="12">
        <f>1/(1+'SPF Coefficients'!$B$8*I15)</f>
        <v>0.73303344470317389</v>
      </c>
      <c r="K15" s="12">
        <f t="shared" si="2"/>
        <v>0.48348444280438996</v>
      </c>
      <c r="L15" s="12">
        <f t="shared" si="3"/>
        <v>1.039739491976448</v>
      </c>
      <c r="M15" s="12">
        <f t="shared" si="4"/>
        <v>0.5026978689399525</v>
      </c>
      <c r="P15" s="5">
        <v>11</v>
      </c>
      <c r="Q15" s="16"/>
      <c r="R15" s="16"/>
      <c r="S15" s="16"/>
      <c r="U15" s="8">
        <f t="shared" si="5"/>
        <v>0</v>
      </c>
      <c r="V15" s="8">
        <f t="shared" si="6"/>
        <v>0</v>
      </c>
      <c r="W15" s="7">
        <f>'SPF Coefficients'!$C$3 + 'SPF Coefficients'!$C$4*'Curve Info'!$B17 + 'SPF Coefficients'!$C$5*'Curve Info'!$J17 + 'SPF Coefficients'!$C$6*'Curve Info'!$D17 + 'SPF Coefficients'!$C$7*'Curve Info'!$L17</f>
        <v>0.30711040538141682</v>
      </c>
      <c r="X15" s="7">
        <f>'SPF Coefficients'!$C$3 + 'SPF Coefficients'!$C$4*'Curve Info'!$B17 + 'SPF Coefficients'!$C$5*'Curve Info'!$J17 + 'SPF Coefficients'!$C$6*'Curve Info'!$D17 + 'SPF Coefficients'!$C$7*'Curve Info'!$M17</f>
        <v>0.295372454111201</v>
      </c>
      <c r="Y15" s="12">
        <f>1/(1+'SPF Coefficients'!$B$8*X15)</f>
        <v>0.73303344470317389</v>
      </c>
      <c r="Z15" s="12">
        <f t="shared" si="7"/>
        <v>0.21651788750756382</v>
      </c>
      <c r="AA15" s="12">
        <f t="shared" si="8"/>
        <v>1.039739491976448</v>
      </c>
      <c r="AB15" s="12">
        <f t="shared" si="9"/>
        <v>0.22512219836092812</v>
      </c>
      <c r="AE15" s="5">
        <v>11</v>
      </c>
      <c r="AF15" s="16"/>
      <c r="AG15" s="16"/>
      <c r="AH15" s="16"/>
      <c r="AJ15" s="8">
        <f t="shared" si="10"/>
        <v>0</v>
      </c>
      <c r="AK15" s="8">
        <f t="shared" si="11"/>
        <v>0</v>
      </c>
      <c r="AL15" s="7">
        <f>'SPF Coefficients'!$C$3 + 'SPF Coefficients'!$C$4*'Curve Info'!$B17 + 'SPF Coefficients'!$C$5*'Curve Info'!$J17 + 'SPF Coefficients'!$C$6*'Curve Info'!$D17 + 'SPF Coefficients'!$C$7*'Curve Info'!$L17</f>
        <v>0.30711040538141682</v>
      </c>
      <c r="AM15" s="7">
        <f>'SPF Coefficients'!$C$3 + 'SPF Coefficients'!$C$4*'Curve Info'!$B17 + 'SPF Coefficients'!$C$5*'Curve Info'!$J17 + 'SPF Coefficients'!$C$6*'Curve Info'!$D17 + 'SPF Coefficients'!$C$7*'Curve Info'!$M17</f>
        <v>0.295372454111201</v>
      </c>
      <c r="AN15" s="12">
        <f>1/(1+'SPF Coefficients'!$B$8*AM15)</f>
        <v>0.73303344470317389</v>
      </c>
      <c r="AO15" s="12">
        <f t="shared" si="12"/>
        <v>0.21651788750756382</v>
      </c>
      <c r="AP15" s="12">
        <f t="shared" si="13"/>
        <v>1.039739491976448</v>
      </c>
      <c r="AQ15" s="12">
        <f t="shared" si="14"/>
        <v>0.22512219836092812</v>
      </c>
      <c r="AT15" s="5">
        <v>11</v>
      </c>
      <c r="AU15" s="16"/>
      <c r="AV15" s="16"/>
      <c r="AW15" s="16"/>
      <c r="AX15" s="16"/>
      <c r="AY15" s="8">
        <f t="shared" si="15"/>
        <v>0</v>
      </c>
      <c r="AZ15" s="8">
        <f t="shared" si="16"/>
        <v>0</v>
      </c>
      <c r="BA15" s="7">
        <f>'SPF Coefficients'!$C$3 + 'SPF Coefficients'!$C$4*'Curve Info'!$B17 + 'SPF Coefficients'!$C$5*'Curve Info'!$J17 + 'SPF Coefficients'!$C$6*'Curve Info'!$D17 + 'SPF Coefficients'!$C$7*'Curve Info'!$L17</f>
        <v>0.30711040538141682</v>
      </c>
      <c r="BB15" s="7">
        <f>'SPF Coefficients'!$C$3 + 'SPF Coefficients'!$C$4*'Curve Info'!$B17 + 'SPF Coefficients'!$C$5*'Curve Info'!$J17 + 'SPF Coefficients'!$C$6*'Curve Info'!$D17 + 'SPF Coefficients'!$C$7*'Curve Info'!$M17</f>
        <v>0.295372454111201</v>
      </c>
      <c r="BC15" s="12">
        <f>1/(1+'SPF Coefficients'!$B$8*BB15)</f>
        <v>0.73303344470317389</v>
      </c>
      <c r="BD15" s="12">
        <f t="shared" si="17"/>
        <v>0.21651788750756382</v>
      </c>
      <c r="BE15" s="12">
        <f t="shared" si="18"/>
        <v>1.039739491976448</v>
      </c>
      <c r="BF15" s="12">
        <f t="shared" si="19"/>
        <v>0.22512219836092812</v>
      </c>
    </row>
    <row r="16" spans="1:59" x14ac:dyDescent="0.3">
      <c r="A16" s="5">
        <v>12</v>
      </c>
      <c r="B16" s="16">
        <v>1</v>
      </c>
      <c r="C16" s="16">
        <v>4</v>
      </c>
      <c r="D16" s="16"/>
      <c r="E16" s="16">
        <v>5</v>
      </c>
      <c r="F16" s="8">
        <f t="shared" si="0"/>
        <v>0.33333333333333331</v>
      </c>
      <c r="G16" s="8">
        <f t="shared" si="1"/>
        <v>1</v>
      </c>
      <c r="H16" s="7">
        <f>'SPF Coefficients'!$C$3 + 'SPF Coefficients'!$C$4*'Curve Info'!$B18 + 'SPF Coefficients'!$C$5*'Curve Info'!$J18 + 'SPF Coefficients'!$C$6*'Curve Info'!$D18 + 'SPF Coefficients'!$C$7*'Curve Info'!$L18</f>
        <v>0.21796877245473895</v>
      </c>
      <c r="I16" s="7">
        <f>'SPF Coefficients'!$C$3 + 'SPF Coefficients'!$C$4*'Curve Info'!$B18 + 'SPF Coefficients'!$C$5*'Curve Info'!$J18 + 'SPF Coefficients'!$C$6*'Curve Info'!$D18 + 'SPF Coefficients'!$C$7*'Curve Info'!$M18</f>
        <v>0.21625549302321162</v>
      </c>
      <c r="J16" s="12">
        <f>1/(1+'SPF Coefficients'!$B$8*I16)</f>
        <v>0.78948842090675442</v>
      </c>
      <c r="K16" s="12">
        <f t="shared" si="2"/>
        <v>0.38124278679255258</v>
      </c>
      <c r="L16" s="12">
        <f t="shared" si="3"/>
        <v>1.0079224782111935</v>
      </c>
      <c r="M16" s="12">
        <f t="shared" si="4"/>
        <v>0.38426317446409125</v>
      </c>
      <c r="P16" s="5">
        <v>12</v>
      </c>
      <c r="Q16" s="16"/>
      <c r="R16" s="16"/>
      <c r="S16" s="16"/>
      <c r="U16" s="8">
        <f t="shared" si="5"/>
        <v>0</v>
      </c>
      <c r="V16" s="8">
        <f t="shared" si="6"/>
        <v>0</v>
      </c>
      <c r="W16" s="7">
        <f>'SPF Coefficients'!$C$3 + 'SPF Coefficients'!$C$4*'Curve Info'!$B18 + 'SPF Coefficients'!$C$5*'Curve Info'!$J18 + 'SPF Coefficients'!$C$6*'Curve Info'!$D18 + 'SPF Coefficients'!$C$7*'Curve Info'!$L18</f>
        <v>0.21796877245473895</v>
      </c>
      <c r="X16" s="7">
        <f>'SPF Coefficients'!$C$3 + 'SPF Coefficients'!$C$4*'Curve Info'!$B18 + 'SPF Coefficients'!$C$5*'Curve Info'!$J18 + 'SPF Coefficients'!$C$6*'Curve Info'!$D18 + 'SPF Coefficients'!$C$7*'Curve Info'!$M18</f>
        <v>0.21625549302321162</v>
      </c>
      <c r="Y16" s="12">
        <f>1/(1+'SPF Coefficients'!$B$8*X16)</f>
        <v>0.78948842090675442</v>
      </c>
      <c r="Z16" s="12">
        <f t="shared" si="7"/>
        <v>0.170731207699307</v>
      </c>
      <c r="AA16" s="12">
        <f t="shared" si="8"/>
        <v>1.0079224782111935</v>
      </c>
      <c r="AB16" s="12">
        <f t="shared" si="9"/>
        <v>0.17208382197227551</v>
      </c>
      <c r="AE16" s="5">
        <v>12</v>
      </c>
      <c r="AF16" s="16"/>
      <c r="AG16" s="16"/>
      <c r="AH16" s="16"/>
      <c r="AJ16" s="8">
        <f t="shared" si="10"/>
        <v>0</v>
      </c>
      <c r="AK16" s="8">
        <f t="shared" si="11"/>
        <v>0</v>
      </c>
      <c r="AL16" s="7">
        <f>'SPF Coefficients'!$C$3 + 'SPF Coefficients'!$C$4*'Curve Info'!$B18 + 'SPF Coefficients'!$C$5*'Curve Info'!$J18 + 'SPF Coefficients'!$C$6*'Curve Info'!$D18 + 'SPF Coefficients'!$C$7*'Curve Info'!$L18</f>
        <v>0.21796877245473895</v>
      </c>
      <c r="AM16" s="7">
        <f>'SPF Coefficients'!$C$3 + 'SPF Coefficients'!$C$4*'Curve Info'!$B18 + 'SPF Coefficients'!$C$5*'Curve Info'!$J18 + 'SPF Coefficients'!$C$6*'Curve Info'!$D18 + 'SPF Coefficients'!$C$7*'Curve Info'!$M18</f>
        <v>0.21625549302321162</v>
      </c>
      <c r="AN16" s="12">
        <f>1/(1+'SPF Coefficients'!$B$8*AM16)</f>
        <v>0.78948842090675442</v>
      </c>
      <c r="AO16" s="12">
        <f t="shared" si="12"/>
        <v>0.170731207699307</v>
      </c>
      <c r="AP16" s="12">
        <f t="shared" si="13"/>
        <v>1.0079224782111935</v>
      </c>
      <c r="AQ16" s="12">
        <f t="shared" si="14"/>
        <v>0.17208382197227551</v>
      </c>
      <c r="AT16" s="5">
        <v>12</v>
      </c>
      <c r="AU16" s="16"/>
      <c r="AV16" s="16"/>
      <c r="AW16" s="16"/>
      <c r="AX16" s="16"/>
      <c r="AY16" s="8">
        <f t="shared" si="15"/>
        <v>0</v>
      </c>
      <c r="AZ16" s="8">
        <f t="shared" si="16"/>
        <v>0</v>
      </c>
      <c r="BA16" s="7">
        <f>'SPF Coefficients'!$C$3 + 'SPF Coefficients'!$C$4*'Curve Info'!$B18 + 'SPF Coefficients'!$C$5*'Curve Info'!$J18 + 'SPF Coefficients'!$C$6*'Curve Info'!$D18 + 'SPF Coefficients'!$C$7*'Curve Info'!$L18</f>
        <v>0.21796877245473895</v>
      </c>
      <c r="BB16" s="7">
        <f>'SPF Coefficients'!$C$3 + 'SPF Coefficients'!$C$4*'Curve Info'!$B18 + 'SPF Coefficients'!$C$5*'Curve Info'!$J18 + 'SPF Coefficients'!$C$6*'Curve Info'!$D18 + 'SPF Coefficients'!$C$7*'Curve Info'!$M18</f>
        <v>0.21625549302321162</v>
      </c>
      <c r="BC16" s="12">
        <f>1/(1+'SPF Coefficients'!$B$8*BB16)</f>
        <v>0.78948842090675442</v>
      </c>
      <c r="BD16" s="12">
        <f t="shared" si="17"/>
        <v>0.170731207699307</v>
      </c>
      <c r="BE16" s="12">
        <f t="shared" si="18"/>
        <v>1.0079224782111935</v>
      </c>
      <c r="BF16" s="12">
        <f t="shared" si="19"/>
        <v>0.17208382197227551</v>
      </c>
    </row>
    <row r="17" spans="1:58" x14ac:dyDescent="0.3">
      <c r="A17" s="5">
        <v>13</v>
      </c>
      <c r="B17" s="16">
        <v>1</v>
      </c>
      <c r="C17" s="16"/>
      <c r="D17" s="16"/>
      <c r="E17" s="16">
        <v>1</v>
      </c>
      <c r="F17" s="8">
        <f t="shared" si="0"/>
        <v>0.33333333333333331</v>
      </c>
      <c r="G17" s="8">
        <f t="shared" si="1"/>
        <v>0</v>
      </c>
      <c r="H17" s="7">
        <f>'SPF Coefficients'!$C$3 + 'SPF Coefficients'!$C$4*'Curve Info'!$B19 + 'SPF Coefficients'!$C$5*'Curve Info'!$J19 + 'SPF Coefficients'!$C$6*'Curve Info'!$D19 + 'SPF Coefficients'!$C$7*'Curve Info'!$L19</f>
        <v>0.16554547182937668</v>
      </c>
      <c r="I17" s="7">
        <f>'SPF Coefficients'!$C$3 + 'SPF Coefficients'!$C$4*'Curve Info'!$B19 + 'SPF Coefficients'!$C$5*'Curve Info'!$J19 + 'SPF Coefficients'!$C$6*'Curve Info'!$D19 + 'SPF Coefficients'!$C$7*'Curve Info'!$M19</f>
        <v>0.15815878051703663</v>
      </c>
      <c r="J17" s="12">
        <f>1/(1+'SPF Coefficients'!$B$8*I17)</f>
        <v>0.83681323765513504</v>
      </c>
      <c r="K17" s="12">
        <f t="shared" si="2"/>
        <v>0.13234936118804932</v>
      </c>
      <c r="L17" s="12">
        <f t="shared" si="3"/>
        <v>1.046704275843505</v>
      </c>
      <c r="M17" s="12">
        <f t="shared" si="4"/>
        <v>0.13853064226068765</v>
      </c>
      <c r="P17" s="5">
        <v>13</v>
      </c>
      <c r="Q17" s="16">
        <v>1</v>
      </c>
      <c r="R17" s="16"/>
      <c r="S17" s="16">
        <v>1</v>
      </c>
      <c r="U17" s="8">
        <f t="shared" si="5"/>
        <v>0.33333333333333331</v>
      </c>
      <c r="V17" s="8">
        <f t="shared" si="6"/>
        <v>0</v>
      </c>
      <c r="W17" s="7">
        <f>'SPF Coefficients'!$C$3 + 'SPF Coefficients'!$C$4*'Curve Info'!$B19 + 'SPF Coefficients'!$C$5*'Curve Info'!$J19 + 'SPF Coefficients'!$C$6*'Curve Info'!$D19 + 'SPF Coefficients'!$C$7*'Curve Info'!$L19</f>
        <v>0.16554547182937668</v>
      </c>
      <c r="X17" s="7">
        <f>'SPF Coefficients'!$C$3 + 'SPF Coefficients'!$C$4*'Curve Info'!$B19 + 'SPF Coefficients'!$C$5*'Curve Info'!$J19 + 'SPF Coefficients'!$C$6*'Curve Info'!$D19 + 'SPF Coefficients'!$C$7*'Curve Info'!$M19</f>
        <v>0.15815878051703663</v>
      </c>
      <c r="Y17" s="12">
        <f>1/(1+'SPF Coefficients'!$B$8*X17)</f>
        <v>0.83681323765513504</v>
      </c>
      <c r="Z17" s="12">
        <f t="shared" si="7"/>
        <v>0.13234936118804932</v>
      </c>
      <c r="AA17" s="12">
        <f t="shared" si="8"/>
        <v>1.046704275843505</v>
      </c>
      <c r="AB17" s="12">
        <f t="shared" si="9"/>
        <v>0.13853064226068765</v>
      </c>
      <c r="AE17" s="5">
        <v>13</v>
      </c>
      <c r="AF17" s="16"/>
      <c r="AG17" s="16"/>
      <c r="AH17" s="16"/>
      <c r="AJ17" s="8">
        <f t="shared" si="10"/>
        <v>0</v>
      </c>
      <c r="AK17" s="8">
        <f t="shared" si="11"/>
        <v>0</v>
      </c>
      <c r="AL17" s="7">
        <f>'SPF Coefficients'!$C$3 + 'SPF Coefficients'!$C$4*'Curve Info'!$B19 + 'SPF Coefficients'!$C$5*'Curve Info'!$J19 + 'SPF Coefficients'!$C$6*'Curve Info'!$D19 + 'SPF Coefficients'!$C$7*'Curve Info'!$L19</f>
        <v>0.16554547182937668</v>
      </c>
      <c r="AM17" s="7">
        <f>'SPF Coefficients'!$C$3 + 'SPF Coefficients'!$C$4*'Curve Info'!$B19 + 'SPF Coefficients'!$C$5*'Curve Info'!$J19 + 'SPF Coefficients'!$C$6*'Curve Info'!$D19 + 'SPF Coefficients'!$C$7*'Curve Info'!$M19</f>
        <v>0.15815878051703663</v>
      </c>
      <c r="AN17" s="12">
        <f>1/(1+'SPF Coefficients'!$B$8*AM17)</f>
        <v>0.83681323765513504</v>
      </c>
      <c r="AO17" s="12">
        <f t="shared" si="12"/>
        <v>0.13234936118804932</v>
      </c>
      <c r="AP17" s="12">
        <f t="shared" si="13"/>
        <v>1.046704275843505</v>
      </c>
      <c r="AQ17" s="12">
        <f t="shared" si="14"/>
        <v>0.13853064226068765</v>
      </c>
      <c r="AT17" s="5">
        <v>13</v>
      </c>
      <c r="AU17" s="16"/>
      <c r="AV17" s="16"/>
      <c r="AW17" s="16"/>
      <c r="AX17" s="16"/>
      <c r="AY17" s="8">
        <f t="shared" si="15"/>
        <v>0</v>
      </c>
      <c r="AZ17" s="8">
        <f t="shared" si="16"/>
        <v>0</v>
      </c>
      <c r="BA17" s="7">
        <f>'SPF Coefficients'!$C$3 + 'SPF Coefficients'!$C$4*'Curve Info'!$B19 + 'SPF Coefficients'!$C$5*'Curve Info'!$J19 + 'SPF Coefficients'!$C$6*'Curve Info'!$D19 + 'SPF Coefficients'!$C$7*'Curve Info'!$L19</f>
        <v>0.16554547182937668</v>
      </c>
      <c r="BB17" s="7">
        <f>'SPF Coefficients'!$C$3 + 'SPF Coefficients'!$C$4*'Curve Info'!$B19 + 'SPF Coefficients'!$C$5*'Curve Info'!$J19 + 'SPF Coefficients'!$C$6*'Curve Info'!$D19 + 'SPF Coefficients'!$C$7*'Curve Info'!$M19</f>
        <v>0.15815878051703663</v>
      </c>
      <c r="BC17" s="12">
        <f>1/(1+'SPF Coefficients'!$B$8*BB17)</f>
        <v>0.83681323765513504</v>
      </c>
      <c r="BD17" s="12">
        <f t="shared" si="17"/>
        <v>0.13234936118804932</v>
      </c>
      <c r="BE17" s="12">
        <f t="shared" si="18"/>
        <v>1.046704275843505</v>
      </c>
      <c r="BF17" s="12">
        <f t="shared" si="19"/>
        <v>0.13853064226068765</v>
      </c>
    </row>
    <row r="18" spans="1:58" x14ac:dyDescent="0.3">
      <c r="A18" s="5">
        <v>14</v>
      </c>
      <c r="B18" s="16">
        <v>2</v>
      </c>
      <c r="C18" s="16"/>
      <c r="D18" s="16"/>
      <c r="E18" s="16">
        <v>2</v>
      </c>
      <c r="F18" s="8">
        <f t="shared" si="0"/>
        <v>0.66666666666666663</v>
      </c>
      <c r="G18" s="8">
        <f t="shared" si="1"/>
        <v>0</v>
      </c>
      <c r="H18" s="7">
        <f>'SPF Coefficients'!$C$3 + 'SPF Coefficients'!$C$4*'Curve Info'!$B20 + 'SPF Coefficients'!$C$5*'Curve Info'!$J20 + 'SPF Coefficients'!$C$6*'Curve Info'!$D20 + 'SPF Coefficients'!$C$7*'Curve Info'!$L20</f>
        <v>0.16175603939791433</v>
      </c>
      <c r="I18" s="7">
        <f>'SPF Coefficients'!$C$3 + 'SPF Coefficients'!$C$4*'Curve Info'!$B20 + 'SPF Coefficients'!$C$5*'Curve Info'!$J20 + 'SPF Coefficients'!$C$6*'Curve Info'!$D20 + 'SPF Coefficients'!$C$7*'Curve Info'!$M20</f>
        <v>0.15436934808557429</v>
      </c>
      <c r="J18" s="12">
        <f>1/(1+'SPF Coefficients'!$B$8*I18)</f>
        <v>0.84009793761012874</v>
      </c>
      <c r="K18" s="12">
        <f t="shared" si="2"/>
        <v>0.12968537095691104</v>
      </c>
      <c r="L18" s="12">
        <f t="shared" si="3"/>
        <v>1.0478507644422081</v>
      </c>
      <c r="M18" s="12">
        <f t="shared" si="4"/>
        <v>0.13589091509417059</v>
      </c>
      <c r="P18" s="5">
        <v>14</v>
      </c>
      <c r="Q18" s="16">
        <v>2</v>
      </c>
      <c r="R18" s="16"/>
      <c r="S18" s="16">
        <v>2</v>
      </c>
      <c r="U18" s="8">
        <f t="shared" si="5"/>
        <v>0.66666666666666663</v>
      </c>
      <c r="V18" s="8">
        <f t="shared" si="6"/>
        <v>0</v>
      </c>
      <c r="W18" s="7">
        <f>'SPF Coefficients'!$C$3 + 'SPF Coefficients'!$C$4*'Curve Info'!$B20 + 'SPF Coefficients'!$C$5*'Curve Info'!$J20 + 'SPF Coefficients'!$C$6*'Curve Info'!$D20 + 'SPF Coefficients'!$C$7*'Curve Info'!$L20</f>
        <v>0.16175603939791433</v>
      </c>
      <c r="X18" s="7">
        <f>'SPF Coefficients'!$C$3 + 'SPF Coefficients'!$C$4*'Curve Info'!$B20 + 'SPF Coefficients'!$C$5*'Curve Info'!$J20 + 'SPF Coefficients'!$C$6*'Curve Info'!$D20 + 'SPF Coefficients'!$C$7*'Curve Info'!$M20</f>
        <v>0.15436934808557429</v>
      </c>
      <c r="Y18" s="12">
        <f>1/(1+'SPF Coefficients'!$B$8*X18)</f>
        <v>0.84009793761012874</v>
      </c>
      <c r="Z18" s="12">
        <f t="shared" si="7"/>
        <v>0.12968537095691104</v>
      </c>
      <c r="AA18" s="12">
        <f t="shared" si="8"/>
        <v>1.0478507644422081</v>
      </c>
      <c r="AB18" s="12">
        <f t="shared" si="9"/>
        <v>0.13589091509417059</v>
      </c>
      <c r="AE18" s="5">
        <v>14</v>
      </c>
      <c r="AF18" s="16"/>
      <c r="AG18" s="16"/>
      <c r="AH18" s="16"/>
      <c r="AJ18" s="8">
        <f t="shared" si="10"/>
        <v>0</v>
      </c>
      <c r="AK18" s="8">
        <f t="shared" si="11"/>
        <v>0</v>
      </c>
      <c r="AL18" s="7">
        <f>'SPF Coefficients'!$C$3 + 'SPF Coefficients'!$C$4*'Curve Info'!$B20 + 'SPF Coefficients'!$C$5*'Curve Info'!$J20 + 'SPF Coefficients'!$C$6*'Curve Info'!$D20 + 'SPF Coefficients'!$C$7*'Curve Info'!$L20</f>
        <v>0.16175603939791433</v>
      </c>
      <c r="AM18" s="7">
        <f>'SPF Coefficients'!$C$3 + 'SPF Coefficients'!$C$4*'Curve Info'!$B20 + 'SPF Coefficients'!$C$5*'Curve Info'!$J20 + 'SPF Coefficients'!$C$6*'Curve Info'!$D20 + 'SPF Coefficients'!$C$7*'Curve Info'!$M20</f>
        <v>0.15436934808557429</v>
      </c>
      <c r="AN18" s="12">
        <f>1/(1+'SPF Coefficients'!$B$8*AM18)</f>
        <v>0.84009793761012874</v>
      </c>
      <c r="AO18" s="12">
        <f t="shared" si="12"/>
        <v>0.12968537095691104</v>
      </c>
      <c r="AP18" s="12">
        <f t="shared" si="13"/>
        <v>1.0478507644422081</v>
      </c>
      <c r="AQ18" s="12">
        <f t="shared" si="14"/>
        <v>0.13589091509417059</v>
      </c>
      <c r="AT18" s="5">
        <v>14</v>
      </c>
      <c r="AU18" s="16"/>
      <c r="AV18" s="16"/>
      <c r="AW18" s="16"/>
      <c r="AX18" s="16"/>
      <c r="AY18" s="8">
        <f t="shared" si="15"/>
        <v>0</v>
      </c>
      <c r="AZ18" s="8">
        <f t="shared" si="16"/>
        <v>0</v>
      </c>
      <c r="BA18" s="7">
        <f>'SPF Coefficients'!$C$3 + 'SPF Coefficients'!$C$4*'Curve Info'!$B20 + 'SPF Coefficients'!$C$5*'Curve Info'!$J20 + 'SPF Coefficients'!$C$6*'Curve Info'!$D20 + 'SPF Coefficients'!$C$7*'Curve Info'!$L20</f>
        <v>0.16175603939791433</v>
      </c>
      <c r="BB18" s="7">
        <f>'SPF Coefficients'!$C$3 + 'SPF Coefficients'!$C$4*'Curve Info'!$B20 + 'SPF Coefficients'!$C$5*'Curve Info'!$J20 + 'SPF Coefficients'!$C$6*'Curve Info'!$D20 + 'SPF Coefficients'!$C$7*'Curve Info'!$M20</f>
        <v>0.15436934808557429</v>
      </c>
      <c r="BC18" s="12">
        <f>1/(1+'SPF Coefficients'!$B$8*BB18)</f>
        <v>0.84009793761012874</v>
      </c>
      <c r="BD18" s="12">
        <f t="shared" si="17"/>
        <v>0.12968537095691104</v>
      </c>
      <c r="BE18" s="12">
        <f t="shared" si="18"/>
        <v>1.0478507644422081</v>
      </c>
      <c r="BF18" s="12">
        <f t="shared" si="19"/>
        <v>0.13589091509417059</v>
      </c>
    </row>
    <row r="19" spans="1:58" x14ac:dyDescent="0.3">
      <c r="A19" s="5">
        <v>16</v>
      </c>
      <c r="B19" s="16">
        <v>2</v>
      </c>
      <c r="C19" s="16"/>
      <c r="D19" s="16"/>
      <c r="E19" s="16">
        <v>2</v>
      </c>
      <c r="F19" s="8">
        <f t="shared" si="0"/>
        <v>0.66666666666666663</v>
      </c>
      <c r="G19" s="8">
        <f t="shared" si="1"/>
        <v>0</v>
      </c>
      <c r="H19" s="7">
        <f>'SPF Coefficients'!$C$3 + 'SPF Coefficients'!$C$4*'Curve Info'!$B21 + 'SPF Coefficients'!$C$5*'Curve Info'!$J21 + 'SPF Coefficients'!$C$6*'Curve Info'!$D21 + 'SPF Coefficients'!$C$7*'Curve Info'!$L21</f>
        <v>0.32628905671643077</v>
      </c>
      <c r="I19" s="7">
        <f>'SPF Coefficients'!$C$3 + 'SPF Coefficients'!$C$4*'Curve Info'!$B21 + 'SPF Coefficients'!$C$5*'Curve Info'!$J21 + 'SPF Coefficients'!$C$6*'Curve Info'!$D21 + 'SPF Coefficients'!$C$7*'Curve Info'!$M21</f>
        <v>0.31701555865737668</v>
      </c>
      <c r="J19" s="12">
        <f>1/(1+'SPF Coefficients'!$B$8*I19)</f>
        <v>0.71896919061012832</v>
      </c>
      <c r="K19" s="12">
        <f t="shared" si="2"/>
        <v>0.22792441961871177</v>
      </c>
      <c r="L19" s="12">
        <f t="shared" si="3"/>
        <v>1.0292525013545997</v>
      </c>
      <c r="M19" s="12">
        <f t="shared" si="4"/>
        <v>0.23459177901235448</v>
      </c>
      <c r="P19" s="5">
        <v>16</v>
      </c>
      <c r="Q19" s="16"/>
      <c r="R19" s="16"/>
      <c r="S19" s="16"/>
      <c r="U19" s="8">
        <f t="shared" si="5"/>
        <v>0</v>
      </c>
      <c r="V19" s="8">
        <f t="shared" si="6"/>
        <v>0</v>
      </c>
      <c r="W19" s="7">
        <f>'SPF Coefficients'!$C$3 + 'SPF Coefficients'!$C$4*'Curve Info'!$B21 + 'SPF Coefficients'!$C$5*'Curve Info'!$J21 + 'SPF Coefficients'!$C$6*'Curve Info'!$D21 + 'SPF Coefficients'!$C$7*'Curve Info'!$L21</f>
        <v>0.32628905671643077</v>
      </c>
      <c r="X19" s="7">
        <f>'SPF Coefficients'!$C$3 + 'SPF Coefficients'!$C$4*'Curve Info'!$B21 + 'SPF Coefficients'!$C$5*'Curve Info'!$J21 + 'SPF Coefficients'!$C$6*'Curve Info'!$D21 + 'SPF Coefficients'!$C$7*'Curve Info'!$M21</f>
        <v>0.31701555865737668</v>
      </c>
      <c r="Y19" s="12">
        <f>1/(1+'SPF Coefficients'!$B$8*X19)</f>
        <v>0.71896919061012832</v>
      </c>
      <c r="Z19" s="12">
        <f t="shared" si="7"/>
        <v>0.22792441961871177</v>
      </c>
      <c r="AA19" s="12">
        <f t="shared" si="8"/>
        <v>1.0292525013545997</v>
      </c>
      <c r="AB19" s="12">
        <f t="shared" si="9"/>
        <v>0.23459177901235448</v>
      </c>
      <c r="AE19" s="5">
        <v>16</v>
      </c>
      <c r="AF19" s="16">
        <v>2</v>
      </c>
      <c r="AG19" s="16"/>
      <c r="AH19" s="16">
        <v>2</v>
      </c>
      <c r="AJ19" s="8">
        <f t="shared" si="10"/>
        <v>0.66666666666666663</v>
      </c>
      <c r="AK19" s="8">
        <f t="shared" si="11"/>
        <v>0</v>
      </c>
      <c r="AL19" s="7">
        <f>'SPF Coefficients'!$C$3 + 'SPF Coefficients'!$C$4*'Curve Info'!$B21 + 'SPF Coefficients'!$C$5*'Curve Info'!$J21 + 'SPF Coefficients'!$C$6*'Curve Info'!$D21 + 'SPF Coefficients'!$C$7*'Curve Info'!$L21</f>
        <v>0.32628905671643077</v>
      </c>
      <c r="AM19" s="7">
        <f>'SPF Coefficients'!$C$3 + 'SPF Coefficients'!$C$4*'Curve Info'!$B21 + 'SPF Coefficients'!$C$5*'Curve Info'!$J21 + 'SPF Coefficients'!$C$6*'Curve Info'!$D21 + 'SPF Coefficients'!$C$7*'Curve Info'!$M21</f>
        <v>0.31701555865737668</v>
      </c>
      <c r="AN19" s="12">
        <f>1/(1+'SPF Coefficients'!$B$8*AM19)</f>
        <v>0.71896919061012832</v>
      </c>
      <c r="AO19" s="12">
        <f t="shared" si="12"/>
        <v>0.22792441961871177</v>
      </c>
      <c r="AP19" s="12">
        <f t="shared" si="13"/>
        <v>1.0292525013545997</v>
      </c>
      <c r="AQ19" s="12">
        <f t="shared" si="14"/>
        <v>0.23459177901235448</v>
      </c>
      <c r="AT19" s="5">
        <v>16</v>
      </c>
      <c r="AU19" s="16"/>
      <c r="AV19" s="16"/>
      <c r="AW19" s="16"/>
      <c r="AX19" s="16"/>
      <c r="AY19" s="8">
        <f t="shared" si="15"/>
        <v>0</v>
      </c>
      <c r="AZ19" s="8">
        <f t="shared" si="16"/>
        <v>0</v>
      </c>
      <c r="BA19" s="7">
        <f>'SPF Coefficients'!$C$3 + 'SPF Coefficients'!$C$4*'Curve Info'!$B21 + 'SPF Coefficients'!$C$5*'Curve Info'!$J21 + 'SPF Coefficients'!$C$6*'Curve Info'!$D21 + 'SPF Coefficients'!$C$7*'Curve Info'!$L21</f>
        <v>0.32628905671643077</v>
      </c>
      <c r="BB19" s="7">
        <f>'SPF Coefficients'!$C$3 + 'SPF Coefficients'!$C$4*'Curve Info'!$B21 + 'SPF Coefficients'!$C$5*'Curve Info'!$J21 + 'SPF Coefficients'!$C$6*'Curve Info'!$D21 + 'SPF Coefficients'!$C$7*'Curve Info'!$M21</f>
        <v>0.31701555865737668</v>
      </c>
      <c r="BC19" s="12">
        <f>1/(1+'SPF Coefficients'!$B$8*BB19)</f>
        <v>0.71896919061012832</v>
      </c>
      <c r="BD19" s="12">
        <f t="shared" si="17"/>
        <v>0.22792441961871177</v>
      </c>
      <c r="BE19" s="12">
        <f t="shared" si="18"/>
        <v>1.0292525013545997</v>
      </c>
      <c r="BF19" s="12">
        <f t="shared" si="19"/>
        <v>0.23459177901235448</v>
      </c>
    </row>
    <row r="20" spans="1:58" x14ac:dyDescent="0.3">
      <c r="A20" s="5">
        <v>17</v>
      </c>
      <c r="B20" s="16"/>
      <c r="C20" s="16">
        <v>3</v>
      </c>
      <c r="D20" s="16"/>
      <c r="E20" s="16">
        <v>3</v>
      </c>
      <c r="F20" s="8">
        <f t="shared" si="0"/>
        <v>0</v>
      </c>
      <c r="G20" s="8">
        <f t="shared" si="1"/>
        <v>0.75</v>
      </c>
      <c r="H20" s="7">
        <f>'SPF Coefficients'!$C$3 + 'SPF Coefficients'!$C$4*'Curve Info'!$B22 + 'SPF Coefficients'!$C$5*'Curve Info'!$J22 + 'SPF Coefficients'!$C$6*'Curve Info'!$D22 + 'SPF Coefficients'!$C$7*'Curve Info'!$L22</f>
        <v>0.31524259474455751</v>
      </c>
      <c r="I20" s="7">
        <f>'SPF Coefficients'!$C$3 + 'SPF Coefficients'!$C$4*'Curve Info'!$B22 + 'SPF Coefficients'!$C$5*'Curve Info'!$J22 + 'SPF Coefficients'!$C$6*'Curve Info'!$D22 + 'SPF Coefficients'!$C$7*'Curve Info'!$M22</f>
        <v>0.30596909668550343</v>
      </c>
      <c r="J20" s="12">
        <f>1/(1+'SPF Coefficients'!$B$8*I20)</f>
        <v>0.72607937162005409</v>
      </c>
      <c r="K20" s="12">
        <f t="shared" si="2"/>
        <v>0.42759832074152537</v>
      </c>
      <c r="L20" s="12">
        <f t="shared" si="3"/>
        <v>1.0303086101162238</v>
      </c>
      <c r="M20" s="12">
        <f t="shared" si="4"/>
        <v>0.44055823153123225</v>
      </c>
      <c r="P20" s="5">
        <v>17</v>
      </c>
      <c r="Q20" s="16"/>
      <c r="R20" s="16"/>
      <c r="S20" s="16"/>
      <c r="U20" s="8">
        <f t="shared" si="5"/>
        <v>0</v>
      </c>
      <c r="V20" s="8">
        <f t="shared" si="6"/>
        <v>0</v>
      </c>
      <c r="W20" s="7">
        <f>'SPF Coefficients'!$C$3 + 'SPF Coefficients'!$C$4*'Curve Info'!$B22 + 'SPF Coefficients'!$C$5*'Curve Info'!$J22 + 'SPF Coefficients'!$C$6*'Curve Info'!$D22 + 'SPF Coefficients'!$C$7*'Curve Info'!$L22</f>
        <v>0.31524259474455751</v>
      </c>
      <c r="X20" s="7">
        <f>'SPF Coefficients'!$C$3 + 'SPF Coefficients'!$C$4*'Curve Info'!$B22 + 'SPF Coefficients'!$C$5*'Curve Info'!$J22 + 'SPF Coefficients'!$C$6*'Curve Info'!$D22 + 'SPF Coefficients'!$C$7*'Curve Info'!$M22</f>
        <v>0.30596909668550343</v>
      </c>
      <c r="Y20" s="12">
        <f>1/(1+'SPF Coefficients'!$B$8*X20)</f>
        <v>0.72607937162005409</v>
      </c>
      <c r="Z20" s="12">
        <f t="shared" si="7"/>
        <v>0.22215784945656591</v>
      </c>
      <c r="AA20" s="12">
        <f t="shared" si="8"/>
        <v>1.0303086101162238</v>
      </c>
      <c r="AB20" s="12">
        <f t="shared" si="9"/>
        <v>0.22889114510000372</v>
      </c>
      <c r="AE20" s="5">
        <v>17</v>
      </c>
      <c r="AF20" s="16"/>
      <c r="AG20" s="16"/>
      <c r="AH20" s="16"/>
      <c r="AJ20" s="8">
        <f t="shared" si="10"/>
        <v>0</v>
      </c>
      <c r="AK20" s="8">
        <f t="shared" si="11"/>
        <v>0</v>
      </c>
      <c r="AL20" s="7">
        <f>'SPF Coefficients'!$C$3 + 'SPF Coefficients'!$C$4*'Curve Info'!$B22 + 'SPF Coefficients'!$C$5*'Curve Info'!$J22 + 'SPF Coefficients'!$C$6*'Curve Info'!$D22 + 'SPF Coefficients'!$C$7*'Curve Info'!$L22</f>
        <v>0.31524259474455751</v>
      </c>
      <c r="AM20" s="7">
        <f>'SPF Coefficients'!$C$3 + 'SPF Coefficients'!$C$4*'Curve Info'!$B22 + 'SPF Coefficients'!$C$5*'Curve Info'!$J22 + 'SPF Coefficients'!$C$6*'Curve Info'!$D22 + 'SPF Coefficients'!$C$7*'Curve Info'!$M22</f>
        <v>0.30596909668550343</v>
      </c>
      <c r="AN20" s="12">
        <f>1/(1+'SPF Coefficients'!$B$8*AM20)</f>
        <v>0.72607937162005409</v>
      </c>
      <c r="AO20" s="12">
        <f t="shared" si="12"/>
        <v>0.22215784945656591</v>
      </c>
      <c r="AP20" s="12">
        <f t="shared" si="13"/>
        <v>1.0303086101162238</v>
      </c>
      <c r="AQ20" s="12">
        <f t="shared" si="14"/>
        <v>0.22889114510000372</v>
      </c>
      <c r="AT20" s="5">
        <v>17</v>
      </c>
      <c r="AU20" s="16"/>
      <c r="AV20" s="16"/>
      <c r="AW20" s="16"/>
      <c r="AX20" s="16"/>
      <c r="AY20" s="8">
        <f t="shared" si="15"/>
        <v>0</v>
      </c>
      <c r="AZ20" s="8">
        <f t="shared" si="16"/>
        <v>0</v>
      </c>
      <c r="BA20" s="7">
        <f>'SPF Coefficients'!$C$3 + 'SPF Coefficients'!$C$4*'Curve Info'!$B22 + 'SPF Coefficients'!$C$5*'Curve Info'!$J22 + 'SPF Coefficients'!$C$6*'Curve Info'!$D22 + 'SPF Coefficients'!$C$7*'Curve Info'!$L22</f>
        <v>0.31524259474455751</v>
      </c>
      <c r="BB20" s="7">
        <f>'SPF Coefficients'!$C$3 + 'SPF Coefficients'!$C$4*'Curve Info'!$B22 + 'SPF Coefficients'!$C$5*'Curve Info'!$J22 + 'SPF Coefficients'!$C$6*'Curve Info'!$D22 + 'SPF Coefficients'!$C$7*'Curve Info'!$M22</f>
        <v>0.30596909668550343</v>
      </c>
      <c r="BC20" s="12">
        <f>1/(1+'SPF Coefficients'!$B$8*BB20)</f>
        <v>0.72607937162005409</v>
      </c>
      <c r="BD20" s="12">
        <f t="shared" si="17"/>
        <v>0.22215784945656591</v>
      </c>
      <c r="BE20" s="12">
        <f t="shared" si="18"/>
        <v>1.0303086101162238</v>
      </c>
      <c r="BF20" s="12">
        <f t="shared" si="19"/>
        <v>0.22889114510000372</v>
      </c>
    </row>
    <row r="21" spans="1:58" x14ac:dyDescent="0.3">
      <c r="A21" s="5">
        <v>18</v>
      </c>
      <c r="B21" s="16"/>
      <c r="C21" s="16">
        <v>2</v>
      </c>
      <c r="D21" s="16"/>
      <c r="E21" s="16">
        <v>2</v>
      </c>
      <c r="F21" s="8">
        <f t="shared" si="0"/>
        <v>0</v>
      </c>
      <c r="G21" s="8">
        <f t="shared" si="1"/>
        <v>0.5</v>
      </c>
      <c r="H21" s="7">
        <f>'SPF Coefficients'!$C$3 + 'SPF Coefficients'!$C$4*'Curve Info'!$B23 + 'SPF Coefficients'!$C$5*'Curve Info'!$J23 + 'SPF Coefficients'!$C$6*'Curve Info'!$D23 + 'SPF Coefficients'!$C$7*'Curve Info'!$L23</f>
        <v>0.28604132907251867</v>
      </c>
      <c r="I21" s="7">
        <f>'SPF Coefficients'!$C$3 + 'SPF Coefficients'!$C$4*'Curve Info'!$B23 + 'SPF Coefficients'!$C$5*'Curve Info'!$J23 + 'SPF Coefficients'!$C$6*'Curve Info'!$D23 + 'SPF Coefficients'!$C$7*'Curve Info'!$M23</f>
        <v>0.27676783101346458</v>
      </c>
      <c r="J21" s="12">
        <f>1/(1+'SPF Coefficients'!$B$8*I21)</f>
        <v>0.74557052693136006</v>
      </c>
      <c r="K21" s="12">
        <f t="shared" si="2"/>
        <v>0.33356467414067836</v>
      </c>
      <c r="L21" s="12">
        <f t="shared" si="3"/>
        <v>1.0335064159194243</v>
      </c>
      <c r="M21" s="12">
        <f t="shared" si="4"/>
        <v>0.34474123084846314</v>
      </c>
      <c r="P21" s="5">
        <v>18</v>
      </c>
      <c r="Q21" s="16"/>
      <c r="R21" s="16"/>
      <c r="S21" s="16"/>
      <c r="U21" s="8">
        <f t="shared" si="5"/>
        <v>0</v>
      </c>
      <c r="V21" s="8">
        <f t="shared" si="6"/>
        <v>0</v>
      </c>
      <c r="W21" s="7">
        <f>'SPF Coefficients'!$C$3 + 'SPF Coefficients'!$C$4*'Curve Info'!$B23 + 'SPF Coefficients'!$C$5*'Curve Info'!$J23 + 'SPF Coefficients'!$C$6*'Curve Info'!$D23 + 'SPF Coefficients'!$C$7*'Curve Info'!$L23</f>
        <v>0.28604132907251867</v>
      </c>
      <c r="X21" s="7">
        <f>'SPF Coefficients'!$C$3 + 'SPF Coefficients'!$C$4*'Curve Info'!$B23 + 'SPF Coefficients'!$C$5*'Curve Info'!$J23 + 'SPF Coefficients'!$C$6*'Curve Info'!$D23 + 'SPF Coefficients'!$C$7*'Curve Info'!$M23</f>
        <v>0.27676783101346458</v>
      </c>
      <c r="Y21" s="12">
        <f>1/(1+'SPF Coefficients'!$B$8*X21)</f>
        <v>0.74557052693136006</v>
      </c>
      <c r="Z21" s="12">
        <f t="shared" si="7"/>
        <v>0.20634993760635839</v>
      </c>
      <c r="AA21" s="12">
        <f t="shared" si="8"/>
        <v>1.0335064159194243</v>
      </c>
      <c r="AB21" s="12">
        <f t="shared" si="9"/>
        <v>0.21326398444074429</v>
      </c>
      <c r="AE21" s="5">
        <v>18</v>
      </c>
      <c r="AF21" s="16"/>
      <c r="AG21" s="16">
        <v>2</v>
      </c>
      <c r="AH21" s="16">
        <v>2</v>
      </c>
      <c r="AJ21" s="8">
        <f t="shared" si="10"/>
        <v>0</v>
      </c>
      <c r="AK21" s="8">
        <f t="shared" si="11"/>
        <v>0.5</v>
      </c>
      <c r="AL21" s="7">
        <f>'SPF Coefficients'!$C$3 + 'SPF Coefficients'!$C$4*'Curve Info'!$B23 + 'SPF Coefficients'!$C$5*'Curve Info'!$J23 + 'SPF Coefficients'!$C$6*'Curve Info'!$D23 + 'SPF Coefficients'!$C$7*'Curve Info'!$L23</f>
        <v>0.28604132907251867</v>
      </c>
      <c r="AM21" s="7">
        <f>'SPF Coefficients'!$C$3 + 'SPF Coefficients'!$C$4*'Curve Info'!$B23 + 'SPF Coefficients'!$C$5*'Curve Info'!$J23 + 'SPF Coefficients'!$C$6*'Curve Info'!$D23 + 'SPF Coefficients'!$C$7*'Curve Info'!$M23</f>
        <v>0.27676783101346458</v>
      </c>
      <c r="AN21" s="12">
        <f>1/(1+'SPF Coefficients'!$B$8*AM21)</f>
        <v>0.74557052693136006</v>
      </c>
      <c r="AO21" s="12">
        <f t="shared" si="12"/>
        <v>0.33356467414067836</v>
      </c>
      <c r="AP21" s="12">
        <f t="shared" si="13"/>
        <v>1.0335064159194243</v>
      </c>
      <c r="AQ21" s="12">
        <f t="shared" si="14"/>
        <v>0.34474123084846314</v>
      </c>
      <c r="AT21" s="5">
        <v>18</v>
      </c>
      <c r="AU21" s="16"/>
      <c r="AV21" s="16"/>
      <c r="AW21" s="16"/>
      <c r="AX21" s="16"/>
      <c r="AY21" s="8">
        <f t="shared" si="15"/>
        <v>0</v>
      </c>
      <c r="AZ21" s="8">
        <f t="shared" si="16"/>
        <v>0</v>
      </c>
      <c r="BA21" s="7">
        <f>'SPF Coefficients'!$C$3 + 'SPF Coefficients'!$C$4*'Curve Info'!$B23 + 'SPF Coefficients'!$C$5*'Curve Info'!$J23 + 'SPF Coefficients'!$C$6*'Curve Info'!$D23 + 'SPF Coefficients'!$C$7*'Curve Info'!$L23</f>
        <v>0.28604132907251867</v>
      </c>
      <c r="BB21" s="7">
        <f>'SPF Coefficients'!$C$3 + 'SPF Coefficients'!$C$4*'Curve Info'!$B23 + 'SPF Coefficients'!$C$5*'Curve Info'!$J23 + 'SPF Coefficients'!$C$6*'Curve Info'!$D23 + 'SPF Coefficients'!$C$7*'Curve Info'!$M23</f>
        <v>0.27676783101346458</v>
      </c>
      <c r="BC21" s="12">
        <f>1/(1+'SPF Coefficients'!$B$8*BB21)</f>
        <v>0.74557052693136006</v>
      </c>
      <c r="BD21" s="12">
        <f t="shared" si="17"/>
        <v>0.20634993760635839</v>
      </c>
      <c r="BE21" s="12">
        <f t="shared" si="18"/>
        <v>1.0335064159194243</v>
      </c>
      <c r="BF21" s="12">
        <f t="shared" si="19"/>
        <v>0.21326398444074429</v>
      </c>
    </row>
    <row r="22" spans="1:58" x14ac:dyDescent="0.3">
      <c r="A22" s="5">
        <v>19</v>
      </c>
      <c r="B22" s="16">
        <v>1</v>
      </c>
      <c r="C22" s="16">
        <v>1</v>
      </c>
      <c r="D22" s="16"/>
      <c r="E22" s="16">
        <v>2</v>
      </c>
      <c r="F22" s="8">
        <f t="shared" si="0"/>
        <v>0.33333333333333331</v>
      </c>
      <c r="G22" s="8">
        <f t="shared" si="1"/>
        <v>0.25</v>
      </c>
      <c r="H22" s="7">
        <f>'SPF Coefficients'!$C$3 + 'SPF Coefficients'!$C$4*'Curve Info'!$B24 + 'SPF Coefficients'!$C$5*'Curve Info'!$J24 + 'SPF Coefficients'!$C$6*'Curve Info'!$D24 + 'SPF Coefficients'!$C$7*'Curve Info'!$L24</f>
        <v>0.29707804186227821</v>
      </c>
      <c r="I22" s="7">
        <f>'SPF Coefficients'!$C$3 + 'SPF Coefficients'!$C$4*'Curve Info'!$B24 + 'SPF Coefficients'!$C$5*'Curve Info'!$J24 + 'SPF Coefficients'!$C$6*'Curve Info'!$D24 + 'SPF Coefficients'!$C$7*'Curve Info'!$M24</f>
        <v>0.28780454380322412</v>
      </c>
      <c r="J22" s="12">
        <f>1/(1+'SPF Coefficients'!$B$8*I22)</f>
        <v>0.73808200397226531</v>
      </c>
      <c r="K22" s="12">
        <f t="shared" si="2"/>
        <v>0.27790285344954091</v>
      </c>
      <c r="L22" s="12">
        <f t="shared" si="3"/>
        <v>1.0322215137277142</v>
      </c>
      <c r="M22" s="12">
        <f t="shared" si="4"/>
        <v>0.28685730405693621</v>
      </c>
      <c r="P22" s="5">
        <v>19</v>
      </c>
      <c r="Q22" s="16"/>
      <c r="R22" s="16"/>
      <c r="S22" s="16"/>
      <c r="U22" s="8">
        <f t="shared" si="5"/>
        <v>0</v>
      </c>
      <c r="V22" s="8">
        <f t="shared" si="6"/>
        <v>0</v>
      </c>
      <c r="W22" s="7">
        <f>'SPF Coefficients'!$C$3 + 'SPF Coefficients'!$C$4*'Curve Info'!$B24 + 'SPF Coefficients'!$C$5*'Curve Info'!$J24 + 'SPF Coefficients'!$C$6*'Curve Info'!$D24 + 'SPF Coefficients'!$C$7*'Curve Info'!$L24</f>
        <v>0.29707804186227821</v>
      </c>
      <c r="X22" s="7">
        <f>'SPF Coefficients'!$C$3 + 'SPF Coefficients'!$C$4*'Curve Info'!$B24 + 'SPF Coefficients'!$C$5*'Curve Info'!$J24 + 'SPF Coefficients'!$C$6*'Curve Info'!$D24 + 'SPF Coefficients'!$C$7*'Curve Info'!$M24</f>
        <v>0.28780454380322412</v>
      </c>
      <c r="Y22" s="12">
        <f>1/(1+'SPF Coefficients'!$B$8*X22)</f>
        <v>0.73808200397226531</v>
      </c>
      <c r="Z22" s="12">
        <f t="shared" si="7"/>
        <v>0.21242335444260727</v>
      </c>
      <c r="AA22" s="12">
        <f t="shared" si="8"/>
        <v>1.0322215137277142</v>
      </c>
      <c r="AB22" s="12">
        <f t="shared" si="9"/>
        <v>0.21926795647386682</v>
      </c>
      <c r="AE22" s="5">
        <v>19</v>
      </c>
      <c r="AF22" s="16">
        <v>1</v>
      </c>
      <c r="AG22" s="16">
        <v>1</v>
      </c>
      <c r="AH22" s="16">
        <v>2</v>
      </c>
      <c r="AJ22" s="8">
        <f t="shared" si="10"/>
        <v>0.33333333333333331</v>
      </c>
      <c r="AK22" s="8">
        <f t="shared" si="11"/>
        <v>0.25</v>
      </c>
      <c r="AL22" s="7">
        <f>'SPF Coefficients'!$C$3 + 'SPF Coefficients'!$C$4*'Curve Info'!$B24 + 'SPF Coefficients'!$C$5*'Curve Info'!$J24 + 'SPF Coefficients'!$C$6*'Curve Info'!$D24 + 'SPF Coefficients'!$C$7*'Curve Info'!$L24</f>
        <v>0.29707804186227821</v>
      </c>
      <c r="AM22" s="7">
        <f>'SPF Coefficients'!$C$3 + 'SPF Coefficients'!$C$4*'Curve Info'!$B24 + 'SPF Coefficients'!$C$5*'Curve Info'!$J24 + 'SPF Coefficients'!$C$6*'Curve Info'!$D24 + 'SPF Coefficients'!$C$7*'Curve Info'!$M24</f>
        <v>0.28780454380322412</v>
      </c>
      <c r="AN22" s="12">
        <f>1/(1+'SPF Coefficients'!$B$8*AM22)</f>
        <v>0.73808200397226531</v>
      </c>
      <c r="AO22" s="12">
        <f t="shared" si="12"/>
        <v>0.27790285344954091</v>
      </c>
      <c r="AP22" s="12">
        <f t="shared" si="13"/>
        <v>1.0322215137277142</v>
      </c>
      <c r="AQ22" s="12">
        <f t="shared" si="14"/>
        <v>0.28685730405693621</v>
      </c>
      <c r="AT22" s="5">
        <v>19</v>
      </c>
      <c r="AU22" s="16"/>
      <c r="AV22" s="16"/>
      <c r="AW22" s="16"/>
      <c r="AX22" s="16"/>
      <c r="AY22" s="8">
        <f t="shared" si="15"/>
        <v>0</v>
      </c>
      <c r="AZ22" s="8">
        <f t="shared" si="16"/>
        <v>0</v>
      </c>
      <c r="BA22" s="7">
        <f>'SPF Coefficients'!$C$3 + 'SPF Coefficients'!$C$4*'Curve Info'!$B24 + 'SPF Coefficients'!$C$5*'Curve Info'!$J24 + 'SPF Coefficients'!$C$6*'Curve Info'!$D24 + 'SPF Coefficients'!$C$7*'Curve Info'!$L24</f>
        <v>0.29707804186227821</v>
      </c>
      <c r="BB22" s="7">
        <f>'SPF Coefficients'!$C$3 + 'SPF Coefficients'!$C$4*'Curve Info'!$B24 + 'SPF Coefficients'!$C$5*'Curve Info'!$J24 + 'SPF Coefficients'!$C$6*'Curve Info'!$D24 + 'SPF Coefficients'!$C$7*'Curve Info'!$M24</f>
        <v>0.28780454380322412</v>
      </c>
      <c r="BC22" s="12">
        <f>1/(1+'SPF Coefficients'!$B$8*BB22)</f>
        <v>0.73808200397226531</v>
      </c>
      <c r="BD22" s="12">
        <f t="shared" si="17"/>
        <v>0.21242335444260727</v>
      </c>
      <c r="BE22" s="12">
        <f t="shared" si="18"/>
        <v>1.0322215137277142</v>
      </c>
      <c r="BF22" s="12">
        <f t="shared" si="19"/>
        <v>0.21926795647386682</v>
      </c>
    </row>
    <row r="23" spans="1:58" x14ac:dyDescent="0.3">
      <c r="A23" s="5">
        <v>22</v>
      </c>
      <c r="B23" s="16"/>
      <c r="C23" s="16">
        <v>1</v>
      </c>
      <c r="D23" s="16"/>
      <c r="E23" s="16">
        <v>1</v>
      </c>
      <c r="F23" s="8">
        <f t="shared" si="0"/>
        <v>0</v>
      </c>
      <c r="G23" s="8">
        <f t="shared" si="1"/>
        <v>0.25</v>
      </c>
      <c r="H23" s="7">
        <f>'SPF Coefficients'!$C$3 + 'SPF Coefficients'!$C$4*'Curve Info'!$B25 + 'SPF Coefficients'!$C$5*'Curve Info'!$J25 + 'SPF Coefficients'!$C$6*'Curve Info'!$D25 + 'SPF Coefficients'!$C$7*'Curve Info'!$L25</f>
        <v>0.23398296288218695</v>
      </c>
      <c r="I23" s="7">
        <f>'SPF Coefficients'!$C$3 + 'SPF Coefficients'!$C$4*'Curve Info'!$B25 + 'SPF Coefficients'!$C$5*'Curve Info'!$J25 + 'SPF Coefficients'!$C$6*'Curve Info'!$D25 + 'SPF Coefficients'!$C$7*'Curve Info'!$M25</f>
        <v>0.21099285733567824</v>
      </c>
      <c r="J23" s="12">
        <f>1/(1+'SPF Coefficients'!$B$8*I23)</f>
        <v>0.79355368214427613</v>
      </c>
      <c r="K23" s="12">
        <f t="shared" si="2"/>
        <v>0.21904573830880039</v>
      </c>
      <c r="L23" s="12">
        <f t="shared" si="3"/>
        <v>1.1089615347022515</v>
      </c>
      <c r="M23" s="12">
        <f t="shared" si="4"/>
        <v>0.24291329812491502</v>
      </c>
      <c r="P23" s="5">
        <v>22</v>
      </c>
      <c r="Q23" s="16"/>
      <c r="R23" s="16">
        <v>1</v>
      </c>
      <c r="S23" s="16">
        <v>1</v>
      </c>
      <c r="U23" s="8">
        <f t="shared" si="5"/>
        <v>0</v>
      </c>
      <c r="V23" s="8">
        <f t="shared" si="6"/>
        <v>0.25</v>
      </c>
      <c r="W23" s="7">
        <f>'SPF Coefficients'!$C$3 + 'SPF Coefficients'!$C$4*'Curve Info'!$B25 + 'SPF Coefficients'!$C$5*'Curve Info'!$J25 + 'SPF Coefficients'!$C$6*'Curve Info'!$D25 + 'SPF Coefficients'!$C$7*'Curve Info'!$L25</f>
        <v>0.23398296288218695</v>
      </c>
      <c r="X23" s="7">
        <f>'SPF Coefficients'!$C$3 + 'SPF Coefficients'!$C$4*'Curve Info'!$B25 + 'SPF Coefficients'!$C$5*'Curve Info'!$J25 + 'SPF Coefficients'!$C$6*'Curve Info'!$D25 + 'SPF Coefficients'!$C$7*'Curve Info'!$M25</f>
        <v>0.21099285733567824</v>
      </c>
      <c r="Y23" s="12">
        <f>1/(1+'SPF Coefficients'!$B$8*X23)</f>
        <v>0.79355368214427613</v>
      </c>
      <c r="Z23" s="12">
        <f t="shared" si="7"/>
        <v>0.21904573830880039</v>
      </c>
      <c r="AA23" s="12">
        <f t="shared" si="8"/>
        <v>1.1089615347022515</v>
      </c>
      <c r="AB23" s="12">
        <f t="shared" si="9"/>
        <v>0.24291329812491502</v>
      </c>
      <c r="AE23" s="5">
        <v>22</v>
      </c>
      <c r="AF23" s="16"/>
      <c r="AG23" s="16"/>
      <c r="AH23" s="16"/>
      <c r="AJ23" s="8">
        <f t="shared" si="10"/>
        <v>0</v>
      </c>
      <c r="AK23" s="8">
        <f t="shared" si="11"/>
        <v>0</v>
      </c>
      <c r="AL23" s="7">
        <f>'SPF Coefficients'!$C$3 + 'SPF Coefficients'!$C$4*'Curve Info'!$B25 + 'SPF Coefficients'!$C$5*'Curve Info'!$J25 + 'SPF Coefficients'!$C$6*'Curve Info'!$D25 + 'SPF Coefficients'!$C$7*'Curve Info'!$L25</f>
        <v>0.23398296288218695</v>
      </c>
      <c r="AM23" s="7">
        <f>'SPF Coefficients'!$C$3 + 'SPF Coefficients'!$C$4*'Curve Info'!$B25 + 'SPF Coefficients'!$C$5*'Curve Info'!$J25 + 'SPF Coefficients'!$C$6*'Curve Info'!$D25 + 'SPF Coefficients'!$C$7*'Curve Info'!$M25</f>
        <v>0.21099285733567824</v>
      </c>
      <c r="AN23" s="12">
        <f>1/(1+'SPF Coefficients'!$B$8*AM23)</f>
        <v>0.79355368214427613</v>
      </c>
      <c r="AO23" s="12">
        <f t="shared" si="12"/>
        <v>0.16743415884486942</v>
      </c>
      <c r="AP23" s="12">
        <f t="shared" si="13"/>
        <v>1.1089615347022515</v>
      </c>
      <c r="AQ23" s="12">
        <f t="shared" si="14"/>
        <v>0.18567804175418695</v>
      </c>
      <c r="AT23" s="5">
        <v>22</v>
      </c>
      <c r="AU23" s="16"/>
      <c r="AV23" s="16"/>
      <c r="AW23" s="16"/>
      <c r="AX23" s="16"/>
      <c r="AY23" s="8">
        <f t="shared" si="15"/>
        <v>0</v>
      </c>
      <c r="AZ23" s="8">
        <f t="shared" si="16"/>
        <v>0</v>
      </c>
      <c r="BA23" s="7">
        <f>'SPF Coefficients'!$C$3 + 'SPF Coefficients'!$C$4*'Curve Info'!$B25 + 'SPF Coefficients'!$C$5*'Curve Info'!$J25 + 'SPF Coefficients'!$C$6*'Curve Info'!$D25 + 'SPF Coefficients'!$C$7*'Curve Info'!$L25</f>
        <v>0.23398296288218695</v>
      </c>
      <c r="BB23" s="7">
        <f>'SPF Coefficients'!$C$3 + 'SPF Coefficients'!$C$4*'Curve Info'!$B25 + 'SPF Coefficients'!$C$5*'Curve Info'!$J25 + 'SPF Coefficients'!$C$6*'Curve Info'!$D25 + 'SPF Coefficients'!$C$7*'Curve Info'!$M25</f>
        <v>0.21099285733567824</v>
      </c>
      <c r="BC23" s="12">
        <f>1/(1+'SPF Coefficients'!$B$8*BB23)</f>
        <v>0.79355368214427613</v>
      </c>
      <c r="BD23" s="12">
        <f t="shared" si="17"/>
        <v>0.16743415884486942</v>
      </c>
      <c r="BE23" s="12">
        <f t="shared" si="18"/>
        <v>1.1089615347022515</v>
      </c>
      <c r="BF23" s="12">
        <f t="shared" si="19"/>
        <v>0.18567804175418695</v>
      </c>
    </row>
    <row r="24" spans="1:58" x14ac:dyDescent="0.3">
      <c r="A24" s="5">
        <v>24</v>
      </c>
      <c r="B24" s="16"/>
      <c r="C24" s="16">
        <v>2</v>
      </c>
      <c r="D24" s="16"/>
      <c r="E24" s="16">
        <v>2</v>
      </c>
      <c r="F24" s="8">
        <f t="shared" si="0"/>
        <v>0</v>
      </c>
      <c r="G24" s="8">
        <f t="shared" si="1"/>
        <v>0.5</v>
      </c>
      <c r="H24" s="7">
        <f>'SPF Coefficients'!$C$3 + 'SPF Coefficients'!$C$4*'Curve Info'!$B26 + 'SPF Coefficients'!$C$5*'Curve Info'!$J26 + 'SPF Coefficients'!$C$6*'Curve Info'!$D26 + 'SPF Coefficients'!$C$7*'Curve Info'!$L26</f>
        <v>0.21650240661160841</v>
      </c>
      <c r="I24" s="7">
        <f>'SPF Coefficients'!$C$3 + 'SPF Coefficients'!$C$4*'Curve Info'!$B26 + 'SPF Coefficients'!$C$5*'Curve Info'!$J26 + 'SPF Coefficients'!$C$6*'Curve Info'!$D26 + 'SPF Coefficients'!$C$7*'Curve Info'!$M26</f>
        <v>0.1935123010650997</v>
      </c>
      <c r="J24" s="12">
        <f>1/(1+'SPF Coefficients'!$B$8*I24)</f>
        <v>0.80736271703284612</v>
      </c>
      <c r="K24" s="12">
        <f t="shared" si="2"/>
        <v>0.25255325865077394</v>
      </c>
      <c r="L24" s="12">
        <f t="shared" si="3"/>
        <v>1.118804362409884</v>
      </c>
      <c r="M24" s="12">
        <f t="shared" si="4"/>
        <v>0.28255768751931765</v>
      </c>
      <c r="P24" s="5">
        <v>24</v>
      </c>
      <c r="Q24" s="16"/>
      <c r="R24" s="16">
        <v>2</v>
      </c>
      <c r="S24" s="16">
        <v>2</v>
      </c>
      <c r="U24" s="8">
        <f t="shared" si="5"/>
        <v>0</v>
      </c>
      <c r="V24" s="8">
        <f t="shared" si="6"/>
        <v>0.5</v>
      </c>
      <c r="W24" s="7">
        <f>'SPF Coefficients'!$C$3 + 'SPF Coefficients'!$C$4*'Curve Info'!$B26 + 'SPF Coefficients'!$C$5*'Curve Info'!$J26 + 'SPF Coefficients'!$C$6*'Curve Info'!$D26 + 'SPF Coefficients'!$C$7*'Curve Info'!$L26</f>
        <v>0.21650240661160841</v>
      </c>
      <c r="X24" s="7">
        <f>'SPF Coefficients'!$C$3 + 'SPF Coefficients'!$C$4*'Curve Info'!$B26 + 'SPF Coefficients'!$C$5*'Curve Info'!$J26 + 'SPF Coefficients'!$C$6*'Curve Info'!$D26 + 'SPF Coefficients'!$C$7*'Curve Info'!$M26</f>
        <v>0.1935123010650997</v>
      </c>
      <c r="Y24" s="12">
        <f>1/(1+'SPF Coefficients'!$B$8*X24)</f>
        <v>0.80736271703284612</v>
      </c>
      <c r="Z24" s="12">
        <f t="shared" si="7"/>
        <v>0.25255325865077394</v>
      </c>
      <c r="AA24" s="12">
        <f t="shared" si="8"/>
        <v>1.118804362409884</v>
      </c>
      <c r="AB24" s="12">
        <f t="shared" si="9"/>
        <v>0.28255768751931765</v>
      </c>
      <c r="AE24" s="5">
        <v>24</v>
      </c>
      <c r="AF24" s="16"/>
      <c r="AG24" s="16"/>
      <c r="AH24" s="16"/>
      <c r="AJ24" s="8">
        <f t="shared" si="10"/>
        <v>0</v>
      </c>
      <c r="AK24" s="8">
        <f t="shared" si="11"/>
        <v>0</v>
      </c>
      <c r="AL24" s="7">
        <f>'SPF Coefficients'!$C$3 + 'SPF Coefficients'!$C$4*'Curve Info'!$B26 + 'SPF Coefficients'!$C$5*'Curve Info'!$J26 + 'SPF Coefficients'!$C$6*'Curve Info'!$D26 + 'SPF Coefficients'!$C$7*'Curve Info'!$L26</f>
        <v>0.21650240661160841</v>
      </c>
      <c r="AM24" s="7">
        <f>'SPF Coefficients'!$C$3 + 'SPF Coefficients'!$C$4*'Curve Info'!$B26 + 'SPF Coefficients'!$C$5*'Curve Info'!$J26 + 'SPF Coefficients'!$C$6*'Curve Info'!$D26 + 'SPF Coefficients'!$C$7*'Curve Info'!$M26</f>
        <v>0.1935123010650997</v>
      </c>
      <c r="AN24" s="12">
        <f>1/(1+'SPF Coefficients'!$B$8*AM24)</f>
        <v>0.80736271703284612</v>
      </c>
      <c r="AO24" s="12">
        <f t="shared" si="12"/>
        <v>0.15623461716719703</v>
      </c>
      <c r="AP24" s="12">
        <f t="shared" si="13"/>
        <v>1.118804362409884</v>
      </c>
      <c r="AQ24" s="12">
        <f t="shared" si="14"/>
        <v>0.17479597124609819</v>
      </c>
      <c r="AT24" s="5">
        <v>24</v>
      </c>
      <c r="AU24" s="16"/>
      <c r="AV24" s="16"/>
      <c r="AW24" s="16"/>
      <c r="AX24" s="16"/>
      <c r="AY24" s="8">
        <f t="shared" si="15"/>
        <v>0</v>
      </c>
      <c r="AZ24" s="8">
        <f t="shared" si="16"/>
        <v>0</v>
      </c>
      <c r="BA24" s="7">
        <f>'SPF Coefficients'!$C$3 + 'SPF Coefficients'!$C$4*'Curve Info'!$B26 + 'SPF Coefficients'!$C$5*'Curve Info'!$J26 + 'SPF Coefficients'!$C$6*'Curve Info'!$D26 + 'SPF Coefficients'!$C$7*'Curve Info'!$L26</f>
        <v>0.21650240661160841</v>
      </c>
      <c r="BB24" s="7">
        <f>'SPF Coefficients'!$C$3 + 'SPF Coefficients'!$C$4*'Curve Info'!$B26 + 'SPF Coefficients'!$C$5*'Curve Info'!$J26 + 'SPF Coefficients'!$C$6*'Curve Info'!$D26 + 'SPF Coefficients'!$C$7*'Curve Info'!$M26</f>
        <v>0.1935123010650997</v>
      </c>
      <c r="BC24" s="12">
        <f>1/(1+'SPF Coefficients'!$B$8*BB24)</f>
        <v>0.80736271703284612</v>
      </c>
      <c r="BD24" s="12">
        <f t="shared" si="17"/>
        <v>0.15623461716719703</v>
      </c>
      <c r="BE24" s="12">
        <f t="shared" si="18"/>
        <v>1.118804362409884</v>
      </c>
      <c r="BF24" s="12">
        <f t="shared" si="19"/>
        <v>0.17479597124609819</v>
      </c>
    </row>
    <row r="25" spans="1:58" x14ac:dyDescent="0.3">
      <c r="A25" s="5">
        <v>25</v>
      </c>
      <c r="B25" s="16"/>
      <c r="C25" s="16">
        <v>1</v>
      </c>
      <c r="D25" s="16"/>
      <c r="E25" s="16">
        <v>1</v>
      </c>
      <c r="F25" s="8">
        <f t="shared" si="0"/>
        <v>0</v>
      </c>
      <c r="G25" s="8">
        <f t="shared" si="1"/>
        <v>0.25</v>
      </c>
      <c r="H25" s="7">
        <f>'SPF Coefficients'!$C$3 + 'SPF Coefficients'!$C$4*'Curve Info'!$B27 + 'SPF Coefficients'!$C$5*'Curve Info'!$J27 + 'SPF Coefficients'!$C$6*'Curve Info'!$D27 + 'SPF Coefficients'!$C$7*'Curve Info'!$L27</f>
        <v>0.20623959419036009</v>
      </c>
      <c r="I25" s="7">
        <f>'SPF Coefficients'!$C$3 + 'SPF Coefficients'!$C$4*'Curve Info'!$B27 + 'SPF Coefficients'!$C$5*'Curve Info'!$J27 + 'SPF Coefficients'!$C$6*'Curve Info'!$D27 + 'SPF Coefficients'!$C$7*'Curve Info'!$M27</f>
        <v>0.18324948864385138</v>
      </c>
      <c r="J25" s="12">
        <f>1/(1+'SPF Coefficients'!$B$8*I25)</f>
        <v>0.81569620087503203</v>
      </c>
      <c r="K25" s="12">
        <f t="shared" si="2"/>
        <v>0.19555186148032389</v>
      </c>
      <c r="L25" s="12">
        <f t="shared" si="3"/>
        <v>1.1254579519792842</v>
      </c>
      <c r="M25" s="12">
        <f t="shared" si="4"/>
        <v>0.22008539752738199</v>
      </c>
      <c r="P25" s="5">
        <v>25</v>
      </c>
      <c r="Q25" s="16"/>
      <c r="R25" s="16">
        <v>1</v>
      </c>
      <c r="S25" s="16">
        <v>1</v>
      </c>
      <c r="U25" s="8">
        <f t="shared" si="5"/>
        <v>0</v>
      </c>
      <c r="V25" s="8">
        <f t="shared" si="6"/>
        <v>0.25</v>
      </c>
      <c r="W25" s="7">
        <f>'SPF Coefficients'!$C$3 + 'SPF Coefficients'!$C$4*'Curve Info'!$B27 + 'SPF Coefficients'!$C$5*'Curve Info'!$J27 + 'SPF Coefficients'!$C$6*'Curve Info'!$D27 + 'SPF Coefficients'!$C$7*'Curve Info'!$L27</f>
        <v>0.20623959419036009</v>
      </c>
      <c r="X25" s="7">
        <f>'SPF Coefficients'!$C$3 + 'SPF Coefficients'!$C$4*'Curve Info'!$B27 + 'SPF Coefficients'!$C$5*'Curve Info'!$J27 + 'SPF Coefficients'!$C$6*'Curve Info'!$D27 + 'SPF Coefficients'!$C$7*'Curve Info'!$M27</f>
        <v>0.18324948864385138</v>
      </c>
      <c r="Y25" s="12">
        <f>1/(1+'SPF Coefficients'!$B$8*X25)</f>
        <v>0.81569620087503203</v>
      </c>
      <c r="Z25" s="12">
        <f t="shared" si="7"/>
        <v>0.19555186148032389</v>
      </c>
      <c r="AA25" s="12">
        <f t="shared" si="8"/>
        <v>1.1254579519792842</v>
      </c>
      <c r="AB25" s="12">
        <f t="shared" si="9"/>
        <v>0.22008539752738199</v>
      </c>
      <c r="AE25" s="5">
        <v>25</v>
      </c>
      <c r="AF25" s="16"/>
      <c r="AG25" s="16"/>
      <c r="AH25" s="16"/>
      <c r="AJ25" s="8">
        <f t="shared" si="10"/>
        <v>0</v>
      </c>
      <c r="AK25" s="8">
        <f t="shared" si="11"/>
        <v>0</v>
      </c>
      <c r="AL25" s="7">
        <f>'SPF Coefficients'!$C$3 + 'SPF Coefficients'!$C$4*'Curve Info'!$B27 + 'SPF Coefficients'!$C$5*'Curve Info'!$J27 + 'SPF Coefficients'!$C$6*'Curve Info'!$D27 + 'SPF Coefficients'!$C$7*'Curve Info'!$L27</f>
        <v>0.20623959419036009</v>
      </c>
      <c r="AM25" s="7">
        <f>'SPF Coefficients'!$C$3 + 'SPF Coefficients'!$C$4*'Curve Info'!$B27 + 'SPF Coefficients'!$C$5*'Curve Info'!$J27 + 'SPF Coefficients'!$C$6*'Curve Info'!$D27 + 'SPF Coefficients'!$C$7*'Curve Info'!$M27</f>
        <v>0.18324948864385138</v>
      </c>
      <c r="AN25" s="12">
        <f>1/(1+'SPF Coefficients'!$B$8*AM25)</f>
        <v>0.81569620087503203</v>
      </c>
      <c r="AO25" s="12">
        <f t="shared" si="12"/>
        <v>0.14947591169908189</v>
      </c>
      <c r="AP25" s="12">
        <f t="shared" si="13"/>
        <v>1.1254579519792842</v>
      </c>
      <c r="AQ25" s="12">
        <f t="shared" si="14"/>
        <v>0.16822885345108504</v>
      </c>
      <c r="AT25" s="5">
        <v>25</v>
      </c>
      <c r="AU25" s="16"/>
      <c r="AV25" s="16"/>
      <c r="AW25" s="16"/>
      <c r="AX25" s="16"/>
      <c r="AY25" s="8">
        <f t="shared" si="15"/>
        <v>0</v>
      </c>
      <c r="AZ25" s="8">
        <f t="shared" si="16"/>
        <v>0</v>
      </c>
      <c r="BA25" s="7">
        <f>'SPF Coefficients'!$C$3 + 'SPF Coefficients'!$C$4*'Curve Info'!$B27 + 'SPF Coefficients'!$C$5*'Curve Info'!$J27 + 'SPF Coefficients'!$C$6*'Curve Info'!$D27 + 'SPF Coefficients'!$C$7*'Curve Info'!$L27</f>
        <v>0.20623959419036009</v>
      </c>
      <c r="BB25" s="7">
        <f>'SPF Coefficients'!$C$3 + 'SPF Coefficients'!$C$4*'Curve Info'!$B27 + 'SPF Coefficients'!$C$5*'Curve Info'!$J27 + 'SPF Coefficients'!$C$6*'Curve Info'!$D27 + 'SPF Coefficients'!$C$7*'Curve Info'!$M27</f>
        <v>0.18324948864385138</v>
      </c>
      <c r="BC25" s="12">
        <f>1/(1+'SPF Coefficients'!$B$8*BB25)</f>
        <v>0.81569620087503203</v>
      </c>
      <c r="BD25" s="12">
        <f t="shared" si="17"/>
        <v>0.14947591169908189</v>
      </c>
      <c r="BE25" s="12">
        <f t="shared" si="18"/>
        <v>1.1254579519792842</v>
      </c>
      <c r="BF25" s="12">
        <f t="shared" si="19"/>
        <v>0.16822885345108504</v>
      </c>
    </row>
    <row r="26" spans="1:58" x14ac:dyDescent="0.3">
      <c r="A26" s="5">
        <v>30</v>
      </c>
      <c r="B26" s="16"/>
      <c r="C26" s="16">
        <v>1</v>
      </c>
      <c r="D26" s="16"/>
      <c r="E26" s="16">
        <v>1</v>
      </c>
      <c r="F26" s="8">
        <f t="shared" si="0"/>
        <v>0</v>
      </c>
      <c r="G26" s="8">
        <f t="shared" si="1"/>
        <v>0.25</v>
      </c>
      <c r="H26" s="7">
        <f>'SPF Coefficients'!$C$3 + 'SPF Coefficients'!$C$4*'Curve Info'!$B28 + 'SPF Coefficients'!$C$5*'Curve Info'!$J28 + 'SPF Coefficients'!$C$6*'Curve Info'!$D28 + 'SPF Coefficients'!$C$7*'Curve Info'!$L28</f>
        <v>0.20783798399499548</v>
      </c>
      <c r="I26" s="7">
        <f>'SPF Coefficients'!$C$3 + 'SPF Coefficients'!$C$4*'Curve Info'!$B28 + 'SPF Coefficients'!$C$5*'Curve Info'!$J28 + 'SPF Coefficients'!$C$6*'Curve Info'!$D28 + 'SPF Coefficients'!$C$7*'Curve Info'!$M28</f>
        <v>0.18484787844848677</v>
      </c>
      <c r="J26" s="12">
        <f>1/(1+'SPF Coefficients'!$B$8*I26)</f>
        <v>0.81438700372470296</v>
      </c>
      <c r="K26" s="12">
        <f t="shared" si="2"/>
        <v>0.1969409589433555</v>
      </c>
      <c r="L26" s="12">
        <f t="shared" si="3"/>
        <v>1.1243731101458954</v>
      </c>
      <c r="M26" s="12">
        <f t="shared" si="4"/>
        <v>0.22143511852225573</v>
      </c>
      <c r="P26" s="5">
        <v>30</v>
      </c>
      <c r="Q26" s="16"/>
      <c r="R26" s="16">
        <v>1</v>
      </c>
      <c r="S26" s="16">
        <v>1</v>
      </c>
      <c r="U26" s="8">
        <f t="shared" si="5"/>
        <v>0</v>
      </c>
      <c r="V26" s="8">
        <f t="shared" si="6"/>
        <v>0.25</v>
      </c>
      <c r="W26" s="7">
        <f>'SPF Coefficients'!$C$3 + 'SPF Coefficients'!$C$4*'Curve Info'!$B28 + 'SPF Coefficients'!$C$5*'Curve Info'!$J28 + 'SPF Coefficients'!$C$6*'Curve Info'!$D28 + 'SPF Coefficients'!$C$7*'Curve Info'!$L28</f>
        <v>0.20783798399499548</v>
      </c>
      <c r="X26" s="7">
        <f>'SPF Coefficients'!$C$3 + 'SPF Coefficients'!$C$4*'Curve Info'!$B28 + 'SPF Coefficients'!$C$5*'Curve Info'!$J28 + 'SPF Coefficients'!$C$6*'Curve Info'!$D28 + 'SPF Coefficients'!$C$7*'Curve Info'!$M28</f>
        <v>0.18484787844848677</v>
      </c>
      <c r="Y26" s="12">
        <f>1/(1+'SPF Coefficients'!$B$8*X26)</f>
        <v>0.81438700372470296</v>
      </c>
      <c r="Z26" s="12">
        <f t="shared" si="7"/>
        <v>0.1969409589433555</v>
      </c>
      <c r="AA26" s="12">
        <f t="shared" si="8"/>
        <v>1.1243731101458954</v>
      </c>
      <c r="AB26" s="12">
        <f t="shared" si="9"/>
        <v>0.22143511852225573</v>
      </c>
      <c r="AE26" s="5">
        <v>30</v>
      </c>
      <c r="AF26" s="16"/>
      <c r="AG26" s="16"/>
      <c r="AH26" s="16"/>
      <c r="AJ26" s="8">
        <f t="shared" si="10"/>
        <v>0</v>
      </c>
      <c r="AK26" s="8">
        <f t="shared" si="11"/>
        <v>0</v>
      </c>
      <c r="AL26" s="7">
        <f>'SPF Coefficients'!$C$3 + 'SPF Coefficients'!$C$4*'Curve Info'!$B28 + 'SPF Coefficients'!$C$5*'Curve Info'!$J28 + 'SPF Coefficients'!$C$6*'Curve Info'!$D28 + 'SPF Coefficients'!$C$7*'Curve Info'!$L28</f>
        <v>0.20783798399499548</v>
      </c>
      <c r="AM26" s="7">
        <f>'SPF Coefficients'!$C$3 + 'SPF Coefficients'!$C$4*'Curve Info'!$B28 + 'SPF Coefficients'!$C$5*'Curve Info'!$J28 + 'SPF Coefficients'!$C$6*'Curve Info'!$D28 + 'SPF Coefficients'!$C$7*'Curve Info'!$M28</f>
        <v>0.18484787844848677</v>
      </c>
      <c r="AN26" s="12">
        <f>1/(1+'SPF Coefficients'!$B$8*AM26)</f>
        <v>0.81438700372470296</v>
      </c>
      <c r="AO26" s="12">
        <f t="shared" si="12"/>
        <v>0.15053770987453124</v>
      </c>
      <c r="AP26" s="12">
        <f t="shared" si="13"/>
        <v>1.1243731101458954</v>
      </c>
      <c r="AQ26" s="12">
        <f t="shared" si="14"/>
        <v>0.16926055304586715</v>
      </c>
      <c r="AT26" s="5">
        <v>30</v>
      </c>
      <c r="AU26" s="16"/>
      <c r="AV26" s="16"/>
      <c r="AW26" s="16"/>
      <c r="AX26" s="16"/>
      <c r="AY26" s="8">
        <f t="shared" si="15"/>
        <v>0</v>
      </c>
      <c r="AZ26" s="8">
        <f t="shared" si="16"/>
        <v>0</v>
      </c>
      <c r="BA26" s="7">
        <f>'SPF Coefficients'!$C$3 + 'SPF Coefficients'!$C$4*'Curve Info'!$B28 + 'SPF Coefficients'!$C$5*'Curve Info'!$J28 + 'SPF Coefficients'!$C$6*'Curve Info'!$D28 + 'SPF Coefficients'!$C$7*'Curve Info'!$L28</f>
        <v>0.20783798399499548</v>
      </c>
      <c r="BB26" s="7">
        <f>'SPF Coefficients'!$C$3 + 'SPF Coefficients'!$C$4*'Curve Info'!$B28 + 'SPF Coefficients'!$C$5*'Curve Info'!$J28 + 'SPF Coefficients'!$C$6*'Curve Info'!$D28 + 'SPF Coefficients'!$C$7*'Curve Info'!$M28</f>
        <v>0.18484787844848677</v>
      </c>
      <c r="BC26" s="12">
        <f>1/(1+'SPF Coefficients'!$B$8*BB26)</f>
        <v>0.81438700372470296</v>
      </c>
      <c r="BD26" s="12">
        <f t="shared" si="17"/>
        <v>0.15053770987453124</v>
      </c>
      <c r="BE26" s="12">
        <f t="shared" si="18"/>
        <v>1.1243731101458954</v>
      </c>
      <c r="BF26" s="12">
        <f t="shared" si="19"/>
        <v>0.16926055304586715</v>
      </c>
    </row>
    <row r="27" spans="1:58" x14ac:dyDescent="0.3">
      <c r="A27" s="5">
        <v>31</v>
      </c>
      <c r="B27" s="16"/>
      <c r="C27" s="16">
        <v>1</v>
      </c>
      <c r="D27" s="16"/>
      <c r="E27" s="16">
        <v>1</v>
      </c>
      <c r="F27" s="8">
        <f t="shared" si="0"/>
        <v>0</v>
      </c>
      <c r="G27" s="8">
        <f t="shared" si="1"/>
        <v>0.25</v>
      </c>
      <c r="H27" s="7">
        <f>'SPF Coefficients'!$C$3 + 'SPF Coefficients'!$C$4*'Curve Info'!$B29 + 'SPF Coefficients'!$C$5*'Curve Info'!$J29 + 'SPF Coefficients'!$C$6*'Curve Info'!$D29 + 'SPF Coefficients'!$C$7*'Curve Info'!$L29</f>
        <v>0.23132337965406308</v>
      </c>
      <c r="I27" s="7">
        <f>'SPF Coefficients'!$C$3 + 'SPF Coefficients'!$C$4*'Curve Info'!$B29 + 'SPF Coefficients'!$C$5*'Curve Info'!$J29 + 'SPF Coefficients'!$C$6*'Curve Info'!$D29 + 'SPF Coefficients'!$C$7*'Curve Info'!$M29</f>
        <v>0.20833327410755437</v>
      </c>
      <c r="J27" s="12">
        <f>1/(1+'SPF Coefficients'!$B$8*I27)</f>
        <v>0.79562411385440679</v>
      </c>
      <c r="K27" s="12">
        <f t="shared" si="2"/>
        <v>0.21684894813460848</v>
      </c>
      <c r="L27" s="12">
        <f t="shared" si="3"/>
        <v>1.1103525379946739</v>
      </c>
      <c r="M27" s="12">
        <f t="shared" si="4"/>
        <v>0.24077877992273794</v>
      </c>
      <c r="P27" s="5">
        <v>31</v>
      </c>
      <c r="Q27" s="16"/>
      <c r="R27" s="16">
        <v>1</v>
      </c>
      <c r="S27" s="16">
        <v>1</v>
      </c>
      <c r="U27" s="8">
        <f t="shared" si="5"/>
        <v>0</v>
      </c>
      <c r="V27" s="8">
        <f t="shared" si="6"/>
        <v>0.25</v>
      </c>
      <c r="W27" s="7">
        <f>'SPF Coefficients'!$C$3 + 'SPF Coefficients'!$C$4*'Curve Info'!$B29 + 'SPF Coefficients'!$C$5*'Curve Info'!$J29 + 'SPF Coefficients'!$C$6*'Curve Info'!$D29 + 'SPF Coefficients'!$C$7*'Curve Info'!$L29</f>
        <v>0.23132337965406308</v>
      </c>
      <c r="X27" s="7">
        <f>'SPF Coefficients'!$C$3 + 'SPF Coefficients'!$C$4*'Curve Info'!$B29 + 'SPF Coefficients'!$C$5*'Curve Info'!$J29 + 'SPF Coefficients'!$C$6*'Curve Info'!$D29 + 'SPF Coefficients'!$C$7*'Curve Info'!$M29</f>
        <v>0.20833327410755437</v>
      </c>
      <c r="Y27" s="12">
        <f>1/(1+'SPF Coefficients'!$B$8*X27)</f>
        <v>0.79562411385440679</v>
      </c>
      <c r="Z27" s="12">
        <f t="shared" si="7"/>
        <v>0.21684894813460848</v>
      </c>
      <c r="AA27" s="12">
        <f t="shared" si="8"/>
        <v>1.1103525379946739</v>
      </c>
      <c r="AB27" s="12">
        <f t="shared" si="9"/>
        <v>0.24077877992273794</v>
      </c>
      <c r="AE27" s="5">
        <v>31</v>
      </c>
      <c r="AF27" s="16"/>
      <c r="AG27" s="16"/>
      <c r="AH27" s="16"/>
      <c r="AJ27" s="8">
        <f t="shared" si="10"/>
        <v>0</v>
      </c>
      <c r="AK27" s="8">
        <f t="shared" si="11"/>
        <v>0</v>
      </c>
      <c r="AL27" s="7">
        <f>'SPF Coefficients'!$C$3 + 'SPF Coefficients'!$C$4*'Curve Info'!$B29 + 'SPF Coefficients'!$C$5*'Curve Info'!$J29 + 'SPF Coefficients'!$C$6*'Curve Info'!$D29 + 'SPF Coefficients'!$C$7*'Curve Info'!$L29</f>
        <v>0.23132337965406308</v>
      </c>
      <c r="AM27" s="7">
        <f>'SPF Coefficients'!$C$3 + 'SPF Coefficients'!$C$4*'Curve Info'!$B29 + 'SPF Coefficients'!$C$5*'Curve Info'!$J29 + 'SPF Coefficients'!$C$6*'Curve Info'!$D29 + 'SPF Coefficients'!$C$7*'Curve Info'!$M29</f>
        <v>0.20833327410755437</v>
      </c>
      <c r="AN27" s="12">
        <f>1/(1+'SPF Coefficients'!$B$8*AM27)</f>
        <v>0.79562411385440679</v>
      </c>
      <c r="AO27" s="12">
        <f t="shared" si="12"/>
        <v>0.16575497659821017</v>
      </c>
      <c r="AP27" s="12">
        <f t="shared" si="13"/>
        <v>1.1103525379946739</v>
      </c>
      <c r="AQ27" s="12">
        <f t="shared" si="14"/>
        <v>0.18404645895107044</v>
      </c>
      <c r="AT27" s="5">
        <v>31</v>
      </c>
      <c r="AU27" s="16"/>
      <c r="AV27" s="16"/>
      <c r="AW27" s="16"/>
      <c r="AX27" s="16"/>
      <c r="AY27" s="8">
        <f t="shared" si="15"/>
        <v>0</v>
      </c>
      <c r="AZ27" s="8">
        <f t="shared" si="16"/>
        <v>0</v>
      </c>
      <c r="BA27" s="7">
        <f>'SPF Coefficients'!$C$3 + 'SPF Coefficients'!$C$4*'Curve Info'!$B29 + 'SPF Coefficients'!$C$5*'Curve Info'!$J29 + 'SPF Coefficients'!$C$6*'Curve Info'!$D29 + 'SPF Coefficients'!$C$7*'Curve Info'!$L29</f>
        <v>0.23132337965406308</v>
      </c>
      <c r="BB27" s="7">
        <f>'SPF Coefficients'!$C$3 + 'SPF Coefficients'!$C$4*'Curve Info'!$B29 + 'SPF Coefficients'!$C$5*'Curve Info'!$J29 + 'SPF Coefficients'!$C$6*'Curve Info'!$D29 + 'SPF Coefficients'!$C$7*'Curve Info'!$M29</f>
        <v>0.20833327410755437</v>
      </c>
      <c r="BC27" s="12">
        <f>1/(1+'SPF Coefficients'!$B$8*BB27)</f>
        <v>0.79562411385440679</v>
      </c>
      <c r="BD27" s="12">
        <f t="shared" si="17"/>
        <v>0.16575497659821017</v>
      </c>
      <c r="BE27" s="12">
        <f t="shared" si="18"/>
        <v>1.1103525379946739</v>
      </c>
      <c r="BF27" s="12">
        <f t="shared" si="19"/>
        <v>0.18404645895107044</v>
      </c>
    </row>
    <row r="28" spans="1:58" x14ac:dyDescent="0.3">
      <c r="A28" s="5">
        <v>33</v>
      </c>
      <c r="B28" s="16"/>
      <c r="C28" s="16">
        <v>1</v>
      </c>
      <c r="D28" s="16"/>
      <c r="E28" s="16">
        <v>1</v>
      </c>
      <c r="F28" s="8">
        <f t="shared" si="0"/>
        <v>0</v>
      </c>
      <c r="G28" s="8">
        <f t="shared" si="1"/>
        <v>0.25</v>
      </c>
      <c r="H28" s="7">
        <f>'SPF Coefficients'!$C$3 + 'SPF Coefficients'!$C$4*'Curve Info'!$B30 + 'SPF Coefficients'!$C$5*'Curve Info'!$J30 + 'SPF Coefficients'!$C$6*'Curve Info'!$D30 + 'SPF Coefficients'!$C$7*'Curve Info'!$L30</f>
        <v>0.21816968999309422</v>
      </c>
      <c r="I28" s="7">
        <f>'SPF Coefficients'!$C$3 + 'SPF Coefficients'!$C$4*'Curve Info'!$B30 + 'SPF Coefficients'!$C$5*'Curve Info'!$J30 + 'SPF Coefficients'!$C$6*'Curve Info'!$D30 + 'SPF Coefficients'!$C$7*'Curve Info'!$M30</f>
        <v>0.19517958444658551</v>
      </c>
      <c r="J28" s="12">
        <f>1/(1+'SPF Coefficients'!$B$8*I28)</f>
        <v>0.80602492175550278</v>
      </c>
      <c r="K28" s="12">
        <f t="shared" si="2"/>
        <v>0.20581337884295495</v>
      </c>
      <c r="L28" s="12">
        <f t="shared" si="3"/>
        <v>1.1177894994074054</v>
      </c>
      <c r="M28" s="12">
        <f t="shared" si="4"/>
        <v>0.23005603370821329</v>
      </c>
      <c r="P28" s="5">
        <v>33</v>
      </c>
      <c r="Q28" s="16"/>
      <c r="R28" s="16">
        <v>1</v>
      </c>
      <c r="S28" s="16">
        <v>1</v>
      </c>
      <c r="U28" s="8">
        <f t="shared" si="5"/>
        <v>0</v>
      </c>
      <c r="V28" s="8">
        <f t="shared" si="6"/>
        <v>0.25</v>
      </c>
      <c r="W28" s="7">
        <f>'SPF Coefficients'!$C$3 + 'SPF Coefficients'!$C$4*'Curve Info'!$B30 + 'SPF Coefficients'!$C$5*'Curve Info'!$J30 + 'SPF Coefficients'!$C$6*'Curve Info'!$D30 + 'SPF Coefficients'!$C$7*'Curve Info'!$L30</f>
        <v>0.21816968999309422</v>
      </c>
      <c r="X28" s="7">
        <f>'SPF Coefficients'!$C$3 + 'SPF Coefficients'!$C$4*'Curve Info'!$B30 + 'SPF Coefficients'!$C$5*'Curve Info'!$J30 + 'SPF Coefficients'!$C$6*'Curve Info'!$D30 + 'SPF Coefficients'!$C$7*'Curve Info'!$M30</f>
        <v>0.19517958444658551</v>
      </c>
      <c r="Y28" s="12">
        <f>1/(1+'SPF Coefficients'!$B$8*X28)</f>
        <v>0.80602492175550278</v>
      </c>
      <c r="Z28" s="12">
        <f t="shared" si="7"/>
        <v>0.20581337884295495</v>
      </c>
      <c r="AA28" s="12">
        <f t="shared" si="8"/>
        <v>1.1177894994074054</v>
      </c>
      <c r="AB28" s="12">
        <f t="shared" si="9"/>
        <v>0.23005603370821329</v>
      </c>
      <c r="AE28" s="5">
        <v>33</v>
      </c>
      <c r="AF28" s="16"/>
      <c r="AG28" s="16"/>
      <c r="AH28" s="16"/>
      <c r="AJ28" s="8">
        <f t="shared" si="10"/>
        <v>0</v>
      </c>
      <c r="AK28" s="8">
        <f t="shared" si="11"/>
        <v>0</v>
      </c>
      <c r="AL28" s="7">
        <f>'SPF Coefficients'!$C$3 + 'SPF Coefficients'!$C$4*'Curve Info'!$B30 + 'SPF Coefficients'!$C$5*'Curve Info'!$J30 + 'SPF Coefficients'!$C$6*'Curve Info'!$D30 + 'SPF Coefficients'!$C$7*'Curve Info'!$L30</f>
        <v>0.21816968999309422</v>
      </c>
      <c r="AM28" s="7">
        <f>'SPF Coefficients'!$C$3 + 'SPF Coefficients'!$C$4*'Curve Info'!$B30 + 'SPF Coefficients'!$C$5*'Curve Info'!$J30 + 'SPF Coefficients'!$C$6*'Curve Info'!$D30 + 'SPF Coefficients'!$C$7*'Curve Info'!$M30</f>
        <v>0.19517958444658551</v>
      </c>
      <c r="AN28" s="12">
        <f>1/(1+'SPF Coefficients'!$B$8*AM28)</f>
        <v>0.80602492175550278</v>
      </c>
      <c r="AO28" s="12">
        <f t="shared" si="12"/>
        <v>0.15731960928183064</v>
      </c>
      <c r="AP28" s="12">
        <f t="shared" si="13"/>
        <v>1.1177894994074054</v>
      </c>
      <c r="AQ28" s="12">
        <f t="shared" si="14"/>
        <v>0.17585020730610607</v>
      </c>
      <c r="AT28" s="5">
        <v>33</v>
      </c>
      <c r="AU28" s="16"/>
      <c r="AV28" s="16"/>
      <c r="AW28" s="16"/>
      <c r="AX28" s="16"/>
      <c r="AY28" s="8">
        <f t="shared" si="15"/>
        <v>0</v>
      </c>
      <c r="AZ28" s="8">
        <f t="shared" si="16"/>
        <v>0</v>
      </c>
      <c r="BA28" s="7">
        <f>'SPF Coefficients'!$C$3 + 'SPF Coefficients'!$C$4*'Curve Info'!$B30 + 'SPF Coefficients'!$C$5*'Curve Info'!$J30 + 'SPF Coefficients'!$C$6*'Curve Info'!$D30 + 'SPF Coefficients'!$C$7*'Curve Info'!$L30</f>
        <v>0.21816968999309422</v>
      </c>
      <c r="BB28" s="7">
        <f>'SPF Coefficients'!$C$3 + 'SPF Coefficients'!$C$4*'Curve Info'!$B30 + 'SPF Coefficients'!$C$5*'Curve Info'!$J30 + 'SPF Coefficients'!$C$6*'Curve Info'!$D30 + 'SPF Coefficients'!$C$7*'Curve Info'!$M30</f>
        <v>0.19517958444658551</v>
      </c>
      <c r="BC28" s="12">
        <f>1/(1+'SPF Coefficients'!$B$8*BB28)</f>
        <v>0.80602492175550278</v>
      </c>
      <c r="BD28" s="12">
        <f t="shared" si="17"/>
        <v>0.15731960928183064</v>
      </c>
      <c r="BE28" s="12">
        <f t="shared" si="18"/>
        <v>1.1177894994074054</v>
      </c>
      <c r="BF28" s="12">
        <f t="shared" si="19"/>
        <v>0.17585020730610607</v>
      </c>
    </row>
    <row r="29" spans="1:58" x14ac:dyDescent="0.3">
      <c r="A29" s="5">
        <v>34</v>
      </c>
      <c r="B29" s="16">
        <v>1</v>
      </c>
      <c r="C29" s="16">
        <v>1</v>
      </c>
      <c r="D29" s="16"/>
      <c r="E29" s="16">
        <v>2</v>
      </c>
      <c r="F29" s="8">
        <f t="shared" si="0"/>
        <v>0.33333333333333331</v>
      </c>
      <c r="G29" s="8">
        <f t="shared" si="1"/>
        <v>0.25</v>
      </c>
      <c r="H29" s="7">
        <f>'SPF Coefficients'!$C$3 + 'SPF Coefficients'!$C$4*'Curve Info'!$B31 + 'SPF Coefficients'!$C$5*'Curve Info'!$J31 + 'SPF Coefficients'!$C$6*'Curve Info'!$D31 + 'SPF Coefficients'!$C$7*'Curve Info'!$L31</f>
        <v>0.23510505826966632</v>
      </c>
      <c r="I29" s="7">
        <f>'SPF Coefficients'!$C$3 + 'SPF Coefficients'!$C$4*'Curve Info'!$B31 + 'SPF Coefficients'!$C$5*'Curve Info'!$J31 + 'SPF Coefficients'!$C$6*'Curve Info'!$D31 + 'SPF Coefficients'!$C$7*'Curve Info'!$M31</f>
        <v>0.21211495272315761</v>
      </c>
      <c r="J29" s="12">
        <f>1/(1+'SPF Coefficients'!$B$8*I29)</f>
        <v>0.7926833822742303</v>
      </c>
      <c r="K29" s="12">
        <f t="shared" si="2"/>
        <v>0.21996915258697347</v>
      </c>
      <c r="L29" s="12">
        <f t="shared" si="3"/>
        <v>1.1083851244401157</v>
      </c>
      <c r="M29" s="12">
        <f t="shared" si="4"/>
        <v>0.24381053656309939</v>
      </c>
      <c r="P29" s="5">
        <v>34</v>
      </c>
      <c r="Q29" s="16">
        <v>1</v>
      </c>
      <c r="R29" s="16">
        <v>1</v>
      </c>
      <c r="S29" s="16">
        <v>2</v>
      </c>
      <c r="U29" s="8">
        <f t="shared" si="5"/>
        <v>0.33333333333333331</v>
      </c>
      <c r="V29" s="8">
        <f t="shared" si="6"/>
        <v>0.25</v>
      </c>
      <c r="W29" s="7">
        <f>'SPF Coefficients'!$C$3 + 'SPF Coefficients'!$C$4*'Curve Info'!$B31 + 'SPF Coefficients'!$C$5*'Curve Info'!$J31 + 'SPF Coefficients'!$C$6*'Curve Info'!$D31 + 'SPF Coefficients'!$C$7*'Curve Info'!$L31</f>
        <v>0.23510505826966632</v>
      </c>
      <c r="X29" s="7">
        <f>'SPF Coefficients'!$C$3 + 'SPF Coefficients'!$C$4*'Curve Info'!$B31 + 'SPF Coefficients'!$C$5*'Curve Info'!$J31 + 'SPF Coefficients'!$C$6*'Curve Info'!$D31 + 'SPF Coefficients'!$C$7*'Curve Info'!$M31</f>
        <v>0.21211495272315761</v>
      </c>
      <c r="Y29" s="12">
        <f>1/(1+'SPF Coefficients'!$B$8*X29)</f>
        <v>0.7926833822742303</v>
      </c>
      <c r="Z29" s="12">
        <f t="shared" si="7"/>
        <v>0.21996915258697347</v>
      </c>
      <c r="AA29" s="12">
        <f t="shared" si="8"/>
        <v>1.1083851244401157</v>
      </c>
      <c r="AB29" s="12">
        <f t="shared" si="9"/>
        <v>0.24381053656309939</v>
      </c>
      <c r="AE29" s="5">
        <v>34</v>
      </c>
      <c r="AF29" s="16"/>
      <c r="AG29" s="16"/>
      <c r="AH29" s="16"/>
      <c r="AJ29" s="8">
        <f t="shared" si="10"/>
        <v>0</v>
      </c>
      <c r="AK29" s="8">
        <f t="shared" si="11"/>
        <v>0</v>
      </c>
      <c r="AL29" s="7">
        <f>'SPF Coefficients'!$C$3 + 'SPF Coefficients'!$C$4*'Curve Info'!$B31 + 'SPF Coefficients'!$C$5*'Curve Info'!$J31 + 'SPF Coefficients'!$C$6*'Curve Info'!$D31 + 'SPF Coefficients'!$C$7*'Curve Info'!$L31</f>
        <v>0.23510505826966632</v>
      </c>
      <c r="AM29" s="7">
        <f>'SPF Coefficients'!$C$3 + 'SPF Coefficients'!$C$4*'Curve Info'!$B31 + 'SPF Coefficients'!$C$5*'Curve Info'!$J31 + 'SPF Coefficients'!$C$6*'Curve Info'!$D31 + 'SPF Coefficients'!$C$7*'Curve Info'!$M31</f>
        <v>0.21211495272315761</v>
      </c>
      <c r="AN29" s="12">
        <f>1/(1+'SPF Coefficients'!$B$8*AM29)</f>
        <v>0.7926833822742303</v>
      </c>
      <c r="AO29" s="12">
        <f t="shared" si="12"/>
        <v>0.16813999815553105</v>
      </c>
      <c r="AP29" s="12">
        <f t="shared" si="13"/>
        <v>1.1083851244401157</v>
      </c>
      <c r="AQ29" s="12">
        <f t="shared" si="14"/>
        <v>0.18636387277897912</v>
      </c>
      <c r="AT29" s="5">
        <v>34</v>
      </c>
      <c r="AU29" s="16"/>
      <c r="AV29" s="16"/>
      <c r="AW29" s="16"/>
      <c r="AX29" s="16"/>
      <c r="AY29" s="8">
        <f t="shared" si="15"/>
        <v>0</v>
      </c>
      <c r="AZ29" s="8">
        <f t="shared" si="16"/>
        <v>0</v>
      </c>
      <c r="BA29" s="7">
        <f>'SPF Coefficients'!$C$3 + 'SPF Coefficients'!$C$4*'Curve Info'!$B31 + 'SPF Coefficients'!$C$5*'Curve Info'!$J31 + 'SPF Coefficients'!$C$6*'Curve Info'!$D31 + 'SPF Coefficients'!$C$7*'Curve Info'!$L31</f>
        <v>0.23510505826966632</v>
      </c>
      <c r="BB29" s="7">
        <f>'SPF Coefficients'!$C$3 + 'SPF Coefficients'!$C$4*'Curve Info'!$B31 + 'SPF Coefficients'!$C$5*'Curve Info'!$J31 + 'SPF Coefficients'!$C$6*'Curve Info'!$D31 + 'SPF Coefficients'!$C$7*'Curve Info'!$M31</f>
        <v>0.21211495272315761</v>
      </c>
      <c r="BC29" s="12">
        <f>1/(1+'SPF Coefficients'!$B$8*BB29)</f>
        <v>0.7926833822742303</v>
      </c>
      <c r="BD29" s="12">
        <f t="shared" si="17"/>
        <v>0.16813999815553105</v>
      </c>
      <c r="BE29" s="12">
        <f t="shared" si="18"/>
        <v>1.1083851244401157</v>
      </c>
      <c r="BF29" s="12">
        <f t="shared" si="19"/>
        <v>0.18636387277897912</v>
      </c>
    </row>
    <row r="30" spans="1:58" x14ac:dyDescent="0.3">
      <c r="A30" s="5">
        <v>35</v>
      </c>
      <c r="B30" s="16">
        <v>1</v>
      </c>
      <c r="C30" s="16"/>
      <c r="D30" s="16"/>
      <c r="E30" s="16">
        <v>1</v>
      </c>
      <c r="F30" s="8">
        <f t="shared" si="0"/>
        <v>0.33333333333333331</v>
      </c>
      <c r="G30" s="8">
        <f t="shared" si="1"/>
        <v>0</v>
      </c>
      <c r="H30" s="7">
        <f>'SPF Coefficients'!$C$3 + 'SPF Coefficients'!$C$4*'Curve Info'!$B32 + 'SPF Coefficients'!$C$5*'Curve Info'!$J32 + 'SPF Coefficients'!$C$6*'Curve Info'!$D32 + 'SPF Coefficients'!$C$7*'Curve Info'!$L32</f>
        <v>0.19633455508994124</v>
      </c>
      <c r="I30" s="7">
        <f>'SPF Coefficients'!$C$3 + 'SPF Coefficients'!$C$4*'Curve Info'!$B32 + 'SPF Coefficients'!$C$5*'Curve Info'!$J32 + 'SPF Coefficients'!$C$6*'Curve Info'!$D32 + 'SPF Coefficients'!$C$7*'Curve Info'!$M32</f>
        <v>0.17334444954343253</v>
      </c>
      <c r="J30" s="12">
        <f>1/(1+'SPF Coefficients'!$B$8*I30)</f>
        <v>0.82390395423647933</v>
      </c>
      <c r="K30" s="12">
        <f t="shared" si="2"/>
        <v>0.14281917742377995</v>
      </c>
      <c r="L30" s="12">
        <f t="shared" si="3"/>
        <v>1.1326267186925325</v>
      </c>
      <c r="M30" s="12">
        <f t="shared" si="4"/>
        <v>0.16176081629186251</v>
      </c>
      <c r="P30" s="5">
        <v>35</v>
      </c>
      <c r="Q30" s="16">
        <v>1</v>
      </c>
      <c r="R30" s="16"/>
      <c r="S30" s="16">
        <v>1</v>
      </c>
      <c r="U30" s="8">
        <f t="shared" si="5"/>
        <v>0.33333333333333331</v>
      </c>
      <c r="V30" s="8">
        <f t="shared" si="6"/>
        <v>0</v>
      </c>
      <c r="W30" s="7">
        <f>'SPF Coefficients'!$C$3 + 'SPF Coefficients'!$C$4*'Curve Info'!$B32 + 'SPF Coefficients'!$C$5*'Curve Info'!$J32 + 'SPF Coefficients'!$C$6*'Curve Info'!$D32 + 'SPF Coefficients'!$C$7*'Curve Info'!$L32</f>
        <v>0.19633455508994124</v>
      </c>
      <c r="X30" s="7">
        <f>'SPF Coefficients'!$C$3 + 'SPF Coefficients'!$C$4*'Curve Info'!$B32 + 'SPF Coefficients'!$C$5*'Curve Info'!$J32 + 'SPF Coefficients'!$C$6*'Curve Info'!$D32 + 'SPF Coefficients'!$C$7*'Curve Info'!$M32</f>
        <v>0.17334444954343253</v>
      </c>
      <c r="Y30" s="12">
        <f>1/(1+'SPF Coefficients'!$B$8*X30)</f>
        <v>0.82390395423647933</v>
      </c>
      <c r="Z30" s="12">
        <f t="shared" si="7"/>
        <v>0.14281917742377995</v>
      </c>
      <c r="AA30" s="12">
        <f t="shared" si="8"/>
        <v>1.1326267186925325</v>
      </c>
      <c r="AB30" s="12">
        <f t="shared" si="9"/>
        <v>0.16176081629186251</v>
      </c>
      <c r="AE30" s="5">
        <v>35</v>
      </c>
      <c r="AF30" s="16"/>
      <c r="AG30" s="16"/>
      <c r="AH30" s="16"/>
      <c r="AJ30" s="8">
        <f t="shared" si="10"/>
        <v>0</v>
      </c>
      <c r="AK30" s="8">
        <f t="shared" si="11"/>
        <v>0</v>
      </c>
      <c r="AL30" s="7">
        <f>'SPF Coefficients'!$C$3 + 'SPF Coefficients'!$C$4*'Curve Info'!$B32 + 'SPF Coefficients'!$C$5*'Curve Info'!$J32 + 'SPF Coefficients'!$C$6*'Curve Info'!$D32 + 'SPF Coefficients'!$C$7*'Curve Info'!$L32</f>
        <v>0.19633455508994124</v>
      </c>
      <c r="AM30" s="7">
        <f>'SPF Coefficients'!$C$3 + 'SPF Coefficients'!$C$4*'Curve Info'!$B32 + 'SPF Coefficients'!$C$5*'Curve Info'!$J32 + 'SPF Coefficients'!$C$6*'Curve Info'!$D32 + 'SPF Coefficients'!$C$7*'Curve Info'!$M32</f>
        <v>0.17334444954343253</v>
      </c>
      <c r="AN30" s="12">
        <f>1/(1+'SPF Coefficients'!$B$8*AM30)</f>
        <v>0.82390395423647933</v>
      </c>
      <c r="AO30" s="12">
        <f t="shared" si="12"/>
        <v>0.14281917742377995</v>
      </c>
      <c r="AP30" s="12">
        <f t="shared" si="13"/>
        <v>1.1326267186925325</v>
      </c>
      <c r="AQ30" s="12">
        <f t="shared" si="14"/>
        <v>0.16176081629186251</v>
      </c>
      <c r="AT30" s="5">
        <v>35</v>
      </c>
      <c r="AU30" s="16"/>
      <c r="AV30" s="16"/>
      <c r="AW30" s="16"/>
      <c r="AX30" s="16"/>
      <c r="AY30" s="8">
        <f t="shared" si="15"/>
        <v>0</v>
      </c>
      <c r="AZ30" s="8">
        <f t="shared" si="16"/>
        <v>0</v>
      </c>
      <c r="BA30" s="7">
        <f>'SPF Coefficients'!$C$3 + 'SPF Coefficients'!$C$4*'Curve Info'!$B32 + 'SPF Coefficients'!$C$5*'Curve Info'!$J32 + 'SPF Coefficients'!$C$6*'Curve Info'!$D32 + 'SPF Coefficients'!$C$7*'Curve Info'!$L32</f>
        <v>0.19633455508994124</v>
      </c>
      <c r="BB30" s="7">
        <f>'SPF Coefficients'!$C$3 + 'SPF Coefficients'!$C$4*'Curve Info'!$B32 + 'SPF Coefficients'!$C$5*'Curve Info'!$J32 + 'SPF Coefficients'!$C$6*'Curve Info'!$D32 + 'SPF Coefficients'!$C$7*'Curve Info'!$M32</f>
        <v>0.17334444954343253</v>
      </c>
      <c r="BC30" s="12">
        <f>1/(1+'SPF Coefficients'!$B$8*BB30)</f>
        <v>0.82390395423647933</v>
      </c>
      <c r="BD30" s="12">
        <f t="shared" si="17"/>
        <v>0.14281917742377995</v>
      </c>
      <c r="BE30" s="12">
        <f t="shared" si="18"/>
        <v>1.1326267186925325</v>
      </c>
      <c r="BF30" s="12">
        <f t="shared" si="19"/>
        <v>0.16176081629186251</v>
      </c>
    </row>
    <row r="31" spans="1:58" x14ac:dyDescent="0.3">
      <c r="A31" s="5">
        <v>37</v>
      </c>
      <c r="B31" s="16">
        <v>1</v>
      </c>
      <c r="C31" s="16">
        <v>2</v>
      </c>
      <c r="D31" s="16"/>
      <c r="E31" s="16">
        <v>3</v>
      </c>
      <c r="F31" s="8">
        <f t="shared" si="0"/>
        <v>0.33333333333333331</v>
      </c>
      <c r="G31" s="8">
        <f t="shared" si="1"/>
        <v>0.5</v>
      </c>
      <c r="H31" s="7">
        <f>'SPF Coefficients'!$C$3 + 'SPF Coefficients'!$C$4*'Curve Info'!$B33 + 'SPF Coefficients'!$C$5*'Curve Info'!$J33 + 'SPF Coefficients'!$C$6*'Curve Info'!$D33 + 'SPF Coefficients'!$C$7*'Curve Info'!$L33</f>
        <v>0.25102576571344559</v>
      </c>
      <c r="I31" s="7">
        <f>'SPF Coefficients'!$C$3 + 'SPF Coefficients'!$C$4*'Curve Info'!$B33 + 'SPF Coefficients'!$C$5*'Curve Info'!$J33 + 'SPF Coefficients'!$C$6*'Curve Info'!$D33 + 'SPF Coefficients'!$C$7*'Curve Info'!$M33</f>
        <v>0.22803566016693688</v>
      </c>
      <c r="J31" s="12">
        <f>1/(1+'SPF Coefficients'!$B$8*I31)</f>
        <v>0.78053777818969006</v>
      </c>
      <c r="K31" s="12">
        <f t="shared" si="2"/>
        <v>0.28772155843987512</v>
      </c>
      <c r="L31" s="12">
        <f t="shared" si="3"/>
        <v>1.1008180278894908</v>
      </c>
      <c r="M31" s="12">
        <f t="shared" si="4"/>
        <v>0.31672907854307419</v>
      </c>
      <c r="P31" s="5">
        <v>37</v>
      </c>
      <c r="Q31" s="16"/>
      <c r="R31" s="16"/>
      <c r="S31" s="16"/>
      <c r="U31" s="8">
        <f t="shared" si="5"/>
        <v>0</v>
      </c>
      <c r="V31" s="8">
        <f t="shared" si="6"/>
        <v>0</v>
      </c>
      <c r="W31" s="7">
        <f>'SPF Coefficients'!$C$3 + 'SPF Coefficients'!$C$4*'Curve Info'!$B33 + 'SPF Coefficients'!$C$5*'Curve Info'!$J33 + 'SPF Coefficients'!$C$6*'Curve Info'!$D33 + 'SPF Coefficients'!$C$7*'Curve Info'!$L33</f>
        <v>0.25102576571344559</v>
      </c>
      <c r="X31" s="7">
        <f>'SPF Coefficients'!$C$3 + 'SPF Coefficients'!$C$4*'Curve Info'!$B33 + 'SPF Coefficients'!$C$5*'Curve Info'!$J33 + 'SPF Coefficients'!$C$6*'Curve Info'!$D33 + 'SPF Coefficients'!$C$7*'Curve Info'!$M33</f>
        <v>0.22803566016693688</v>
      </c>
      <c r="Y31" s="12">
        <f>1/(1+'SPF Coefficients'!$B$8*X31)</f>
        <v>0.78053777818969006</v>
      </c>
      <c r="Z31" s="12">
        <f t="shared" si="7"/>
        <v>0.17799044753472013</v>
      </c>
      <c r="AA31" s="12">
        <f t="shared" si="8"/>
        <v>1.1008180278894908</v>
      </c>
      <c r="AB31" s="12">
        <f t="shared" si="9"/>
        <v>0.19593509343833848</v>
      </c>
      <c r="AE31" s="5">
        <v>37</v>
      </c>
      <c r="AF31" s="16"/>
      <c r="AG31" s="16"/>
      <c r="AH31" s="16"/>
      <c r="AJ31" s="8">
        <f t="shared" si="10"/>
        <v>0</v>
      </c>
      <c r="AK31" s="8">
        <f t="shared" si="11"/>
        <v>0</v>
      </c>
      <c r="AL31" s="7">
        <f>'SPF Coefficients'!$C$3 + 'SPF Coefficients'!$C$4*'Curve Info'!$B33 + 'SPF Coefficients'!$C$5*'Curve Info'!$J33 + 'SPF Coefficients'!$C$6*'Curve Info'!$D33 + 'SPF Coefficients'!$C$7*'Curve Info'!$L33</f>
        <v>0.25102576571344559</v>
      </c>
      <c r="AM31" s="7">
        <f>'SPF Coefficients'!$C$3 + 'SPF Coefficients'!$C$4*'Curve Info'!$B33 + 'SPF Coefficients'!$C$5*'Curve Info'!$J33 + 'SPF Coefficients'!$C$6*'Curve Info'!$D33 + 'SPF Coefficients'!$C$7*'Curve Info'!$M33</f>
        <v>0.22803566016693688</v>
      </c>
      <c r="AN31" s="12">
        <f>1/(1+'SPF Coefficients'!$B$8*AM31)</f>
        <v>0.78053777818969006</v>
      </c>
      <c r="AO31" s="12">
        <f t="shared" si="12"/>
        <v>0.17799044753472013</v>
      </c>
      <c r="AP31" s="12">
        <f t="shared" si="13"/>
        <v>1.1008180278894908</v>
      </c>
      <c r="AQ31" s="12">
        <f t="shared" si="14"/>
        <v>0.19593509343833848</v>
      </c>
      <c r="AT31" s="5">
        <v>37</v>
      </c>
      <c r="AU31" s="16"/>
      <c r="AV31" s="16"/>
      <c r="AW31" s="16"/>
      <c r="AX31" s="16"/>
      <c r="AY31" s="8">
        <f t="shared" si="15"/>
        <v>0</v>
      </c>
      <c r="AZ31" s="8">
        <f t="shared" si="16"/>
        <v>0</v>
      </c>
      <c r="BA31" s="7">
        <f>'SPF Coefficients'!$C$3 + 'SPF Coefficients'!$C$4*'Curve Info'!$B33 + 'SPF Coefficients'!$C$5*'Curve Info'!$J33 + 'SPF Coefficients'!$C$6*'Curve Info'!$D33 + 'SPF Coefficients'!$C$7*'Curve Info'!$L33</f>
        <v>0.25102576571344559</v>
      </c>
      <c r="BB31" s="7">
        <f>'SPF Coefficients'!$C$3 + 'SPF Coefficients'!$C$4*'Curve Info'!$B33 + 'SPF Coefficients'!$C$5*'Curve Info'!$J33 + 'SPF Coefficients'!$C$6*'Curve Info'!$D33 + 'SPF Coefficients'!$C$7*'Curve Info'!$M33</f>
        <v>0.22803566016693688</v>
      </c>
      <c r="BC31" s="12">
        <f>1/(1+'SPF Coefficients'!$B$8*BB31)</f>
        <v>0.78053777818969006</v>
      </c>
      <c r="BD31" s="12">
        <f t="shared" si="17"/>
        <v>0.17799044753472013</v>
      </c>
      <c r="BE31" s="12">
        <f t="shared" si="18"/>
        <v>1.1008180278894908</v>
      </c>
      <c r="BF31" s="12">
        <f t="shared" si="19"/>
        <v>0.19593509343833848</v>
      </c>
    </row>
    <row r="32" spans="1:58" x14ac:dyDescent="0.3">
      <c r="A32" s="5">
        <v>38</v>
      </c>
      <c r="B32" s="16">
        <v>1</v>
      </c>
      <c r="C32" s="16"/>
      <c r="D32" s="16"/>
      <c r="E32" s="16">
        <v>1</v>
      </c>
      <c r="F32" s="8">
        <f t="shared" si="0"/>
        <v>0.33333333333333331</v>
      </c>
      <c r="G32" s="8">
        <f t="shared" si="1"/>
        <v>0</v>
      </c>
      <c r="H32" s="7">
        <f>'SPF Coefficients'!$C$3 + 'SPF Coefficients'!$C$4*'Curve Info'!$B34 + 'SPF Coefficients'!$C$5*'Curve Info'!$J34 + 'SPF Coefficients'!$C$6*'Curve Info'!$D34 + 'SPF Coefficients'!$C$7*'Curve Info'!$L34</f>
        <v>0.225047160462503</v>
      </c>
      <c r="I32" s="7">
        <f>'SPF Coefficients'!$C$3 + 'SPF Coefficients'!$C$4*'Curve Info'!$B34 + 'SPF Coefficients'!$C$5*'Curve Info'!$J34 + 'SPF Coefficients'!$C$6*'Curve Info'!$D34 + 'SPF Coefficients'!$C$7*'Curve Info'!$M34</f>
        <v>0.20205705491599429</v>
      </c>
      <c r="J32" s="12">
        <f>1/(1+'SPF Coefficients'!$B$8*I32)</f>
        <v>0.80055311898623061</v>
      </c>
      <c r="K32" s="12">
        <f t="shared" si="2"/>
        <v>0.16175740552617132</v>
      </c>
      <c r="L32" s="12">
        <f t="shared" si="3"/>
        <v>1.1137802664503198</v>
      </c>
      <c r="M32" s="12">
        <f t="shared" si="4"/>
        <v>0.18016220622725151</v>
      </c>
      <c r="P32" s="5">
        <v>38</v>
      </c>
      <c r="Q32" s="16">
        <v>1</v>
      </c>
      <c r="R32" s="16"/>
      <c r="S32" s="16">
        <v>1</v>
      </c>
      <c r="U32" s="8">
        <f t="shared" si="5"/>
        <v>0.33333333333333331</v>
      </c>
      <c r="V32" s="8">
        <f t="shared" si="6"/>
        <v>0</v>
      </c>
      <c r="W32" s="7">
        <f>'SPF Coefficients'!$C$3 + 'SPF Coefficients'!$C$4*'Curve Info'!$B34 + 'SPF Coefficients'!$C$5*'Curve Info'!$J34 + 'SPF Coefficients'!$C$6*'Curve Info'!$D34 + 'SPF Coefficients'!$C$7*'Curve Info'!$L34</f>
        <v>0.225047160462503</v>
      </c>
      <c r="X32" s="7">
        <f>'SPF Coefficients'!$C$3 + 'SPF Coefficients'!$C$4*'Curve Info'!$B34 + 'SPF Coefficients'!$C$5*'Curve Info'!$J34 + 'SPF Coefficients'!$C$6*'Curve Info'!$D34 + 'SPF Coefficients'!$C$7*'Curve Info'!$M34</f>
        <v>0.20205705491599429</v>
      </c>
      <c r="Y32" s="12">
        <f>1/(1+'SPF Coefficients'!$B$8*X32)</f>
        <v>0.80055311898623061</v>
      </c>
      <c r="Z32" s="12">
        <f t="shared" si="7"/>
        <v>0.16175740552617132</v>
      </c>
      <c r="AA32" s="12">
        <f t="shared" si="8"/>
        <v>1.1137802664503198</v>
      </c>
      <c r="AB32" s="12">
        <f t="shared" si="9"/>
        <v>0.18016220622725151</v>
      </c>
      <c r="AE32" s="5">
        <v>38</v>
      </c>
      <c r="AF32" s="16"/>
      <c r="AG32" s="16"/>
      <c r="AH32" s="16"/>
      <c r="AJ32" s="8">
        <f t="shared" si="10"/>
        <v>0</v>
      </c>
      <c r="AK32" s="8">
        <f t="shared" si="11"/>
        <v>0</v>
      </c>
      <c r="AL32" s="7">
        <f>'SPF Coefficients'!$C$3 + 'SPF Coefficients'!$C$4*'Curve Info'!$B34 + 'SPF Coefficients'!$C$5*'Curve Info'!$J34 + 'SPF Coefficients'!$C$6*'Curve Info'!$D34 + 'SPF Coefficients'!$C$7*'Curve Info'!$L34</f>
        <v>0.225047160462503</v>
      </c>
      <c r="AM32" s="7">
        <f>'SPF Coefficients'!$C$3 + 'SPF Coefficients'!$C$4*'Curve Info'!$B34 + 'SPF Coefficients'!$C$5*'Curve Info'!$J34 + 'SPF Coefficients'!$C$6*'Curve Info'!$D34 + 'SPF Coefficients'!$C$7*'Curve Info'!$M34</f>
        <v>0.20205705491599429</v>
      </c>
      <c r="AN32" s="12">
        <f>1/(1+'SPF Coefficients'!$B$8*AM32)</f>
        <v>0.80055311898623061</v>
      </c>
      <c r="AO32" s="12">
        <f t="shared" si="12"/>
        <v>0.16175740552617132</v>
      </c>
      <c r="AP32" s="12">
        <f t="shared" si="13"/>
        <v>1.1137802664503198</v>
      </c>
      <c r="AQ32" s="12">
        <f t="shared" si="14"/>
        <v>0.18016220622725151</v>
      </c>
      <c r="AT32" s="5">
        <v>38</v>
      </c>
      <c r="AU32" s="16"/>
      <c r="AV32" s="16"/>
      <c r="AW32" s="16"/>
      <c r="AX32" s="16"/>
      <c r="AY32" s="8">
        <f t="shared" si="15"/>
        <v>0</v>
      </c>
      <c r="AZ32" s="8">
        <f t="shared" si="16"/>
        <v>0</v>
      </c>
      <c r="BA32" s="7">
        <f>'SPF Coefficients'!$C$3 + 'SPF Coefficients'!$C$4*'Curve Info'!$B34 + 'SPF Coefficients'!$C$5*'Curve Info'!$J34 + 'SPF Coefficients'!$C$6*'Curve Info'!$D34 + 'SPF Coefficients'!$C$7*'Curve Info'!$L34</f>
        <v>0.225047160462503</v>
      </c>
      <c r="BB32" s="7">
        <f>'SPF Coefficients'!$C$3 + 'SPF Coefficients'!$C$4*'Curve Info'!$B34 + 'SPF Coefficients'!$C$5*'Curve Info'!$J34 + 'SPF Coefficients'!$C$6*'Curve Info'!$D34 + 'SPF Coefficients'!$C$7*'Curve Info'!$M34</f>
        <v>0.20205705491599429</v>
      </c>
      <c r="BC32" s="12">
        <f>1/(1+'SPF Coefficients'!$B$8*BB32)</f>
        <v>0.80055311898623061</v>
      </c>
      <c r="BD32" s="12">
        <f t="shared" si="17"/>
        <v>0.16175740552617132</v>
      </c>
      <c r="BE32" s="12">
        <f t="shared" si="18"/>
        <v>1.1137802664503198</v>
      </c>
      <c r="BF32" s="12">
        <f t="shared" si="19"/>
        <v>0.18016220622725151</v>
      </c>
    </row>
    <row r="33" spans="1:58" x14ac:dyDescent="0.3">
      <c r="A33" s="5">
        <v>39</v>
      </c>
      <c r="B33" s="16"/>
      <c r="C33" s="16">
        <v>1</v>
      </c>
      <c r="D33" s="16"/>
      <c r="E33" s="16">
        <v>1</v>
      </c>
      <c r="F33" s="8">
        <f t="shared" si="0"/>
        <v>0</v>
      </c>
      <c r="G33" s="8">
        <f t="shared" si="1"/>
        <v>0.25</v>
      </c>
      <c r="H33" s="7">
        <f>'SPF Coefficients'!$C$3 + 'SPF Coefficients'!$C$4*'Curve Info'!$B35 + 'SPF Coefficients'!$C$5*'Curve Info'!$J35 + 'SPF Coefficients'!$C$6*'Curve Info'!$D35 + 'SPF Coefficients'!$C$7*'Curve Info'!$L35</f>
        <v>0.21571806745216127</v>
      </c>
      <c r="I33" s="7">
        <f>'SPF Coefficients'!$C$3 + 'SPF Coefficients'!$C$4*'Curve Info'!$B35 + 'SPF Coefficients'!$C$5*'Curve Info'!$J35 + 'SPF Coefficients'!$C$6*'Curve Info'!$D35 + 'SPF Coefficients'!$C$7*'Curve Info'!$M35</f>
        <v>0.19272796190565256</v>
      </c>
      <c r="J33" s="12">
        <f>1/(1+'SPF Coefficients'!$B$8*I33)</f>
        <v>0.80799359241691548</v>
      </c>
      <c r="K33" s="12">
        <f t="shared" si="2"/>
        <v>0.20372456019510976</v>
      </c>
      <c r="L33" s="12">
        <f t="shared" si="3"/>
        <v>1.1192878569315396</v>
      </c>
      <c r="M33" s="12">
        <f t="shared" si="4"/>
        <v>0.22802642638510484</v>
      </c>
      <c r="P33" s="5">
        <v>39</v>
      </c>
      <c r="Q33" s="16"/>
      <c r="R33" s="16">
        <v>1</v>
      </c>
      <c r="S33" s="16">
        <v>1</v>
      </c>
      <c r="U33" s="8">
        <f t="shared" si="5"/>
        <v>0</v>
      </c>
      <c r="V33" s="8">
        <f t="shared" si="6"/>
        <v>0.25</v>
      </c>
      <c r="W33" s="7">
        <f>'SPF Coefficients'!$C$3 + 'SPF Coefficients'!$C$4*'Curve Info'!$B35 + 'SPF Coefficients'!$C$5*'Curve Info'!$J35 + 'SPF Coefficients'!$C$6*'Curve Info'!$D35 + 'SPF Coefficients'!$C$7*'Curve Info'!$L35</f>
        <v>0.21571806745216127</v>
      </c>
      <c r="X33" s="7">
        <f>'SPF Coefficients'!$C$3 + 'SPF Coefficients'!$C$4*'Curve Info'!$B35 + 'SPF Coefficients'!$C$5*'Curve Info'!$J35 + 'SPF Coefficients'!$C$6*'Curve Info'!$D35 + 'SPF Coefficients'!$C$7*'Curve Info'!$M35</f>
        <v>0.19272796190565256</v>
      </c>
      <c r="Y33" s="12">
        <f>1/(1+'SPF Coefficients'!$B$8*X33)</f>
        <v>0.80799359241691548</v>
      </c>
      <c r="Z33" s="12">
        <f t="shared" si="7"/>
        <v>0.20372456019510976</v>
      </c>
      <c r="AA33" s="12">
        <f t="shared" si="8"/>
        <v>1.1192878569315396</v>
      </c>
      <c r="AB33" s="12">
        <f t="shared" si="9"/>
        <v>0.22802642638510484</v>
      </c>
      <c r="AE33" s="5">
        <v>39</v>
      </c>
      <c r="AF33" s="16"/>
      <c r="AG33" s="16"/>
      <c r="AH33" s="16"/>
      <c r="AJ33" s="8">
        <f t="shared" si="10"/>
        <v>0</v>
      </c>
      <c r="AK33" s="8">
        <f t="shared" si="11"/>
        <v>0</v>
      </c>
      <c r="AL33" s="7">
        <f>'SPF Coefficients'!$C$3 + 'SPF Coefficients'!$C$4*'Curve Info'!$B35 + 'SPF Coefficients'!$C$5*'Curve Info'!$J35 + 'SPF Coefficients'!$C$6*'Curve Info'!$D35 + 'SPF Coefficients'!$C$7*'Curve Info'!$L35</f>
        <v>0.21571806745216127</v>
      </c>
      <c r="AM33" s="7">
        <f>'SPF Coefficients'!$C$3 + 'SPF Coefficients'!$C$4*'Curve Info'!$B35 + 'SPF Coefficients'!$C$5*'Curve Info'!$J35 + 'SPF Coefficients'!$C$6*'Curve Info'!$D35 + 'SPF Coefficients'!$C$7*'Curve Info'!$M35</f>
        <v>0.19272796190565256</v>
      </c>
      <c r="AN33" s="12">
        <f>1/(1+'SPF Coefficients'!$B$8*AM33)</f>
        <v>0.80799359241691548</v>
      </c>
      <c r="AO33" s="12">
        <f t="shared" si="12"/>
        <v>0.15572295829933863</v>
      </c>
      <c r="AP33" s="12">
        <f t="shared" si="13"/>
        <v>1.1192878569315396</v>
      </c>
      <c r="AQ33" s="12">
        <f t="shared" si="14"/>
        <v>0.17429881626990626</v>
      </c>
      <c r="AT33" s="5">
        <v>39</v>
      </c>
      <c r="AU33" s="16"/>
      <c r="AV33" s="16"/>
      <c r="AW33" s="16"/>
      <c r="AX33" s="16"/>
      <c r="AY33" s="8">
        <f t="shared" si="15"/>
        <v>0</v>
      </c>
      <c r="AZ33" s="8">
        <f t="shared" si="16"/>
        <v>0</v>
      </c>
      <c r="BA33" s="7">
        <f>'SPF Coefficients'!$C$3 + 'SPF Coefficients'!$C$4*'Curve Info'!$B35 + 'SPF Coefficients'!$C$5*'Curve Info'!$J35 + 'SPF Coefficients'!$C$6*'Curve Info'!$D35 + 'SPF Coefficients'!$C$7*'Curve Info'!$L35</f>
        <v>0.21571806745216127</v>
      </c>
      <c r="BB33" s="7">
        <f>'SPF Coefficients'!$C$3 + 'SPF Coefficients'!$C$4*'Curve Info'!$B35 + 'SPF Coefficients'!$C$5*'Curve Info'!$J35 + 'SPF Coefficients'!$C$6*'Curve Info'!$D35 + 'SPF Coefficients'!$C$7*'Curve Info'!$M35</f>
        <v>0.19272796190565256</v>
      </c>
      <c r="BC33" s="12">
        <f>1/(1+'SPF Coefficients'!$B$8*BB33)</f>
        <v>0.80799359241691548</v>
      </c>
      <c r="BD33" s="12">
        <f t="shared" si="17"/>
        <v>0.15572295829933863</v>
      </c>
      <c r="BE33" s="12">
        <f t="shared" si="18"/>
        <v>1.1192878569315396</v>
      </c>
      <c r="BF33" s="12">
        <f t="shared" si="19"/>
        <v>0.17429881626990626</v>
      </c>
    </row>
    <row r="34" spans="1:58" x14ac:dyDescent="0.3">
      <c r="A34" s="5">
        <v>41</v>
      </c>
      <c r="B34" s="16"/>
      <c r="C34" s="16">
        <v>2</v>
      </c>
      <c r="D34" s="16"/>
      <c r="E34" s="16">
        <v>2</v>
      </c>
      <c r="F34" s="8">
        <f t="shared" si="0"/>
        <v>0</v>
      </c>
      <c r="G34" s="8">
        <f t="shared" si="1"/>
        <v>0.5</v>
      </c>
      <c r="H34" s="7">
        <f>'SPF Coefficients'!$C$3 + 'SPF Coefficients'!$C$4*'Curve Info'!$B36 + 'SPF Coefficients'!$C$5*'Curve Info'!$J36 + 'SPF Coefficients'!$C$6*'Curve Info'!$D36 + 'SPF Coefficients'!$C$7*'Curve Info'!$L36</f>
        <v>0.2349245429724488</v>
      </c>
      <c r="I34" s="7">
        <f>'SPF Coefficients'!$C$3 + 'SPF Coefficients'!$C$4*'Curve Info'!$B36 + 'SPF Coefficients'!$C$5*'Curve Info'!$J36 + 'SPF Coefficients'!$C$6*'Curve Info'!$D36 + 'SPF Coefficients'!$C$7*'Curve Info'!$M36</f>
        <v>0.21193443742594009</v>
      </c>
      <c r="J34" s="12">
        <f>1/(1+'SPF Coefficients'!$B$8*I34)</f>
        <v>0.79282326150168048</v>
      </c>
      <c r="K34" s="12">
        <f t="shared" si="2"/>
        <v>0.27161492115371744</v>
      </c>
      <c r="L34" s="12">
        <f t="shared" si="3"/>
        <v>1.1084774415415264</v>
      </c>
      <c r="M34" s="12">
        <f t="shared" si="4"/>
        <v>0.30107901288497613</v>
      </c>
      <c r="P34" s="5">
        <v>41</v>
      </c>
      <c r="Q34" s="16"/>
      <c r="R34" s="16">
        <v>2</v>
      </c>
      <c r="S34" s="16">
        <v>2</v>
      </c>
      <c r="U34" s="8">
        <f t="shared" si="5"/>
        <v>0</v>
      </c>
      <c r="V34" s="8">
        <f t="shared" si="6"/>
        <v>0.5</v>
      </c>
      <c r="W34" s="7">
        <f>'SPF Coefficients'!$C$3 + 'SPF Coefficients'!$C$4*'Curve Info'!$B36 + 'SPF Coefficients'!$C$5*'Curve Info'!$J36 + 'SPF Coefficients'!$C$6*'Curve Info'!$D36 + 'SPF Coefficients'!$C$7*'Curve Info'!$L36</f>
        <v>0.2349245429724488</v>
      </c>
      <c r="X34" s="7">
        <f>'SPF Coefficients'!$C$3 + 'SPF Coefficients'!$C$4*'Curve Info'!$B36 + 'SPF Coefficients'!$C$5*'Curve Info'!$J36 + 'SPF Coefficients'!$C$6*'Curve Info'!$D36 + 'SPF Coefficients'!$C$7*'Curve Info'!$M36</f>
        <v>0.21193443742594009</v>
      </c>
      <c r="Y34" s="12">
        <f>1/(1+'SPF Coefficients'!$B$8*X34)</f>
        <v>0.79282326150168048</v>
      </c>
      <c r="Z34" s="12">
        <f t="shared" si="7"/>
        <v>0.27161492115371744</v>
      </c>
      <c r="AA34" s="12">
        <f t="shared" si="8"/>
        <v>1.1084774415415264</v>
      </c>
      <c r="AB34" s="12">
        <f t="shared" si="9"/>
        <v>0.30107901288497613</v>
      </c>
      <c r="AE34" s="5">
        <v>41</v>
      </c>
      <c r="AF34" s="16"/>
      <c r="AG34" s="16"/>
      <c r="AH34" s="16"/>
      <c r="AJ34" s="8">
        <f t="shared" si="10"/>
        <v>0</v>
      </c>
      <c r="AK34" s="8">
        <f t="shared" si="11"/>
        <v>0</v>
      </c>
      <c r="AL34" s="7">
        <f>'SPF Coefficients'!$C$3 + 'SPF Coefficients'!$C$4*'Curve Info'!$B36 + 'SPF Coefficients'!$C$5*'Curve Info'!$J36 + 'SPF Coefficients'!$C$6*'Curve Info'!$D36 + 'SPF Coefficients'!$C$7*'Curve Info'!$L36</f>
        <v>0.2349245429724488</v>
      </c>
      <c r="AM34" s="7">
        <f>'SPF Coefficients'!$C$3 + 'SPF Coefficients'!$C$4*'Curve Info'!$B36 + 'SPF Coefficients'!$C$5*'Curve Info'!$J36 + 'SPF Coefficients'!$C$6*'Curve Info'!$D36 + 'SPF Coefficients'!$C$7*'Curve Info'!$M36</f>
        <v>0.21193443742594009</v>
      </c>
      <c r="AN34" s="12">
        <f>1/(1+'SPF Coefficients'!$B$8*AM34)</f>
        <v>0.79282326150168048</v>
      </c>
      <c r="AO34" s="12">
        <f t="shared" si="12"/>
        <v>0.16802655190455765</v>
      </c>
      <c r="AP34" s="12">
        <f t="shared" si="13"/>
        <v>1.1084774415415264</v>
      </c>
      <c r="AQ34" s="12">
        <f t="shared" si="14"/>
        <v>0.18625364236620856</v>
      </c>
      <c r="AT34" s="5">
        <v>41</v>
      </c>
      <c r="AU34" s="16"/>
      <c r="AV34" s="16"/>
      <c r="AW34" s="16"/>
      <c r="AX34" s="16"/>
      <c r="AY34" s="8">
        <f t="shared" si="15"/>
        <v>0</v>
      </c>
      <c r="AZ34" s="8">
        <f t="shared" si="16"/>
        <v>0</v>
      </c>
      <c r="BA34" s="7">
        <f>'SPF Coefficients'!$C$3 + 'SPF Coefficients'!$C$4*'Curve Info'!$B36 + 'SPF Coefficients'!$C$5*'Curve Info'!$J36 + 'SPF Coefficients'!$C$6*'Curve Info'!$D36 + 'SPF Coefficients'!$C$7*'Curve Info'!$L36</f>
        <v>0.2349245429724488</v>
      </c>
      <c r="BB34" s="7">
        <f>'SPF Coefficients'!$C$3 + 'SPF Coefficients'!$C$4*'Curve Info'!$B36 + 'SPF Coefficients'!$C$5*'Curve Info'!$J36 + 'SPF Coefficients'!$C$6*'Curve Info'!$D36 + 'SPF Coefficients'!$C$7*'Curve Info'!$M36</f>
        <v>0.21193443742594009</v>
      </c>
      <c r="BC34" s="12">
        <f>1/(1+'SPF Coefficients'!$B$8*BB34)</f>
        <v>0.79282326150168048</v>
      </c>
      <c r="BD34" s="12">
        <f t="shared" si="17"/>
        <v>0.16802655190455765</v>
      </c>
      <c r="BE34" s="12">
        <f t="shared" si="18"/>
        <v>1.1084774415415264</v>
      </c>
      <c r="BF34" s="12">
        <f t="shared" si="19"/>
        <v>0.18625364236620856</v>
      </c>
    </row>
    <row r="35" spans="1:58" x14ac:dyDescent="0.3">
      <c r="A35" s="5">
        <v>43</v>
      </c>
      <c r="B35" s="16">
        <v>3</v>
      </c>
      <c r="C35" s="16">
        <v>4</v>
      </c>
      <c r="D35" s="16"/>
      <c r="E35" s="16">
        <v>7</v>
      </c>
      <c r="F35" s="8">
        <f t="shared" si="0"/>
        <v>1</v>
      </c>
      <c r="G35" s="8">
        <f t="shared" si="1"/>
        <v>1</v>
      </c>
      <c r="H35" s="7">
        <f>'SPF Coefficients'!$C$3 + 'SPF Coefficients'!$C$4*'Curve Info'!$B37 + 'SPF Coefficients'!$C$5*'Curve Info'!$J37 + 'SPF Coefficients'!$C$6*'Curve Info'!$D37 + 'SPF Coefficients'!$C$7*'Curve Info'!$L37</f>
        <v>0.23528282977685488</v>
      </c>
      <c r="I35" s="7">
        <f>'SPF Coefficients'!$C$3 + 'SPF Coefficients'!$C$4*'Curve Info'!$B37 + 'SPF Coefficients'!$C$5*'Curve Info'!$J37 + 'SPF Coefficients'!$C$6*'Curve Info'!$D37 + 'SPF Coefficients'!$C$7*'Curve Info'!$M37</f>
        <v>0.21229272423034617</v>
      </c>
      <c r="J35" s="12">
        <f>1/(1+'SPF Coefficients'!$B$8*I35)</f>
        <v>0.79254567740836845</v>
      </c>
      <c r="K35" s="12">
        <f t="shared" si="2"/>
        <v>0.37570600352563921</v>
      </c>
      <c r="L35" s="12">
        <f t="shared" si="3"/>
        <v>1.1082943639724718</v>
      </c>
      <c r="M35" s="12">
        <f t="shared" si="4"/>
        <v>0.41639284621808759</v>
      </c>
      <c r="P35" s="5">
        <v>43</v>
      </c>
      <c r="Q35" s="16"/>
      <c r="R35" s="16"/>
      <c r="S35" s="16"/>
      <c r="U35" s="8">
        <f t="shared" si="5"/>
        <v>0</v>
      </c>
      <c r="V35" s="8">
        <f t="shared" si="6"/>
        <v>0</v>
      </c>
      <c r="W35" s="7">
        <f>'SPF Coefficients'!$C$3 + 'SPF Coefficients'!$C$4*'Curve Info'!$B37 + 'SPF Coefficients'!$C$5*'Curve Info'!$J37 + 'SPF Coefficients'!$C$6*'Curve Info'!$D37 + 'SPF Coefficients'!$C$7*'Curve Info'!$L37</f>
        <v>0.23528282977685488</v>
      </c>
      <c r="X35" s="7">
        <f>'SPF Coefficients'!$C$3 + 'SPF Coefficients'!$C$4*'Curve Info'!$B37 + 'SPF Coefficients'!$C$5*'Curve Info'!$J37 + 'SPF Coefficients'!$C$6*'Curve Info'!$D37 + 'SPF Coefficients'!$C$7*'Curve Info'!$M37</f>
        <v>0.21229272423034617</v>
      </c>
      <c r="Y35" s="12">
        <f>1/(1+'SPF Coefficients'!$B$8*X35)</f>
        <v>0.79254567740836845</v>
      </c>
      <c r="Z35" s="12">
        <f t="shared" si="7"/>
        <v>0.16825168093400766</v>
      </c>
      <c r="AA35" s="12">
        <f t="shared" si="8"/>
        <v>1.1082943639724718</v>
      </c>
      <c r="AB35" s="12">
        <f t="shared" si="9"/>
        <v>0.1864723897080553</v>
      </c>
      <c r="AE35" s="5">
        <v>43</v>
      </c>
      <c r="AF35" s="16"/>
      <c r="AG35" s="16"/>
      <c r="AH35" s="16"/>
      <c r="AJ35" s="8">
        <f t="shared" si="10"/>
        <v>0</v>
      </c>
      <c r="AK35" s="8">
        <f t="shared" si="11"/>
        <v>0</v>
      </c>
      <c r="AL35" s="7">
        <f>'SPF Coefficients'!$C$3 + 'SPF Coefficients'!$C$4*'Curve Info'!$B37 + 'SPF Coefficients'!$C$5*'Curve Info'!$J37 + 'SPF Coefficients'!$C$6*'Curve Info'!$D37 + 'SPF Coefficients'!$C$7*'Curve Info'!$L37</f>
        <v>0.23528282977685488</v>
      </c>
      <c r="AM35" s="7">
        <f>'SPF Coefficients'!$C$3 + 'SPF Coefficients'!$C$4*'Curve Info'!$B37 + 'SPF Coefficients'!$C$5*'Curve Info'!$J37 + 'SPF Coefficients'!$C$6*'Curve Info'!$D37 + 'SPF Coefficients'!$C$7*'Curve Info'!$M37</f>
        <v>0.21229272423034617</v>
      </c>
      <c r="AN35" s="12">
        <f>1/(1+'SPF Coefficients'!$B$8*AM35)</f>
        <v>0.79254567740836845</v>
      </c>
      <c r="AO35" s="12">
        <f t="shared" si="12"/>
        <v>0.16825168093400766</v>
      </c>
      <c r="AP35" s="12">
        <f t="shared" si="13"/>
        <v>1.1082943639724718</v>
      </c>
      <c r="AQ35" s="12">
        <f t="shared" si="14"/>
        <v>0.1864723897080553</v>
      </c>
      <c r="AT35" s="5">
        <v>43</v>
      </c>
      <c r="AU35" s="16"/>
      <c r="AV35" s="16"/>
      <c r="AW35" s="16"/>
      <c r="AX35" s="16"/>
      <c r="AY35" s="8">
        <f t="shared" si="15"/>
        <v>0</v>
      </c>
      <c r="AZ35" s="8">
        <f t="shared" si="16"/>
        <v>0</v>
      </c>
      <c r="BA35" s="7">
        <f>'SPF Coefficients'!$C$3 + 'SPF Coefficients'!$C$4*'Curve Info'!$B37 + 'SPF Coefficients'!$C$5*'Curve Info'!$J37 + 'SPF Coefficients'!$C$6*'Curve Info'!$D37 + 'SPF Coefficients'!$C$7*'Curve Info'!$L37</f>
        <v>0.23528282977685488</v>
      </c>
      <c r="BB35" s="7">
        <f>'SPF Coefficients'!$C$3 + 'SPF Coefficients'!$C$4*'Curve Info'!$B37 + 'SPF Coefficients'!$C$5*'Curve Info'!$J37 + 'SPF Coefficients'!$C$6*'Curve Info'!$D37 + 'SPF Coefficients'!$C$7*'Curve Info'!$M37</f>
        <v>0.21229272423034617</v>
      </c>
      <c r="BC35" s="12">
        <f>1/(1+'SPF Coefficients'!$B$8*BB35)</f>
        <v>0.79254567740836845</v>
      </c>
      <c r="BD35" s="12">
        <f t="shared" si="17"/>
        <v>0.16825168093400766</v>
      </c>
      <c r="BE35" s="12">
        <f t="shared" si="18"/>
        <v>1.1082943639724718</v>
      </c>
      <c r="BF35" s="12">
        <f t="shared" si="19"/>
        <v>0.1864723897080553</v>
      </c>
    </row>
    <row r="36" spans="1:58" x14ac:dyDescent="0.3">
      <c r="A36" s="5">
        <v>45</v>
      </c>
      <c r="B36" s="16">
        <v>1</v>
      </c>
      <c r="C36" s="16"/>
      <c r="D36" s="16"/>
      <c r="E36" s="16">
        <v>1</v>
      </c>
      <c r="F36" s="8">
        <f t="shared" si="0"/>
        <v>0.33333333333333331</v>
      </c>
      <c r="G36" s="8">
        <f t="shared" si="1"/>
        <v>0</v>
      </c>
      <c r="H36" s="7">
        <f>'SPF Coefficients'!$C$3 + 'SPF Coefficients'!$C$4*'Curve Info'!$B38 + 'SPF Coefficients'!$C$5*'Curve Info'!$J38 + 'SPF Coefficients'!$C$6*'Curve Info'!$D38 + 'SPF Coefficients'!$C$7*'Curve Info'!$L38</f>
        <v>0.2605214210757808</v>
      </c>
      <c r="I36" s="7">
        <f>'SPF Coefficients'!$C$3 + 'SPF Coefficients'!$C$4*'Curve Info'!$B38 + 'SPF Coefficients'!$C$5*'Curve Info'!$J38 + 'SPF Coefficients'!$C$6*'Curve Info'!$D38 + 'SPF Coefficients'!$C$7*'Curve Info'!$M38</f>
        <v>0.25436687650508305</v>
      </c>
      <c r="J36" s="12">
        <f>1/(1+'SPF Coefficients'!$B$8*I36)</f>
        <v>0.7612468365749806</v>
      </c>
      <c r="K36" s="12">
        <f t="shared" si="2"/>
        <v>0.19363598006895322</v>
      </c>
      <c r="L36" s="12">
        <f t="shared" si="3"/>
        <v>1.0241955424985327</v>
      </c>
      <c r="M36" s="12">
        <f t="shared" si="4"/>
        <v>0.19832110765395661</v>
      </c>
      <c r="P36" s="5">
        <v>45</v>
      </c>
      <c r="Q36" s="16"/>
      <c r="R36" s="16"/>
      <c r="S36" s="16"/>
      <c r="U36" s="8">
        <f t="shared" si="5"/>
        <v>0</v>
      </c>
      <c r="V36" s="8">
        <f t="shared" si="6"/>
        <v>0</v>
      </c>
      <c r="W36" s="7">
        <f>'SPF Coefficients'!$C$3 + 'SPF Coefficients'!$C$4*'Curve Info'!$B38 + 'SPF Coefficients'!$C$5*'Curve Info'!$J38 + 'SPF Coefficients'!$C$6*'Curve Info'!$D38 + 'SPF Coefficients'!$C$7*'Curve Info'!$L38</f>
        <v>0.2605214210757808</v>
      </c>
      <c r="X36" s="7">
        <f>'SPF Coefficients'!$C$3 + 'SPF Coefficients'!$C$4*'Curve Info'!$B38 + 'SPF Coefficients'!$C$5*'Curve Info'!$J38 + 'SPF Coefficients'!$C$6*'Curve Info'!$D38 + 'SPF Coefficients'!$C$7*'Curve Info'!$M38</f>
        <v>0.25436687650508305</v>
      </c>
      <c r="Y36" s="12">
        <f>1/(1+'SPF Coefficients'!$B$8*X36)</f>
        <v>0.7612468365749806</v>
      </c>
      <c r="Z36" s="12">
        <f t="shared" si="7"/>
        <v>0.19363598006895322</v>
      </c>
      <c r="AA36" s="12">
        <f t="shared" si="8"/>
        <v>1.0241955424985327</v>
      </c>
      <c r="AB36" s="12">
        <f t="shared" si="9"/>
        <v>0.19832110765395661</v>
      </c>
      <c r="AE36" s="5">
        <v>45</v>
      </c>
      <c r="AF36" s="16">
        <v>1</v>
      </c>
      <c r="AG36" s="16"/>
      <c r="AH36" s="16">
        <v>1</v>
      </c>
      <c r="AJ36" s="8">
        <f t="shared" si="10"/>
        <v>0.33333333333333331</v>
      </c>
      <c r="AK36" s="8">
        <f t="shared" si="11"/>
        <v>0</v>
      </c>
      <c r="AL36" s="7">
        <f>'SPF Coefficients'!$C$3 + 'SPF Coefficients'!$C$4*'Curve Info'!$B38 + 'SPF Coefficients'!$C$5*'Curve Info'!$J38 + 'SPF Coefficients'!$C$6*'Curve Info'!$D38 + 'SPF Coefficients'!$C$7*'Curve Info'!$L38</f>
        <v>0.2605214210757808</v>
      </c>
      <c r="AM36" s="7">
        <f>'SPF Coefficients'!$C$3 + 'SPF Coefficients'!$C$4*'Curve Info'!$B38 + 'SPF Coefficients'!$C$5*'Curve Info'!$J38 + 'SPF Coefficients'!$C$6*'Curve Info'!$D38 + 'SPF Coefficients'!$C$7*'Curve Info'!$M38</f>
        <v>0.25436687650508305</v>
      </c>
      <c r="AN36" s="12">
        <f>1/(1+'SPF Coefficients'!$B$8*AM36)</f>
        <v>0.7612468365749806</v>
      </c>
      <c r="AO36" s="12">
        <f t="shared" si="12"/>
        <v>0.19363598006895322</v>
      </c>
      <c r="AP36" s="12">
        <f t="shared" si="13"/>
        <v>1.0241955424985327</v>
      </c>
      <c r="AQ36" s="12">
        <f t="shared" si="14"/>
        <v>0.19832110765395661</v>
      </c>
      <c r="AT36" s="5">
        <v>45</v>
      </c>
      <c r="AU36" s="16"/>
      <c r="AV36" s="16"/>
      <c r="AW36" s="16"/>
      <c r="AX36" s="16"/>
      <c r="AY36" s="8">
        <f t="shared" si="15"/>
        <v>0</v>
      </c>
      <c r="AZ36" s="8">
        <f t="shared" si="16"/>
        <v>0</v>
      </c>
      <c r="BA36" s="7">
        <f>'SPF Coefficients'!$C$3 + 'SPF Coefficients'!$C$4*'Curve Info'!$B38 + 'SPF Coefficients'!$C$5*'Curve Info'!$J38 + 'SPF Coefficients'!$C$6*'Curve Info'!$D38 + 'SPF Coefficients'!$C$7*'Curve Info'!$L38</f>
        <v>0.2605214210757808</v>
      </c>
      <c r="BB36" s="7">
        <f>'SPF Coefficients'!$C$3 + 'SPF Coefficients'!$C$4*'Curve Info'!$B38 + 'SPF Coefficients'!$C$5*'Curve Info'!$J38 + 'SPF Coefficients'!$C$6*'Curve Info'!$D38 + 'SPF Coefficients'!$C$7*'Curve Info'!$M38</f>
        <v>0.25436687650508305</v>
      </c>
      <c r="BC36" s="12">
        <f>1/(1+'SPF Coefficients'!$B$8*BB36)</f>
        <v>0.7612468365749806</v>
      </c>
      <c r="BD36" s="12">
        <f t="shared" si="17"/>
        <v>0.19363598006895322</v>
      </c>
      <c r="BE36" s="12">
        <f t="shared" si="18"/>
        <v>1.0241955424985327</v>
      </c>
      <c r="BF36" s="12">
        <f t="shared" si="19"/>
        <v>0.19832110765395661</v>
      </c>
    </row>
    <row r="37" spans="1:58" x14ac:dyDescent="0.3">
      <c r="A37" s="5">
        <v>46</v>
      </c>
      <c r="B37" s="16">
        <v>1</v>
      </c>
      <c r="C37" s="16">
        <v>3</v>
      </c>
      <c r="D37" s="16"/>
      <c r="E37" s="16">
        <v>4</v>
      </c>
      <c r="F37" s="8">
        <f t="shared" si="0"/>
        <v>0.33333333333333331</v>
      </c>
      <c r="G37" s="8">
        <f t="shared" si="1"/>
        <v>0.75</v>
      </c>
      <c r="H37" s="7">
        <f>'SPF Coefficients'!$C$3 + 'SPF Coefficients'!$C$4*'Curve Info'!$B39 + 'SPF Coefficients'!$C$5*'Curve Info'!$J39 + 'SPF Coefficients'!$C$6*'Curve Info'!$D39 + 'SPF Coefficients'!$C$7*'Curve Info'!$L39</f>
        <v>0.2476773463771651</v>
      </c>
      <c r="I37" s="7">
        <f>'SPF Coefficients'!$C$3 + 'SPF Coefficients'!$C$4*'Curve Info'!$B39 + 'SPF Coefficients'!$C$5*'Curve Info'!$J39 + 'SPF Coefficients'!$C$6*'Curve Info'!$D39 + 'SPF Coefficients'!$C$7*'Curve Info'!$M39</f>
        <v>0.24152280180646735</v>
      </c>
      <c r="J37" s="12">
        <f>1/(1+'SPF Coefficients'!$B$8*I37)</f>
        <v>0.77053616737238473</v>
      </c>
      <c r="K37" s="12">
        <f t="shared" si="2"/>
        <v>0.35819992850770688</v>
      </c>
      <c r="L37" s="12">
        <f t="shared" si="3"/>
        <v>1.0254822506391317</v>
      </c>
      <c r="M37" s="12">
        <f t="shared" si="4"/>
        <v>0.36732766886485929</v>
      </c>
      <c r="P37" s="5">
        <v>46</v>
      </c>
      <c r="Q37" s="16"/>
      <c r="R37" s="16"/>
      <c r="S37" s="16"/>
      <c r="U37" s="8">
        <f t="shared" si="5"/>
        <v>0</v>
      </c>
      <c r="V37" s="8">
        <f t="shared" si="6"/>
        <v>0</v>
      </c>
      <c r="W37" s="7">
        <f>'SPF Coefficients'!$C$3 + 'SPF Coefficients'!$C$4*'Curve Info'!$B39 + 'SPF Coefficients'!$C$5*'Curve Info'!$J39 + 'SPF Coefficients'!$C$6*'Curve Info'!$D39 + 'SPF Coefficients'!$C$7*'Curve Info'!$L39</f>
        <v>0.2476773463771651</v>
      </c>
      <c r="X37" s="7">
        <f>'SPF Coefficients'!$C$3 + 'SPF Coefficients'!$C$4*'Curve Info'!$B39 + 'SPF Coefficients'!$C$5*'Curve Info'!$J39 + 'SPF Coefficients'!$C$6*'Curve Info'!$D39 + 'SPF Coefficients'!$C$7*'Curve Info'!$M39</f>
        <v>0.24152280180646735</v>
      </c>
      <c r="Y37" s="12">
        <f>1/(1+'SPF Coefficients'!$B$8*X37)</f>
        <v>0.77053616737238473</v>
      </c>
      <c r="Z37" s="12">
        <f t="shared" si="7"/>
        <v>0.18610205403699542</v>
      </c>
      <c r="AA37" s="12">
        <f t="shared" si="8"/>
        <v>1.0254822506391317</v>
      </c>
      <c r="AB37" s="12">
        <f t="shared" si="9"/>
        <v>0.19084435322242338</v>
      </c>
      <c r="AE37" s="5">
        <v>46</v>
      </c>
      <c r="AF37" s="16"/>
      <c r="AG37" s="16"/>
      <c r="AH37" s="16"/>
      <c r="AJ37" s="8">
        <f t="shared" si="10"/>
        <v>0</v>
      </c>
      <c r="AK37" s="8">
        <f t="shared" si="11"/>
        <v>0</v>
      </c>
      <c r="AL37" s="7">
        <f>'SPF Coefficients'!$C$3 + 'SPF Coefficients'!$C$4*'Curve Info'!$B39 + 'SPF Coefficients'!$C$5*'Curve Info'!$J39 + 'SPF Coefficients'!$C$6*'Curve Info'!$D39 + 'SPF Coefficients'!$C$7*'Curve Info'!$L39</f>
        <v>0.2476773463771651</v>
      </c>
      <c r="AM37" s="7">
        <f>'SPF Coefficients'!$C$3 + 'SPF Coefficients'!$C$4*'Curve Info'!$B39 + 'SPF Coefficients'!$C$5*'Curve Info'!$J39 + 'SPF Coefficients'!$C$6*'Curve Info'!$D39 + 'SPF Coefficients'!$C$7*'Curve Info'!$M39</f>
        <v>0.24152280180646735</v>
      </c>
      <c r="AN37" s="12">
        <f>1/(1+'SPF Coefficients'!$B$8*AM37)</f>
        <v>0.77053616737238473</v>
      </c>
      <c r="AO37" s="12">
        <f t="shared" si="12"/>
        <v>0.18610205403699542</v>
      </c>
      <c r="AP37" s="12">
        <f t="shared" si="13"/>
        <v>1.0254822506391317</v>
      </c>
      <c r="AQ37" s="12">
        <f t="shared" si="14"/>
        <v>0.19084435322242338</v>
      </c>
      <c r="AT37" s="5">
        <v>46</v>
      </c>
      <c r="AU37" s="16"/>
      <c r="AV37" s="16"/>
      <c r="AW37" s="16"/>
      <c r="AX37" s="16"/>
      <c r="AY37" s="8">
        <f t="shared" si="15"/>
        <v>0</v>
      </c>
      <c r="AZ37" s="8">
        <f t="shared" si="16"/>
        <v>0</v>
      </c>
      <c r="BA37" s="7">
        <f>'SPF Coefficients'!$C$3 + 'SPF Coefficients'!$C$4*'Curve Info'!$B39 + 'SPF Coefficients'!$C$5*'Curve Info'!$J39 + 'SPF Coefficients'!$C$6*'Curve Info'!$D39 + 'SPF Coefficients'!$C$7*'Curve Info'!$L39</f>
        <v>0.2476773463771651</v>
      </c>
      <c r="BB37" s="7">
        <f>'SPF Coefficients'!$C$3 + 'SPF Coefficients'!$C$4*'Curve Info'!$B39 + 'SPF Coefficients'!$C$5*'Curve Info'!$J39 + 'SPF Coefficients'!$C$6*'Curve Info'!$D39 + 'SPF Coefficients'!$C$7*'Curve Info'!$M39</f>
        <v>0.24152280180646735</v>
      </c>
      <c r="BC37" s="12">
        <f>1/(1+'SPF Coefficients'!$B$8*BB37)</f>
        <v>0.77053616737238473</v>
      </c>
      <c r="BD37" s="12">
        <f t="shared" si="17"/>
        <v>0.18610205403699542</v>
      </c>
      <c r="BE37" s="12">
        <f t="shared" si="18"/>
        <v>1.0254822506391317</v>
      </c>
      <c r="BF37" s="12">
        <f t="shared" si="19"/>
        <v>0.19084435322242338</v>
      </c>
    </row>
    <row r="38" spans="1:58" x14ac:dyDescent="0.3">
      <c r="A38" s="5">
        <v>48</v>
      </c>
      <c r="B38" s="16">
        <v>2</v>
      </c>
      <c r="C38" s="16">
        <v>1</v>
      </c>
      <c r="D38" s="16"/>
      <c r="E38" s="16">
        <v>3</v>
      </c>
      <c r="F38" s="8">
        <f t="shared" si="0"/>
        <v>0.66666666666666663</v>
      </c>
      <c r="G38" s="8">
        <f t="shared" si="1"/>
        <v>0.25</v>
      </c>
      <c r="H38" s="7">
        <f>'SPF Coefficients'!$C$3 + 'SPF Coefficients'!$C$4*'Curve Info'!$B40 + 'SPF Coefficients'!$C$5*'Curve Info'!$J40 + 'SPF Coefficients'!$C$6*'Curve Info'!$D40 + 'SPF Coefficients'!$C$7*'Curve Info'!$L40</f>
        <v>0.26436522005077517</v>
      </c>
      <c r="I38" s="7">
        <f>'SPF Coefficients'!$C$3 + 'SPF Coefficients'!$C$4*'Curve Info'!$B40 + 'SPF Coefficients'!$C$5*'Curve Info'!$J40 + 'SPF Coefficients'!$C$6*'Curve Info'!$D40 + 'SPF Coefficients'!$C$7*'Curve Info'!$M40</f>
        <v>0.25821067548007742</v>
      </c>
      <c r="J38" s="12">
        <f>1/(1+'SPF Coefficients'!$B$8*I38)</f>
        <v>0.75851024054468452</v>
      </c>
      <c r="K38" s="12">
        <f t="shared" si="2"/>
        <v>0.2562278814334279</v>
      </c>
      <c r="L38" s="12">
        <f t="shared" si="3"/>
        <v>1.0238353606381878</v>
      </c>
      <c r="M38" s="12">
        <f t="shared" si="4"/>
        <v>0.26233516539295249</v>
      </c>
      <c r="P38" s="5">
        <v>48</v>
      </c>
      <c r="Q38" s="16"/>
      <c r="R38" s="16"/>
      <c r="S38" s="16"/>
      <c r="U38" s="8">
        <f t="shared" si="5"/>
        <v>0</v>
      </c>
      <c r="V38" s="8">
        <f t="shared" si="6"/>
        <v>0</v>
      </c>
      <c r="W38" s="7">
        <f>'SPF Coefficients'!$C$3 + 'SPF Coefficients'!$C$4*'Curve Info'!$B40 + 'SPF Coefficients'!$C$5*'Curve Info'!$J40 + 'SPF Coefficients'!$C$6*'Curve Info'!$D40 + 'SPF Coefficients'!$C$7*'Curve Info'!$L40</f>
        <v>0.26436522005077517</v>
      </c>
      <c r="X38" s="7">
        <f>'SPF Coefficients'!$C$3 + 'SPF Coefficients'!$C$4*'Curve Info'!$B40 + 'SPF Coefficients'!$C$5*'Curve Info'!$J40 + 'SPF Coefficients'!$C$6*'Curve Info'!$D40 + 'SPF Coefficients'!$C$7*'Curve Info'!$M40</f>
        <v>0.25821067548007742</v>
      </c>
      <c r="Y38" s="12">
        <f>1/(1+'SPF Coefficients'!$B$8*X38)</f>
        <v>0.75851024054468452</v>
      </c>
      <c r="Z38" s="12">
        <f t="shared" si="7"/>
        <v>0.195855441569599</v>
      </c>
      <c r="AA38" s="12">
        <f t="shared" si="8"/>
        <v>1.0238353606381878</v>
      </c>
      <c r="AB38" s="12">
        <f t="shared" si="9"/>
        <v>0.2005237266523619</v>
      </c>
      <c r="AE38" s="5">
        <v>48</v>
      </c>
      <c r="AF38" s="16"/>
      <c r="AG38" s="16"/>
      <c r="AH38" s="16"/>
      <c r="AJ38" s="8">
        <f t="shared" si="10"/>
        <v>0</v>
      </c>
      <c r="AK38" s="8">
        <f t="shared" si="11"/>
        <v>0</v>
      </c>
      <c r="AL38" s="7">
        <f>'SPF Coefficients'!$C$3 + 'SPF Coefficients'!$C$4*'Curve Info'!$B40 + 'SPF Coefficients'!$C$5*'Curve Info'!$J40 + 'SPF Coefficients'!$C$6*'Curve Info'!$D40 + 'SPF Coefficients'!$C$7*'Curve Info'!$L40</f>
        <v>0.26436522005077517</v>
      </c>
      <c r="AM38" s="7">
        <f>'SPF Coefficients'!$C$3 + 'SPF Coefficients'!$C$4*'Curve Info'!$B40 + 'SPF Coefficients'!$C$5*'Curve Info'!$J40 + 'SPF Coefficients'!$C$6*'Curve Info'!$D40 + 'SPF Coefficients'!$C$7*'Curve Info'!$M40</f>
        <v>0.25821067548007742</v>
      </c>
      <c r="AN38" s="12">
        <f>1/(1+'SPF Coefficients'!$B$8*AM38)</f>
        <v>0.75851024054468452</v>
      </c>
      <c r="AO38" s="12">
        <f t="shared" si="12"/>
        <v>0.195855441569599</v>
      </c>
      <c r="AP38" s="12">
        <f t="shared" si="13"/>
        <v>1.0238353606381878</v>
      </c>
      <c r="AQ38" s="12">
        <f t="shared" si="14"/>
        <v>0.2005237266523619</v>
      </c>
      <c r="AT38" s="5">
        <v>48</v>
      </c>
      <c r="AU38" s="16"/>
      <c r="AV38" s="16"/>
      <c r="AW38" s="16"/>
      <c r="AX38" s="16"/>
      <c r="AY38" s="8">
        <f t="shared" si="15"/>
        <v>0</v>
      </c>
      <c r="AZ38" s="8">
        <f t="shared" si="16"/>
        <v>0</v>
      </c>
      <c r="BA38" s="7">
        <f>'SPF Coefficients'!$C$3 + 'SPF Coefficients'!$C$4*'Curve Info'!$B40 + 'SPF Coefficients'!$C$5*'Curve Info'!$J40 + 'SPF Coefficients'!$C$6*'Curve Info'!$D40 + 'SPF Coefficients'!$C$7*'Curve Info'!$L40</f>
        <v>0.26436522005077517</v>
      </c>
      <c r="BB38" s="7">
        <f>'SPF Coefficients'!$C$3 + 'SPF Coefficients'!$C$4*'Curve Info'!$B40 + 'SPF Coefficients'!$C$5*'Curve Info'!$J40 + 'SPF Coefficients'!$C$6*'Curve Info'!$D40 + 'SPF Coefficients'!$C$7*'Curve Info'!$M40</f>
        <v>0.25821067548007742</v>
      </c>
      <c r="BC38" s="12">
        <f>1/(1+'SPF Coefficients'!$B$8*BB38)</f>
        <v>0.75851024054468452</v>
      </c>
      <c r="BD38" s="12">
        <f t="shared" si="17"/>
        <v>0.195855441569599</v>
      </c>
      <c r="BE38" s="12">
        <f t="shared" si="18"/>
        <v>1.0238353606381878</v>
      </c>
      <c r="BF38" s="12">
        <f t="shared" si="19"/>
        <v>0.2005237266523619</v>
      </c>
    </row>
    <row r="39" spans="1:58" x14ac:dyDescent="0.3">
      <c r="A39" s="5">
        <v>50</v>
      </c>
      <c r="B39" s="16">
        <v>1</v>
      </c>
      <c r="C39" s="16">
        <v>2</v>
      </c>
      <c r="D39" s="16"/>
      <c r="E39" s="16">
        <v>3</v>
      </c>
      <c r="F39" s="8">
        <f t="shared" si="0"/>
        <v>0.33333333333333331</v>
      </c>
      <c r="G39" s="8">
        <f t="shared" si="1"/>
        <v>0.5</v>
      </c>
      <c r="H39" s="7">
        <f>'SPF Coefficients'!$C$3 + 'SPF Coefficients'!$C$4*'Curve Info'!$B41 + 'SPF Coefficients'!$C$5*'Curve Info'!$J41 + 'SPF Coefficients'!$C$6*'Curve Info'!$D41 + 'SPF Coefficients'!$C$7*'Curve Info'!$L41</f>
        <v>0.24746128330277112</v>
      </c>
      <c r="I39" s="7">
        <f>'SPF Coefficients'!$C$3 + 'SPF Coefficients'!$C$4*'Curve Info'!$B41 + 'SPF Coefficients'!$C$5*'Curve Info'!$J41 + 'SPF Coefficients'!$C$6*'Curve Info'!$D41 + 'SPF Coefficients'!$C$7*'Curve Info'!$M41</f>
        <v>0.24130673873207337</v>
      </c>
      <c r="J39" s="12">
        <f>1/(1+'SPF Coefficients'!$B$8*I39)</f>
        <v>0.77069437187655487</v>
      </c>
      <c r="K39" s="12">
        <f t="shared" si="2"/>
        <v>0.30062655949841777</v>
      </c>
      <c r="L39" s="12">
        <f t="shared" si="3"/>
        <v>1.0255050671317192</v>
      </c>
      <c r="M39" s="12">
        <f t="shared" si="4"/>
        <v>0.30829406008000271</v>
      </c>
      <c r="P39" s="5">
        <v>50</v>
      </c>
      <c r="Q39" s="16"/>
      <c r="R39" s="16"/>
      <c r="S39" s="16"/>
      <c r="U39" s="8">
        <f t="shared" si="5"/>
        <v>0</v>
      </c>
      <c r="V39" s="8">
        <f t="shared" si="6"/>
        <v>0</v>
      </c>
      <c r="W39" s="7">
        <f>'SPF Coefficients'!$C$3 + 'SPF Coefficients'!$C$4*'Curve Info'!$B41 + 'SPF Coefficients'!$C$5*'Curve Info'!$J41 + 'SPF Coefficients'!$C$6*'Curve Info'!$D41 + 'SPF Coefficients'!$C$7*'Curve Info'!$L41</f>
        <v>0.24746128330277112</v>
      </c>
      <c r="X39" s="7">
        <f>'SPF Coefficients'!$C$3 + 'SPF Coefficients'!$C$4*'Curve Info'!$B41 + 'SPF Coefficients'!$C$5*'Curve Info'!$J41 + 'SPF Coefficients'!$C$6*'Curve Info'!$D41 + 'SPF Coefficients'!$C$7*'Curve Info'!$M41</f>
        <v>0.24130673873207337</v>
      </c>
      <c r="Y39" s="12">
        <f>1/(1+'SPF Coefficients'!$B$8*X39)</f>
        <v>0.77069437187655487</v>
      </c>
      <c r="Z39" s="12">
        <f t="shared" si="7"/>
        <v>0.18597374543669523</v>
      </c>
      <c r="AA39" s="12">
        <f t="shared" si="8"/>
        <v>1.0255050671317192</v>
      </c>
      <c r="AB39" s="12">
        <f t="shared" si="9"/>
        <v>0.19071701829879539</v>
      </c>
      <c r="AE39" s="5">
        <v>50</v>
      </c>
      <c r="AF39" s="16"/>
      <c r="AG39" s="16"/>
      <c r="AH39" s="16"/>
      <c r="AJ39" s="8">
        <f t="shared" si="10"/>
        <v>0</v>
      </c>
      <c r="AK39" s="8">
        <f t="shared" si="11"/>
        <v>0</v>
      </c>
      <c r="AL39" s="7">
        <f>'SPF Coefficients'!$C$3 + 'SPF Coefficients'!$C$4*'Curve Info'!$B41 + 'SPF Coefficients'!$C$5*'Curve Info'!$J41 + 'SPF Coefficients'!$C$6*'Curve Info'!$D41 + 'SPF Coefficients'!$C$7*'Curve Info'!$L41</f>
        <v>0.24746128330277112</v>
      </c>
      <c r="AM39" s="7">
        <f>'SPF Coefficients'!$C$3 + 'SPF Coefficients'!$C$4*'Curve Info'!$B41 + 'SPF Coefficients'!$C$5*'Curve Info'!$J41 + 'SPF Coefficients'!$C$6*'Curve Info'!$D41 + 'SPF Coefficients'!$C$7*'Curve Info'!$M41</f>
        <v>0.24130673873207337</v>
      </c>
      <c r="AN39" s="12">
        <f>1/(1+'SPF Coefficients'!$B$8*AM39)</f>
        <v>0.77069437187655487</v>
      </c>
      <c r="AO39" s="12">
        <f t="shared" si="12"/>
        <v>0.18597374543669523</v>
      </c>
      <c r="AP39" s="12">
        <f t="shared" si="13"/>
        <v>1.0255050671317192</v>
      </c>
      <c r="AQ39" s="12">
        <f t="shared" si="14"/>
        <v>0.19071701829879539</v>
      </c>
      <c r="AT39" s="5">
        <v>50</v>
      </c>
      <c r="AU39" s="16"/>
      <c r="AV39" s="16"/>
      <c r="AW39" s="16"/>
      <c r="AX39" s="16"/>
      <c r="AY39" s="8">
        <f t="shared" si="15"/>
        <v>0</v>
      </c>
      <c r="AZ39" s="8">
        <f t="shared" si="16"/>
        <v>0</v>
      </c>
      <c r="BA39" s="7">
        <f>'SPF Coefficients'!$C$3 + 'SPF Coefficients'!$C$4*'Curve Info'!$B41 + 'SPF Coefficients'!$C$5*'Curve Info'!$J41 + 'SPF Coefficients'!$C$6*'Curve Info'!$D41 + 'SPF Coefficients'!$C$7*'Curve Info'!$L41</f>
        <v>0.24746128330277112</v>
      </c>
      <c r="BB39" s="7">
        <f>'SPF Coefficients'!$C$3 + 'SPF Coefficients'!$C$4*'Curve Info'!$B41 + 'SPF Coefficients'!$C$5*'Curve Info'!$J41 + 'SPF Coefficients'!$C$6*'Curve Info'!$D41 + 'SPF Coefficients'!$C$7*'Curve Info'!$M41</f>
        <v>0.24130673873207337</v>
      </c>
      <c r="BC39" s="12">
        <f>1/(1+'SPF Coefficients'!$B$8*BB39)</f>
        <v>0.77069437187655487</v>
      </c>
      <c r="BD39" s="12">
        <f t="shared" si="17"/>
        <v>0.18597374543669523</v>
      </c>
      <c r="BE39" s="12">
        <f t="shared" si="18"/>
        <v>1.0255050671317192</v>
      </c>
      <c r="BF39" s="12">
        <f t="shared" si="19"/>
        <v>0.19071701829879539</v>
      </c>
    </row>
    <row r="40" spans="1:58" x14ac:dyDescent="0.3">
      <c r="A40" s="5">
        <v>52</v>
      </c>
      <c r="B40" s="16">
        <v>3</v>
      </c>
      <c r="C40" s="16">
        <v>1</v>
      </c>
      <c r="D40" s="16"/>
      <c r="E40" s="16">
        <v>4</v>
      </c>
      <c r="F40" s="8">
        <f t="shared" si="0"/>
        <v>1</v>
      </c>
      <c r="G40" s="8">
        <f t="shared" si="1"/>
        <v>0.25</v>
      </c>
      <c r="H40" s="7">
        <f>'SPF Coefficients'!$C$3 + 'SPF Coefficients'!$C$4*'Curve Info'!$B42 + 'SPF Coefficients'!$C$5*'Curve Info'!$J42 + 'SPF Coefficients'!$C$6*'Curve Info'!$D42 + 'SPF Coefficients'!$C$7*'Curve Info'!$L42</f>
        <v>0.30493687008217113</v>
      </c>
      <c r="I40" s="7">
        <f>'SPF Coefficients'!$C$3 + 'SPF Coefficients'!$C$4*'Curve Info'!$B42 + 'SPF Coefficients'!$C$5*'Curve Info'!$J42 + 'SPF Coefficients'!$C$6*'Curve Info'!$D42 + 'SPF Coefficients'!$C$7*'Curve Info'!$M42</f>
        <v>0.28641541695476519</v>
      </c>
      <c r="J40" s="12">
        <f>1/(1+'SPF Coefficients'!$B$8*I40)</f>
        <v>0.73901625501078183</v>
      </c>
      <c r="K40" s="12">
        <f t="shared" si="2"/>
        <v>0.27691158506256669</v>
      </c>
      <c r="L40" s="12">
        <f t="shared" si="3"/>
        <v>1.0646663972363299</v>
      </c>
      <c r="M40" s="12">
        <f t="shared" si="4"/>
        <v>0.29481845962156439</v>
      </c>
      <c r="P40" s="5">
        <v>52</v>
      </c>
      <c r="Q40" s="16"/>
      <c r="R40" s="16"/>
      <c r="S40" s="16"/>
      <c r="U40" s="8">
        <f t="shared" si="5"/>
        <v>0</v>
      </c>
      <c r="V40" s="8">
        <f t="shared" si="6"/>
        <v>0</v>
      </c>
      <c r="W40" s="7">
        <f>'SPF Coefficients'!$C$3 + 'SPF Coefficients'!$C$4*'Curve Info'!$B42 + 'SPF Coefficients'!$C$5*'Curve Info'!$J42 + 'SPF Coefficients'!$C$6*'Curve Info'!$D42 + 'SPF Coefficients'!$C$7*'Curve Info'!$L42</f>
        <v>0.30493687008217113</v>
      </c>
      <c r="X40" s="7">
        <f>'SPF Coefficients'!$C$3 + 'SPF Coefficients'!$C$4*'Curve Info'!$B42 + 'SPF Coefficients'!$C$5*'Curve Info'!$J42 + 'SPF Coefficients'!$C$6*'Curve Info'!$D42 + 'SPF Coefficients'!$C$7*'Curve Info'!$M42</f>
        <v>0.28641541695476519</v>
      </c>
      <c r="Y40" s="12">
        <f>1/(1+'SPF Coefficients'!$B$8*X40)</f>
        <v>0.73901625501078183</v>
      </c>
      <c r="Z40" s="12">
        <f t="shared" si="7"/>
        <v>0.21166564881526215</v>
      </c>
      <c r="AA40" s="12">
        <f t="shared" si="8"/>
        <v>1.0646663972363299</v>
      </c>
      <c r="AB40" s="12">
        <f t="shared" si="9"/>
        <v>0.22535330374283541</v>
      </c>
      <c r="AE40" s="5">
        <v>52</v>
      </c>
      <c r="AF40" s="16"/>
      <c r="AG40" s="16"/>
      <c r="AH40" s="16"/>
      <c r="AJ40" s="8">
        <f t="shared" si="10"/>
        <v>0</v>
      </c>
      <c r="AK40" s="8">
        <f t="shared" si="11"/>
        <v>0</v>
      </c>
      <c r="AL40" s="7">
        <f>'SPF Coefficients'!$C$3 + 'SPF Coefficients'!$C$4*'Curve Info'!$B42 + 'SPF Coefficients'!$C$5*'Curve Info'!$J42 + 'SPF Coefficients'!$C$6*'Curve Info'!$D42 + 'SPF Coefficients'!$C$7*'Curve Info'!$L42</f>
        <v>0.30493687008217113</v>
      </c>
      <c r="AM40" s="7">
        <f>'SPF Coefficients'!$C$3 + 'SPF Coefficients'!$C$4*'Curve Info'!$B42 + 'SPF Coefficients'!$C$5*'Curve Info'!$J42 + 'SPF Coefficients'!$C$6*'Curve Info'!$D42 + 'SPF Coefficients'!$C$7*'Curve Info'!$M42</f>
        <v>0.28641541695476519</v>
      </c>
      <c r="AN40" s="12">
        <f>1/(1+'SPF Coefficients'!$B$8*AM40)</f>
        <v>0.73901625501078183</v>
      </c>
      <c r="AO40" s="12">
        <f t="shared" si="12"/>
        <v>0.21166564881526215</v>
      </c>
      <c r="AP40" s="12">
        <f t="shared" si="13"/>
        <v>1.0646663972363299</v>
      </c>
      <c r="AQ40" s="12">
        <f t="shared" si="14"/>
        <v>0.22535330374283541</v>
      </c>
      <c r="AT40" s="5">
        <v>52</v>
      </c>
      <c r="AU40" s="16"/>
      <c r="AV40" s="16"/>
      <c r="AW40" s="16"/>
      <c r="AX40" s="16"/>
      <c r="AY40" s="8">
        <f t="shared" si="15"/>
        <v>0</v>
      </c>
      <c r="AZ40" s="8">
        <f t="shared" si="16"/>
        <v>0</v>
      </c>
      <c r="BA40" s="7">
        <f>'SPF Coefficients'!$C$3 + 'SPF Coefficients'!$C$4*'Curve Info'!$B42 + 'SPF Coefficients'!$C$5*'Curve Info'!$J42 + 'SPF Coefficients'!$C$6*'Curve Info'!$D42 + 'SPF Coefficients'!$C$7*'Curve Info'!$L42</f>
        <v>0.30493687008217113</v>
      </c>
      <c r="BB40" s="7">
        <f>'SPF Coefficients'!$C$3 + 'SPF Coefficients'!$C$4*'Curve Info'!$B42 + 'SPF Coefficients'!$C$5*'Curve Info'!$J42 + 'SPF Coefficients'!$C$6*'Curve Info'!$D42 + 'SPF Coefficients'!$C$7*'Curve Info'!$M42</f>
        <v>0.28641541695476519</v>
      </c>
      <c r="BC40" s="12">
        <f>1/(1+'SPF Coefficients'!$B$8*BB40)</f>
        <v>0.73901625501078183</v>
      </c>
      <c r="BD40" s="12">
        <f t="shared" si="17"/>
        <v>0.21166564881526215</v>
      </c>
      <c r="BE40" s="12">
        <f t="shared" si="18"/>
        <v>1.0646663972363299</v>
      </c>
      <c r="BF40" s="12">
        <f t="shared" si="19"/>
        <v>0.22535330374283541</v>
      </c>
    </row>
    <row r="41" spans="1:58" x14ac:dyDescent="0.3">
      <c r="A41" s="5">
        <v>53</v>
      </c>
      <c r="B41" s="16">
        <v>1</v>
      </c>
      <c r="C41" s="16"/>
      <c r="D41" s="16"/>
      <c r="E41" s="16">
        <v>1</v>
      </c>
      <c r="F41" s="8">
        <f t="shared" si="0"/>
        <v>0.33333333333333331</v>
      </c>
      <c r="G41" s="8">
        <f t="shared" si="1"/>
        <v>0</v>
      </c>
      <c r="H41" s="7">
        <f>'SPF Coefficients'!$C$3 + 'SPF Coefficients'!$C$4*'Curve Info'!$B43 + 'SPF Coefficients'!$C$5*'Curve Info'!$J43 + 'SPF Coefficients'!$C$6*'Curve Info'!$D43 + 'SPF Coefficients'!$C$7*'Curve Info'!$L43</f>
        <v>0.31690139547445112</v>
      </c>
      <c r="I41" s="7">
        <f>'SPF Coefficients'!$C$3 + 'SPF Coefficients'!$C$4*'Curve Info'!$B43 + 'SPF Coefficients'!$C$5*'Curve Info'!$J43 + 'SPF Coefficients'!$C$6*'Curve Info'!$D43 + 'SPF Coefficients'!$C$7*'Curve Info'!$M43</f>
        <v>0.29837994234704518</v>
      </c>
      <c r="J41" s="12">
        <f>1/(1+'SPF Coefficients'!$B$8*I41)</f>
        <v>0.73104627173747583</v>
      </c>
      <c r="K41" s="12">
        <f t="shared" si="2"/>
        <v>0.21812954441405036</v>
      </c>
      <c r="L41" s="12">
        <f t="shared" si="3"/>
        <v>1.0620733853010256</v>
      </c>
      <c r="M41" s="12">
        <f t="shared" si="4"/>
        <v>0.23166958367000087</v>
      </c>
      <c r="P41" s="5">
        <v>53</v>
      </c>
      <c r="Q41" s="16"/>
      <c r="R41" s="16"/>
      <c r="S41" s="16"/>
      <c r="U41" s="8">
        <f t="shared" si="5"/>
        <v>0</v>
      </c>
      <c r="V41" s="8">
        <f t="shared" si="6"/>
        <v>0</v>
      </c>
      <c r="W41" s="7">
        <f>'SPF Coefficients'!$C$3 + 'SPF Coefficients'!$C$4*'Curve Info'!$B43 + 'SPF Coefficients'!$C$5*'Curve Info'!$J43 + 'SPF Coefficients'!$C$6*'Curve Info'!$D43 + 'SPF Coefficients'!$C$7*'Curve Info'!$L43</f>
        <v>0.31690139547445112</v>
      </c>
      <c r="X41" s="7">
        <f>'SPF Coefficients'!$C$3 + 'SPF Coefficients'!$C$4*'Curve Info'!$B43 + 'SPF Coefficients'!$C$5*'Curve Info'!$J43 + 'SPF Coefficients'!$C$6*'Curve Info'!$D43 + 'SPF Coefficients'!$C$7*'Curve Info'!$M43</f>
        <v>0.29837994234704518</v>
      </c>
      <c r="Y41" s="12">
        <f>1/(1+'SPF Coefficients'!$B$8*X41)</f>
        <v>0.73104627173747583</v>
      </c>
      <c r="Z41" s="12">
        <f t="shared" si="7"/>
        <v>0.21812954441405036</v>
      </c>
      <c r="AA41" s="12">
        <f t="shared" si="8"/>
        <v>1.0620733853010256</v>
      </c>
      <c r="AB41" s="12">
        <f t="shared" si="9"/>
        <v>0.23166958367000087</v>
      </c>
      <c r="AE41" s="5">
        <v>53</v>
      </c>
      <c r="AF41" s="16">
        <v>1</v>
      </c>
      <c r="AG41" s="16"/>
      <c r="AH41" s="16">
        <v>1</v>
      </c>
      <c r="AJ41" s="8">
        <f t="shared" si="10"/>
        <v>0.33333333333333331</v>
      </c>
      <c r="AK41" s="8">
        <f t="shared" si="11"/>
        <v>0</v>
      </c>
      <c r="AL41" s="7">
        <f>'SPF Coefficients'!$C$3 + 'SPF Coefficients'!$C$4*'Curve Info'!$B43 + 'SPF Coefficients'!$C$5*'Curve Info'!$J43 + 'SPF Coefficients'!$C$6*'Curve Info'!$D43 + 'SPF Coefficients'!$C$7*'Curve Info'!$L43</f>
        <v>0.31690139547445112</v>
      </c>
      <c r="AM41" s="7">
        <f>'SPF Coefficients'!$C$3 + 'SPF Coefficients'!$C$4*'Curve Info'!$B43 + 'SPF Coefficients'!$C$5*'Curve Info'!$J43 + 'SPF Coefficients'!$C$6*'Curve Info'!$D43 + 'SPF Coefficients'!$C$7*'Curve Info'!$M43</f>
        <v>0.29837994234704518</v>
      </c>
      <c r="AN41" s="12">
        <f>1/(1+'SPF Coefficients'!$B$8*AM41)</f>
        <v>0.73104627173747583</v>
      </c>
      <c r="AO41" s="12">
        <f t="shared" si="12"/>
        <v>0.21812954441405036</v>
      </c>
      <c r="AP41" s="12">
        <f t="shared" si="13"/>
        <v>1.0620733853010256</v>
      </c>
      <c r="AQ41" s="12">
        <f t="shared" si="14"/>
        <v>0.23166958367000087</v>
      </c>
      <c r="AT41" s="5">
        <v>53</v>
      </c>
      <c r="AU41" s="16"/>
      <c r="AV41" s="16"/>
      <c r="AW41" s="16"/>
      <c r="AX41" s="16"/>
      <c r="AY41" s="8">
        <f t="shared" si="15"/>
        <v>0</v>
      </c>
      <c r="AZ41" s="8">
        <f t="shared" si="16"/>
        <v>0</v>
      </c>
      <c r="BA41" s="7">
        <f>'SPF Coefficients'!$C$3 + 'SPF Coefficients'!$C$4*'Curve Info'!$B43 + 'SPF Coefficients'!$C$5*'Curve Info'!$J43 + 'SPF Coefficients'!$C$6*'Curve Info'!$D43 + 'SPF Coefficients'!$C$7*'Curve Info'!$L43</f>
        <v>0.31690139547445112</v>
      </c>
      <c r="BB41" s="7">
        <f>'SPF Coefficients'!$C$3 + 'SPF Coefficients'!$C$4*'Curve Info'!$B43 + 'SPF Coefficients'!$C$5*'Curve Info'!$J43 + 'SPF Coefficients'!$C$6*'Curve Info'!$D43 + 'SPF Coefficients'!$C$7*'Curve Info'!$M43</f>
        <v>0.29837994234704518</v>
      </c>
      <c r="BC41" s="12">
        <f>1/(1+'SPF Coefficients'!$B$8*BB41)</f>
        <v>0.73104627173747583</v>
      </c>
      <c r="BD41" s="12">
        <f t="shared" si="17"/>
        <v>0.21812954441405036</v>
      </c>
      <c r="BE41" s="12">
        <f t="shared" si="18"/>
        <v>1.0620733853010256</v>
      </c>
      <c r="BF41" s="12">
        <f t="shared" si="19"/>
        <v>0.23166958367000087</v>
      </c>
    </row>
    <row r="42" spans="1:58" x14ac:dyDescent="0.3">
      <c r="A42" s="5">
        <v>54</v>
      </c>
      <c r="B42" s="16">
        <v>8</v>
      </c>
      <c r="C42" s="16">
        <v>5</v>
      </c>
      <c r="D42" s="16"/>
      <c r="E42" s="16">
        <v>13</v>
      </c>
      <c r="F42" s="8">
        <f t="shared" si="0"/>
        <v>2.6666666666666665</v>
      </c>
      <c r="G42" s="8">
        <f t="shared" si="1"/>
        <v>1.25</v>
      </c>
      <c r="H42" s="7">
        <f>'SPF Coefficients'!$C$3 + 'SPF Coefficients'!$C$4*'Curve Info'!$B44 + 'SPF Coefficients'!$C$5*'Curve Info'!$J44 + 'SPF Coefficients'!$C$6*'Curve Info'!$D44 + 'SPF Coefficients'!$C$7*'Curve Info'!$L44</f>
        <v>0.26570555439904053</v>
      </c>
      <c r="I42" s="7">
        <f>'SPF Coefficients'!$C$3 + 'SPF Coefficients'!$C$4*'Curve Info'!$B44 + 'SPF Coefficients'!$C$5*'Curve Info'!$J44 + 'SPF Coefficients'!$C$6*'Curve Info'!$D44 + 'SPF Coefficients'!$C$7*'Curve Info'!$M44</f>
        <v>0.24718410127163459</v>
      </c>
      <c r="J42" s="12">
        <f>1/(1+'SPF Coefficients'!$B$8*I42)</f>
        <v>0.7664139052010881</v>
      </c>
      <c r="K42" s="12">
        <f t="shared" si="2"/>
        <v>0.48142795085785461</v>
      </c>
      <c r="L42" s="12">
        <f t="shared" si="3"/>
        <v>1.0749297913260709</v>
      </c>
      <c r="M42" s="12">
        <f t="shared" si="4"/>
        <v>0.51750124675417153</v>
      </c>
      <c r="P42" s="5">
        <v>54</v>
      </c>
      <c r="Q42" s="16"/>
      <c r="R42" s="16"/>
      <c r="S42" s="16"/>
      <c r="U42" s="8">
        <f t="shared" si="5"/>
        <v>0</v>
      </c>
      <c r="V42" s="8">
        <f t="shared" si="6"/>
        <v>0</v>
      </c>
      <c r="W42" s="7">
        <f>'SPF Coefficients'!$C$3 + 'SPF Coefficients'!$C$4*'Curve Info'!$B44 + 'SPF Coefficients'!$C$5*'Curve Info'!$J44 + 'SPF Coefficients'!$C$6*'Curve Info'!$D44 + 'SPF Coefficients'!$C$7*'Curve Info'!$L44</f>
        <v>0.26570555439904053</v>
      </c>
      <c r="X42" s="7">
        <f>'SPF Coefficients'!$C$3 + 'SPF Coefficients'!$C$4*'Curve Info'!$B44 + 'SPF Coefficients'!$C$5*'Curve Info'!$J44 + 'SPF Coefficients'!$C$6*'Curve Info'!$D44 + 'SPF Coefficients'!$C$7*'Curve Info'!$M44</f>
        <v>0.24718410127163459</v>
      </c>
      <c r="Y42" s="12">
        <f>1/(1+'SPF Coefficients'!$B$8*X42)</f>
        <v>0.7664139052010881</v>
      </c>
      <c r="Z42" s="12">
        <f t="shared" si="7"/>
        <v>0.18944533235921471</v>
      </c>
      <c r="AA42" s="12">
        <f t="shared" si="8"/>
        <v>1.0749297913260709</v>
      </c>
      <c r="AB42" s="12">
        <f t="shared" si="9"/>
        <v>0.20364043158058881</v>
      </c>
      <c r="AE42" s="5">
        <v>54</v>
      </c>
      <c r="AF42" s="16"/>
      <c r="AG42" s="16"/>
      <c r="AH42" s="16"/>
      <c r="AJ42" s="8">
        <f t="shared" si="10"/>
        <v>0</v>
      </c>
      <c r="AK42" s="8">
        <f t="shared" si="11"/>
        <v>0</v>
      </c>
      <c r="AL42" s="7">
        <f>'SPF Coefficients'!$C$3 + 'SPF Coefficients'!$C$4*'Curve Info'!$B44 + 'SPF Coefficients'!$C$5*'Curve Info'!$J44 + 'SPF Coefficients'!$C$6*'Curve Info'!$D44 + 'SPF Coefficients'!$C$7*'Curve Info'!$L44</f>
        <v>0.26570555439904053</v>
      </c>
      <c r="AM42" s="7">
        <f>'SPF Coefficients'!$C$3 + 'SPF Coefficients'!$C$4*'Curve Info'!$B44 + 'SPF Coefficients'!$C$5*'Curve Info'!$J44 + 'SPF Coefficients'!$C$6*'Curve Info'!$D44 + 'SPF Coefficients'!$C$7*'Curve Info'!$M44</f>
        <v>0.24718410127163459</v>
      </c>
      <c r="AN42" s="12">
        <f>1/(1+'SPF Coefficients'!$B$8*AM42)</f>
        <v>0.7664139052010881</v>
      </c>
      <c r="AO42" s="12">
        <f t="shared" si="12"/>
        <v>0.18944533235921471</v>
      </c>
      <c r="AP42" s="12">
        <f t="shared" si="13"/>
        <v>1.0749297913260709</v>
      </c>
      <c r="AQ42" s="12">
        <f t="shared" si="14"/>
        <v>0.20364043158058881</v>
      </c>
      <c r="AT42" s="5">
        <v>54</v>
      </c>
      <c r="AU42" s="16"/>
      <c r="AV42" s="16"/>
      <c r="AW42" s="16"/>
      <c r="AX42" s="16"/>
      <c r="AY42" s="8">
        <f t="shared" si="15"/>
        <v>0</v>
      </c>
      <c r="AZ42" s="8">
        <f t="shared" si="16"/>
        <v>0</v>
      </c>
      <c r="BA42" s="7">
        <f>'SPF Coefficients'!$C$3 + 'SPF Coefficients'!$C$4*'Curve Info'!$B44 + 'SPF Coefficients'!$C$5*'Curve Info'!$J44 + 'SPF Coefficients'!$C$6*'Curve Info'!$D44 + 'SPF Coefficients'!$C$7*'Curve Info'!$L44</f>
        <v>0.26570555439904053</v>
      </c>
      <c r="BB42" s="7">
        <f>'SPF Coefficients'!$C$3 + 'SPF Coefficients'!$C$4*'Curve Info'!$B44 + 'SPF Coefficients'!$C$5*'Curve Info'!$J44 + 'SPF Coefficients'!$C$6*'Curve Info'!$D44 + 'SPF Coefficients'!$C$7*'Curve Info'!$M44</f>
        <v>0.24718410127163459</v>
      </c>
      <c r="BC42" s="12">
        <f>1/(1+'SPF Coefficients'!$B$8*BB42)</f>
        <v>0.7664139052010881</v>
      </c>
      <c r="BD42" s="12">
        <f t="shared" si="17"/>
        <v>0.18944533235921471</v>
      </c>
      <c r="BE42" s="12">
        <f t="shared" si="18"/>
        <v>1.0749297913260709</v>
      </c>
      <c r="BF42" s="12">
        <f t="shared" si="19"/>
        <v>0.20364043158058881</v>
      </c>
    </row>
    <row r="43" spans="1:58" x14ac:dyDescent="0.3">
      <c r="A43" s="5">
        <v>55</v>
      </c>
      <c r="B43" s="16">
        <v>1</v>
      </c>
      <c r="C43" s="16"/>
      <c r="D43" s="16"/>
      <c r="E43" s="16">
        <v>1</v>
      </c>
      <c r="F43" s="8">
        <f t="shared" si="0"/>
        <v>0.33333333333333331</v>
      </c>
      <c r="G43" s="8">
        <f t="shared" si="1"/>
        <v>0</v>
      </c>
      <c r="H43" s="7">
        <f>'SPF Coefficients'!$C$3 + 'SPF Coefficients'!$C$4*'Curve Info'!$B45 + 'SPF Coefficients'!$C$5*'Curve Info'!$J45 + 'SPF Coefficients'!$C$6*'Curve Info'!$D45 + 'SPF Coefficients'!$C$7*'Curve Info'!$L45</f>
        <v>0.32036279610434298</v>
      </c>
      <c r="I43" s="7">
        <f>'SPF Coefficients'!$C$3 + 'SPF Coefficients'!$C$4*'Curve Info'!$B45 + 'SPF Coefficients'!$C$5*'Curve Info'!$J45 + 'SPF Coefficients'!$C$6*'Curve Info'!$D45 + 'SPF Coefficients'!$C$7*'Curve Info'!$M45</f>
        <v>0.31252548060252899</v>
      </c>
      <c r="J43" s="12">
        <f>1/(1+'SPF Coefficients'!$B$8*I43)</f>
        <v>0.72184241566870422</v>
      </c>
      <c r="K43" s="12">
        <f t="shared" si="2"/>
        <v>0.22559414787615228</v>
      </c>
      <c r="L43" s="12">
        <f t="shared" si="3"/>
        <v>1.0250773648494329</v>
      </c>
      <c r="M43" s="12">
        <f t="shared" si="4"/>
        <v>0.23125145463033947</v>
      </c>
      <c r="P43" s="5">
        <v>55</v>
      </c>
      <c r="Q43" s="16"/>
      <c r="R43" s="16"/>
      <c r="S43" s="16"/>
      <c r="U43" s="8">
        <f t="shared" si="5"/>
        <v>0</v>
      </c>
      <c r="V43" s="8">
        <f t="shared" si="6"/>
        <v>0</v>
      </c>
      <c r="W43" s="7">
        <f>'SPF Coefficients'!$C$3 + 'SPF Coefficients'!$C$4*'Curve Info'!$B45 + 'SPF Coefficients'!$C$5*'Curve Info'!$J45 + 'SPF Coefficients'!$C$6*'Curve Info'!$D45 + 'SPF Coefficients'!$C$7*'Curve Info'!$L45</f>
        <v>0.32036279610434298</v>
      </c>
      <c r="X43" s="7">
        <f>'SPF Coefficients'!$C$3 + 'SPF Coefficients'!$C$4*'Curve Info'!$B45 + 'SPF Coefficients'!$C$5*'Curve Info'!$J45 + 'SPF Coefficients'!$C$6*'Curve Info'!$D45 + 'SPF Coefficients'!$C$7*'Curve Info'!$M45</f>
        <v>0.31252548060252899</v>
      </c>
      <c r="Y43" s="12">
        <f>1/(1+'SPF Coefficients'!$B$8*X43)</f>
        <v>0.72184241566870422</v>
      </c>
      <c r="Z43" s="12">
        <f t="shared" si="7"/>
        <v>0.22559414787615228</v>
      </c>
      <c r="AA43" s="12">
        <f t="shared" si="8"/>
        <v>1.0250773648494329</v>
      </c>
      <c r="AB43" s="12">
        <f t="shared" si="9"/>
        <v>0.23125145463033947</v>
      </c>
      <c r="AE43" s="5">
        <v>55</v>
      </c>
      <c r="AF43" s="16"/>
      <c r="AG43" s="16"/>
      <c r="AH43" s="16"/>
      <c r="AJ43" s="8">
        <f t="shared" si="10"/>
        <v>0</v>
      </c>
      <c r="AK43" s="8">
        <f t="shared" si="11"/>
        <v>0</v>
      </c>
      <c r="AL43" s="7">
        <f>'SPF Coefficients'!$C$3 + 'SPF Coefficients'!$C$4*'Curve Info'!$B45 + 'SPF Coefficients'!$C$5*'Curve Info'!$J45 + 'SPF Coefficients'!$C$6*'Curve Info'!$D45 + 'SPF Coefficients'!$C$7*'Curve Info'!$L45</f>
        <v>0.32036279610434298</v>
      </c>
      <c r="AM43" s="7">
        <f>'SPF Coefficients'!$C$3 + 'SPF Coefficients'!$C$4*'Curve Info'!$B45 + 'SPF Coefficients'!$C$5*'Curve Info'!$J45 + 'SPF Coefficients'!$C$6*'Curve Info'!$D45 + 'SPF Coefficients'!$C$7*'Curve Info'!$M45</f>
        <v>0.31252548060252899</v>
      </c>
      <c r="AN43" s="12">
        <f>1/(1+'SPF Coefficients'!$B$8*AM43)</f>
        <v>0.72184241566870422</v>
      </c>
      <c r="AO43" s="12">
        <f t="shared" si="12"/>
        <v>0.22559414787615228</v>
      </c>
      <c r="AP43" s="12">
        <f t="shared" si="13"/>
        <v>1.0250773648494329</v>
      </c>
      <c r="AQ43" s="12">
        <f t="shared" si="14"/>
        <v>0.23125145463033947</v>
      </c>
      <c r="AT43" s="5">
        <v>55</v>
      </c>
      <c r="AU43" s="16">
        <v>1</v>
      </c>
      <c r="AV43" s="16"/>
      <c r="AW43" s="16"/>
      <c r="AX43" s="16">
        <v>1</v>
      </c>
      <c r="AY43" s="8">
        <f t="shared" si="15"/>
        <v>0.33333333333333331</v>
      </c>
      <c r="AZ43" s="8">
        <f t="shared" si="16"/>
        <v>0</v>
      </c>
      <c r="BA43" s="7">
        <f>'SPF Coefficients'!$C$3 + 'SPF Coefficients'!$C$4*'Curve Info'!$B45 + 'SPF Coefficients'!$C$5*'Curve Info'!$J45 + 'SPF Coefficients'!$C$6*'Curve Info'!$D45 + 'SPF Coefficients'!$C$7*'Curve Info'!$L45</f>
        <v>0.32036279610434298</v>
      </c>
      <c r="BB43" s="7">
        <f>'SPF Coefficients'!$C$3 + 'SPF Coefficients'!$C$4*'Curve Info'!$B45 + 'SPF Coefficients'!$C$5*'Curve Info'!$J45 + 'SPF Coefficients'!$C$6*'Curve Info'!$D45 + 'SPF Coefficients'!$C$7*'Curve Info'!$M45</f>
        <v>0.31252548060252899</v>
      </c>
      <c r="BC43" s="12">
        <f>1/(1+'SPF Coefficients'!$B$8*BB43)</f>
        <v>0.72184241566870422</v>
      </c>
      <c r="BD43" s="12">
        <f t="shared" si="17"/>
        <v>0.22559414787615228</v>
      </c>
      <c r="BE43" s="12">
        <f t="shared" si="18"/>
        <v>1.0250773648494329</v>
      </c>
      <c r="BF43" s="12">
        <f t="shared" si="19"/>
        <v>0.23125145463033947</v>
      </c>
    </row>
    <row r="44" spans="1:58" x14ac:dyDescent="0.3">
      <c r="A44" s="5">
        <v>56</v>
      </c>
      <c r="B44" s="16"/>
      <c r="C44" s="16"/>
      <c r="D44" s="16">
        <v>1</v>
      </c>
      <c r="E44" s="16">
        <v>1</v>
      </c>
      <c r="F44" s="8">
        <f t="shared" si="0"/>
        <v>0</v>
      </c>
      <c r="G44" s="8">
        <f t="shared" si="1"/>
        <v>0</v>
      </c>
      <c r="H44" s="7">
        <f>'SPF Coefficients'!$C$3 + 'SPF Coefficients'!$C$4*'Curve Info'!$B46 + 'SPF Coefficients'!$C$5*'Curve Info'!$J46 + 'SPF Coefficients'!$C$6*'Curve Info'!$D46 + 'SPF Coefficients'!$C$7*'Curve Info'!$L46</f>
        <v>0.29728748024921192</v>
      </c>
      <c r="I44" s="7">
        <f>'SPF Coefficients'!$C$3 + 'SPF Coefficients'!$C$4*'Curve Info'!$B46 + 'SPF Coefficients'!$C$5*'Curve Info'!$J46 + 'SPF Coefficients'!$C$6*'Curve Info'!$D46 + 'SPF Coefficients'!$C$7*'Curve Info'!$M46</f>
        <v>0.28945016474739793</v>
      </c>
      <c r="J44" s="12">
        <f>1/(1+'SPF Coefficients'!$B$8*I44)</f>
        <v>0.73697830103039352</v>
      </c>
      <c r="K44" s="12">
        <f t="shared" si="2"/>
        <v>0.21331849064850483</v>
      </c>
      <c r="L44" s="12">
        <f t="shared" si="3"/>
        <v>1.0270765625877381</v>
      </c>
      <c r="M44" s="12">
        <f t="shared" si="4"/>
        <v>0.21909442211167088</v>
      </c>
      <c r="P44" s="5">
        <v>56</v>
      </c>
      <c r="Q44" s="16"/>
      <c r="R44" s="16"/>
      <c r="S44" s="16"/>
      <c r="U44" s="8">
        <f t="shared" si="5"/>
        <v>0</v>
      </c>
      <c r="V44" s="8">
        <f t="shared" si="6"/>
        <v>0</v>
      </c>
      <c r="W44" s="7">
        <f>'SPF Coefficients'!$C$3 + 'SPF Coefficients'!$C$4*'Curve Info'!$B46 + 'SPF Coefficients'!$C$5*'Curve Info'!$J46 + 'SPF Coefficients'!$C$6*'Curve Info'!$D46 + 'SPF Coefficients'!$C$7*'Curve Info'!$L46</f>
        <v>0.29728748024921192</v>
      </c>
      <c r="X44" s="7">
        <f>'SPF Coefficients'!$C$3 + 'SPF Coefficients'!$C$4*'Curve Info'!$B46 + 'SPF Coefficients'!$C$5*'Curve Info'!$J46 + 'SPF Coefficients'!$C$6*'Curve Info'!$D46 + 'SPF Coefficients'!$C$7*'Curve Info'!$M46</f>
        <v>0.28945016474739793</v>
      </c>
      <c r="Y44" s="12">
        <f>1/(1+'SPF Coefficients'!$B$8*X44)</f>
        <v>0.73697830103039352</v>
      </c>
      <c r="Z44" s="12">
        <f t="shared" si="7"/>
        <v>0.21331849064850483</v>
      </c>
      <c r="AA44" s="12">
        <f t="shared" si="8"/>
        <v>1.0270765625877381</v>
      </c>
      <c r="AB44" s="12">
        <f t="shared" si="9"/>
        <v>0.21909442211167088</v>
      </c>
      <c r="AE44" s="5">
        <v>56</v>
      </c>
      <c r="AF44" s="16"/>
      <c r="AG44" s="16"/>
      <c r="AH44" s="16"/>
      <c r="AJ44" s="8">
        <f t="shared" si="10"/>
        <v>0</v>
      </c>
      <c r="AK44" s="8">
        <f t="shared" si="11"/>
        <v>0</v>
      </c>
      <c r="AL44" s="7">
        <f>'SPF Coefficients'!$C$3 + 'SPF Coefficients'!$C$4*'Curve Info'!$B46 + 'SPF Coefficients'!$C$5*'Curve Info'!$J46 + 'SPF Coefficients'!$C$6*'Curve Info'!$D46 + 'SPF Coefficients'!$C$7*'Curve Info'!$L46</f>
        <v>0.29728748024921192</v>
      </c>
      <c r="AM44" s="7">
        <f>'SPF Coefficients'!$C$3 + 'SPF Coefficients'!$C$4*'Curve Info'!$B46 + 'SPF Coefficients'!$C$5*'Curve Info'!$J46 + 'SPF Coefficients'!$C$6*'Curve Info'!$D46 + 'SPF Coefficients'!$C$7*'Curve Info'!$M46</f>
        <v>0.28945016474739793</v>
      </c>
      <c r="AN44" s="12">
        <f>1/(1+'SPF Coefficients'!$B$8*AM44)</f>
        <v>0.73697830103039352</v>
      </c>
      <c r="AO44" s="12">
        <f t="shared" si="12"/>
        <v>0.21331849064850483</v>
      </c>
      <c r="AP44" s="12">
        <f t="shared" si="13"/>
        <v>1.0270765625877381</v>
      </c>
      <c r="AQ44" s="12">
        <f t="shared" si="14"/>
        <v>0.21909442211167088</v>
      </c>
      <c r="AT44" s="5">
        <v>56</v>
      </c>
      <c r="AU44" s="16"/>
      <c r="AV44" s="16"/>
      <c r="AW44" s="16">
        <v>1</v>
      </c>
      <c r="AX44" s="16">
        <v>1</v>
      </c>
      <c r="AY44" s="8">
        <f t="shared" si="15"/>
        <v>0</v>
      </c>
      <c r="AZ44" s="8">
        <f t="shared" si="16"/>
        <v>0</v>
      </c>
      <c r="BA44" s="7">
        <f>'SPF Coefficients'!$C$3 + 'SPF Coefficients'!$C$4*'Curve Info'!$B46 + 'SPF Coefficients'!$C$5*'Curve Info'!$J46 + 'SPF Coefficients'!$C$6*'Curve Info'!$D46 + 'SPF Coefficients'!$C$7*'Curve Info'!$L46</f>
        <v>0.29728748024921192</v>
      </c>
      <c r="BB44" s="7">
        <f>'SPF Coefficients'!$C$3 + 'SPF Coefficients'!$C$4*'Curve Info'!$B46 + 'SPF Coefficients'!$C$5*'Curve Info'!$J46 + 'SPF Coefficients'!$C$6*'Curve Info'!$D46 + 'SPF Coefficients'!$C$7*'Curve Info'!$M46</f>
        <v>0.28945016474739793</v>
      </c>
      <c r="BC44" s="12">
        <f>1/(1+'SPF Coefficients'!$B$8*BB44)</f>
        <v>0.73697830103039352</v>
      </c>
      <c r="BD44" s="12">
        <f t="shared" si="17"/>
        <v>0.21331849064850483</v>
      </c>
      <c r="BE44" s="12">
        <f t="shared" si="18"/>
        <v>1.0270765625877381</v>
      </c>
      <c r="BF44" s="12">
        <f t="shared" si="19"/>
        <v>0.21909442211167088</v>
      </c>
    </row>
    <row r="45" spans="1:58" x14ac:dyDescent="0.3">
      <c r="A45" s="5">
        <v>57</v>
      </c>
      <c r="B45" s="16">
        <v>1</v>
      </c>
      <c r="C45" s="16">
        <v>4</v>
      </c>
      <c r="D45" s="16">
        <v>2</v>
      </c>
      <c r="E45" s="16">
        <v>7</v>
      </c>
      <c r="F45" s="8">
        <f t="shared" si="0"/>
        <v>0.33333333333333331</v>
      </c>
      <c r="G45" s="8">
        <f t="shared" si="1"/>
        <v>1</v>
      </c>
      <c r="H45" s="7">
        <f>'SPF Coefficients'!$C$3 + 'SPF Coefficients'!$C$4*'Curve Info'!$B47 + 'SPF Coefficients'!$C$5*'Curve Info'!$J47 + 'SPF Coefficients'!$C$6*'Curve Info'!$D47 + 'SPF Coefficients'!$C$7*'Curve Info'!$L47</f>
        <v>0.28077828335757593</v>
      </c>
      <c r="I45" s="7">
        <f>'SPF Coefficients'!$C$3 + 'SPF Coefficients'!$C$4*'Curve Info'!$B47 + 'SPF Coefficients'!$C$5*'Curve Info'!$J47 + 'SPF Coefficients'!$C$6*'Curve Info'!$D47 + 'SPF Coefficients'!$C$7*'Curve Info'!$M47</f>
        <v>0.27294096785576194</v>
      </c>
      <c r="J45" s="12">
        <f>1/(1+'SPF Coefficients'!$B$8*I45)</f>
        <v>0.74820269739001999</v>
      </c>
      <c r="K45" s="12">
        <f t="shared" si="2"/>
        <v>0.45601247098790387</v>
      </c>
      <c r="L45" s="12">
        <f t="shared" si="3"/>
        <v>1.0287143244320716</v>
      </c>
      <c r="M45" s="12">
        <f t="shared" si="4"/>
        <v>0.46910656102492115</v>
      </c>
      <c r="P45" s="5">
        <v>57</v>
      </c>
      <c r="Q45" s="16"/>
      <c r="R45" s="16"/>
      <c r="S45" s="16"/>
      <c r="U45" s="8">
        <f t="shared" si="5"/>
        <v>0</v>
      </c>
      <c r="V45" s="8">
        <f t="shared" si="6"/>
        <v>0</v>
      </c>
      <c r="W45" s="7">
        <f>'SPF Coefficients'!$C$3 + 'SPF Coefficients'!$C$4*'Curve Info'!$B47 + 'SPF Coefficients'!$C$5*'Curve Info'!$J47 + 'SPF Coefficients'!$C$6*'Curve Info'!$D47 + 'SPF Coefficients'!$C$7*'Curve Info'!$L47</f>
        <v>0.28077828335757593</v>
      </c>
      <c r="X45" s="7">
        <f>'SPF Coefficients'!$C$3 + 'SPF Coefficients'!$C$4*'Curve Info'!$B47 + 'SPF Coefficients'!$C$5*'Curve Info'!$J47 + 'SPF Coefficients'!$C$6*'Curve Info'!$D47 + 'SPF Coefficients'!$C$7*'Curve Info'!$M47</f>
        <v>0.27294096785576194</v>
      </c>
      <c r="Y45" s="12">
        <f>1/(1+'SPF Coefficients'!$B$8*X45)</f>
        <v>0.74820269739001999</v>
      </c>
      <c r="Z45" s="12">
        <f t="shared" si="7"/>
        <v>0.20421516837792383</v>
      </c>
      <c r="AA45" s="12">
        <f t="shared" si="8"/>
        <v>1.0287143244320716</v>
      </c>
      <c r="AB45" s="12">
        <f t="shared" si="9"/>
        <v>0.21007906897667766</v>
      </c>
      <c r="AE45" s="5">
        <v>57</v>
      </c>
      <c r="AF45" s="16"/>
      <c r="AG45" s="16"/>
      <c r="AH45" s="16"/>
      <c r="AJ45" s="8">
        <f t="shared" si="10"/>
        <v>0</v>
      </c>
      <c r="AK45" s="8">
        <f t="shared" si="11"/>
        <v>0</v>
      </c>
      <c r="AL45" s="7">
        <f>'SPF Coefficients'!$C$3 + 'SPF Coefficients'!$C$4*'Curve Info'!$B47 + 'SPF Coefficients'!$C$5*'Curve Info'!$J47 + 'SPF Coefficients'!$C$6*'Curve Info'!$D47 + 'SPF Coefficients'!$C$7*'Curve Info'!$L47</f>
        <v>0.28077828335757593</v>
      </c>
      <c r="AM45" s="7">
        <f>'SPF Coefficients'!$C$3 + 'SPF Coefficients'!$C$4*'Curve Info'!$B47 + 'SPF Coefficients'!$C$5*'Curve Info'!$J47 + 'SPF Coefficients'!$C$6*'Curve Info'!$D47 + 'SPF Coefficients'!$C$7*'Curve Info'!$M47</f>
        <v>0.27294096785576194</v>
      </c>
      <c r="AN45" s="12">
        <f>1/(1+'SPF Coefficients'!$B$8*AM45)</f>
        <v>0.74820269739001999</v>
      </c>
      <c r="AO45" s="12">
        <f t="shared" si="12"/>
        <v>0.20421516837792383</v>
      </c>
      <c r="AP45" s="12">
        <f t="shared" si="13"/>
        <v>1.0287143244320716</v>
      </c>
      <c r="AQ45" s="12">
        <f t="shared" si="14"/>
        <v>0.21007906897667766</v>
      </c>
      <c r="AT45" s="5">
        <v>57</v>
      </c>
      <c r="AU45" s="16"/>
      <c r="AV45" s="16"/>
      <c r="AW45" s="16"/>
      <c r="AX45" s="16"/>
      <c r="AY45" s="8">
        <f t="shared" si="15"/>
        <v>0</v>
      </c>
      <c r="AZ45" s="8">
        <f t="shared" si="16"/>
        <v>0</v>
      </c>
      <c r="BA45" s="7">
        <f>'SPF Coefficients'!$C$3 + 'SPF Coefficients'!$C$4*'Curve Info'!$B47 + 'SPF Coefficients'!$C$5*'Curve Info'!$J47 + 'SPF Coefficients'!$C$6*'Curve Info'!$D47 + 'SPF Coefficients'!$C$7*'Curve Info'!$L47</f>
        <v>0.28077828335757593</v>
      </c>
      <c r="BB45" s="7">
        <f>'SPF Coefficients'!$C$3 + 'SPF Coefficients'!$C$4*'Curve Info'!$B47 + 'SPF Coefficients'!$C$5*'Curve Info'!$J47 + 'SPF Coefficients'!$C$6*'Curve Info'!$D47 + 'SPF Coefficients'!$C$7*'Curve Info'!$M47</f>
        <v>0.27294096785576194</v>
      </c>
      <c r="BC45" s="12">
        <f>1/(1+'SPF Coefficients'!$B$8*BB45)</f>
        <v>0.74820269739001999</v>
      </c>
      <c r="BD45" s="12">
        <f t="shared" si="17"/>
        <v>0.20421516837792383</v>
      </c>
      <c r="BE45" s="12">
        <f t="shared" si="18"/>
        <v>1.0287143244320716</v>
      </c>
      <c r="BF45" s="12">
        <f t="shared" si="19"/>
        <v>0.21007906897667766</v>
      </c>
    </row>
    <row r="46" spans="1:58" x14ac:dyDescent="0.3">
      <c r="A46" s="5">
        <v>58</v>
      </c>
      <c r="B46" s="16">
        <v>1</v>
      </c>
      <c r="C46" s="16"/>
      <c r="D46" s="16">
        <v>1</v>
      </c>
      <c r="E46" s="16">
        <v>2</v>
      </c>
      <c r="F46" s="8">
        <f t="shared" si="0"/>
        <v>0.33333333333333331</v>
      </c>
      <c r="G46" s="8">
        <f t="shared" si="1"/>
        <v>0</v>
      </c>
      <c r="H46" s="7">
        <f>'SPF Coefficients'!$C$3 + 'SPF Coefficients'!$C$4*'Curve Info'!$B48 + 'SPF Coefficients'!$C$5*'Curve Info'!$J48 + 'SPF Coefficients'!$C$6*'Curve Info'!$D48 + 'SPF Coefficients'!$C$7*'Curve Info'!$L48</f>
        <v>0.294912842524785</v>
      </c>
      <c r="I46" s="7">
        <f>'SPF Coefficients'!$C$3 + 'SPF Coefficients'!$C$4*'Curve Info'!$B48 + 'SPF Coefficients'!$C$5*'Curve Info'!$J48 + 'SPF Coefficients'!$C$6*'Curve Info'!$D48 + 'SPF Coefficients'!$C$7*'Curve Info'!$M48</f>
        <v>0.27761734701768681</v>
      </c>
      <c r="J46" s="12">
        <f>1/(1+'SPF Coefficients'!$B$8*I46)</f>
        <v>0.74498872779142633</v>
      </c>
      <c r="K46" s="12">
        <f t="shared" si="2"/>
        <v>0.20682179416753743</v>
      </c>
      <c r="L46" s="12">
        <f t="shared" si="3"/>
        <v>1.0622997651007604</v>
      </c>
      <c r="M46" s="12">
        <f t="shared" si="4"/>
        <v>0.21970674336189283</v>
      </c>
      <c r="P46" s="5">
        <v>58</v>
      </c>
      <c r="Q46" s="16"/>
      <c r="R46" s="16"/>
      <c r="S46" s="16"/>
      <c r="U46" s="8">
        <f t="shared" si="5"/>
        <v>0</v>
      </c>
      <c r="V46" s="8">
        <f t="shared" si="6"/>
        <v>0</v>
      </c>
      <c r="W46" s="7">
        <f>'SPF Coefficients'!$C$3 + 'SPF Coefficients'!$C$4*'Curve Info'!$B48 + 'SPF Coefficients'!$C$5*'Curve Info'!$J48 + 'SPF Coefficients'!$C$6*'Curve Info'!$D48 + 'SPF Coefficients'!$C$7*'Curve Info'!$L48</f>
        <v>0.294912842524785</v>
      </c>
      <c r="X46" s="7">
        <f>'SPF Coefficients'!$C$3 + 'SPF Coefficients'!$C$4*'Curve Info'!$B48 + 'SPF Coefficients'!$C$5*'Curve Info'!$J48 + 'SPF Coefficients'!$C$6*'Curve Info'!$D48 + 'SPF Coefficients'!$C$7*'Curve Info'!$M48</f>
        <v>0.27761734701768681</v>
      </c>
      <c r="Y46" s="12">
        <f>1/(1+'SPF Coefficients'!$B$8*X46)</f>
        <v>0.74498872779142633</v>
      </c>
      <c r="Z46" s="12">
        <f t="shared" si="7"/>
        <v>0.20682179416753743</v>
      </c>
      <c r="AA46" s="12">
        <f t="shared" si="8"/>
        <v>1.0622997651007604</v>
      </c>
      <c r="AB46" s="12">
        <f t="shared" si="9"/>
        <v>0.21970674336189283</v>
      </c>
      <c r="AE46" s="5">
        <v>58</v>
      </c>
      <c r="AF46" s="16"/>
      <c r="AG46" s="16"/>
      <c r="AH46" s="16"/>
      <c r="AJ46" s="8">
        <f t="shared" si="10"/>
        <v>0</v>
      </c>
      <c r="AK46" s="8">
        <f t="shared" si="11"/>
        <v>0</v>
      </c>
      <c r="AL46" s="7">
        <f>'SPF Coefficients'!$C$3 + 'SPF Coefficients'!$C$4*'Curve Info'!$B48 + 'SPF Coefficients'!$C$5*'Curve Info'!$J48 + 'SPF Coefficients'!$C$6*'Curve Info'!$D48 + 'SPF Coefficients'!$C$7*'Curve Info'!$L48</f>
        <v>0.294912842524785</v>
      </c>
      <c r="AM46" s="7">
        <f>'SPF Coefficients'!$C$3 + 'SPF Coefficients'!$C$4*'Curve Info'!$B48 + 'SPF Coefficients'!$C$5*'Curve Info'!$J48 + 'SPF Coefficients'!$C$6*'Curve Info'!$D48 + 'SPF Coefficients'!$C$7*'Curve Info'!$M48</f>
        <v>0.27761734701768681</v>
      </c>
      <c r="AN46" s="12">
        <f>1/(1+'SPF Coefficients'!$B$8*AM46)</f>
        <v>0.74498872779142633</v>
      </c>
      <c r="AO46" s="12">
        <f t="shared" si="12"/>
        <v>0.20682179416753743</v>
      </c>
      <c r="AP46" s="12">
        <f t="shared" si="13"/>
        <v>1.0622997651007604</v>
      </c>
      <c r="AQ46" s="12">
        <f t="shared" si="14"/>
        <v>0.21970674336189283</v>
      </c>
      <c r="AT46" s="5">
        <v>58</v>
      </c>
      <c r="AU46" s="16">
        <v>1</v>
      </c>
      <c r="AV46" s="16"/>
      <c r="AW46" s="16">
        <v>1</v>
      </c>
      <c r="AX46" s="16">
        <v>2</v>
      </c>
      <c r="AY46" s="8">
        <f t="shared" si="15"/>
        <v>0.33333333333333331</v>
      </c>
      <c r="AZ46" s="8">
        <f t="shared" si="16"/>
        <v>0</v>
      </c>
      <c r="BA46" s="7">
        <f>'SPF Coefficients'!$C$3 + 'SPF Coefficients'!$C$4*'Curve Info'!$B48 + 'SPF Coefficients'!$C$5*'Curve Info'!$J48 + 'SPF Coefficients'!$C$6*'Curve Info'!$D48 + 'SPF Coefficients'!$C$7*'Curve Info'!$L48</f>
        <v>0.294912842524785</v>
      </c>
      <c r="BB46" s="7">
        <f>'SPF Coefficients'!$C$3 + 'SPF Coefficients'!$C$4*'Curve Info'!$B48 + 'SPF Coefficients'!$C$5*'Curve Info'!$J48 + 'SPF Coefficients'!$C$6*'Curve Info'!$D48 + 'SPF Coefficients'!$C$7*'Curve Info'!$M48</f>
        <v>0.27761734701768681</v>
      </c>
      <c r="BC46" s="12">
        <f>1/(1+'SPF Coefficients'!$B$8*BB46)</f>
        <v>0.74498872779142633</v>
      </c>
      <c r="BD46" s="12">
        <f t="shared" si="17"/>
        <v>0.20682179416753743</v>
      </c>
      <c r="BE46" s="12">
        <f t="shared" si="18"/>
        <v>1.0622997651007604</v>
      </c>
      <c r="BF46" s="12">
        <f t="shared" si="19"/>
        <v>0.21970674336189283</v>
      </c>
    </row>
    <row r="47" spans="1:58" x14ac:dyDescent="0.3">
      <c r="A47" s="5">
        <v>59</v>
      </c>
      <c r="B47" s="16">
        <v>7</v>
      </c>
      <c r="C47" s="16">
        <v>2</v>
      </c>
      <c r="D47" s="16">
        <v>1</v>
      </c>
      <c r="E47" s="16">
        <v>10</v>
      </c>
      <c r="F47" s="8">
        <f t="shared" si="0"/>
        <v>2.3333333333333335</v>
      </c>
      <c r="G47" s="8">
        <f t="shared" si="1"/>
        <v>0.5</v>
      </c>
      <c r="H47" s="7">
        <f>'SPF Coefficients'!$C$3 + 'SPF Coefficients'!$C$4*'Curve Info'!$B49 + 'SPF Coefficients'!$C$5*'Curve Info'!$J49 + 'SPF Coefficients'!$C$6*'Curve Info'!$D49 + 'SPF Coefficients'!$C$7*'Curve Info'!$L49</f>
        <v>0.31984880280864036</v>
      </c>
      <c r="I47" s="7">
        <f>'SPF Coefficients'!$C$3 + 'SPF Coefficients'!$C$4*'Curve Info'!$B49 + 'SPF Coefficients'!$C$5*'Curve Info'!$J49 + 'SPF Coefficients'!$C$6*'Curve Info'!$D49 + 'SPF Coefficients'!$C$7*'Curve Info'!$M49</f>
        <v>0.31201148730682637</v>
      </c>
      <c r="J47" s="12">
        <f>1/(1+'SPF Coefficients'!$B$8*I47)</f>
        <v>0.72217278828959275</v>
      </c>
      <c r="K47" s="12">
        <f t="shared" si="2"/>
        <v>0.36423981162195729</v>
      </c>
      <c r="L47" s="12">
        <f t="shared" si="3"/>
        <v>1.0251186761406221</v>
      </c>
      <c r="M47" s="12">
        <f t="shared" si="4"/>
        <v>0.37338903348761043</v>
      </c>
      <c r="P47" s="5">
        <v>59</v>
      </c>
      <c r="Q47" s="16"/>
      <c r="R47" s="16"/>
      <c r="S47" s="16"/>
      <c r="U47" s="8">
        <f t="shared" si="5"/>
        <v>0</v>
      </c>
      <c r="V47" s="8">
        <f t="shared" si="6"/>
        <v>0</v>
      </c>
      <c r="W47" s="7">
        <f>'SPF Coefficients'!$C$3 + 'SPF Coefficients'!$C$4*'Curve Info'!$B49 + 'SPF Coefficients'!$C$5*'Curve Info'!$J49 + 'SPF Coefficients'!$C$6*'Curve Info'!$D49 + 'SPF Coefficients'!$C$7*'Curve Info'!$L49</f>
        <v>0.31984880280864036</v>
      </c>
      <c r="X47" s="7">
        <f>'SPF Coefficients'!$C$3 + 'SPF Coefficients'!$C$4*'Curve Info'!$B49 + 'SPF Coefficients'!$C$5*'Curve Info'!$J49 + 'SPF Coefficients'!$C$6*'Curve Info'!$D49 + 'SPF Coefficients'!$C$7*'Curve Info'!$M49</f>
        <v>0.31201148730682637</v>
      </c>
      <c r="Y47" s="12">
        <f>1/(1+'SPF Coefficients'!$B$8*X47)</f>
        <v>0.72217278828959275</v>
      </c>
      <c r="Z47" s="12">
        <f t="shared" si="7"/>
        <v>0.22532620576675369</v>
      </c>
      <c r="AA47" s="12">
        <f t="shared" si="8"/>
        <v>1.0251186761406221</v>
      </c>
      <c r="AB47" s="12">
        <f t="shared" si="9"/>
        <v>0.23098610175540396</v>
      </c>
      <c r="AE47" s="5">
        <v>59</v>
      </c>
      <c r="AF47" s="16"/>
      <c r="AG47" s="16"/>
      <c r="AH47" s="16"/>
      <c r="AJ47" s="8">
        <f t="shared" si="10"/>
        <v>0</v>
      </c>
      <c r="AK47" s="8">
        <f t="shared" si="11"/>
        <v>0</v>
      </c>
      <c r="AL47" s="7">
        <f>'SPF Coefficients'!$C$3 + 'SPF Coefficients'!$C$4*'Curve Info'!$B49 + 'SPF Coefficients'!$C$5*'Curve Info'!$J49 + 'SPF Coefficients'!$C$6*'Curve Info'!$D49 + 'SPF Coefficients'!$C$7*'Curve Info'!$L49</f>
        <v>0.31984880280864036</v>
      </c>
      <c r="AM47" s="7">
        <f>'SPF Coefficients'!$C$3 + 'SPF Coefficients'!$C$4*'Curve Info'!$B49 + 'SPF Coefficients'!$C$5*'Curve Info'!$J49 + 'SPF Coefficients'!$C$6*'Curve Info'!$D49 + 'SPF Coefficients'!$C$7*'Curve Info'!$M49</f>
        <v>0.31201148730682637</v>
      </c>
      <c r="AN47" s="12">
        <f>1/(1+'SPF Coefficients'!$B$8*AM47)</f>
        <v>0.72217278828959275</v>
      </c>
      <c r="AO47" s="12">
        <f t="shared" si="12"/>
        <v>0.22532620576675369</v>
      </c>
      <c r="AP47" s="12">
        <f t="shared" si="13"/>
        <v>1.0251186761406221</v>
      </c>
      <c r="AQ47" s="12">
        <f t="shared" si="14"/>
        <v>0.23098610175540396</v>
      </c>
      <c r="AT47" s="5">
        <v>59</v>
      </c>
      <c r="AU47" s="16"/>
      <c r="AV47" s="16"/>
      <c r="AW47" s="16"/>
      <c r="AX47" s="16"/>
      <c r="AY47" s="8">
        <f t="shared" si="15"/>
        <v>0</v>
      </c>
      <c r="AZ47" s="8">
        <f t="shared" si="16"/>
        <v>0</v>
      </c>
      <c r="BA47" s="7">
        <f>'SPF Coefficients'!$C$3 + 'SPF Coefficients'!$C$4*'Curve Info'!$B49 + 'SPF Coefficients'!$C$5*'Curve Info'!$J49 + 'SPF Coefficients'!$C$6*'Curve Info'!$D49 + 'SPF Coefficients'!$C$7*'Curve Info'!$L49</f>
        <v>0.31984880280864036</v>
      </c>
      <c r="BB47" s="7">
        <f>'SPF Coefficients'!$C$3 + 'SPF Coefficients'!$C$4*'Curve Info'!$B49 + 'SPF Coefficients'!$C$5*'Curve Info'!$J49 + 'SPF Coefficients'!$C$6*'Curve Info'!$D49 + 'SPF Coefficients'!$C$7*'Curve Info'!$M49</f>
        <v>0.31201148730682637</v>
      </c>
      <c r="BC47" s="12">
        <f>1/(1+'SPF Coefficients'!$B$8*BB47)</f>
        <v>0.72217278828959275</v>
      </c>
      <c r="BD47" s="12">
        <f t="shared" si="17"/>
        <v>0.22532620576675369</v>
      </c>
      <c r="BE47" s="12">
        <f t="shared" si="18"/>
        <v>1.0251186761406221</v>
      </c>
      <c r="BF47" s="12">
        <f t="shared" si="19"/>
        <v>0.23098610175540396</v>
      </c>
    </row>
    <row r="48" spans="1:58" x14ac:dyDescent="0.3">
      <c r="A48" s="5">
        <v>60</v>
      </c>
      <c r="B48" s="16">
        <v>2</v>
      </c>
      <c r="C48" s="16"/>
      <c r="D48" s="16"/>
      <c r="E48" s="16">
        <v>2</v>
      </c>
      <c r="F48" s="8">
        <f t="shared" si="0"/>
        <v>0.66666666666666663</v>
      </c>
      <c r="G48" s="8">
        <f t="shared" si="1"/>
        <v>0</v>
      </c>
      <c r="H48" s="7">
        <f>'SPF Coefficients'!$C$3 + 'SPF Coefficients'!$C$4*'Curve Info'!$B50 + 'SPF Coefficients'!$C$5*'Curve Info'!$J50 + 'SPF Coefficients'!$C$6*'Curve Info'!$D50 + 'SPF Coefficients'!$C$7*'Curve Info'!$L50</f>
        <v>0.31565702541158569</v>
      </c>
      <c r="I48" s="7">
        <f>'SPF Coefficients'!$C$3 + 'SPF Coefficients'!$C$4*'Curve Info'!$B50 + 'SPF Coefficients'!$C$5*'Curve Info'!$J50 + 'SPF Coefficients'!$C$6*'Curve Info'!$D50 + 'SPF Coefficients'!$C$7*'Curve Info'!$M50</f>
        <v>0.3078197099097717</v>
      </c>
      <c r="J48" s="12">
        <f>1/(1+'SPF Coefficients'!$B$8*I48)</f>
        <v>0.72487841311298473</v>
      </c>
      <c r="K48" s="12">
        <f t="shared" si="2"/>
        <v>0.22313186284429462</v>
      </c>
      <c r="L48" s="12">
        <f t="shared" si="3"/>
        <v>1.0254607331808325</v>
      </c>
      <c r="M48" s="12">
        <f t="shared" si="4"/>
        <v>0.22881296366831533</v>
      </c>
      <c r="P48" s="5">
        <v>60</v>
      </c>
      <c r="Q48" s="16"/>
      <c r="R48" s="16"/>
      <c r="S48" s="16"/>
      <c r="U48" s="8">
        <f t="shared" si="5"/>
        <v>0</v>
      </c>
      <c r="V48" s="8">
        <f t="shared" si="6"/>
        <v>0</v>
      </c>
      <c r="W48" s="7">
        <f>'SPF Coefficients'!$C$3 + 'SPF Coefficients'!$C$4*'Curve Info'!$B50 + 'SPF Coefficients'!$C$5*'Curve Info'!$J50 + 'SPF Coefficients'!$C$6*'Curve Info'!$D50 + 'SPF Coefficients'!$C$7*'Curve Info'!$L50</f>
        <v>0.31565702541158569</v>
      </c>
      <c r="X48" s="7">
        <f>'SPF Coefficients'!$C$3 + 'SPF Coefficients'!$C$4*'Curve Info'!$B50 + 'SPF Coefficients'!$C$5*'Curve Info'!$J50 + 'SPF Coefficients'!$C$6*'Curve Info'!$D50 + 'SPF Coefficients'!$C$7*'Curve Info'!$M50</f>
        <v>0.3078197099097717</v>
      </c>
      <c r="Y48" s="12">
        <f>1/(1+'SPF Coefficients'!$B$8*X48)</f>
        <v>0.72487841311298473</v>
      </c>
      <c r="Z48" s="12">
        <f t="shared" si="7"/>
        <v>0.22313186284429462</v>
      </c>
      <c r="AA48" s="12">
        <f t="shared" si="8"/>
        <v>1.0254607331808325</v>
      </c>
      <c r="AB48" s="12">
        <f t="shared" si="9"/>
        <v>0.22881296366831533</v>
      </c>
      <c r="AE48" s="5">
        <v>60</v>
      </c>
      <c r="AF48" s="16"/>
      <c r="AG48" s="16"/>
      <c r="AH48" s="16"/>
      <c r="AJ48" s="8">
        <f t="shared" si="10"/>
        <v>0</v>
      </c>
      <c r="AK48" s="8">
        <f t="shared" si="11"/>
        <v>0</v>
      </c>
      <c r="AL48" s="7">
        <f>'SPF Coefficients'!$C$3 + 'SPF Coefficients'!$C$4*'Curve Info'!$B50 + 'SPF Coefficients'!$C$5*'Curve Info'!$J50 + 'SPF Coefficients'!$C$6*'Curve Info'!$D50 + 'SPF Coefficients'!$C$7*'Curve Info'!$L50</f>
        <v>0.31565702541158569</v>
      </c>
      <c r="AM48" s="7">
        <f>'SPF Coefficients'!$C$3 + 'SPF Coefficients'!$C$4*'Curve Info'!$B50 + 'SPF Coefficients'!$C$5*'Curve Info'!$J50 + 'SPF Coefficients'!$C$6*'Curve Info'!$D50 + 'SPF Coefficients'!$C$7*'Curve Info'!$M50</f>
        <v>0.3078197099097717</v>
      </c>
      <c r="AN48" s="12">
        <f>1/(1+'SPF Coefficients'!$B$8*AM48)</f>
        <v>0.72487841311298473</v>
      </c>
      <c r="AO48" s="12">
        <f t="shared" si="12"/>
        <v>0.22313186284429462</v>
      </c>
      <c r="AP48" s="12">
        <f t="shared" si="13"/>
        <v>1.0254607331808325</v>
      </c>
      <c r="AQ48" s="12">
        <f t="shared" si="14"/>
        <v>0.22881296366831533</v>
      </c>
      <c r="AT48" s="5">
        <v>60</v>
      </c>
      <c r="AU48" s="16">
        <v>2</v>
      </c>
      <c r="AV48" s="16"/>
      <c r="AW48" s="16"/>
      <c r="AX48" s="16">
        <v>2</v>
      </c>
      <c r="AY48" s="8">
        <f t="shared" si="15"/>
        <v>0.66666666666666663</v>
      </c>
      <c r="AZ48" s="8">
        <f t="shared" si="16"/>
        <v>0</v>
      </c>
      <c r="BA48" s="7">
        <f>'SPF Coefficients'!$C$3 + 'SPF Coefficients'!$C$4*'Curve Info'!$B50 + 'SPF Coefficients'!$C$5*'Curve Info'!$J50 + 'SPF Coefficients'!$C$6*'Curve Info'!$D50 + 'SPF Coefficients'!$C$7*'Curve Info'!$L50</f>
        <v>0.31565702541158569</v>
      </c>
      <c r="BB48" s="7">
        <f>'SPF Coefficients'!$C$3 + 'SPF Coefficients'!$C$4*'Curve Info'!$B50 + 'SPF Coefficients'!$C$5*'Curve Info'!$J50 + 'SPF Coefficients'!$C$6*'Curve Info'!$D50 + 'SPF Coefficients'!$C$7*'Curve Info'!$M50</f>
        <v>0.3078197099097717</v>
      </c>
      <c r="BC48" s="12">
        <f>1/(1+'SPF Coefficients'!$B$8*BB48)</f>
        <v>0.72487841311298473</v>
      </c>
      <c r="BD48" s="12">
        <f t="shared" si="17"/>
        <v>0.22313186284429462</v>
      </c>
      <c r="BE48" s="12">
        <f t="shared" si="18"/>
        <v>1.0254607331808325</v>
      </c>
      <c r="BF48" s="12">
        <f t="shared" si="19"/>
        <v>0.22881296366831533</v>
      </c>
    </row>
    <row r="49" spans="1:58" x14ac:dyDescent="0.3">
      <c r="A49" s="5">
        <v>61</v>
      </c>
      <c r="B49" s="16">
        <v>2</v>
      </c>
      <c r="C49" s="16"/>
      <c r="D49" s="16"/>
      <c r="E49" s="16">
        <v>2</v>
      </c>
      <c r="F49" s="8">
        <f t="shared" si="0"/>
        <v>0.66666666666666663</v>
      </c>
      <c r="G49" s="8">
        <f t="shared" si="1"/>
        <v>0</v>
      </c>
      <c r="H49" s="7">
        <f>'SPF Coefficients'!$C$3 + 'SPF Coefficients'!$C$4*'Curve Info'!$B51 + 'SPF Coefficients'!$C$5*'Curve Info'!$J51 + 'SPF Coefficients'!$C$6*'Curve Info'!$D51 + 'SPF Coefficients'!$C$7*'Curve Info'!$L51</f>
        <v>0.32427641240020982</v>
      </c>
      <c r="I49" s="7">
        <f>'SPF Coefficients'!$C$3 + 'SPF Coefficients'!$C$4*'Curve Info'!$B51 + 'SPF Coefficients'!$C$5*'Curve Info'!$J51 + 'SPF Coefficients'!$C$6*'Curve Info'!$D51 + 'SPF Coefficients'!$C$7*'Curve Info'!$M51</f>
        <v>0.30698091689311163</v>
      </c>
      <c r="J49" s="12">
        <f>1/(1+'SPF Coefficients'!$B$8*I49)</f>
        <v>0.72542225659183535</v>
      </c>
      <c r="K49" s="12">
        <f t="shared" si="2"/>
        <v>0.2226907894632317</v>
      </c>
      <c r="L49" s="12">
        <f t="shared" si="3"/>
        <v>1.0563406210462272</v>
      </c>
      <c r="M49" s="12">
        <f t="shared" si="4"/>
        <v>0.2352373268428648</v>
      </c>
      <c r="P49" s="5">
        <v>61</v>
      </c>
      <c r="Q49" s="16"/>
      <c r="R49" s="16"/>
      <c r="S49" s="16"/>
      <c r="U49" s="8">
        <f t="shared" si="5"/>
        <v>0</v>
      </c>
      <c r="V49" s="8">
        <f t="shared" si="6"/>
        <v>0</v>
      </c>
      <c r="W49" s="7">
        <f>'SPF Coefficients'!$C$3 + 'SPF Coefficients'!$C$4*'Curve Info'!$B51 + 'SPF Coefficients'!$C$5*'Curve Info'!$J51 + 'SPF Coefficients'!$C$6*'Curve Info'!$D51 + 'SPF Coefficients'!$C$7*'Curve Info'!$L51</f>
        <v>0.32427641240020982</v>
      </c>
      <c r="X49" s="7">
        <f>'SPF Coefficients'!$C$3 + 'SPF Coefficients'!$C$4*'Curve Info'!$B51 + 'SPF Coefficients'!$C$5*'Curve Info'!$J51 + 'SPF Coefficients'!$C$6*'Curve Info'!$D51 + 'SPF Coefficients'!$C$7*'Curve Info'!$M51</f>
        <v>0.30698091689311163</v>
      </c>
      <c r="Y49" s="12">
        <f>1/(1+'SPF Coefficients'!$B$8*X49)</f>
        <v>0.72542225659183535</v>
      </c>
      <c r="Z49" s="12">
        <f t="shared" si="7"/>
        <v>0.2226907894632317</v>
      </c>
      <c r="AA49" s="12">
        <f t="shared" si="8"/>
        <v>1.0563406210462272</v>
      </c>
      <c r="AB49" s="12">
        <f t="shared" si="9"/>
        <v>0.2352373268428648</v>
      </c>
      <c r="AE49" s="5">
        <v>61</v>
      </c>
      <c r="AF49" s="16"/>
      <c r="AG49" s="16"/>
      <c r="AH49" s="16"/>
      <c r="AJ49" s="8">
        <f t="shared" si="10"/>
        <v>0</v>
      </c>
      <c r="AK49" s="8">
        <f t="shared" si="11"/>
        <v>0</v>
      </c>
      <c r="AL49" s="7">
        <f>'SPF Coefficients'!$C$3 + 'SPF Coefficients'!$C$4*'Curve Info'!$B51 + 'SPF Coefficients'!$C$5*'Curve Info'!$J51 + 'SPF Coefficients'!$C$6*'Curve Info'!$D51 + 'SPF Coefficients'!$C$7*'Curve Info'!$L51</f>
        <v>0.32427641240020982</v>
      </c>
      <c r="AM49" s="7">
        <f>'SPF Coefficients'!$C$3 + 'SPF Coefficients'!$C$4*'Curve Info'!$B51 + 'SPF Coefficients'!$C$5*'Curve Info'!$J51 + 'SPF Coefficients'!$C$6*'Curve Info'!$D51 + 'SPF Coefficients'!$C$7*'Curve Info'!$M51</f>
        <v>0.30698091689311163</v>
      </c>
      <c r="AN49" s="12">
        <f>1/(1+'SPF Coefficients'!$B$8*AM49)</f>
        <v>0.72542225659183535</v>
      </c>
      <c r="AO49" s="12">
        <f t="shared" si="12"/>
        <v>0.2226907894632317</v>
      </c>
      <c r="AP49" s="12">
        <f t="shared" si="13"/>
        <v>1.0563406210462272</v>
      </c>
      <c r="AQ49" s="12">
        <f t="shared" si="14"/>
        <v>0.2352373268428648</v>
      </c>
      <c r="AT49" s="5">
        <v>61</v>
      </c>
      <c r="AU49" s="16">
        <v>2</v>
      </c>
      <c r="AV49" s="16"/>
      <c r="AW49" s="16"/>
      <c r="AX49" s="16">
        <v>2</v>
      </c>
      <c r="AY49" s="8">
        <f t="shared" si="15"/>
        <v>0.66666666666666663</v>
      </c>
      <c r="AZ49" s="8">
        <f t="shared" si="16"/>
        <v>0</v>
      </c>
      <c r="BA49" s="7">
        <f>'SPF Coefficients'!$C$3 + 'SPF Coefficients'!$C$4*'Curve Info'!$B51 + 'SPF Coefficients'!$C$5*'Curve Info'!$J51 + 'SPF Coefficients'!$C$6*'Curve Info'!$D51 + 'SPF Coefficients'!$C$7*'Curve Info'!$L51</f>
        <v>0.32427641240020982</v>
      </c>
      <c r="BB49" s="7">
        <f>'SPF Coefficients'!$C$3 + 'SPF Coefficients'!$C$4*'Curve Info'!$B51 + 'SPF Coefficients'!$C$5*'Curve Info'!$J51 + 'SPF Coefficients'!$C$6*'Curve Info'!$D51 + 'SPF Coefficients'!$C$7*'Curve Info'!$M51</f>
        <v>0.30698091689311163</v>
      </c>
      <c r="BC49" s="12">
        <f>1/(1+'SPF Coefficients'!$B$8*BB49)</f>
        <v>0.72542225659183535</v>
      </c>
      <c r="BD49" s="12">
        <f t="shared" si="17"/>
        <v>0.2226907894632317</v>
      </c>
      <c r="BE49" s="12">
        <f t="shared" si="18"/>
        <v>1.0563406210462272</v>
      </c>
      <c r="BF49" s="12">
        <f t="shared" si="19"/>
        <v>0.2352373268428648</v>
      </c>
    </row>
    <row r="50" spans="1:58" x14ac:dyDescent="0.3">
      <c r="A50" s="5">
        <v>62</v>
      </c>
      <c r="B50" s="16">
        <v>1</v>
      </c>
      <c r="C50" s="16">
        <v>1</v>
      </c>
      <c r="D50" s="16"/>
      <c r="E50" s="16">
        <v>2</v>
      </c>
      <c r="F50" s="8">
        <f t="shared" si="0"/>
        <v>0.33333333333333331</v>
      </c>
      <c r="G50" s="8">
        <f t="shared" si="1"/>
        <v>0.25</v>
      </c>
      <c r="H50" s="7">
        <f>'SPF Coefficients'!$C$3 + 'SPF Coefficients'!$C$4*'Curve Info'!$B52 + 'SPF Coefficients'!$C$5*'Curve Info'!$J52 + 'SPF Coefficients'!$C$6*'Curve Info'!$D52 + 'SPF Coefficients'!$C$7*'Curve Info'!$L52</f>
        <v>0.30129857346202271</v>
      </c>
      <c r="I50" s="7">
        <f>'SPF Coefficients'!$C$3 + 'SPF Coefficients'!$C$4*'Curve Info'!$B52 + 'SPF Coefficients'!$C$5*'Curve Info'!$J52 + 'SPF Coefficients'!$C$6*'Curve Info'!$D52 + 'SPF Coefficients'!$C$7*'Curve Info'!$M52</f>
        <v>0.28400307795492452</v>
      </c>
      <c r="J50" s="12">
        <f>1/(1+'SPF Coefficients'!$B$8*I50)</f>
        <v>0.74064429507291785</v>
      </c>
      <c r="K50" s="12">
        <f t="shared" si="2"/>
        <v>0.27518418570223457</v>
      </c>
      <c r="L50" s="12">
        <f t="shared" si="3"/>
        <v>1.0608989720521382</v>
      </c>
      <c r="M50" s="12">
        <f t="shared" si="4"/>
        <v>0.29194261973650537</v>
      </c>
      <c r="P50" s="5">
        <v>62</v>
      </c>
      <c r="Q50" s="16"/>
      <c r="R50" s="16"/>
      <c r="S50" s="16"/>
      <c r="U50" s="8">
        <f t="shared" si="5"/>
        <v>0</v>
      </c>
      <c r="V50" s="8">
        <f t="shared" si="6"/>
        <v>0</v>
      </c>
      <c r="W50" s="7">
        <f>'SPF Coefficients'!$C$3 + 'SPF Coefficients'!$C$4*'Curve Info'!$B52 + 'SPF Coefficients'!$C$5*'Curve Info'!$J52 + 'SPF Coefficients'!$C$6*'Curve Info'!$D52 + 'SPF Coefficients'!$C$7*'Curve Info'!$L52</f>
        <v>0.30129857346202271</v>
      </c>
      <c r="X50" s="7">
        <f>'SPF Coefficients'!$C$3 + 'SPF Coefficients'!$C$4*'Curve Info'!$B52 + 'SPF Coefficients'!$C$5*'Curve Info'!$J52 + 'SPF Coefficients'!$C$6*'Curve Info'!$D52 + 'SPF Coefficients'!$C$7*'Curve Info'!$M52</f>
        <v>0.28400307795492452</v>
      </c>
      <c r="Y50" s="12">
        <f>1/(1+'SPF Coefficients'!$B$8*X50)</f>
        <v>0.74064429507291785</v>
      </c>
      <c r="Z50" s="12">
        <f t="shared" si="7"/>
        <v>0.21034525947046401</v>
      </c>
      <c r="AA50" s="12">
        <f t="shared" si="8"/>
        <v>1.0608989720521382</v>
      </c>
      <c r="AB50" s="12">
        <f t="shared" si="9"/>
        <v>0.22315506954825556</v>
      </c>
      <c r="AE50" s="5">
        <v>62</v>
      </c>
      <c r="AF50" s="16"/>
      <c r="AG50" s="16"/>
      <c r="AH50" s="16"/>
      <c r="AJ50" s="8">
        <f t="shared" si="10"/>
        <v>0</v>
      </c>
      <c r="AK50" s="8">
        <f t="shared" si="11"/>
        <v>0</v>
      </c>
      <c r="AL50" s="7">
        <f>'SPF Coefficients'!$C$3 + 'SPF Coefficients'!$C$4*'Curve Info'!$B52 + 'SPF Coefficients'!$C$5*'Curve Info'!$J52 + 'SPF Coefficients'!$C$6*'Curve Info'!$D52 + 'SPF Coefficients'!$C$7*'Curve Info'!$L52</f>
        <v>0.30129857346202271</v>
      </c>
      <c r="AM50" s="7">
        <f>'SPF Coefficients'!$C$3 + 'SPF Coefficients'!$C$4*'Curve Info'!$B52 + 'SPF Coefficients'!$C$5*'Curve Info'!$J52 + 'SPF Coefficients'!$C$6*'Curve Info'!$D52 + 'SPF Coefficients'!$C$7*'Curve Info'!$M52</f>
        <v>0.28400307795492452</v>
      </c>
      <c r="AN50" s="12">
        <f>1/(1+'SPF Coefficients'!$B$8*AM50)</f>
        <v>0.74064429507291785</v>
      </c>
      <c r="AO50" s="12">
        <f t="shared" si="12"/>
        <v>0.21034525947046401</v>
      </c>
      <c r="AP50" s="12">
        <f t="shared" si="13"/>
        <v>1.0608989720521382</v>
      </c>
      <c r="AQ50" s="12">
        <f t="shared" si="14"/>
        <v>0.22315506954825556</v>
      </c>
      <c r="AT50" s="5">
        <v>62</v>
      </c>
      <c r="AU50" s="16">
        <v>1</v>
      </c>
      <c r="AV50" s="16">
        <v>1</v>
      </c>
      <c r="AW50" s="16"/>
      <c r="AX50" s="16">
        <v>2</v>
      </c>
      <c r="AY50" s="8">
        <f t="shared" si="15"/>
        <v>0.33333333333333331</v>
      </c>
      <c r="AZ50" s="8">
        <f t="shared" si="16"/>
        <v>0.25</v>
      </c>
      <c r="BA50" s="7">
        <f>'SPF Coefficients'!$C$3 + 'SPF Coefficients'!$C$4*'Curve Info'!$B52 + 'SPF Coefficients'!$C$5*'Curve Info'!$J52 + 'SPF Coefficients'!$C$6*'Curve Info'!$D52 + 'SPF Coefficients'!$C$7*'Curve Info'!$L52</f>
        <v>0.30129857346202271</v>
      </c>
      <c r="BB50" s="7">
        <f>'SPF Coefficients'!$C$3 + 'SPF Coefficients'!$C$4*'Curve Info'!$B52 + 'SPF Coefficients'!$C$5*'Curve Info'!$J52 + 'SPF Coefficients'!$C$6*'Curve Info'!$D52 + 'SPF Coefficients'!$C$7*'Curve Info'!$M52</f>
        <v>0.28400307795492452</v>
      </c>
      <c r="BC50" s="12">
        <f>1/(1+'SPF Coefficients'!$B$8*BB50)</f>
        <v>0.74064429507291785</v>
      </c>
      <c r="BD50" s="12">
        <f t="shared" si="17"/>
        <v>0.27518418570223457</v>
      </c>
      <c r="BE50" s="12">
        <f t="shared" si="18"/>
        <v>1.0608989720521382</v>
      </c>
      <c r="BF50" s="12">
        <f t="shared" si="19"/>
        <v>0.29194261973650537</v>
      </c>
    </row>
    <row r="51" spans="1:58" x14ac:dyDescent="0.3">
      <c r="A51" s="5">
        <v>63</v>
      </c>
      <c r="B51" s="16">
        <v>3</v>
      </c>
      <c r="C51" s="16">
        <v>1</v>
      </c>
      <c r="D51" s="16"/>
      <c r="E51" s="16">
        <v>4</v>
      </c>
      <c r="F51" s="8">
        <f t="shared" si="0"/>
        <v>1</v>
      </c>
      <c r="G51" s="8">
        <f t="shared" si="1"/>
        <v>0.25</v>
      </c>
      <c r="H51" s="7">
        <f>'SPF Coefficients'!$C$3 + 'SPF Coefficients'!$C$4*'Curve Info'!$B53 + 'SPF Coefficients'!$C$5*'Curve Info'!$J53 + 'SPF Coefficients'!$C$6*'Curve Info'!$D53 + 'SPF Coefficients'!$C$7*'Curve Info'!$L53</f>
        <v>0.3070161479677555</v>
      </c>
      <c r="I51" s="7">
        <f>'SPF Coefficients'!$C$3 + 'SPF Coefficients'!$C$4*'Curve Info'!$B53 + 'SPF Coefficients'!$C$5*'Curve Info'!$J53 + 'SPF Coefficients'!$C$6*'Curve Info'!$D53 + 'SPF Coefficients'!$C$7*'Curve Info'!$M53</f>
        <v>0.28972065246065731</v>
      </c>
      <c r="J51" s="12">
        <f>1/(1+'SPF Coefficients'!$B$8*I51)</f>
        <v>0.73679720318279907</v>
      </c>
      <c r="K51" s="12">
        <f t="shared" si="2"/>
        <v>0.27926606564160827</v>
      </c>
      <c r="L51" s="12">
        <f t="shared" si="3"/>
        <v>1.0596971439909582</v>
      </c>
      <c r="M51" s="12">
        <f t="shared" si="4"/>
        <v>0.29593745217400375</v>
      </c>
      <c r="P51" s="5">
        <v>63</v>
      </c>
      <c r="Q51" s="16"/>
      <c r="R51" s="16"/>
      <c r="S51" s="16"/>
      <c r="U51" s="8">
        <f t="shared" si="5"/>
        <v>0</v>
      </c>
      <c r="V51" s="8">
        <f t="shared" si="6"/>
        <v>0</v>
      </c>
      <c r="W51" s="7">
        <f>'SPF Coefficients'!$C$3 + 'SPF Coefficients'!$C$4*'Curve Info'!$B53 + 'SPF Coefficients'!$C$5*'Curve Info'!$J53 + 'SPF Coefficients'!$C$6*'Curve Info'!$D53 + 'SPF Coefficients'!$C$7*'Curve Info'!$L53</f>
        <v>0.3070161479677555</v>
      </c>
      <c r="X51" s="7">
        <f>'SPF Coefficients'!$C$3 + 'SPF Coefficients'!$C$4*'Curve Info'!$B53 + 'SPF Coefficients'!$C$5*'Curve Info'!$J53 + 'SPF Coefficients'!$C$6*'Curve Info'!$D53 + 'SPF Coefficients'!$C$7*'Curve Info'!$M53</f>
        <v>0.28972065246065731</v>
      </c>
      <c r="Y51" s="12">
        <f>1/(1+'SPF Coefficients'!$B$8*X51)</f>
        <v>0.73679720318279907</v>
      </c>
      <c r="Z51" s="12">
        <f t="shared" si="7"/>
        <v>0.21346536643730804</v>
      </c>
      <c r="AA51" s="12">
        <f t="shared" si="8"/>
        <v>1.0596971439909582</v>
      </c>
      <c r="AB51" s="12">
        <f t="shared" si="9"/>
        <v>0.22620863915459866</v>
      </c>
      <c r="AE51" s="5">
        <v>63</v>
      </c>
      <c r="AF51" s="16"/>
      <c r="AG51" s="16"/>
      <c r="AH51" s="16"/>
      <c r="AJ51" s="8">
        <f t="shared" si="10"/>
        <v>0</v>
      </c>
      <c r="AK51" s="8">
        <f t="shared" si="11"/>
        <v>0</v>
      </c>
      <c r="AL51" s="7">
        <f>'SPF Coefficients'!$C$3 + 'SPF Coefficients'!$C$4*'Curve Info'!$B53 + 'SPF Coefficients'!$C$5*'Curve Info'!$J53 + 'SPF Coefficients'!$C$6*'Curve Info'!$D53 + 'SPF Coefficients'!$C$7*'Curve Info'!$L53</f>
        <v>0.3070161479677555</v>
      </c>
      <c r="AM51" s="7">
        <f>'SPF Coefficients'!$C$3 + 'SPF Coefficients'!$C$4*'Curve Info'!$B53 + 'SPF Coefficients'!$C$5*'Curve Info'!$J53 + 'SPF Coefficients'!$C$6*'Curve Info'!$D53 + 'SPF Coefficients'!$C$7*'Curve Info'!$M53</f>
        <v>0.28972065246065731</v>
      </c>
      <c r="AN51" s="12">
        <f>1/(1+'SPF Coefficients'!$B$8*AM51)</f>
        <v>0.73679720318279907</v>
      </c>
      <c r="AO51" s="12">
        <f t="shared" si="12"/>
        <v>0.21346536643730804</v>
      </c>
      <c r="AP51" s="12">
        <f t="shared" si="13"/>
        <v>1.0596971439909582</v>
      </c>
      <c r="AQ51" s="12">
        <f t="shared" si="14"/>
        <v>0.22620863915459866</v>
      </c>
      <c r="AT51" s="5">
        <v>63</v>
      </c>
      <c r="AU51" s="16"/>
      <c r="AV51" s="16"/>
      <c r="AW51" s="16"/>
      <c r="AX51" s="16"/>
      <c r="AY51" s="8">
        <f t="shared" si="15"/>
        <v>0</v>
      </c>
      <c r="AZ51" s="8">
        <f t="shared" si="16"/>
        <v>0</v>
      </c>
      <c r="BA51" s="7">
        <f>'SPF Coefficients'!$C$3 + 'SPF Coefficients'!$C$4*'Curve Info'!$B53 + 'SPF Coefficients'!$C$5*'Curve Info'!$J53 + 'SPF Coefficients'!$C$6*'Curve Info'!$D53 + 'SPF Coefficients'!$C$7*'Curve Info'!$L53</f>
        <v>0.3070161479677555</v>
      </c>
      <c r="BB51" s="7">
        <f>'SPF Coefficients'!$C$3 + 'SPF Coefficients'!$C$4*'Curve Info'!$B53 + 'SPF Coefficients'!$C$5*'Curve Info'!$J53 + 'SPF Coefficients'!$C$6*'Curve Info'!$D53 + 'SPF Coefficients'!$C$7*'Curve Info'!$M53</f>
        <v>0.28972065246065731</v>
      </c>
      <c r="BC51" s="12">
        <f>1/(1+'SPF Coefficients'!$B$8*BB51)</f>
        <v>0.73679720318279907</v>
      </c>
      <c r="BD51" s="12">
        <f t="shared" si="17"/>
        <v>0.21346536643730804</v>
      </c>
      <c r="BE51" s="12">
        <f t="shared" si="18"/>
        <v>1.0596971439909582</v>
      </c>
      <c r="BF51" s="12">
        <f t="shared" si="19"/>
        <v>0.22620863915459866</v>
      </c>
    </row>
    <row r="52" spans="1:58" x14ac:dyDescent="0.3">
      <c r="A52" s="5">
        <v>65</v>
      </c>
      <c r="B52" s="16"/>
      <c r="C52" s="16">
        <v>3</v>
      </c>
      <c r="D52" s="16">
        <v>1</v>
      </c>
      <c r="E52" s="16">
        <v>4</v>
      </c>
      <c r="F52" s="8">
        <f t="shared" si="0"/>
        <v>0</v>
      </c>
      <c r="G52" s="8">
        <f t="shared" si="1"/>
        <v>0.75</v>
      </c>
      <c r="H52" s="7">
        <f>'SPF Coefficients'!$C$3 + 'SPF Coefficients'!$C$4*'Curve Info'!$B54 + 'SPF Coefficients'!$C$5*'Curve Info'!$J54 + 'SPF Coefficients'!$C$6*'Curve Info'!$D54 + 'SPF Coefficients'!$C$7*'Curve Info'!$L54</f>
        <v>0.32118773141545942</v>
      </c>
      <c r="I52" s="7">
        <f>'SPF Coefficients'!$C$3 + 'SPF Coefficients'!$C$4*'Curve Info'!$B54 + 'SPF Coefficients'!$C$5*'Curve Info'!$J54 + 'SPF Coefficients'!$C$6*'Curve Info'!$D54 + 'SPF Coefficients'!$C$7*'Curve Info'!$M54</f>
        <v>0.30389223590836123</v>
      </c>
      <c r="J52" s="12">
        <f>1/(1+'SPF Coefficients'!$B$8*I52)</f>
        <v>0.72743190160687576</v>
      </c>
      <c r="K52" s="12">
        <f t="shared" si="2"/>
        <v>0.42548698084522768</v>
      </c>
      <c r="L52" s="12">
        <f t="shared" si="3"/>
        <v>1.0569132523422338</v>
      </c>
      <c r="M52" s="12">
        <f t="shared" si="4"/>
        <v>0.44970282875440731</v>
      </c>
      <c r="P52" s="5">
        <v>65</v>
      </c>
      <c r="Q52" s="16"/>
      <c r="R52" s="16"/>
      <c r="S52" s="16"/>
      <c r="U52" s="8">
        <f t="shared" si="5"/>
        <v>0</v>
      </c>
      <c r="V52" s="8">
        <f t="shared" si="6"/>
        <v>0</v>
      </c>
      <c r="W52" s="7">
        <f>'SPF Coefficients'!$C$3 + 'SPF Coefficients'!$C$4*'Curve Info'!$B54 + 'SPF Coefficients'!$C$5*'Curve Info'!$J54 + 'SPF Coefficients'!$C$6*'Curve Info'!$D54 + 'SPF Coefficients'!$C$7*'Curve Info'!$L54</f>
        <v>0.32118773141545942</v>
      </c>
      <c r="X52" s="7">
        <f>'SPF Coefficients'!$C$3 + 'SPF Coefficients'!$C$4*'Curve Info'!$B54 + 'SPF Coefficients'!$C$5*'Curve Info'!$J54 + 'SPF Coefficients'!$C$6*'Curve Info'!$D54 + 'SPF Coefficients'!$C$7*'Curve Info'!$M54</f>
        <v>0.30389223590836123</v>
      </c>
      <c r="Y52" s="12">
        <f>1/(1+'SPF Coefficients'!$B$8*X52)</f>
        <v>0.72743190160687576</v>
      </c>
      <c r="Z52" s="12">
        <f t="shared" si="7"/>
        <v>0.2210609070503845</v>
      </c>
      <c r="AA52" s="12">
        <f t="shared" si="8"/>
        <v>1.0569132523422338</v>
      </c>
      <c r="AB52" s="12">
        <f t="shared" si="9"/>
        <v>0.23364220223634613</v>
      </c>
      <c r="AE52" s="5">
        <v>65</v>
      </c>
      <c r="AF52" s="16"/>
      <c r="AG52" s="16"/>
      <c r="AH52" s="16"/>
      <c r="AJ52" s="8">
        <f t="shared" si="10"/>
        <v>0</v>
      </c>
      <c r="AK52" s="8">
        <f t="shared" si="11"/>
        <v>0</v>
      </c>
      <c r="AL52" s="7">
        <f>'SPF Coefficients'!$C$3 + 'SPF Coefficients'!$C$4*'Curve Info'!$B54 + 'SPF Coefficients'!$C$5*'Curve Info'!$J54 + 'SPF Coefficients'!$C$6*'Curve Info'!$D54 + 'SPF Coefficients'!$C$7*'Curve Info'!$L54</f>
        <v>0.32118773141545942</v>
      </c>
      <c r="AM52" s="7">
        <f>'SPF Coefficients'!$C$3 + 'SPF Coefficients'!$C$4*'Curve Info'!$B54 + 'SPF Coefficients'!$C$5*'Curve Info'!$J54 + 'SPF Coefficients'!$C$6*'Curve Info'!$D54 + 'SPF Coefficients'!$C$7*'Curve Info'!$M54</f>
        <v>0.30389223590836123</v>
      </c>
      <c r="AN52" s="12">
        <f>1/(1+'SPF Coefficients'!$B$8*AM52)</f>
        <v>0.72743190160687576</v>
      </c>
      <c r="AO52" s="12">
        <f t="shared" si="12"/>
        <v>0.2210609070503845</v>
      </c>
      <c r="AP52" s="12">
        <f t="shared" si="13"/>
        <v>1.0569132523422338</v>
      </c>
      <c r="AQ52" s="12">
        <f t="shared" si="14"/>
        <v>0.23364220223634613</v>
      </c>
      <c r="AT52" s="5">
        <v>65</v>
      </c>
      <c r="AU52" s="16"/>
      <c r="AV52" s="16"/>
      <c r="AW52" s="16"/>
      <c r="AX52" s="16"/>
      <c r="AY52" s="8">
        <f t="shared" si="15"/>
        <v>0</v>
      </c>
      <c r="AZ52" s="8">
        <f t="shared" si="16"/>
        <v>0</v>
      </c>
      <c r="BA52" s="7">
        <f>'SPF Coefficients'!$C$3 + 'SPF Coefficients'!$C$4*'Curve Info'!$B54 + 'SPF Coefficients'!$C$5*'Curve Info'!$J54 + 'SPF Coefficients'!$C$6*'Curve Info'!$D54 + 'SPF Coefficients'!$C$7*'Curve Info'!$L54</f>
        <v>0.32118773141545942</v>
      </c>
      <c r="BB52" s="7">
        <f>'SPF Coefficients'!$C$3 + 'SPF Coefficients'!$C$4*'Curve Info'!$B54 + 'SPF Coefficients'!$C$5*'Curve Info'!$J54 + 'SPF Coefficients'!$C$6*'Curve Info'!$D54 + 'SPF Coefficients'!$C$7*'Curve Info'!$M54</f>
        <v>0.30389223590836123</v>
      </c>
      <c r="BC52" s="12">
        <f>1/(1+'SPF Coefficients'!$B$8*BB52)</f>
        <v>0.72743190160687576</v>
      </c>
      <c r="BD52" s="12">
        <f t="shared" si="17"/>
        <v>0.2210609070503845</v>
      </c>
      <c r="BE52" s="12">
        <f t="shared" si="18"/>
        <v>1.0569132523422338</v>
      </c>
      <c r="BF52" s="12">
        <f t="shared" si="19"/>
        <v>0.23364220223634613</v>
      </c>
    </row>
    <row r="53" spans="1:58" x14ac:dyDescent="0.3">
      <c r="A53" s="5">
        <v>66</v>
      </c>
      <c r="B53" s="16"/>
      <c r="C53" s="16">
        <v>2</v>
      </c>
      <c r="D53" s="16"/>
      <c r="E53" s="16">
        <v>2</v>
      </c>
      <c r="F53" s="8">
        <f t="shared" si="0"/>
        <v>0</v>
      </c>
      <c r="G53" s="8">
        <f t="shared" si="1"/>
        <v>0.5</v>
      </c>
      <c r="H53" s="7">
        <f>'SPF Coefficients'!$C$3 + 'SPF Coefficients'!$C$4*'Curve Info'!$B55 + 'SPF Coefficients'!$C$5*'Curve Info'!$J55 + 'SPF Coefficients'!$C$6*'Curve Info'!$D55 + 'SPF Coefficients'!$C$7*'Curve Info'!$L55</f>
        <v>0.30361538702168145</v>
      </c>
      <c r="I53" s="7">
        <f>'SPF Coefficients'!$C$3 + 'SPF Coefficients'!$C$4*'Curve Info'!$B55 + 'SPF Coefficients'!$C$5*'Curve Info'!$J55 + 'SPF Coefficients'!$C$6*'Curve Info'!$D55 + 'SPF Coefficients'!$C$7*'Curve Info'!$M55</f>
        <v>0.28631989151458326</v>
      </c>
      <c r="J53" s="12">
        <f>1/(1+'SPF Coefficients'!$B$8*I53)</f>
        <v>0.73908058713774116</v>
      </c>
      <c r="K53" s="12">
        <f t="shared" si="2"/>
        <v>0.342073179960942</v>
      </c>
      <c r="L53" s="12">
        <f t="shared" si="3"/>
        <v>1.0604061960753337</v>
      </c>
      <c r="M53" s="12">
        <f t="shared" si="4"/>
        <v>0.36273651954177555</v>
      </c>
      <c r="P53" s="5">
        <v>66</v>
      </c>
      <c r="Q53" s="16"/>
      <c r="R53" s="16"/>
      <c r="S53" s="16"/>
      <c r="U53" s="8">
        <f t="shared" si="5"/>
        <v>0</v>
      </c>
      <c r="V53" s="8">
        <f t="shared" si="6"/>
        <v>0</v>
      </c>
      <c r="W53" s="7">
        <f>'SPF Coefficients'!$C$3 + 'SPF Coefficients'!$C$4*'Curve Info'!$B55 + 'SPF Coefficients'!$C$5*'Curve Info'!$J55 + 'SPF Coefficients'!$C$6*'Curve Info'!$D55 + 'SPF Coefficients'!$C$7*'Curve Info'!$L55</f>
        <v>0.30361538702168145</v>
      </c>
      <c r="X53" s="7">
        <f>'SPF Coefficients'!$C$3 + 'SPF Coefficients'!$C$4*'Curve Info'!$B55 + 'SPF Coefficients'!$C$5*'Curve Info'!$J55 + 'SPF Coefficients'!$C$6*'Curve Info'!$D55 + 'SPF Coefficients'!$C$7*'Curve Info'!$M55</f>
        <v>0.28631989151458326</v>
      </c>
      <c r="Y53" s="12">
        <f>1/(1+'SPF Coefficients'!$B$8*X53)</f>
        <v>0.73908058713774116</v>
      </c>
      <c r="Z53" s="12">
        <f t="shared" si="7"/>
        <v>0.21161347352981255</v>
      </c>
      <c r="AA53" s="12">
        <f t="shared" si="8"/>
        <v>1.0604061960753337</v>
      </c>
      <c r="AB53" s="12">
        <f t="shared" si="9"/>
        <v>0.22439623850403684</v>
      </c>
      <c r="AE53" s="5">
        <v>66</v>
      </c>
      <c r="AF53" s="16"/>
      <c r="AG53" s="16"/>
      <c r="AH53" s="16"/>
      <c r="AJ53" s="8">
        <f t="shared" si="10"/>
        <v>0</v>
      </c>
      <c r="AK53" s="8">
        <f t="shared" si="11"/>
        <v>0</v>
      </c>
      <c r="AL53" s="7">
        <f>'SPF Coefficients'!$C$3 + 'SPF Coefficients'!$C$4*'Curve Info'!$B55 + 'SPF Coefficients'!$C$5*'Curve Info'!$J55 + 'SPF Coefficients'!$C$6*'Curve Info'!$D55 + 'SPF Coefficients'!$C$7*'Curve Info'!$L55</f>
        <v>0.30361538702168145</v>
      </c>
      <c r="AM53" s="7">
        <f>'SPF Coefficients'!$C$3 + 'SPF Coefficients'!$C$4*'Curve Info'!$B55 + 'SPF Coefficients'!$C$5*'Curve Info'!$J55 + 'SPF Coefficients'!$C$6*'Curve Info'!$D55 + 'SPF Coefficients'!$C$7*'Curve Info'!$M55</f>
        <v>0.28631989151458326</v>
      </c>
      <c r="AN53" s="12">
        <f>1/(1+'SPF Coefficients'!$B$8*AM53)</f>
        <v>0.73908058713774116</v>
      </c>
      <c r="AO53" s="12">
        <f t="shared" si="12"/>
        <v>0.21161347352981255</v>
      </c>
      <c r="AP53" s="12">
        <f t="shared" si="13"/>
        <v>1.0604061960753337</v>
      </c>
      <c r="AQ53" s="12">
        <f t="shared" si="14"/>
        <v>0.22439623850403684</v>
      </c>
      <c r="AT53" s="5">
        <v>66</v>
      </c>
      <c r="AU53" s="16"/>
      <c r="AV53" s="16">
        <v>2</v>
      </c>
      <c r="AW53" s="16"/>
      <c r="AX53" s="16">
        <v>2</v>
      </c>
      <c r="AY53" s="8">
        <f t="shared" si="15"/>
        <v>0</v>
      </c>
      <c r="AZ53" s="8">
        <f t="shared" si="16"/>
        <v>0.5</v>
      </c>
      <c r="BA53" s="7">
        <f>'SPF Coefficients'!$C$3 + 'SPF Coefficients'!$C$4*'Curve Info'!$B55 + 'SPF Coefficients'!$C$5*'Curve Info'!$J55 + 'SPF Coefficients'!$C$6*'Curve Info'!$D55 + 'SPF Coefficients'!$C$7*'Curve Info'!$L55</f>
        <v>0.30361538702168145</v>
      </c>
      <c r="BB53" s="7">
        <f>'SPF Coefficients'!$C$3 + 'SPF Coefficients'!$C$4*'Curve Info'!$B55 + 'SPF Coefficients'!$C$5*'Curve Info'!$J55 + 'SPF Coefficients'!$C$6*'Curve Info'!$D55 + 'SPF Coefficients'!$C$7*'Curve Info'!$M55</f>
        <v>0.28631989151458326</v>
      </c>
      <c r="BC53" s="12">
        <f>1/(1+'SPF Coefficients'!$B$8*BB53)</f>
        <v>0.73908058713774116</v>
      </c>
      <c r="BD53" s="12">
        <f t="shared" si="17"/>
        <v>0.342073179960942</v>
      </c>
      <c r="BE53" s="12">
        <f t="shared" si="18"/>
        <v>1.0604061960753337</v>
      </c>
      <c r="BF53" s="12">
        <f t="shared" si="19"/>
        <v>0.36273651954177555</v>
      </c>
    </row>
    <row r="54" spans="1:58" x14ac:dyDescent="0.3">
      <c r="A54" s="5">
        <v>67</v>
      </c>
      <c r="B54" s="16">
        <v>1</v>
      </c>
      <c r="C54" s="16">
        <v>1</v>
      </c>
      <c r="D54" s="16">
        <v>2</v>
      </c>
      <c r="E54" s="16">
        <v>4</v>
      </c>
      <c r="F54" s="8">
        <f t="shared" si="0"/>
        <v>0.33333333333333331</v>
      </c>
      <c r="G54" s="8">
        <f t="shared" si="1"/>
        <v>0.25</v>
      </c>
      <c r="H54" s="7">
        <f>'SPF Coefficients'!$C$3 + 'SPF Coefficients'!$C$4*'Curve Info'!$B56 + 'SPF Coefficients'!$C$5*'Curve Info'!$J56 + 'SPF Coefficients'!$C$6*'Curve Info'!$D56 + 'SPF Coefficients'!$C$7*'Curve Info'!$L56</f>
        <v>0.315417417173394</v>
      </c>
      <c r="I54" s="7">
        <f>'SPF Coefficients'!$C$3 + 'SPF Coefficients'!$C$4*'Curve Info'!$B56 + 'SPF Coefficients'!$C$5*'Curve Info'!$J56 + 'SPF Coefficients'!$C$6*'Curve Info'!$D56 + 'SPF Coefficients'!$C$7*'Curve Info'!$M56</f>
        <v>0.29812192166629581</v>
      </c>
      <c r="J54" s="12">
        <f>1/(1+'SPF Coefficients'!$B$8*I54)</f>
        <v>0.73121633415329934</v>
      </c>
      <c r="K54" s="12">
        <f t="shared" si="2"/>
        <v>0.28518753515324102</v>
      </c>
      <c r="L54" s="12">
        <f t="shared" si="3"/>
        <v>1.0580148397354623</v>
      </c>
      <c r="M54" s="12">
        <f t="shared" si="4"/>
        <v>0.30173264429970781</v>
      </c>
      <c r="P54" s="5">
        <v>67</v>
      </c>
      <c r="Q54" s="16"/>
      <c r="R54" s="16"/>
      <c r="S54" s="16"/>
      <c r="U54" s="8">
        <f t="shared" si="5"/>
        <v>0</v>
      </c>
      <c r="V54" s="8">
        <f t="shared" si="6"/>
        <v>0</v>
      </c>
      <c r="W54" s="7">
        <f>'SPF Coefficients'!$C$3 + 'SPF Coefficients'!$C$4*'Curve Info'!$B56 + 'SPF Coefficients'!$C$5*'Curve Info'!$J56 + 'SPF Coefficients'!$C$6*'Curve Info'!$D56 + 'SPF Coefficients'!$C$7*'Curve Info'!$L56</f>
        <v>0.315417417173394</v>
      </c>
      <c r="X54" s="7">
        <f>'SPF Coefficients'!$C$3 + 'SPF Coefficients'!$C$4*'Curve Info'!$B56 + 'SPF Coefficients'!$C$5*'Curve Info'!$J56 + 'SPF Coefficients'!$C$6*'Curve Info'!$D56 + 'SPF Coefficients'!$C$7*'Curve Info'!$M56</f>
        <v>0.29812192166629581</v>
      </c>
      <c r="Y54" s="12">
        <f>1/(1+'SPF Coefficients'!$B$8*X54)</f>
        <v>0.73121633415329934</v>
      </c>
      <c r="Z54" s="12">
        <f t="shared" si="7"/>
        <v>0.21799161869156589</v>
      </c>
      <c r="AA54" s="12">
        <f t="shared" si="8"/>
        <v>1.0580148397354623</v>
      </c>
      <c r="AB54" s="12">
        <f t="shared" si="9"/>
        <v>0.23063836751363109</v>
      </c>
      <c r="AE54" s="5">
        <v>67</v>
      </c>
      <c r="AF54" s="16"/>
      <c r="AG54" s="16"/>
      <c r="AH54" s="16"/>
      <c r="AJ54" s="8">
        <f t="shared" si="10"/>
        <v>0</v>
      </c>
      <c r="AK54" s="8">
        <f t="shared" si="11"/>
        <v>0</v>
      </c>
      <c r="AL54" s="7">
        <f>'SPF Coefficients'!$C$3 + 'SPF Coefficients'!$C$4*'Curve Info'!$B56 + 'SPF Coefficients'!$C$5*'Curve Info'!$J56 + 'SPF Coefficients'!$C$6*'Curve Info'!$D56 + 'SPF Coefficients'!$C$7*'Curve Info'!$L56</f>
        <v>0.315417417173394</v>
      </c>
      <c r="AM54" s="7">
        <f>'SPF Coefficients'!$C$3 + 'SPF Coefficients'!$C$4*'Curve Info'!$B56 + 'SPF Coefficients'!$C$5*'Curve Info'!$J56 + 'SPF Coefficients'!$C$6*'Curve Info'!$D56 + 'SPF Coefficients'!$C$7*'Curve Info'!$M56</f>
        <v>0.29812192166629581</v>
      </c>
      <c r="AN54" s="12">
        <f>1/(1+'SPF Coefficients'!$B$8*AM54)</f>
        <v>0.73121633415329934</v>
      </c>
      <c r="AO54" s="12">
        <f t="shared" si="12"/>
        <v>0.21799161869156589</v>
      </c>
      <c r="AP54" s="12">
        <f t="shared" si="13"/>
        <v>1.0580148397354623</v>
      </c>
      <c r="AQ54" s="12">
        <f t="shared" si="14"/>
        <v>0.23063836751363109</v>
      </c>
      <c r="AT54" s="5">
        <v>67</v>
      </c>
      <c r="AU54" s="16"/>
      <c r="AV54" s="16"/>
      <c r="AW54" s="16"/>
      <c r="AX54" s="16"/>
      <c r="AY54" s="8">
        <f t="shared" si="15"/>
        <v>0</v>
      </c>
      <c r="AZ54" s="8">
        <f t="shared" si="16"/>
        <v>0</v>
      </c>
      <c r="BA54" s="7">
        <f>'SPF Coefficients'!$C$3 + 'SPF Coefficients'!$C$4*'Curve Info'!$B56 + 'SPF Coefficients'!$C$5*'Curve Info'!$J56 + 'SPF Coefficients'!$C$6*'Curve Info'!$D56 + 'SPF Coefficients'!$C$7*'Curve Info'!$L56</f>
        <v>0.315417417173394</v>
      </c>
      <c r="BB54" s="7">
        <f>'SPF Coefficients'!$C$3 + 'SPF Coefficients'!$C$4*'Curve Info'!$B56 + 'SPF Coefficients'!$C$5*'Curve Info'!$J56 + 'SPF Coefficients'!$C$6*'Curve Info'!$D56 + 'SPF Coefficients'!$C$7*'Curve Info'!$M56</f>
        <v>0.29812192166629581</v>
      </c>
      <c r="BC54" s="12">
        <f>1/(1+'SPF Coefficients'!$B$8*BB54)</f>
        <v>0.73121633415329934</v>
      </c>
      <c r="BD54" s="12">
        <f t="shared" si="17"/>
        <v>0.21799161869156589</v>
      </c>
      <c r="BE54" s="12">
        <f t="shared" si="18"/>
        <v>1.0580148397354623</v>
      </c>
      <c r="BF54" s="12">
        <f t="shared" si="19"/>
        <v>0.23063836751363109</v>
      </c>
    </row>
    <row r="55" spans="1:58" x14ac:dyDescent="0.3">
      <c r="A55" s="5">
        <v>68</v>
      </c>
      <c r="B55" s="16">
        <v>3</v>
      </c>
      <c r="C55" s="16">
        <v>7</v>
      </c>
      <c r="D55" s="16"/>
      <c r="E55" s="16">
        <v>10</v>
      </c>
      <c r="F55" s="8">
        <f t="shared" si="0"/>
        <v>1</v>
      </c>
      <c r="G55" s="8">
        <f t="shared" si="1"/>
        <v>1.75</v>
      </c>
      <c r="H55" s="7">
        <f>'SPF Coefficients'!$C$3 + 'SPF Coefficients'!$C$4*'Curve Info'!$B57 + 'SPF Coefficients'!$C$5*'Curve Info'!$J57 + 'SPF Coefficients'!$C$6*'Curve Info'!$D57 + 'SPF Coefficients'!$C$7*'Curve Info'!$L57</f>
        <v>0.37161422916722608</v>
      </c>
      <c r="I55" s="7">
        <f>'SPF Coefficients'!$C$3 + 'SPF Coefficients'!$C$4*'Curve Info'!$B57 + 'SPF Coefficients'!$C$5*'Curve Info'!$J57 + 'SPF Coefficients'!$C$6*'Curve Info'!$D57 + 'SPF Coefficients'!$C$7*'Curve Info'!$M57</f>
        <v>0.38357509607921936</v>
      </c>
      <c r="J55" s="12">
        <f>1/(1+'SPF Coefficients'!$B$8*I55)</f>
        <v>0.6789105498260396</v>
      </c>
      <c r="K55" s="12">
        <f t="shared" si="2"/>
        <v>0.82231971718314945</v>
      </c>
      <c r="L55" s="12">
        <f t="shared" si="3"/>
        <v>0.96881740489866686</v>
      </c>
      <c r="M55" s="12">
        <f t="shared" si="4"/>
        <v>0.79667765439838456</v>
      </c>
      <c r="P55" s="5">
        <v>68</v>
      </c>
      <c r="Q55" s="16"/>
      <c r="R55" s="16"/>
      <c r="S55" s="16"/>
      <c r="U55" s="8">
        <f t="shared" si="5"/>
        <v>0</v>
      </c>
      <c r="V55" s="8">
        <f t="shared" si="6"/>
        <v>0</v>
      </c>
      <c r="W55" s="7">
        <f>'SPF Coefficients'!$C$3 + 'SPF Coefficients'!$C$4*'Curve Info'!$B57 + 'SPF Coefficients'!$C$5*'Curve Info'!$J57 + 'SPF Coefficients'!$C$6*'Curve Info'!$D57 + 'SPF Coefficients'!$C$7*'Curve Info'!$L57</f>
        <v>0.37161422916722608</v>
      </c>
      <c r="X55" s="7">
        <f>'SPF Coefficients'!$C$3 + 'SPF Coefficients'!$C$4*'Curve Info'!$B57 + 'SPF Coefficients'!$C$5*'Curve Info'!$J57 + 'SPF Coefficients'!$C$6*'Curve Info'!$D57 + 'SPF Coefficients'!$C$7*'Curve Info'!$M57</f>
        <v>0.38357509607921936</v>
      </c>
      <c r="Y55" s="12">
        <f>1/(1+'SPF Coefficients'!$B$8*X55)</f>
        <v>0.6789105498260396</v>
      </c>
      <c r="Z55" s="12">
        <f t="shared" si="7"/>
        <v>0.26041317937871877</v>
      </c>
      <c r="AA55" s="12">
        <f t="shared" si="8"/>
        <v>0.96881740489866686</v>
      </c>
      <c r="AB55" s="12">
        <f t="shared" si="9"/>
        <v>0.25229282064710135</v>
      </c>
      <c r="AE55" s="5">
        <v>68</v>
      </c>
      <c r="AF55" s="16"/>
      <c r="AG55" s="16"/>
      <c r="AH55" s="16"/>
      <c r="AJ55" s="8">
        <f t="shared" si="10"/>
        <v>0</v>
      </c>
      <c r="AK55" s="8">
        <f t="shared" si="11"/>
        <v>0</v>
      </c>
      <c r="AL55" s="7">
        <f>'SPF Coefficients'!$C$3 + 'SPF Coefficients'!$C$4*'Curve Info'!$B57 + 'SPF Coefficients'!$C$5*'Curve Info'!$J57 + 'SPF Coefficients'!$C$6*'Curve Info'!$D57 + 'SPF Coefficients'!$C$7*'Curve Info'!$L57</f>
        <v>0.37161422916722608</v>
      </c>
      <c r="AM55" s="7">
        <f>'SPF Coefficients'!$C$3 + 'SPF Coefficients'!$C$4*'Curve Info'!$B57 + 'SPF Coefficients'!$C$5*'Curve Info'!$J57 + 'SPF Coefficients'!$C$6*'Curve Info'!$D57 + 'SPF Coefficients'!$C$7*'Curve Info'!$M57</f>
        <v>0.38357509607921936</v>
      </c>
      <c r="AN55" s="12">
        <f>1/(1+'SPF Coefficients'!$B$8*AM55)</f>
        <v>0.6789105498260396</v>
      </c>
      <c r="AO55" s="12">
        <f t="shared" si="12"/>
        <v>0.26041317937871877</v>
      </c>
      <c r="AP55" s="12">
        <f t="shared" si="13"/>
        <v>0.96881740489866686</v>
      </c>
      <c r="AQ55" s="12">
        <f t="shared" si="14"/>
        <v>0.25229282064710135</v>
      </c>
      <c r="AT55" s="5">
        <v>68</v>
      </c>
      <c r="AU55" s="16"/>
      <c r="AV55" s="16"/>
      <c r="AW55" s="16"/>
      <c r="AX55" s="16"/>
      <c r="AY55" s="8">
        <f t="shared" si="15"/>
        <v>0</v>
      </c>
      <c r="AZ55" s="8">
        <f t="shared" si="16"/>
        <v>0</v>
      </c>
      <c r="BA55" s="7">
        <f>'SPF Coefficients'!$C$3 + 'SPF Coefficients'!$C$4*'Curve Info'!$B57 + 'SPF Coefficients'!$C$5*'Curve Info'!$J57 + 'SPF Coefficients'!$C$6*'Curve Info'!$D57 + 'SPF Coefficients'!$C$7*'Curve Info'!$L57</f>
        <v>0.37161422916722608</v>
      </c>
      <c r="BB55" s="7">
        <f>'SPF Coefficients'!$C$3 + 'SPF Coefficients'!$C$4*'Curve Info'!$B57 + 'SPF Coefficients'!$C$5*'Curve Info'!$J57 + 'SPF Coefficients'!$C$6*'Curve Info'!$D57 + 'SPF Coefficients'!$C$7*'Curve Info'!$M57</f>
        <v>0.38357509607921936</v>
      </c>
      <c r="BC55" s="12">
        <f>1/(1+'SPF Coefficients'!$B$8*BB55)</f>
        <v>0.6789105498260396</v>
      </c>
      <c r="BD55" s="12">
        <f t="shared" si="17"/>
        <v>0.26041317937871877</v>
      </c>
      <c r="BE55" s="12">
        <f t="shared" si="18"/>
        <v>0.96881740489866686</v>
      </c>
      <c r="BF55" s="12">
        <f t="shared" si="19"/>
        <v>0.25229282064710135</v>
      </c>
    </row>
    <row r="56" spans="1:58" x14ac:dyDescent="0.3">
      <c r="A56" s="5">
        <v>69</v>
      </c>
      <c r="B56" s="16">
        <v>24</v>
      </c>
      <c r="C56" s="16">
        <v>30</v>
      </c>
      <c r="D56" s="16">
        <v>4</v>
      </c>
      <c r="E56" s="16">
        <v>58</v>
      </c>
      <c r="F56" s="8">
        <f t="shared" si="0"/>
        <v>8</v>
      </c>
      <c r="G56" s="8">
        <f t="shared" si="1"/>
        <v>7.5</v>
      </c>
      <c r="H56" s="7">
        <f>'SPF Coefficients'!$C$3 + 'SPF Coefficients'!$C$4*'Curve Info'!$B58 + 'SPF Coefficients'!$C$5*'Curve Info'!$J58 + 'SPF Coefficients'!$C$6*'Curve Info'!$D58 + 'SPF Coefficients'!$C$7*'Curve Info'!$L58</f>
        <v>0.35582494941537618</v>
      </c>
      <c r="I56" s="7">
        <f>'SPF Coefficients'!$C$3 + 'SPF Coefficients'!$C$4*'Curve Info'!$B58 + 'SPF Coefficients'!$C$5*'Curve Info'!$J58 + 'SPF Coefficients'!$C$6*'Curve Info'!$D58 + 'SPF Coefficients'!$C$7*'Curve Info'!$M58</f>
        <v>0.36778581632736945</v>
      </c>
      <c r="J56" s="12">
        <f>1/(1+'SPF Coefficients'!$B$8*I56)</f>
        <v>0.68800400477927559</v>
      </c>
      <c r="K56" s="12">
        <f t="shared" si="2"/>
        <v>2.5930080786896785</v>
      </c>
      <c r="L56" s="12">
        <f t="shared" si="3"/>
        <v>0.96747871619565995</v>
      </c>
      <c r="M56" s="12">
        <f t="shared" si="4"/>
        <v>2.5086801270556651</v>
      </c>
      <c r="P56" s="5">
        <v>69</v>
      </c>
      <c r="Q56" s="16"/>
      <c r="R56" s="16"/>
      <c r="S56" s="16"/>
      <c r="U56" s="8">
        <f t="shared" si="5"/>
        <v>0</v>
      </c>
      <c r="V56" s="8">
        <f t="shared" si="6"/>
        <v>0</v>
      </c>
      <c r="W56" s="7">
        <f>'SPF Coefficients'!$C$3 + 'SPF Coefficients'!$C$4*'Curve Info'!$B58 + 'SPF Coefficients'!$C$5*'Curve Info'!$J58 + 'SPF Coefficients'!$C$6*'Curve Info'!$D58 + 'SPF Coefficients'!$C$7*'Curve Info'!$L58</f>
        <v>0.35582494941537618</v>
      </c>
      <c r="X56" s="7">
        <f>'SPF Coefficients'!$C$3 + 'SPF Coefficients'!$C$4*'Curve Info'!$B58 + 'SPF Coefficients'!$C$5*'Curve Info'!$J58 + 'SPF Coefficients'!$C$6*'Curve Info'!$D58 + 'SPF Coefficients'!$C$7*'Curve Info'!$M58</f>
        <v>0.36778581632736945</v>
      </c>
      <c r="Y56" s="12">
        <f>1/(1+'SPF Coefficients'!$B$8*X56)</f>
        <v>0.68800400477927559</v>
      </c>
      <c r="Z56" s="12">
        <f t="shared" si="7"/>
        <v>0.25303811453424524</v>
      </c>
      <c r="AA56" s="12">
        <f t="shared" si="8"/>
        <v>0.96747871619565995</v>
      </c>
      <c r="AB56" s="12">
        <f t="shared" si="9"/>
        <v>0.24480899019816194</v>
      </c>
      <c r="AE56" s="5">
        <v>69</v>
      </c>
      <c r="AF56" s="16"/>
      <c r="AG56" s="16"/>
      <c r="AH56" s="16"/>
      <c r="AJ56" s="8">
        <f t="shared" si="10"/>
        <v>0</v>
      </c>
      <c r="AK56" s="8">
        <f t="shared" si="11"/>
        <v>0</v>
      </c>
      <c r="AL56" s="7">
        <f>'SPF Coefficients'!$C$3 + 'SPF Coefficients'!$C$4*'Curve Info'!$B58 + 'SPF Coefficients'!$C$5*'Curve Info'!$J58 + 'SPF Coefficients'!$C$6*'Curve Info'!$D58 + 'SPF Coefficients'!$C$7*'Curve Info'!$L58</f>
        <v>0.35582494941537618</v>
      </c>
      <c r="AM56" s="7">
        <f>'SPF Coefficients'!$C$3 + 'SPF Coefficients'!$C$4*'Curve Info'!$B58 + 'SPF Coefficients'!$C$5*'Curve Info'!$J58 + 'SPF Coefficients'!$C$6*'Curve Info'!$D58 + 'SPF Coefficients'!$C$7*'Curve Info'!$M58</f>
        <v>0.36778581632736945</v>
      </c>
      <c r="AN56" s="12">
        <f>1/(1+'SPF Coefficients'!$B$8*AM56)</f>
        <v>0.68800400477927559</v>
      </c>
      <c r="AO56" s="12">
        <f t="shared" si="12"/>
        <v>0.25303811453424524</v>
      </c>
      <c r="AP56" s="12">
        <f t="shared" si="13"/>
        <v>0.96747871619565995</v>
      </c>
      <c r="AQ56" s="12">
        <f t="shared" si="14"/>
        <v>0.24480899019816194</v>
      </c>
      <c r="AT56" s="5">
        <v>69</v>
      </c>
      <c r="AU56" s="16"/>
      <c r="AV56" s="16"/>
      <c r="AW56" s="16"/>
      <c r="AX56" s="16"/>
      <c r="AY56" s="8">
        <f t="shared" si="15"/>
        <v>0</v>
      </c>
      <c r="AZ56" s="8">
        <f t="shared" si="16"/>
        <v>0</v>
      </c>
      <c r="BA56" s="7">
        <f>'SPF Coefficients'!$C$3 + 'SPF Coefficients'!$C$4*'Curve Info'!$B58 + 'SPF Coefficients'!$C$5*'Curve Info'!$J58 + 'SPF Coefficients'!$C$6*'Curve Info'!$D58 + 'SPF Coefficients'!$C$7*'Curve Info'!$L58</f>
        <v>0.35582494941537618</v>
      </c>
      <c r="BB56" s="7">
        <f>'SPF Coefficients'!$C$3 + 'SPF Coefficients'!$C$4*'Curve Info'!$B58 + 'SPF Coefficients'!$C$5*'Curve Info'!$J58 + 'SPF Coefficients'!$C$6*'Curve Info'!$D58 + 'SPF Coefficients'!$C$7*'Curve Info'!$M58</f>
        <v>0.36778581632736945</v>
      </c>
      <c r="BC56" s="12">
        <f>1/(1+'SPF Coefficients'!$B$8*BB56)</f>
        <v>0.68800400477927559</v>
      </c>
      <c r="BD56" s="12">
        <f t="shared" si="17"/>
        <v>0.25303811453424524</v>
      </c>
      <c r="BE56" s="12">
        <f t="shared" si="18"/>
        <v>0.96747871619565995</v>
      </c>
      <c r="BF56" s="12">
        <f t="shared" si="19"/>
        <v>0.24480899019816194</v>
      </c>
    </row>
    <row r="57" spans="1:58" x14ac:dyDescent="0.3">
      <c r="A57" s="5">
        <v>70</v>
      </c>
      <c r="B57" s="16">
        <v>2</v>
      </c>
      <c r="C57" s="16">
        <v>5</v>
      </c>
      <c r="D57" s="16">
        <v>1</v>
      </c>
      <c r="E57" s="16">
        <v>8</v>
      </c>
      <c r="F57" s="8">
        <f t="shared" si="0"/>
        <v>0.66666666666666663</v>
      </c>
      <c r="G57" s="8">
        <f t="shared" si="1"/>
        <v>1.25</v>
      </c>
      <c r="H57" s="7">
        <f>'SPF Coefficients'!$C$3 + 'SPF Coefficients'!$C$4*'Curve Info'!$B59 + 'SPF Coefficients'!$C$5*'Curve Info'!$J59 + 'SPF Coefficients'!$C$6*'Curve Info'!$D59 + 'SPF Coefficients'!$C$7*'Curve Info'!$L59</f>
        <v>0.39571893325506852</v>
      </c>
      <c r="I57" s="7">
        <f>'SPF Coefficients'!$C$3 + 'SPF Coefficients'!$C$4*'Curve Info'!$B59 + 'SPF Coefficients'!$C$5*'Curve Info'!$J59 + 'SPF Coefficients'!$C$6*'Curve Info'!$D59 + 'SPF Coefficients'!$C$7*'Curve Info'!$M59</f>
        <v>0.40767980016706179</v>
      </c>
      <c r="J57" s="12">
        <f>1/(1+'SPF Coefficients'!$B$8*I57)</f>
        <v>0.66548246563854729</v>
      </c>
      <c r="K57" s="12">
        <f t="shared" si="2"/>
        <v>0.68945067655802239</v>
      </c>
      <c r="L57" s="12">
        <f t="shared" si="3"/>
        <v>0.97066112447295194</v>
      </c>
      <c r="M57" s="12">
        <f t="shared" si="4"/>
        <v>0.66922296897644751</v>
      </c>
      <c r="P57" s="5">
        <v>70</v>
      </c>
      <c r="Q57" s="16"/>
      <c r="R57" s="16"/>
      <c r="S57" s="16"/>
      <c r="U57" s="8">
        <f t="shared" si="5"/>
        <v>0</v>
      </c>
      <c r="V57" s="8">
        <f t="shared" si="6"/>
        <v>0</v>
      </c>
      <c r="W57" s="7">
        <f>'SPF Coefficients'!$C$3 + 'SPF Coefficients'!$C$4*'Curve Info'!$B59 + 'SPF Coefficients'!$C$5*'Curve Info'!$J59 + 'SPF Coefficients'!$C$6*'Curve Info'!$D59 + 'SPF Coefficients'!$C$7*'Curve Info'!$L59</f>
        <v>0.39571893325506852</v>
      </c>
      <c r="X57" s="7">
        <f>'SPF Coefficients'!$C$3 + 'SPF Coefficients'!$C$4*'Curve Info'!$B59 + 'SPF Coefficients'!$C$5*'Curve Info'!$J59 + 'SPF Coefficients'!$C$6*'Curve Info'!$D59 + 'SPF Coefficients'!$C$7*'Curve Info'!$M59</f>
        <v>0.40767980016706179</v>
      </c>
      <c r="Y57" s="12">
        <f>1/(1+'SPF Coefficients'!$B$8*X57)</f>
        <v>0.66548246563854729</v>
      </c>
      <c r="Z57" s="12">
        <f t="shared" si="7"/>
        <v>0.27130375860620654</v>
      </c>
      <c r="AA57" s="12">
        <f t="shared" si="8"/>
        <v>0.97066112447295194</v>
      </c>
      <c r="AB57" s="12">
        <f t="shared" si="9"/>
        <v>0.26334401140243874</v>
      </c>
      <c r="AE57" s="5">
        <v>70</v>
      </c>
      <c r="AF57" s="16"/>
      <c r="AG57" s="16"/>
      <c r="AH57" s="16"/>
      <c r="AJ57" s="8">
        <f t="shared" si="10"/>
        <v>0</v>
      </c>
      <c r="AK57" s="8">
        <f t="shared" si="11"/>
        <v>0</v>
      </c>
      <c r="AL57" s="7">
        <f>'SPF Coefficients'!$C$3 + 'SPF Coefficients'!$C$4*'Curve Info'!$B59 + 'SPF Coefficients'!$C$5*'Curve Info'!$J59 + 'SPF Coefficients'!$C$6*'Curve Info'!$D59 + 'SPF Coefficients'!$C$7*'Curve Info'!$L59</f>
        <v>0.39571893325506852</v>
      </c>
      <c r="AM57" s="7">
        <f>'SPF Coefficients'!$C$3 + 'SPF Coefficients'!$C$4*'Curve Info'!$B59 + 'SPF Coefficients'!$C$5*'Curve Info'!$J59 + 'SPF Coefficients'!$C$6*'Curve Info'!$D59 + 'SPF Coefficients'!$C$7*'Curve Info'!$M59</f>
        <v>0.40767980016706179</v>
      </c>
      <c r="AN57" s="12">
        <f>1/(1+'SPF Coefficients'!$B$8*AM57)</f>
        <v>0.66548246563854729</v>
      </c>
      <c r="AO57" s="12">
        <f t="shared" si="12"/>
        <v>0.27130375860620654</v>
      </c>
      <c r="AP57" s="12">
        <f t="shared" si="13"/>
        <v>0.97066112447295194</v>
      </c>
      <c r="AQ57" s="12">
        <f t="shared" si="14"/>
        <v>0.26334401140243874</v>
      </c>
      <c r="AT57" s="5">
        <v>70</v>
      </c>
      <c r="AU57" s="16"/>
      <c r="AV57" s="16"/>
      <c r="AW57" s="16"/>
      <c r="AX57" s="16"/>
      <c r="AY57" s="8">
        <f t="shared" si="15"/>
        <v>0</v>
      </c>
      <c r="AZ57" s="8">
        <f t="shared" si="16"/>
        <v>0</v>
      </c>
      <c r="BA57" s="7">
        <f>'SPF Coefficients'!$C$3 + 'SPF Coefficients'!$C$4*'Curve Info'!$B59 + 'SPF Coefficients'!$C$5*'Curve Info'!$J59 + 'SPF Coefficients'!$C$6*'Curve Info'!$D59 + 'SPF Coefficients'!$C$7*'Curve Info'!$L59</f>
        <v>0.39571893325506852</v>
      </c>
      <c r="BB57" s="7">
        <f>'SPF Coefficients'!$C$3 + 'SPF Coefficients'!$C$4*'Curve Info'!$B59 + 'SPF Coefficients'!$C$5*'Curve Info'!$J59 + 'SPF Coefficients'!$C$6*'Curve Info'!$D59 + 'SPF Coefficients'!$C$7*'Curve Info'!$M59</f>
        <v>0.40767980016706179</v>
      </c>
      <c r="BC57" s="12">
        <f>1/(1+'SPF Coefficients'!$B$8*BB57)</f>
        <v>0.66548246563854729</v>
      </c>
      <c r="BD57" s="12">
        <f t="shared" si="17"/>
        <v>0.27130375860620654</v>
      </c>
      <c r="BE57" s="12">
        <f t="shared" si="18"/>
        <v>0.97066112447295194</v>
      </c>
      <c r="BF57" s="12">
        <f t="shared" si="19"/>
        <v>0.26334401140243874</v>
      </c>
    </row>
    <row r="58" spans="1:58" x14ac:dyDescent="0.3">
      <c r="A58" s="5">
        <v>71</v>
      </c>
      <c r="B58" s="16">
        <v>2</v>
      </c>
      <c r="C58" s="16">
        <v>2</v>
      </c>
      <c r="D58" s="16">
        <v>2</v>
      </c>
      <c r="E58" s="16">
        <v>6</v>
      </c>
      <c r="F58" s="8">
        <f t="shared" si="0"/>
        <v>0.66666666666666663</v>
      </c>
      <c r="G58" s="8">
        <f t="shared" si="1"/>
        <v>0.5</v>
      </c>
      <c r="H58" s="7">
        <f>'SPF Coefficients'!$C$3 + 'SPF Coefficients'!$C$4*'Curve Info'!$B60 + 'SPF Coefficients'!$C$5*'Curve Info'!$J60 + 'SPF Coefficients'!$C$6*'Curve Info'!$D60 + 'SPF Coefficients'!$C$7*'Curve Info'!$L60</f>
        <v>0.36490091952300036</v>
      </c>
      <c r="I58" s="7">
        <f>'SPF Coefficients'!$C$3 + 'SPF Coefficients'!$C$4*'Curve Info'!$B60 + 'SPF Coefficients'!$C$5*'Curve Info'!$J60 + 'SPF Coefficients'!$C$6*'Curve Info'!$D60 + 'SPF Coefficients'!$C$7*'Curve Info'!$M60</f>
        <v>0.37686178643499363</v>
      </c>
      <c r="J58" s="12">
        <f>1/(1+'SPF Coefficients'!$B$8*I58)</f>
        <v>0.68274737803096752</v>
      </c>
      <c r="K58" s="12">
        <f t="shared" si="2"/>
        <v>0.41592770755307457</v>
      </c>
      <c r="L58" s="12">
        <f t="shared" si="3"/>
        <v>0.96826192693841495</v>
      </c>
      <c r="M58" s="12">
        <f t="shared" si="4"/>
        <v>0.4027269635824175</v>
      </c>
      <c r="P58" s="5">
        <v>71</v>
      </c>
      <c r="Q58" s="16"/>
      <c r="R58" s="16"/>
      <c r="S58" s="16"/>
      <c r="U58" s="8">
        <f t="shared" si="5"/>
        <v>0</v>
      </c>
      <c r="V58" s="8">
        <f t="shared" si="6"/>
        <v>0</v>
      </c>
      <c r="W58" s="7">
        <f>'SPF Coefficients'!$C$3 + 'SPF Coefficients'!$C$4*'Curve Info'!$B60 + 'SPF Coefficients'!$C$5*'Curve Info'!$J60 + 'SPF Coefficients'!$C$6*'Curve Info'!$D60 + 'SPF Coefficients'!$C$7*'Curve Info'!$L60</f>
        <v>0.36490091952300036</v>
      </c>
      <c r="X58" s="7">
        <f>'SPF Coefficients'!$C$3 + 'SPF Coefficients'!$C$4*'Curve Info'!$B60 + 'SPF Coefficients'!$C$5*'Curve Info'!$J60 + 'SPF Coefficients'!$C$6*'Curve Info'!$D60 + 'SPF Coefficients'!$C$7*'Curve Info'!$M60</f>
        <v>0.37686178643499363</v>
      </c>
      <c r="Y58" s="12">
        <f>1/(1+'SPF Coefficients'!$B$8*X58)</f>
        <v>0.68274737803096752</v>
      </c>
      <c r="Z58" s="12">
        <f t="shared" si="7"/>
        <v>0.25730139656855833</v>
      </c>
      <c r="AA58" s="12">
        <f t="shared" si="8"/>
        <v>0.96826192693841495</v>
      </c>
      <c r="AB58" s="12">
        <f t="shared" si="9"/>
        <v>0.24913514604541756</v>
      </c>
      <c r="AE58" s="5">
        <v>71</v>
      </c>
      <c r="AF58" s="16"/>
      <c r="AG58" s="16"/>
      <c r="AH58" s="16"/>
      <c r="AJ58" s="8">
        <f t="shared" si="10"/>
        <v>0</v>
      </c>
      <c r="AK58" s="8">
        <f t="shared" si="11"/>
        <v>0</v>
      </c>
      <c r="AL58" s="7">
        <f>'SPF Coefficients'!$C$3 + 'SPF Coefficients'!$C$4*'Curve Info'!$B60 + 'SPF Coefficients'!$C$5*'Curve Info'!$J60 + 'SPF Coefficients'!$C$6*'Curve Info'!$D60 + 'SPF Coefficients'!$C$7*'Curve Info'!$L60</f>
        <v>0.36490091952300036</v>
      </c>
      <c r="AM58" s="7">
        <f>'SPF Coefficients'!$C$3 + 'SPF Coefficients'!$C$4*'Curve Info'!$B60 + 'SPF Coefficients'!$C$5*'Curve Info'!$J60 + 'SPF Coefficients'!$C$6*'Curve Info'!$D60 + 'SPF Coefficients'!$C$7*'Curve Info'!$M60</f>
        <v>0.37686178643499363</v>
      </c>
      <c r="AN58" s="12">
        <f>1/(1+'SPF Coefficients'!$B$8*AM58)</f>
        <v>0.68274737803096752</v>
      </c>
      <c r="AO58" s="12">
        <f t="shared" si="12"/>
        <v>0.25730139656855833</v>
      </c>
      <c r="AP58" s="12">
        <f t="shared" si="13"/>
        <v>0.96826192693841495</v>
      </c>
      <c r="AQ58" s="12">
        <f t="shared" si="14"/>
        <v>0.24913514604541756</v>
      </c>
      <c r="AT58" s="5">
        <v>71</v>
      </c>
      <c r="AU58" s="16"/>
      <c r="AV58" s="16"/>
      <c r="AW58" s="16"/>
      <c r="AX58" s="16"/>
      <c r="AY58" s="8">
        <f t="shared" si="15"/>
        <v>0</v>
      </c>
      <c r="AZ58" s="8">
        <f t="shared" si="16"/>
        <v>0</v>
      </c>
      <c r="BA58" s="7">
        <f>'SPF Coefficients'!$C$3 + 'SPF Coefficients'!$C$4*'Curve Info'!$B60 + 'SPF Coefficients'!$C$5*'Curve Info'!$J60 + 'SPF Coefficients'!$C$6*'Curve Info'!$D60 + 'SPF Coefficients'!$C$7*'Curve Info'!$L60</f>
        <v>0.36490091952300036</v>
      </c>
      <c r="BB58" s="7">
        <f>'SPF Coefficients'!$C$3 + 'SPF Coefficients'!$C$4*'Curve Info'!$B60 + 'SPF Coefficients'!$C$5*'Curve Info'!$J60 + 'SPF Coefficients'!$C$6*'Curve Info'!$D60 + 'SPF Coefficients'!$C$7*'Curve Info'!$M60</f>
        <v>0.37686178643499363</v>
      </c>
      <c r="BC58" s="12">
        <f>1/(1+'SPF Coefficients'!$B$8*BB58)</f>
        <v>0.68274737803096752</v>
      </c>
      <c r="BD58" s="12">
        <f t="shared" si="17"/>
        <v>0.25730139656855833</v>
      </c>
      <c r="BE58" s="12">
        <f t="shared" si="18"/>
        <v>0.96826192693841495</v>
      </c>
      <c r="BF58" s="12">
        <f t="shared" si="19"/>
        <v>0.24913514604541756</v>
      </c>
    </row>
    <row r="59" spans="1:58" x14ac:dyDescent="0.3">
      <c r="A59" s="5">
        <v>72</v>
      </c>
      <c r="B59" s="16">
        <v>2</v>
      </c>
      <c r="C59" s="16"/>
      <c r="D59" s="16"/>
      <c r="E59" s="16">
        <v>2</v>
      </c>
      <c r="F59" s="8">
        <f t="shared" si="0"/>
        <v>0.66666666666666663</v>
      </c>
      <c r="G59" s="8">
        <f t="shared" si="1"/>
        <v>0</v>
      </c>
      <c r="H59" s="7">
        <f>'SPF Coefficients'!$C$3 + 'SPF Coefficients'!$C$4*'Curve Info'!$B61 + 'SPF Coefficients'!$C$5*'Curve Info'!$J61 + 'SPF Coefficients'!$C$6*'Curve Info'!$D61 + 'SPF Coefficients'!$C$7*'Curve Info'!$L61</f>
        <v>0.33605090240663626</v>
      </c>
      <c r="I59" s="7">
        <f>'SPF Coefficients'!$C$3 + 'SPF Coefficients'!$C$4*'Curve Info'!$B61 + 'SPF Coefficients'!$C$5*'Curve Info'!$J61 + 'SPF Coefficients'!$C$6*'Curve Info'!$D61 + 'SPF Coefficients'!$C$7*'Curve Info'!$M61</f>
        <v>0.34801176931862954</v>
      </c>
      <c r="J59" s="12">
        <f>1/(1+'SPF Coefficients'!$B$8*I59)</f>
        <v>0.69974182458667322</v>
      </c>
      <c r="K59" s="12">
        <f t="shared" si="2"/>
        <v>0.24351839044065426</v>
      </c>
      <c r="L59" s="12">
        <f t="shared" si="3"/>
        <v>0.96563085514202185</v>
      </c>
      <c r="M59" s="12">
        <f t="shared" si="4"/>
        <v>0.23514887160401773</v>
      </c>
      <c r="P59" s="5">
        <v>72</v>
      </c>
      <c r="Q59" s="16"/>
      <c r="R59" s="16"/>
      <c r="S59" s="16"/>
      <c r="U59" s="8">
        <f t="shared" si="5"/>
        <v>0</v>
      </c>
      <c r="V59" s="8">
        <f t="shared" si="6"/>
        <v>0</v>
      </c>
      <c r="W59" s="7">
        <f>'SPF Coefficients'!$C$3 + 'SPF Coefficients'!$C$4*'Curve Info'!$B61 + 'SPF Coefficients'!$C$5*'Curve Info'!$J61 + 'SPF Coefficients'!$C$6*'Curve Info'!$D61 + 'SPF Coefficients'!$C$7*'Curve Info'!$L61</f>
        <v>0.33605090240663626</v>
      </c>
      <c r="X59" s="7">
        <f>'SPF Coefficients'!$C$3 + 'SPF Coefficients'!$C$4*'Curve Info'!$B61 + 'SPF Coefficients'!$C$5*'Curve Info'!$J61 + 'SPF Coefficients'!$C$6*'Curve Info'!$D61 + 'SPF Coefficients'!$C$7*'Curve Info'!$M61</f>
        <v>0.34801176931862954</v>
      </c>
      <c r="Y59" s="12">
        <f>1/(1+'SPF Coefficients'!$B$8*X59)</f>
        <v>0.69974182458667322</v>
      </c>
      <c r="Z59" s="12">
        <f t="shared" si="7"/>
        <v>0.24351839044065426</v>
      </c>
      <c r="AA59" s="12">
        <f t="shared" si="8"/>
        <v>0.96563085514202185</v>
      </c>
      <c r="AB59" s="12">
        <f t="shared" si="9"/>
        <v>0.23514887160401773</v>
      </c>
      <c r="AE59" s="5">
        <v>72</v>
      </c>
      <c r="AF59" s="16"/>
      <c r="AG59" s="16"/>
      <c r="AH59" s="16"/>
      <c r="AJ59" s="8">
        <f t="shared" si="10"/>
        <v>0</v>
      </c>
      <c r="AK59" s="8">
        <f t="shared" si="11"/>
        <v>0</v>
      </c>
      <c r="AL59" s="7">
        <f>'SPF Coefficients'!$C$3 + 'SPF Coefficients'!$C$4*'Curve Info'!$B61 + 'SPF Coefficients'!$C$5*'Curve Info'!$J61 + 'SPF Coefficients'!$C$6*'Curve Info'!$D61 + 'SPF Coefficients'!$C$7*'Curve Info'!$L61</f>
        <v>0.33605090240663626</v>
      </c>
      <c r="AM59" s="7">
        <f>'SPF Coefficients'!$C$3 + 'SPF Coefficients'!$C$4*'Curve Info'!$B61 + 'SPF Coefficients'!$C$5*'Curve Info'!$J61 + 'SPF Coefficients'!$C$6*'Curve Info'!$D61 + 'SPF Coefficients'!$C$7*'Curve Info'!$M61</f>
        <v>0.34801176931862954</v>
      </c>
      <c r="AN59" s="12">
        <f>1/(1+'SPF Coefficients'!$B$8*AM59)</f>
        <v>0.69974182458667322</v>
      </c>
      <c r="AO59" s="12">
        <f t="shared" si="12"/>
        <v>0.24351839044065426</v>
      </c>
      <c r="AP59" s="12">
        <f t="shared" si="13"/>
        <v>0.96563085514202185</v>
      </c>
      <c r="AQ59" s="12">
        <f t="shared" si="14"/>
        <v>0.23514887160401773</v>
      </c>
      <c r="AT59" s="5">
        <v>72</v>
      </c>
      <c r="AU59" s="16">
        <v>2</v>
      </c>
      <c r="AV59" s="16"/>
      <c r="AW59" s="16"/>
      <c r="AX59" s="16">
        <v>2</v>
      </c>
      <c r="AY59" s="8">
        <f t="shared" si="15"/>
        <v>0.66666666666666663</v>
      </c>
      <c r="AZ59" s="8">
        <f t="shared" si="16"/>
        <v>0</v>
      </c>
      <c r="BA59" s="7">
        <f>'SPF Coefficients'!$C$3 + 'SPF Coefficients'!$C$4*'Curve Info'!$B61 + 'SPF Coefficients'!$C$5*'Curve Info'!$J61 + 'SPF Coefficients'!$C$6*'Curve Info'!$D61 + 'SPF Coefficients'!$C$7*'Curve Info'!$L61</f>
        <v>0.33605090240663626</v>
      </c>
      <c r="BB59" s="7">
        <f>'SPF Coefficients'!$C$3 + 'SPF Coefficients'!$C$4*'Curve Info'!$B61 + 'SPF Coefficients'!$C$5*'Curve Info'!$J61 + 'SPF Coefficients'!$C$6*'Curve Info'!$D61 + 'SPF Coefficients'!$C$7*'Curve Info'!$M61</f>
        <v>0.34801176931862954</v>
      </c>
      <c r="BC59" s="12">
        <f>1/(1+'SPF Coefficients'!$B$8*BB59)</f>
        <v>0.69974182458667322</v>
      </c>
      <c r="BD59" s="12">
        <f t="shared" si="17"/>
        <v>0.24351839044065426</v>
      </c>
      <c r="BE59" s="12">
        <f t="shared" si="18"/>
        <v>0.96563085514202185</v>
      </c>
      <c r="BF59" s="12">
        <f t="shared" si="19"/>
        <v>0.23514887160401773</v>
      </c>
    </row>
    <row r="60" spans="1:58" x14ac:dyDescent="0.3">
      <c r="A60" s="5">
        <v>74</v>
      </c>
      <c r="B60" s="16">
        <v>4</v>
      </c>
      <c r="C60" s="16">
        <v>19</v>
      </c>
      <c r="D60" s="16"/>
      <c r="E60" s="16">
        <v>23</v>
      </c>
      <c r="F60" s="8">
        <f t="shared" si="0"/>
        <v>1.3333333333333333</v>
      </c>
      <c r="G60" s="8">
        <f t="shared" si="1"/>
        <v>4.75</v>
      </c>
      <c r="H60" s="7">
        <f>'SPF Coefficients'!$C$3 + 'SPF Coefficients'!$C$4*'Curve Info'!$B62 + 'SPF Coefficients'!$C$5*'Curve Info'!$J62 + 'SPF Coefficients'!$C$6*'Curve Info'!$D62 + 'SPF Coefficients'!$C$7*'Curve Info'!$L62</f>
        <v>0.29701607760105359</v>
      </c>
      <c r="I60" s="7">
        <f>'SPF Coefficients'!$C$3 + 'SPF Coefficients'!$C$4*'Curve Info'!$B62 + 'SPF Coefficients'!$C$5*'Curve Info'!$J62 + 'SPF Coefficients'!$C$6*'Curve Info'!$D62 + 'SPF Coefficients'!$C$7*'Curve Info'!$M62</f>
        <v>0.306555279151213</v>
      </c>
      <c r="J60" s="12">
        <f>1/(1+'SPF Coefficients'!$B$8*I60)</f>
        <v>0.7256985371538095</v>
      </c>
      <c r="K60" s="12">
        <f t="shared" si="2"/>
        <v>1.5253986661562178</v>
      </c>
      <c r="L60" s="12">
        <f t="shared" si="3"/>
        <v>0.96888260552363847</v>
      </c>
      <c r="M60" s="12">
        <f t="shared" si="4"/>
        <v>1.477932234127719</v>
      </c>
      <c r="P60" s="5">
        <v>74</v>
      </c>
      <c r="Q60" s="16"/>
      <c r="R60" s="16"/>
      <c r="S60" s="16"/>
      <c r="U60" s="8">
        <f t="shared" si="5"/>
        <v>0</v>
      </c>
      <c r="V60" s="8">
        <f t="shared" si="6"/>
        <v>0</v>
      </c>
      <c r="W60" s="7">
        <f>'SPF Coefficients'!$C$3 + 'SPF Coefficients'!$C$4*'Curve Info'!$B62 + 'SPF Coefficients'!$C$5*'Curve Info'!$J62 + 'SPF Coefficients'!$C$6*'Curve Info'!$D62 + 'SPF Coefficients'!$C$7*'Curve Info'!$L62</f>
        <v>0.29701607760105359</v>
      </c>
      <c r="X60" s="7">
        <f>'SPF Coefficients'!$C$3 + 'SPF Coefficients'!$C$4*'Curve Info'!$B62 + 'SPF Coefficients'!$C$5*'Curve Info'!$J62 + 'SPF Coefficients'!$C$6*'Curve Info'!$D62 + 'SPF Coefficients'!$C$7*'Curve Info'!$M62</f>
        <v>0.306555279151213</v>
      </c>
      <c r="Y60" s="12">
        <f>1/(1+'SPF Coefficients'!$B$8*X60)</f>
        <v>0.7256985371538095</v>
      </c>
      <c r="Z60" s="12">
        <f t="shared" si="7"/>
        <v>0.222466717636813</v>
      </c>
      <c r="AA60" s="12">
        <f t="shared" si="8"/>
        <v>0.96888260552363847</v>
      </c>
      <c r="AB60" s="12">
        <f t="shared" si="9"/>
        <v>0.21554413302624695</v>
      </c>
      <c r="AE60" s="5">
        <v>74</v>
      </c>
      <c r="AF60" s="16"/>
      <c r="AG60" s="16"/>
      <c r="AH60" s="16"/>
      <c r="AJ60" s="8">
        <f t="shared" si="10"/>
        <v>0</v>
      </c>
      <c r="AK60" s="8">
        <f t="shared" si="11"/>
        <v>0</v>
      </c>
      <c r="AL60" s="7">
        <f>'SPF Coefficients'!$C$3 + 'SPF Coefficients'!$C$4*'Curve Info'!$B62 + 'SPF Coefficients'!$C$5*'Curve Info'!$J62 + 'SPF Coefficients'!$C$6*'Curve Info'!$D62 + 'SPF Coefficients'!$C$7*'Curve Info'!$L62</f>
        <v>0.29701607760105359</v>
      </c>
      <c r="AM60" s="7">
        <f>'SPF Coefficients'!$C$3 + 'SPF Coefficients'!$C$4*'Curve Info'!$B62 + 'SPF Coefficients'!$C$5*'Curve Info'!$J62 + 'SPF Coefficients'!$C$6*'Curve Info'!$D62 + 'SPF Coefficients'!$C$7*'Curve Info'!$M62</f>
        <v>0.306555279151213</v>
      </c>
      <c r="AN60" s="12">
        <f>1/(1+'SPF Coefficients'!$B$8*AM60)</f>
        <v>0.7256985371538095</v>
      </c>
      <c r="AO60" s="12">
        <f t="shared" si="12"/>
        <v>0.222466717636813</v>
      </c>
      <c r="AP60" s="12">
        <f t="shared" si="13"/>
        <v>0.96888260552363847</v>
      </c>
      <c r="AQ60" s="12">
        <f t="shared" si="14"/>
        <v>0.21554413302624695</v>
      </c>
      <c r="AT60" s="5">
        <v>74</v>
      </c>
      <c r="AU60" s="16"/>
      <c r="AV60" s="16"/>
      <c r="AW60" s="16"/>
      <c r="AX60" s="16"/>
      <c r="AY60" s="8">
        <f t="shared" si="15"/>
        <v>0</v>
      </c>
      <c r="AZ60" s="8">
        <f t="shared" si="16"/>
        <v>0</v>
      </c>
      <c r="BA60" s="7">
        <f>'SPF Coefficients'!$C$3 + 'SPF Coefficients'!$C$4*'Curve Info'!$B62 + 'SPF Coefficients'!$C$5*'Curve Info'!$J62 + 'SPF Coefficients'!$C$6*'Curve Info'!$D62 + 'SPF Coefficients'!$C$7*'Curve Info'!$L62</f>
        <v>0.29701607760105359</v>
      </c>
      <c r="BB60" s="7">
        <f>'SPF Coefficients'!$C$3 + 'SPF Coefficients'!$C$4*'Curve Info'!$B62 + 'SPF Coefficients'!$C$5*'Curve Info'!$J62 + 'SPF Coefficients'!$C$6*'Curve Info'!$D62 + 'SPF Coefficients'!$C$7*'Curve Info'!$M62</f>
        <v>0.306555279151213</v>
      </c>
      <c r="BC60" s="12">
        <f>1/(1+'SPF Coefficients'!$B$8*BB60)</f>
        <v>0.7256985371538095</v>
      </c>
      <c r="BD60" s="12">
        <f t="shared" si="17"/>
        <v>0.222466717636813</v>
      </c>
      <c r="BE60" s="12">
        <f t="shared" si="18"/>
        <v>0.96888260552363847</v>
      </c>
      <c r="BF60" s="12">
        <f t="shared" si="19"/>
        <v>0.21554413302624695</v>
      </c>
    </row>
    <row r="61" spans="1:58" x14ac:dyDescent="0.3">
      <c r="A61" s="5">
        <v>75</v>
      </c>
      <c r="B61" s="16">
        <v>1</v>
      </c>
      <c r="C61" s="16">
        <v>3</v>
      </c>
      <c r="D61" s="16">
        <v>1</v>
      </c>
      <c r="E61" s="16">
        <v>5</v>
      </c>
      <c r="F61" s="8">
        <f t="shared" si="0"/>
        <v>0.33333333333333331</v>
      </c>
      <c r="G61" s="8">
        <f t="shared" si="1"/>
        <v>0.75</v>
      </c>
      <c r="H61" s="7">
        <f>'SPF Coefficients'!$C$3 + 'SPF Coefficients'!$C$4*'Curve Info'!$B63 + 'SPF Coefficients'!$C$5*'Curve Info'!$J63 + 'SPF Coefficients'!$C$6*'Curve Info'!$D63 + 'SPF Coefficients'!$C$7*'Curve Info'!$L63</f>
        <v>0.24236252680668102</v>
      </c>
      <c r="I61" s="7">
        <f>'SPF Coefficients'!$C$3 + 'SPF Coefficients'!$C$4*'Curve Info'!$B63 + 'SPF Coefficients'!$C$5*'Curve Info'!$J63 + 'SPF Coefficients'!$C$6*'Curve Info'!$D63 + 'SPF Coefficients'!$C$7*'Curve Info'!$M63</f>
        <v>0.24158595323725707</v>
      </c>
      <c r="J61" s="12">
        <f>1/(1+'SPF Coefficients'!$B$8*I61)</f>
        <v>0.77048993924813836</v>
      </c>
      <c r="K61" s="12">
        <f t="shared" si="2"/>
        <v>0.35827209199687404</v>
      </c>
      <c r="L61" s="12">
        <f t="shared" si="3"/>
        <v>1.0032144814672288</v>
      </c>
      <c r="M61" s="12">
        <f t="shared" si="4"/>
        <v>0.35942375099682328</v>
      </c>
      <c r="P61" s="5">
        <v>75</v>
      </c>
      <c r="Q61" s="16"/>
      <c r="R61" s="16"/>
      <c r="S61" s="16"/>
      <c r="U61" s="8">
        <f t="shared" si="5"/>
        <v>0</v>
      </c>
      <c r="V61" s="8">
        <f t="shared" si="6"/>
        <v>0</v>
      </c>
      <c r="W61" s="7">
        <f>'SPF Coefficients'!$C$3 + 'SPF Coefficients'!$C$4*'Curve Info'!$B63 + 'SPF Coefficients'!$C$5*'Curve Info'!$J63 + 'SPF Coefficients'!$C$6*'Curve Info'!$D63 + 'SPF Coefficients'!$C$7*'Curve Info'!$L63</f>
        <v>0.24236252680668102</v>
      </c>
      <c r="X61" s="7">
        <f>'SPF Coefficients'!$C$3 + 'SPF Coefficients'!$C$4*'Curve Info'!$B63 + 'SPF Coefficients'!$C$5*'Curve Info'!$J63 + 'SPF Coefficients'!$C$6*'Curve Info'!$D63 + 'SPF Coefficients'!$C$7*'Curve Info'!$M63</f>
        <v>0.24158595323725707</v>
      </c>
      <c r="Y61" s="12">
        <f>1/(1+'SPF Coefficients'!$B$8*X61)</f>
        <v>0.77048993924813836</v>
      </c>
      <c r="Z61" s="12">
        <f t="shared" si="7"/>
        <v>0.18613954643297778</v>
      </c>
      <c r="AA61" s="12">
        <f t="shared" si="8"/>
        <v>1.0032144814672288</v>
      </c>
      <c r="AB61" s="12">
        <f t="shared" si="9"/>
        <v>0.18673788855530496</v>
      </c>
      <c r="AE61" s="5">
        <v>75</v>
      </c>
      <c r="AF61" s="16"/>
      <c r="AG61" s="16"/>
      <c r="AH61" s="16"/>
      <c r="AJ61" s="8">
        <f t="shared" si="10"/>
        <v>0</v>
      </c>
      <c r="AK61" s="8">
        <f t="shared" si="11"/>
        <v>0</v>
      </c>
      <c r="AL61" s="7">
        <f>'SPF Coefficients'!$C$3 + 'SPF Coefficients'!$C$4*'Curve Info'!$B63 + 'SPF Coefficients'!$C$5*'Curve Info'!$J63 + 'SPF Coefficients'!$C$6*'Curve Info'!$D63 + 'SPF Coefficients'!$C$7*'Curve Info'!$L63</f>
        <v>0.24236252680668102</v>
      </c>
      <c r="AM61" s="7">
        <f>'SPF Coefficients'!$C$3 + 'SPF Coefficients'!$C$4*'Curve Info'!$B63 + 'SPF Coefficients'!$C$5*'Curve Info'!$J63 + 'SPF Coefficients'!$C$6*'Curve Info'!$D63 + 'SPF Coefficients'!$C$7*'Curve Info'!$M63</f>
        <v>0.24158595323725707</v>
      </c>
      <c r="AN61" s="12">
        <f>1/(1+'SPF Coefficients'!$B$8*AM61)</f>
        <v>0.77048993924813836</v>
      </c>
      <c r="AO61" s="12">
        <f t="shared" si="12"/>
        <v>0.18613954643297778</v>
      </c>
      <c r="AP61" s="12">
        <f t="shared" si="13"/>
        <v>1.0032144814672288</v>
      </c>
      <c r="AQ61" s="12">
        <f t="shared" si="14"/>
        <v>0.18673788855530496</v>
      </c>
      <c r="AT61" s="5">
        <v>75</v>
      </c>
      <c r="AU61" s="16"/>
      <c r="AV61" s="16"/>
      <c r="AW61" s="16"/>
      <c r="AX61" s="16"/>
      <c r="AY61" s="8">
        <f t="shared" si="15"/>
        <v>0</v>
      </c>
      <c r="AZ61" s="8">
        <f t="shared" si="16"/>
        <v>0</v>
      </c>
      <c r="BA61" s="7">
        <f>'SPF Coefficients'!$C$3 + 'SPF Coefficients'!$C$4*'Curve Info'!$B63 + 'SPF Coefficients'!$C$5*'Curve Info'!$J63 + 'SPF Coefficients'!$C$6*'Curve Info'!$D63 + 'SPF Coefficients'!$C$7*'Curve Info'!$L63</f>
        <v>0.24236252680668102</v>
      </c>
      <c r="BB61" s="7">
        <f>'SPF Coefficients'!$C$3 + 'SPF Coefficients'!$C$4*'Curve Info'!$B63 + 'SPF Coefficients'!$C$5*'Curve Info'!$J63 + 'SPF Coefficients'!$C$6*'Curve Info'!$D63 + 'SPF Coefficients'!$C$7*'Curve Info'!$M63</f>
        <v>0.24158595323725707</v>
      </c>
      <c r="BC61" s="12">
        <f>1/(1+'SPF Coefficients'!$B$8*BB61)</f>
        <v>0.77048993924813836</v>
      </c>
      <c r="BD61" s="12">
        <f t="shared" si="17"/>
        <v>0.18613954643297778</v>
      </c>
      <c r="BE61" s="12">
        <f t="shared" si="18"/>
        <v>1.0032144814672288</v>
      </c>
      <c r="BF61" s="12">
        <f t="shared" si="19"/>
        <v>0.18673788855530496</v>
      </c>
    </row>
    <row r="62" spans="1:58" x14ac:dyDescent="0.3">
      <c r="A62" s="5">
        <v>76</v>
      </c>
      <c r="B62" s="16"/>
      <c r="C62" s="16">
        <v>1</v>
      </c>
      <c r="D62" s="16"/>
      <c r="E62" s="16">
        <v>1</v>
      </c>
      <c r="F62" s="8">
        <f t="shared" si="0"/>
        <v>0</v>
      </c>
      <c r="G62" s="8">
        <f t="shared" si="1"/>
        <v>0.25</v>
      </c>
      <c r="H62" s="7">
        <f>'SPF Coefficients'!$C$3 + 'SPF Coefficients'!$C$4*'Curve Info'!$B64 + 'SPF Coefficients'!$C$5*'Curve Info'!$J64 + 'SPF Coefficients'!$C$6*'Curve Info'!$D64 + 'SPF Coefficients'!$C$7*'Curve Info'!$L64</f>
        <v>0.28769286356809326</v>
      </c>
      <c r="I62" s="7">
        <f>'SPF Coefficients'!$C$3 + 'SPF Coefficients'!$C$4*'Curve Info'!$B64 + 'SPF Coefficients'!$C$5*'Curve Info'!$J64 + 'SPF Coefficients'!$C$6*'Curve Info'!$D64 + 'SPF Coefficients'!$C$7*'Curve Info'!$M64</f>
        <v>0.2869162899986693</v>
      </c>
      <c r="J62" s="12">
        <f>1/(1+'SPF Coefficients'!$B$8*I62)</f>
        <v>0.73867912256470558</v>
      </c>
      <c r="K62" s="12">
        <f t="shared" si="2"/>
        <v>0.27726929270456124</v>
      </c>
      <c r="L62" s="12">
        <f t="shared" si="3"/>
        <v>1.002706620699116</v>
      </c>
      <c r="M62" s="12">
        <f t="shared" si="4"/>
        <v>0.27801975551142466</v>
      </c>
      <c r="P62" s="5">
        <v>76</v>
      </c>
      <c r="Q62" s="16"/>
      <c r="R62" s="16"/>
      <c r="S62" s="16"/>
      <c r="U62" s="8">
        <f t="shared" si="5"/>
        <v>0</v>
      </c>
      <c r="V62" s="8">
        <f t="shared" si="6"/>
        <v>0</v>
      </c>
      <c r="W62" s="7">
        <f>'SPF Coefficients'!$C$3 + 'SPF Coefficients'!$C$4*'Curve Info'!$B64 + 'SPF Coefficients'!$C$5*'Curve Info'!$J64 + 'SPF Coefficients'!$C$6*'Curve Info'!$D64 + 'SPF Coefficients'!$C$7*'Curve Info'!$L64</f>
        <v>0.28769286356809326</v>
      </c>
      <c r="X62" s="7">
        <f>'SPF Coefficients'!$C$3 + 'SPF Coefficients'!$C$4*'Curve Info'!$B64 + 'SPF Coefficients'!$C$5*'Curve Info'!$J64 + 'SPF Coefficients'!$C$6*'Curve Info'!$D64 + 'SPF Coefficients'!$C$7*'Curve Info'!$M64</f>
        <v>0.2869162899986693</v>
      </c>
      <c r="Y62" s="12">
        <f>1/(1+'SPF Coefficients'!$B$8*X62)</f>
        <v>0.73867912256470558</v>
      </c>
      <c r="Z62" s="12">
        <f t="shared" si="7"/>
        <v>0.21193907334573767</v>
      </c>
      <c r="AA62" s="12">
        <f t="shared" si="8"/>
        <v>1.002706620699116</v>
      </c>
      <c r="AB62" s="12">
        <f t="shared" si="9"/>
        <v>0.21251271202860669</v>
      </c>
      <c r="AE62" s="5">
        <v>76</v>
      </c>
      <c r="AF62" s="16"/>
      <c r="AG62" s="16">
        <v>1</v>
      </c>
      <c r="AH62" s="16">
        <v>1</v>
      </c>
      <c r="AJ62" s="8">
        <f t="shared" si="10"/>
        <v>0</v>
      </c>
      <c r="AK62" s="8">
        <f t="shared" si="11"/>
        <v>0.25</v>
      </c>
      <c r="AL62" s="7">
        <f>'SPF Coefficients'!$C$3 + 'SPF Coefficients'!$C$4*'Curve Info'!$B64 + 'SPF Coefficients'!$C$5*'Curve Info'!$J64 + 'SPF Coefficients'!$C$6*'Curve Info'!$D64 + 'SPF Coefficients'!$C$7*'Curve Info'!$L64</f>
        <v>0.28769286356809326</v>
      </c>
      <c r="AM62" s="7">
        <f>'SPF Coefficients'!$C$3 + 'SPF Coefficients'!$C$4*'Curve Info'!$B64 + 'SPF Coefficients'!$C$5*'Curve Info'!$J64 + 'SPF Coefficients'!$C$6*'Curve Info'!$D64 + 'SPF Coefficients'!$C$7*'Curve Info'!$M64</f>
        <v>0.2869162899986693</v>
      </c>
      <c r="AN62" s="12">
        <f>1/(1+'SPF Coefficients'!$B$8*AM62)</f>
        <v>0.73867912256470558</v>
      </c>
      <c r="AO62" s="12">
        <f t="shared" si="12"/>
        <v>0.27726929270456124</v>
      </c>
      <c r="AP62" s="12">
        <f t="shared" si="13"/>
        <v>1.002706620699116</v>
      </c>
      <c r="AQ62" s="12">
        <f t="shared" si="14"/>
        <v>0.27801975551142466</v>
      </c>
      <c r="AT62" s="5">
        <v>76</v>
      </c>
      <c r="AU62" s="16"/>
      <c r="AV62" s="16"/>
      <c r="AW62" s="16"/>
      <c r="AX62" s="16"/>
      <c r="AY62" s="8">
        <f t="shared" si="15"/>
        <v>0</v>
      </c>
      <c r="AZ62" s="8">
        <f t="shared" si="16"/>
        <v>0</v>
      </c>
      <c r="BA62" s="7">
        <f>'SPF Coefficients'!$C$3 + 'SPF Coefficients'!$C$4*'Curve Info'!$B64 + 'SPF Coefficients'!$C$5*'Curve Info'!$J64 + 'SPF Coefficients'!$C$6*'Curve Info'!$D64 + 'SPF Coefficients'!$C$7*'Curve Info'!$L64</f>
        <v>0.28769286356809326</v>
      </c>
      <c r="BB62" s="7">
        <f>'SPF Coefficients'!$C$3 + 'SPF Coefficients'!$C$4*'Curve Info'!$B64 + 'SPF Coefficients'!$C$5*'Curve Info'!$J64 + 'SPF Coefficients'!$C$6*'Curve Info'!$D64 + 'SPF Coefficients'!$C$7*'Curve Info'!$M64</f>
        <v>0.2869162899986693</v>
      </c>
      <c r="BC62" s="12">
        <f>1/(1+'SPF Coefficients'!$B$8*BB62)</f>
        <v>0.73867912256470558</v>
      </c>
      <c r="BD62" s="12">
        <f t="shared" si="17"/>
        <v>0.21193907334573767</v>
      </c>
      <c r="BE62" s="12">
        <f t="shared" si="18"/>
        <v>1.002706620699116</v>
      </c>
      <c r="BF62" s="12">
        <f t="shared" si="19"/>
        <v>0.21251271202860669</v>
      </c>
    </row>
    <row r="63" spans="1:58" x14ac:dyDescent="0.3">
      <c r="A63" s="5">
        <v>77</v>
      </c>
      <c r="B63" s="16"/>
      <c r="C63" s="16">
        <v>1</v>
      </c>
      <c r="D63" s="16"/>
      <c r="E63" s="16">
        <v>1</v>
      </c>
      <c r="F63" s="8">
        <f t="shared" si="0"/>
        <v>0</v>
      </c>
      <c r="G63" s="8">
        <f t="shared" si="1"/>
        <v>0.25</v>
      </c>
      <c r="H63" s="7">
        <f>'SPF Coefficients'!$C$3 + 'SPF Coefficients'!$C$4*'Curve Info'!$B65 + 'SPF Coefficients'!$C$5*'Curve Info'!$J65 + 'SPF Coefficients'!$C$6*'Curve Info'!$D65 + 'SPF Coefficients'!$C$7*'Curve Info'!$L65</f>
        <v>0.23917228309568112</v>
      </c>
      <c r="I63" s="7">
        <f>'SPF Coefficients'!$C$3 + 'SPF Coefficients'!$C$4*'Curve Info'!$B65 + 'SPF Coefficients'!$C$5*'Curve Info'!$J65 + 'SPF Coefficients'!$C$6*'Curve Info'!$D65 + 'SPF Coefficients'!$C$7*'Curve Info'!$M65</f>
        <v>0.23839570952625716</v>
      </c>
      <c r="J63" s="12">
        <f>1/(1+'SPF Coefficients'!$B$8*I63)</f>
        <v>0.77283222097591131</v>
      </c>
      <c r="K63" s="12">
        <f t="shared" si="2"/>
        <v>0.24103183042032772</v>
      </c>
      <c r="L63" s="12">
        <f t="shared" si="3"/>
        <v>1.0032574980941023</v>
      </c>
      <c r="M63" s="12">
        <f t="shared" si="4"/>
        <v>0.24181699114853991</v>
      </c>
      <c r="P63" s="5">
        <v>77</v>
      </c>
      <c r="Q63" s="16"/>
      <c r="R63" s="16"/>
      <c r="S63" s="16"/>
      <c r="U63" s="8">
        <f t="shared" si="5"/>
        <v>0</v>
      </c>
      <c r="V63" s="8">
        <f t="shared" si="6"/>
        <v>0</v>
      </c>
      <c r="W63" s="7">
        <f>'SPF Coefficients'!$C$3 + 'SPF Coefficients'!$C$4*'Curve Info'!$B65 + 'SPF Coefficients'!$C$5*'Curve Info'!$J65 + 'SPF Coefficients'!$C$6*'Curve Info'!$D65 + 'SPF Coefficients'!$C$7*'Curve Info'!$L65</f>
        <v>0.23917228309568112</v>
      </c>
      <c r="X63" s="7">
        <f>'SPF Coefficients'!$C$3 + 'SPF Coefficients'!$C$4*'Curve Info'!$B65 + 'SPF Coefficients'!$C$5*'Curve Info'!$J65 + 'SPF Coefficients'!$C$6*'Curve Info'!$D65 + 'SPF Coefficients'!$C$7*'Curve Info'!$M65</f>
        <v>0.23839570952625716</v>
      </c>
      <c r="Y63" s="12">
        <f>1/(1+'SPF Coefficients'!$B$8*X63)</f>
        <v>0.77283222097591131</v>
      </c>
      <c r="Z63" s="12">
        <f t="shared" si="7"/>
        <v>0.18423988566430555</v>
      </c>
      <c r="AA63" s="12">
        <f t="shared" si="8"/>
        <v>1.0032574980941023</v>
      </c>
      <c r="AB63" s="12">
        <f t="shared" si="9"/>
        <v>0.18484004674071464</v>
      </c>
      <c r="AE63" s="5">
        <v>77</v>
      </c>
      <c r="AF63" s="16"/>
      <c r="AG63" s="16">
        <v>1</v>
      </c>
      <c r="AH63" s="16">
        <v>1</v>
      </c>
      <c r="AJ63" s="8">
        <f t="shared" si="10"/>
        <v>0</v>
      </c>
      <c r="AK63" s="8">
        <f t="shared" si="11"/>
        <v>0.25</v>
      </c>
      <c r="AL63" s="7">
        <f>'SPF Coefficients'!$C$3 + 'SPF Coefficients'!$C$4*'Curve Info'!$B65 + 'SPF Coefficients'!$C$5*'Curve Info'!$J65 + 'SPF Coefficients'!$C$6*'Curve Info'!$D65 + 'SPF Coefficients'!$C$7*'Curve Info'!$L65</f>
        <v>0.23917228309568112</v>
      </c>
      <c r="AM63" s="7">
        <f>'SPF Coefficients'!$C$3 + 'SPF Coefficients'!$C$4*'Curve Info'!$B65 + 'SPF Coefficients'!$C$5*'Curve Info'!$J65 + 'SPF Coefficients'!$C$6*'Curve Info'!$D65 + 'SPF Coefficients'!$C$7*'Curve Info'!$M65</f>
        <v>0.23839570952625716</v>
      </c>
      <c r="AN63" s="12">
        <f>1/(1+'SPF Coefficients'!$B$8*AM63)</f>
        <v>0.77283222097591131</v>
      </c>
      <c r="AO63" s="12">
        <f t="shared" si="12"/>
        <v>0.24103183042032772</v>
      </c>
      <c r="AP63" s="12">
        <f t="shared" si="13"/>
        <v>1.0032574980941023</v>
      </c>
      <c r="AQ63" s="12">
        <f t="shared" si="14"/>
        <v>0.24181699114853991</v>
      </c>
      <c r="AT63" s="5">
        <v>77</v>
      </c>
      <c r="AU63" s="16"/>
      <c r="AV63" s="16"/>
      <c r="AW63" s="16"/>
      <c r="AX63" s="16"/>
      <c r="AY63" s="8">
        <f t="shared" si="15"/>
        <v>0</v>
      </c>
      <c r="AZ63" s="8">
        <f t="shared" si="16"/>
        <v>0</v>
      </c>
      <c r="BA63" s="7">
        <f>'SPF Coefficients'!$C$3 + 'SPF Coefficients'!$C$4*'Curve Info'!$B65 + 'SPF Coefficients'!$C$5*'Curve Info'!$J65 + 'SPF Coefficients'!$C$6*'Curve Info'!$D65 + 'SPF Coefficients'!$C$7*'Curve Info'!$L65</f>
        <v>0.23917228309568112</v>
      </c>
      <c r="BB63" s="7">
        <f>'SPF Coefficients'!$C$3 + 'SPF Coefficients'!$C$4*'Curve Info'!$B65 + 'SPF Coefficients'!$C$5*'Curve Info'!$J65 + 'SPF Coefficients'!$C$6*'Curve Info'!$D65 + 'SPF Coefficients'!$C$7*'Curve Info'!$M65</f>
        <v>0.23839570952625716</v>
      </c>
      <c r="BC63" s="12">
        <f>1/(1+'SPF Coefficients'!$B$8*BB63)</f>
        <v>0.77283222097591131</v>
      </c>
      <c r="BD63" s="12">
        <f t="shared" si="17"/>
        <v>0.18423988566430555</v>
      </c>
      <c r="BE63" s="12">
        <f t="shared" si="18"/>
        <v>1.0032574980941023</v>
      </c>
      <c r="BF63" s="12">
        <f t="shared" si="19"/>
        <v>0.18484004674071464</v>
      </c>
    </row>
    <row r="64" spans="1:58" x14ac:dyDescent="0.3">
      <c r="A64" s="5">
        <v>78</v>
      </c>
      <c r="B64" s="16">
        <v>1</v>
      </c>
      <c r="C64" s="16">
        <v>3</v>
      </c>
      <c r="D64" s="16">
        <v>1</v>
      </c>
      <c r="E64" s="16">
        <v>5</v>
      </c>
      <c r="F64" s="8">
        <f t="shared" si="0"/>
        <v>0.33333333333333331</v>
      </c>
      <c r="G64" s="8">
        <f t="shared" si="1"/>
        <v>0.75</v>
      </c>
      <c r="H64" s="7">
        <f>'SPF Coefficients'!$C$3 + 'SPF Coefficients'!$C$4*'Curve Info'!$B66 + 'SPF Coefficients'!$C$5*'Curve Info'!$J66 + 'SPF Coefficients'!$C$6*'Curve Info'!$D66 + 'SPF Coefficients'!$C$7*'Curve Info'!$L66</f>
        <v>0.26929840306136893</v>
      </c>
      <c r="I64" s="7">
        <f>'SPF Coefficients'!$C$3 + 'SPF Coefficients'!$C$4*'Curve Info'!$B66 + 'SPF Coefficients'!$C$5*'Curve Info'!$J66 + 'SPF Coefficients'!$C$6*'Curve Info'!$D66 + 'SPF Coefficients'!$C$7*'Curve Info'!$M66</f>
        <v>0.26852182949194497</v>
      </c>
      <c r="J64" s="12">
        <f>1/(1+'SPF Coefficients'!$B$8*I64)</f>
        <v>0.75126546022250362</v>
      </c>
      <c r="K64" s="12">
        <f t="shared" si="2"/>
        <v>0.38828208064617697</v>
      </c>
      <c r="L64" s="12">
        <f t="shared" si="3"/>
        <v>1.0028920314258742</v>
      </c>
      <c r="M64" s="12">
        <f t="shared" si="4"/>
        <v>0.38940500462550953</v>
      </c>
      <c r="P64" s="5">
        <v>78</v>
      </c>
      <c r="Q64" s="16"/>
      <c r="R64" s="16"/>
      <c r="S64" s="16"/>
      <c r="U64" s="8">
        <f t="shared" si="5"/>
        <v>0</v>
      </c>
      <c r="V64" s="8">
        <f t="shared" si="6"/>
        <v>0</v>
      </c>
      <c r="W64" s="7">
        <f>'SPF Coefficients'!$C$3 + 'SPF Coefficients'!$C$4*'Curve Info'!$B66 + 'SPF Coefficients'!$C$5*'Curve Info'!$J66 + 'SPF Coefficients'!$C$6*'Curve Info'!$D66 + 'SPF Coefficients'!$C$7*'Curve Info'!$L66</f>
        <v>0.26929840306136893</v>
      </c>
      <c r="X64" s="7">
        <f>'SPF Coefficients'!$C$3 + 'SPF Coefficients'!$C$4*'Curve Info'!$B66 + 'SPF Coefficients'!$C$5*'Curve Info'!$J66 + 'SPF Coefficients'!$C$6*'Curve Info'!$D66 + 'SPF Coefficients'!$C$7*'Curve Info'!$M66</f>
        <v>0.26852182949194497</v>
      </c>
      <c r="Y64" s="12">
        <f>1/(1+'SPF Coefficients'!$B$8*X64)</f>
        <v>0.75126546022250362</v>
      </c>
      <c r="Z64" s="12">
        <f t="shared" si="7"/>
        <v>0.20173117581305469</v>
      </c>
      <c r="AA64" s="12">
        <f t="shared" si="8"/>
        <v>1.0028920314258742</v>
      </c>
      <c r="AB64" s="12">
        <f t="shared" si="9"/>
        <v>0.20231458871308461</v>
      </c>
      <c r="AE64" s="5">
        <v>78</v>
      </c>
      <c r="AF64" s="16"/>
      <c r="AG64" s="16"/>
      <c r="AH64" s="16"/>
      <c r="AJ64" s="8">
        <f t="shared" si="10"/>
        <v>0</v>
      </c>
      <c r="AK64" s="8">
        <f t="shared" si="11"/>
        <v>0</v>
      </c>
      <c r="AL64" s="7">
        <f>'SPF Coefficients'!$C$3 + 'SPF Coefficients'!$C$4*'Curve Info'!$B66 + 'SPF Coefficients'!$C$5*'Curve Info'!$J66 + 'SPF Coefficients'!$C$6*'Curve Info'!$D66 + 'SPF Coefficients'!$C$7*'Curve Info'!$L66</f>
        <v>0.26929840306136893</v>
      </c>
      <c r="AM64" s="7">
        <f>'SPF Coefficients'!$C$3 + 'SPF Coefficients'!$C$4*'Curve Info'!$B66 + 'SPF Coefficients'!$C$5*'Curve Info'!$J66 + 'SPF Coefficients'!$C$6*'Curve Info'!$D66 + 'SPF Coefficients'!$C$7*'Curve Info'!$M66</f>
        <v>0.26852182949194497</v>
      </c>
      <c r="AN64" s="12">
        <f>1/(1+'SPF Coefficients'!$B$8*AM64)</f>
        <v>0.75126546022250362</v>
      </c>
      <c r="AO64" s="12">
        <f t="shared" si="12"/>
        <v>0.20173117581305469</v>
      </c>
      <c r="AP64" s="12">
        <f t="shared" si="13"/>
        <v>1.0028920314258742</v>
      </c>
      <c r="AQ64" s="12">
        <f t="shared" si="14"/>
        <v>0.20231458871308461</v>
      </c>
      <c r="AT64" s="5">
        <v>78</v>
      </c>
      <c r="AU64" s="16"/>
      <c r="AV64" s="16"/>
      <c r="AW64" s="16"/>
      <c r="AX64" s="16"/>
      <c r="AY64" s="8">
        <f t="shared" si="15"/>
        <v>0</v>
      </c>
      <c r="AZ64" s="8">
        <f t="shared" si="16"/>
        <v>0</v>
      </c>
      <c r="BA64" s="7">
        <f>'SPF Coefficients'!$C$3 + 'SPF Coefficients'!$C$4*'Curve Info'!$B66 + 'SPF Coefficients'!$C$5*'Curve Info'!$J66 + 'SPF Coefficients'!$C$6*'Curve Info'!$D66 + 'SPF Coefficients'!$C$7*'Curve Info'!$L66</f>
        <v>0.26929840306136893</v>
      </c>
      <c r="BB64" s="7">
        <f>'SPF Coefficients'!$C$3 + 'SPF Coefficients'!$C$4*'Curve Info'!$B66 + 'SPF Coefficients'!$C$5*'Curve Info'!$J66 + 'SPF Coefficients'!$C$6*'Curve Info'!$D66 + 'SPF Coefficients'!$C$7*'Curve Info'!$M66</f>
        <v>0.26852182949194497</v>
      </c>
      <c r="BC64" s="12">
        <f>1/(1+'SPF Coefficients'!$B$8*BB64)</f>
        <v>0.75126546022250362</v>
      </c>
      <c r="BD64" s="12">
        <f t="shared" si="17"/>
        <v>0.20173117581305469</v>
      </c>
      <c r="BE64" s="12">
        <f t="shared" si="18"/>
        <v>1.0028920314258742</v>
      </c>
      <c r="BF64" s="12">
        <f t="shared" si="19"/>
        <v>0.20231458871308461</v>
      </c>
    </row>
    <row r="65" spans="1:59" x14ac:dyDescent="0.3">
      <c r="A65" s="5">
        <v>79</v>
      </c>
      <c r="B65" s="16">
        <v>1</v>
      </c>
      <c r="C65" s="16"/>
      <c r="D65" s="16"/>
      <c r="E65" s="16">
        <v>1</v>
      </c>
      <c r="F65" s="8">
        <f t="shared" si="0"/>
        <v>0.33333333333333331</v>
      </c>
      <c r="G65" s="8">
        <f t="shared" si="1"/>
        <v>0</v>
      </c>
      <c r="H65" s="7">
        <f>'SPF Coefficients'!$C$3 + 'SPF Coefficients'!$C$4*'Curve Info'!$B67 + 'SPF Coefficients'!$C$5*'Curve Info'!$J67 + 'SPF Coefficients'!$C$6*'Curve Info'!$D67 + 'SPF Coefficients'!$C$7*'Curve Info'!$L67</f>
        <v>0.24653290731843353</v>
      </c>
      <c r="I65" s="7">
        <f>'SPF Coefficients'!$C$3 + 'SPF Coefficients'!$C$4*'Curve Info'!$B67 + 'SPF Coefficients'!$C$5*'Curve Info'!$J67 + 'SPF Coefficients'!$C$6*'Curve Info'!$D67 + 'SPF Coefficients'!$C$7*'Curve Info'!$M67</f>
        <v>0.24575633374900957</v>
      </c>
      <c r="J65" s="12">
        <f>1/(1+'SPF Coefficients'!$B$8*I65)</f>
        <v>0.7674493660500703</v>
      </c>
      <c r="K65" s="12">
        <f t="shared" si="2"/>
        <v>0.1886055425384669</v>
      </c>
      <c r="L65" s="12">
        <f t="shared" si="3"/>
        <v>1.0031599330832184</v>
      </c>
      <c r="M65" s="12">
        <f t="shared" si="4"/>
        <v>0.18920152343201255</v>
      </c>
      <c r="P65" s="5">
        <v>79</v>
      </c>
      <c r="Q65" s="16"/>
      <c r="R65" s="16"/>
      <c r="S65" s="16"/>
      <c r="U65" s="8">
        <f t="shared" si="5"/>
        <v>0</v>
      </c>
      <c r="V65" s="8">
        <f t="shared" si="6"/>
        <v>0</v>
      </c>
      <c r="W65" s="7">
        <f>'SPF Coefficients'!$C$3 + 'SPF Coefficients'!$C$4*'Curve Info'!$B67 + 'SPF Coefficients'!$C$5*'Curve Info'!$J67 + 'SPF Coefficients'!$C$6*'Curve Info'!$D67 + 'SPF Coefficients'!$C$7*'Curve Info'!$L67</f>
        <v>0.24653290731843353</v>
      </c>
      <c r="X65" s="7">
        <f>'SPF Coefficients'!$C$3 + 'SPF Coefficients'!$C$4*'Curve Info'!$B67 + 'SPF Coefficients'!$C$5*'Curve Info'!$J67 + 'SPF Coefficients'!$C$6*'Curve Info'!$D67 + 'SPF Coefficients'!$C$7*'Curve Info'!$M67</f>
        <v>0.24575633374900957</v>
      </c>
      <c r="Y65" s="12">
        <f>1/(1+'SPF Coefficients'!$B$8*X65)</f>
        <v>0.7674493660500703</v>
      </c>
      <c r="Z65" s="12">
        <f t="shared" si="7"/>
        <v>0.1886055425384669</v>
      </c>
      <c r="AA65" s="12">
        <f t="shared" si="8"/>
        <v>1.0031599330832184</v>
      </c>
      <c r="AB65" s="12">
        <f t="shared" si="9"/>
        <v>0.18920152343201255</v>
      </c>
      <c r="AE65" s="5">
        <v>79</v>
      </c>
      <c r="AF65" s="16">
        <v>1</v>
      </c>
      <c r="AG65" s="16"/>
      <c r="AH65" s="16">
        <v>1</v>
      </c>
      <c r="AJ65" s="8">
        <f t="shared" si="10"/>
        <v>0.33333333333333331</v>
      </c>
      <c r="AK65" s="8">
        <f t="shared" si="11"/>
        <v>0</v>
      </c>
      <c r="AL65" s="7">
        <f>'SPF Coefficients'!$C$3 + 'SPF Coefficients'!$C$4*'Curve Info'!$B67 + 'SPF Coefficients'!$C$5*'Curve Info'!$J67 + 'SPF Coefficients'!$C$6*'Curve Info'!$D67 + 'SPF Coefficients'!$C$7*'Curve Info'!$L67</f>
        <v>0.24653290731843353</v>
      </c>
      <c r="AM65" s="7">
        <f>'SPF Coefficients'!$C$3 + 'SPF Coefficients'!$C$4*'Curve Info'!$B67 + 'SPF Coefficients'!$C$5*'Curve Info'!$J67 + 'SPF Coefficients'!$C$6*'Curve Info'!$D67 + 'SPF Coefficients'!$C$7*'Curve Info'!$M67</f>
        <v>0.24575633374900957</v>
      </c>
      <c r="AN65" s="12">
        <f>1/(1+'SPF Coefficients'!$B$8*AM65)</f>
        <v>0.7674493660500703</v>
      </c>
      <c r="AO65" s="12">
        <f t="shared" si="12"/>
        <v>0.1886055425384669</v>
      </c>
      <c r="AP65" s="12">
        <f t="shared" si="13"/>
        <v>1.0031599330832184</v>
      </c>
      <c r="AQ65" s="12">
        <f t="shared" si="14"/>
        <v>0.18920152343201255</v>
      </c>
      <c r="AT65" s="5">
        <v>79</v>
      </c>
      <c r="AU65" s="16"/>
      <c r="AV65" s="16"/>
      <c r="AW65" s="16"/>
      <c r="AX65" s="16"/>
      <c r="AY65" s="8">
        <f t="shared" si="15"/>
        <v>0</v>
      </c>
      <c r="AZ65" s="8">
        <f t="shared" si="16"/>
        <v>0</v>
      </c>
      <c r="BA65" s="7">
        <f>'SPF Coefficients'!$C$3 + 'SPF Coefficients'!$C$4*'Curve Info'!$B67 + 'SPF Coefficients'!$C$5*'Curve Info'!$J67 + 'SPF Coefficients'!$C$6*'Curve Info'!$D67 + 'SPF Coefficients'!$C$7*'Curve Info'!$L67</f>
        <v>0.24653290731843353</v>
      </c>
      <c r="BB65" s="7">
        <f>'SPF Coefficients'!$C$3 + 'SPF Coefficients'!$C$4*'Curve Info'!$B67 + 'SPF Coefficients'!$C$5*'Curve Info'!$J67 + 'SPF Coefficients'!$C$6*'Curve Info'!$D67 + 'SPF Coefficients'!$C$7*'Curve Info'!$M67</f>
        <v>0.24575633374900957</v>
      </c>
      <c r="BC65" s="12">
        <f>1/(1+'SPF Coefficients'!$B$8*BB65)</f>
        <v>0.7674493660500703</v>
      </c>
      <c r="BD65" s="12">
        <f t="shared" si="17"/>
        <v>0.1886055425384669</v>
      </c>
      <c r="BE65" s="12">
        <f t="shared" si="18"/>
        <v>1.0031599330832184</v>
      </c>
      <c r="BF65" s="12">
        <f t="shared" si="19"/>
        <v>0.18920152343201255</v>
      </c>
    </row>
    <row r="66" spans="1:59" x14ac:dyDescent="0.3">
      <c r="A66" s="5">
        <v>82</v>
      </c>
      <c r="B66" s="16">
        <v>1</v>
      </c>
      <c r="C66" s="16">
        <v>2</v>
      </c>
      <c r="D66" s="16">
        <v>1</v>
      </c>
      <c r="E66" s="16">
        <v>4</v>
      </c>
      <c r="F66" s="8">
        <f t="shared" si="0"/>
        <v>0.33333333333333331</v>
      </c>
      <c r="G66" s="8">
        <f t="shared" si="1"/>
        <v>0.5</v>
      </c>
      <c r="H66" s="7">
        <f>'SPF Coefficients'!$C$3 + 'SPF Coefficients'!$C$4*'Curve Info'!$B68 + 'SPF Coefficients'!$C$5*'Curve Info'!$J68 + 'SPF Coefficients'!$C$6*'Curve Info'!$D68 + 'SPF Coefficients'!$C$7*'Curve Info'!$L68</f>
        <v>0.28818974623050242</v>
      </c>
      <c r="I66" s="7">
        <f>'SPF Coefficients'!$C$3 + 'SPF Coefficients'!$C$4*'Curve Info'!$B68 + 'SPF Coefficients'!$C$5*'Curve Info'!$J68 + 'SPF Coefficients'!$C$6*'Curve Info'!$D68 + 'SPF Coefficients'!$C$7*'Curve Info'!$M68</f>
        <v>0.26161039267126696</v>
      </c>
      <c r="J66" s="12">
        <f>1/(1+'SPF Coefficients'!$B$8*I66)</f>
        <v>0.75610615404692239</v>
      </c>
      <c r="K66" s="12">
        <f t="shared" si="2"/>
        <v>0.31975215083791564</v>
      </c>
      <c r="L66" s="12">
        <f t="shared" si="3"/>
        <v>1.1015989972257503</v>
      </c>
      <c r="M66" s="12">
        <f t="shared" si="4"/>
        <v>0.35223864872382471</v>
      </c>
      <c r="P66" s="5">
        <v>82</v>
      </c>
      <c r="Q66" s="16"/>
      <c r="R66" s="16"/>
      <c r="S66" s="16"/>
      <c r="U66" s="8">
        <f t="shared" si="5"/>
        <v>0</v>
      </c>
      <c r="V66" s="8">
        <f t="shared" si="6"/>
        <v>0</v>
      </c>
      <c r="W66" s="7">
        <f>'SPF Coefficients'!$C$3 + 'SPF Coefficients'!$C$4*'Curve Info'!$B68 + 'SPF Coefficients'!$C$5*'Curve Info'!$J68 + 'SPF Coefficients'!$C$6*'Curve Info'!$D68 + 'SPF Coefficients'!$C$7*'Curve Info'!$L68</f>
        <v>0.28818974623050242</v>
      </c>
      <c r="X66" s="7">
        <f>'SPF Coefficients'!$C$3 + 'SPF Coefficients'!$C$4*'Curve Info'!$B68 + 'SPF Coefficients'!$C$5*'Curve Info'!$J68 + 'SPF Coefficients'!$C$6*'Curve Info'!$D68 + 'SPF Coefficients'!$C$7*'Curve Info'!$M68</f>
        <v>0.26161039267126696</v>
      </c>
      <c r="Y66" s="12">
        <f>1/(1+'SPF Coefficients'!$B$8*X66)</f>
        <v>0.75610615404692239</v>
      </c>
      <c r="Z66" s="12">
        <f t="shared" si="7"/>
        <v>0.19780522786137683</v>
      </c>
      <c r="AA66" s="12">
        <f t="shared" si="8"/>
        <v>1.1015989972257503</v>
      </c>
      <c r="AB66" s="12">
        <f t="shared" si="9"/>
        <v>0.21790204065810376</v>
      </c>
      <c r="AE66" s="5">
        <v>82</v>
      </c>
      <c r="AF66" s="16"/>
      <c r="AG66" s="16"/>
      <c r="AH66" s="16"/>
      <c r="AJ66" s="8">
        <f t="shared" si="10"/>
        <v>0</v>
      </c>
      <c r="AK66" s="8">
        <f t="shared" si="11"/>
        <v>0</v>
      </c>
      <c r="AL66" s="7">
        <f>'SPF Coefficients'!$C$3 + 'SPF Coefficients'!$C$4*'Curve Info'!$B68 + 'SPF Coefficients'!$C$5*'Curve Info'!$J68 + 'SPF Coefficients'!$C$6*'Curve Info'!$D68 + 'SPF Coefficients'!$C$7*'Curve Info'!$L68</f>
        <v>0.28818974623050242</v>
      </c>
      <c r="AM66" s="7">
        <f>'SPF Coefficients'!$C$3 + 'SPF Coefficients'!$C$4*'Curve Info'!$B68 + 'SPF Coefficients'!$C$5*'Curve Info'!$J68 + 'SPF Coefficients'!$C$6*'Curve Info'!$D68 + 'SPF Coefficients'!$C$7*'Curve Info'!$M68</f>
        <v>0.26161039267126696</v>
      </c>
      <c r="AN66" s="12">
        <f>1/(1+'SPF Coefficients'!$B$8*AM66)</f>
        <v>0.75610615404692239</v>
      </c>
      <c r="AO66" s="12">
        <f t="shared" si="12"/>
        <v>0.19780522786137683</v>
      </c>
      <c r="AP66" s="12">
        <f t="shared" si="13"/>
        <v>1.1015989972257503</v>
      </c>
      <c r="AQ66" s="12">
        <f t="shared" si="14"/>
        <v>0.21790204065810376</v>
      </c>
      <c r="AT66" s="5">
        <v>82</v>
      </c>
      <c r="AU66" s="16"/>
      <c r="AV66" s="16"/>
      <c r="AW66" s="16"/>
      <c r="AX66" s="16"/>
      <c r="AY66" s="8">
        <f t="shared" si="15"/>
        <v>0</v>
      </c>
      <c r="AZ66" s="8">
        <f t="shared" si="16"/>
        <v>0</v>
      </c>
      <c r="BA66" s="7">
        <f>'SPF Coefficients'!$C$3 + 'SPF Coefficients'!$C$4*'Curve Info'!$B68 + 'SPF Coefficients'!$C$5*'Curve Info'!$J68 + 'SPF Coefficients'!$C$6*'Curve Info'!$D68 + 'SPF Coefficients'!$C$7*'Curve Info'!$L68</f>
        <v>0.28818974623050242</v>
      </c>
      <c r="BB66" s="7">
        <f>'SPF Coefficients'!$C$3 + 'SPF Coefficients'!$C$4*'Curve Info'!$B68 + 'SPF Coefficients'!$C$5*'Curve Info'!$J68 + 'SPF Coefficients'!$C$6*'Curve Info'!$D68 + 'SPF Coefficients'!$C$7*'Curve Info'!$M68</f>
        <v>0.26161039267126696</v>
      </c>
      <c r="BC66" s="12">
        <f>1/(1+'SPF Coefficients'!$B$8*BB66)</f>
        <v>0.75610615404692239</v>
      </c>
      <c r="BD66" s="12">
        <f t="shared" si="17"/>
        <v>0.19780522786137683</v>
      </c>
      <c r="BE66" s="12">
        <f t="shared" si="18"/>
        <v>1.1015989972257503</v>
      </c>
      <c r="BF66" s="12">
        <f t="shared" si="19"/>
        <v>0.21790204065810376</v>
      </c>
    </row>
    <row r="67" spans="1:59" x14ac:dyDescent="0.3">
      <c r="A67" s="5">
        <v>83</v>
      </c>
      <c r="B67" s="16">
        <v>2</v>
      </c>
      <c r="C67" s="16">
        <v>2</v>
      </c>
      <c r="D67" s="16"/>
      <c r="E67" s="16">
        <v>4</v>
      </c>
      <c r="F67" s="8">
        <f t="shared" si="0"/>
        <v>0.66666666666666663</v>
      </c>
      <c r="G67" s="8">
        <f t="shared" si="1"/>
        <v>0.5</v>
      </c>
      <c r="H67" s="7">
        <f>'SPF Coefficients'!$C$3 + 'SPF Coefficients'!$C$4*'Curve Info'!$B69 + 'SPF Coefficients'!$C$5*'Curve Info'!$J69 + 'SPF Coefficients'!$C$6*'Curve Info'!$D69 + 'SPF Coefficients'!$C$7*'Curve Info'!$L69</f>
        <v>0.33160589330984058</v>
      </c>
      <c r="I67" s="7">
        <f>'SPF Coefficients'!$C$3 + 'SPF Coefficients'!$C$4*'Curve Info'!$B69 + 'SPF Coefficients'!$C$5*'Curve Info'!$J69 + 'SPF Coefficients'!$C$6*'Curve Info'!$D69 + 'SPF Coefficients'!$C$7*'Curve Info'!$M69</f>
        <v>0.33175123398167916</v>
      </c>
      <c r="J67" s="12">
        <f>1/(1+'SPF Coefficients'!$B$8*I67)</f>
        <v>0.70969839041602201</v>
      </c>
      <c r="K67" s="12">
        <f t="shared" si="2"/>
        <v>0.38059412156731581</v>
      </c>
      <c r="L67" s="12">
        <f t="shared" si="3"/>
        <v>0.99956189862477918</v>
      </c>
      <c r="M67" s="12">
        <f t="shared" si="4"/>
        <v>0.38042738275925619</v>
      </c>
      <c r="P67" s="5">
        <v>83</v>
      </c>
      <c r="Q67" s="16"/>
      <c r="R67" s="16"/>
      <c r="S67" s="16"/>
      <c r="U67" s="8">
        <f t="shared" si="5"/>
        <v>0</v>
      </c>
      <c r="V67" s="8">
        <f t="shared" si="6"/>
        <v>0</v>
      </c>
      <c r="W67" s="7">
        <f>'SPF Coefficients'!$C$3 + 'SPF Coefficients'!$C$4*'Curve Info'!$B69 + 'SPF Coefficients'!$C$5*'Curve Info'!$J69 + 'SPF Coefficients'!$C$6*'Curve Info'!$D69 + 'SPF Coefficients'!$C$7*'Curve Info'!$L69</f>
        <v>0.33160589330984058</v>
      </c>
      <c r="X67" s="7">
        <f>'SPF Coefficients'!$C$3 + 'SPF Coefficients'!$C$4*'Curve Info'!$B69 + 'SPF Coefficients'!$C$5*'Curve Info'!$J69 + 'SPF Coefficients'!$C$6*'Curve Info'!$D69 + 'SPF Coefficients'!$C$7*'Curve Info'!$M69</f>
        <v>0.33175123398167916</v>
      </c>
      <c r="Y67" s="12">
        <f>1/(1+'SPF Coefficients'!$B$8*X67)</f>
        <v>0.70969839041602201</v>
      </c>
      <c r="Z67" s="12">
        <f t="shared" si="7"/>
        <v>0.23544331677532682</v>
      </c>
      <c r="AA67" s="12">
        <f t="shared" si="8"/>
        <v>0.99956189862477918</v>
      </c>
      <c r="AB67" s="12">
        <f t="shared" si="9"/>
        <v>0.23534016873446098</v>
      </c>
      <c r="AE67" s="5">
        <v>83</v>
      </c>
      <c r="AF67" s="16"/>
      <c r="AG67" s="16"/>
      <c r="AH67" s="16"/>
      <c r="AJ67" s="8">
        <f t="shared" si="10"/>
        <v>0</v>
      </c>
      <c r="AK67" s="8">
        <f t="shared" si="11"/>
        <v>0</v>
      </c>
      <c r="AL67" s="7">
        <f>'SPF Coefficients'!$C$3 + 'SPF Coefficients'!$C$4*'Curve Info'!$B69 + 'SPF Coefficients'!$C$5*'Curve Info'!$J69 + 'SPF Coefficients'!$C$6*'Curve Info'!$D69 + 'SPF Coefficients'!$C$7*'Curve Info'!$L69</f>
        <v>0.33160589330984058</v>
      </c>
      <c r="AM67" s="7">
        <f>'SPF Coefficients'!$C$3 + 'SPF Coefficients'!$C$4*'Curve Info'!$B69 + 'SPF Coefficients'!$C$5*'Curve Info'!$J69 + 'SPF Coefficients'!$C$6*'Curve Info'!$D69 + 'SPF Coefficients'!$C$7*'Curve Info'!$M69</f>
        <v>0.33175123398167916</v>
      </c>
      <c r="AN67" s="12">
        <f>1/(1+'SPF Coefficients'!$B$8*AM67)</f>
        <v>0.70969839041602201</v>
      </c>
      <c r="AO67" s="12">
        <f t="shared" si="12"/>
        <v>0.23544331677532682</v>
      </c>
      <c r="AP67" s="12">
        <f t="shared" si="13"/>
        <v>0.99956189862477918</v>
      </c>
      <c r="AQ67" s="12">
        <f t="shared" si="14"/>
        <v>0.23534016873446098</v>
      </c>
      <c r="AT67" s="5">
        <v>83</v>
      </c>
      <c r="AU67" s="16"/>
      <c r="AV67" s="16"/>
      <c r="AW67" s="16"/>
      <c r="AX67" s="16"/>
      <c r="AY67" s="8">
        <f t="shared" si="15"/>
        <v>0</v>
      </c>
      <c r="AZ67" s="8">
        <f t="shared" si="16"/>
        <v>0</v>
      </c>
      <c r="BA67" s="7">
        <f>'SPF Coefficients'!$C$3 + 'SPF Coefficients'!$C$4*'Curve Info'!$B69 + 'SPF Coefficients'!$C$5*'Curve Info'!$J69 + 'SPF Coefficients'!$C$6*'Curve Info'!$D69 + 'SPF Coefficients'!$C$7*'Curve Info'!$L69</f>
        <v>0.33160589330984058</v>
      </c>
      <c r="BB67" s="7">
        <f>'SPF Coefficients'!$C$3 + 'SPF Coefficients'!$C$4*'Curve Info'!$B69 + 'SPF Coefficients'!$C$5*'Curve Info'!$J69 + 'SPF Coefficients'!$C$6*'Curve Info'!$D69 + 'SPF Coefficients'!$C$7*'Curve Info'!$M69</f>
        <v>0.33175123398167916</v>
      </c>
      <c r="BC67" s="12">
        <f>1/(1+'SPF Coefficients'!$B$8*BB67)</f>
        <v>0.70969839041602201</v>
      </c>
      <c r="BD67" s="12">
        <f t="shared" si="17"/>
        <v>0.23544331677532682</v>
      </c>
      <c r="BE67" s="12">
        <f t="shared" si="18"/>
        <v>0.99956189862477918</v>
      </c>
      <c r="BF67" s="12">
        <f t="shared" si="19"/>
        <v>0.23534016873446098</v>
      </c>
    </row>
    <row r="68" spans="1:59" x14ac:dyDescent="0.3">
      <c r="A68" s="5">
        <v>87</v>
      </c>
      <c r="B68" s="16">
        <v>1</v>
      </c>
      <c r="C68" s="16">
        <v>2</v>
      </c>
      <c r="D68" s="16">
        <v>1</v>
      </c>
      <c r="E68" s="16">
        <v>4</v>
      </c>
      <c r="F68" s="8">
        <f t="shared" si="0"/>
        <v>0.33333333333333331</v>
      </c>
      <c r="G68" s="8">
        <f t="shared" si="1"/>
        <v>0.5</v>
      </c>
      <c r="H68" s="7">
        <f>'SPF Coefficients'!$C$3 + 'SPF Coefficients'!$C$4*'Curve Info'!$B70 + 'SPF Coefficients'!$C$5*'Curve Info'!$J70 + 'SPF Coefficients'!$C$6*'Curve Info'!$D70 + 'SPF Coefficients'!$C$7*'Curve Info'!$L70</f>
        <v>0.2479641793080935</v>
      </c>
      <c r="I68" s="7">
        <f>'SPF Coefficients'!$C$3 + 'SPF Coefficients'!$C$4*'Curve Info'!$B70 + 'SPF Coefficients'!$C$5*'Curve Info'!$J70 + 'SPF Coefficients'!$C$6*'Curve Info'!$D70 + 'SPF Coefficients'!$C$7*'Curve Info'!$M70</f>
        <v>0.22497407376158479</v>
      </c>
      <c r="J68" s="12">
        <f>1/(1+'SPF Coefficients'!$B$8*I68)</f>
        <v>0.78284441374488167</v>
      </c>
      <c r="K68" s="12">
        <f t="shared" si="2"/>
        <v>0.28469749000924477</v>
      </c>
      <c r="L68" s="12">
        <f t="shared" si="3"/>
        <v>1.1021900219972562</v>
      </c>
      <c r="M68" s="12">
        <f t="shared" si="4"/>
        <v>0.31379073277585312</v>
      </c>
      <c r="P68" s="5">
        <v>87</v>
      </c>
      <c r="Q68" s="16"/>
      <c r="R68" s="16"/>
      <c r="S68" s="16"/>
      <c r="U68" s="8">
        <f t="shared" si="5"/>
        <v>0</v>
      </c>
      <c r="V68" s="8">
        <f t="shared" si="6"/>
        <v>0</v>
      </c>
      <c r="W68" s="7">
        <f>'SPF Coefficients'!$C$3 + 'SPF Coefficients'!$C$4*'Curve Info'!$B70 + 'SPF Coefficients'!$C$5*'Curve Info'!$J70 + 'SPF Coefficients'!$C$6*'Curve Info'!$D70 + 'SPF Coefficients'!$C$7*'Curve Info'!$L70</f>
        <v>0.2479641793080935</v>
      </c>
      <c r="X68" s="7">
        <f>'SPF Coefficients'!$C$3 + 'SPF Coefficients'!$C$4*'Curve Info'!$B70 + 'SPF Coefficients'!$C$5*'Curve Info'!$J70 + 'SPF Coefficients'!$C$6*'Curve Info'!$D70 + 'SPF Coefficients'!$C$7*'Curve Info'!$M70</f>
        <v>0.22497407376158479</v>
      </c>
      <c r="Y68" s="12">
        <f>1/(1+'SPF Coefficients'!$B$8*X68)</f>
        <v>0.78284441374488167</v>
      </c>
      <c r="Z68" s="12">
        <f t="shared" si="7"/>
        <v>0.17611969688168561</v>
      </c>
      <c r="AA68" s="12">
        <f t="shared" si="8"/>
        <v>1.1021900219972562</v>
      </c>
      <c r="AB68" s="12">
        <f t="shared" si="9"/>
        <v>0.19411737258017517</v>
      </c>
      <c r="AE68" s="5">
        <v>87</v>
      </c>
      <c r="AF68" s="16"/>
      <c r="AG68" s="16"/>
      <c r="AH68" s="16"/>
      <c r="AJ68" s="8">
        <f t="shared" si="10"/>
        <v>0</v>
      </c>
      <c r="AK68" s="8">
        <f t="shared" si="11"/>
        <v>0</v>
      </c>
      <c r="AL68" s="7">
        <f>'SPF Coefficients'!$C$3 + 'SPF Coefficients'!$C$4*'Curve Info'!$B70 + 'SPF Coefficients'!$C$5*'Curve Info'!$J70 + 'SPF Coefficients'!$C$6*'Curve Info'!$D70 + 'SPF Coefficients'!$C$7*'Curve Info'!$L70</f>
        <v>0.2479641793080935</v>
      </c>
      <c r="AM68" s="7">
        <f>'SPF Coefficients'!$C$3 + 'SPF Coefficients'!$C$4*'Curve Info'!$B70 + 'SPF Coefficients'!$C$5*'Curve Info'!$J70 + 'SPF Coefficients'!$C$6*'Curve Info'!$D70 + 'SPF Coefficients'!$C$7*'Curve Info'!$M70</f>
        <v>0.22497407376158479</v>
      </c>
      <c r="AN68" s="12">
        <f>1/(1+'SPF Coefficients'!$B$8*AM68)</f>
        <v>0.78284441374488167</v>
      </c>
      <c r="AO68" s="12">
        <f t="shared" si="12"/>
        <v>0.17611969688168561</v>
      </c>
      <c r="AP68" s="12">
        <f t="shared" si="13"/>
        <v>1.1021900219972562</v>
      </c>
      <c r="AQ68" s="12">
        <f t="shared" si="14"/>
        <v>0.19411737258017517</v>
      </c>
      <c r="AT68" s="5">
        <v>87</v>
      </c>
      <c r="AU68" s="16"/>
      <c r="AV68" s="16"/>
      <c r="AW68" s="16"/>
      <c r="AX68" s="16"/>
      <c r="AY68" s="8">
        <f t="shared" si="15"/>
        <v>0</v>
      </c>
      <c r="AZ68" s="8">
        <f t="shared" si="16"/>
        <v>0</v>
      </c>
      <c r="BA68" s="7">
        <f>'SPF Coefficients'!$C$3 + 'SPF Coefficients'!$C$4*'Curve Info'!$B70 + 'SPF Coefficients'!$C$5*'Curve Info'!$J70 + 'SPF Coefficients'!$C$6*'Curve Info'!$D70 + 'SPF Coefficients'!$C$7*'Curve Info'!$L70</f>
        <v>0.2479641793080935</v>
      </c>
      <c r="BB68" s="7">
        <f>'SPF Coefficients'!$C$3 + 'SPF Coefficients'!$C$4*'Curve Info'!$B70 + 'SPF Coefficients'!$C$5*'Curve Info'!$J70 + 'SPF Coefficients'!$C$6*'Curve Info'!$D70 + 'SPF Coefficients'!$C$7*'Curve Info'!$M70</f>
        <v>0.22497407376158479</v>
      </c>
      <c r="BC68" s="12">
        <f>1/(1+'SPF Coefficients'!$B$8*BB68)</f>
        <v>0.78284441374488167</v>
      </c>
      <c r="BD68" s="12">
        <f t="shared" si="17"/>
        <v>0.17611969688168561</v>
      </c>
      <c r="BE68" s="12">
        <f t="shared" si="18"/>
        <v>1.1021900219972562</v>
      </c>
      <c r="BF68" s="12">
        <f t="shared" si="19"/>
        <v>0.19411737258017517</v>
      </c>
    </row>
    <row r="69" spans="1:59" x14ac:dyDescent="0.3">
      <c r="A69" s="5">
        <v>88</v>
      </c>
      <c r="B69" s="16">
        <v>1</v>
      </c>
      <c r="C69" s="16">
        <v>1</v>
      </c>
      <c r="D69" s="16"/>
      <c r="E69" s="16">
        <v>2</v>
      </c>
      <c r="F69" s="8">
        <f t="shared" si="0"/>
        <v>0.33333333333333331</v>
      </c>
      <c r="G69" s="8">
        <f t="shared" si="1"/>
        <v>0.25</v>
      </c>
      <c r="H69" s="7">
        <f>'SPF Coefficients'!$C$3 + 'SPF Coefficients'!$C$4*'Curve Info'!$B71 + 'SPF Coefficients'!$C$5*'Curve Info'!$J71 + 'SPF Coefficients'!$C$6*'Curve Info'!$D71 + 'SPF Coefficients'!$C$7*'Curve Info'!$L71</f>
        <v>0.21326251843184862</v>
      </c>
      <c r="I69" s="7">
        <f>'SPF Coefficients'!$C$3 + 'SPF Coefficients'!$C$4*'Curve Info'!$B71 + 'SPF Coefficients'!$C$5*'Curve Info'!$J71 + 'SPF Coefficients'!$C$6*'Curve Info'!$D71 + 'SPF Coefficients'!$C$7*'Curve Info'!$M71</f>
        <v>0.17779519640081953</v>
      </c>
      <c r="J69" s="12">
        <f>1/(1+'SPF Coefficients'!$B$8*I69)</f>
        <v>0.820195525367173</v>
      </c>
      <c r="K69" s="12">
        <f t="shared" si="2"/>
        <v>0.19077794317793664</v>
      </c>
      <c r="L69" s="12">
        <f t="shared" si="3"/>
        <v>1.1994841410173531</v>
      </c>
      <c r="M69" s="12">
        <f t="shared" si="4"/>
        <v>0.22883511729784473</v>
      </c>
      <c r="P69" s="5">
        <v>88</v>
      </c>
      <c r="Q69" s="16">
        <v>1</v>
      </c>
      <c r="R69" s="16">
        <v>1</v>
      </c>
      <c r="S69" s="16">
        <v>2</v>
      </c>
      <c r="U69" s="8">
        <f t="shared" si="5"/>
        <v>0.33333333333333331</v>
      </c>
      <c r="V69" s="8">
        <f t="shared" si="6"/>
        <v>0.25</v>
      </c>
      <c r="W69" s="7">
        <f>'SPF Coefficients'!$C$3 + 'SPF Coefficients'!$C$4*'Curve Info'!$B71 + 'SPF Coefficients'!$C$5*'Curve Info'!$J71 + 'SPF Coefficients'!$C$6*'Curve Info'!$D71 + 'SPF Coefficients'!$C$7*'Curve Info'!$L71</f>
        <v>0.21326251843184862</v>
      </c>
      <c r="X69" s="7">
        <f>'SPF Coefficients'!$C$3 + 'SPF Coefficients'!$C$4*'Curve Info'!$B71 + 'SPF Coefficients'!$C$5*'Curve Info'!$J71 + 'SPF Coefficients'!$C$6*'Curve Info'!$D71 + 'SPF Coefficients'!$C$7*'Curve Info'!$M71</f>
        <v>0.17779519640081953</v>
      </c>
      <c r="Y69" s="12">
        <f>1/(1+'SPF Coefficients'!$B$8*X69)</f>
        <v>0.820195525367173</v>
      </c>
      <c r="Z69" s="12">
        <f t="shared" si="7"/>
        <v>0.19077794317793664</v>
      </c>
      <c r="AA69" s="12">
        <f t="shared" si="8"/>
        <v>1.1994841410173531</v>
      </c>
      <c r="AB69" s="12">
        <f t="shared" si="9"/>
        <v>0.22883511729784473</v>
      </c>
      <c r="AE69" s="5">
        <v>88</v>
      </c>
      <c r="AF69" s="16"/>
      <c r="AG69" s="16"/>
      <c r="AH69" s="16"/>
      <c r="AJ69" s="8">
        <f t="shared" si="10"/>
        <v>0</v>
      </c>
      <c r="AK69" s="8">
        <f t="shared" si="11"/>
        <v>0</v>
      </c>
      <c r="AL69" s="7">
        <f>'SPF Coefficients'!$C$3 + 'SPF Coefficients'!$C$4*'Curve Info'!$B71 + 'SPF Coefficients'!$C$5*'Curve Info'!$J71 + 'SPF Coefficients'!$C$6*'Curve Info'!$D71 + 'SPF Coefficients'!$C$7*'Curve Info'!$L71</f>
        <v>0.21326251843184862</v>
      </c>
      <c r="AM69" s="7">
        <f>'SPF Coefficients'!$C$3 + 'SPF Coefficients'!$C$4*'Curve Info'!$B71 + 'SPF Coefficients'!$C$5*'Curve Info'!$J71 + 'SPF Coefficients'!$C$6*'Curve Info'!$D71 + 'SPF Coefficients'!$C$7*'Curve Info'!$M71</f>
        <v>0.17779519640081953</v>
      </c>
      <c r="AN69" s="12">
        <f>1/(1+'SPF Coefficients'!$B$8*AM69)</f>
        <v>0.820195525367173</v>
      </c>
      <c r="AO69" s="12">
        <f t="shared" si="12"/>
        <v>0.14582682451972989</v>
      </c>
      <c r="AP69" s="12">
        <f t="shared" si="13"/>
        <v>1.1994841410173531</v>
      </c>
      <c r="AQ69" s="12">
        <f t="shared" si="14"/>
        <v>0.1749169633463365</v>
      </c>
      <c r="AT69" s="5">
        <v>88</v>
      </c>
      <c r="AU69" s="16"/>
      <c r="AV69" s="16"/>
      <c r="AW69" s="16"/>
      <c r="AX69" s="16"/>
      <c r="AY69" s="8">
        <f t="shared" si="15"/>
        <v>0</v>
      </c>
      <c r="AZ69" s="8">
        <f t="shared" si="16"/>
        <v>0</v>
      </c>
      <c r="BA69" s="7">
        <f>'SPF Coefficients'!$C$3 + 'SPF Coefficients'!$C$4*'Curve Info'!$B71 + 'SPF Coefficients'!$C$5*'Curve Info'!$J71 + 'SPF Coefficients'!$C$6*'Curve Info'!$D71 + 'SPF Coefficients'!$C$7*'Curve Info'!$L71</f>
        <v>0.21326251843184862</v>
      </c>
      <c r="BB69" s="7">
        <f>'SPF Coefficients'!$C$3 + 'SPF Coefficients'!$C$4*'Curve Info'!$B71 + 'SPF Coefficients'!$C$5*'Curve Info'!$J71 + 'SPF Coefficients'!$C$6*'Curve Info'!$D71 + 'SPF Coefficients'!$C$7*'Curve Info'!$M71</f>
        <v>0.17779519640081953</v>
      </c>
      <c r="BC69" s="12">
        <f>1/(1+'SPF Coefficients'!$B$8*BB69)</f>
        <v>0.820195525367173</v>
      </c>
      <c r="BD69" s="12">
        <f t="shared" si="17"/>
        <v>0.14582682451972989</v>
      </c>
      <c r="BE69" s="12">
        <f t="shared" si="18"/>
        <v>1.1994841410173531</v>
      </c>
      <c r="BF69" s="12">
        <f t="shared" si="19"/>
        <v>0.1749169633463365</v>
      </c>
    </row>
    <row r="70" spans="1:59" x14ac:dyDescent="0.3">
      <c r="A70" s="5">
        <v>89</v>
      </c>
      <c r="B70" s="16">
        <v>1</v>
      </c>
      <c r="C70" s="16">
        <v>2</v>
      </c>
      <c r="D70" s="16"/>
      <c r="E70" s="16">
        <v>3</v>
      </c>
      <c r="F70" s="8">
        <f t="shared" si="0"/>
        <v>0.33333333333333331</v>
      </c>
      <c r="G70" s="8">
        <f t="shared" si="1"/>
        <v>0.5</v>
      </c>
      <c r="H70" s="7">
        <f>'SPF Coefficients'!$C$3 + 'SPF Coefficients'!$C$4*'Curve Info'!$B72 + 'SPF Coefficients'!$C$5*'Curve Info'!$J72 + 'SPF Coefficients'!$C$6*'Curve Info'!$D72 + 'SPF Coefficients'!$C$7*'Curve Info'!$L72</f>
        <v>0.21443451779094408</v>
      </c>
      <c r="I70" s="7">
        <f>'SPF Coefficients'!$C$3 + 'SPF Coefficients'!$C$4*'Curve Info'!$B72 + 'SPF Coefficients'!$C$5*'Curve Info'!$J72 + 'SPF Coefficients'!$C$6*'Curve Info'!$D72 + 'SPF Coefficients'!$C$7*'Curve Info'!$M72</f>
        <v>0.17896719575991499</v>
      </c>
      <c r="J70" s="12">
        <f>1/(1+'SPF Coefficients'!$B$8*I70)</f>
        <v>0.81922454421055413</v>
      </c>
      <c r="K70" s="12">
        <f t="shared" si="2"/>
        <v>0.2370020472697803</v>
      </c>
      <c r="L70" s="12">
        <f t="shared" si="3"/>
        <v>1.1981777826960456</v>
      </c>
      <c r="M70" s="12">
        <f t="shared" si="4"/>
        <v>0.28397058749212872</v>
      </c>
      <c r="P70" s="5">
        <v>89</v>
      </c>
      <c r="Q70" s="16"/>
      <c r="R70" s="16"/>
      <c r="S70" s="16"/>
      <c r="U70" s="8">
        <f t="shared" si="5"/>
        <v>0</v>
      </c>
      <c r="V70" s="8">
        <f t="shared" si="6"/>
        <v>0</v>
      </c>
      <c r="W70" s="7">
        <f>'SPF Coefficients'!$C$3 + 'SPF Coefficients'!$C$4*'Curve Info'!$B72 + 'SPF Coefficients'!$C$5*'Curve Info'!$J72 + 'SPF Coefficients'!$C$6*'Curve Info'!$D72 + 'SPF Coefficients'!$C$7*'Curve Info'!$L72</f>
        <v>0.21443451779094408</v>
      </c>
      <c r="X70" s="7">
        <f>'SPF Coefficients'!$C$3 + 'SPF Coefficients'!$C$4*'Curve Info'!$B72 + 'SPF Coefficients'!$C$5*'Curve Info'!$J72 + 'SPF Coefficients'!$C$6*'Curve Info'!$D72 + 'SPF Coefficients'!$C$7*'Curve Info'!$M72</f>
        <v>0.17896719575991499</v>
      </c>
      <c r="Y70" s="12">
        <f>1/(1+'SPF Coefficients'!$B$8*X70)</f>
        <v>0.81922454421055413</v>
      </c>
      <c r="Z70" s="12">
        <f t="shared" si="7"/>
        <v>0.14661431937505737</v>
      </c>
      <c r="AA70" s="12">
        <f t="shared" si="8"/>
        <v>1.1981777826960456</v>
      </c>
      <c r="AB70" s="12">
        <f t="shared" si="9"/>
        <v>0.17567002010029611</v>
      </c>
      <c r="AE70" s="5">
        <v>89</v>
      </c>
      <c r="AF70" s="16"/>
      <c r="AG70" s="16"/>
      <c r="AH70" s="16"/>
      <c r="AJ70" s="8">
        <f t="shared" si="10"/>
        <v>0</v>
      </c>
      <c r="AK70" s="8">
        <f t="shared" si="11"/>
        <v>0</v>
      </c>
      <c r="AL70" s="7">
        <f>'SPF Coefficients'!$C$3 + 'SPF Coefficients'!$C$4*'Curve Info'!$B72 + 'SPF Coefficients'!$C$5*'Curve Info'!$J72 + 'SPF Coefficients'!$C$6*'Curve Info'!$D72 + 'SPF Coefficients'!$C$7*'Curve Info'!$L72</f>
        <v>0.21443451779094408</v>
      </c>
      <c r="AM70" s="7">
        <f>'SPF Coefficients'!$C$3 + 'SPF Coefficients'!$C$4*'Curve Info'!$B72 + 'SPF Coefficients'!$C$5*'Curve Info'!$J72 + 'SPF Coefficients'!$C$6*'Curve Info'!$D72 + 'SPF Coefficients'!$C$7*'Curve Info'!$M72</f>
        <v>0.17896719575991499</v>
      </c>
      <c r="AN70" s="12">
        <f>1/(1+'SPF Coefficients'!$B$8*AM70)</f>
        <v>0.81922454421055413</v>
      </c>
      <c r="AO70" s="12">
        <f t="shared" si="12"/>
        <v>0.14661431937505737</v>
      </c>
      <c r="AP70" s="12">
        <f t="shared" si="13"/>
        <v>1.1981777826960456</v>
      </c>
      <c r="AQ70" s="12">
        <f t="shared" si="14"/>
        <v>0.17567002010029611</v>
      </c>
      <c r="AT70" s="5">
        <v>89</v>
      </c>
      <c r="AU70" s="16"/>
      <c r="AV70" s="16"/>
      <c r="AW70" s="16"/>
      <c r="AX70" s="16"/>
      <c r="AY70" s="8">
        <f t="shared" si="15"/>
        <v>0</v>
      </c>
      <c r="AZ70" s="8">
        <f t="shared" si="16"/>
        <v>0</v>
      </c>
      <c r="BA70" s="7">
        <f>'SPF Coefficients'!$C$3 + 'SPF Coefficients'!$C$4*'Curve Info'!$B72 + 'SPF Coefficients'!$C$5*'Curve Info'!$J72 + 'SPF Coefficients'!$C$6*'Curve Info'!$D72 + 'SPF Coefficients'!$C$7*'Curve Info'!$L72</f>
        <v>0.21443451779094408</v>
      </c>
      <c r="BB70" s="7">
        <f>'SPF Coefficients'!$C$3 + 'SPF Coefficients'!$C$4*'Curve Info'!$B72 + 'SPF Coefficients'!$C$5*'Curve Info'!$J72 + 'SPF Coefficients'!$C$6*'Curve Info'!$D72 + 'SPF Coefficients'!$C$7*'Curve Info'!$M72</f>
        <v>0.17896719575991499</v>
      </c>
      <c r="BC70" s="12">
        <f>1/(1+'SPF Coefficients'!$B$8*BB70)</f>
        <v>0.81922454421055413</v>
      </c>
      <c r="BD70" s="12">
        <f t="shared" si="17"/>
        <v>0.14661431937505737</v>
      </c>
      <c r="BE70" s="12">
        <f t="shared" si="18"/>
        <v>1.1981777826960456</v>
      </c>
      <c r="BF70" s="12">
        <f t="shared" si="19"/>
        <v>0.17567002010029611</v>
      </c>
    </row>
    <row r="71" spans="1:59" x14ac:dyDescent="0.3">
      <c r="A71" s="5">
        <v>91</v>
      </c>
      <c r="B71" s="16">
        <v>1</v>
      </c>
      <c r="C71" s="16"/>
      <c r="D71" s="16"/>
      <c r="E71" s="16">
        <v>1</v>
      </c>
      <c r="F71" s="8">
        <f t="shared" si="0"/>
        <v>0.33333333333333331</v>
      </c>
      <c r="G71" s="8">
        <f t="shared" si="1"/>
        <v>0</v>
      </c>
      <c r="H71" s="7">
        <f>'SPF Coefficients'!$C$3 + 'SPF Coefficients'!$C$4*'Curve Info'!$B73 + 'SPF Coefficients'!$C$5*'Curve Info'!$J73 + 'SPF Coefficients'!$C$6*'Curve Info'!$D73 + 'SPF Coefficients'!$C$7*'Curve Info'!$L73</f>
        <v>0.22249240760971689</v>
      </c>
      <c r="I71" s="7">
        <f>'SPF Coefficients'!$C$3 + 'SPF Coefficients'!$C$4*'Curve Info'!$B73 + 'SPF Coefficients'!$C$5*'Curve Info'!$J73 + 'SPF Coefficients'!$C$6*'Curve Info'!$D73 + 'SPF Coefficients'!$C$7*'Curve Info'!$M73</f>
        <v>0.1870250855786878</v>
      </c>
      <c r="J71" s="12">
        <f>1/(1+'SPF Coefficients'!$B$8*I71)</f>
        <v>0.81261045932102804</v>
      </c>
      <c r="K71" s="12">
        <f t="shared" si="2"/>
        <v>0.15197854069665206</v>
      </c>
      <c r="L71" s="12">
        <f t="shared" si="3"/>
        <v>1.1896393840499369</v>
      </c>
      <c r="M71" s="12">
        <f t="shared" si="4"/>
        <v>0.18079965754317343</v>
      </c>
      <c r="P71" s="5">
        <v>91</v>
      </c>
      <c r="Q71" s="16">
        <v>1</v>
      </c>
      <c r="R71" s="16"/>
      <c r="S71" s="16">
        <v>1</v>
      </c>
      <c r="U71" s="8">
        <f t="shared" si="5"/>
        <v>0.33333333333333331</v>
      </c>
      <c r="V71" s="8">
        <f t="shared" si="6"/>
        <v>0</v>
      </c>
      <c r="W71" s="7">
        <f>'SPF Coefficients'!$C$3 + 'SPF Coefficients'!$C$4*'Curve Info'!$B73 + 'SPF Coefficients'!$C$5*'Curve Info'!$J73 + 'SPF Coefficients'!$C$6*'Curve Info'!$D73 + 'SPF Coefficients'!$C$7*'Curve Info'!$L73</f>
        <v>0.22249240760971689</v>
      </c>
      <c r="X71" s="7">
        <f>'SPF Coefficients'!$C$3 + 'SPF Coefficients'!$C$4*'Curve Info'!$B73 + 'SPF Coefficients'!$C$5*'Curve Info'!$J73 + 'SPF Coefficients'!$C$6*'Curve Info'!$D73 + 'SPF Coefficients'!$C$7*'Curve Info'!$M73</f>
        <v>0.1870250855786878</v>
      </c>
      <c r="Y71" s="12">
        <f>1/(1+'SPF Coefficients'!$B$8*X71)</f>
        <v>0.81261045932102804</v>
      </c>
      <c r="Z71" s="12">
        <f t="shared" si="7"/>
        <v>0.15197854069665206</v>
      </c>
      <c r="AA71" s="12">
        <f t="shared" si="8"/>
        <v>1.1896393840499369</v>
      </c>
      <c r="AB71" s="12">
        <f t="shared" si="9"/>
        <v>0.18079965754317343</v>
      </c>
      <c r="AE71" s="5">
        <v>91</v>
      </c>
      <c r="AF71" s="16"/>
      <c r="AG71" s="16"/>
      <c r="AH71" s="16"/>
      <c r="AJ71" s="8">
        <f t="shared" si="10"/>
        <v>0</v>
      </c>
      <c r="AK71" s="8">
        <f t="shared" si="11"/>
        <v>0</v>
      </c>
      <c r="AL71" s="7">
        <f>'SPF Coefficients'!$C$3 + 'SPF Coefficients'!$C$4*'Curve Info'!$B73 + 'SPF Coefficients'!$C$5*'Curve Info'!$J73 + 'SPF Coefficients'!$C$6*'Curve Info'!$D73 + 'SPF Coefficients'!$C$7*'Curve Info'!$L73</f>
        <v>0.22249240760971689</v>
      </c>
      <c r="AM71" s="7">
        <f>'SPF Coefficients'!$C$3 + 'SPF Coefficients'!$C$4*'Curve Info'!$B73 + 'SPF Coefficients'!$C$5*'Curve Info'!$J73 + 'SPF Coefficients'!$C$6*'Curve Info'!$D73 + 'SPF Coefficients'!$C$7*'Curve Info'!$M73</f>
        <v>0.1870250855786878</v>
      </c>
      <c r="AN71" s="12">
        <f>1/(1+'SPF Coefficients'!$B$8*AM71)</f>
        <v>0.81261045932102804</v>
      </c>
      <c r="AO71" s="12">
        <f t="shared" si="12"/>
        <v>0.15197854069665206</v>
      </c>
      <c r="AP71" s="12">
        <f t="shared" si="13"/>
        <v>1.1896393840499369</v>
      </c>
      <c r="AQ71" s="12">
        <f t="shared" si="14"/>
        <v>0.18079965754317343</v>
      </c>
      <c r="AT71" s="5">
        <v>91</v>
      </c>
      <c r="AU71" s="16"/>
      <c r="AV71" s="16"/>
      <c r="AW71" s="16"/>
      <c r="AX71" s="16"/>
      <c r="AY71" s="8">
        <f t="shared" si="15"/>
        <v>0</v>
      </c>
      <c r="AZ71" s="8">
        <f t="shared" si="16"/>
        <v>0</v>
      </c>
      <c r="BA71" s="7">
        <f>'SPF Coefficients'!$C$3 + 'SPF Coefficients'!$C$4*'Curve Info'!$B73 + 'SPF Coefficients'!$C$5*'Curve Info'!$J73 + 'SPF Coefficients'!$C$6*'Curve Info'!$D73 + 'SPF Coefficients'!$C$7*'Curve Info'!$L73</f>
        <v>0.22249240760971689</v>
      </c>
      <c r="BB71" s="7">
        <f>'SPF Coefficients'!$C$3 + 'SPF Coefficients'!$C$4*'Curve Info'!$B73 + 'SPF Coefficients'!$C$5*'Curve Info'!$J73 + 'SPF Coefficients'!$C$6*'Curve Info'!$D73 + 'SPF Coefficients'!$C$7*'Curve Info'!$M73</f>
        <v>0.1870250855786878</v>
      </c>
      <c r="BC71" s="12">
        <f>1/(1+'SPF Coefficients'!$B$8*BB71)</f>
        <v>0.81261045932102804</v>
      </c>
      <c r="BD71" s="12">
        <f t="shared" si="17"/>
        <v>0.15197854069665206</v>
      </c>
      <c r="BE71" s="12">
        <f t="shared" si="18"/>
        <v>1.1896393840499369</v>
      </c>
      <c r="BF71" s="12">
        <f t="shared" si="19"/>
        <v>0.18079965754317343</v>
      </c>
    </row>
    <row r="72" spans="1:59" x14ac:dyDescent="0.3">
      <c r="A72" s="5">
        <v>92</v>
      </c>
      <c r="B72" s="16">
        <v>10</v>
      </c>
      <c r="C72" s="16">
        <v>6</v>
      </c>
      <c r="D72" s="16">
        <v>2</v>
      </c>
      <c r="E72" s="16">
        <v>18</v>
      </c>
      <c r="F72" s="8">
        <f t="shared" ref="F72:F75" si="20">B72/3</f>
        <v>3.3333333333333335</v>
      </c>
      <c r="G72" s="8">
        <f t="shared" ref="G72:G75" si="21">C72/4</f>
        <v>1.5</v>
      </c>
      <c r="H72" s="7">
        <f>'SPF Coefficients'!$C$3 + 'SPF Coefficients'!$C$4*'Curve Info'!$B74 + 'SPF Coefficients'!$C$5*'Curve Info'!$J74 + 'SPF Coefficients'!$C$6*'Curve Info'!$D74 + 'SPF Coefficients'!$C$7*'Curve Info'!$L74</f>
        <v>0.24150774950784992</v>
      </c>
      <c r="I72" s="7">
        <f>'SPF Coefficients'!$C$3 + 'SPF Coefficients'!$C$4*'Curve Info'!$B74 + 'SPF Coefficients'!$C$5*'Curve Info'!$J74 + 'SPF Coefficients'!$C$6*'Curve Info'!$D74 + 'SPF Coefficients'!$C$7*'Curve Info'!$M74</f>
        <v>0.20604042747682083</v>
      </c>
      <c r="J72" s="12">
        <f>1/(1+'SPF Coefficients'!$B$8*I72)</f>
        <v>0.79741773994454912</v>
      </c>
      <c r="K72" s="12">
        <f t="shared" ref="K72:K75" si="22">(J72*I72)+(1-J72)*(G72)</f>
        <v>0.4681736820989516</v>
      </c>
      <c r="L72" s="12">
        <f t="shared" ref="L72:L75" si="23">H72/I72</f>
        <v>1.1721376841688949</v>
      </c>
      <c r="M72" s="12">
        <f t="shared" ref="M72:M75" si="24">K72*L72</f>
        <v>0.54876401552428955</v>
      </c>
      <c r="P72" s="5">
        <v>92</v>
      </c>
      <c r="Q72" s="16"/>
      <c r="R72" s="16"/>
      <c r="S72" s="16"/>
      <c r="U72" s="8">
        <f t="shared" ref="U72:U75" si="25">Q72/3</f>
        <v>0</v>
      </c>
      <c r="V72" s="8">
        <f t="shared" ref="V72:V75" si="26">R72/4</f>
        <v>0</v>
      </c>
      <c r="W72" s="7">
        <f>'SPF Coefficients'!$C$3 + 'SPF Coefficients'!$C$4*'Curve Info'!$B74 + 'SPF Coefficients'!$C$5*'Curve Info'!$J74 + 'SPF Coefficients'!$C$6*'Curve Info'!$D74 + 'SPF Coefficients'!$C$7*'Curve Info'!$L74</f>
        <v>0.24150774950784992</v>
      </c>
      <c r="X72" s="7">
        <f>'SPF Coefficients'!$C$3 + 'SPF Coefficients'!$C$4*'Curve Info'!$B74 + 'SPF Coefficients'!$C$5*'Curve Info'!$J74 + 'SPF Coefficients'!$C$6*'Curve Info'!$D74 + 'SPF Coefficients'!$C$7*'Curve Info'!$M74</f>
        <v>0.20604042747682083</v>
      </c>
      <c r="Y72" s="12">
        <f>1/(1+'SPF Coefficients'!$B$8*X72)</f>
        <v>0.79741773994454912</v>
      </c>
      <c r="Z72" s="12">
        <f t="shared" ref="Z72:Z75" si="27">(Y72*X72)+(1-Y72)*(V72)</f>
        <v>0.16430029201577526</v>
      </c>
      <c r="AA72" s="12">
        <f t="shared" ref="AA72:AA75" si="28">W72/X72</f>
        <v>1.1721376841688949</v>
      </c>
      <c r="AB72" s="12">
        <f t="shared" ref="AB72:AB75" si="29">Z72*AA72</f>
        <v>0.19258256379164398</v>
      </c>
      <c r="AE72" s="5">
        <v>92</v>
      </c>
      <c r="AF72" s="16"/>
      <c r="AG72" s="16"/>
      <c r="AH72" s="16"/>
      <c r="AJ72" s="8">
        <f t="shared" ref="AJ72:AJ75" si="30">AF72/3</f>
        <v>0</v>
      </c>
      <c r="AK72" s="8">
        <f t="shared" ref="AK72:AK75" si="31">AG72/4</f>
        <v>0</v>
      </c>
      <c r="AL72" s="7">
        <f>'SPF Coefficients'!$C$3 + 'SPF Coefficients'!$C$4*'Curve Info'!$B74 + 'SPF Coefficients'!$C$5*'Curve Info'!$J74 + 'SPF Coefficients'!$C$6*'Curve Info'!$D74 + 'SPF Coefficients'!$C$7*'Curve Info'!$L74</f>
        <v>0.24150774950784992</v>
      </c>
      <c r="AM72" s="7">
        <f>'SPF Coefficients'!$C$3 + 'SPF Coefficients'!$C$4*'Curve Info'!$B74 + 'SPF Coefficients'!$C$5*'Curve Info'!$J74 + 'SPF Coefficients'!$C$6*'Curve Info'!$D74 + 'SPF Coefficients'!$C$7*'Curve Info'!$M74</f>
        <v>0.20604042747682083</v>
      </c>
      <c r="AN72" s="12">
        <f>1/(1+'SPF Coefficients'!$B$8*AM72)</f>
        <v>0.79741773994454912</v>
      </c>
      <c r="AO72" s="12">
        <f t="shared" ref="AO72:AO75" si="32">(AN72*AM72)+(1-AN72)*(AK72)</f>
        <v>0.16430029201577526</v>
      </c>
      <c r="AP72" s="12">
        <f t="shared" ref="AP72:AP75" si="33">AL72/AM72</f>
        <v>1.1721376841688949</v>
      </c>
      <c r="AQ72" s="12">
        <f t="shared" ref="AQ72:AQ75" si="34">AO72*AP72</f>
        <v>0.19258256379164398</v>
      </c>
      <c r="AT72" s="5">
        <v>92</v>
      </c>
      <c r="AU72" s="16"/>
      <c r="AV72" s="16"/>
      <c r="AW72" s="16"/>
      <c r="AX72" s="16"/>
      <c r="AY72" s="8">
        <f t="shared" ref="AY72:AY75" si="35">AU72/3</f>
        <v>0</v>
      </c>
      <c r="AZ72" s="8">
        <f t="shared" ref="AZ72:AZ75" si="36">AV72/4</f>
        <v>0</v>
      </c>
      <c r="BA72" s="7">
        <f>'SPF Coefficients'!$C$3 + 'SPF Coefficients'!$C$4*'Curve Info'!$B74 + 'SPF Coefficients'!$C$5*'Curve Info'!$J74 + 'SPF Coefficients'!$C$6*'Curve Info'!$D74 + 'SPF Coefficients'!$C$7*'Curve Info'!$L74</f>
        <v>0.24150774950784992</v>
      </c>
      <c r="BB72" s="7">
        <f>'SPF Coefficients'!$C$3 + 'SPF Coefficients'!$C$4*'Curve Info'!$B74 + 'SPF Coefficients'!$C$5*'Curve Info'!$J74 + 'SPF Coefficients'!$C$6*'Curve Info'!$D74 + 'SPF Coefficients'!$C$7*'Curve Info'!$M74</f>
        <v>0.20604042747682083</v>
      </c>
      <c r="BC72" s="12">
        <f>1/(1+'SPF Coefficients'!$B$8*BB72)</f>
        <v>0.79741773994454912</v>
      </c>
      <c r="BD72" s="12">
        <f t="shared" ref="BD72:BD75" si="37">(BC72*BB72)+(1-BC72)*(AZ72)</f>
        <v>0.16430029201577526</v>
      </c>
      <c r="BE72" s="12">
        <f t="shared" ref="BE72:BE75" si="38">BA72/BB72</f>
        <v>1.1721376841688949</v>
      </c>
      <c r="BF72" s="12">
        <f t="shared" ref="BF72:BF75" si="39">BD72*BE72</f>
        <v>0.19258256379164398</v>
      </c>
    </row>
    <row r="73" spans="1:59" x14ac:dyDescent="0.3">
      <c r="A73" s="5">
        <v>93</v>
      </c>
      <c r="B73" s="16">
        <v>1</v>
      </c>
      <c r="C73" s="16">
        <v>1</v>
      </c>
      <c r="D73" s="16"/>
      <c r="E73" s="16">
        <v>2</v>
      </c>
      <c r="F73" s="8">
        <f t="shared" si="20"/>
        <v>0.33333333333333331</v>
      </c>
      <c r="G73" s="8">
        <f t="shared" si="21"/>
        <v>0.25</v>
      </c>
      <c r="H73" s="7">
        <f>'SPF Coefficients'!$C$3 + 'SPF Coefficients'!$C$4*'Curve Info'!$B75 + 'SPF Coefficients'!$C$5*'Curve Info'!$J75 + 'SPF Coefficients'!$C$6*'Curve Info'!$D75 + 'SPF Coefficients'!$C$7*'Curve Info'!$L75</f>
        <v>0.22179549607392196</v>
      </c>
      <c r="I73" s="7">
        <f>'SPF Coefficients'!$C$3 + 'SPF Coefficients'!$C$4*'Curve Info'!$B75 + 'SPF Coefficients'!$C$5*'Curve Info'!$J75 + 'SPF Coefficients'!$C$6*'Curve Info'!$D75 + 'SPF Coefficients'!$C$7*'Curve Info'!$M75</f>
        <v>0.18632817404289287</v>
      </c>
      <c r="J73" s="12">
        <f>1/(1+'SPF Coefficients'!$B$8*I73)</f>
        <v>0.81317827699510159</v>
      </c>
      <c r="K73" s="12">
        <f t="shared" si="22"/>
        <v>0.19822345427506763</v>
      </c>
      <c r="L73" s="12">
        <f t="shared" si="23"/>
        <v>1.1903486802960055</v>
      </c>
      <c r="M73" s="12">
        <f t="shared" si="24"/>
        <v>0.23595502720004233</v>
      </c>
      <c r="P73" s="5">
        <v>93</v>
      </c>
      <c r="Q73" s="16">
        <v>1</v>
      </c>
      <c r="R73" s="16">
        <v>1</v>
      </c>
      <c r="S73" s="16">
        <v>2</v>
      </c>
      <c r="U73" s="8">
        <f t="shared" si="25"/>
        <v>0.33333333333333331</v>
      </c>
      <c r="V73" s="8">
        <f t="shared" si="26"/>
        <v>0.25</v>
      </c>
      <c r="W73" s="7">
        <f>'SPF Coefficients'!$C$3 + 'SPF Coefficients'!$C$4*'Curve Info'!$B75 + 'SPF Coefficients'!$C$5*'Curve Info'!$J75 + 'SPF Coefficients'!$C$6*'Curve Info'!$D75 + 'SPF Coefficients'!$C$7*'Curve Info'!$L75</f>
        <v>0.22179549607392196</v>
      </c>
      <c r="X73" s="7">
        <f>'SPF Coefficients'!$C$3 + 'SPF Coefficients'!$C$4*'Curve Info'!$B75 + 'SPF Coefficients'!$C$5*'Curve Info'!$J75 + 'SPF Coefficients'!$C$6*'Curve Info'!$D75 + 'SPF Coefficients'!$C$7*'Curve Info'!$M75</f>
        <v>0.18632817404289287</v>
      </c>
      <c r="Y73" s="12">
        <f>1/(1+'SPF Coefficients'!$B$8*X73)</f>
        <v>0.81317827699510159</v>
      </c>
      <c r="Z73" s="12">
        <f t="shared" si="27"/>
        <v>0.19822345427506763</v>
      </c>
      <c r="AA73" s="12">
        <f t="shared" si="28"/>
        <v>1.1903486802960055</v>
      </c>
      <c r="AB73" s="12">
        <f t="shared" si="29"/>
        <v>0.23595502720004233</v>
      </c>
      <c r="AE73" s="5">
        <v>93</v>
      </c>
      <c r="AF73" s="16"/>
      <c r="AG73" s="16"/>
      <c r="AH73" s="16"/>
      <c r="AJ73" s="8">
        <f t="shared" si="30"/>
        <v>0</v>
      </c>
      <c r="AK73" s="8">
        <f t="shared" si="31"/>
        <v>0</v>
      </c>
      <c r="AL73" s="7">
        <f>'SPF Coefficients'!$C$3 + 'SPF Coefficients'!$C$4*'Curve Info'!$B75 + 'SPF Coefficients'!$C$5*'Curve Info'!$J75 + 'SPF Coefficients'!$C$6*'Curve Info'!$D75 + 'SPF Coefficients'!$C$7*'Curve Info'!$L75</f>
        <v>0.22179549607392196</v>
      </c>
      <c r="AM73" s="7">
        <f>'SPF Coefficients'!$C$3 + 'SPF Coefficients'!$C$4*'Curve Info'!$B75 + 'SPF Coefficients'!$C$5*'Curve Info'!$J75 + 'SPF Coefficients'!$C$6*'Curve Info'!$D75 + 'SPF Coefficients'!$C$7*'Curve Info'!$M75</f>
        <v>0.18632817404289287</v>
      </c>
      <c r="AN73" s="12">
        <f>1/(1+'SPF Coefficients'!$B$8*AM73)</f>
        <v>0.81317827699510159</v>
      </c>
      <c r="AO73" s="12">
        <f t="shared" si="32"/>
        <v>0.15151802352384303</v>
      </c>
      <c r="AP73" s="12">
        <f t="shared" si="33"/>
        <v>1.1903486802960055</v>
      </c>
      <c r="AQ73" s="12">
        <f t="shared" si="34"/>
        <v>0.18035927934266566</v>
      </c>
      <c r="AT73" s="5">
        <v>93</v>
      </c>
      <c r="AU73" s="16"/>
      <c r="AV73" s="16"/>
      <c r="AW73" s="16"/>
      <c r="AX73" s="16"/>
      <c r="AY73" s="8">
        <f t="shared" si="35"/>
        <v>0</v>
      </c>
      <c r="AZ73" s="8">
        <f t="shared" si="36"/>
        <v>0</v>
      </c>
      <c r="BA73" s="7">
        <f>'SPF Coefficients'!$C$3 + 'SPF Coefficients'!$C$4*'Curve Info'!$B75 + 'SPF Coefficients'!$C$5*'Curve Info'!$J75 + 'SPF Coefficients'!$C$6*'Curve Info'!$D75 + 'SPF Coefficients'!$C$7*'Curve Info'!$L75</f>
        <v>0.22179549607392196</v>
      </c>
      <c r="BB73" s="7">
        <f>'SPF Coefficients'!$C$3 + 'SPF Coefficients'!$C$4*'Curve Info'!$B75 + 'SPF Coefficients'!$C$5*'Curve Info'!$J75 + 'SPF Coefficients'!$C$6*'Curve Info'!$D75 + 'SPF Coefficients'!$C$7*'Curve Info'!$M75</f>
        <v>0.18632817404289287</v>
      </c>
      <c r="BC73" s="12">
        <f>1/(1+'SPF Coefficients'!$B$8*BB73)</f>
        <v>0.81317827699510159</v>
      </c>
      <c r="BD73" s="12">
        <f t="shared" si="37"/>
        <v>0.15151802352384303</v>
      </c>
      <c r="BE73" s="12">
        <f t="shared" si="38"/>
        <v>1.1903486802960055</v>
      </c>
      <c r="BF73" s="12">
        <f t="shared" si="39"/>
        <v>0.18035927934266566</v>
      </c>
    </row>
    <row r="74" spans="1:59" x14ac:dyDescent="0.3">
      <c r="A74" s="5">
        <v>94</v>
      </c>
      <c r="B74" s="16"/>
      <c r="C74" s="16">
        <v>3</v>
      </c>
      <c r="D74" s="16"/>
      <c r="E74" s="16">
        <v>3</v>
      </c>
      <c r="F74" s="8">
        <f t="shared" si="20"/>
        <v>0</v>
      </c>
      <c r="G74" s="8">
        <f t="shared" si="21"/>
        <v>0.75</v>
      </c>
      <c r="H74" s="7">
        <f>'SPF Coefficients'!$C$3 + 'SPF Coefficients'!$C$4*'Curve Info'!$B76 + 'SPF Coefficients'!$C$5*'Curve Info'!$J76 + 'SPF Coefficients'!$C$6*'Curve Info'!$D76 + 'SPF Coefficients'!$C$7*'Curve Info'!$L76</f>
        <v>0.22986314315898593</v>
      </c>
      <c r="I74" s="7">
        <f>'SPF Coefficients'!$C$3 + 'SPF Coefficients'!$C$4*'Curve Info'!$B76 + 'SPF Coefficients'!$C$5*'Curve Info'!$J76 + 'SPF Coefficients'!$C$6*'Curve Info'!$D76 + 'SPF Coefficients'!$C$7*'Curve Info'!$M76</f>
        <v>0.19439582112795684</v>
      </c>
      <c r="J74" s="12">
        <f>1/(1+'SPF Coefficients'!$B$8*I74)</f>
        <v>0.8066532453465638</v>
      </c>
      <c r="K74" s="12">
        <f t="shared" si="22"/>
        <v>0.30182008598475363</v>
      </c>
      <c r="L74" s="12">
        <f t="shared" si="23"/>
        <v>1.182448994146245</v>
      </c>
      <c r="M74" s="12">
        <f t="shared" si="24"/>
        <v>0.35688685708580514</v>
      </c>
      <c r="P74" s="5">
        <v>94</v>
      </c>
      <c r="Q74" s="16"/>
      <c r="R74" s="16"/>
      <c r="S74" s="16"/>
      <c r="U74" s="8">
        <f t="shared" si="25"/>
        <v>0</v>
      </c>
      <c r="V74" s="8">
        <f t="shared" si="26"/>
        <v>0</v>
      </c>
      <c r="W74" s="7">
        <f>'SPF Coefficients'!$C$3 + 'SPF Coefficients'!$C$4*'Curve Info'!$B76 + 'SPF Coefficients'!$C$5*'Curve Info'!$J76 + 'SPF Coefficients'!$C$6*'Curve Info'!$D76 + 'SPF Coefficients'!$C$7*'Curve Info'!$L76</f>
        <v>0.22986314315898593</v>
      </c>
      <c r="X74" s="7">
        <f>'SPF Coefficients'!$C$3 + 'SPF Coefficients'!$C$4*'Curve Info'!$B76 + 'SPF Coefficients'!$C$5*'Curve Info'!$J76 + 'SPF Coefficients'!$C$6*'Curve Info'!$D76 + 'SPF Coefficients'!$C$7*'Curve Info'!$M76</f>
        <v>0.19439582112795684</v>
      </c>
      <c r="Y74" s="12">
        <f>1/(1+'SPF Coefficients'!$B$8*X74)</f>
        <v>0.8066532453465638</v>
      </c>
      <c r="Z74" s="12">
        <f t="shared" si="27"/>
        <v>0.1568100199946765</v>
      </c>
      <c r="AA74" s="12">
        <f t="shared" si="28"/>
        <v>1.182448994146245</v>
      </c>
      <c r="AB74" s="12">
        <f t="shared" si="29"/>
        <v>0.18541985041475781</v>
      </c>
      <c r="AE74" s="5">
        <v>94</v>
      </c>
      <c r="AF74" s="16"/>
      <c r="AG74" s="16"/>
      <c r="AH74" s="16"/>
      <c r="AJ74" s="8">
        <f t="shared" si="30"/>
        <v>0</v>
      </c>
      <c r="AK74" s="8">
        <f t="shared" si="31"/>
        <v>0</v>
      </c>
      <c r="AL74" s="7">
        <f>'SPF Coefficients'!$C$3 + 'SPF Coefficients'!$C$4*'Curve Info'!$B76 + 'SPF Coefficients'!$C$5*'Curve Info'!$J76 + 'SPF Coefficients'!$C$6*'Curve Info'!$D76 + 'SPF Coefficients'!$C$7*'Curve Info'!$L76</f>
        <v>0.22986314315898593</v>
      </c>
      <c r="AM74" s="7">
        <f>'SPF Coefficients'!$C$3 + 'SPF Coefficients'!$C$4*'Curve Info'!$B76 + 'SPF Coefficients'!$C$5*'Curve Info'!$J76 + 'SPF Coefficients'!$C$6*'Curve Info'!$D76 + 'SPF Coefficients'!$C$7*'Curve Info'!$M76</f>
        <v>0.19439582112795684</v>
      </c>
      <c r="AN74" s="12">
        <f>1/(1+'SPF Coefficients'!$B$8*AM74)</f>
        <v>0.8066532453465638</v>
      </c>
      <c r="AO74" s="12">
        <f t="shared" si="32"/>
        <v>0.1568100199946765</v>
      </c>
      <c r="AP74" s="12">
        <f t="shared" si="33"/>
        <v>1.182448994146245</v>
      </c>
      <c r="AQ74" s="12">
        <f t="shared" si="34"/>
        <v>0.18541985041475781</v>
      </c>
      <c r="AT74" s="5">
        <v>94</v>
      </c>
      <c r="AU74" s="16"/>
      <c r="AV74" s="16"/>
      <c r="AW74" s="16"/>
      <c r="AX74" s="16"/>
      <c r="AY74" s="8">
        <f t="shared" si="35"/>
        <v>0</v>
      </c>
      <c r="AZ74" s="8">
        <f t="shared" si="36"/>
        <v>0</v>
      </c>
      <c r="BA74" s="7">
        <f>'SPF Coefficients'!$C$3 + 'SPF Coefficients'!$C$4*'Curve Info'!$B76 + 'SPF Coefficients'!$C$5*'Curve Info'!$J76 + 'SPF Coefficients'!$C$6*'Curve Info'!$D76 + 'SPF Coefficients'!$C$7*'Curve Info'!$L76</f>
        <v>0.22986314315898593</v>
      </c>
      <c r="BB74" s="7">
        <f>'SPF Coefficients'!$C$3 + 'SPF Coefficients'!$C$4*'Curve Info'!$B76 + 'SPF Coefficients'!$C$5*'Curve Info'!$J76 + 'SPF Coefficients'!$C$6*'Curve Info'!$D76 + 'SPF Coefficients'!$C$7*'Curve Info'!$M76</f>
        <v>0.19439582112795684</v>
      </c>
      <c r="BC74" s="12">
        <f>1/(1+'SPF Coefficients'!$B$8*BB74)</f>
        <v>0.8066532453465638</v>
      </c>
      <c r="BD74" s="12">
        <f t="shared" si="37"/>
        <v>0.1568100199946765</v>
      </c>
      <c r="BE74" s="12">
        <f t="shared" si="38"/>
        <v>1.182448994146245</v>
      </c>
      <c r="BF74" s="12">
        <f t="shared" si="39"/>
        <v>0.18541985041475781</v>
      </c>
    </row>
    <row r="75" spans="1:59" x14ac:dyDescent="0.3">
      <c r="A75" s="5" t="s">
        <v>751</v>
      </c>
      <c r="B75" s="16">
        <v>120</v>
      </c>
      <c r="C75" s="16">
        <v>167</v>
      </c>
      <c r="D75" s="16">
        <v>26</v>
      </c>
      <c r="E75" s="16">
        <v>313</v>
      </c>
      <c r="F75" s="8">
        <f t="shared" si="20"/>
        <v>40</v>
      </c>
      <c r="G75" s="8">
        <f t="shared" si="21"/>
        <v>41.75</v>
      </c>
      <c r="H75" s="8">
        <f>SUM(H7:H74)</f>
        <v>18.31126731739182</v>
      </c>
      <c r="I75" s="8">
        <f>SUM(I7:I74)</f>
        <v>17.386214574667243</v>
      </c>
      <c r="J75" s="7">
        <f>1/(1+'SPF Coefficients'!$G$10*I75)</f>
        <v>2.1607299024553005E-2</v>
      </c>
      <c r="K75" s="7">
        <f t="shared" si="22"/>
        <v>41.223564402944788</v>
      </c>
      <c r="L75" s="7">
        <f t="shared" si="23"/>
        <v>1.0532061041091967</v>
      </c>
      <c r="M75" s="7">
        <f t="shared" si="24"/>
        <v>43.416909662320045</v>
      </c>
      <c r="P75" s="5" t="s">
        <v>751</v>
      </c>
      <c r="Q75" s="16">
        <v>9</v>
      </c>
      <c r="R75" s="16">
        <v>14</v>
      </c>
      <c r="S75" s="16">
        <v>23</v>
      </c>
      <c r="U75" s="8">
        <f t="shared" si="25"/>
        <v>3</v>
      </c>
      <c r="V75" s="8">
        <f t="shared" si="26"/>
        <v>3.5</v>
      </c>
      <c r="W75" s="8">
        <f>SUM(W7:W74)</f>
        <v>18.31126731739182</v>
      </c>
      <c r="X75" s="8">
        <f>SUM(X7:X74)</f>
        <v>17.386214574667243</v>
      </c>
      <c r="Y75" s="7">
        <f>1/(1+'SPF Coefficients'!$B$8*X75)</f>
        <v>4.4568835925735975E-2</v>
      </c>
      <c r="Z75" s="7">
        <f t="shared" si="27"/>
        <v>4.1188924190079073</v>
      </c>
      <c r="AA75" s="7">
        <f t="shared" si="28"/>
        <v>1.0532061041091967</v>
      </c>
      <c r="AB75" s="7">
        <f t="shared" si="29"/>
        <v>4.3380426378682229</v>
      </c>
      <c r="AE75" s="5" t="s">
        <v>751</v>
      </c>
      <c r="AF75" s="16">
        <v>7</v>
      </c>
      <c r="AG75" s="16">
        <v>5</v>
      </c>
      <c r="AH75" s="16">
        <v>12</v>
      </c>
      <c r="AJ75" s="8">
        <f t="shared" si="30"/>
        <v>2.3333333333333335</v>
      </c>
      <c r="AK75" s="8">
        <f t="shared" si="31"/>
        <v>1.25</v>
      </c>
      <c r="AL75" s="8">
        <f>SUM(AL7:AL74)</f>
        <v>18.31126731739182</v>
      </c>
      <c r="AM75" s="8">
        <f>SUM(AM7:AM74)</f>
        <v>17.386214574667243</v>
      </c>
      <c r="AN75" s="7">
        <f>1/(1+'SPF Coefficients'!$B$8*AM75)</f>
        <v>4.4568835925735975E-2</v>
      </c>
      <c r="AO75" s="7">
        <f t="shared" si="32"/>
        <v>1.9691722998408139</v>
      </c>
      <c r="AP75" s="7">
        <f t="shared" si="33"/>
        <v>1.0532061041091967</v>
      </c>
      <c r="AQ75" s="7">
        <f t="shared" si="34"/>
        <v>2.0739442862350903</v>
      </c>
      <c r="AT75" s="5" t="s">
        <v>751</v>
      </c>
      <c r="AU75" s="16">
        <v>9</v>
      </c>
      <c r="AV75" s="16">
        <v>3</v>
      </c>
      <c r="AW75" s="16">
        <v>2</v>
      </c>
      <c r="AX75" s="16">
        <v>14</v>
      </c>
      <c r="AY75" s="8">
        <f t="shared" si="35"/>
        <v>3</v>
      </c>
      <c r="AZ75" s="8">
        <f t="shared" si="36"/>
        <v>0.75</v>
      </c>
      <c r="BA75" s="8">
        <f>SUM(BA7:BA74)</f>
        <v>18.31126731739182</v>
      </c>
      <c r="BB75" s="8">
        <f>SUM(BB7:BB74)</f>
        <v>17.386214574667243</v>
      </c>
      <c r="BC75" s="7">
        <f>1/(1+'SPF Coefficients'!$B$8*BB75)</f>
        <v>4.4568835925735975E-2</v>
      </c>
      <c r="BD75" s="7">
        <f t="shared" si="37"/>
        <v>1.4914567178036817</v>
      </c>
      <c r="BE75" s="7">
        <f t="shared" si="38"/>
        <v>1.0532061041091967</v>
      </c>
      <c r="BF75" s="7">
        <f t="shared" si="39"/>
        <v>1.5708113192055051</v>
      </c>
    </row>
    <row r="76" spans="1:59" x14ac:dyDescent="0.3">
      <c r="F76" s="11" t="s">
        <v>796</v>
      </c>
      <c r="G76" s="11" t="s">
        <v>797</v>
      </c>
      <c r="H76" s="11" t="s">
        <v>798</v>
      </c>
      <c r="I76" s="11" t="s">
        <v>799</v>
      </c>
      <c r="J76" s="11" t="s">
        <v>800</v>
      </c>
      <c r="K76" s="11" t="s">
        <v>801</v>
      </c>
      <c r="L76" s="11" t="s">
        <v>802</v>
      </c>
      <c r="M76" s="11" t="s">
        <v>803</v>
      </c>
      <c r="U76" s="11" t="s">
        <v>796</v>
      </c>
      <c r="V76" s="11" t="s">
        <v>797</v>
      </c>
      <c r="W76" s="11" t="s">
        <v>798</v>
      </c>
      <c r="X76" s="11" t="s">
        <v>799</v>
      </c>
      <c r="Y76" s="11" t="s">
        <v>800</v>
      </c>
      <c r="Z76" s="11" t="s">
        <v>801</v>
      </c>
      <c r="AA76" s="11" t="s">
        <v>802</v>
      </c>
      <c r="AB76" s="11" t="s">
        <v>803</v>
      </c>
      <c r="AJ76" s="11" t="s">
        <v>796</v>
      </c>
      <c r="AK76" s="11" t="s">
        <v>797</v>
      </c>
      <c r="AL76" s="11" t="s">
        <v>798</v>
      </c>
      <c r="AM76" s="11" t="s">
        <v>799</v>
      </c>
      <c r="AN76" s="11" t="s">
        <v>800</v>
      </c>
      <c r="AO76" s="11" t="s">
        <v>801</v>
      </c>
      <c r="AP76" s="11" t="s">
        <v>802</v>
      </c>
      <c r="AQ76" s="11" t="s">
        <v>803</v>
      </c>
      <c r="AY76" s="11" t="s">
        <v>796</v>
      </c>
      <c r="AZ76" s="11" t="s">
        <v>797</v>
      </c>
      <c r="BA76" s="11" t="s">
        <v>798</v>
      </c>
      <c r="BB76" s="11" t="s">
        <v>799</v>
      </c>
      <c r="BC76" s="11" t="s">
        <v>800</v>
      </c>
      <c r="BD76" s="11" t="s">
        <v>801</v>
      </c>
      <c r="BE76" s="11" t="s">
        <v>802</v>
      </c>
      <c r="BF76" s="11" t="s">
        <v>803</v>
      </c>
    </row>
    <row r="78" spans="1:59" ht="20.399999999999999" thickBot="1" x14ac:dyDescent="0.45">
      <c r="P78" s="18" t="s">
        <v>793</v>
      </c>
      <c r="Q78" s="18"/>
      <c r="R78" s="18"/>
      <c r="S78" s="18"/>
      <c r="T78" s="18"/>
      <c r="U78" s="18"/>
      <c r="V78" s="18"/>
      <c r="W78" s="18"/>
      <c r="X78" s="18"/>
      <c r="Y78" s="18"/>
      <c r="Z78" s="18"/>
      <c r="AA78" s="18"/>
      <c r="AB78" s="18"/>
      <c r="AC78" s="18"/>
      <c r="AE78" s="18" t="s">
        <v>793</v>
      </c>
      <c r="AF78" s="18"/>
      <c r="AG78" s="18"/>
      <c r="AH78" s="18"/>
      <c r="AI78" s="18"/>
      <c r="AJ78" s="18"/>
      <c r="AK78" s="18"/>
      <c r="AL78" s="18"/>
      <c r="AM78" s="18"/>
      <c r="AN78" s="18"/>
      <c r="AO78" s="18"/>
      <c r="AP78" s="18"/>
      <c r="AQ78" s="18"/>
      <c r="AR78" s="18"/>
      <c r="AT78" s="18" t="s">
        <v>793</v>
      </c>
      <c r="AU78" s="18"/>
      <c r="AV78" s="18"/>
      <c r="AW78" s="18"/>
      <c r="AX78" s="18"/>
      <c r="AY78" s="18"/>
      <c r="AZ78" s="18"/>
      <c r="BA78" s="18"/>
      <c r="BB78" s="18"/>
      <c r="BC78" s="18"/>
      <c r="BD78" s="18"/>
      <c r="BE78" s="18"/>
      <c r="BF78" s="18"/>
      <c r="BG78" s="18"/>
    </row>
    <row r="79" spans="1:59" ht="15" thickTop="1" x14ac:dyDescent="0.3">
      <c r="P79" s="4" t="s">
        <v>815</v>
      </c>
      <c r="Q79" t="s">
        <v>817</v>
      </c>
      <c r="AE79" s="4" t="s">
        <v>815</v>
      </c>
      <c r="AF79" t="s">
        <v>818</v>
      </c>
      <c r="AT79" s="4" t="s">
        <v>815</v>
      </c>
      <c r="AU79" t="s">
        <v>819</v>
      </c>
    </row>
    <row r="80" spans="1:59" ht="20.399999999999999" thickBot="1" x14ac:dyDescent="0.45">
      <c r="B80" t="s">
        <v>817</v>
      </c>
      <c r="C80" t="s">
        <v>824</v>
      </c>
      <c r="D80" t="s">
        <v>819</v>
      </c>
      <c r="P80" s="4" t="s">
        <v>816</v>
      </c>
      <c r="Q80" t="s">
        <v>822</v>
      </c>
      <c r="AA80" s="13" t="s">
        <v>794</v>
      </c>
      <c r="AB80" s="13" t="s">
        <v>795</v>
      </c>
      <c r="AC80" s="14">
        <f>AB152*AA152*(1-Y152)</f>
        <v>5.6309384395429429</v>
      </c>
      <c r="AE80" s="4" t="s">
        <v>816</v>
      </c>
      <c r="AF80" t="s">
        <v>822</v>
      </c>
      <c r="AP80" s="13" t="s">
        <v>794</v>
      </c>
      <c r="AQ80" s="13" t="s">
        <v>795</v>
      </c>
      <c r="AR80" s="14">
        <f>AQ152*AP152*(1-AN152)</f>
        <v>18.288077565142626</v>
      </c>
      <c r="AT80" s="4" t="s">
        <v>816</v>
      </c>
      <c r="AU80" t="s">
        <v>822</v>
      </c>
      <c r="BE80" s="13" t="s">
        <v>794</v>
      </c>
      <c r="BF80" s="13" t="s">
        <v>795</v>
      </c>
      <c r="BG80" s="14">
        <f>BF152*BE152*(1-BC152)</f>
        <v>15.250364174998701</v>
      </c>
    </row>
    <row r="81" spans="1:59" ht="21" thickTop="1" thickBot="1" x14ac:dyDescent="0.45">
      <c r="A81" t="s">
        <v>821</v>
      </c>
      <c r="B81" s="7">
        <f>AC4</f>
        <v>0.5613448324743846</v>
      </c>
      <c r="C81" s="7">
        <f>AR4</f>
        <v>0.75752405402720335</v>
      </c>
      <c r="D81" s="7">
        <f>BG4</f>
        <v>1.1641094562452718</v>
      </c>
      <c r="AB81" s="9" t="s">
        <v>744</v>
      </c>
      <c r="AC81" s="14">
        <f>(U152/AB152)/(1+(AC80/(AB152^2)))</f>
        <v>0.80781875785663071</v>
      </c>
      <c r="AQ81" s="9" t="s">
        <v>744</v>
      </c>
      <c r="AR81" s="14">
        <f>(AJ152/AQ152)/(1+(AR80/(AQ152^2)))</f>
        <v>0.59087896126063222</v>
      </c>
      <c r="BF81" s="9" t="s">
        <v>744</v>
      </c>
      <c r="BG81" s="14">
        <f>(AY152/BF152)/(1+(BG80/(BF152^2)))</f>
        <v>0.92812205962619942</v>
      </c>
    </row>
    <row r="82" spans="1:59" ht="15" thickTop="1" x14ac:dyDescent="0.3">
      <c r="A82" t="s">
        <v>822</v>
      </c>
      <c r="B82" s="7">
        <f>AC81</f>
        <v>0.80781875785663071</v>
      </c>
      <c r="C82" s="7">
        <f>AR81</f>
        <v>0.59087896126063222</v>
      </c>
      <c r="D82" s="7">
        <f>BG81</f>
        <v>0.92812205962619942</v>
      </c>
      <c r="P82" s="4" t="s">
        <v>745</v>
      </c>
      <c r="Q82" s="4" t="s">
        <v>746</v>
      </c>
      <c r="AE82" s="4" t="s">
        <v>745</v>
      </c>
      <c r="AF82" s="4" t="s">
        <v>746</v>
      </c>
      <c r="AT82" s="4" t="s">
        <v>745</v>
      </c>
      <c r="AU82" s="4" t="s">
        <v>746</v>
      </c>
    </row>
    <row r="83" spans="1:59" x14ac:dyDescent="0.3">
      <c r="P83" s="4" t="s">
        <v>747</v>
      </c>
      <c r="Q83" t="s">
        <v>748</v>
      </c>
      <c r="R83" t="s">
        <v>749</v>
      </c>
      <c r="S83" t="s">
        <v>750</v>
      </c>
      <c r="T83" t="s">
        <v>751</v>
      </c>
      <c r="U83" s="11" t="s">
        <v>796</v>
      </c>
      <c r="V83" s="11" t="s">
        <v>797</v>
      </c>
      <c r="W83" s="11" t="s">
        <v>798</v>
      </c>
      <c r="X83" s="11" t="s">
        <v>799</v>
      </c>
      <c r="Y83" s="11" t="s">
        <v>800</v>
      </c>
      <c r="Z83" s="11" t="s">
        <v>801</v>
      </c>
      <c r="AA83" s="11" t="s">
        <v>802</v>
      </c>
      <c r="AB83" s="11" t="s">
        <v>803</v>
      </c>
      <c r="AE83" s="4" t="s">
        <v>747</v>
      </c>
      <c r="AF83" t="s">
        <v>748</v>
      </c>
      <c r="AG83" t="s">
        <v>749</v>
      </c>
      <c r="AH83" t="s">
        <v>750</v>
      </c>
      <c r="AI83" t="s">
        <v>751</v>
      </c>
      <c r="AJ83" s="11" t="s">
        <v>796</v>
      </c>
      <c r="AK83" s="11" t="s">
        <v>797</v>
      </c>
      <c r="AL83" s="11" t="s">
        <v>798</v>
      </c>
      <c r="AM83" s="11" t="s">
        <v>799</v>
      </c>
      <c r="AN83" s="11" t="s">
        <v>800</v>
      </c>
      <c r="AO83" s="11" t="s">
        <v>801</v>
      </c>
      <c r="AP83" s="11" t="s">
        <v>802</v>
      </c>
      <c r="AQ83" s="11" t="s">
        <v>803</v>
      </c>
      <c r="AT83" s="4" t="s">
        <v>747</v>
      </c>
      <c r="AU83" t="s">
        <v>748</v>
      </c>
      <c r="AV83" t="s">
        <v>749</v>
      </c>
      <c r="AW83" t="s">
        <v>750</v>
      </c>
      <c r="AX83" t="s">
        <v>751</v>
      </c>
      <c r="AY83" s="11" t="s">
        <v>796</v>
      </c>
      <c r="AZ83" s="11" t="s">
        <v>797</v>
      </c>
      <c r="BA83" s="11" t="s">
        <v>798</v>
      </c>
      <c r="BB83" s="11" t="s">
        <v>799</v>
      </c>
      <c r="BC83" s="11" t="s">
        <v>800</v>
      </c>
      <c r="BD83" s="11" t="s">
        <v>801</v>
      </c>
      <c r="BE83" s="11" t="s">
        <v>802</v>
      </c>
      <c r="BF83" s="11" t="s">
        <v>803</v>
      </c>
    </row>
    <row r="84" spans="1:59" x14ac:dyDescent="0.3">
      <c r="P84" s="5">
        <v>1</v>
      </c>
      <c r="Q84" s="16"/>
      <c r="R84" s="16"/>
      <c r="S84" s="16"/>
      <c r="T84" s="16"/>
      <c r="U84" s="8">
        <f>Q84/3</f>
        <v>0</v>
      </c>
      <c r="V84" s="8">
        <f>R84/4</f>
        <v>0</v>
      </c>
      <c r="W84" s="7">
        <v>0.3211537592862343</v>
      </c>
      <c r="X84" s="7">
        <v>0.31214057762949093</v>
      </c>
      <c r="Y84" s="12">
        <f>1/(1+'SPF Coefficients'!$B$8*X84)</f>
        <v>0.72208978618871555</v>
      </c>
      <c r="Z84" s="12">
        <f>(Y84*X84)+(1-Y84)*(V84)</f>
        <v>0.22539352296130127</v>
      </c>
      <c r="AA84" s="12">
        <f>W84/X84</f>
        <v>1.0288753923799101</v>
      </c>
      <c r="AB84" s="12">
        <f>Z84*AA84</f>
        <v>0.23190184937669914</v>
      </c>
      <c r="AE84" s="5">
        <v>1</v>
      </c>
      <c r="AF84" s="16"/>
      <c r="AG84" s="16"/>
      <c r="AH84" s="16"/>
      <c r="AI84" s="16"/>
      <c r="AJ84" s="8">
        <f>AF84/3</f>
        <v>0</v>
      </c>
      <c r="AK84" s="8">
        <f>AG84/4</f>
        <v>0</v>
      </c>
      <c r="AL84" s="7">
        <v>0.3211537592862343</v>
      </c>
      <c r="AM84" s="7">
        <v>0.31214057762949093</v>
      </c>
      <c r="AN84" s="12">
        <f>1/(1+'SPF Coefficients'!$B$8*AM84)</f>
        <v>0.72208978618871555</v>
      </c>
      <c r="AO84" s="12">
        <f>(AN84*AM84)+(1-AN84)*(AK84)</f>
        <v>0.22539352296130127</v>
      </c>
      <c r="AP84" s="12">
        <f>AL84/AM84</f>
        <v>1.0288753923799101</v>
      </c>
      <c r="AQ84" s="12">
        <f>AO84*AP84</f>
        <v>0.23190184937669914</v>
      </c>
      <c r="AT84" s="5">
        <v>1</v>
      </c>
      <c r="AU84" s="16"/>
      <c r="AV84" s="16"/>
      <c r="AW84" s="16"/>
      <c r="AX84" s="16"/>
      <c r="AY84" s="8">
        <f>AU84/3</f>
        <v>0</v>
      </c>
      <c r="AZ84" s="8">
        <f>AV84/4</f>
        <v>0</v>
      </c>
      <c r="BA84" s="7">
        <v>0.3211537592862343</v>
      </c>
      <c r="BB84" s="7">
        <v>0.31214057762949093</v>
      </c>
      <c r="BC84" s="12">
        <f>1/(1+'SPF Coefficients'!$B$8*BB84)</f>
        <v>0.72208978618871555</v>
      </c>
      <c r="BD84" s="12">
        <f>(BC84*BB84)+(1-BC84)*(AZ84)</f>
        <v>0.22539352296130127</v>
      </c>
      <c r="BE84" s="12">
        <f>BA84/BB84</f>
        <v>1.0288753923799101</v>
      </c>
      <c r="BF84" s="12">
        <f>BD84*BE84</f>
        <v>0.23190184937669914</v>
      </c>
    </row>
    <row r="85" spans="1:59" x14ac:dyDescent="0.3">
      <c r="P85" s="5">
        <v>2</v>
      </c>
      <c r="Q85" s="16"/>
      <c r="R85" s="16"/>
      <c r="S85" s="16"/>
      <c r="T85" s="16"/>
      <c r="U85" s="8">
        <f t="shared" ref="U85:U148" si="40">Q85/3</f>
        <v>0</v>
      </c>
      <c r="V85" s="8">
        <f t="shared" ref="V85:V148" si="41">R85/4</f>
        <v>0</v>
      </c>
      <c r="W85" s="7">
        <v>0.29504439864611209</v>
      </c>
      <c r="X85" s="7">
        <v>0.272302135543813</v>
      </c>
      <c r="Y85" s="12">
        <f>1/(1+'SPF Coefficients'!$B$8*X85)</f>
        <v>0.74864390654436841</v>
      </c>
      <c r="Z85" s="12">
        <f t="shared" ref="Z85:Z148" si="42">(Y85*X85)+(1-Y85)*(V85)</f>
        <v>0.20385733451389426</v>
      </c>
      <c r="AA85" s="12">
        <f t="shared" ref="AA85:AA148" si="43">W85/X85</f>
        <v>1.0835184896985133</v>
      </c>
      <c r="AB85" s="12">
        <f t="shared" ref="AB85:AB148" si="44">Z85*AA85</f>
        <v>0.22088319120645933</v>
      </c>
      <c r="AE85" s="5">
        <v>2</v>
      </c>
      <c r="AF85" s="16"/>
      <c r="AG85" s="16">
        <v>3</v>
      </c>
      <c r="AH85" s="16">
        <v>1</v>
      </c>
      <c r="AI85" s="16">
        <v>4</v>
      </c>
      <c r="AJ85" s="8">
        <f t="shared" ref="AJ85:AJ148" si="45">AF85/3</f>
        <v>0</v>
      </c>
      <c r="AK85" s="8">
        <f t="shared" ref="AK85:AK148" si="46">AG85/4</f>
        <v>0.75</v>
      </c>
      <c r="AL85" s="7">
        <v>0.29504439864611209</v>
      </c>
      <c r="AM85" s="7">
        <v>0.272302135543813</v>
      </c>
      <c r="AN85" s="12">
        <f>1/(1+'SPF Coefficients'!$B$8*AM85)</f>
        <v>0.74864390654436841</v>
      </c>
      <c r="AO85" s="12">
        <f t="shared" ref="AO85:AO148" si="47">(AN85*AM85)+(1-AN85)*(AK85)</f>
        <v>0.39237440460561795</v>
      </c>
      <c r="AP85" s="12">
        <f t="shared" ref="AP85:AP148" si="48">AL85/AM85</f>
        <v>1.0835184896985133</v>
      </c>
      <c r="AQ85" s="12">
        <f t="shared" ref="AQ85:AQ148" si="49">AO85*AP85</f>
        <v>0.42514492227463252</v>
      </c>
      <c r="AT85" s="5">
        <v>2</v>
      </c>
      <c r="AU85" s="16"/>
      <c r="AV85" s="16"/>
      <c r="AW85" s="16"/>
      <c r="AX85" s="16"/>
      <c r="AY85" s="8">
        <f t="shared" ref="AY85:AY148" si="50">AU85/3</f>
        <v>0</v>
      </c>
      <c r="AZ85" s="8">
        <f t="shared" ref="AZ85:AZ148" si="51">AV85/4</f>
        <v>0</v>
      </c>
      <c r="BA85" s="7">
        <v>0.29504439864611209</v>
      </c>
      <c r="BB85" s="7">
        <v>0.272302135543813</v>
      </c>
      <c r="BC85" s="12">
        <f>1/(1+'SPF Coefficients'!$B$8*BB85)</f>
        <v>0.74864390654436841</v>
      </c>
      <c r="BD85" s="12">
        <f t="shared" ref="BD85:BD148" si="52">(BC85*BB85)+(1-BC85)*(AZ85)</f>
        <v>0.20385733451389426</v>
      </c>
      <c r="BE85" s="12">
        <f t="shared" ref="BE85:BE148" si="53">BA85/BB85</f>
        <v>1.0835184896985133</v>
      </c>
      <c r="BF85" s="12">
        <f t="shared" ref="BF85:BF148" si="54">BD85*BE85</f>
        <v>0.22088319120645933</v>
      </c>
    </row>
    <row r="86" spans="1:59" x14ac:dyDescent="0.3">
      <c r="P86" s="5">
        <v>3</v>
      </c>
      <c r="Q86" s="16"/>
      <c r="R86" s="16"/>
      <c r="S86" s="16"/>
      <c r="T86" s="16"/>
      <c r="U86" s="8">
        <f t="shared" si="40"/>
        <v>0</v>
      </c>
      <c r="V86" s="8">
        <f t="shared" si="41"/>
        <v>0</v>
      </c>
      <c r="W86" s="7">
        <v>0.28892702838120121</v>
      </c>
      <c r="X86" s="7">
        <v>0.27533039319292207</v>
      </c>
      <c r="Y86" s="12">
        <f>1/(1+'SPF Coefficients'!$B$8*X86)</f>
        <v>0.7465570423382244</v>
      </c>
      <c r="Z86" s="12">
        <f t="shared" si="42"/>
        <v>0.20554984400792831</v>
      </c>
      <c r="AA86" s="12">
        <f t="shared" si="43"/>
        <v>1.0493829795926382</v>
      </c>
      <c r="AB86" s="12">
        <f t="shared" si="44"/>
        <v>0.21570050775984179</v>
      </c>
      <c r="AE86" s="5">
        <v>3</v>
      </c>
      <c r="AF86" s="16">
        <v>2</v>
      </c>
      <c r="AG86" s="16">
        <v>2</v>
      </c>
      <c r="AH86" s="16"/>
      <c r="AI86" s="16">
        <v>4</v>
      </c>
      <c r="AJ86" s="8">
        <f t="shared" si="45"/>
        <v>0.66666666666666663</v>
      </c>
      <c r="AK86" s="8">
        <f t="shared" si="46"/>
        <v>0.5</v>
      </c>
      <c r="AL86" s="7">
        <v>0.28892702838120121</v>
      </c>
      <c r="AM86" s="7">
        <v>0.27533039319292207</v>
      </c>
      <c r="AN86" s="12">
        <f>1/(1+'SPF Coefficients'!$B$8*AM86)</f>
        <v>0.7465570423382244</v>
      </c>
      <c r="AO86" s="12">
        <f t="shared" si="47"/>
        <v>0.33227132283881611</v>
      </c>
      <c r="AP86" s="12">
        <f t="shared" si="48"/>
        <v>1.0493829795926382</v>
      </c>
      <c r="AQ86" s="12">
        <f t="shared" si="49"/>
        <v>0.34867987079378426</v>
      </c>
      <c r="AT86" s="5">
        <v>3</v>
      </c>
      <c r="AU86" s="16"/>
      <c r="AV86" s="16"/>
      <c r="AW86" s="16"/>
      <c r="AX86" s="16"/>
      <c r="AY86" s="8">
        <f t="shared" si="50"/>
        <v>0</v>
      </c>
      <c r="AZ86" s="8">
        <f t="shared" si="51"/>
        <v>0</v>
      </c>
      <c r="BA86" s="7">
        <v>0.28892702838120121</v>
      </c>
      <c r="BB86" s="7">
        <v>0.27533039319292207</v>
      </c>
      <c r="BC86" s="12">
        <f>1/(1+'SPF Coefficients'!$B$8*BB86)</f>
        <v>0.7465570423382244</v>
      </c>
      <c r="BD86" s="12">
        <f t="shared" si="52"/>
        <v>0.20554984400792831</v>
      </c>
      <c r="BE86" s="12">
        <f t="shared" si="53"/>
        <v>1.0493829795926382</v>
      </c>
      <c r="BF86" s="12">
        <f t="shared" si="54"/>
        <v>0.21570050775984179</v>
      </c>
    </row>
    <row r="87" spans="1:59" x14ac:dyDescent="0.3">
      <c r="P87" s="5">
        <v>4</v>
      </c>
      <c r="Q87" s="16"/>
      <c r="R87" s="16"/>
      <c r="S87" s="16"/>
      <c r="T87" s="16"/>
      <c r="U87" s="8">
        <f t="shared" si="40"/>
        <v>0</v>
      </c>
      <c r="V87" s="8">
        <f t="shared" si="41"/>
        <v>0</v>
      </c>
      <c r="W87" s="7">
        <v>0.28840198045993154</v>
      </c>
      <c r="X87" s="7">
        <v>0.2748053452716524</v>
      </c>
      <c r="Y87" s="12">
        <f>1/(1+'SPF Coefficients'!$B$8*X87)</f>
        <v>0.74691803465807105</v>
      </c>
      <c r="Z87" s="12">
        <f t="shared" si="42"/>
        <v>0.20525706840383526</v>
      </c>
      <c r="AA87" s="12">
        <f t="shared" si="43"/>
        <v>1.0494773315811543</v>
      </c>
      <c r="AB87" s="12">
        <f t="shared" si="44"/>
        <v>0.21541264043662747</v>
      </c>
      <c r="AE87" s="5">
        <v>4</v>
      </c>
      <c r="AF87" s="16"/>
      <c r="AG87" s="16">
        <v>4</v>
      </c>
      <c r="AH87" s="16">
        <v>2</v>
      </c>
      <c r="AI87" s="16">
        <v>6</v>
      </c>
      <c r="AJ87" s="8">
        <f t="shared" si="45"/>
        <v>0</v>
      </c>
      <c r="AK87" s="8">
        <f t="shared" si="46"/>
        <v>1</v>
      </c>
      <c r="AL87" s="7">
        <v>0.28840198045993154</v>
      </c>
      <c r="AM87" s="7">
        <v>0.2748053452716524</v>
      </c>
      <c r="AN87" s="12">
        <f>1/(1+'SPF Coefficients'!$B$8*AM87)</f>
        <v>0.74691803465807105</v>
      </c>
      <c r="AO87" s="12">
        <f t="shared" si="47"/>
        <v>0.45833903374576423</v>
      </c>
      <c r="AP87" s="12">
        <f t="shared" si="48"/>
        <v>1.0494773315811543</v>
      </c>
      <c r="AQ87" s="12">
        <f t="shared" si="49"/>
        <v>0.48101642609498929</v>
      </c>
      <c r="AT87" s="5">
        <v>4</v>
      </c>
      <c r="AU87" s="16"/>
      <c r="AV87" s="16"/>
      <c r="AW87" s="16"/>
      <c r="AX87" s="16"/>
      <c r="AY87" s="8">
        <f t="shared" si="50"/>
        <v>0</v>
      </c>
      <c r="AZ87" s="8">
        <f t="shared" si="51"/>
        <v>0</v>
      </c>
      <c r="BA87" s="7">
        <v>0.28840198045993154</v>
      </c>
      <c r="BB87" s="7">
        <v>0.2748053452716524</v>
      </c>
      <c r="BC87" s="12">
        <f>1/(1+'SPF Coefficients'!$B$8*BB87)</f>
        <v>0.74691803465807105</v>
      </c>
      <c r="BD87" s="12">
        <f t="shared" si="52"/>
        <v>0.20525706840383526</v>
      </c>
      <c r="BE87" s="12">
        <f t="shared" si="53"/>
        <v>1.0494773315811543</v>
      </c>
      <c r="BF87" s="12">
        <f t="shared" si="54"/>
        <v>0.21541264043662747</v>
      </c>
    </row>
    <row r="88" spans="1:59" x14ac:dyDescent="0.3">
      <c r="P88" s="5">
        <v>7</v>
      </c>
      <c r="Q88" s="16"/>
      <c r="R88" s="16"/>
      <c r="S88" s="16"/>
      <c r="T88" s="16"/>
      <c r="U88" s="8">
        <f t="shared" si="40"/>
        <v>0</v>
      </c>
      <c r="V88" s="8">
        <f t="shared" si="41"/>
        <v>0</v>
      </c>
      <c r="W88" s="7">
        <v>0.10952235047800191</v>
      </c>
      <c r="X88" s="7">
        <v>9.9960959914645542E-2</v>
      </c>
      <c r="Y88" s="12">
        <f>1/(1+'SPF Coefficients'!$B$8*X88)</f>
        <v>0.89027228213758947</v>
      </c>
      <c r="Z88" s="12">
        <f t="shared" si="42"/>
        <v>8.8992471907875584E-2</v>
      </c>
      <c r="AA88" s="12">
        <f t="shared" si="43"/>
        <v>1.0956512479624108</v>
      </c>
      <c r="AB88" s="12">
        <f t="shared" si="44"/>
        <v>9.7504712905123664E-2</v>
      </c>
      <c r="AE88" s="5">
        <v>7</v>
      </c>
      <c r="AF88" s="16"/>
      <c r="AG88" s="16"/>
      <c r="AH88" s="16"/>
      <c r="AI88" s="16"/>
      <c r="AJ88" s="8">
        <f t="shared" si="45"/>
        <v>0</v>
      </c>
      <c r="AK88" s="8">
        <f t="shared" si="46"/>
        <v>0</v>
      </c>
      <c r="AL88" s="7">
        <v>0.10952235047800191</v>
      </c>
      <c r="AM88" s="7">
        <v>9.9960959914645542E-2</v>
      </c>
      <c r="AN88" s="12">
        <f>1/(1+'SPF Coefficients'!$B$8*AM88)</f>
        <v>0.89027228213758947</v>
      </c>
      <c r="AO88" s="12">
        <f t="shared" si="47"/>
        <v>8.8992471907875584E-2</v>
      </c>
      <c r="AP88" s="12">
        <f t="shared" si="48"/>
        <v>1.0956512479624108</v>
      </c>
      <c r="AQ88" s="12">
        <f t="shared" si="49"/>
        <v>9.7504712905123664E-2</v>
      </c>
      <c r="AT88" s="5">
        <v>7</v>
      </c>
      <c r="AU88" s="16"/>
      <c r="AV88" s="16"/>
      <c r="AW88" s="16"/>
      <c r="AX88" s="16"/>
      <c r="AY88" s="8">
        <f t="shared" si="50"/>
        <v>0</v>
      </c>
      <c r="AZ88" s="8">
        <f t="shared" si="51"/>
        <v>0</v>
      </c>
      <c r="BA88" s="7">
        <v>0.10952235047800191</v>
      </c>
      <c r="BB88" s="7">
        <v>9.9960959914645542E-2</v>
      </c>
      <c r="BC88" s="12">
        <f>1/(1+'SPF Coefficients'!$B$8*BB88)</f>
        <v>0.89027228213758947</v>
      </c>
      <c r="BD88" s="12">
        <f t="shared" si="52"/>
        <v>8.8992471907875584E-2</v>
      </c>
      <c r="BE88" s="12">
        <f t="shared" si="53"/>
        <v>1.0956512479624108</v>
      </c>
      <c r="BF88" s="12">
        <f t="shared" si="54"/>
        <v>9.7504712905123664E-2</v>
      </c>
    </row>
    <row r="89" spans="1:59" x14ac:dyDescent="0.3">
      <c r="P89" s="5">
        <v>8</v>
      </c>
      <c r="Q89" s="16"/>
      <c r="R89" s="16"/>
      <c r="S89" s="16"/>
      <c r="T89" s="16"/>
      <c r="U89" s="8">
        <f t="shared" si="40"/>
        <v>0</v>
      </c>
      <c r="V89" s="8">
        <f t="shared" si="41"/>
        <v>0</v>
      </c>
      <c r="W89" s="7">
        <v>0.26107694062720133</v>
      </c>
      <c r="X89" s="7">
        <v>0.25228523000628966</v>
      </c>
      <c r="Y89" s="12">
        <f>1/(1+'SPF Coefficients'!$B$8*X89)</f>
        <v>0.76273712539551952</v>
      </c>
      <c r="Z89" s="12">
        <f t="shared" si="42"/>
        <v>0.19242731111474484</v>
      </c>
      <c r="AA89" s="12">
        <f t="shared" si="43"/>
        <v>1.0348482969878676</v>
      </c>
      <c r="AB89" s="12">
        <f t="shared" si="44"/>
        <v>0.19913307520104828</v>
      </c>
      <c r="AE89" s="5">
        <v>8</v>
      </c>
      <c r="AF89" s="16">
        <v>5</v>
      </c>
      <c r="AG89" s="16">
        <v>5</v>
      </c>
      <c r="AH89" s="16">
        <v>1</v>
      </c>
      <c r="AI89" s="16">
        <v>11</v>
      </c>
      <c r="AJ89" s="8">
        <f t="shared" si="45"/>
        <v>1.6666666666666667</v>
      </c>
      <c r="AK89" s="8">
        <f t="shared" si="46"/>
        <v>1.25</v>
      </c>
      <c r="AL89" s="7">
        <v>0.26107694062720133</v>
      </c>
      <c r="AM89" s="7">
        <v>0.25228523000628966</v>
      </c>
      <c r="AN89" s="12">
        <f>1/(1+'SPF Coefficients'!$B$8*AM89)</f>
        <v>0.76273712539551952</v>
      </c>
      <c r="AO89" s="12">
        <f t="shared" si="47"/>
        <v>0.48900590437034541</v>
      </c>
      <c r="AP89" s="12">
        <f t="shared" si="48"/>
        <v>1.0348482969878676</v>
      </c>
      <c r="AQ89" s="12">
        <f t="shared" si="49"/>
        <v>0.50604692735466406</v>
      </c>
      <c r="AT89" s="5">
        <v>8</v>
      </c>
      <c r="AU89" s="16"/>
      <c r="AV89" s="16"/>
      <c r="AW89" s="16"/>
      <c r="AX89" s="16"/>
      <c r="AY89" s="8">
        <f t="shared" si="50"/>
        <v>0</v>
      </c>
      <c r="AZ89" s="8">
        <f t="shared" si="51"/>
        <v>0</v>
      </c>
      <c r="BA89" s="7">
        <v>0.26107694062720133</v>
      </c>
      <c r="BB89" s="7">
        <v>0.25228523000628966</v>
      </c>
      <c r="BC89" s="12">
        <f>1/(1+'SPF Coefficients'!$B$8*BB89)</f>
        <v>0.76273712539551952</v>
      </c>
      <c r="BD89" s="12">
        <f t="shared" si="52"/>
        <v>0.19242731111474484</v>
      </c>
      <c r="BE89" s="12">
        <f t="shared" si="53"/>
        <v>1.0348482969878676</v>
      </c>
      <c r="BF89" s="12">
        <f t="shared" si="54"/>
        <v>0.19913307520104828</v>
      </c>
    </row>
    <row r="90" spans="1:59" x14ac:dyDescent="0.3">
      <c r="P90" s="5">
        <v>9</v>
      </c>
      <c r="Q90" s="16"/>
      <c r="R90" s="16"/>
      <c r="S90" s="16"/>
      <c r="T90" s="16"/>
      <c r="U90" s="8">
        <f t="shared" si="40"/>
        <v>0</v>
      </c>
      <c r="V90" s="8">
        <f t="shared" si="41"/>
        <v>0</v>
      </c>
      <c r="W90" s="7">
        <v>0.25908308882435888</v>
      </c>
      <c r="X90" s="7">
        <v>0.23590509749605443</v>
      </c>
      <c r="Y90" s="12">
        <f>1/(1+'SPF Coefficients'!$B$8*X90)</f>
        <v>0.77467075444048172</v>
      </c>
      <c r="Z90" s="12">
        <f t="shared" si="42"/>
        <v>0.18274877985362387</v>
      </c>
      <c r="AA90" s="12">
        <f t="shared" si="43"/>
        <v>1.0982513373993206</v>
      </c>
      <c r="AB90" s="12">
        <f t="shared" si="44"/>
        <v>0.20070409188233643</v>
      </c>
      <c r="AE90" s="5">
        <v>9</v>
      </c>
      <c r="AF90" s="16">
        <v>1</v>
      </c>
      <c r="AG90" s="16">
        <v>2</v>
      </c>
      <c r="AH90" s="16"/>
      <c r="AI90" s="16">
        <v>3</v>
      </c>
      <c r="AJ90" s="8">
        <f t="shared" si="45"/>
        <v>0.33333333333333331</v>
      </c>
      <c r="AK90" s="8">
        <f t="shared" si="46"/>
        <v>0.5</v>
      </c>
      <c r="AL90" s="7">
        <v>0.25908308882435888</v>
      </c>
      <c r="AM90" s="7">
        <v>0.23590509749605443</v>
      </c>
      <c r="AN90" s="12">
        <f>1/(1+'SPF Coefficients'!$B$8*AM90)</f>
        <v>0.77467075444048172</v>
      </c>
      <c r="AO90" s="12">
        <f t="shared" si="47"/>
        <v>0.295413402633383</v>
      </c>
      <c r="AP90" s="12">
        <f t="shared" si="48"/>
        <v>1.0982513373993206</v>
      </c>
      <c r="AQ90" s="12">
        <f t="shared" si="49"/>
        <v>0.32443816452779684</v>
      </c>
      <c r="AT90" s="5">
        <v>9</v>
      </c>
      <c r="AU90" s="16"/>
      <c r="AV90" s="16"/>
      <c r="AW90" s="16"/>
      <c r="AX90" s="16"/>
      <c r="AY90" s="8">
        <f t="shared" si="50"/>
        <v>0</v>
      </c>
      <c r="AZ90" s="8">
        <f t="shared" si="51"/>
        <v>0</v>
      </c>
      <c r="BA90" s="7">
        <v>0.25908308882435888</v>
      </c>
      <c r="BB90" s="7">
        <v>0.23590509749605443</v>
      </c>
      <c r="BC90" s="12">
        <f>1/(1+'SPF Coefficients'!$B$8*BB90)</f>
        <v>0.77467075444048172</v>
      </c>
      <c r="BD90" s="12">
        <f t="shared" si="52"/>
        <v>0.18274877985362387</v>
      </c>
      <c r="BE90" s="12">
        <f t="shared" si="53"/>
        <v>1.0982513373993206</v>
      </c>
      <c r="BF90" s="12">
        <f t="shared" si="54"/>
        <v>0.20070409188233643</v>
      </c>
    </row>
    <row r="91" spans="1:59" x14ac:dyDescent="0.3">
      <c r="P91" s="5">
        <v>10</v>
      </c>
      <c r="Q91" s="16"/>
      <c r="R91" s="16"/>
      <c r="S91" s="16"/>
      <c r="T91" s="16"/>
      <c r="U91" s="8">
        <f t="shared" si="40"/>
        <v>0</v>
      </c>
      <c r="V91" s="8">
        <f t="shared" si="41"/>
        <v>0</v>
      </c>
      <c r="W91" s="7">
        <v>0.27700342486706681</v>
      </c>
      <c r="X91" s="7">
        <v>0.25382543353876236</v>
      </c>
      <c r="Y91" s="12">
        <f>1/(1+'SPF Coefficients'!$B$8*X91)</f>
        <v>0.76163390483718452</v>
      </c>
      <c r="Z91" s="12">
        <f t="shared" si="42"/>
        <v>0.19332205609311884</v>
      </c>
      <c r="AA91" s="12">
        <f t="shared" si="43"/>
        <v>1.0913146921691945</v>
      </c>
      <c r="AB91" s="12">
        <f t="shared" si="44"/>
        <v>0.21097520013477775</v>
      </c>
      <c r="AE91" s="5">
        <v>10</v>
      </c>
      <c r="AF91" s="16">
        <v>1</v>
      </c>
      <c r="AG91" s="16">
        <v>3</v>
      </c>
      <c r="AH91" s="16">
        <v>1</v>
      </c>
      <c r="AI91" s="16">
        <v>5</v>
      </c>
      <c r="AJ91" s="8">
        <f t="shared" si="45"/>
        <v>0.33333333333333331</v>
      </c>
      <c r="AK91" s="8">
        <f t="shared" si="46"/>
        <v>0.75</v>
      </c>
      <c r="AL91" s="7">
        <v>0.27700342486706681</v>
      </c>
      <c r="AM91" s="7">
        <v>0.25382543353876236</v>
      </c>
      <c r="AN91" s="12">
        <f>1/(1+'SPF Coefficients'!$B$8*AM91)</f>
        <v>0.76163390483718452</v>
      </c>
      <c r="AO91" s="12">
        <f t="shared" si="47"/>
        <v>0.37209662746523042</v>
      </c>
      <c r="AP91" s="12">
        <f t="shared" si="48"/>
        <v>1.0913146921691945</v>
      </c>
      <c r="AQ91" s="12">
        <f t="shared" si="49"/>
        <v>0.40607451645941339</v>
      </c>
      <c r="AT91" s="5">
        <v>10</v>
      </c>
      <c r="AU91" s="16"/>
      <c r="AV91" s="16"/>
      <c r="AW91" s="16"/>
      <c r="AX91" s="16"/>
      <c r="AY91" s="8">
        <f t="shared" si="50"/>
        <v>0</v>
      </c>
      <c r="AZ91" s="8">
        <f t="shared" si="51"/>
        <v>0</v>
      </c>
      <c r="BA91" s="7">
        <v>0.27700342486706681</v>
      </c>
      <c r="BB91" s="7">
        <v>0.25382543353876236</v>
      </c>
      <c r="BC91" s="12">
        <f>1/(1+'SPF Coefficients'!$B$8*BB91)</f>
        <v>0.76163390483718452</v>
      </c>
      <c r="BD91" s="12">
        <f t="shared" si="52"/>
        <v>0.19332205609311884</v>
      </c>
      <c r="BE91" s="12">
        <f t="shared" si="53"/>
        <v>1.0913146921691945</v>
      </c>
      <c r="BF91" s="12">
        <f t="shared" si="54"/>
        <v>0.21097520013477775</v>
      </c>
    </row>
    <row r="92" spans="1:59" x14ac:dyDescent="0.3">
      <c r="P92" s="5">
        <v>11</v>
      </c>
      <c r="Q92" s="16"/>
      <c r="R92" s="16"/>
      <c r="S92" s="16"/>
      <c r="T92" s="16"/>
      <c r="U92" s="8">
        <f t="shared" si="40"/>
        <v>0</v>
      </c>
      <c r="V92" s="8">
        <f t="shared" si="41"/>
        <v>0</v>
      </c>
      <c r="W92" s="7">
        <v>0.30711040538141682</v>
      </c>
      <c r="X92" s="7">
        <v>0.295372454111201</v>
      </c>
      <c r="Y92" s="12">
        <f>1/(1+'SPF Coefficients'!$B$8*X92)</f>
        <v>0.73303344470317389</v>
      </c>
      <c r="Z92" s="12">
        <f t="shared" si="42"/>
        <v>0.21651788750756382</v>
      </c>
      <c r="AA92" s="12">
        <f t="shared" si="43"/>
        <v>1.039739491976448</v>
      </c>
      <c r="AB92" s="12">
        <f t="shared" si="44"/>
        <v>0.22512219836092812</v>
      </c>
      <c r="AE92" s="5">
        <v>11</v>
      </c>
      <c r="AF92" s="16">
        <v>2</v>
      </c>
      <c r="AG92" s="16">
        <v>4</v>
      </c>
      <c r="AH92" s="16"/>
      <c r="AI92" s="16">
        <v>6</v>
      </c>
      <c r="AJ92" s="8">
        <f t="shared" si="45"/>
        <v>0.66666666666666663</v>
      </c>
      <c r="AK92" s="8">
        <f t="shared" si="46"/>
        <v>1</v>
      </c>
      <c r="AL92" s="7">
        <v>0.30711040538141682</v>
      </c>
      <c r="AM92" s="7">
        <v>0.295372454111201</v>
      </c>
      <c r="AN92" s="12">
        <f>1/(1+'SPF Coefficients'!$B$8*AM92)</f>
        <v>0.73303344470317389</v>
      </c>
      <c r="AO92" s="12">
        <f t="shared" si="47"/>
        <v>0.48348444280438996</v>
      </c>
      <c r="AP92" s="12">
        <f t="shared" si="48"/>
        <v>1.039739491976448</v>
      </c>
      <c r="AQ92" s="12">
        <f t="shared" si="49"/>
        <v>0.5026978689399525</v>
      </c>
      <c r="AT92" s="5">
        <v>11</v>
      </c>
      <c r="AU92" s="16"/>
      <c r="AV92" s="16"/>
      <c r="AW92" s="16"/>
      <c r="AX92" s="16"/>
      <c r="AY92" s="8">
        <f t="shared" si="50"/>
        <v>0</v>
      </c>
      <c r="AZ92" s="8">
        <f t="shared" si="51"/>
        <v>0</v>
      </c>
      <c r="BA92" s="7">
        <v>0.30711040538141682</v>
      </c>
      <c r="BB92" s="7">
        <v>0.295372454111201</v>
      </c>
      <c r="BC92" s="12">
        <f>1/(1+'SPF Coefficients'!$B$8*BB92)</f>
        <v>0.73303344470317389</v>
      </c>
      <c r="BD92" s="12">
        <f t="shared" si="52"/>
        <v>0.21651788750756382</v>
      </c>
      <c r="BE92" s="12">
        <f t="shared" si="53"/>
        <v>1.039739491976448</v>
      </c>
      <c r="BF92" s="12">
        <f t="shared" si="54"/>
        <v>0.22512219836092812</v>
      </c>
    </row>
    <row r="93" spans="1:59" x14ac:dyDescent="0.3">
      <c r="P93" s="5">
        <v>12</v>
      </c>
      <c r="Q93" s="16"/>
      <c r="R93" s="16"/>
      <c r="S93" s="16"/>
      <c r="T93" s="16"/>
      <c r="U93" s="8">
        <f t="shared" si="40"/>
        <v>0</v>
      </c>
      <c r="V93" s="8">
        <f t="shared" si="41"/>
        <v>0</v>
      </c>
      <c r="W93" s="7">
        <v>0.21796877245473895</v>
      </c>
      <c r="X93" s="7">
        <v>0.21625549302321162</v>
      </c>
      <c r="Y93" s="12">
        <f>1/(1+'SPF Coefficients'!$B$8*X93)</f>
        <v>0.78948842090675442</v>
      </c>
      <c r="Z93" s="12">
        <f t="shared" si="42"/>
        <v>0.170731207699307</v>
      </c>
      <c r="AA93" s="12">
        <f t="shared" si="43"/>
        <v>1.0079224782111935</v>
      </c>
      <c r="AB93" s="12">
        <f t="shared" si="44"/>
        <v>0.17208382197227551</v>
      </c>
      <c r="AE93" s="5">
        <v>12</v>
      </c>
      <c r="AF93" s="16">
        <v>1</v>
      </c>
      <c r="AG93" s="16">
        <v>4</v>
      </c>
      <c r="AH93" s="16"/>
      <c r="AI93" s="16">
        <v>5</v>
      </c>
      <c r="AJ93" s="8">
        <f t="shared" si="45"/>
        <v>0.33333333333333331</v>
      </c>
      <c r="AK93" s="8">
        <f t="shared" si="46"/>
        <v>1</v>
      </c>
      <c r="AL93" s="7">
        <v>0.21796877245473895</v>
      </c>
      <c r="AM93" s="7">
        <v>0.21625549302321162</v>
      </c>
      <c r="AN93" s="12">
        <f>1/(1+'SPF Coefficients'!$B$8*AM93)</f>
        <v>0.78948842090675442</v>
      </c>
      <c r="AO93" s="12">
        <f t="shared" si="47"/>
        <v>0.38124278679255258</v>
      </c>
      <c r="AP93" s="12">
        <f t="shared" si="48"/>
        <v>1.0079224782111935</v>
      </c>
      <c r="AQ93" s="12">
        <f t="shared" si="49"/>
        <v>0.38426317446409125</v>
      </c>
      <c r="AT93" s="5">
        <v>12</v>
      </c>
      <c r="AU93" s="16"/>
      <c r="AV93" s="16"/>
      <c r="AW93" s="16"/>
      <c r="AX93" s="16"/>
      <c r="AY93" s="8">
        <f t="shared" si="50"/>
        <v>0</v>
      </c>
      <c r="AZ93" s="8">
        <f t="shared" si="51"/>
        <v>0</v>
      </c>
      <c r="BA93" s="7">
        <v>0.21796877245473895</v>
      </c>
      <c r="BB93" s="7">
        <v>0.21625549302321162</v>
      </c>
      <c r="BC93" s="12">
        <f>1/(1+'SPF Coefficients'!$B$8*BB93)</f>
        <v>0.78948842090675442</v>
      </c>
      <c r="BD93" s="12">
        <f t="shared" si="52"/>
        <v>0.170731207699307</v>
      </c>
      <c r="BE93" s="12">
        <f t="shared" si="53"/>
        <v>1.0079224782111935</v>
      </c>
      <c r="BF93" s="12">
        <f t="shared" si="54"/>
        <v>0.17208382197227551</v>
      </c>
    </row>
    <row r="94" spans="1:59" x14ac:dyDescent="0.3">
      <c r="P94" s="5">
        <v>13</v>
      </c>
      <c r="Q94" s="16"/>
      <c r="R94" s="16"/>
      <c r="S94" s="16"/>
      <c r="T94" s="16"/>
      <c r="U94" s="8">
        <f t="shared" si="40"/>
        <v>0</v>
      </c>
      <c r="V94" s="8">
        <f t="shared" si="41"/>
        <v>0</v>
      </c>
      <c r="W94" s="7">
        <v>0.16554547182937668</v>
      </c>
      <c r="X94" s="7">
        <v>0.15815878051703663</v>
      </c>
      <c r="Y94" s="12">
        <f>1/(1+'SPF Coefficients'!$B$8*X94)</f>
        <v>0.83681323765513504</v>
      </c>
      <c r="Z94" s="12">
        <f t="shared" si="42"/>
        <v>0.13234936118804932</v>
      </c>
      <c r="AA94" s="12">
        <f t="shared" si="43"/>
        <v>1.046704275843505</v>
      </c>
      <c r="AB94" s="12">
        <f t="shared" si="44"/>
        <v>0.13853064226068765</v>
      </c>
      <c r="AE94" s="5">
        <v>13</v>
      </c>
      <c r="AF94" s="16"/>
      <c r="AG94" s="16"/>
      <c r="AH94" s="16"/>
      <c r="AI94" s="16"/>
      <c r="AJ94" s="8">
        <f t="shared" si="45"/>
        <v>0</v>
      </c>
      <c r="AK94" s="8">
        <f t="shared" si="46"/>
        <v>0</v>
      </c>
      <c r="AL94" s="7">
        <v>0.16554547182937668</v>
      </c>
      <c r="AM94" s="7">
        <v>0.15815878051703663</v>
      </c>
      <c r="AN94" s="12">
        <f>1/(1+'SPF Coefficients'!$B$8*AM94)</f>
        <v>0.83681323765513504</v>
      </c>
      <c r="AO94" s="12">
        <f t="shared" si="47"/>
        <v>0.13234936118804932</v>
      </c>
      <c r="AP94" s="12">
        <f t="shared" si="48"/>
        <v>1.046704275843505</v>
      </c>
      <c r="AQ94" s="12">
        <f t="shared" si="49"/>
        <v>0.13853064226068765</v>
      </c>
      <c r="AT94" s="5">
        <v>13</v>
      </c>
      <c r="AU94" s="16"/>
      <c r="AV94" s="16"/>
      <c r="AW94" s="16"/>
      <c r="AX94" s="16"/>
      <c r="AY94" s="8">
        <f t="shared" si="50"/>
        <v>0</v>
      </c>
      <c r="AZ94" s="8">
        <f t="shared" si="51"/>
        <v>0</v>
      </c>
      <c r="BA94" s="7">
        <v>0.16554547182937668</v>
      </c>
      <c r="BB94" s="7">
        <v>0.15815878051703663</v>
      </c>
      <c r="BC94" s="12">
        <f>1/(1+'SPF Coefficients'!$B$8*BB94)</f>
        <v>0.83681323765513504</v>
      </c>
      <c r="BD94" s="12">
        <f t="shared" si="52"/>
        <v>0.13234936118804932</v>
      </c>
      <c r="BE94" s="12">
        <f t="shared" si="53"/>
        <v>1.046704275843505</v>
      </c>
      <c r="BF94" s="12">
        <f t="shared" si="54"/>
        <v>0.13853064226068765</v>
      </c>
    </row>
    <row r="95" spans="1:59" x14ac:dyDescent="0.3">
      <c r="P95" s="5">
        <v>14</v>
      </c>
      <c r="Q95" s="16"/>
      <c r="R95" s="16"/>
      <c r="S95" s="16"/>
      <c r="T95" s="16"/>
      <c r="U95" s="8">
        <f t="shared" si="40"/>
        <v>0</v>
      </c>
      <c r="V95" s="8">
        <f t="shared" si="41"/>
        <v>0</v>
      </c>
      <c r="W95" s="7">
        <v>0.16175603939791433</v>
      </c>
      <c r="X95" s="7">
        <v>0.15436934808557429</v>
      </c>
      <c r="Y95" s="12">
        <f>1/(1+'SPF Coefficients'!$B$8*X95)</f>
        <v>0.84009793761012874</v>
      </c>
      <c r="Z95" s="12">
        <f t="shared" si="42"/>
        <v>0.12968537095691104</v>
      </c>
      <c r="AA95" s="12">
        <f t="shared" si="43"/>
        <v>1.0478507644422081</v>
      </c>
      <c r="AB95" s="12">
        <f t="shared" si="44"/>
        <v>0.13589091509417059</v>
      </c>
      <c r="AE95" s="5">
        <v>14</v>
      </c>
      <c r="AF95" s="16"/>
      <c r="AG95" s="16"/>
      <c r="AH95" s="16"/>
      <c r="AI95" s="16"/>
      <c r="AJ95" s="8">
        <f t="shared" si="45"/>
        <v>0</v>
      </c>
      <c r="AK95" s="8">
        <f t="shared" si="46"/>
        <v>0</v>
      </c>
      <c r="AL95" s="7">
        <v>0.16175603939791433</v>
      </c>
      <c r="AM95" s="7">
        <v>0.15436934808557429</v>
      </c>
      <c r="AN95" s="12">
        <f>1/(1+'SPF Coefficients'!$B$8*AM95)</f>
        <v>0.84009793761012874</v>
      </c>
      <c r="AO95" s="12">
        <f t="shared" si="47"/>
        <v>0.12968537095691104</v>
      </c>
      <c r="AP95" s="12">
        <f t="shared" si="48"/>
        <v>1.0478507644422081</v>
      </c>
      <c r="AQ95" s="12">
        <f t="shared" si="49"/>
        <v>0.13589091509417059</v>
      </c>
      <c r="AT95" s="5">
        <v>14</v>
      </c>
      <c r="AU95" s="16"/>
      <c r="AV95" s="16"/>
      <c r="AW95" s="16"/>
      <c r="AX95" s="16"/>
      <c r="AY95" s="8">
        <f t="shared" si="50"/>
        <v>0</v>
      </c>
      <c r="AZ95" s="8">
        <f t="shared" si="51"/>
        <v>0</v>
      </c>
      <c r="BA95" s="7">
        <v>0.16175603939791433</v>
      </c>
      <c r="BB95" s="7">
        <v>0.15436934808557429</v>
      </c>
      <c r="BC95" s="12">
        <f>1/(1+'SPF Coefficients'!$B$8*BB95)</f>
        <v>0.84009793761012874</v>
      </c>
      <c r="BD95" s="12">
        <f t="shared" si="52"/>
        <v>0.12968537095691104</v>
      </c>
      <c r="BE95" s="12">
        <f t="shared" si="53"/>
        <v>1.0478507644422081</v>
      </c>
      <c r="BF95" s="12">
        <f t="shared" si="54"/>
        <v>0.13589091509417059</v>
      </c>
    </row>
    <row r="96" spans="1:59" x14ac:dyDescent="0.3">
      <c r="P96" s="5">
        <v>16</v>
      </c>
      <c r="Q96" s="16"/>
      <c r="R96" s="16"/>
      <c r="S96" s="16"/>
      <c r="T96" s="16"/>
      <c r="U96" s="8">
        <f t="shared" si="40"/>
        <v>0</v>
      </c>
      <c r="V96" s="8">
        <f t="shared" si="41"/>
        <v>0</v>
      </c>
      <c r="W96" s="7">
        <v>0.32628905671643077</v>
      </c>
      <c r="X96" s="7">
        <v>0.31701555865737668</v>
      </c>
      <c r="Y96" s="12">
        <f>1/(1+'SPF Coefficients'!$B$8*X96)</f>
        <v>0.71896919061012832</v>
      </c>
      <c r="Z96" s="12">
        <f t="shared" si="42"/>
        <v>0.22792441961871177</v>
      </c>
      <c r="AA96" s="12">
        <f t="shared" si="43"/>
        <v>1.0292525013545997</v>
      </c>
      <c r="AB96" s="12">
        <f t="shared" si="44"/>
        <v>0.23459177901235448</v>
      </c>
      <c r="AE96" s="5">
        <v>16</v>
      </c>
      <c r="AF96" s="16"/>
      <c r="AG96" s="16"/>
      <c r="AH96" s="16"/>
      <c r="AI96" s="16"/>
      <c r="AJ96" s="8">
        <f t="shared" si="45"/>
        <v>0</v>
      </c>
      <c r="AK96" s="8">
        <f t="shared" si="46"/>
        <v>0</v>
      </c>
      <c r="AL96" s="7">
        <v>0.32628905671643077</v>
      </c>
      <c r="AM96" s="7">
        <v>0.31701555865737668</v>
      </c>
      <c r="AN96" s="12">
        <f>1/(1+'SPF Coefficients'!$B$8*AM96)</f>
        <v>0.71896919061012832</v>
      </c>
      <c r="AO96" s="12">
        <f t="shared" si="47"/>
        <v>0.22792441961871177</v>
      </c>
      <c r="AP96" s="12">
        <f t="shared" si="48"/>
        <v>1.0292525013545997</v>
      </c>
      <c r="AQ96" s="12">
        <f t="shared" si="49"/>
        <v>0.23459177901235448</v>
      </c>
      <c r="AT96" s="5">
        <v>16</v>
      </c>
      <c r="AU96" s="16"/>
      <c r="AV96" s="16"/>
      <c r="AW96" s="16"/>
      <c r="AX96" s="16"/>
      <c r="AY96" s="8">
        <f t="shared" si="50"/>
        <v>0</v>
      </c>
      <c r="AZ96" s="8">
        <f t="shared" si="51"/>
        <v>0</v>
      </c>
      <c r="BA96" s="7">
        <v>0.32628905671643077</v>
      </c>
      <c r="BB96" s="7">
        <v>0.31701555865737668</v>
      </c>
      <c r="BC96" s="12">
        <f>1/(1+'SPF Coefficients'!$B$8*BB96)</f>
        <v>0.71896919061012832</v>
      </c>
      <c r="BD96" s="12">
        <f t="shared" si="52"/>
        <v>0.22792441961871177</v>
      </c>
      <c r="BE96" s="12">
        <f t="shared" si="53"/>
        <v>1.0292525013545997</v>
      </c>
      <c r="BF96" s="12">
        <f t="shared" si="54"/>
        <v>0.23459177901235448</v>
      </c>
    </row>
    <row r="97" spans="16:58" x14ac:dyDescent="0.3">
      <c r="P97" s="5">
        <v>17</v>
      </c>
      <c r="Q97" s="16"/>
      <c r="R97" s="16"/>
      <c r="S97" s="16"/>
      <c r="T97" s="16"/>
      <c r="U97" s="8">
        <f t="shared" si="40"/>
        <v>0</v>
      </c>
      <c r="V97" s="8">
        <f t="shared" si="41"/>
        <v>0</v>
      </c>
      <c r="W97" s="7">
        <v>0.31524259474455751</v>
      </c>
      <c r="X97" s="7">
        <v>0.30596909668550343</v>
      </c>
      <c r="Y97" s="12">
        <f>1/(1+'SPF Coefficients'!$B$8*X97)</f>
        <v>0.72607937162005409</v>
      </c>
      <c r="Z97" s="12">
        <f t="shared" si="42"/>
        <v>0.22215784945656591</v>
      </c>
      <c r="AA97" s="12">
        <f t="shared" si="43"/>
        <v>1.0303086101162238</v>
      </c>
      <c r="AB97" s="12">
        <f t="shared" si="44"/>
        <v>0.22889114510000372</v>
      </c>
      <c r="AE97" s="5">
        <v>17</v>
      </c>
      <c r="AF97" s="16"/>
      <c r="AG97" s="16">
        <v>3</v>
      </c>
      <c r="AH97" s="16"/>
      <c r="AI97" s="16">
        <v>3</v>
      </c>
      <c r="AJ97" s="8">
        <f t="shared" si="45"/>
        <v>0</v>
      </c>
      <c r="AK97" s="8">
        <f t="shared" si="46"/>
        <v>0.75</v>
      </c>
      <c r="AL97" s="7">
        <v>0.31524259474455751</v>
      </c>
      <c r="AM97" s="7">
        <v>0.30596909668550343</v>
      </c>
      <c r="AN97" s="12">
        <f>1/(1+'SPF Coefficients'!$B$8*AM97)</f>
        <v>0.72607937162005409</v>
      </c>
      <c r="AO97" s="12">
        <f t="shared" si="47"/>
        <v>0.42759832074152537</v>
      </c>
      <c r="AP97" s="12">
        <f t="shared" si="48"/>
        <v>1.0303086101162238</v>
      </c>
      <c r="AQ97" s="12">
        <f t="shared" si="49"/>
        <v>0.44055823153123225</v>
      </c>
      <c r="AT97" s="5">
        <v>17</v>
      </c>
      <c r="AU97" s="16"/>
      <c r="AV97" s="16"/>
      <c r="AW97" s="16"/>
      <c r="AX97" s="16"/>
      <c r="AY97" s="8">
        <f t="shared" si="50"/>
        <v>0</v>
      </c>
      <c r="AZ97" s="8">
        <f t="shared" si="51"/>
        <v>0</v>
      </c>
      <c r="BA97" s="7">
        <v>0.31524259474455751</v>
      </c>
      <c r="BB97" s="7">
        <v>0.30596909668550343</v>
      </c>
      <c r="BC97" s="12">
        <f>1/(1+'SPF Coefficients'!$B$8*BB97)</f>
        <v>0.72607937162005409</v>
      </c>
      <c r="BD97" s="12">
        <f t="shared" si="52"/>
        <v>0.22215784945656591</v>
      </c>
      <c r="BE97" s="12">
        <f t="shared" si="53"/>
        <v>1.0303086101162238</v>
      </c>
      <c r="BF97" s="12">
        <f t="shared" si="54"/>
        <v>0.22889114510000372</v>
      </c>
    </row>
    <row r="98" spans="16:58" x14ac:dyDescent="0.3">
      <c r="P98" s="5">
        <v>18</v>
      </c>
      <c r="Q98" s="16"/>
      <c r="R98" s="16"/>
      <c r="S98" s="16"/>
      <c r="T98" s="16"/>
      <c r="U98" s="8">
        <f t="shared" si="40"/>
        <v>0</v>
      </c>
      <c r="V98" s="8">
        <f t="shared" si="41"/>
        <v>0</v>
      </c>
      <c r="W98" s="7">
        <v>0.28604132907251867</v>
      </c>
      <c r="X98" s="7">
        <v>0.27676783101346458</v>
      </c>
      <c r="Y98" s="12">
        <f>1/(1+'SPF Coefficients'!$B$8*X98)</f>
        <v>0.74557052693136006</v>
      </c>
      <c r="Z98" s="12">
        <f t="shared" si="42"/>
        <v>0.20634993760635839</v>
      </c>
      <c r="AA98" s="12">
        <f t="shared" si="43"/>
        <v>1.0335064159194243</v>
      </c>
      <c r="AB98" s="12">
        <f t="shared" si="44"/>
        <v>0.21326398444074429</v>
      </c>
      <c r="AE98" s="5">
        <v>18</v>
      </c>
      <c r="AF98" s="16"/>
      <c r="AG98" s="16"/>
      <c r="AH98" s="16"/>
      <c r="AI98" s="16"/>
      <c r="AJ98" s="8">
        <f t="shared" si="45"/>
        <v>0</v>
      </c>
      <c r="AK98" s="8">
        <f t="shared" si="46"/>
        <v>0</v>
      </c>
      <c r="AL98" s="7">
        <v>0.28604132907251867</v>
      </c>
      <c r="AM98" s="7">
        <v>0.27676783101346458</v>
      </c>
      <c r="AN98" s="12">
        <f>1/(1+'SPF Coefficients'!$B$8*AM98)</f>
        <v>0.74557052693136006</v>
      </c>
      <c r="AO98" s="12">
        <f t="shared" si="47"/>
        <v>0.20634993760635839</v>
      </c>
      <c r="AP98" s="12">
        <f t="shared" si="48"/>
        <v>1.0335064159194243</v>
      </c>
      <c r="AQ98" s="12">
        <f t="shared" si="49"/>
        <v>0.21326398444074429</v>
      </c>
      <c r="AT98" s="5">
        <v>18</v>
      </c>
      <c r="AU98" s="16"/>
      <c r="AV98" s="16"/>
      <c r="AW98" s="16"/>
      <c r="AX98" s="16"/>
      <c r="AY98" s="8">
        <f t="shared" si="50"/>
        <v>0</v>
      </c>
      <c r="AZ98" s="8">
        <f t="shared" si="51"/>
        <v>0</v>
      </c>
      <c r="BA98" s="7">
        <v>0.28604132907251867</v>
      </c>
      <c r="BB98" s="7">
        <v>0.27676783101346458</v>
      </c>
      <c r="BC98" s="12">
        <f>1/(1+'SPF Coefficients'!$B$8*BB98)</f>
        <v>0.74557052693136006</v>
      </c>
      <c r="BD98" s="12">
        <f t="shared" si="52"/>
        <v>0.20634993760635839</v>
      </c>
      <c r="BE98" s="12">
        <f t="shared" si="53"/>
        <v>1.0335064159194243</v>
      </c>
      <c r="BF98" s="12">
        <f t="shared" si="54"/>
        <v>0.21326398444074429</v>
      </c>
    </row>
    <row r="99" spans="16:58" x14ac:dyDescent="0.3">
      <c r="P99" s="5">
        <v>19</v>
      </c>
      <c r="Q99" s="16"/>
      <c r="R99" s="16"/>
      <c r="S99" s="16"/>
      <c r="T99" s="16"/>
      <c r="U99" s="8">
        <f t="shared" si="40"/>
        <v>0</v>
      </c>
      <c r="V99" s="8">
        <f t="shared" si="41"/>
        <v>0</v>
      </c>
      <c r="W99" s="7">
        <v>0.29707804186227821</v>
      </c>
      <c r="X99" s="7">
        <v>0.28780454380322412</v>
      </c>
      <c r="Y99" s="12">
        <f>1/(1+'SPF Coefficients'!$B$8*X99)</f>
        <v>0.73808200397226531</v>
      </c>
      <c r="Z99" s="12">
        <f t="shared" si="42"/>
        <v>0.21242335444260727</v>
      </c>
      <c r="AA99" s="12">
        <f t="shared" si="43"/>
        <v>1.0322215137277142</v>
      </c>
      <c r="AB99" s="12">
        <f t="shared" si="44"/>
        <v>0.21926795647386682</v>
      </c>
      <c r="AE99" s="5">
        <v>19</v>
      </c>
      <c r="AF99" s="16"/>
      <c r="AG99" s="16"/>
      <c r="AH99" s="16"/>
      <c r="AI99" s="16"/>
      <c r="AJ99" s="8">
        <f t="shared" si="45"/>
        <v>0</v>
      </c>
      <c r="AK99" s="8">
        <f t="shared" si="46"/>
        <v>0</v>
      </c>
      <c r="AL99" s="7">
        <v>0.29707804186227821</v>
      </c>
      <c r="AM99" s="7">
        <v>0.28780454380322412</v>
      </c>
      <c r="AN99" s="12">
        <f>1/(1+'SPF Coefficients'!$B$8*AM99)</f>
        <v>0.73808200397226531</v>
      </c>
      <c r="AO99" s="12">
        <f t="shared" si="47"/>
        <v>0.21242335444260727</v>
      </c>
      <c r="AP99" s="12">
        <f t="shared" si="48"/>
        <v>1.0322215137277142</v>
      </c>
      <c r="AQ99" s="12">
        <f t="shared" si="49"/>
        <v>0.21926795647386682</v>
      </c>
      <c r="AT99" s="5">
        <v>19</v>
      </c>
      <c r="AU99" s="16"/>
      <c r="AV99" s="16"/>
      <c r="AW99" s="16"/>
      <c r="AX99" s="16"/>
      <c r="AY99" s="8">
        <f t="shared" si="50"/>
        <v>0</v>
      </c>
      <c r="AZ99" s="8">
        <f t="shared" si="51"/>
        <v>0</v>
      </c>
      <c r="BA99" s="7">
        <v>0.29707804186227821</v>
      </c>
      <c r="BB99" s="7">
        <v>0.28780454380322412</v>
      </c>
      <c r="BC99" s="12">
        <f>1/(1+'SPF Coefficients'!$B$8*BB99)</f>
        <v>0.73808200397226531</v>
      </c>
      <c r="BD99" s="12">
        <f t="shared" si="52"/>
        <v>0.21242335444260727</v>
      </c>
      <c r="BE99" s="12">
        <f t="shared" si="53"/>
        <v>1.0322215137277142</v>
      </c>
      <c r="BF99" s="12">
        <f t="shared" si="54"/>
        <v>0.21926795647386682</v>
      </c>
    </row>
    <row r="100" spans="16:58" x14ac:dyDescent="0.3">
      <c r="P100" s="5">
        <v>22</v>
      </c>
      <c r="Q100" s="16"/>
      <c r="R100" s="16"/>
      <c r="S100" s="16"/>
      <c r="T100" s="16"/>
      <c r="U100" s="8">
        <f t="shared" si="40"/>
        <v>0</v>
      </c>
      <c r="V100" s="8">
        <f t="shared" si="41"/>
        <v>0</v>
      </c>
      <c r="W100" s="7">
        <v>0.23398296288218695</v>
      </c>
      <c r="X100" s="7">
        <v>0.21099285733567824</v>
      </c>
      <c r="Y100" s="12">
        <f>1/(1+'SPF Coefficients'!$B$8*X100)</f>
        <v>0.79355368214427613</v>
      </c>
      <c r="Z100" s="12">
        <f t="shared" si="42"/>
        <v>0.16743415884486942</v>
      </c>
      <c r="AA100" s="12">
        <f t="shared" si="43"/>
        <v>1.1089615347022515</v>
      </c>
      <c r="AB100" s="12">
        <f t="shared" si="44"/>
        <v>0.18567804175418695</v>
      </c>
      <c r="AE100" s="5">
        <v>22</v>
      </c>
      <c r="AF100" s="16"/>
      <c r="AG100" s="16"/>
      <c r="AH100" s="16"/>
      <c r="AI100" s="16"/>
      <c r="AJ100" s="8">
        <f t="shared" si="45"/>
        <v>0</v>
      </c>
      <c r="AK100" s="8">
        <f t="shared" si="46"/>
        <v>0</v>
      </c>
      <c r="AL100" s="7">
        <v>0.23398296288218695</v>
      </c>
      <c r="AM100" s="7">
        <v>0.21099285733567824</v>
      </c>
      <c r="AN100" s="12">
        <f>1/(1+'SPF Coefficients'!$B$8*AM100)</f>
        <v>0.79355368214427613</v>
      </c>
      <c r="AO100" s="12">
        <f t="shared" si="47"/>
        <v>0.16743415884486942</v>
      </c>
      <c r="AP100" s="12">
        <f t="shared" si="48"/>
        <v>1.1089615347022515</v>
      </c>
      <c r="AQ100" s="12">
        <f t="shared" si="49"/>
        <v>0.18567804175418695</v>
      </c>
      <c r="AT100" s="5">
        <v>22</v>
      </c>
      <c r="AU100" s="16"/>
      <c r="AV100" s="16"/>
      <c r="AW100" s="16"/>
      <c r="AX100" s="16"/>
      <c r="AY100" s="8">
        <f t="shared" si="50"/>
        <v>0</v>
      </c>
      <c r="AZ100" s="8">
        <f t="shared" si="51"/>
        <v>0</v>
      </c>
      <c r="BA100" s="7">
        <v>0.23398296288218695</v>
      </c>
      <c r="BB100" s="7">
        <v>0.21099285733567824</v>
      </c>
      <c r="BC100" s="12">
        <f>1/(1+'SPF Coefficients'!$B$8*BB100)</f>
        <v>0.79355368214427613</v>
      </c>
      <c r="BD100" s="12">
        <f t="shared" si="52"/>
        <v>0.16743415884486942</v>
      </c>
      <c r="BE100" s="12">
        <f t="shared" si="53"/>
        <v>1.1089615347022515</v>
      </c>
      <c r="BF100" s="12">
        <f t="shared" si="54"/>
        <v>0.18567804175418695</v>
      </c>
    </row>
    <row r="101" spans="16:58" x14ac:dyDescent="0.3">
      <c r="P101" s="5">
        <v>24</v>
      </c>
      <c r="Q101" s="16"/>
      <c r="R101" s="16"/>
      <c r="S101" s="16"/>
      <c r="T101" s="16"/>
      <c r="U101" s="8">
        <f t="shared" si="40"/>
        <v>0</v>
      </c>
      <c r="V101" s="8">
        <f t="shared" si="41"/>
        <v>0</v>
      </c>
      <c r="W101" s="7">
        <v>0.21650240661160841</v>
      </c>
      <c r="X101" s="7">
        <v>0.1935123010650997</v>
      </c>
      <c r="Y101" s="12">
        <f>1/(1+'SPF Coefficients'!$B$8*X101)</f>
        <v>0.80736271703284612</v>
      </c>
      <c r="Z101" s="12">
        <f t="shared" si="42"/>
        <v>0.15623461716719703</v>
      </c>
      <c r="AA101" s="12">
        <f t="shared" si="43"/>
        <v>1.118804362409884</v>
      </c>
      <c r="AB101" s="12">
        <f t="shared" si="44"/>
        <v>0.17479597124609819</v>
      </c>
      <c r="AE101" s="5">
        <v>24</v>
      </c>
      <c r="AF101" s="16"/>
      <c r="AG101" s="16"/>
      <c r="AH101" s="16"/>
      <c r="AI101" s="16"/>
      <c r="AJ101" s="8">
        <f t="shared" si="45"/>
        <v>0</v>
      </c>
      <c r="AK101" s="8">
        <f t="shared" si="46"/>
        <v>0</v>
      </c>
      <c r="AL101" s="7">
        <v>0.21650240661160841</v>
      </c>
      <c r="AM101" s="7">
        <v>0.1935123010650997</v>
      </c>
      <c r="AN101" s="12">
        <f>1/(1+'SPF Coefficients'!$B$8*AM101)</f>
        <v>0.80736271703284612</v>
      </c>
      <c r="AO101" s="12">
        <f t="shared" si="47"/>
        <v>0.15623461716719703</v>
      </c>
      <c r="AP101" s="12">
        <f t="shared" si="48"/>
        <v>1.118804362409884</v>
      </c>
      <c r="AQ101" s="12">
        <f t="shared" si="49"/>
        <v>0.17479597124609819</v>
      </c>
      <c r="AT101" s="5">
        <v>24</v>
      </c>
      <c r="AU101" s="16"/>
      <c r="AV101" s="16"/>
      <c r="AW101" s="16"/>
      <c r="AX101" s="16"/>
      <c r="AY101" s="8">
        <f t="shared" si="50"/>
        <v>0</v>
      </c>
      <c r="AZ101" s="8">
        <f t="shared" si="51"/>
        <v>0</v>
      </c>
      <c r="BA101" s="7">
        <v>0.21650240661160841</v>
      </c>
      <c r="BB101" s="7">
        <v>0.1935123010650997</v>
      </c>
      <c r="BC101" s="12">
        <f>1/(1+'SPF Coefficients'!$B$8*BB101)</f>
        <v>0.80736271703284612</v>
      </c>
      <c r="BD101" s="12">
        <f t="shared" si="52"/>
        <v>0.15623461716719703</v>
      </c>
      <c r="BE101" s="12">
        <f t="shared" si="53"/>
        <v>1.118804362409884</v>
      </c>
      <c r="BF101" s="12">
        <f t="shared" si="54"/>
        <v>0.17479597124609819</v>
      </c>
    </row>
    <row r="102" spans="16:58" x14ac:dyDescent="0.3">
      <c r="P102" s="5">
        <v>25</v>
      </c>
      <c r="Q102" s="16"/>
      <c r="R102" s="16"/>
      <c r="S102" s="16"/>
      <c r="T102" s="16"/>
      <c r="U102" s="8">
        <f t="shared" si="40"/>
        <v>0</v>
      </c>
      <c r="V102" s="8">
        <f t="shared" si="41"/>
        <v>0</v>
      </c>
      <c r="W102" s="7">
        <v>0.20623959419036009</v>
      </c>
      <c r="X102" s="7">
        <v>0.18324948864385138</v>
      </c>
      <c r="Y102" s="12">
        <f>1/(1+'SPF Coefficients'!$B$8*X102)</f>
        <v>0.81569620087503203</v>
      </c>
      <c r="Z102" s="12">
        <f t="shared" si="42"/>
        <v>0.14947591169908189</v>
      </c>
      <c r="AA102" s="12">
        <f t="shared" si="43"/>
        <v>1.1254579519792842</v>
      </c>
      <c r="AB102" s="12">
        <f t="shared" si="44"/>
        <v>0.16822885345108504</v>
      </c>
      <c r="AE102" s="5">
        <v>25</v>
      </c>
      <c r="AF102" s="16"/>
      <c r="AG102" s="16"/>
      <c r="AH102" s="16"/>
      <c r="AI102" s="16"/>
      <c r="AJ102" s="8">
        <f t="shared" si="45"/>
        <v>0</v>
      </c>
      <c r="AK102" s="8">
        <f t="shared" si="46"/>
        <v>0</v>
      </c>
      <c r="AL102" s="7">
        <v>0.20623959419036009</v>
      </c>
      <c r="AM102" s="7">
        <v>0.18324948864385138</v>
      </c>
      <c r="AN102" s="12">
        <f>1/(1+'SPF Coefficients'!$B$8*AM102)</f>
        <v>0.81569620087503203</v>
      </c>
      <c r="AO102" s="12">
        <f t="shared" si="47"/>
        <v>0.14947591169908189</v>
      </c>
      <c r="AP102" s="12">
        <f t="shared" si="48"/>
        <v>1.1254579519792842</v>
      </c>
      <c r="AQ102" s="12">
        <f t="shared" si="49"/>
        <v>0.16822885345108504</v>
      </c>
      <c r="AT102" s="5">
        <v>25</v>
      </c>
      <c r="AU102" s="16"/>
      <c r="AV102" s="16"/>
      <c r="AW102" s="16"/>
      <c r="AX102" s="16"/>
      <c r="AY102" s="8">
        <f t="shared" si="50"/>
        <v>0</v>
      </c>
      <c r="AZ102" s="8">
        <f t="shared" si="51"/>
        <v>0</v>
      </c>
      <c r="BA102" s="7">
        <v>0.20623959419036009</v>
      </c>
      <c r="BB102" s="7">
        <v>0.18324948864385138</v>
      </c>
      <c r="BC102" s="12">
        <f>1/(1+'SPF Coefficients'!$B$8*BB102)</f>
        <v>0.81569620087503203</v>
      </c>
      <c r="BD102" s="12">
        <f t="shared" si="52"/>
        <v>0.14947591169908189</v>
      </c>
      <c r="BE102" s="12">
        <f t="shared" si="53"/>
        <v>1.1254579519792842</v>
      </c>
      <c r="BF102" s="12">
        <f t="shared" si="54"/>
        <v>0.16822885345108504</v>
      </c>
    </row>
    <row r="103" spans="16:58" x14ac:dyDescent="0.3">
      <c r="P103" s="5">
        <v>30</v>
      </c>
      <c r="Q103" s="16"/>
      <c r="R103" s="16"/>
      <c r="S103" s="16"/>
      <c r="T103" s="16"/>
      <c r="U103" s="8">
        <f t="shared" si="40"/>
        <v>0</v>
      </c>
      <c r="V103" s="8">
        <f t="shared" si="41"/>
        <v>0</v>
      </c>
      <c r="W103" s="7">
        <v>0.20783798399499548</v>
      </c>
      <c r="X103" s="7">
        <v>0.18484787844848677</v>
      </c>
      <c r="Y103" s="12">
        <f>1/(1+'SPF Coefficients'!$B$8*X103)</f>
        <v>0.81438700372470296</v>
      </c>
      <c r="Z103" s="12">
        <f t="shared" si="42"/>
        <v>0.15053770987453124</v>
      </c>
      <c r="AA103" s="12">
        <f t="shared" si="43"/>
        <v>1.1243731101458954</v>
      </c>
      <c r="AB103" s="12">
        <f t="shared" si="44"/>
        <v>0.16926055304586715</v>
      </c>
      <c r="AE103" s="5">
        <v>30</v>
      </c>
      <c r="AF103" s="16"/>
      <c r="AG103" s="16"/>
      <c r="AH103" s="16"/>
      <c r="AI103" s="16"/>
      <c r="AJ103" s="8">
        <f t="shared" si="45"/>
        <v>0</v>
      </c>
      <c r="AK103" s="8">
        <f t="shared" si="46"/>
        <v>0</v>
      </c>
      <c r="AL103" s="7">
        <v>0.20783798399499548</v>
      </c>
      <c r="AM103" s="7">
        <v>0.18484787844848677</v>
      </c>
      <c r="AN103" s="12">
        <f>1/(1+'SPF Coefficients'!$B$8*AM103)</f>
        <v>0.81438700372470296</v>
      </c>
      <c r="AO103" s="12">
        <f t="shared" si="47"/>
        <v>0.15053770987453124</v>
      </c>
      <c r="AP103" s="12">
        <f t="shared" si="48"/>
        <v>1.1243731101458954</v>
      </c>
      <c r="AQ103" s="12">
        <f t="shared" si="49"/>
        <v>0.16926055304586715</v>
      </c>
      <c r="AT103" s="5">
        <v>30</v>
      </c>
      <c r="AU103" s="16"/>
      <c r="AV103" s="16"/>
      <c r="AW103" s="16"/>
      <c r="AX103" s="16"/>
      <c r="AY103" s="8">
        <f t="shared" si="50"/>
        <v>0</v>
      </c>
      <c r="AZ103" s="8">
        <f t="shared" si="51"/>
        <v>0</v>
      </c>
      <c r="BA103" s="7">
        <v>0.20783798399499548</v>
      </c>
      <c r="BB103" s="7">
        <v>0.18484787844848677</v>
      </c>
      <c r="BC103" s="12">
        <f>1/(1+'SPF Coefficients'!$B$8*BB103)</f>
        <v>0.81438700372470296</v>
      </c>
      <c r="BD103" s="12">
        <f t="shared" si="52"/>
        <v>0.15053770987453124</v>
      </c>
      <c r="BE103" s="12">
        <f t="shared" si="53"/>
        <v>1.1243731101458954</v>
      </c>
      <c r="BF103" s="12">
        <f t="shared" si="54"/>
        <v>0.16926055304586715</v>
      </c>
    </row>
    <row r="104" spans="16:58" x14ac:dyDescent="0.3">
      <c r="P104" s="5">
        <v>31</v>
      </c>
      <c r="Q104" s="16"/>
      <c r="R104" s="16"/>
      <c r="S104" s="16"/>
      <c r="T104" s="16"/>
      <c r="U104" s="8">
        <f t="shared" si="40"/>
        <v>0</v>
      </c>
      <c r="V104" s="8">
        <f t="shared" si="41"/>
        <v>0</v>
      </c>
      <c r="W104" s="7">
        <v>0.23132337965406308</v>
      </c>
      <c r="X104" s="7">
        <v>0.20833327410755437</v>
      </c>
      <c r="Y104" s="12">
        <f>1/(1+'SPF Coefficients'!$B$8*X104)</f>
        <v>0.79562411385440679</v>
      </c>
      <c r="Z104" s="12">
        <f t="shared" si="42"/>
        <v>0.16575497659821017</v>
      </c>
      <c r="AA104" s="12">
        <f t="shared" si="43"/>
        <v>1.1103525379946739</v>
      </c>
      <c r="AB104" s="12">
        <f t="shared" si="44"/>
        <v>0.18404645895107044</v>
      </c>
      <c r="AE104" s="5">
        <v>31</v>
      </c>
      <c r="AF104" s="16"/>
      <c r="AG104" s="16"/>
      <c r="AH104" s="16"/>
      <c r="AI104" s="16"/>
      <c r="AJ104" s="8">
        <f t="shared" si="45"/>
        <v>0</v>
      </c>
      <c r="AK104" s="8">
        <f t="shared" si="46"/>
        <v>0</v>
      </c>
      <c r="AL104" s="7">
        <v>0.23132337965406308</v>
      </c>
      <c r="AM104" s="7">
        <v>0.20833327410755437</v>
      </c>
      <c r="AN104" s="12">
        <f>1/(1+'SPF Coefficients'!$B$8*AM104)</f>
        <v>0.79562411385440679</v>
      </c>
      <c r="AO104" s="12">
        <f t="shared" si="47"/>
        <v>0.16575497659821017</v>
      </c>
      <c r="AP104" s="12">
        <f t="shared" si="48"/>
        <v>1.1103525379946739</v>
      </c>
      <c r="AQ104" s="12">
        <f t="shared" si="49"/>
        <v>0.18404645895107044</v>
      </c>
      <c r="AT104" s="5">
        <v>31</v>
      </c>
      <c r="AU104" s="16"/>
      <c r="AV104" s="16"/>
      <c r="AW104" s="16"/>
      <c r="AX104" s="16"/>
      <c r="AY104" s="8">
        <f t="shared" si="50"/>
        <v>0</v>
      </c>
      <c r="AZ104" s="8">
        <f t="shared" si="51"/>
        <v>0</v>
      </c>
      <c r="BA104" s="7">
        <v>0.23132337965406308</v>
      </c>
      <c r="BB104" s="7">
        <v>0.20833327410755437</v>
      </c>
      <c r="BC104" s="12">
        <f>1/(1+'SPF Coefficients'!$B$8*BB104)</f>
        <v>0.79562411385440679</v>
      </c>
      <c r="BD104" s="12">
        <f t="shared" si="52"/>
        <v>0.16575497659821017</v>
      </c>
      <c r="BE104" s="12">
        <f t="shared" si="53"/>
        <v>1.1103525379946739</v>
      </c>
      <c r="BF104" s="12">
        <f t="shared" si="54"/>
        <v>0.18404645895107044</v>
      </c>
    </row>
    <row r="105" spans="16:58" x14ac:dyDescent="0.3">
      <c r="P105" s="5">
        <v>33</v>
      </c>
      <c r="Q105" s="16"/>
      <c r="R105" s="16"/>
      <c r="S105" s="16"/>
      <c r="T105" s="16"/>
      <c r="U105" s="8">
        <f t="shared" si="40"/>
        <v>0</v>
      </c>
      <c r="V105" s="8">
        <f t="shared" si="41"/>
        <v>0</v>
      </c>
      <c r="W105" s="7">
        <v>0.21816968999309422</v>
      </c>
      <c r="X105" s="7">
        <v>0.19517958444658551</v>
      </c>
      <c r="Y105" s="12">
        <f>1/(1+'SPF Coefficients'!$B$8*X105)</f>
        <v>0.80602492175550278</v>
      </c>
      <c r="Z105" s="12">
        <f t="shared" si="42"/>
        <v>0.15731960928183064</v>
      </c>
      <c r="AA105" s="12">
        <f t="shared" si="43"/>
        <v>1.1177894994074054</v>
      </c>
      <c r="AB105" s="12">
        <f t="shared" si="44"/>
        <v>0.17585020730610607</v>
      </c>
      <c r="AE105" s="5">
        <v>33</v>
      </c>
      <c r="AF105" s="16"/>
      <c r="AG105" s="16"/>
      <c r="AH105" s="16"/>
      <c r="AI105" s="16"/>
      <c r="AJ105" s="8">
        <f t="shared" si="45"/>
        <v>0</v>
      </c>
      <c r="AK105" s="8">
        <f t="shared" si="46"/>
        <v>0</v>
      </c>
      <c r="AL105" s="7">
        <v>0.21816968999309422</v>
      </c>
      <c r="AM105" s="7">
        <v>0.19517958444658551</v>
      </c>
      <c r="AN105" s="12">
        <f>1/(1+'SPF Coefficients'!$B$8*AM105)</f>
        <v>0.80602492175550278</v>
      </c>
      <c r="AO105" s="12">
        <f t="shared" si="47"/>
        <v>0.15731960928183064</v>
      </c>
      <c r="AP105" s="12">
        <f t="shared" si="48"/>
        <v>1.1177894994074054</v>
      </c>
      <c r="AQ105" s="12">
        <f t="shared" si="49"/>
        <v>0.17585020730610607</v>
      </c>
      <c r="AT105" s="5">
        <v>33</v>
      </c>
      <c r="AU105" s="16"/>
      <c r="AV105" s="16"/>
      <c r="AW105" s="16"/>
      <c r="AX105" s="16"/>
      <c r="AY105" s="8">
        <f t="shared" si="50"/>
        <v>0</v>
      </c>
      <c r="AZ105" s="8">
        <f t="shared" si="51"/>
        <v>0</v>
      </c>
      <c r="BA105" s="7">
        <v>0.21816968999309422</v>
      </c>
      <c r="BB105" s="7">
        <v>0.19517958444658551</v>
      </c>
      <c r="BC105" s="12">
        <f>1/(1+'SPF Coefficients'!$B$8*BB105)</f>
        <v>0.80602492175550278</v>
      </c>
      <c r="BD105" s="12">
        <f t="shared" si="52"/>
        <v>0.15731960928183064</v>
      </c>
      <c r="BE105" s="12">
        <f t="shared" si="53"/>
        <v>1.1177894994074054</v>
      </c>
      <c r="BF105" s="12">
        <f t="shared" si="54"/>
        <v>0.17585020730610607</v>
      </c>
    </row>
    <row r="106" spans="16:58" x14ac:dyDescent="0.3">
      <c r="P106" s="5">
        <v>34</v>
      </c>
      <c r="Q106" s="16"/>
      <c r="R106" s="16"/>
      <c r="S106" s="16"/>
      <c r="T106" s="16"/>
      <c r="U106" s="8">
        <f t="shared" si="40"/>
        <v>0</v>
      </c>
      <c r="V106" s="8">
        <f t="shared" si="41"/>
        <v>0</v>
      </c>
      <c r="W106" s="7">
        <v>0.23510505826966632</v>
      </c>
      <c r="X106" s="7">
        <v>0.21211495272315761</v>
      </c>
      <c r="Y106" s="12">
        <f>1/(1+'SPF Coefficients'!$B$8*X106)</f>
        <v>0.7926833822742303</v>
      </c>
      <c r="Z106" s="12">
        <f t="shared" si="42"/>
        <v>0.16813999815553105</v>
      </c>
      <c r="AA106" s="12">
        <f t="shared" si="43"/>
        <v>1.1083851244401157</v>
      </c>
      <c r="AB106" s="12">
        <f t="shared" si="44"/>
        <v>0.18636387277897912</v>
      </c>
      <c r="AE106" s="5">
        <v>34</v>
      </c>
      <c r="AF106" s="16"/>
      <c r="AG106" s="16"/>
      <c r="AH106" s="16"/>
      <c r="AI106" s="16"/>
      <c r="AJ106" s="8">
        <f t="shared" si="45"/>
        <v>0</v>
      </c>
      <c r="AK106" s="8">
        <f t="shared" si="46"/>
        <v>0</v>
      </c>
      <c r="AL106" s="7">
        <v>0.23510505826966632</v>
      </c>
      <c r="AM106" s="7">
        <v>0.21211495272315761</v>
      </c>
      <c r="AN106" s="12">
        <f>1/(1+'SPF Coefficients'!$B$8*AM106)</f>
        <v>0.7926833822742303</v>
      </c>
      <c r="AO106" s="12">
        <f t="shared" si="47"/>
        <v>0.16813999815553105</v>
      </c>
      <c r="AP106" s="12">
        <f t="shared" si="48"/>
        <v>1.1083851244401157</v>
      </c>
      <c r="AQ106" s="12">
        <f t="shared" si="49"/>
        <v>0.18636387277897912</v>
      </c>
      <c r="AT106" s="5">
        <v>34</v>
      </c>
      <c r="AU106" s="16"/>
      <c r="AV106" s="16"/>
      <c r="AW106" s="16"/>
      <c r="AX106" s="16"/>
      <c r="AY106" s="8">
        <f t="shared" si="50"/>
        <v>0</v>
      </c>
      <c r="AZ106" s="8">
        <f t="shared" si="51"/>
        <v>0</v>
      </c>
      <c r="BA106" s="7">
        <v>0.23510505826966632</v>
      </c>
      <c r="BB106" s="7">
        <v>0.21211495272315761</v>
      </c>
      <c r="BC106" s="12">
        <f>1/(1+'SPF Coefficients'!$B$8*BB106)</f>
        <v>0.7926833822742303</v>
      </c>
      <c r="BD106" s="12">
        <f t="shared" si="52"/>
        <v>0.16813999815553105</v>
      </c>
      <c r="BE106" s="12">
        <f t="shared" si="53"/>
        <v>1.1083851244401157</v>
      </c>
      <c r="BF106" s="12">
        <f t="shared" si="54"/>
        <v>0.18636387277897912</v>
      </c>
    </row>
    <row r="107" spans="16:58" x14ac:dyDescent="0.3">
      <c r="P107" s="5">
        <v>35</v>
      </c>
      <c r="Q107" s="16"/>
      <c r="R107" s="16"/>
      <c r="S107" s="16"/>
      <c r="T107" s="16"/>
      <c r="U107" s="8">
        <f t="shared" si="40"/>
        <v>0</v>
      </c>
      <c r="V107" s="8">
        <f t="shared" si="41"/>
        <v>0</v>
      </c>
      <c r="W107" s="7">
        <v>0.19633455508994124</v>
      </c>
      <c r="X107" s="7">
        <v>0.17334444954343253</v>
      </c>
      <c r="Y107" s="12">
        <f>1/(1+'SPF Coefficients'!$B$8*X107)</f>
        <v>0.82390395423647933</v>
      </c>
      <c r="Z107" s="12">
        <f t="shared" si="42"/>
        <v>0.14281917742377995</v>
      </c>
      <c r="AA107" s="12">
        <f t="shared" si="43"/>
        <v>1.1326267186925325</v>
      </c>
      <c r="AB107" s="12">
        <f t="shared" si="44"/>
        <v>0.16176081629186251</v>
      </c>
      <c r="AE107" s="5">
        <v>35</v>
      </c>
      <c r="AF107" s="16"/>
      <c r="AG107" s="16"/>
      <c r="AH107" s="16"/>
      <c r="AI107" s="16"/>
      <c r="AJ107" s="8">
        <f t="shared" si="45"/>
        <v>0</v>
      </c>
      <c r="AK107" s="8">
        <f t="shared" si="46"/>
        <v>0</v>
      </c>
      <c r="AL107" s="7">
        <v>0.19633455508994124</v>
      </c>
      <c r="AM107" s="7">
        <v>0.17334444954343253</v>
      </c>
      <c r="AN107" s="12">
        <f>1/(1+'SPF Coefficients'!$B$8*AM107)</f>
        <v>0.82390395423647933</v>
      </c>
      <c r="AO107" s="12">
        <f t="shared" si="47"/>
        <v>0.14281917742377995</v>
      </c>
      <c r="AP107" s="12">
        <f t="shared" si="48"/>
        <v>1.1326267186925325</v>
      </c>
      <c r="AQ107" s="12">
        <f t="shared" si="49"/>
        <v>0.16176081629186251</v>
      </c>
      <c r="AT107" s="5">
        <v>35</v>
      </c>
      <c r="AU107" s="16"/>
      <c r="AV107" s="16"/>
      <c r="AW107" s="16"/>
      <c r="AX107" s="16"/>
      <c r="AY107" s="8">
        <f t="shared" si="50"/>
        <v>0</v>
      </c>
      <c r="AZ107" s="8">
        <f t="shared" si="51"/>
        <v>0</v>
      </c>
      <c r="BA107" s="7">
        <v>0.19633455508994124</v>
      </c>
      <c r="BB107" s="7">
        <v>0.17334444954343253</v>
      </c>
      <c r="BC107" s="12">
        <f>1/(1+'SPF Coefficients'!$B$8*BB107)</f>
        <v>0.82390395423647933</v>
      </c>
      <c r="BD107" s="12">
        <f t="shared" si="52"/>
        <v>0.14281917742377995</v>
      </c>
      <c r="BE107" s="12">
        <f t="shared" si="53"/>
        <v>1.1326267186925325</v>
      </c>
      <c r="BF107" s="12">
        <f t="shared" si="54"/>
        <v>0.16176081629186251</v>
      </c>
    </row>
    <row r="108" spans="16:58" x14ac:dyDescent="0.3">
      <c r="P108" s="5">
        <v>37</v>
      </c>
      <c r="Q108" s="16">
        <v>1</v>
      </c>
      <c r="R108" s="16">
        <v>2</v>
      </c>
      <c r="S108" s="16"/>
      <c r="T108" s="16">
        <v>3</v>
      </c>
      <c r="U108" s="8">
        <f t="shared" si="40"/>
        <v>0.33333333333333331</v>
      </c>
      <c r="V108" s="8">
        <f t="shared" si="41"/>
        <v>0.5</v>
      </c>
      <c r="W108" s="7">
        <v>0.25102576571344559</v>
      </c>
      <c r="X108" s="7">
        <v>0.22803566016693688</v>
      </c>
      <c r="Y108" s="12">
        <f>1/(1+'SPF Coefficients'!$B$8*X108)</f>
        <v>0.78053777818969006</v>
      </c>
      <c r="Z108" s="12">
        <f t="shared" si="42"/>
        <v>0.28772155843987512</v>
      </c>
      <c r="AA108" s="12">
        <f t="shared" si="43"/>
        <v>1.1008180278894908</v>
      </c>
      <c r="AB108" s="12">
        <f t="shared" si="44"/>
        <v>0.31672907854307419</v>
      </c>
      <c r="AE108" s="5">
        <v>37</v>
      </c>
      <c r="AF108" s="16"/>
      <c r="AG108" s="16"/>
      <c r="AH108" s="16"/>
      <c r="AI108" s="16"/>
      <c r="AJ108" s="8">
        <f t="shared" si="45"/>
        <v>0</v>
      </c>
      <c r="AK108" s="8">
        <f t="shared" si="46"/>
        <v>0</v>
      </c>
      <c r="AL108" s="7">
        <v>0.25102576571344559</v>
      </c>
      <c r="AM108" s="7">
        <v>0.22803566016693688</v>
      </c>
      <c r="AN108" s="12">
        <f>1/(1+'SPF Coefficients'!$B$8*AM108)</f>
        <v>0.78053777818969006</v>
      </c>
      <c r="AO108" s="12">
        <f t="shared" si="47"/>
        <v>0.17799044753472013</v>
      </c>
      <c r="AP108" s="12">
        <f t="shared" si="48"/>
        <v>1.1008180278894908</v>
      </c>
      <c r="AQ108" s="12">
        <f t="shared" si="49"/>
        <v>0.19593509343833848</v>
      </c>
      <c r="AT108" s="5">
        <v>37</v>
      </c>
      <c r="AU108" s="16"/>
      <c r="AV108" s="16"/>
      <c r="AW108" s="16"/>
      <c r="AX108" s="16"/>
      <c r="AY108" s="8">
        <f t="shared" si="50"/>
        <v>0</v>
      </c>
      <c r="AZ108" s="8">
        <f t="shared" si="51"/>
        <v>0</v>
      </c>
      <c r="BA108" s="7">
        <v>0.25102576571344559</v>
      </c>
      <c r="BB108" s="7">
        <v>0.22803566016693688</v>
      </c>
      <c r="BC108" s="12">
        <f>1/(1+'SPF Coefficients'!$B$8*BB108)</f>
        <v>0.78053777818969006</v>
      </c>
      <c r="BD108" s="12">
        <f t="shared" si="52"/>
        <v>0.17799044753472013</v>
      </c>
      <c r="BE108" s="12">
        <f t="shared" si="53"/>
        <v>1.1008180278894908</v>
      </c>
      <c r="BF108" s="12">
        <f t="shared" si="54"/>
        <v>0.19593509343833848</v>
      </c>
    </row>
    <row r="109" spans="16:58" x14ac:dyDescent="0.3">
      <c r="P109" s="5">
        <v>38</v>
      </c>
      <c r="Q109" s="16"/>
      <c r="R109" s="16"/>
      <c r="S109" s="16"/>
      <c r="T109" s="16"/>
      <c r="U109" s="8">
        <f t="shared" si="40"/>
        <v>0</v>
      </c>
      <c r="V109" s="8">
        <f t="shared" si="41"/>
        <v>0</v>
      </c>
      <c r="W109" s="7">
        <v>0.225047160462503</v>
      </c>
      <c r="X109" s="7">
        <v>0.20205705491599429</v>
      </c>
      <c r="Y109" s="12">
        <f>1/(1+'SPF Coefficients'!$B$8*X109)</f>
        <v>0.80055311898623061</v>
      </c>
      <c r="Z109" s="12">
        <f t="shared" si="42"/>
        <v>0.16175740552617132</v>
      </c>
      <c r="AA109" s="12">
        <f t="shared" si="43"/>
        <v>1.1137802664503198</v>
      </c>
      <c r="AB109" s="12">
        <f t="shared" si="44"/>
        <v>0.18016220622725151</v>
      </c>
      <c r="AE109" s="5">
        <v>38</v>
      </c>
      <c r="AF109" s="16"/>
      <c r="AG109" s="16"/>
      <c r="AH109" s="16"/>
      <c r="AI109" s="16"/>
      <c r="AJ109" s="8">
        <f t="shared" si="45"/>
        <v>0</v>
      </c>
      <c r="AK109" s="8">
        <f t="shared" si="46"/>
        <v>0</v>
      </c>
      <c r="AL109" s="7">
        <v>0.225047160462503</v>
      </c>
      <c r="AM109" s="7">
        <v>0.20205705491599429</v>
      </c>
      <c r="AN109" s="12">
        <f>1/(1+'SPF Coefficients'!$B$8*AM109)</f>
        <v>0.80055311898623061</v>
      </c>
      <c r="AO109" s="12">
        <f t="shared" si="47"/>
        <v>0.16175740552617132</v>
      </c>
      <c r="AP109" s="12">
        <f t="shared" si="48"/>
        <v>1.1137802664503198</v>
      </c>
      <c r="AQ109" s="12">
        <f t="shared" si="49"/>
        <v>0.18016220622725151</v>
      </c>
      <c r="AT109" s="5">
        <v>38</v>
      </c>
      <c r="AU109" s="16"/>
      <c r="AV109" s="16"/>
      <c r="AW109" s="16"/>
      <c r="AX109" s="16"/>
      <c r="AY109" s="8">
        <f t="shared" si="50"/>
        <v>0</v>
      </c>
      <c r="AZ109" s="8">
        <f t="shared" si="51"/>
        <v>0</v>
      </c>
      <c r="BA109" s="7">
        <v>0.225047160462503</v>
      </c>
      <c r="BB109" s="7">
        <v>0.20205705491599429</v>
      </c>
      <c r="BC109" s="12">
        <f>1/(1+'SPF Coefficients'!$B$8*BB109)</f>
        <v>0.80055311898623061</v>
      </c>
      <c r="BD109" s="12">
        <f t="shared" si="52"/>
        <v>0.16175740552617132</v>
      </c>
      <c r="BE109" s="12">
        <f t="shared" si="53"/>
        <v>1.1137802664503198</v>
      </c>
      <c r="BF109" s="12">
        <f t="shared" si="54"/>
        <v>0.18016220622725151</v>
      </c>
    </row>
    <row r="110" spans="16:58" x14ac:dyDescent="0.3">
      <c r="P110" s="5">
        <v>39</v>
      </c>
      <c r="Q110" s="16"/>
      <c r="R110" s="16"/>
      <c r="S110" s="16"/>
      <c r="T110" s="16"/>
      <c r="U110" s="8">
        <f t="shared" si="40"/>
        <v>0</v>
      </c>
      <c r="V110" s="8">
        <f t="shared" si="41"/>
        <v>0</v>
      </c>
      <c r="W110" s="7">
        <v>0.21571806745216127</v>
      </c>
      <c r="X110" s="7">
        <v>0.19272796190565256</v>
      </c>
      <c r="Y110" s="12">
        <f>1/(1+'SPF Coefficients'!$B$8*X110)</f>
        <v>0.80799359241691548</v>
      </c>
      <c r="Z110" s="12">
        <f t="shared" si="42"/>
        <v>0.15572295829933863</v>
      </c>
      <c r="AA110" s="12">
        <f t="shared" si="43"/>
        <v>1.1192878569315396</v>
      </c>
      <c r="AB110" s="12">
        <f t="shared" si="44"/>
        <v>0.17429881626990626</v>
      </c>
      <c r="AE110" s="5">
        <v>39</v>
      </c>
      <c r="AF110" s="16"/>
      <c r="AG110" s="16"/>
      <c r="AH110" s="16"/>
      <c r="AI110" s="16"/>
      <c r="AJ110" s="8">
        <f t="shared" si="45"/>
        <v>0</v>
      </c>
      <c r="AK110" s="8">
        <f t="shared" si="46"/>
        <v>0</v>
      </c>
      <c r="AL110" s="7">
        <v>0.21571806745216127</v>
      </c>
      <c r="AM110" s="7">
        <v>0.19272796190565256</v>
      </c>
      <c r="AN110" s="12">
        <f>1/(1+'SPF Coefficients'!$B$8*AM110)</f>
        <v>0.80799359241691548</v>
      </c>
      <c r="AO110" s="12">
        <f t="shared" si="47"/>
        <v>0.15572295829933863</v>
      </c>
      <c r="AP110" s="12">
        <f t="shared" si="48"/>
        <v>1.1192878569315396</v>
      </c>
      <c r="AQ110" s="12">
        <f t="shared" si="49"/>
        <v>0.17429881626990626</v>
      </c>
      <c r="AT110" s="5">
        <v>39</v>
      </c>
      <c r="AU110" s="16"/>
      <c r="AV110" s="16"/>
      <c r="AW110" s="16"/>
      <c r="AX110" s="16"/>
      <c r="AY110" s="8">
        <f t="shared" si="50"/>
        <v>0</v>
      </c>
      <c r="AZ110" s="8">
        <f t="shared" si="51"/>
        <v>0</v>
      </c>
      <c r="BA110" s="7">
        <v>0.21571806745216127</v>
      </c>
      <c r="BB110" s="7">
        <v>0.19272796190565256</v>
      </c>
      <c r="BC110" s="12">
        <f>1/(1+'SPF Coefficients'!$B$8*BB110)</f>
        <v>0.80799359241691548</v>
      </c>
      <c r="BD110" s="12">
        <f t="shared" si="52"/>
        <v>0.15572295829933863</v>
      </c>
      <c r="BE110" s="12">
        <f t="shared" si="53"/>
        <v>1.1192878569315396</v>
      </c>
      <c r="BF110" s="12">
        <f t="shared" si="54"/>
        <v>0.17429881626990626</v>
      </c>
    </row>
    <row r="111" spans="16:58" x14ac:dyDescent="0.3">
      <c r="P111" s="5">
        <v>41</v>
      </c>
      <c r="Q111" s="16"/>
      <c r="R111" s="16"/>
      <c r="S111" s="16"/>
      <c r="T111" s="16"/>
      <c r="U111" s="8">
        <f t="shared" si="40"/>
        <v>0</v>
      </c>
      <c r="V111" s="8">
        <f t="shared" si="41"/>
        <v>0</v>
      </c>
      <c r="W111" s="7">
        <v>0.2349245429724488</v>
      </c>
      <c r="X111" s="7">
        <v>0.21193443742594009</v>
      </c>
      <c r="Y111" s="12">
        <f>1/(1+'SPF Coefficients'!$B$8*X111)</f>
        <v>0.79282326150168048</v>
      </c>
      <c r="Z111" s="12">
        <f t="shared" si="42"/>
        <v>0.16802655190455765</v>
      </c>
      <c r="AA111" s="12">
        <f t="shared" si="43"/>
        <v>1.1084774415415264</v>
      </c>
      <c r="AB111" s="12">
        <f t="shared" si="44"/>
        <v>0.18625364236620856</v>
      </c>
      <c r="AE111" s="5">
        <v>41</v>
      </c>
      <c r="AF111" s="16"/>
      <c r="AG111" s="16"/>
      <c r="AH111" s="16"/>
      <c r="AI111" s="16"/>
      <c r="AJ111" s="8">
        <f t="shared" si="45"/>
        <v>0</v>
      </c>
      <c r="AK111" s="8">
        <f t="shared" si="46"/>
        <v>0</v>
      </c>
      <c r="AL111" s="7">
        <v>0.2349245429724488</v>
      </c>
      <c r="AM111" s="7">
        <v>0.21193443742594009</v>
      </c>
      <c r="AN111" s="12">
        <f>1/(1+'SPF Coefficients'!$B$8*AM111)</f>
        <v>0.79282326150168048</v>
      </c>
      <c r="AO111" s="12">
        <f t="shared" si="47"/>
        <v>0.16802655190455765</v>
      </c>
      <c r="AP111" s="12">
        <f t="shared" si="48"/>
        <v>1.1084774415415264</v>
      </c>
      <c r="AQ111" s="12">
        <f t="shared" si="49"/>
        <v>0.18625364236620856</v>
      </c>
      <c r="AT111" s="5">
        <v>41</v>
      </c>
      <c r="AU111" s="16"/>
      <c r="AV111" s="16"/>
      <c r="AW111" s="16"/>
      <c r="AX111" s="16"/>
      <c r="AY111" s="8">
        <f t="shared" si="50"/>
        <v>0</v>
      </c>
      <c r="AZ111" s="8">
        <f t="shared" si="51"/>
        <v>0</v>
      </c>
      <c r="BA111" s="7">
        <v>0.2349245429724488</v>
      </c>
      <c r="BB111" s="7">
        <v>0.21193443742594009</v>
      </c>
      <c r="BC111" s="12">
        <f>1/(1+'SPF Coefficients'!$B$8*BB111)</f>
        <v>0.79282326150168048</v>
      </c>
      <c r="BD111" s="12">
        <f t="shared" si="52"/>
        <v>0.16802655190455765</v>
      </c>
      <c r="BE111" s="12">
        <f t="shared" si="53"/>
        <v>1.1084774415415264</v>
      </c>
      <c r="BF111" s="12">
        <f t="shared" si="54"/>
        <v>0.18625364236620856</v>
      </c>
    </row>
    <row r="112" spans="16:58" x14ac:dyDescent="0.3">
      <c r="P112" s="5">
        <v>43</v>
      </c>
      <c r="Q112" s="16">
        <v>3</v>
      </c>
      <c r="R112" s="16">
        <v>4</v>
      </c>
      <c r="S112" s="16"/>
      <c r="T112" s="16">
        <v>7</v>
      </c>
      <c r="U112" s="8">
        <f t="shared" si="40"/>
        <v>1</v>
      </c>
      <c r="V112" s="8">
        <f t="shared" si="41"/>
        <v>1</v>
      </c>
      <c r="W112" s="7">
        <v>0.23528282977685488</v>
      </c>
      <c r="X112" s="7">
        <v>0.21229272423034617</v>
      </c>
      <c r="Y112" s="12">
        <f>1/(1+'SPF Coefficients'!$B$8*X112)</f>
        <v>0.79254567740836845</v>
      </c>
      <c r="Z112" s="12">
        <f t="shared" si="42"/>
        <v>0.37570600352563921</v>
      </c>
      <c r="AA112" s="12">
        <f t="shared" si="43"/>
        <v>1.1082943639724718</v>
      </c>
      <c r="AB112" s="12">
        <f t="shared" si="44"/>
        <v>0.41639284621808759</v>
      </c>
      <c r="AE112" s="5">
        <v>43</v>
      </c>
      <c r="AF112" s="16"/>
      <c r="AG112" s="16"/>
      <c r="AH112" s="16"/>
      <c r="AI112" s="16"/>
      <c r="AJ112" s="8">
        <f t="shared" si="45"/>
        <v>0</v>
      </c>
      <c r="AK112" s="8">
        <f t="shared" si="46"/>
        <v>0</v>
      </c>
      <c r="AL112" s="7">
        <v>0.23528282977685488</v>
      </c>
      <c r="AM112" s="7">
        <v>0.21229272423034617</v>
      </c>
      <c r="AN112" s="12">
        <f>1/(1+'SPF Coefficients'!$B$8*AM112)</f>
        <v>0.79254567740836845</v>
      </c>
      <c r="AO112" s="12">
        <f t="shared" si="47"/>
        <v>0.16825168093400766</v>
      </c>
      <c r="AP112" s="12">
        <f t="shared" si="48"/>
        <v>1.1082943639724718</v>
      </c>
      <c r="AQ112" s="12">
        <f t="shared" si="49"/>
        <v>0.1864723897080553</v>
      </c>
      <c r="AT112" s="5">
        <v>43</v>
      </c>
      <c r="AU112" s="16"/>
      <c r="AV112" s="16"/>
      <c r="AW112" s="16"/>
      <c r="AX112" s="16"/>
      <c r="AY112" s="8">
        <f t="shared" si="50"/>
        <v>0</v>
      </c>
      <c r="AZ112" s="8">
        <f t="shared" si="51"/>
        <v>0</v>
      </c>
      <c r="BA112" s="7">
        <v>0.23528282977685488</v>
      </c>
      <c r="BB112" s="7">
        <v>0.21229272423034617</v>
      </c>
      <c r="BC112" s="12">
        <f>1/(1+'SPF Coefficients'!$B$8*BB112)</f>
        <v>0.79254567740836845</v>
      </c>
      <c r="BD112" s="12">
        <f t="shared" si="52"/>
        <v>0.16825168093400766</v>
      </c>
      <c r="BE112" s="12">
        <f t="shared" si="53"/>
        <v>1.1082943639724718</v>
      </c>
      <c r="BF112" s="12">
        <f t="shared" si="54"/>
        <v>0.1864723897080553</v>
      </c>
    </row>
    <row r="113" spans="16:58" x14ac:dyDescent="0.3">
      <c r="P113" s="5">
        <v>45</v>
      </c>
      <c r="Q113" s="16"/>
      <c r="R113" s="16"/>
      <c r="S113" s="16"/>
      <c r="T113" s="16"/>
      <c r="U113" s="8">
        <f t="shared" si="40"/>
        <v>0</v>
      </c>
      <c r="V113" s="8">
        <f t="shared" si="41"/>
        <v>0</v>
      </c>
      <c r="W113" s="7">
        <v>0.2605214210757808</v>
      </c>
      <c r="X113" s="7">
        <v>0.25436687650508305</v>
      </c>
      <c r="Y113" s="12">
        <f>1/(1+'SPF Coefficients'!$B$8*X113)</f>
        <v>0.7612468365749806</v>
      </c>
      <c r="Z113" s="12">
        <f t="shared" si="42"/>
        <v>0.19363598006895322</v>
      </c>
      <c r="AA113" s="12">
        <f t="shared" si="43"/>
        <v>1.0241955424985327</v>
      </c>
      <c r="AB113" s="12">
        <f t="shared" si="44"/>
        <v>0.19832110765395661</v>
      </c>
      <c r="AE113" s="5">
        <v>45</v>
      </c>
      <c r="AF113" s="16"/>
      <c r="AG113" s="16"/>
      <c r="AH113" s="16"/>
      <c r="AI113" s="16"/>
      <c r="AJ113" s="8">
        <f t="shared" si="45"/>
        <v>0</v>
      </c>
      <c r="AK113" s="8">
        <f t="shared" si="46"/>
        <v>0</v>
      </c>
      <c r="AL113" s="7">
        <v>0.2605214210757808</v>
      </c>
      <c r="AM113" s="7">
        <v>0.25436687650508305</v>
      </c>
      <c r="AN113" s="12">
        <f>1/(1+'SPF Coefficients'!$B$8*AM113)</f>
        <v>0.7612468365749806</v>
      </c>
      <c r="AO113" s="12">
        <f t="shared" si="47"/>
        <v>0.19363598006895322</v>
      </c>
      <c r="AP113" s="12">
        <f t="shared" si="48"/>
        <v>1.0241955424985327</v>
      </c>
      <c r="AQ113" s="12">
        <f t="shared" si="49"/>
        <v>0.19832110765395661</v>
      </c>
      <c r="AT113" s="5">
        <v>45</v>
      </c>
      <c r="AU113" s="16"/>
      <c r="AV113" s="16"/>
      <c r="AW113" s="16"/>
      <c r="AX113" s="16"/>
      <c r="AY113" s="8">
        <f t="shared" si="50"/>
        <v>0</v>
      </c>
      <c r="AZ113" s="8">
        <f t="shared" si="51"/>
        <v>0</v>
      </c>
      <c r="BA113" s="7">
        <v>0.2605214210757808</v>
      </c>
      <c r="BB113" s="7">
        <v>0.25436687650508305</v>
      </c>
      <c r="BC113" s="12">
        <f>1/(1+'SPF Coefficients'!$B$8*BB113)</f>
        <v>0.7612468365749806</v>
      </c>
      <c r="BD113" s="12">
        <f t="shared" si="52"/>
        <v>0.19363598006895322</v>
      </c>
      <c r="BE113" s="12">
        <f t="shared" si="53"/>
        <v>1.0241955424985327</v>
      </c>
      <c r="BF113" s="12">
        <f t="shared" si="54"/>
        <v>0.19832110765395661</v>
      </c>
    </row>
    <row r="114" spans="16:58" x14ac:dyDescent="0.3">
      <c r="P114" s="5">
        <v>46</v>
      </c>
      <c r="Q114" s="16"/>
      <c r="R114" s="16"/>
      <c r="S114" s="16"/>
      <c r="T114" s="16"/>
      <c r="U114" s="8">
        <f t="shared" si="40"/>
        <v>0</v>
      </c>
      <c r="V114" s="8">
        <f t="shared" si="41"/>
        <v>0</v>
      </c>
      <c r="W114" s="7">
        <v>0.2476773463771651</v>
      </c>
      <c r="X114" s="7">
        <v>0.24152280180646735</v>
      </c>
      <c r="Y114" s="12">
        <f>1/(1+'SPF Coefficients'!$B$8*X114)</f>
        <v>0.77053616737238473</v>
      </c>
      <c r="Z114" s="12">
        <f t="shared" si="42"/>
        <v>0.18610205403699542</v>
      </c>
      <c r="AA114" s="12">
        <f t="shared" si="43"/>
        <v>1.0254822506391317</v>
      </c>
      <c r="AB114" s="12">
        <f t="shared" si="44"/>
        <v>0.19084435322242338</v>
      </c>
      <c r="AE114" s="5">
        <v>46</v>
      </c>
      <c r="AF114" s="16">
        <v>1</v>
      </c>
      <c r="AG114" s="16">
        <v>3</v>
      </c>
      <c r="AH114" s="16"/>
      <c r="AI114" s="16">
        <v>4</v>
      </c>
      <c r="AJ114" s="8">
        <f t="shared" si="45"/>
        <v>0.33333333333333331</v>
      </c>
      <c r="AK114" s="8">
        <f t="shared" si="46"/>
        <v>0.75</v>
      </c>
      <c r="AL114" s="7">
        <v>0.2476773463771651</v>
      </c>
      <c r="AM114" s="7">
        <v>0.24152280180646735</v>
      </c>
      <c r="AN114" s="12">
        <f>1/(1+'SPF Coefficients'!$B$8*AM114)</f>
        <v>0.77053616737238473</v>
      </c>
      <c r="AO114" s="12">
        <f t="shared" si="47"/>
        <v>0.35819992850770688</v>
      </c>
      <c r="AP114" s="12">
        <f t="shared" si="48"/>
        <v>1.0254822506391317</v>
      </c>
      <c r="AQ114" s="12">
        <f t="shared" si="49"/>
        <v>0.36732766886485929</v>
      </c>
      <c r="AT114" s="5">
        <v>46</v>
      </c>
      <c r="AU114" s="16"/>
      <c r="AV114" s="16"/>
      <c r="AW114" s="16"/>
      <c r="AX114" s="16"/>
      <c r="AY114" s="8">
        <f t="shared" si="50"/>
        <v>0</v>
      </c>
      <c r="AZ114" s="8">
        <f t="shared" si="51"/>
        <v>0</v>
      </c>
      <c r="BA114" s="7">
        <v>0.2476773463771651</v>
      </c>
      <c r="BB114" s="7">
        <v>0.24152280180646735</v>
      </c>
      <c r="BC114" s="12">
        <f>1/(1+'SPF Coefficients'!$B$8*BB114)</f>
        <v>0.77053616737238473</v>
      </c>
      <c r="BD114" s="12">
        <f t="shared" si="52"/>
        <v>0.18610205403699542</v>
      </c>
      <c r="BE114" s="12">
        <f t="shared" si="53"/>
        <v>1.0254822506391317</v>
      </c>
      <c r="BF114" s="12">
        <f t="shared" si="54"/>
        <v>0.19084435322242338</v>
      </c>
    </row>
    <row r="115" spans="16:58" x14ac:dyDescent="0.3">
      <c r="P115" s="5">
        <v>48</v>
      </c>
      <c r="Q115" s="16"/>
      <c r="R115" s="16"/>
      <c r="S115" s="16"/>
      <c r="T115" s="16"/>
      <c r="U115" s="8">
        <f t="shared" si="40"/>
        <v>0</v>
      </c>
      <c r="V115" s="8">
        <f t="shared" si="41"/>
        <v>0</v>
      </c>
      <c r="W115" s="7">
        <v>0.26436522005077517</v>
      </c>
      <c r="X115" s="7">
        <v>0.25821067548007742</v>
      </c>
      <c r="Y115" s="12">
        <f>1/(1+'SPF Coefficients'!$B$8*X115)</f>
        <v>0.75851024054468452</v>
      </c>
      <c r="Z115" s="12">
        <f t="shared" si="42"/>
        <v>0.195855441569599</v>
      </c>
      <c r="AA115" s="12">
        <f t="shared" si="43"/>
        <v>1.0238353606381878</v>
      </c>
      <c r="AB115" s="12">
        <f t="shared" si="44"/>
        <v>0.2005237266523619</v>
      </c>
      <c r="AE115" s="5">
        <v>48</v>
      </c>
      <c r="AF115" s="16">
        <v>2</v>
      </c>
      <c r="AG115" s="16">
        <v>1</v>
      </c>
      <c r="AH115" s="16"/>
      <c r="AI115" s="16">
        <v>3</v>
      </c>
      <c r="AJ115" s="8">
        <f t="shared" si="45"/>
        <v>0.66666666666666663</v>
      </c>
      <c r="AK115" s="8">
        <f t="shared" si="46"/>
        <v>0.25</v>
      </c>
      <c r="AL115" s="7">
        <v>0.26436522005077517</v>
      </c>
      <c r="AM115" s="7">
        <v>0.25821067548007742</v>
      </c>
      <c r="AN115" s="12">
        <f>1/(1+'SPF Coefficients'!$B$8*AM115)</f>
        <v>0.75851024054468452</v>
      </c>
      <c r="AO115" s="12">
        <f t="shared" si="47"/>
        <v>0.2562278814334279</v>
      </c>
      <c r="AP115" s="12">
        <f t="shared" si="48"/>
        <v>1.0238353606381878</v>
      </c>
      <c r="AQ115" s="12">
        <f t="shared" si="49"/>
        <v>0.26233516539295249</v>
      </c>
      <c r="AT115" s="5">
        <v>48</v>
      </c>
      <c r="AU115" s="16"/>
      <c r="AV115" s="16"/>
      <c r="AW115" s="16"/>
      <c r="AX115" s="16"/>
      <c r="AY115" s="8">
        <f t="shared" si="50"/>
        <v>0</v>
      </c>
      <c r="AZ115" s="8">
        <f t="shared" si="51"/>
        <v>0</v>
      </c>
      <c r="BA115" s="7">
        <v>0.26436522005077517</v>
      </c>
      <c r="BB115" s="7">
        <v>0.25821067548007742</v>
      </c>
      <c r="BC115" s="12">
        <f>1/(1+'SPF Coefficients'!$B$8*BB115)</f>
        <v>0.75851024054468452</v>
      </c>
      <c r="BD115" s="12">
        <f t="shared" si="52"/>
        <v>0.195855441569599</v>
      </c>
      <c r="BE115" s="12">
        <f t="shared" si="53"/>
        <v>1.0238353606381878</v>
      </c>
      <c r="BF115" s="12">
        <f t="shared" si="54"/>
        <v>0.2005237266523619</v>
      </c>
    </row>
    <row r="116" spans="16:58" x14ac:dyDescent="0.3">
      <c r="P116" s="5">
        <v>50</v>
      </c>
      <c r="Q116" s="16"/>
      <c r="R116" s="16"/>
      <c r="S116" s="16"/>
      <c r="T116" s="16"/>
      <c r="U116" s="8">
        <f t="shared" si="40"/>
        <v>0</v>
      </c>
      <c r="V116" s="8">
        <f t="shared" si="41"/>
        <v>0</v>
      </c>
      <c r="W116" s="7">
        <v>0.24746128330277112</v>
      </c>
      <c r="X116" s="7">
        <v>0.24130673873207337</v>
      </c>
      <c r="Y116" s="12">
        <f>1/(1+'SPF Coefficients'!$B$8*X116)</f>
        <v>0.77069437187655487</v>
      </c>
      <c r="Z116" s="12">
        <f t="shared" si="42"/>
        <v>0.18597374543669523</v>
      </c>
      <c r="AA116" s="12">
        <f t="shared" si="43"/>
        <v>1.0255050671317192</v>
      </c>
      <c r="AB116" s="12">
        <f t="shared" si="44"/>
        <v>0.19071701829879539</v>
      </c>
      <c r="AE116" s="5">
        <v>50</v>
      </c>
      <c r="AF116" s="16">
        <v>1</v>
      </c>
      <c r="AG116" s="16">
        <v>2</v>
      </c>
      <c r="AH116" s="16"/>
      <c r="AI116" s="16">
        <v>3</v>
      </c>
      <c r="AJ116" s="8">
        <f t="shared" si="45"/>
        <v>0.33333333333333331</v>
      </c>
      <c r="AK116" s="8">
        <f t="shared" si="46"/>
        <v>0.5</v>
      </c>
      <c r="AL116" s="7">
        <v>0.24746128330277112</v>
      </c>
      <c r="AM116" s="7">
        <v>0.24130673873207337</v>
      </c>
      <c r="AN116" s="12">
        <f>1/(1+'SPF Coefficients'!$B$8*AM116)</f>
        <v>0.77069437187655487</v>
      </c>
      <c r="AO116" s="12">
        <f t="shared" si="47"/>
        <v>0.30062655949841777</v>
      </c>
      <c r="AP116" s="12">
        <f t="shared" si="48"/>
        <v>1.0255050671317192</v>
      </c>
      <c r="AQ116" s="12">
        <f t="shared" si="49"/>
        <v>0.30829406008000271</v>
      </c>
      <c r="AT116" s="5">
        <v>50</v>
      </c>
      <c r="AU116" s="16"/>
      <c r="AV116" s="16"/>
      <c r="AW116" s="16"/>
      <c r="AX116" s="16"/>
      <c r="AY116" s="8">
        <f t="shared" si="50"/>
        <v>0</v>
      </c>
      <c r="AZ116" s="8">
        <f t="shared" si="51"/>
        <v>0</v>
      </c>
      <c r="BA116" s="7">
        <v>0.24746128330277112</v>
      </c>
      <c r="BB116" s="7">
        <v>0.24130673873207337</v>
      </c>
      <c r="BC116" s="12">
        <f>1/(1+'SPF Coefficients'!$B$8*BB116)</f>
        <v>0.77069437187655487</v>
      </c>
      <c r="BD116" s="12">
        <f t="shared" si="52"/>
        <v>0.18597374543669523</v>
      </c>
      <c r="BE116" s="12">
        <f t="shared" si="53"/>
        <v>1.0255050671317192</v>
      </c>
      <c r="BF116" s="12">
        <f t="shared" si="54"/>
        <v>0.19071701829879539</v>
      </c>
    </row>
    <row r="117" spans="16:58" x14ac:dyDescent="0.3">
      <c r="P117" s="5">
        <v>52</v>
      </c>
      <c r="Q117" s="16"/>
      <c r="R117" s="16"/>
      <c r="S117" s="16"/>
      <c r="T117" s="16"/>
      <c r="U117" s="8">
        <f t="shared" si="40"/>
        <v>0</v>
      </c>
      <c r="V117" s="8">
        <f t="shared" si="41"/>
        <v>0</v>
      </c>
      <c r="W117" s="7">
        <v>0.30493687008217113</v>
      </c>
      <c r="X117" s="7">
        <v>0.28641541695476519</v>
      </c>
      <c r="Y117" s="12">
        <f>1/(1+'SPF Coefficients'!$B$8*X117)</f>
        <v>0.73901625501078183</v>
      </c>
      <c r="Z117" s="12">
        <f t="shared" si="42"/>
        <v>0.21166564881526215</v>
      </c>
      <c r="AA117" s="12">
        <f t="shared" si="43"/>
        <v>1.0646663972363299</v>
      </c>
      <c r="AB117" s="12">
        <f t="shared" si="44"/>
        <v>0.22535330374283541</v>
      </c>
      <c r="AE117" s="5">
        <v>52</v>
      </c>
      <c r="AF117" s="16">
        <v>3</v>
      </c>
      <c r="AG117" s="16">
        <v>1</v>
      </c>
      <c r="AH117" s="16"/>
      <c r="AI117" s="16">
        <v>4</v>
      </c>
      <c r="AJ117" s="8">
        <f t="shared" si="45"/>
        <v>1</v>
      </c>
      <c r="AK117" s="8">
        <f t="shared" si="46"/>
        <v>0.25</v>
      </c>
      <c r="AL117" s="7">
        <v>0.30493687008217113</v>
      </c>
      <c r="AM117" s="7">
        <v>0.28641541695476519</v>
      </c>
      <c r="AN117" s="12">
        <f>1/(1+'SPF Coefficients'!$B$8*AM117)</f>
        <v>0.73901625501078183</v>
      </c>
      <c r="AO117" s="12">
        <f t="shared" si="47"/>
        <v>0.27691158506256669</v>
      </c>
      <c r="AP117" s="12">
        <f t="shared" si="48"/>
        <v>1.0646663972363299</v>
      </c>
      <c r="AQ117" s="12">
        <f t="shared" si="49"/>
        <v>0.29481845962156439</v>
      </c>
      <c r="AT117" s="5">
        <v>52</v>
      </c>
      <c r="AU117" s="16"/>
      <c r="AV117" s="16"/>
      <c r="AW117" s="16"/>
      <c r="AX117" s="16"/>
      <c r="AY117" s="8">
        <f t="shared" si="50"/>
        <v>0</v>
      </c>
      <c r="AZ117" s="8">
        <f t="shared" si="51"/>
        <v>0</v>
      </c>
      <c r="BA117" s="7">
        <v>0.30493687008217113</v>
      </c>
      <c r="BB117" s="7">
        <v>0.28641541695476519</v>
      </c>
      <c r="BC117" s="12">
        <f>1/(1+'SPF Coefficients'!$B$8*BB117)</f>
        <v>0.73901625501078183</v>
      </c>
      <c r="BD117" s="12">
        <f t="shared" si="52"/>
        <v>0.21166564881526215</v>
      </c>
      <c r="BE117" s="12">
        <f t="shared" si="53"/>
        <v>1.0646663972363299</v>
      </c>
      <c r="BF117" s="12">
        <f t="shared" si="54"/>
        <v>0.22535330374283541</v>
      </c>
    </row>
    <row r="118" spans="16:58" x14ac:dyDescent="0.3">
      <c r="P118" s="5">
        <v>53</v>
      </c>
      <c r="Q118" s="16"/>
      <c r="R118" s="16"/>
      <c r="S118" s="16"/>
      <c r="T118" s="16"/>
      <c r="U118" s="8">
        <f t="shared" si="40"/>
        <v>0</v>
      </c>
      <c r="V118" s="8">
        <f t="shared" si="41"/>
        <v>0</v>
      </c>
      <c r="W118" s="7">
        <v>0.31690139547445112</v>
      </c>
      <c r="X118" s="7">
        <v>0.29837994234704518</v>
      </c>
      <c r="Y118" s="12">
        <f>1/(1+'SPF Coefficients'!$B$8*X118)</f>
        <v>0.73104627173747583</v>
      </c>
      <c r="Z118" s="12">
        <f t="shared" si="42"/>
        <v>0.21812954441405036</v>
      </c>
      <c r="AA118" s="12">
        <f t="shared" si="43"/>
        <v>1.0620733853010256</v>
      </c>
      <c r="AB118" s="12">
        <f t="shared" si="44"/>
        <v>0.23166958367000087</v>
      </c>
      <c r="AE118" s="5">
        <v>53</v>
      </c>
      <c r="AF118" s="16"/>
      <c r="AG118" s="16"/>
      <c r="AH118" s="16"/>
      <c r="AI118" s="16"/>
      <c r="AJ118" s="8">
        <f t="shared" si="45"/>
        <v>0</v>
      </c>
      <c r="AK118" s="8">
        <f t="shared" si="46"/>
        <v>0</v>
      </c>
      <c r="AL118" s="7">
        <v>0.31690139547445112</v>
      </c>
      <c r="AM118" s="7">
        <v>0.29837994234704518</v>
      </c>
      <c r="AN118" s="12">
        <f>1/(1+'SPF Coefficients'!$B$8*AM118)</f>
        <v>0.73104627173747583</v>
      </c>
      <c r="AO118" s="12">
        <f t="shared" si="47"/>
        <v>0.21812954441405036</v>
      </c>
      <c r="AP118" s="12">
        <f t="shared" si="48"/>
        <v>1.0620733853010256</v>
      </c>
      <c r="AQ118" s="12">
        <f t="shared" si="49"/>
        <v>0.23166958367000087</v>
      </c>
      <c r="AT118" s="5">
        <v>53</v>
      </c>
      <c r="AU118" s="16"/>
      <c r="AV118" s="16"/>
      <c r="AW118" s="16"/>
      <c r="AX118" s="16"/>
      <c r="AY118" s="8">
        <f t="shared" si="50"/>
        <v>0</v>
      </c>
      <c r="AZ118" s="8">
        <f t="shared" si="51"/>
        <v>0</v>
      </c>
      <c r="BA118" s="7">
        <v>0.31690139547445112</v>
      </c>
      <c r="BB118" s="7">
        <v>0.29837994234704518</v>
      </c>
      <c r="BC118" s="12">
        <f>1/(1+'SPF Coefficients'!$B$8*BB118)</f>
        <v>0.73104627173747583</v>
      </c>
      <c r="BD118" s="12">
        <f t="shared" si="52"/>
        <v>0.21812954441405036</v>
      </c>
      <c r="BE118" s="12">
        <f t="shared" si="53"/>
        <v>1.0620733853010256</v>
      </c>
      <c r="BF118" s="12">
        <f t="shared" si="54"/>
        <v>0.23166958367000087</v>
      </c>
    </row>
    <row r="119" spans="16:58" x14ac:dyDescent="0.3">
      <c r="P119" s="5">
        <v>54</v>
      </c>
      <c r="Q119" s="16"/>
      <c r="R119" s="16"/>
      <c r="S119" s="16"/>
      <c r="T119" s="16"/>
      <c r="U119" s="8">
        <f t="shared" si="40"/>
        <v>0</v>
      </c>
      <c r="V119" s="8">
        <f t="shared" si="41"/>
        <v>0</v>
      </c>
      <c r="W119" s="7">
        <v>0.26570555439904053</v>
      </c>
      <c r="X119" s="7">
        <v>0.24718410127163459</v>
      </c>
      <c r="Y119" s="12">
        <f>1/(1+'SPF Coefficients'!$B$8*X119)</f>
        <v>0.7664139052010881</v>
      </c>
      <c r="Z119" s="12">
        <f t="shared" si="42"/>
        <v>0.18944533235921471</v>
      </c>
      <c r="AA119" s="12">
        <f t="shared" si="43"/>
        <v>1.0749297913260709</v>
      </c>
      <c r="AB119" s="12">
        <f t="shared" si="44"/>
        <v>0.20364043158058881</v>
      </c>
      <c r="AE119" s="5">
        <v>54</v>
      </c>
      <c r="AF119" s="16">
        <v>8</v>
      </c>
      <c r="AG119" s="16">
        <v>5</v>
      </c>
      <c r="AH119" s="16"/>
      <c r="AI119" s="16">
        <v>13</v>
      </c>
      <c r="AJ119" s="8">
        <f t="shared" si="45"/>
        <v>2.6666666666666665</v>
      </c>
      <c r="AK119" s="8">
        <f t="shared" si="46"/>
        <v>1.25</v>
      </c>
      <c r="AL119" s="7">
        <v>0.26570555439904053</v>
      </c>
      <c r="AM119" s="7">
        <v>0.24718410127163459</v>
      </c>
      <c r="AN119" s="12">
        <f>1/(1+'SPF Coefficients'!$B$8*AM119)</f>
        <v>0.7664139052010881</v>
      </c>
      <c r="AO119" s="12">
        <f t="shared" si="47"/>
        <v>0.48142795085785461</v>
      </c>
      <c r="AP119" s="12">
        <f t="shared" si="48"/>
        <v>1.0749297913260709</v>
      </c>
      <c r="AQ119" s="12">
        <f t="shared" si="49"/>
        <v>0.51750124675417153</v>
      </c>
      <c r="AT119" s="5">
        <v>54</v>
      </c>
      <c r="AU119" s="16"/>
      <c r="AV119" s="16"/>
      <c r="AW119" s="16"/>
      <c r="AX119" s="16"/>
      <c r="AY119" s="8">
        <f t="shared" si="50"/>
        <v>0</v>
      </c>
      <c r="AZ119" s="8">
        <f t="shared" si="51"/>
        <v>0</v>
      </c>
      <c r="BA119" s="7">
        <v>0.26570555439904053</v>
      </c>
      <c r="BB119" s="7">
        <v>0.24718410127163459</v>
      </c>
      <c r="BC119" s="12">
        <f>1/(1+'SPF Coefficients'!$B$8*BB119)</f>
        <v>0.7664139052010881</v>
      </c>
      <c r="BD119" s="12">
        <f t="shared" si="52"/>
        <v>0.18944533235921471</v>
      </c>
      <c r="BE119" s="12">
        <f t="shared" si="53"/>
        <v>1.0749297913260709</v>
      </c>
      <c r="BF119" s="12">
        <f t="shared" si="54"/>
        <v>0.20364043158058881</v>
      </c>
    </row>
    <row r="120" spans="16:58" x14ac:dyDescent="0.3">
      <c r="P120" s="5">
        <v>55</v>
      </c>
      <c r="Q120" s="16"/>
      <c r="R120" s="16"/>
      <c r="S120" s="16"/>
      <c r="T120" s="16"/>
      <c r="U120" s="8">
        <f t="shared" si="40"/>
        <v>0</v>
      </c>
      <c r="V120" s="8">
        <f t="shared" si="41"/>
        <v>0</v>
      </c>
      <c r="W120" s="7">
        <v>0.32036279610434298</v>
      </c>
      <c r="X120" s="7">
        <v>0.31252548060252899</v>
      </c>
      <c r="Y120" s="12">
        <f>1/(1+'SPF Coefficients'!$B$8*X120)</f>
        <v>0.72184241566870422</v>
      </c>
      <c r="Z120" s="12">
        <f t="shared" si="42"/>
        <v>0.22559414787615228</v>
      </c>
      <c r="AA120" s="12">
        <f t="shared" si="43"/>
        <v>1.0250773648494329</v>
      </c>
      <c r="AB120" s="12">
        <f t="shared" si="44"/>
        <v>0.23125145463033947</v>
      </c>
      <c r="AE120" s="5">
        <v>55</v>
      </c>
      <c r="AF120" s="16"/>
      <c r="AG120" s="16"/>
      <c r="AH120" s="16"/>
      <c r="AI120" s="16"/>
      <c r="AJ120" s="8">
        <f t="shared" si="45"/>
        <v>0</v>
      </c>
      <c r="AK120" s="8">
        <f t="shared" si="46"/>
        <v>0</v>
      </c>
      <c r="AL120" s="7">
        <v>0.32036279610434298</v>
      </c>
      <c r="AM120" s="7">
        <v>0.31252548060252899</v>
      </c>
      <c r="AN120" s="12">
        <f>1/(1+'SPF Coefficients'!$B$8*AM120)</f>
        <v>0.72184241566870422</v>
      </c>
      <c r="AO120" s="12">
        <f t="shared" si="47"/>
        <v>0.22559414787615228</v>
      </c>
      <c r="AP120" s="12">
        <f t="shared" si="48"/>
        <v>1.0250773648494329</v>
      </c>
      <c r="AQ120" s="12">
        <f t="shared" si="49"/>
        <v>0.23125145463033947</v>
      </c>
      <c r="AT120" s="5">
        <v>55</v>
      </c>
      <c r="AU120" s="16"/>
      <c r="AV120" s="16"/>
      <c r="AW120" s="16"/>
      <c r="AX120" s="16"/>
      <c r="AY120" s="8">
        <f t="shared" si="50"/>
        <v>0</v>
      </c>
      <c r="AZ120" s="8">
        <f t="shared" si="51"/>
        <v>0</v>
      </c>
      <c r="BA120" s="7">
        <v>0.32036279610434298</v>
      </c>
      <c r="BB120" s="7">
        <v>0.31252548060252899</v>
      </c>
      <c r="BC120" s="12">
        <f>1/(1+'SPF Coefficients'!$B$8*BB120)</f>
        <v>0.72184241566870422</v>
      </c>
      <c r="BD120" s="12">
        <f t="shared" si="52"/>
        <v>0.22559414787615228</v>
      </c>
      <c r="BE120" s="12">
        <f t="shared" si="53"/>
        <v>1.0250773648494329</v>
      </c>
      <c r="BF120" s="12">
        <f t="shared" si="54"/>
        <v>0.23125145463033947</v>
      </c>
    </row>
    <row r="121" spans="16:58" x14ac:dyDescent="0.3">
      <c r="P121" s="5">
        <v>56</v>
      </c>
      <c r="Q121" s="16"/>
      <c r="R121" s="16"/>
      <c r="S121" s="16"/>
      <c r="T121" s="16"/>
      <c r="U121" s="8">
        <f t="shared" si="40"/>
        <v>0</v>
      </c>
      <c r="V121" s="8">
        <f t="shared" si="41"/>
        <v>0</v>
      </c>
      <c r="W121" s="7">
        <v>0.29728748024921192</v>
      </c>
      <c r="X121" s="7">
        <v>0.28945016474739793</v>
      </c>
      <c r="Y121" s="12">
        <f>1/(1+'SPF Coefficients'!$B$8*X121)</f>
        <v>0.73697830103039352</v>
      </c>
      <c r="Z121" s="12">
        <f t="shared" si="42"/>
        <v>0.21331849064850483</v>
      </c>
      <c r="AA121" s="12">
        <f t="shared" si="43"/>
        <v>1.0270765625877381</v>
      </c>
      <c r="AB121" s="12">
        <f t="shared" si="44"/>
        <v>0.21909442211167088</v>
      </c>
      <c r="AE121" s="5">
        <v>56</v>
      </c>
      <c r="AF121" s="16"/>
      <c r="AG121" s="16"/>
      <c r="AH121" s="16"/>
      <c r="AI121" s="16"/>
      <c r="AJ121" s="8">
        <f t="shared" si="45"/>
        <v>0</v>
      </c>
      <c r="AK121" s="8">
        <f t="shared" si="46"/>
        <v>0</v>
      </c>
      <c r="AL121" s="7">
        <v>0.29728748024921192</v>
      </c>
      <c r="AM121" s="7">
        <v>0.28945016474739793</v>
      </c>
      <c r="AN121" s="12">
        <f>1/(1+'SPF Coefficients'!$B$8*AM121)</f>
        <v>0.73697830103039352</v>
      </c>
      <c r="AO121" s="12">
        <f t="shared" si="47"/>
        <v>0.21331849064850483</v>
      </c>
      <c r="AP121" s="12">
        <f t="shared" si="48"/>
        <v>1.0270765625877381</v>
      </c>
      <c r="AQ121" s="12">
        <f t="shared" si="49"/>
        <v>0.21909442211167088</v>
      </c>
      <c r="AT121" s="5">
        <v>56</v>
      </c>
      <c r="AU121" s="16"/>
      <c r="AV121" s="16"/>
      <c r="AW121" s="16"/>
      <c r="AX121" s="16"/>
      <c r="AY121" s="8">
        <f t="shared" si="50"/>
        <v>0</v>
      </c>
      <c r="AZ121" s="8">
        <f t="shared" si="51"/>
        <v>0</v>
      </c>
      <c r="BA121" s="7">
        <v>0.29728748024921192</v>
      </c>
      <c r="BB121" s="7">
        <v>0.28945016474739793</v>
      </c>
      <c r="BC121" s="12">
        <f>1/(1+'SPF Coefficients'!$B$8*BB121)</f>
        <v>0.73697830103039352</v>
      </c>
      <c r="BD121" s="12">
        <f t="shared" si="52"/>
        <v>0.21331849064850483</v>
      </c>
      <c r="BE121" s="12">
        <f t="shared" si="53"/>
        <v>1.0270765625877381</v>
      </c>
      <c r="BF121" s="12">
        <f t="shared" si="54"/>
        <v>0.21909442211167088</v>
      </c>
    </row>
    <row r="122" spans="16:58" x14ac:dyDescent="0.3">
      <c r="P122" s="5">
        <v>57</v>
      </c>
      <c r="Q122" s="16"/>
      <c r="R122" s="16"/>
      <c r="S122" s="16"/>
      <c r="T122" s="16"/>
      <c r="U122" s="8">
        <f t="shared" si="40"/>
        <v>0</v>
      </c>
      <c r="V122" s="8">
        <f t="shared" si="41"/>
        <v>0</v>
      </c>
      <c r="W122" s="7">
        <v>0.28077828335757593</v>
      </c>
      <c r="X122" s="7">
        <v>0.27294096785576194</v>
      </c>
      <c r="Y122" s="12">
        <f>1/(1+'SPF Coefficients'!$B$8*X122)</f>
        <v>0.74820269739001999</v>
      </c>
      <c r="Z122" s="12">
        <f t="shared" si="42"/>
        <v>0.20421516837792383</v>
      </c>
      <c r="AA122" s="12">
        <f t="shared" si="43"/>
        <v>1.0287143244320716</v>
      </c>
      <c r="AB122" s="12">
        <f t="shared" si="44"/>
        <v>0.21007906897667766</v>
      </c>
      <c r="AE122" s="5">
        <v>57</v>
      </c>
      <c r="AF122" s="16"/>
      <c r="AG122" s="16"/>
      <c r="AH122" s="16"/>
      <c r="AI122" s="16"/>
      <c r="AJ122" s="8">
        <f t="shared" si="45"/>
        <v>0</v>
      </c>
      <c r="AK122" s="8">
        <f t="shared" si="46"/>
        <v>0</v>
      </c>
      <c r="AL122" s="7">
        <v>0.28077828335757593</v>
      </c>
      <c r="AM122" s="7">
        <v>0.27294096785576194</v>
      </c>
      <c r="AN122" s="12">
        <f>1/(1+'SPF Coefficients'!$B$8*AM122)</f>
        <v>0.74820269739001999</v>
      </c>
      <c r="AO122" s="12">
        <f t="shared" si="47"/>
        <v>0.20421516837792383</v>
      </c>
      <c r="AP122" s="12">
        <f t="shared" si="48"/>
        <v>1.0287143244320716</v>
      </c>
      <c r="AQ122" s="12">
        <f t="shared" si="49"/>
        <v>0.21007906897667766</v>
      </c>
      <c r="AT122" s="5">
        <v>57</v>
      </c>
      <c r="AU122" s="16">
        <v>1</v>
      </c>
      <c r="AV122" s="16">
        <v>4</v>
      </c>
      <c r="AW122" s="16">
        <v>2</v>
      </c>
      <c r="AX122" s="16">
        <v>7</v>
      </c>
      <c r="AY122" s="8">
        <f t="shared" si="50"/>
        <v>0.33333333333333331</v>
      </c>
      <c r="AZ122" s="8">
        <f t="shared" si="51"/>
        <v>1</v>
      </c>
      <c r="BA122" s="7">
        <v>0.28077828335757593</v>
      </c>
      <c r="BB122" s="7">
        <v>0.27294096785576194</v>
      </c>
      <c r="BC122" s="12">
        <f>1/(1+'SPF Coefficients'!$B$8*BB122)</f>
        <v>0.74820269739001999</v>
      </c>
      <c r="BD122" s="12">
        <f t="shared" si="52"/>
        <v>0.45601247098790387</v>
      </c>
      <c r="BE122" s="12">
        <f t="shared" si="53"/>
        <v>1.0287143244320716</v>
      </c>
      <c r="BF122" s="12">
        <f t="shared" si="54"/>
        <v>0.46910656102492115</v>
      </c>
    </row>
    <row r="123" spans="16:58" x14ac:dyDescent="0.3">
      <c r="P123" s="5">
        <v>58</v>
      </c>
      <c r="Q123" s="16"/>
      <c r="R123" s="16"/>
      <c r="S123" s="16"/>
      <c r="T123" s="16"/>
      <c r="U123" s="8">
        <f t="shared" si="40"/>
        <v>0</v>
      </c>
      <c r="V123" s="8">
        <f t="shared" si="41"/>
        <v>0</v>
      </c>
      <c r="W123" s="7">
        <v>0.294912842524785</v>
      </c>
      <c r="X123" s="7">
        <v>0.27761734701768681</v>
      </c>
      <c r="Y123" s="12">
        <f>1/(1+'SPF Coefficients'!$B$8*X123)</f>
        <v>0.74498872779142633</v>
      </c>
      <c r="Z123" s="12">
        <f t="shared" si="42"/>
        <v>0.20682179416753743</v>
      </c>
      <c r="AA123" s="12">
        <f t="shared" si="43"/>
        <v>1.0622997651007604</v>
      </c>
      <c r="AB123" s="12">
        <f t="shared" si="44"/>
        <v>0.21970674336189283</v>
      </c>
      <c r="AE123" s="5">
        <v>58</v>
      </c>
      <c r="AF123" s="16"/>
      <c r="AG123" s="16"/>
      <c r="AH123" s="16"/>
      <c r="AI123" s="16"/>
      <c r="AJ123" s="8">
        <f t="shared" si="45"/>
        <v>0</v>
      </c>
      <c r="AK123" s="8">
        <f t="shared" si="46"/>
        <v>0</v>
      </c>
      <c r="AL123" s="7">
        <v>0.294912842524785</v>
      </c>
      <c r="AM123" s="7">
        <v>0.27761734701768681</v>
      </c>
      <c r="AN123" s="12">
        <f>1/(1+'SPF Coefficients'!$B$8*AM123)</f>
        <v>0.74498872779142633</v>
      </c>
      <c r="AO123" s="12">
        <f t="shared" si="47"/>
        <v>0.20682179416753743</v>
      </c>
      <c r="AP123" s="12">
        <f t="shared" si="48"/>
        <v>1.0622997651007604</v>
      </c>
      <c r="AQ123" s="12">
        <f t="shared" si="49"/>
        <v>0.21970674336189283</v>
      </c>
      <c r="AT123" s="5">
        <v>58</v>
      </c>
      <c r="AU123" s="16"/>
      <c r="AV123" s="16"/>
      <c r="AW123" s="16"/>
      <c r="AX123" s="16"/>
      <c r="AY123" s="8">
        <f t="shared" si="50"/>
        <v>0</v>
      </c>
      <c r="AZ123" s="8">
        <f t="shared" si="51"/>
        <v>0</v>
      </c>
      <c r="BA123" s="7">
        <v>0.294912842524785</v>
      </c>
      <c r="BB123" s="7">
        <v>0.27761734701768681</v>
      </c>
      <c r="BC123" s="12">
        <f>1/(1+'SPF Coefficients'!$B$8*BB123)</f>
        <v>0.74498872779142633</v>
      </c>
      <c r="BD123" s="12">
        <f t="shared" si="52"/>
        <v>0.20682179416753743</v>
      </c>
      <c r="BE123" s="12">
        <f t="shared" si="53"/>
        <v>1.0622997651007604</v>
      </c>
      <c r="BF123" s="12">
        <f t="shared" si="54"/>
        <v>0.21970674336189283</v>
      </c>
    </row>
    <row r="124" spans="16:58" x14ac:dyDescent="0.3">
      <c r="P124" s="5">
        <v>59</v>
      </c>
      <c r="Q124" s="16"/>
      <c r="R124" s="16"/>
      <c r="S124" s="16"/>
      <c r="T124" s="16"/>
      <c r="U124" s="8">
        <f t="shared" si="40"/>
        <v>0</v>
      </c>
      <c r="V124" s="8">
        <f t="shared" si="41"/>
        <v>0</v>
      </c>
      <c r="W124" s="7">
        <v>0.31984880280864036</v>
      </c>
      <c r="X124" s="7">
        <v>0.31201148730682637</v>
      </c>
      <c r="Y124" s="12">
        <f>1/(1+'SPF Coefficients'!$B$8*X124)</f>
        <v>0.72217278828959275</v>
      </c>
      <c r="Z124" s="12">
        <f t="shared" si="42"/>
        <v>0.22532620576675369</v>
      </c>
      <c r="AA124" s="12">
        <f t="shared" si="43"/>
        <v>1.0251186761406221</v>
      </c>
      <c r="AB124" s="12">
        <f t="shared" si="44"/>
        <v>0.23098610175540396</v>
      </c>
      <c r="AE124" s="5">
        <v>59</v>
      </c>
      <c r="AF124" s="16"/>
      <c r="AG124" s="16"/>
      <c r="AH124" s="16"/>
      <c r="AI124" s="16"/>
      <c r="AJ124" s="8">
        <f t="shared" si="45"/>
        <v>0</v>
      </c>
      <c r="AK124" s="8">
        <f t="shared" si="46"/>
        <v>0</v>
      </c>
      <c r="AL124" s="7">
        <v>0.31984880280864036</v>
      </c>
      <c r="AM124" s="7">
        <v>0.31201148730682637</v>
      </c>
      <c r="AN124" s="12">
        <f>1/(1+'SPF Coefficients'!$B$8*AM124)</f>
        <v>0.72217278828959275</v>
      </c>
      <c r="AO124" s="12">
        <f t="shared" si="47"/>
        <v>0.22532620576675369</v>
      </c>
      <c r="AP124" s="12">
        <f t="shared" si="48"/>
        <v>1.0251186761406221</v>
      </c>
      <c r="AQ124" s="12">
        <f t="shared" si="49"/>
        <v>0.23098610175540396</v>
      </c>
      <c r="AT124" s="5">
        <v>59</v>
      </c>
      <c r="AU124" s="16">
        <v>7</v>
      </c>
      <c r="AV124" s="16">
        <v>2</v>
      </c>
      <c r="AW124" s="16">
        <v>1</v>
      </c>
      <c r="AX124" s="16">
        <v>10</v>
      </c>
      <c r="AY124" s="8">
        <f t="shared" si="50"/>
        <v>2.3333333333333335</v>
      </c>
      <c r="AZ124" s="8">
        <f t="shared" si="51"/>
        <v>0.5</v>
      </c>
      <c r="BA124" s="7">
        <v>0.31984880280864036</v>
      </c>
      <c r="BB124" s="7">
        <v>0.31201148730682637</v>
      </c>
      <c r="BC124" s="12">
        <f>1/(1+'SPF Coefficients'!$B$8*BB124)</f>
        <v>0.72217278828959275</v>
      </c>
      <c r="BD124" s="12">
        <f t="shared" si="52"/>
        <v>0.36423981162195729</v>
      </c>
      <c r="BE124" s="12">
        <f t="shared" si="53"/>
        <v>1.0251186761406221</v>
      </c>
      <c r="BF124" s="12">
        <f t="shared" si="54"/>
        <v>0.37338903348761043</v>
      </c>
    </row>
    <row r="125" spans="16:58" x14ac:dyDescent="0.3">
      <c r="P125" s="5">
        <v>60</v>
      </c>
      <c r="Q125" s="16"/>
      <c r="R125" s="16"/>
      <c r="S125" s="16"/>
      <c r="T125" s="16"/>
      <c r="U125" s="8">
        <f t="shared" si="40"/>
        <v>0</v>
      </c>
      <c r="V125" s="8">
        <f t="shared" si="41"/>
        <v>0</v>
      </c>
      <c r="W125" s="7">
        <v>0.31565702541158569</v>
      </c>
      <c r="X125" s="7">
        <v>0.3078197099097717</v>
      </c>
      <c r="Y125" s="12">
        <f>1/(1+'SPF Coefficients'!$B$8*X125)</f>
        <v>0.72487841311298473</v>
      </c>
      <c r="Z125" s="12">
        <f t="shared" si="42"/>
        <v>0.22313186284429462</v>
      </c>
      <c r="AA125" s="12">
        <f t="shared" si="43"/>
        <v>1.0254607331808325</v>
      </c>
      <c r="AB125" s="12">
        <f t="shared" si="44"/>
        <v>0.22881296366831533</v>
      </c>
      <c r="AE125" s="5">
        <v>60</v>
      </c>
      <c r="AF125" s="16"/>
      <c r="AG125" s="16"/>
      <c r="AH125" s="16"/>
      <c r="AI125" s="16"/>
      <c r="AJ125" s="8">
        <f t="shared" si="45"/>
        <v>0</v>
      </c>
      <c r="AK125" s="8">
        <f t="shared" si="46"/>
        <v>0</v>
      </c>
      <c r="AL125" s="7">
        <v>0.31565702541158569</v>
      </c>
      <c r="AM125" s="7">
        <v>0.3078197099097717</v>
      </c>
      <c r="AN125" s="12">
        <f>1/(1+'SPF Coefficients'!$B$8*AM125)</f>
        <v>0.72487841311298473</v>
      </c>
      <c r="AO125" s="12">
        <f t="shared" si="47"/>
        <v>0.22313186284429462</v>
      </c>
      <c r="AP125" s="12">
        <f t="shared" si="48"/>
        <v>1.0254607331808325</v>
      </c>
      <c r="AQ125" s="12">
        <f t="shared" si="49"/>
        <v>0.22881296366831533</v>
      </c>
      <c r="AT125" s="5">
        <v>60</v>
      </c>
      <c r="AU125" s="16"/>
      <c r="AV125" s="16"/>
      <c r="AW125" s="16"/>
      <c r="AX125" s="16"/>
      <c r="AY125" s="8">
        <f t="shared" si="50"/>
        <v>0</v>
      </c>
      <c r="AZ125" s="8">
        <f t="shared" si="51"/>
        <v>0</v>
      </c>
      <c r="BA125" s="7">
        <v>0.31565702541158569</v>
      </c>
      <c r="BB125" s="7">
        <v>0.3078197099097717</v>
      </c>
      <c r="BC125" s="12">
        <f>1/(1+'SPF Coefficients'!$B$8*BB125)</f>
        <v>0.72487841311298473</v>
      </c>
      <c r="BD125" s="12">
        <f t="shared" si="52"/>
        <v>0.22313186284429462</v>
      </c>
      <c r="BE125" s="12">
        <f t="shared" si="53"/>
        <v>1.0254607331808325</v>
      </c>
      <c r="BF125" s="12">
        <f t="shared" si="54"/>
        <v>0.22881296366831533</v>
      </c>
    </row>
    <row r="126" spans="16:58" x14ac:dyDescent="0.3">
      <c r="P126" s="5">
        <v>61</v>
      </c>
      <c r="Q126" s="16"/>
      <c r="R126" s="16"/>
      <c r="S126" s="16"/>
      <c r="T126" s="16"/>
      <c r="U126" s="8">
        <f t="shared" si="40"/>
        <v>0</v>
      </c>
      <c r="V126" s="8">
        <f t="shared" si="41"/>
        <v>0</v>
      </c>
      <c r="W126" s="7">
        <v>0.32427641240020982</v>
      </c>
      <c r="X126" s="7">
        <v>0.30698091689311163</v>
      </c>
      <c r="Y126" s="12">
        <f>1/(1+'SPF Coefficients'!$B$8*X126)</f>
        <v>0.72542225659183535</v>
      </c>
      <c r="Z126" s="12">
        <f t="shared" si="42"/>
        <v>0.2226907894632317</v>
      </c>
      <c r="AA126" s="12">
        <f t="shared" si="43"/>
        <v>1.0563406210462272</v>
      </c>
      <c r="AB126" s="12">
        <f t="shared" si="44"/>
        <v>0.2352373268428648</v>
      </c>
      <c r="AE126" s="5">
        <v>61</v>
      </c>
      <c r="AF126" s="16"/>
      <c r="AG126" s="16"/>
      <c r="AH126" s="16"/>
      <c r="AI126" s="16"/>
      <c r="AJ126" s="8">
        <f t="shared" si="45"/>
        <v>0</v>
      </c>
      <c r="AK126" s="8">
        <f t="shared" si="46"/>
        <v>0</v>
      </c>
      <c r="AL126" s="7">
        <v>0.32427641240020982</v>
      </c>
      <c r="AM126" s="7">
        <v>0.30698091689311163</v>
      </c>
      <c r="AN126" s="12">
        <f>1/(1+'SPF Coefficients'!$B$8*AM126)</f>
        <v>0.72542225659183535</v>
      </c>
      <c r="AO126" s="12">
        <f t="shared" si="47"/>
        <v>0.2226907894632317</v>
      </c>
      <c r="AP126" s="12">
        <f t="shared" si="48"/>
        <v>1.0563406210462272</v>
      </c>
      <c r="AQ126" s="12">
        <f t="shared" si="49"/>
        <v>0.2352373268428648</v>
      </c>
      <c r="AT126" s="5">
        <v>61</v>
      </c>
      <c r="AU126" s="16"/>
      <c r="AV126" s="16"/>
      <c r="AW126" s="16"/>
      <c r="AX126" s="16"/>
      <c r="AY126" s="8">
        <f t="shared" si="50"/>
        <v>0</v>
      </c>
      <c r="AZ126" s="8">
        <f t="shared" si="51"/>
        <v>0</v>
      </c>
      <c r="BA126" s="7">
        <v>0.32427641240020982</v>
      </c>
      <c r="BB126" s="7">
        <v>0.30698091689311163</v>
      </c>
      <c r="BC126" s="12">
        <f>1/(1+'SPF Coefficients'!$B$8*BB126)</f>
        <v>0.72542225659183535</v>
      </c>
      <c r="BD126" s="12">
        <f t="shared" si="52"/>
        <v>0.2226907894632317</v>
      </c>
      <c r="BE126" s="12">
        <f t="shared" si="53"/>
        <v>1.0563406210462272</v>
      </c>
      <c r="BF126" s="12">
        <f t="shared" si="54"/>
        <v>0.2352373268428648</v>
      </c>
    </row>
    <row r="127" spans="16:58" x14ac:dyDescent="0.3">
      <c r="P127" s="5">
        <v>62</v>
      </c>
      <c r="Q127" s="16"/>
      <c r="R127" s="16"/>
      <c r="S127" s="16"/>
      <c r="T127" s="16"/>
      <c r="U127" s="8">
        <f t="shared" si="40"/>
        <v>0</v>
      </c>
      <c r="V127" s="8">
        <f t="shared" si="41"/>
        <v>0</v>
      </c>
      <c r="W127" s="7">
        <v>0.30129857346202271</v>
      </c>
      <c r="X127" s="7">
        <v>0.28400307795492452</v>
      </c>
      <c r="Y127" s="12">
        <f>1/(1+'SPF Coefficients'!$B$8*X127)</f>
        <v>0.74064429507291785</v>
      </c>
      <c r="Z127" s="12">
        <f t="shared" si="42"/>
        <v>0.21034525947046401</v>
      </c>
      <c r="AA127" s="12">
        <f t="shared" si="43"/>
        <v>1.0608989720521382</v>
      </c>
      <c r="AB127" s="12">
        <f t="shared" si="44"/>
        <v>0.22315506954825556</v>
      </c>
      <c r="AE127" s="5">
        <v>62</v>
      </c>
      <c r="AF127" s="16"/>
      <c r="AG127" s="16"/>
      <c r="AH127" s="16"/>
      <c r="AI127" s="16"/>
      <c r="AJ127" s="8">
        <f t="shared" si="45"/>
        <v>0</v>
      </c>
      <c r="AK127" s="8">
        <f t="shared" si="46"/>
        <v>0</v>
      </c>
      <c r="AL127" s="7">
        <v>0.30129857346202271</v>
      </c>
      <c r="AM127" s="7">
        <v>0.28400307795492452</v>
      </c>
      <c r="AN127" s="12">
        <f>1/(1+'SPF Coefficients'!$B$8*AM127)</f>
        <v>0.74064429507291785</v>
      </c>
      <c r="AO127" s="12">
        <f t="shared" si="47"/>
        <v>0.21034525947046401</v>
      </c>
      <c r="AP127" s="12">
        <f t="shared" si="48"/>
        <v>1.0608989720521382</v>
      </c>
      <c r="AQ127" s="12">
        <f t="shared" si="49"/>
        <v>0.22315506954825556</v>
      </c>
      <c r="AT127" s="5">
        <v>62</v>
      </c>
      <c r="AU127" s="16"/>
      <c r="AV127" s="16"/>
      <c r="AW127" s="16"/>
      <c r="AX127" s="16"/>
      <c r="AY127" s="8">
        <f t="shared" si="50"/>
        <v>0</v>
      </c>
      <c r="AZ127" s="8">
        <f t="shared" si="51"/>
        <v>0</v>
      </c>
      <c r="BA127" s="7">
        <v>0.30129857346202271</v>
      </c>
      <c r="BB127" s="7">
        <v>0.28400307795492452</v>
      </c>
      <c r="BC127" s="12">
        <f>1/(1+'SPF Coefficients'!$B$8*BB127)</f>
        <v>0.74064429507291785</v>
      </c>
      <c r="BD127" s="12">
        <f t="shared" si="52"/>
        <v>0.21034525947046401</v>
      </c>
      <c r="BE127" s="12">
        <f t="shared" si="53"/>
        <v>1.0608989720521382</v>
      </c>
      <c r="BF127" s="12">
        <f t="shared" si="54"/>
        <v>0.22315506954825556</v>
      </c>
    </row>
    <row r="128" spans="16:58" x14ac:dyDescent="0.3">
      <c r="P128" s="5">
        <v>63</v>
      </c>
      <c r="Q128" s="16"/>
      <c r="R128" s="16"/>
      <c r="S128" s="16"/>
      <c r="T128" s="16"/>
      <c r="U128" s="8">
        <f t="shared" si="40"/>
        <v>0</v>
      </c>
      <c r="V128" s="8">
        <f t="shared" si="41"/>
        <v>0</v>
      </c>
      <c r="W128" s="7">
        <v>0.3070161479677555</v>
      </c>
      <c r="X128" s="7">
        <v>0.28972065246065731</v>
      </c>
      <c r="Y128" s="12">
        <f>1/(1+'SPF Coefficients'!$B$8*X128)</f>
        <v>0.73679720318279907</v>
      </c>
      <c r="Z128" s="12">
        <f t="shared" si="42"/>
        <v>0.21346536643730804</v>
      </c>
      <c r="AA128" s="12">
        <f t="shared" si="43"/>
        <v>1.0596971439909582</v>
      </c>
      <c r="AB128" s="12">
        <f t="shared" si="44"/>
        <v>0.22620863915459866</v>
      </c>
      <c r="AE128" s="5">
        <v>63</v>
      </c>
      <c r="AF128" s="16"/>
      <c r="AG128" s="16"/>
      <c r="AH128" s="16"/>
      <c r="AI128" s="16"/>
      <c r="AJ128" s="8">
        <f t="shared" si="45"/>
        <v>0</v>
      </c>
      <c r="AK128" s="8">
        <f t="shared" si="46"/>
        <v>0</v>
      </c>
      <c r="AL128" s="7">
        <v>0.3070161479677555</v>
      </c>
      <c r="AM128" s="7">
        <v>0.28972065246065731</v>
      </c>
      <c r="AN128" s="12">
        <f>1/(1+'SPF Coefficients'!$B$8*AM128)</f>
        <v>0.73679720318279907</v>
      </c>
      <c r="AO128" s="12">
        <f t="shared" si="47"/>
        <v>0.21346536643730804</v>
      </c>
      <c r="AP128" s="12">
        <f t="shared" si="48"/>
        <v>1.0596971439909582</v>
      </c>
      <c r="AQ128" s="12">
        <f t="shared" si="49"/>
        <v>0.22620863915459866</v>
      </c>
      <c r="AT128" s="5">
        <v>63</v>
      </c>
      <c r="AU128" s="16">
        <v>3</v>
      </c>
      <c r="AV128" s="16">
        <v>1</v>
      </c>
      <c r="AW128" s="16"/>
      <c r="AX128" s="16">
        <v>4</v>
      </c>
      <c r="AY128" s="8">
        <f t="shared" si="50"/>
        <v>1</v>
      </c>
      <c r="AZ128" s="8">
        <f t="shared" si="51"/>
        <v>0.25</v>
      </c>
      <c r="BA128" s="7">
        <v>0.3070161479677555</v>
      </c>
      <c r="BB128" s="7">
        <v>0.28972065246065731</v>
      </c>
      <c r="BC128" s="12">
        <f>1/(1+'SPF Coefficients'!$B$8*BB128)</f>
        <v>0.73679720318279907</v>
      </c>
      <c r="BD128" s="12">
        <f t="shared" si="52"/>
        <v>0.27926606564160827</v>
      </c>
      <c r="BE128" s="12">
        <f t="shared" si="53"/>
        <v>1.0596971439909582</v>
      </c>
      <c r="BF128" s="12">
        <f t="shared" si="54"/>
        <v>0.29593745217400375</v>
      </c>
    </row>
    <row r="129" spans="16:58" x14ac:dyDescent="0.3">
      <c r="P129" s="5">
        <v>65</v>
      </c>
      <c r="Q129" s="16"/>
      <c r="R129" s="16"/>
      <c r="S129" s="16"/>
      <c r="T129" s="16"/>
      <c r="U129" s="8">
        <f t="shared" si="40"/>
        <v>0</v>
      </c>
      <c r="V129" s="8">
        <f t="shared" si="41"/>
        <v>0</v>
      </c>
      <c r="W129" s="7">
        <v>0.32118773141545942</v>
      </c>
      <c r="X129" s="7">
        <v>0.30389223590836123</v>
      </c>
      <c r="Y129" s="12">
        <f>1/(1+'SPF Coefficients'!$B$8*X129)</f>
        <v>0.72743190160687576</v>
      </c>
      <c r="Z129" s="12">
        <f t="shared" si="42"/>
        <v>0.2210609070503845</v>
      </c>
      <c r="AA129" s="12">
        <f t="shared" si="43"/>
        <v>1.0569132523422338</v>
      </c>
      <c r="AB129" s="12">
        <f t="shared" si="44"/>
        <v>0.23364220223634613</v>
      </c>
      <c r="AE129" s="5">
        <v>65</v>
      </c>
      <c r="AF129" s="16"/>
      <c r="AG129" s="16"/>
      <c r="AH129" s="16"/>
      <c r="AI129" s="16"/>
      <c r="AJ129" s="8">
        <f t="shared" si="45"/>
        <v>0</v>
      </c>
      <c r="AK129" s="8">
        <f t="shared" si="46"/>
        <v>0</v>
      </c>
      <c r="AL129" s="7">
        <v>0.32118773141545942</v>
      </c>
      <c r="AM129" s="7">
        <v>0.30389223590836123</v>
      </c>
      <c r="AN129" s="12">
        <f>1/(1+'SPF Coefficients'!$B$8*AM129)</f>
        <v>0.72743190160687576</v>
      </c>
      <c r="AO129" s="12">
        <f t="shared" si="47"/>
        <v>0.2210609070503845</v>
      </c>
      <c r="AP129" s="12">
        <f t="shared" si="48"/>
        <v>1.0569132523422338</v>
      </c>
      <c r="AQ129" s="12">
        <f t="shared" si="49"/>
        <v>0.23364220223634613</v>
      </c>
      <c r="AT129" s="5">
        <v>65</v>
      </c>
      <c r="AU129" s="16"/>
      <c r="AV129" s="16">
        <v>3</v>
      </c>
      <c r="AW129" s="16">
        <v>1</v>
      </c>
      <c r="AX129" s="16">
        <v>4</v>
      </c>
      <c r="AY129" s="8">
        <f t="shared" si="50"/>
        <v>0</v>
      </c>
      <c r="AZ129" s="8">
        <f t="shared" si="51"/>
        <v>0.75</v>
      </c>
      <c r="BA129" s="7">
        <v>0.32118773141545942</v>
      </c>
      <c r="BB129" s="7">
        <v>0.30389223590836123</v>
      </c>
      <c r="BC129" s="12">
        <f>1/(1+'SPF Coefficients'!$B$8*BB129)</f>
        <v>0.72743190160687576</v>
      </c>
      <c r="BD129" s="12">
        <f t="shared" si="52"/>
        <v>0.42548698084522768</v>
      </c>
      <c r="BE129" s="12">
        <f t="shared" si="53"/>
        <v>1.0569132523422338</v>
      </c>
      <c r="BF129" s="12">
        <f t="shared" si="54"/>
        <v>0.44970282875440731</v>
      </c>
    </row>
    <row r="130" spans="16:58" x14ac:dyDescent="0.3">
      <c r="P130" s="5">
        <v>66</v>
      </c>
      <c r="Q130" s="16"/>
      <c r="R130" s="16"/>
      <c r="S130" s="16"/>
      <c r="T130" s="16"/>
      <c r="U130" s="8">
        <f t="shared" si="40"/>
        <v>0</v>
      </c>
      <c r="V130" s="8">
        <f t="shared" si="41"/>
        <v>0</v>
      </c>
      <c r="W130" s="7">
        <v>0.30361538702168145</v>
      </c>
      <c r="X130" s="7">
        <v>0.28631989151458326</v>
      </c>
      <c r="Y130" s="12">
        <f>1/(1+'SPF Coefficients'!$B$8*X130)</f>
        <v>0.73908058713774116</v>
      </c>
      <c r="Z130" s="12">
        <f t="shared" si="42"/>
        <v>0.21161347352981255</v>
      </c>
      <c r="AA130" s="12">
        <f t="shared" si="43"/>
        <v>1.0604061960753337</v>
      </c>
      <c r="AB130" s="12">
        <f t="shared" si="44"/>
        <v>0.22439623850403684</v>
      </c>
      <c r="AE130" s="5">
        <v>66</v>
      </c>
      <c r="AF130" s="16"/>
      <c r="AG130" s="16"/>
      <c r="AH130" s="16"/>
      <c r="AI130" s="16"/>
      <c r="AJ130" s="8">
        <f t="shared" si="45"/>
        <v>0</v>
      </c>
      <c r="AK130" s="8">
        <f t="shared" si="46"/>
        <v>0</v>
      </c>
      <c r="AL130" s="7">
        <v>0.30361538702168145</v>
      </c>
      <c r="AM130" s="7">
        <v>0.28631989151458326</v>
      </c>
      <c r="AN130" s="12">
        <f>1/(1+'SPF Coefficients'!$B$8*AM130)</f>
        <v>0.73908058713774116</v>
      </c>
      <c r="AO130" s="12">
        <f t="shared" si="47"/>
        <v>0.21161347352981255</v>
      </c>
      <c r="AP130" s="12">
        <f t="shared" si="48"/>
        <v>1.0604061960753337</v>
      </c>
      <c r="AQ130" s="12">
        <f t="shared" si="49"/>
        <v>0.22439623850403684</v>
      </c>
      <c r="AT130" s="5">
        <v>66</v>
      </c>
      <c r="AU130" s="16"/>
      <c r="AV130" s="16"/>
      <c r="AW130" s="16"/>
      <c r="AX130" s="16"/>
      <c r="AY130" s="8">
        <f t="shared" si="50"/>
        <v>0</v>
      </c>
      <c r="AZ130" s="8">
        <f t="shared" si="51"/>
        <v>0</v>
      </c>
      <c r="BA130" s="7">
        <v>0.30361538702168145</v>
      </c>
      <c r="BB130" s="7">
        <v>0.28631989151458326</v>
      </c>
      <c r="BC130" s="12">
        <f>1/(1+'SPF Coefficients'!$B$8*BB130)</f>
        <v>0.73908058713774116</v>
      </c>
      <c r="BD130" s="12">
        <f t="shared" si="52"/>
        <v>0.21161347352981255</v>
      </c>
      <c r="BE130" s="12">
        <f t="shared" si="53"/>
        <v>1.0604061960753337</v>
      </c>
      <c r="BF130" s="12">
        <f t="shared" si="54"/>
        <v>0.22439623850403684</v>
      </c>
    </row>
    <row r="131" spans="16:58" x14ac:dyDescent="0.3">
      <c r="P131" s="5">
        <v>67</v>
      </c>
      <c r="Q131" s="16"/>
      <c r="R131" s="16"/>
      <c r="S131" s="16"/>
      <c r="T131" s="16"/>
      <c r="U131" s="8">
        <f t="shared" si="40"/>
        <v>0</v>
      </c>
      <c r="V131" s="8">
        <f t="shared" si="41"/>
        <v>0</v>
      </c>
      <c r="W131" s="7">
        <v>0.315417417173394</v>
      </c>
      <c r="X131" s="7">
        <v>0.29812192166629581</v>
      </c>
      <c r="Y131" s="12">
        <f>1/(1+'SPF Coefficients'!$B$8*X131)</f>
        <v>0.73121633415329934</v>
      </c>
      <c r="Z131" s="12">
        <f t="shared" si="42"/>
        <v>0.21799161869156589</v>
      </c>
      <c r="AA131" s="12">
        <f t="shared" si="43"/>
        <v>1.0580148397354623</v>
      </c>
      <c r="AB131" s="12">
        <f t="shared" si="44"/>
        <v>0.23063836751363109</v>
      </c>
      <c r="AE131" s="5">
        <v>67</v>
      </c>
      <c r="AF131" s="16"/>
      <c r="AG131" s="16"/>
      <c r="AH131" s="16"/>
      <c r="AI131" s="16"/>
      <c r="AJ131" s="8">
        <f t="shared" si="45"/>
        <v>0</v>
      </c>
      <c r="AK131" s="8">
        <f t="shared" si="46"/>
        <v>0</v>
      </c>
      <c r="AL131" s="7">
        <v>0.315417417173394</v>
      </c>
      <c r="AM131" s="7">
        <v>0.29812192166629581</v>
      </c>
      <c r="AN131" s="12">
        <f>1/(1+'SPF Coefficients'!$B$8*AM131)</f>
        <v>0.73121633415329934</v>
      </c>
      <c r="AO131" s="12">
        <f t="shared" si="47"/>
        <v>0.21799161869156589</v>
      </c>
      <c r="AP131" s="12">
        <f t="shared" si="48"/>
        <v>1.0580148397354623</v>
      </c>
      <c r="AQ131" s="12">
        <f t="shared" si="49"/>
        <v>0.23063836751363109</v>
      </c>
      <c r="AT131" s="5">
        <v>67</v>
      </c>
      <c r="AU131" s="16">
        <v>1</v>
      </c>
      <c r="AV131" s="16">
        <v>1</v>
      </c>
      <c r="AW131" s="16">
        <v>2</v>
      </c>
      <c r="AX131" s="16">
        <v>4</v>
      </c>
      <c r="AY131" s="8">
        <f t="shared" si="50"/>
        <v>0.33333333333333331</v>
      </c>
      <c r="AZ131" s="8">
        <f t="shared" si="51"/>
        <v>0.25</v>
      </c>
      <c r="BA131" s="7">
        <v>0.315417417173394</v>
      </c>
      <c r="BB131" s="7">
        <v>0.29812192166629581</v>
      </c>
      <c r="BC131" s="12">
        <f>1/(1+'SPF Coefficients'!$B$8*BB131)</f>
        <v>0.73121633415329934</v>
      </c>
      <c r="BD131" s="12">
        <f t="shared" si="52"/>
        <v>0.28518753515324102</v>
      </c>
      <c r="BE131" s="12">
        <f t="shared" si="53"/>
        <v>1.0580148397354623</v>
      </c>
      <c r="BF131" s="12">
        <f t="shared" si="54"/>
        <v>0.30173264429970781</v>
      </c>
    </row>
    <row r="132" spans="16:58" x14ac:dyDescent="0.3">
      <c r="P132" s="5">
        <v>68</v>
      </c>
      <c r="Q132" s="16"/>
      <c r="R132" s="16"/>
      <c r="S132" s="16"/>
      <c r="T132" s="16"/>
      <c r="U132" s="8">
        <f t="shared" si="40"/>
        <v>0</v>
      </c>
      <c r="V132" s="8">
        <f t="shared" si="41"/>
        <v>0</v>
      </c>
      <c r="W132" s="7">
        <v>0.37161422916722608</v>
      </c>
      <c r="X132" s="7">
        <v>0.38357509607921936</v>
      </c>
      <c r="Y132" s="12">
        <f>1/(1+'SPF Coefficients'!$B$8*X132)</f>
        <v>0.6789105498260396</v>
      </c>
      <c r="Z132" s="12">
        <f t="shared" si="42"/>
        <v>0.26041317937871877</v>
      </c>
      <c r="AA132" s="12">
        <f t="shared" si="43"/>
        <v>0.96881740489866686</v>
      </c>
      <c r="AB132" s="12">
        <f t="shared" si="44"/>
        <v>0.25229282064710135</v>
      </c>
      <c r="AE132" s="5">
        <v>68</v>
      </c>
      <c r="AF132" s="16"/>
      <c r="AG132" s="16"/>
      <c r="AH132" s="16"/>
      <c r="AI132" s="16"/>
      <c r="AJ132" s="8">
        <f t="shared" si="45"/>
        <v>0</v>
      </c>
      <c r="AK132" s="8">
        <f t="shared" si="46"/>
        <v>0</v>
      </c>
      <c r="AL132" s="7">
        <v>0.37161422916722608</v>
      </c>
      <c r="AM132" s="7">
        <v>0.38357509607921936</v>
      </c>
      <c r="AN132" s="12">
        <f>1/(1+'SPF Coefficients'!$B$8*AM132)</f>
        <v>0.6789105498260396</v>
      </c>
      <c r="AO132" s="12">
        <f t="shared" si="47"/>
        <v>0.26041317937871877</v>
      </c>
      <c r="AP132" s="12">
        <f t="shared" si="48"/>
        <v>0.96881740489866686</v>
      </c>
      <c r="AQ132" s="12">
        <f t="shared" si="49"/>
        <v>0.25229282064710135</v>
      </c>
      <c r="AT132" s="5">
        <v>68</v>
      </c>
      <c r="AU132" s="16">
        <v>3</v>
      </c>
      <c r="AV132" s="16">
        <v>7</v>
      </c>
      <c r="AW132" s="16"/>
      <c r="AX132" s="16">
        <v>10</v>
      </c>
      <c r="AY132" s="8">
        <f t="shared" si="50"/>
        <v>1</v>
      </c>
      <c r="AZ132" s="8">
        <f t="shared" si="51"/>
        <v>1.75</v>
      </c>
      <c r="BA132" s="7">
        <v>0.37161422916722608</v>
      </c>
      <c r="BB132" s="7">
        <v>0.38357509607921936</v>
      </c>
      <c r="BC132" s="12">
        <f>1/(1+'SPF Coefficients'!$B$8*BB132)</f>
        <v>0.6789105498260396</v>
      </c>
      <c r="BD132" s="12">
        <f t="shared" si="52"/>
        <v>0.82231971718314945</v>
      </c>
      <c r="BE132" s="12">
        <f t="shared" si="53"/>
        <v>0.96881740489866686</v>
      </c>
      <c r="BF132" s="12">
        <f t="shared" si="54"/>
        <v>0.79667765439838456</v>
      </c>
    </row>
    <row r="133" spans="16:58" x14ac:dyDescent="0.3">
      <c r="P133" s="5">
        <v>69</v>
      </c>
      <c r="Q133" s="16"/>
      <c r="R133" s="16"/>
      <c r="S133" s="16"/>
      <c r="T133" s="16"/>
      <c r="U133" s="8">
        <f t="shared" si="40"/>
        <v>0</v>
      </c>
      <c r="V133" s="8">
        <f t="shared" si="41"/>
        <v>0</v>
      </c>
      <c r="W133" s="7">
        <v>0.35582494941537618</v>
      </c>
      <c r="X133" s="7">
        <v>0.36778581632736945</v>
      </c>
      <c r="Y133" s="12">
        <f>1/(1+'SPF Coefficients'!$B$8*X133)</f>
        <v>0.68800400477927559</v>
      </c>
      <c r="Z133" s="12">
        <f t="shared" si="42"/>
        <v>0.25303811453424524</v>
      </c>
      <c r="AA133" s="12">
        <f t="shared" si="43"/>
        <v>0.96747871619565995</v>
      </c>
      <c r="AB133" s="12">
        <f t="shared" si="44"/>
        <v>0.24480899019816194</v>
      </c>
      <c r="AE133" s="5">
        <v>69</v>
      </c>
      <c r="AF133" s="16"/>
      <c r="AG133" s="16"/>
      <c r="AH133" s="16"/>
      <c r="AI133" s="16"/>
      <c r="AJ133" s="8">
        <f t="shared" si="45"/>
        <v>0</v>
      </c>
      <c r="AK133" s="8">
        <f t="shared" si="46"/>
        <v>0</v>
      </c>
      <c r="AL133" s="7">
        <v>0.35582494941537618</v>
      </c>
      <c r="AM133" s="7">
        <v>0.36778581632736945</v>
      </c>
      <c r="AN133" s="12">
        <f>1/(1+'SPF Coefficients'!$B$8*AM133)</f>
        <v>0.68800400477927559</v>
      </c>
      <c r="AO133" s="12">
        <f t="shared" si="47"/>
        <v>0.25303811453424524</v>
      </c>
      <c r="AP133" s="12">
        <f t="shared" si="48"/>
        <v>0.96747871619565995</v>
      </c>
      <c r="AQ133" s="12">
        <f t="shared" si="49"/>
        <v>0.24480899019816194</v>
      </c>
      <c r="AT133" s="5">
        <v>69</v>
      </c>
      <c r="AU133" s="16">
        <v>24</v>
      </c>
      <c r="AV133" s="16">
        <v>30</v>
      </c>
      <c r="AW133" s="16">
        <v>4</v>
      </c>
      <c r="AX133" s="16">
        <v>58</v>
      </c>
      <c r="AY133" s="8">
        <f t="shared" si="50"/>
        <v>8</v>
      </c>
      <c r="AZ133" s="8">
        <f t="shared" si="51"/>
        <v>7.5</v>
      </c>
      <c r="BA133" s="7">
        <v>0.35582494941537618</v>
      </c>
      <c r="BB133" s="7">
        <v>0.36778581632736945</v>
      </c>
      <c r="BC133" s="12">
        <f>1/(1+'SPF Coefficients'!$B$8*BB133)</f>
        <v>0.68800400477927559</v>
      </c>
      <c r="BD133" s="12">
        <f t="shared" si="52"/>
        <v>2.5930080786896785</v>
      </c>
      <c r="BE133" s="12">
        <f t="shared" si="53"/>
        <v>0.96747871619565995</v>
      </c>
      <c r="BF133" s="12">
        <f t="shared" si="54"/>
        <v>2.5086801270556651</v>
      </c>
    </row>
    <row r="134" spans="16:58" x14ac:dyDescent="0.3">
      <c r="P134" s="5">
        <v>70</v>
      </c>
      <c r="Q134" s="16"/>
      <c r="R134" s="16"/>
      <c r="S134" s="16"/>
      <c r="T134" s="16"/>
      <c r="U134" s="8">
        <f t="shared" si="40"/>
        <v>0</v>
      </c>
      <c r="V134" s="8">
        <f t="shared" si="41"/>
        <v>0</v>
      </c>
      <c r="W134" s="7">
        <v>0.39571893325506852</v>
      </c>
      <c r="X134" s="7">
        <v>0.40767980016706179</v>
      </c>
      <c r="Y134" s="12">
        <f>1/(1+'SPF Coefficients'!$B$8*X134)</f>
        <v>0.66548246563854729</v>
      </c>
      <c r="Z134" s="12">
        <f t="shared" si="42"/>
        <v>0.27130375860620654</v>
      </c>
      <c r="AA134" s="12">
        <f t="shared" si="43"/>
        <v>0.97066112447295194</v>
      </c>
      <c r="AB134" s="12">
        <f t="shared" si="44"/>
        <v>0.26334401140243874</v>
      </c>
      <c r="AE134" s="5">
        <v>70</v>
      </c>
      <c r="AF134" s="16"/>
      <c r="AG134" s="16"/>
      <c r="AH134" s="16"/>
      <c r="AI134" s="16"/>
      <c r="AJ134" s="8">
        <f t="shared" si="45"/>
        <v>0</v>
      </c>
      <c r="AK134" s="8">
        <f t="shared" si="46"/>
        <v>0</v>
      </c>
      <c r="AL134" s="7">
        <v>0.39571893325506852</v>
      </c>
      <c r="AM134" s="7">
        <v>0.40767980016706179</v>
      </c>
      <c r="AN134" s="12">
        <f>1/(1+'SPF Coefficients'!$B$8*AM134)</f>
        <v>0.66548246563854729</v>
      </c>
      <c r="AO134" s="12">
        <f t="shared" si="47"/>
        <v>0.27130375860620654</v>
      </c>
      <c r="AP134" s="12">
        <f t="shared" si="48"/>
        <v>0.97066112447295194</v>
      </c>
      <c r="AQ134" s="12">
        <f t="shared" si="49"/>
        <v>0.26334401140243874</v>
      </c>
      <c r="AT134" s="5">
        <v>70</v>
      </c>
      <c r="AU134" s="16">
        <v>2</v>
      </c>
      <c r="AV134" s="16">
        <v>5</v>
      </c>
      <c r="AW134" s="16">
        <v>1</v>
      </c>
      <c r="AX134" s="16">
        <v>8</v>
      </c>
      <c r="AY134" s="8">
        <f t="shared" si="50"/>
        <v>0.66666666666666663</v>
      </c>
      <c r="AZ134" s="8">
        <f t="shared" si="51"/>
        <v>1.25</v>
      </c>
      <c r="BA134" s="7">
        <v>0.39571893325506852</v>
      </c>
      <c r="BB134" s="7">
        <v>0.40767980016706179</v>
      </c>
      <c r="BC134" s="12">
        <f>1/(1+'SPF Coefficients'!$B$8*BB134)</f>
        <v>0.66548246563854729</v>
      </c>
      <c r="BD134" s="12">
        <f t="shared" si="52"/>
        <v>0.68945067655802239</v>
      </c>
      <c r="BE134" s="12">
        <f t="shared" si="53"/>
        <v>0.97066112447295194</v>
      </c>
      <c r="BF134" s="12">
        <f t="shared" si="54"/>
        <v>0.66922296897644751</v>
      </c>
    </row>
    <row r="135" spans="16:58" x14ac:dyDescent="0.3">
      <c r="P135" s="5">
        <v>71</v>
      </c>
      <c r="Q135" s="16"/>
      <c r="R135" s="16"/>
      <c r="S135" s="16"/>
      <c r="T135" s="16"/>
      <c r="U135" s="8">
        <f t="shared" si="40"/>
        <v>0</v>
      </c>
      <c r="V135" s="8">
        <f t="shared" si="41"/>
        <v>0</v>
      </c>
      <c r="W135" s="7">
        <v>0.36490091952300036</v>
      </c>
      <c r="X135" s="7">
        <v>0.37686178643499363</v>
      </c>
      <c r="Y135" s="12">
        <f>1/(1+'SPF Coefficients'!$B$8*X135)</f>
        <v>0.68274737803096752</v>
      </c>
      <c r="Z135" s="12">
        <f t="shared" si="42"/>
        <v>0.25730139656855833</v>
      </c>
      <c r="AA135" s="12">
        <f t="shared" si="43"/>
        <v>0.96826192693841495</v>
      </c>
      <c r="AB135" s="12">
        <f t="shared" si="44"/>
        <v>0.24913514604541756</v>
      </c>
      <c r="AE135" s="5">
        <v>71</v>
      </c>
      <c r="AF135" s="16"/>
      <c r="AG135" s="16"/>
      <c r="AH135" s="16"/>
      <c r="AI135" s="16"/>
      <c r="AJ135" s="8">
        <f t="shared" si="45"/>
        <v>0</v>
      </c>
      <c r="AK135" s="8">
        <f t="shared" si="46"/>
        <v>0</v>
      </c>
      <c r="AL135" s="7">
        <v>0.36490091952300036</v>
      </c>
      <c r="AM135" s="7">
        <v>0.37686178643499363</v>
      </c>
      <c r="AN135" s="12">
        <f>1/(1+'SPF Coefficients'!$B$8*AM135)</f>
        <v>0.68274737803096752</v>
      </c>
      <c r="AO135" s="12">
        <f t="shared" si="47"/>
        <v>0.25730139656855833</v>
      </c>
      <c r="AP135" s="12">
        <f t="shared" si="48"/>
        <v>0.96826192693841495</v>
      </c>
      <c r="AQ135" s="12">
        <f t="shared" si="49"/>
        <v>0.24913514604541756</v>
      </c>
      <c r="AT135" s="5">
        <v>71</v>
      </c>
      <c r="AU135" s="16">
        <v>2</v>
      </c>
      <c r="AV135" s="16">
        <v>2</v>
      </c>
      <c r="AW135" s="16">
        <v>2</v>
      </c>
      <c r="AX135" s="16">
        <v>6</v>
      </c>
      <c r="AY135" s="8">
        <f t="shared" si="50"/>
        <v>0.66666666666666663</v>
      </c>
      <c r="AZ135" s="8">
        <f t="shared" si="51"/>
        <v>0.5</v>
      </c>
      <c r="BA135" s="7">
        <v>0.36490091952300036</v>
      </c>
      <c r="BB135" s="7">
        <v>0.37686178643499363</v>
      </c>
      <c r="BC135" s="12">
        <f>1/(1+'SPF Coefficients'!$B$8*BB135)</f>
        <v>0.68274737803096752</v>
      </c>
      <c r="BD135" s="12">
        <f t="shared" si="52"/>
        <v>0.41592770755307457</v>
      </c>
      <c r="BE135" s="12">
        <f t="shared" si="53"/>
        <v>0.96826192693841495</v>
      </c>
      <c r="BF135" s="12">
        <f t="shared" si="54"/>
        <v>0.4027269635824175</v>
      </c>
    </row>
    <row r="136" spans="16:58" x14ac:dyDescent="0.3">
      <c r="P136" s="5">
        <v>72</v>
      </c>
      <c r="Q136" s="16"/>
      <c r="R136" s="16"/>
      <c r="S136" s="16"/>
      <c r="T136" s="16"/>
      <c r="U136" s="8">
        <f t="shared" si="40"/>
        <v>0</v>
      </c>
      <c r="V136" s="8">
        <f t="shared" si="41"/>
        <v>0</v>
      </c>
      <c r="W136" s="7">
        <v>0.33605090240663626</v>
      </c>
      <c r="X136" s="7">
        <v>0.34801176931862954</v>
      </c>
      <c r="Y136" s="12">
        <f>1/(1+'SPF Coefficients'!$B$8*X136)</f>
        <v>0.69974182458667322</v>
      </c>
      <c r="Z136" s="12">
        <f t="shared" si="42"/>
        <v>0.24351839044065426</v>
      </c>
      <c r="AA136" s="12">
        <f t="shared" si="43"/>
        <v>0.96563085514202185</v>
      </c>
      <c r="AB136" s="12">
        <f t="shared" si="44"/>
        <v>0.23514887160401773</v>
      </c>
      <c r="AE136" s="5">
        <v>72</v>
      </c>
      <c r="AF136" s="16"/>
      <c r="AG136" s="16"/>
      <c r="AH136" s="16"/>
      <c r="AI136" s="16"/>
      <c r="AJ136" s="8">
        <f t="shared" si="45"/>
        <v>0</v>
      </c>
      <c r="AK136" s="8">
        <f t="shared" si="46"/>
        <v>0</v>
      </c>
      <c r="AL136" s="7">
        <v>0.33605090240663626</v>
      </c>
      <c r="AM136" s="7">
        <v>0.34801176931862954</v>
      </c>
      <c r="AN136" s="12">
        <f>1/(1+'SPF Coefficients'!$B$8*AM136)</f>
        <v>0.69974182458667322</v>
      </c>
      <c r="AO136" s="12">
        <f t="shared" si="47"/>
        <v>0.24351839044065426</v>
      </c>
      <c r="AP136" s="12">
        <f t="shared" si="48"/>
        <v>0.96563085514202185</v>
      </c>
      <c r="AQ136" s="12">
        <f t="shared" si="49"/>
        <v>0.23514887160401773</v>
      </c>
      <c r="AT136" s="5">
        <v>72</v>
      </c>
      <c r="AU136" s="16"/>
      <c r="AV136" s="16"/>
      <c r="AW136" s="16"/>
      <c r="AX136" s="16"/>
      <c r="AY136" s="8">
        <f t="shared" si="50"/>
        <v>0</v>
      </c>
      <c r="AZ136" s="8">
        <f t="shared" si="51"/>
        <v>0</v>
      </c>
      <c r="BA136" s="7">
        <v>0.33605090240663626</v>
      </c>
      <c r="BB136" s="7">
        <v>0.34801176931862954</v>
      </c>
      <c r="BC136" s="12">
        <f>1/(1+'SPF Coefficients'!$B$8*BB136)</f>
        <v>0.69974182458667322</v>
      </c>
      <c r="BD136" s="12">
        <f t="shared" si="52"/>
        <v>0.24351839044065426</v>
      </c>
      <c r="BE136" s="12">
        <f t="shared" si="53"/>
        <v>0.96563085514202185</v>
      </c>
      <c r="BF136" s="12">
        <f t="shared" si="54"/>
        <v>0.23514887160401773</v>
      </c>
    </row>
    <row r="137" spans="16:58" x14ac:dyDescent="0.3">
      <c r="P137" s="5">
        <v>74</v>
      </c>
      <c r="Q137" s="16"/>
      <c r="R137" s="16"/>
      <c r="S137" s="16"/>
      <c r="T137" s="16"/>
      <c r="U137" s="8">
        <f t="shared" si="40"/>
        <v>0</v>
      </c>
      <c r="V137" s="8">
        <f t="shared" si="41"/>
        <v>0</v>
      </c>
      <c r="W137" s="7">
        <v>0.29701607760105359</v>
      </c>
      <c r="X137" s="7">
        <v>0.306555279151213</v>
      </c>
      <c r="Y137" s="12">
        <f>1/(1+'SPF Coefficients'!$B$8*X137)</f>
        <v>0.7256985371538095</v>
      </c>
      <c r="Z137" s="12">
        <f t="shared" si="42"/>
        <v>0.222466717636813</v>
      </c>
      <c r="AA137" s="12">
        <f t="shared" si="43"/>
        <v>0.96888260552363847</v>
      </c>
      <c r="AB137" s="12">
        <f t="shared" si="44"/>
        <v>0.21554413302624695</v>
      </c>
      <c r="AE137" s="5">
        <v>74</v>
      </c>
      <c r="AF137" s="16">
        <v>4</v>
      </c>
      <c r="AG137" s="16">
        <v>19</v>
      </c>
      <c r="AH137" s="16"/>
      <c r="AI137" s="16">
        <v>23</v>
      </c>
      <c r="AJ137" s="8">
        <f t="shared" si="45"/>
        <v>1.3333333333333333</v>
      </c>
      <c r="AK137" s="8">
        <f t="shared" si="46"/>
        <v>4.75</v>
      </c>
      <c r="AL137" s="7">
        <v>0.29701607760105359</v>
      </c>
      <c r="AM137" s="7">
        <v>0.306555279151213</v>
      </c>
      <c r="AN137" s="12">
        <f>1/(1+'SPF Coefficients'!$B$8*AM137)</f>
        <v>0.7256985371538095</v>
      </c>
      <c r="AO137" s="12">
        <f t="shared" si="47"/>
        <v>1.5253986661562178</v>
      </c>
      <c r="AP137" s="12">
        <f t="shared" si="48"/>
        <v>0.96888260552363847</v>
      </c>
      <c r="AQ137" s="12">
        <f t="shared" si="49"/>
        <v>1.477932234127719</v>
      </c>
      <c r="AT137" s="5">
        <v>74</v>
      </c>
      <c r="AU137" s="16"/>
      <c r="AV137" s="16"/>
      <c r="AW137" s="16"/>
      <c r="AX137" s="16"/>
      <c r="AY137" s="8">
        <f t="shared" si="50"/>
        <v>0</v>
      </c>
      <c r="AZ137" s="8">
        <f t="shared" si="51"/>
        <v>0</v>
      </c>
      <c r="BA137" s="7">
        <v>0.29701607760105359</v>
      </c>
      <c r="BB137" s="7">
        <v>0.306555279151213</v>
      </c>
      <c r="BC137" s="12">
        <f>1/(1+'SPF Coefficients'!$B$8*BB137)</f>
        <v>0.7256985371538095</v>
      </c>
      <c r="BD137" s="12">
        <f t="shared" si="52"/>
        <v>0.222466717636813</v>
      </c>
      <c r="BE137" s="12">
        <f t="shared" si="53"/>
        <v>0.96888260552363847</v>
      </c>
      <c r="BF137" s="12">
        <f t="shared" si="54"/>
        <v>0.21554413302624695</v>
      </c>
    </row>
    <row r="138" spans="16:58" x14ac:dyDescent="0.3">
      <c r="P138" s="5">
        <v>75</v>
      </c>
      <c r="Q138" s="16"/>
      <c r="R138" s="16"/>
      <c r="S138" s="16"/>
      <c r="T138" s="16"/>
      <c r="U138" s="8">
        <f t="shared" si="40"/>
        <v>0</v>
      </c>
      <c r="V138" s="8">
        <f t="shared" si="41"/>
        <v>0</v>
      </c>
      <c r="W138" s="7">
        <v>0.24236252680668102</v>
      </c>
      <c r="X138" s="7">
        <v>0.24158595323725707</v>
      </c>
      <c r="Y138" s="12">
        <f>1/(1+'SPF Coefficients'!$B$8*X138)</f>
        <v>0.77048993924813836</v>
      </c>
      <c r="Z138" s="12">
        <f t="shared" si="42"/>
        <v>0.18613954643297778</v>
      </c>
      <c r="AA138" s="12">
        <f t="shared" si="43"/>
        <v>1.0032144814672288</v>
      </c>
      <c r="AB138" s="12">
        <f t="shared" si="44"/>
        <v>0.18673788855530496</v>
      </c>
      <c r="AE138" s="5">
        <v>75</v>
      </c>
      <c r="AF138" s="16">
        <v>1</v>
      </c>
      <c r="AG138" s="16">
        <v>3</v>
      </c>
      <c r="AH138" s="16">
        <v>1</v>
      </c>
      <c r="AI138" s="16">
        <v>5</v>
      </c>
      <c r="AJ138" s="8">
        <f t="shared" si="45"/>
        <v>0.33333333333333331</v>
      </c>
      <c r="AK138" s="8">
        <f t="shared" si="46"/>
        <v>0.75</v>
      </c>
      <c r="AL138" s="7">
        <v>0.24236252680668102</v>
      </c>
      <c r="AM138" s="7">
        <v>0.24158595323725707</v>
      </c>
      <c r="AN138" s="12">
        <f>1/(1+'SPF Coefficients'!$B$8*AM138)</f>
        <v>0.77048993924813836</v>
      </c>
      <c r="AO138" s="12">
        <f t="shared" si="47"/>
        <v>0.35827209199687404</v>
      </c>
      <c r="AP138" s="12">
        <f t="shared" si="48"/>
        <v>1.0032144814672288</v>
      </c>
      <c r="AQ138" s="12">
        <f t="shared" si="49"/>
        <v>0.35942375099682328</v>
      </c>
      <c r="AT138" s="5">
        <v>75</v>
      </c>
      <c r="AU138" s="16"/>
      <c r="AV138" s="16"/>
      <c r="AW138" s="16"/>
      <c r="AX138" s="16"/>
      <c r="AY138" s="8">
        <f t="shared" si="50"/>
        <v>0</v>
      </c>
      <c r="AZ138" s="8">
        <f t="shared" si="51"/>
        <v>0</v>
      </c>
      <c r="BA138" s="7">
        <v>0.24236252680668102</v>
      </c>
      <c r="BB138" s="7">
        <v>0.24158595323725707</v>
      </c>
      <c r="BC138" s="12">
        <f>1/(1+'SPF Coefficients'!$B$8*BB138)</f>
        <v>0.77048993924813836</v>
      </c>
      <c r="BD138" s="12">
        <f t="shared" si="52"/>
        <v>0.18613954643297778</v>
      </c>
      <c r="BE138" s="12">
        <f t="shared" si="53"/>
        <v>1.0032144814672288</v>
      </c>
      <c r="BF138" s="12">
        <f t="shared" si="54"/>
        <v>0.18673788855530496</v>
      </c>
    </row>
    <row r="139" spans="16:58" x14ac:dyDescent="0.3">
      <c r="P139" s="5">
        <v>76</v>
      </c>
      <c r="Q139" s="16"/>
      <c r="R139" s="16"/>
      <c r="S139" s="16"/>
      <c r="T139" s="16"/>
      <c r="U139" s="8">
        <f t="shared" si="40"/>
        <v>0</v>
      </c>
      <c r="V139" s="8">
        <f t="shared" si="41"/>
        <v>0</v>
      </c>
      <c r="W139" s="7">
        <v>0.28769286356809326</v>
      </c>
      <c r="X139" s="7">
        <v>0.2869162899986693</v>
      </c>
      <c r="Y139" s="12">
        <f>1/(1+'SPF Coefficients'!$B$8*X139)</f>
        <v>0.73867912256470558</v>
      </c>
      <c r="Z139" s="12">
        <f t="shared" si="42"/>
        <v>0.21193907334573767</v>
      </c>
      <c r="AA139" s="12">
        <f t="shared" si="43"/>
        <v>1.002706620699116</v>
      </c>
      <c r="AB139" s="12">
        <f t="shared" si="44"/>
        <v>0.21251271202860669</v>
      </c>
      <c r="AE139" s="5">
        <v>76</v>
      </c>
      <c r="AF139" s="16"/>
      <c r="AG139" s="16"/>
      <c r="AH139" s="16"/>
      <c r="AI139" s="16"/>
      <c r="AJ139" s="8">
        <f t="shared" si="45"/>
        <v>0</v>
      </c>
      <c r="AK139" s="8">
        <f t="shared" si="46"/>
        <v>0</v>
      </c>
      <c r="AL139" s="7">
        <v>0.28769286356809326</v>
      </c>
      <c r="AM139" s="7">
        <v>0.2869162899986693</v>
      </c>
      <c r="AN139" s="12">
        <f>1/(1+'SPF Coefficients'!$B$8*AM139)</f>
        <v>0.73867912256470558</v>
      </c>
      <c r="AO139" s="12">
        <f t="shared" si="47"/>
        <v>0.21193907334573767</v>
      </c>
      <c r="AP139" s="12">
        <f t="shared" si="48"/>
        <v>1.002706620699116</v>
      </c>
      <c r="AQ139" s="12">
        <f t="shared" si="49"/>
        <v>0.21251271202860669</v>
      </c>
      <c r="AT139" s="5">
        <v>76</v>
      </c>
      <c r="AU139" s="16"/>
      <c r="AV139" s="16"/>
      <c r="AW139" s="16"/>
      <c r="AX139" s="16"/>
      <c r="AY139" s="8">
        <f t="shared" si="50"/>
        <v>0</v>
      </c>
      <c r="AZ139" s="8">
        <f t="shared" si="51"/>
        <v>0</v>
      </c>
      <c r="BA139" s="7">
        <v>0.28769286356809326</v>
      </c>
      <c r="BB139" s="7">
        <v>0.2869162899986693</v>
      </c>
      <c r="BC139" s="12">
        <f>1/(1+'SPF Coefficients'!$B$8*BB139)</f>
        <v>0.73867912256470558</v>
      </c>
      <c r="BD139" s="12">
        <f t="shared" si="52"/>
        <v>0.21193907334573767</v>
      </c>
      <c r="BE139" s="12">
        <f t="shared" si="53"/>
        <v>1.002706620699116</v>
      </c>
      <c r="BF139" s="12">
        <f t="shared" si="54"/>
        <v>0.21251271202860669</v>
      </c>
    </row>
    <row r="140" spans="16:58" x14ac:dyDescent="0.3">
      <c r="P140" s="5">
        <v>77</v>
      </c>
      <c r="Q140" s="16"/>
      <c r="R140" s="16"/>
      <c r="S140" s="16"/>
      <c r="T140" s="16"/>
      <c r="U140" s="8">
        <f t="shared" si="40"/>
        <v>0</v>
      </c>
      <c r="V140" s="8">
        <f t="shared" si="41"/>
        <v>0</v>
      </c>
      <c r="W140" s="7">
        <v>0.23917228309568112</v>
      </c>
      <c r="X140" s="7">
        <v>0.23839570952625716</v>
      </c>
      <c r="Y140" s="12">
        <f>1/(1+'SPF Coefficients'!$B$8*X140)</f>
        <v>0.77283222097591131</v>
      </c>
      <c r="Z140" s="12">
        <f t="shared" si="42"/>
        <v>0.18423988566430555</v>
      </c>
      <c r="AA140" s="12">
        <f t="shared" si="43"/>
        <v>1.0032574980941023</v>
      </c>
      <c r="AB140" s="12">
        <f t="shared" si="44"/>
        <v>0.18484004674071464</v>
      </c>
      <c r="AE140" s="5">
        <v>77</v>
      </c>
      <c r="AF140" s="16"/>
      <c r="AG140" s="16"/>
      <c r="AH140" s="16"/>
      <c r="AI140" s="16"/>
      <c r="AJ140" s="8">
        <f t="shared" si="45"/>
        <v>0</v>
      </c>
      <c r="AK140" s="8">
        <f t="shared" si="46"/>
        <v>0</v>
      </c>
      <c r="AL140" s="7">
        <v>0.23917228309568112</v>
      </c>
      <c r="AM140" s="7">
        <v>0.23839570952625716</v>
      </c>
      <c r="AN140" s="12">
        <f>1/(1+'SPF Coefficients'!$B$8*AM140)</f>
        <v>0.77283222097591131</v>
      </c>
      <c r="AO140" s="12">
        <f t="shared" si="47"/>
        <v>0.18423988566430555</v>
      </c>
      <c r="AP140" s="12">
        <f t="shared" si="48"/>
        <v>1.0032574980941023</v>
      </c>
      <c r="AQ140" s="12">
        <f t="shared" si="49"/>
        <v>0.18484004674071464</v>
      </c>
      <c r="AT140" s="5">
        <v>77</v>
      </c>
      <c r="AU140" s="16"/>
      <c r="AV140" s="16"/>
      <c r="AW140" s="16"/>
      <c r="AX140" s="16"/>
      <c r="AY140" s="8">
        <f t="shared" si="50"/>
        <v>0</v>
      </c>
      <c r="AZ140" s="8">
        <f t="shared" si="51"/>
        <v>0</v>
      </c>
      <c r="BA140" s="7">
        <v>0.23917228309568112</v>
      </c>
      <c r="BB140" s="7">
        <v>0.23839570952625716</v>
      </c>
      <c r="BC140" s="12">
        <f>1/(1+'SPF Coefficients'!$B$8*BB140)</f>
        <v>0.77283222097591131</v>
      </c>
      <c r="BD140" s="12">
        <f t="shared" si="52"/>
        <v>0.18423988566430555</v>
      </c>
      <c r="BE140" s="12">
        <f t="shared" si="53"/>
        <v>1.0032574980941023</v>
      </c>
      <c r="BF140" s="12">
        <f t="shared" si="54"/>
        <v>0.18484004674071464</v>
      </c>
    </row>
    <row r="141" spans="16:58" x14ac:dyDescent="0.3">
      <c r="P141" s="5">
        <v>78</v>
      </c>
      <c r="Q141" s="16"/>
      <c r="R141" s="16"/>
      <c r="S141" s="16"/>
      <c r="T141" s="16"/>
      <c r="U141" s="8">
        <f t="shared" si="40"/>
        <v>0</v>
      </c>
      <c r="V141" s="8">
        <f t="shared" si="41"/>
        <v>0</v>
      </c>
      <c r="W141" s="7">
        <v>0.26929840306136893</v>
      </c>
      <c r="X141" s="7">
        <v>0.26852182949194497</v>
      </c>
      <c r="Y141" s="12">
        <f>1/(1+'SPF Coefficients'!$B$8*X141)</f>
        <v>0.75126546022250362</v>
      </c>
      <c r="Z141" s="12">
        <f t="shared" si="42"/>
        <v>0.20173117581305469</v>
      </c>
      <c r="AA141" s="12">
        <f t="shared" si="43"/>
        <v>1.0028920314258742</v>
      </c>
      <c r="AB141" s="12">
        <f t="shared" si="44"/>
        <v>0.20231458871308461</v>
      </c>
      <c r="AE141" s="5">
        <v>78</v>
      </c>
      <c r="AF141" s="16">
        <v>1</v>
      </c>
      <c r="AG141" s="16">
        <v>3</v>
      </c>
      <c r="AH141" s="16">
        <v>1</v>
      </c>
      <c r="AI141" s="16">
        <v>5</v>
      </c>
      <c r="AJ141" s="8">
        <f t="shared" si="45"/>
        <v>0.33333333333333331</v>
      </c>
      <c r="AK141" s="8">
        <f t="shared" si="46"/>
        <v>0.75</v>
      </c>
      <c r="AL141" s="7">
        <v>0.26929840306136893</v>
      </c>
      <c r="AM141" s="7">
        <v>0.26852182949194497</v>
      </c>
      <c r="AN141" s="12">
        <f>1/(1+'SPF Coefficients'!$B$8*AM141)</f>
        <v>0.75126546022250362</v>
      </c>
      <c r="AO141" s="12">
        <f t="shared" si="47"/>
        <v>0.38828208064617697</v>
      </c>
      <c r="AP141" s="12">
        <f t="shared" si="48"/>
        <v>1.0028920314258742</v>
      </c>
      <c r="AQ141" s="12">
        <f t="shared" si="49"/>
        <v>0.38940500462550953</v>
      </c>
      <c r="AT141" s="5">
        <v>78</v>
      </c>
      <c r="AU141" s="16"/>
      <c r="AV141" s="16"/>
      <c r="AW141" s="16"/>
      <c r="AX141" s="16"/>
      <c r="AY141" s="8">
        <f t="shared" si="50"/>
        <v>0</v>
      </c>
      <c r="AZ141" s="8">
        <f t="shared" si="51"/>
        <v>0</v>
      </c>
      <c r="BA141" s="7">
        <v>0.26929840306136893</v>
      </c>
      <c r="BB141" s="7">
        <v>0.26852182949194497</v>
      </c>
      <c r="BC141" s="12">
        <f>1/(1+'SPF Coefficients'!$B$8*BB141)</f>
        <v>0.75126546022250362</v>
      </c>
      <c r="BD141" s="12">
        <f t="shared" si="52"/>
        <v>0.20173117581305469</v>
      </c>
      <c r="BE141" s="12">
        <f t="shared" si="53"/>
        <v>1.0028920314258742</v>
      </c>
      <c r="BF141" s="12">
        <f t="shared" si="54"/>
        <v>0.20231458871308461</v>
      </c>
    </row>
    <row r="142" spans="16:58" x14ac:dyDescent="0.3">
      <c r="P142" s="5">
        <v>79</v>
      </c>
      <c r="Q142" s="16"/>
      <c r="R142" s="16"/>
      <c r="S142" s="16"/>
      <c r="T142" s="16"/>
      <c r="U142" s="8">
        <f t="shared" si="40"/>
        <v>0</v>
      </c>
      <c r="V142" s="8">
        <f t="shared" si="41"/>
        <v>0</v>
      </c>
      <c r="W142" s="7">
        <v>0.24653290731843353</v>
      </c>
      <c r="X142" s="7">
        <v>0.24575633374900957</v>
      </c>
      <c r="Y142" s="12">
        <f>1/(1+'SPF Coefficients'!$B$8*X142)</f>
        <v>0.7674493660500703</v>
      </c>
      <c r="Z142" s="12">
        <f t="shared" si="42"/>
        <v>0.1886055425384669</v>
      </c>
      <c r="AA142" s="12">
        <f t="shared" si="43"/>
        <v>1.0031599330832184</v>
      </c>
      <c r="AB142" s="12">
        <f t="shared" si="44"/>
        <v>0.18920152343201255</v>
      </c>
      <c r="AE142" s="5">
        <v>79</v>
      </c>
      <c r="AF142" s="16"/>
      <c r="AG142" s="16"/>
      <c r="AH142" s="16"/>
      <c r="AI142" s="16"/>
      <c r="AJ142" s="8">
        <f t="shared" si="45"/>
        <v>0</v>
      </c>
      <c r="AK142" s="8">
        <f t="shared" si="46"/>
        <v>0</v>
      </c>
      <c r="AL142" s="7">
        <v>0.24653290731843353</v>
      </c>
      <c r="AM142" s="7">
        <v>0.24575633374900957</v>
      </c>
      <c r="AN142" s="12">
        <f>1/(1+'SPF Coefficients'!$B$8*AM142)</f>
        <v>0.7674493660500703</v>
      </c>
      <c r="AO142" s="12">
        <f t="shared" si="47"/>
        <v>0.1886055425384669</v>
      </c>
      <c r="AP142" s="12">
        <f t="shared" si="48"/>
        <v>1.0031599330832184</v>
      </c>
      <c r="AQ142" s="12">
        <f t="shared" si="49"/>
        <v>0.18920152343201255</v>
      </c>
      <c r="AT142" s="5">
        <v>79</v>
      </c>
      <c r="AU142" s="16"/>
      <c r="AV142" s="16"/>
      <c r="AW142" s="16"/>
      <c r="AX142" s="16"/>
      <c r="AY142" s="8">
        <f t="shared" si="50"/>
        <v>0</v>
      </c>
      <c r="AZ142" s="8">
        <f t="shared" si="51"/>
        <v>0</v>
      </c>
      <c r="BA142" s="7">
        <v>0.24653290731843353</v>
      </c>
      <c r="BB142" s="7">
        <v>0.24575633374900957</v>
      </c>
      <c r="BC142" s="12">
        <f>1/(1+'SPF Coefficients'!$B$8*BB142)</f>
        <v>0.7674493660500703</v>
      </c>
      <c r="BD142" s="12">
        <f t="shared" si="52"/>
        <v>0.1886055425384669</v>
      </c>
      <c r="BE142" s="12">
        <f t="shared" si="53"/>
        <v>1.0031599330832184</v>
      </c>
      <c r="BF142" s="12">
        <f t="shared" si="54"/>
        <v>0.18920152343201255</v>
      </c>
    </row>
    <row r="143" spans="16:58" x14ac:dyDescent="0.3">
      <c r="P143" s="5">
        <v>82</v>
      </c>
      <c r="Q143" s="16"/>
      <c r="R143" s="16"/>
      <c r="S143" s="16"/>
      <c r="T143" s="16"/>
      <c r="U143" s="8">
        <f t="shared" si="40"/>
        <v>0</v>
      </c>
      <c r="V143" s="8">
        <f t="shared" si="41"/>
        <v>0</v>
      </c>
      <c r="W143" s="7">
        <v>0.28818974623050242</v>
      </c>
      <c r="X143" s="7">
        <v>0.26161039267126696</v>
      </c>
      <c r="Y143" s="12">
        <f>1/(1+'SPF Coefficients'!$B$8*X143)</f>
        <v>0.75610615404692239</v>
      </c>
      <c r="Z143" s="12">
        <f t="shared" si="42"/>
        <v>0.19780522786137683</v>
      </c>
      <c r="AA143" s="12">
        <f t="shared" si="43"/>
        <v>1.1015989972257503</v>
      </c>
      <c r="AB143" s="12">
        <f t="shared" si="44"/>
        <v>0.21790204065810376</v>
      </c>
      <c r="AE143" s="5">
        <v>82</v>
      </c>
      <c r="AF143" s="16">
        <v>1</v>
      </c>
      <c r="AG143" s="16">
        <v>2</v>
      </c>
      <c r="AH143" s="16">
        <v>1</v>
      </c>
      <c r="AI143" s="16">
        <v>4</v>
      </c>
      <c r="AJ143" s="8">
        <f t="shared" si="45"/>
        <v>0.33333333333333331</v>
      </c>
      <c r="AK143" s="8">
        <f t="shared" si="46"/>
        <v>0.5</v>
      </c>
      <c r="AL143" s="7">
        <v>0.28818974623050242</v>
      </c>
      <c r="AM143" s="7">
        <v>0.26161039267126696</v>
      </c>
      <c r="AN143" s="12">
        <f>1/(1+'SPF Coefficients'!$B$8*AM143)</f>
        <v>0.75610615404692239</v>
      </c>
      <c r="AO143" s="12">
        <f t="shared" si="47"/>
        <v>0.31975215083791564</v>
      </c>
      <c r="AP143" s="12">
        <f t="shared" si="48"/>
        <v>1.1015989972257503</v>
      </c>
      <c r="AQ143" s="12">
        <f t="shared" si="49"/>
        <v>0.35223864872382471</v>
      </c>
      <c r="AT143" s="5">
        <v>82</v>
      </c>
      <c r="AU143" s="16"/>
      <c r="AV143" s="16"/>
      <c r="AW143" s="16"/>
      <c r="AX143" s="16"/>
      <c r="AY143" s="8">
        <f t="shared" si="50"/>
        <v>0</v>
      </c>
      <c r="AZ143" s="8">
        <f t="shared" si="51"/>
        <v>0</v>
      </c>
      <c r="BA143" s="7">
        <v>0.28818974623050242</v>
      </c>
      <c r="BB143" s="7">
        <v>0.26161039267126696</v>
      </c>
      <c r="BC143" s="12">
        <f>1/(1+'SPF Coefficients'!$B$8*BB143)</f>
        <v>0.75610615404692239</v>
      </c>
      <c r="BD143" s="12">
        <f t="shared" si="52"/>
        <v>0.19780522786137683</v>
      </c>
      <c r="BE143" s="12">
        <f t="shared" si="53"/>
        <v>1.1015989972257503</v>
      </c>
      <c r="BF143" s="12">
        <f t="shared" si="54"/>
        <v>0.21790204065810376</v>
      </c>
    </row>
    <row r="144" spans="16:58" x14ac:dyDescent="0.3">
      <c r="P144" s="5">
        <v>83</v>
      </c>
      <c r="Q144" s="16"/>
      <c r="R144" s="16"/>
      <c r="S144" s="16"/>
      <c r="T144" s="16"/>
      <c r="U144" s="8">
        <f t="shared" si="40"/>
        <v>0</v>
      </c>
      <c r="V144" s="8">
        <f t="shared" si="41"/>
        <v>0</v>
      </c>
      <c r="W144" s="7">
        <v>0.33160589330984058</v>
      </c>
      <c r="X144" s="7">
        <v>0.33175123398167916</v>
      </c>
      <c r="Y144" s="12">
        <f>1/(1+'SPF Coefficients'!$B$8*X144)</f>
        <v>0.70969839041602201</v>
      </c>
      <c r="Z144" s="12">
        <f t="shared" si="42"/>
        <v>0.23544331677532682</v>
      </c>
      <c r="AA144" s="12">
        <f t="shared" si="43"/>
        <v>0.99956189862477918</v>
      </c>
      <c r="AB144" s="12">
        <f t="shared" si="44"/>
        <v>0.23534016873446098</v>
      </c>
      <c r="AE144" s="5">
        <v>83</v>
      </c>
      <c r="AF144" s="16"/>
      <c r="AG144" s="16"/>
      <c r="AH144" s="16"/>
      <c r="AI144" s="16"/>
      <c r="AJ144" s="8">
        <f t="shared" si="45"/>
        <v>0</v>
      </c>
      <c r="AK144" s="8">
        <f t="shared" si="46"/>
        <v>0</v>
      </c>
      <c r="AL144" s="7">
        <v>0.33160589330984058</v>
      </c>
      <c r="AM144" s="7">
        <v>0.33175123398167916</v>
      </c>
      <c r="AN144" s="12">
        <f>1/(1+'SPF Coefficients'!$B$8*AM144)</f>
        <v>0.70969839041602201</v>
      </c>
      <c r="AO144" s="12">
        <f t="shared" si="47"/>
        <v>0.23544331677532682</v>
      </c>
      <c r="AP144" s="12">
        <f t="shared" si="48"/>
        <v>0.99956189862477918</v>
      </c>
      <c r="AQ144" s="12">
        <f t="shared" si="49"/>
        <v>0.23534016873446098</v>
      </c>
      <c r="AT144" s="5">
        <v>83</v>
      </c>
      <c r="AU144" s="16">
        <v>2</v>
      </c>
      <c r="AV144" s="16">
        <v>2</v>
      </c>
      <c r="AW144" s="16"/>
      <c r="AX144" s="16">
        <v>4</v>
      </c>
      <c r="AY144" s="8">
        <f t="shared" si="50"/>
        <v>0.66666666666666663</v>
      </c>
      <c r="AZ144" s="8">
        <f t="shared" si="51"/>
        <v>0.5</v>
      </c>
      <c r="BA144" s="7">
        <v>0.33160589330984058</v>
      </c>
      <c r="BB144" s="7">
        <v>0.33175123398167916</v>
      </c>
      <c r="BC144" s="12">
        <f>1/(1+'SPF Coefficients'!$B$8*BB144)</f>
        <v>0.70969839041602201</v>
      </c>
      <c r="BD144" s="12">
        <f t="shared" si="52"/>
        <v>0.38059412156731581</v>
      </c>
      <c r="BE144" s="12">
        <f t="shared" si="53"/>
        <v>0.99956189862477918</v>
      </c>
      <c r="BF144" s="12">
        <f t="shared" si="54"/>
        <v>0.38042738275925619</v>
      </c>
    </row>
    <row r="145" spans="16:58" x14ac:dyDescent="0.3">
      <c r="P145" s="5">
        <v>87</v>
      </c>
      <c r="Q145" s="16">
        <v>1</v>
      </c>
      <c r="R145" s="16">
        <v>2</v>
      </c>
      <c r="S145" s="16">
        <v>1</v>
      </c>
      <c r="T145" s="16">
        <v>4</v>
      </c>
      <c r="U145" s="8">
        <f t="shared" si="40"/>
        <v>0.33333333333333331</v>
      </c>
      <c r="V145" s="8">
        <f t="shared" si="41"/>
        <v>0.5</v>
      </c>
      <c r="W145" s="7">
        <v>0.2479641793080935</v>
      </c>
      <c r="X145" s="7">
        <v>0.22497407376158479</v>
      </c>
      <c r="Y145" s="12">
        <f>1/(1+'SPF Coefficients'!$B$8*X145)</f>
        <v>0.78284441374488167</v>
      </c>
      <c r="Z145" s="12">
        <f t="shared" si="42"/>
        <v>0.28469749000924477</v>
      </c>
      <c r="AA145" s="12">
        <f t="shared" si="43"/>
        <v>1.1021900219972562</v>
      </c>
      <c r="AB145" s="12">
        <f t="shared" si="44"/>
        <v>0.31379073277585312</v>
      </c>
      <c r="AE145" s="5">
        <v>87</v>
      </c>
      <c r="AF145" s="16"/>
      <c r="AG145" s="16"/>
      <c r="AH145" s="16"/>
      <c r="AI145" s="16"/>
      <c r="AJ145" s="8">
        <f t="shared" si="45"/>
        <v>0</v>
      </c>
      <c r="AK145" s="8">
        <f t="shared" si="46"/>
        <v>0</v>
      </c>
      <c r="AL145" s="7">
        <v>0.2479641793080935</v>
      </c>
      <c r="AM145" s="7">
        <v>0.22497407376158479</v>
      </c>
      <c r="AN145" s="12">
        <f>1/(1+'SPF Coefficients'!$B$8*AM145)</f>
        <v>0.78284441374488167</v>
      </c>
      <c r="AO145" s="12">
        <f t="shared" si="47"/>
        <v>0.17611969688168561</v>
      </c>
      <c r="AP145" s="12">
        <f t="shared" si="48"/>
        <v>1.1021900219972562</v>
      </c>
      <c r="AQ145" s="12">
        <f t="shared" si="49"/>
        <v>0.19411737258017517</v>
      </c>
      <c r="AT145" s="5">
        <v>87</v>
      </c>
      <c r="AU145" s="16"/>
      <c r="AV145" s="16"/>
      <c r="AW145" s="16"/>
      <c r="AX145" s="16"/>
      <c r="AY145" s="8">
        <f t="shared" si="50"/>
        <v>0</v>
      </c>
      <c r="AZ145" s="8">
        <f t="shared" si="51"/>
        <v>0</v>
      </c>
      <c r="BA145" s="7">
        <v>0.2479641793080935</v>
      </c>
      <c r="BB145" s="7">
        <v>0.22497407376158479</v>
      </c>
      <c r="BC145" s="12">
        <f>1/(1+'SPF Coefficients'!$B$8*BB145)</f>
        <v>0.78284441374488167</v>
      </c>
      <c r="BD145" s="12">
        <f t="shared" si="52"/>
        <v>0.17611969688168561</v>
      </c>
      <c r="BE145" s="12">
        <f t="shared" si="53"/>
        <v>1.1021900219972562</v>
      </c>
      <c r="BF145" s="12">
        <f t="shared" si="54"/>
        <v>0.19411737258017517</v>
      </c>
    </row>
    <row r="146" spans="16:58" x14ac:dyDescent="0.3">
      <c r="P146" s="5">
        <v>88</v>
      </c>
      <c r="Q146" s="16"/>
      <c r="R146" s="16"/>
      <c r="S146" s="16"/>
      <c r="T146" s="16"/>
      <c r="U146" s="8">
        <f t="shared" si="40"/>
        <v>0</v>
      </c>
      <c r="V146" s="8">
        <f t="shared" si="41"/>
        <v>0</v>
      </c>
      <c r="W146" s="7">
        <v>0.21326251843184862</v>
      </c>
      <c r="X146" s="7">
        <v>0.17779519640081953</v>
      </c>
      <c r="Y146" s="12">
        <f>1/(1+'SPF Coefficients'!$B$8*X146)</f>
        <v>0.820195525367173</v>
      </c>
      <c r="Z146" s="12">
        <f t="shared" si="42"/>
        <v>0.14582682451972989</v>
      </c>
      <c r="AA146" s="12">
        <f t="shared" si="43"/>
        <v>1.1994841410173531</v>
      </c>
      <c r="AB146" s="12">
        <f t="shared" si="44"/>
        <v>0.1749169633463365</v>
      </c>
      <c r="AE146" s="5">
        <v>88</v>
      </c>
      <c r="AF146" s="16"/>
      <c r="AG146" s="16"/>
      <c r="AH146" s="16"/>
      <c r="AI146" s="16"/>
      <c r="AJ146" s="8">
        <f t="shared" si="45"/>
        <v>0</v>
      </c>
      <c r="AK146" s="8">
        <f t="shared" si="46"/>
        <v>0</v>
      </c>
      <c r="AL146" s="7">
        <v>0.21326251843184862</v>
      </c>
      <c r="AM146" s="7">
        <v>0.17779519640081953</v>
      </c>
      <c r="AN146" s="12">
        <f>1/(1+'SPF Coefficients'!$B$8*AM146)</f>
        <v>0.820195525367173</v>
      </c>
      <c r="AO146" s="12">
        <f t="shared" si="47"/>
        <v>0.14582682451972989</v>
      </c>
      <c r="AP146" s="12">
        <f t="shared" si="48"/>
        <v>1.1994841410173531</v>
      </c>
      <c r="AQ146" s="12">
        <f t="shared" si="49"/>
        <v>0.1749169633463365</v>
      </c>
      <c r="AT146" s="5">
        <v>88</v>
      </c>
      <c r="AU146" s="16"/>
      <c r="AV146" s="16"/>
      <c r="AW146" s="16"/>
      <c r="AX146" s="16"/>
      <c r="AY146" s="8">
        <f t="shared" si="50"/>
        <v>0</v>
      </c>
      <c r="AZ146" s="8">
        <f t="shared" si="51"/>
        <v>0</v>
      </c>
      <c r="BA146" s="7">
        <v>0.21326251843184862</v>
      </c>
      <c r="BB146" s="7">
        <v>0.17779519640081953</v>
      </c>
      <c r="BC146" s="12">
        <f>1/(1+'SPF Coefficients'!$B$8*BB146)</f>
        <v>0.820195525367173</v>
      </c>
      <c r="BD146" s="12">
        <f t="shared" si="52"/>
        <v>0.14582682451972989</v>
      </c>
      <c r="BE146" s="12">
        <f t="shared" si="53"/>
        <v>1.1994841410173531</v>
      </c>
      <c r="BF146" s="12">
        <f t="shared" si="54"/>
        <v>0.1749169633463365</v>
      </c>
    </row>
    <row r="147" spans="16:58" x14ac:dyDescent="0.3">
      <c r="P147" s="5">
        <v>89</v>
      </c>
      <c r="Q147" s="16">
        <v>1</v>
      </c>
      <c r="R147" s="16">
        <v>2</v>
      </c>
      <c r="S147" s="16"/>
      <c r="T147" s="16">
        <v>3</v>
      </c>
      <c r="U147" s="8">
        <f t="shared" si="40"/>
        <v>0.33333333333333331</v>
      </c>
      <c r="V147" s="8">
        <f t="shared" si="41"/>
        <v>0.5</v>
      </c>
      <c r="W147" s="7">
        <v>0.21443451779094408</v>
      </c>
      <c r="X147" s="7">
        <v>0.17896719575991499</v>
      </c>
      <c r="Y147" s="12">
        <f>1/(1+'SPF Coefficients'!$B$8*X147)</f>
        <v>0.81922454421055413</v>
      </c>
      <c r="Z147" s="12">
        <f t="shared" si="42"/>
        <v>0.2370020472697803</v>
      </c>
      <c r="AA147" s="12">
        <f t="shared" si="43"/>
        <v>1.1981777826960456</v>
      </c>
      <c r="AB147" s="12">
        <f t="shared" si="44"/>
        <v>0.28397058749212872</v>
      </c>
      <c r="AE147" s="5">
        <v>89</v>
      </c>
      <c r="AF147" s="16"/>
      <c r="AG147" s="16"/>
      <c r="AH147" s="16"/>
      <c r="AI147" s="16"/>
      <c r="AJ147" s="8">
        <f t="shared" si="45"/>
        <v>0</v>
      </c>
      <c r="AK147" s="8">
        <f t="shared" si="46"/>
        <v>0</v>
      </c>
      <c r="AL147" s="7">
        <v>0.21443451779094408</v>
      </c>
      <c r="AM147" s="7">
        <v>0.17896719575991499</v>
      </c>
      <c r="AN147" s="12">
        <f>1/(1+'SPF Coefficients'!$B$8*AM147)</f>
        <v>0.81922454421055413</v>
      </c>
      <c r="AO147" s="12">
        <f t="shared" si="47"/>
        <v>0.14661431937505737</v>
      </c>
      <c r="AP147" s="12">
        <f t="shared" si="48"/>
        <v>1.1981777826960456</v>
      </c>
      <c r="AQ147" s="12">
        <f t="shared" si="49"/>
        <v>0.17567002010029611</v>
      </c>
      <c r="AT147" s="5">
        <v>89</v>
      </c>
      <c r="AU147" s="16"/>
      <c r="AV147" s="16"/>
      <c r="AW147" s="16"/>
      <c r="AX147" s="16"/>
      <c r="AY147" s="8">
        <f t="shared" si="50"/>
        <v>0</v>
      </c>
      <c r="AZ147" s="8">
        <f t="shared" si="51"/>
        <v>0</v>
      </c>
      <c r="BA147" s="7">
        <v>0.21443451779094408</v>
      </c>
      <c r="BB147" s="7">
        <v>0.17896719575991499</v>
      </c>
      <c r="BC147" s="12">
        <f>1/(1+'SPF Coefficients'!$B$8*BB147)</f>
        <v>0.81922454421055413</v>
      </c>
      <c r="BD147" s="12">
        <f t="shared" si="52"/>
        <v>0.14661431937505737</v>
      </c>
      <c r="BE147" s="12">
        <f t="shared" si="53"/>
        <v>1.1981777826960456</v>
      </c>
      <c r="BF147" s="12">
        <f t="shared" si="54"/>
        <v>0.17567002010029611</v>
      </c>
    </row>
    <row r="148" spans="16:58" x14ac:dyDescent="0.3">
      <c r="P148" s="5">
        <v>91</v>
      </c>
      <c r="Q148" s="16"/>
      <c r="R148" s="16"/>
      <c r="S148" s="16"/>
      <c r="T148" s="16"/>
      <c r="U148" s="8">
        <f t="shared" si="40"/>
        <v>0</v>
      </c>
      <c r="V148" s="8">
        <f t="shared" si="41"/>
        <v>0</v>
      </c>
      <c r="W148" s="7">
        <v>0.22249240760971689</v>
      </c>
      <c r="X148" s="7">
        <v>0.1870250855786878</v>
      </c>
      <c r="Y148" s="12">
        <f>1/(1+'SPF Coefficients'!$B$8*X148)</f>
        <v>0.81261045932102804</v>
      </c>
      <c r="Z148" s="12">
        <f t="shared" si="42"/>
        <v>0.15197854069665206</v>
      </c>
      <c r="AA148" s="12">
        <f t="shared" si="43"/>
        <v>1.1896393840499369</v>
      </c>
      <c r="AB148" s="12">
        <f t="shared" si="44"/>
        <v>0.18079965754317343</v>
      </c>
      <c r="AE148" s="5">
        <v>91</v>
      </c>
      <c r="AF148" s="16"/>
      <c r="AG148" s="16"/>
      <c r="AH148" s="16"/>
      <c r="AI148" s="16"/>
      <c r="AJ148" s="8">
        <f t="shared" si="45"/>
        <v>0</v>
      </c>
      <c r="AK148" s="8">
        <f t="shared" si="46"/>
        <v>0</v>
      </c>
      <c r="AL148" s="7">
        <v>0.22249240760971689</v>
      </c>
      <c r="AM148" s="7">
        <v>0.1870250855786878</v>
      </c>
      <c r="AN148" s="12">
        <f>1/(1+'SPF Coefficients'!$B$8*AM148)</f>
        <v>0.81261045932102804</v>
      </c>
      <c r="AO148" s="12">
        <f t="shared" si="47"/>
        <v>0.15197854069665206</v>
      </c>
      <c r="AP148" s="12">
        <f t="shared" si="48"/>
        <v>1.1896393840499369</v>
      </c>
      <c r="AQ148" s="12">
        <f t="shared" si="49"/>
        <v>0.18079965754317343</v>
      </c>
      <c r="AT148" s="5">
        <v>91</v>
      </c>
      <c r="AU148" s="16"/>
      <c r="AV148" s="16"/>
      <c r="AW148" s="16"/>
      <c r="AX148" s="16"/>
      <c r="AY148" s="8">
        <f t="shared" si="50"/>
        <v>0</v>
      </c>
      <c r="AZ148" s="8">
        <f t="shared" si="51"/>
        <v>0</v>
      </c>
      <c r="BA148" s="7">
        <v>0.22249240760971689</v>
      </c>
      <c r="BB148" s="7">
        <v>0.1870250855786878</v>
      </c>
      <c r="BC148" s="12">
        <f>1/(1+'SPF Coefficients'!$B$8*BB148)</f>
        <v>0.81261045932102804</v>
      </c>
      <c r="BD148" s="12">
        <f t="shared" si="52"/>
        <v>0.15197854069665206</v>
      </c>
      <c r="BE148" s="12">
        <f t="shared" si="53"/>
        <v>1.1896393840499369</v>
      </c>
      <c r="BF148" s="12">
        <f t="shared" si="54"/>
        <v>0.18079965754317343</v>
      </c>
    </row>
    <row r="149" spans="16:58" x14ac:dyDescent="0.3">
      <c r="P149" s="5">
        <v>92</v>
      </c>
      <c r="Q149" s="16">
        <v>10</v>
      </c>
      <c r="R149" s="16">
        <v>6</v>
      </c>
      <c r="S149" s="16">
        <v>2</v>
      </c>
      <c r="T149" s="16">
        <v>18</v>
      </c>
      <c r="U149" s="8">
        <f t="shared" ref="U149:U152" si="55">Q149/3</f>
        <v>3.3333333333333335</v>
      </c>
      <c r="V149" s="8">
        <f t="shared" ref="V149:V152" si="56">R149/4</f>
        <v>1.5</v>
      </c>
      <c r="W149" s="7">
        <v>0.24150774950784992</v>
      </c>
      <c r="X149" s="7">
        <v>0.20604042747682083</v>
      </c>
      <c r="Y149" s="12">
        <f>1/(1+'SPF Coefficients'!$B$8*X149)</f>
        <v>0.79741773994454912</v>
      </c>
      <c r="Z149" s="12">
        <f t="shared" ref="Z149:Z152" si="57">(Y149*X149)+(1-Y149)*(V149)</f>
        <v>0.4681736820989516</v>
      </c>
      <c r="AA149" s="12">
        <f t="shared" ref="AA149:AA152" si="58">W149/X149</f>
        <v>1.1721376841688949</v>
      </c>
      <c r="AB149" s="12">
        <f t="shared" ref="AB149:AB152" si="59">Z149*AA149</f>
        <v>0.54876401552428955</v>
      </c>
      <c r="AE149" s="5">
        <v>92</v>
      </c>
      <c r="AF149" s="16"/>
      <c r="AG149" s="16"/>
      <c r="AH149" s="16"/>
      <c r="AI149" s="16"/>
      <c r="AJ149" s="8">
        <f t="shared" ref="AJ149:AJ152" si="60">AF149/3</f>
        <v>0</v>
      </c>
      <c r="AK149" s="8">
        <f t="shared" ref="AK149:AK152" si="61">AG149/4</f>
        <v>0</v>
      </c>
      <c r="AL149" s="7">
        <v>0.24150774950784992</v>
      </c>
      <c r="AM149" s="7">
        <v>0.20604042747682083</v>
      </c>
      <c r="AN149" s="12">
        <f>1/(1+'SPF Coefficients'!$B$8*AM149)</f>
        <v>0.79741773994454912</v>
      </c>
      <c r="AO149" s="12">
        <f t="shared" ref="AO149:AO152" si="62">(AN149*AM149)+(1-AN149)*(AK149)</f>
        <v>0.16430029201577526</v>
      </c>
      <c r="AP149" s="12">
        <f t="shared" ref="AP149:AP152" si="63">AL149/AM149</f>
        <v>1.1721376841688949</v>
      </c>
      <c r="AQ149" s="12">
        <f t="shared" ref="AQ149:AQ152" si="64">AO149*AP149</f>
        <v>0.19258256379164398</v>
      </c>
      <c r="AT149" s="5">
        <v>92</v>
      </c>
      <c r="AU149" s="16"/>
      <c r="AV149" s="16"/>
      <c r="AW149" s="16"/>
      <c r="AX149" s="16"/>
      <c r="AY149" s="8">
        <f t="shared" ref="AY149:AY152" si="65">AU149/3</f>
        <v>0</v>
      </c>
      <c r="AZ149" s="8">
        <f t="shared" ref="AZ149:AZ152" si="66">AV149/4</f>
        <v>0</v>
      </c>
      <c r="BA149" s="7">
        <v>0.24150774950784992</v>
      </c>
      <c r="BB149" s="7">
        <v>0.20604042747682083</v>
      </c>
      <c r="BC149" s="12">
        <f>1/(1+'SPF Coefficients'!$B$8*BB149)</f>
        <v>0.79741773994454912</v>
      </c>
      <c r="BD149" s="12">
        <f t="shared" ref="BD149:BD152" si="67">(BC149*BB149)+(1-BC149)*(AZ149)</f>
        <v>0.16430029201577526</v>
      </c>
      <c r="BE149" s="12">
        <f t="shared" ref="BE149:BE152" si="68">BA149/BB149</f>
        <v>1.1721376841688949</v>
      </c>
      <c r="BF149" s="12">
        <f t="shared" ref="BF149:BF152" si="69">BD149*BE149</f>
        <v>0.19258256379164398</v>
      </c>
    </row>
    <row r="150" spans="16:58" x14ac:dyDescent="0.3">
      <c r="P150" s="5">
        <v>93</v>
      </c>
      <c r="Q150" s="16"/>
      <c r="R150" s="16"/>
      <c r="S150" s="16"/>
      <c r="T150" s="16"/>
      <c r="U150" s="8">
        <f t="shared" si="55"/>
        <v>0</v>
      </c>
      <c r="V150" s="8">
        <f t="shared" si="56"/>
        <v>0</v>
      </c>
      <c r="W150" s="7">
        <v>0.22179549607392196</v>
      </c>
      <c r="X150" s="7">
        <v>0.18632817404289287</v>
      </c>
      <c r="Y150" s="12">
        <f>1/(1+'SPF Coefficients'!$B$8*X150)</f>
        <v>0.81317827699510159</v>
      </c>
      <c r="Z150" s="12">
        <f t="shared" si="57"/>
        <v>0.15151802352384303</v>
      </c>
      <c r="AA150" s="12">
        <f t="shared" si="58"/>
        <v>1.1903486802960055</v>
      </c>
      <c r="AB150" s="12">
        <f t="shared" si="59"/>
        <v>0.18035927934266566</v>
      </c>
      <c r="AE150" s="5">
        <v>93</v>
      </c>
      <c r="AF150" s="16"/>
      <c r="AG150" s="16"/>
      <c r="AH150" s="16"/>
      <c r="AI150" s="16"/>
      <c r="AJ150" s="8">
        <f t="shared" si="60"/>
        <v>0</v>
      </c>
      <c r="AK150" s="8">
        <f t="shared" si="61"/>
        <v>0</v>
      </c>
      <c r="AL150" s="7">
        <v>0.22179549607392196</v>
      </c>
      <c r="AM150" s="7">
        <v>0.18632817404289287</v>
      </c>
      <c r="AN150" s="12">
        <f>1/(1+'SPF Coefficients'!$B$8*AM150)</f>
        <v>0.81317827699510159</v>
      </c>
      <c r="AO150" s="12">
        <f t="shared" si="62"/>
        <v>0.15151802352384303</v>
      </c>
      <c r="AP150" s="12">
        <f t="shared" si="63"/>
        <v>1.1903486802960055</v>
      </c>
      <c r="AQ150" s="12">
        <f t="shared" si="64"/>
        <v>0.18035927934266566</v>
      </c>
      <c r="AT150" s="5">
        <v>93</v>
      </c>
      <c r="AU150" s="16"/>
      <c r="AV150" s="16"/>
      <c r="AW150" s="16"/>
      <c r="AX150" s="16"/>
      <c r="AY150" s="8">
        <f t="shared" si="65"/>
        <v>0</v>
      </c>
      <c r="AZ150" s="8">
        <f t="shared" si="66"/>
        <v>0</v>
      </c>
      <c r="BA150" s="7">
        <v>0.22179549607392196</v>
      </c>
      <c r="BB150" s="7">
        <v>0.18632817404289287</v>
      </c>
      <c r="BC150" s="12">
        <f>1/(1+'SPF Coefficients'!$B$8*BB150)</f>
        <v>0.81317827699510159</v>
      </c>
      <c r="BD150" s="12">
        <f t="shared" si="67"/>
        <v>0.15151802352384303</v>
      </c>
      <c r="BE150" s="12">
        <f t="shared" si="68"/>
        <v>1.1903486802960055</v>
      </c>
      <c r="BF150" s="12">
        <f t="shared" si="69"/>
        <v>0.18035927934266566</v>
      </c>
    </row>
    <row r="151" spans="16:58" x14ac:dyDescent="0.3">
      <c r="P151" s="5">
        <v>94</v>
      </c>
      <c r="Q151" s="16"/>
      <c r="R151" s="16">
        <v>3</v>
      </c>
      <c r="S151" s="16"/>
      <c r="T151" s="16">
        <v>3</v>
      </c>
      <c r="U151" s="8">
        <f t="shared" si="55"/>
        <v>0</v>
      </c>
      <c r="V151" s="8">
        <f t="shared" si="56"/>
        <v>0.75</v>
      </c>
      <c r="W151" s="7">
        <v>0.22986314315898593</v>
      </c>
      <c r="X151" s="7">
        <v>0.19439582112795684</v>
      </c>
      <c r="Y151" s="12">
        <f>1/(1+'SPF Coefficients'!$B$8*X151)</f>
        <v>0.8066532453465638</v>
      </c>
      <c r="Z151" s="12">
        <f t="shared" si="57"/>
        <v>0.30182008598475363</v>
      </c>
      <c r="AA151" s="12">
        <f t="shared" si="58"/>
        <v>1.182448994146245</v>
      </c>
      <c r="AB151" s="12">
        <f t="shared" si="59"/>
        <v>0.35688685708580514</v>
      </c>
      <c r="AE151" s="5">
        <v>94</v>
      </c>
      <c r="AF151" s="16"/>
      <c r="AG151" s="16"/>
      <c r="AH151" s="16"/>
      <c r="AI151" s="16"/>
      <c r="AJ151" s="8">
        <f t="shared" si="60"/>
        <v>0</v>
      </c>
      <c r="AK151" s="8">
        <f t="shared" si="61"/>
        <v>0</v>
      </c>
      <c r="AL151" s="7">
        <v>0.22986314315898593</v>
      </c>
      <c r="AM151" s="7">
        <v>0.19439582112795684</v>
      </c>
      <c r="AN151" s="12">
        <f>1/(1+'SPF Coefficients'!$B$8*AM151)</f>
        <v>0.8066532453465638</v>
      </c>
      <c r="AO151" s="12">
        <f t="shared" si="62"/>
        <v>0.1568100199946765</v>
      </c>
      <c r="AP151" s="12">
        <f t="shared" si="63"/>
        <v>1.182448994146245</v>
      </c>
      <c r="AQ151" s="12">
        <f t="shared" si="64"/>
        <v>0.18541985041475781</v>
      </c>
      <c r="AT151" s="5">
        <v>94</v>
      </c>
      <c r="AU151" s="16"/>
      <c r="AV151" s="16"/>
      <c r="AW151" s="16"/>
      <c r="AX151" s="16"/>
      <c r="AY151" s="8">
        <f t="shared" si="65"/>
        <v>0</v>
      </c>
      <c r="AZ151" s="8">
        <f t="shared" si="66"/>
        <v>0</v>
      </c>
      <c r="BA151" s="7">
        <v>0.22986314315898593</v>
      </c>
      <c r="BB151" s="7">
        <v>0.19439582112795684</v>
      </c>
      <c r="BC151" s="12">
        <f>1/(1+'SPF Coefficients'!$B$8*BB151)</f>
        <v>0.8066532453465638</v>
      </c>
      <c r="BD151" s="12">
        <f t="shared" si="67"/>
        <v>0.1568100199946765</v>
      </c>
      <c r="BE151" s="12">
        <f t="shared" si="68"/>
        <v>1.182448994146245</v>
      </c>
      <c r="BF151" s="12">
        <f t="shared" si="69"/>
        <v>0.18541985041475781</v>
      </c>
    </row>
    <row r="152" spans="16:58" x14ac:dyDescent="0.3">
      <c r="P152" s="5" t="s">
        <v>751</v>
      </c>
      <c r="Q152" s="16">
        <v>16</v>
      </c>
      <c r="R152" s="16">
        <v>19</v>
      </c>
      <c r="S152" s="16">
        <v>3</v>
      </c>
      <c r="T152" s="16">
        <v>38</v>
      </c>
      <c r="U152" s="8">
        <f t="shared" si="55"/>
        <v>5.333333333333333</v>
      </c>
      <c r="V152" s="8">
        <f t="shared" si="56"/>
        <v>4.75</v>
      </c>
      <c r="W152" s="8">
        <f>SUM(W84:W151)</f>
        <v>18.31126731739182</v>
      </c>
      <c r="X152" s="8">
        <f>SUM(X84:X151)</f>
        <v>17.386214574667243</v>
      </c>
      <c r="Y152" s="7">
        <f>1/(1+'SPF Coefficients'!$B$8*X152)</f>
        <v>4.4568835925735975E-2</v>
      </c>
      <c r="Z152" s="7">
        <f t="shared" si="57"/>
        <v>5.3131813741007381</v>
      </c>
      <c r="AA152" s="7">
        <f t="shared" si="58"/>
        <v>1.0532061041091967</v>
      </c>
      <c r="AB152" s="7">
        <f t="shared" si="59"/>
        <v>5.5958750554421863</v>
      </c>
      <c r="AE152" s="5" t="s">
        <v>751</v>
      </c>
      <c r="AF152" s="16">
        <v>34</v>
      </c>
      <c r="AG152" s="16">
        <v>69</v>
      </c>
      <c r="AH152" s="16">
        <v>8</v>
      </c>
      <c r="AI152" s="16">
        <v>111</v>
      </c>
      <c r="AJ152" s="8">
        <f t="shared" si="60"/>
        <v>11.333333333333334</v>
      </c>
      <c r="AK152" s="8">
        <f t="shared" si="61"/>
        <v>17.25</v>
      </c>
      <c r="AL152" s="8">
        <f>SUM(AL84:AL151)</f>
        <v>18.31126731739182</v>
      </c>
      <c r="AM152" s="8">
        <f>SUM(AM84:AM151)</f>
        <v>17.386214574667243</v>
      </c>
      <c r="AN152" s="7">
        <f>1/(1+'SPF Coefficients'!$B$8*AM152)</f>
        <v>4.4568835925735975E-2</v>
      </c>
      <c r="AO152" s="7">
        <f t="shared" si="62"/>
        <v>17.256070925029039</v>
      </c>
      <c r="AP152" s="7">
        <f t="shared" si="63"/>
        <v>1.0532061041091967</v>
      </c>
      <c r="AQ152" s="7">
        <f t="shared" si="64"/>
        <v>18.174199231181817</v>
      </c>
      <c r="AT152" s="5" t="s">
        <v>751</v>
      </c>
      <c r="AU152" s="16">
        <v>45</v>
      </c>
      <c r="AV152" s="16">
        <v>57</v>
      </c>
      <c r="AW152" s="16">
        <v>13</v>
      </c>
      <c r="AX152" s="16">
        <v>115</v>
      </c>
      <c r="AY152" s="8">
        <f t="shared" si="65"/>
        <v>15</v>
      </c>
      <c r="AZ152" s="8">
        <f t="shared" si="66"/>
        <v>14.25</v>
      </c>
      <c r="BA152" s="8">
        <f>SUM(BA84:BA151)</f>
        <v>18.31126731739182</v>
      </c>
      <c r="BB152" s="8">
        <f>SUM(BB84:BB151)</f>
        <v>17.386214574667243</v>
      </c>
      <c r="BC152" s="7">
        <f>1/(1+'SPF Coefficients'!$B$8*BB152)</f>
        <v>4.4568835925735975E-2</v>
      </c>
      <c r="BD152" s="7">
        <f t="shared" si="67"/>
        <v>14.389777432806246</v>
      </c>
      <c r="BE152" s="7">
        <f t="shared" si="68"/>
        <v>1.0532061041091967</v>
      </c>
      <c r="BF152" s="7">
        <f t="shared" si="69"/>
        <v>15.155401429004305</v>
      </c>
    </row>
    <row r="153" spans="16:58" x14ac:dyDescent="0.3">
      <c r="U153" s="11" t="s">
        <v>796</v>
      </c>
      <c r="V153" s="11" t="s">
        <v>797</v>
      </c>
      <c r="W153" s="11" t="s">
        <v>798</v>
      </c>
      <c r="X153" s="11" t="s">
        <v>799</v>
      </c>
      <c r="Y153" s="11" t="s">
        <v>800</v>
      </c>
      <c r="Z153" s="11" t="s">
        <v>801</v>
      </c>
      <c r="AA153" s="11" t="s">
        <v>802</v>
      </c>
      <c r="AB153" s="11" t="s">
        <v>803</v>
      </c>
      <c r="AJ153" s="11" t="s">
        <v>796</v>
      </c>
      <c r="AK153" s="11" t="s">
        <v>797</v>
      </c>
      <c r="AL153" s="11" t="s">
        <v>798</v>
      </c>
      <c r="AM153" s="11" t="s">
        <v>799</v>
      </c>
      <c r="AN153" s="11" t="s">
        <v>800</v>
      </c>
      <c r="AO153" s="11" t="s">
        <v>801</v>
      </c>
      <c r="AP153" s="11" t="s">
        <v>802</v>
      </c>
      <c r="AQ153" s="11" t="s">
        <v>803</v>
      </c>
      <c r="AY153" s="11" t="s">
        <v>796</v>
      </c>
      <c r="AZ153" s="11" t="s">
        <v>797</v>
      </c>
      <c r="BA153" s="11" t="s">
        <v>798</v>
      </c>
      <c r="BB153" s="11" t="s">
        <v>799</v>
      </c>
      <c r="BC153" s="11" t="s">
        <v>800</v>
      </c>
      <c r="BD153" s="11" t="s">
        <v>801</v>
      </c>
      <c r="BE153" s="11" t="s">
        <v>802</v>
      </c>
      <c r="BF153" s="11" t="s">
        <v>803</v>
      </c>
    </row>
  </sheetData>
  <mergeCells count="7">
    <mergeCell ref="A1:N1"/>
    <mergeCell ref="P1:AC1"/>
    <mergeCell ref="AE1:AR1"/>
    <mergeCell ref="AT1:BG1"/>
    <mergeCell ref="P78:AC78"/>
    <mergeCell ref="AE78:AR78"/>
    <mergeCell ref="AT78:BG78"/>
  </mergeCells>
  <pageMargins left="0.7" right="0.7" top="0.75" bottom="0.75" header="0.3" footer="0.3"/>
  <pageSetup orientation="portrait"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CD76D-2297-46E7-B8CE-7C4AA1D2EAF4}">
  <dimension ref="A1:BG155"/>
  <sheetViews>
    <sheetView topLeftCell="A55" zoomScale="70" zoomScaleNormal="70" workbookViewId="0">
      <selection activeCell="J76" sqref="J76"/>
    </sheetView>
  </sheetViews>
  <sheetFormatPr defaultRowHeight="14.4" x14ac:dyDescent="0.3"/>
  <cols>
    <col min="1" max="1" width="22.77734375" bestFit="1" customWidth="1"/>
    <col min="2" max="2" width="15.6640625" bestFit="1" customWidth="1"/>
    <col min="3" max="3" width="16.33203125" bestFit="1" customWidth="1"/>
    <col min="4" max="4" width="9" bestFit="1" customWidth="1"/>
    <col min="5" max="5" width="10.77734375" bestFit="1" customWidth="1"/>
    <col min="6" max="6" width="18.33203125" customWidth="1"/>
    <col min="7" max="7" width="18.88671875" customWidth="1"/>
    <col min="8" max="8" width="19.109375" customWidth="1"/>
    <col min="9" max="9" width="23.109375" customWidth="1"/>
    <col min="10" max="10" width="17.6640625" customWidth="1"/>
    <col min="11" max="11" width="26.109375" customWidth="1"/>
    <col min="12" max="12" width="42.33203125" customWidth="1"/>
    <col min="13" max="13" width="29.6640625" customWidth="1"/>
    <col min="14" max="14" width="12.109375" bestFit="1" customWidth="1"/>
    <col min="16" max="16" width="22.21875" bestFit="1" customWidth="1"/>
    <col min="17" max="17" width="23" bestFit="1" customWidth="1"/>
    <col min="18" max="18" width="15.5546875" bestFit="1" customWidth="1"/>
    <col min="19" max="19" width="9" bestFit="1" customWidth="1"/>
    <col min="20" max="20" width="10.77734375" bestFit="1" customWidth="1"/>
    <col min="21" max="21" width="18.33203125" customWidth="1"/>
    <col min="22" max="22" width="18.88671875" customWidth="1"/>
    <col min="23" max="23" width="19.109375" customWidth="1"/>
    <col min="24" max="24" width="23.109375" customWidth="1"/>
    <col min="25" max="25" width="17.6640625" customWidth="1"/>
    <col min="26" max="26" width="26.109375" customWidth="1"/>
    <col min="27" max="27" width="42.33203125" customWidth="1"/>
    <col min="28" max="28" width="29.6640625" customWidth="1"/>
    <col min="29" max="29" width="12.109375" bestFit="1" customWidth="1"/>
    <col min="31" max="31" width="22.21875" bestFit="1" customWidth="1"/>
    <col min="32" max="32" width="23" bestFit="1" customWidth="1"/>
    <col min="33" max="33" width="15.5546875" bestFit="1" customWidth="1"/>
    <col min="34" max="34" width="9" bestFit="1" customWidth="1"/>
    <col min="35" max="35" width="10.77734375" bestFit="1" customWidth="1"/>
    <col min="36" max="36" width="18.33203125" customWidth="1"/>
    <col min="37" max="37" width="18.88671875" customWidth="1"/>
    <col min="38" max="38" width="19.109375" customWidth="1"/>
    <col min="39" max="39" width="23.109375" customWidth="1"/>
    <col min="40" max="40" width="17.6640625" customWidth="1"/>
    <col min="41" max="41" width="26.109375" customWidth="1"/>
    <col min="42" max="42" width="42.33203125" customWidth="1"/>
    <col min="43" max="43" width="29.6640625" customWidth="1"/>
    <col min="44" max="44" width="12.109375" bestFit="1" customWidth="1"/>
    <col min="46" max="46" width="22.21875" bestFit="1" customWidth="1"/>
    <col min="47" max="47" width="23" bestFit="1" customWidth="1"/>
    <col min="48" max="48" width="15.5546875" bestFit="1" customWidth="1"/>
    <col min="49" max="49" width="9" bestFit="1" customWidth="1"/>
    <col min="50" max="50" width="10.77734375" bestFit="1" customWidth="1"/>
    <col min="51" max="51" width="18.33203125" customWidth="1"/>
    <col min="52" max="52" width="18.88671875" customWidth="1"/>
    <col min="53" max="53" width="19.109375" customWidth="1"/>
    <col min="54" max="54" width="23.109375" customWidth="1"/>
    <col min="55" max="55" width="17.6640625" customWidth="1"/>
    <col min="56" max="56" width="26.109375" customWidth="1"/>
    <col min="57" max="57" width="42.33203125" customWidth="1"/>
    <col min="58" max="58" width="29.6640625" customWidth="1"/>
    <col min="59" max="59" width="12.109375" bestFit="1" customWidth="1"/>
  </cols>
  <sheetData>
    <row r="1" spans="1:59" ht="20.399999999999999" thickBot="1" x14ac:dyDescent="0.45">
      <c r="A1" s="18" t="s">
        <v>804</v>
      </c>
      <c r="B1" s="18"/>
      <c r="C1" s="18"/>
      <c r="D1" s="18"/>
      <c r="E1" s="18"/>
      <c r="F1" s="18"/>
      <c r="G1" s="18"/>
      <c r="H1" s="18"/>
      <c r="I1" s="18"/>
      <c r="J1" s="18"/>
      <c r="K1" s="18"/>
      <c r="L1" s="18"/>
      <c r="M1" s="18"/>
      <c r="N1" s="18"/>
      <c r="P1" s="18" t="s">
        <v>804</v>
      </c>
      <c r="Q1" s="18"/>
      <c r="R1" s="18"/>
      <c r="S1" s="18"/>
      <c r="T1" s="18"/>
      <c r="U1" s="18"/>
      <c r="V1" s="18"/>
      <c r="W1" s="18"/>
      <c r="X1" s="18"/>
      <c r="Y1" s="18"/>
      <c r="Z1" s="18"/>
      <c r="AA1" s="18"/>
      <c r="AB1" s="18"/>
      <c r="AC1" s="18"/>
      <c r="AE1" s="18" t="s">
        <v>804</v>
      </c>
      <c r="AF1" s="18"/>
      <c r="AG1" s="18"/>
      <c r="AH1" s="18"/>
      <c r="AI1" s="18"/>
      <c r="AJ1" s="18"/>
      <c r="AK1" s="18"/>
      <c r="AL1" s="18"/>
      <c r="AM1" s="18"/>
      <c r="AN1" s="18"/>
      <c r="AO1" s="18"/>
      <c r="AP1" s="18"/>
      <c r="AQ1" s="18"/>
      <c r="AR1" s="18"/>
      <c r="AT1" s="18" t="s">
        <v>804</v>
      </c>
      <c r="AU1" s="18"/>
      <c r="AV1" s="18"/>
      <c r="AW1" s="18"/>
      <c r="AX1" s="18"/>
      <c r="AY1" s="18"/>
      <c r="AZ1" s="18"/>
      <c r="BA1" s="18"/>
      <c r="BB1" s="18"/>
      <c r="BC1" s="18"/>
      <c r="BD1" s="18"/>
      <c r="BE1" s="18"/>
      <c r="BF1" s="18"/>
      <c r="BG1" s="18"/>
    </row>
    <row r="2" spans="1:59" ht="15" thickTop="1" x14ac:dyDescent="0.3">
      <c r="P2" s="4" t="s">
        <v>733</v>
      </c>
      <c r="Q2" t="s">
        <v>742</v>
      </c>
      <c r="AE2" s="4" t="s">
        <v>733</v>
      </c>
      <c r="AF2" t="s">
        <v>742</v>
      </c>
      <c r="AT2" s="4" t="s">
        <v>733</v>
      </c>
      <c r="AU2" t="s">
        <v>742</v>
      </c>
    </row>
    <row r="3" spans="1:59" x14ac:dyDescent="0.3">
      <c r="P3" s="4" t="s">
        <v>816</v>
      </c>
      <c r="Q3" t="s">
        <v>821</v>
      </c>
      <c r="AE3" s="4" t="s">
        <v>815</v>
      </c>
      <c r="AF3" t="s">
        <v>818</v>
      </c>
      <c r="AT3" s="4" t="s">
        <v>815</v>
      </c>
      <c r="AU3" t="s">
        <v>819</v>
      </c>
    </row>
    <row r="4" spans="1:59" ht="20.399999999999999" thickBot="1" x14ac:dyDescent="0.45">
      <c r="A4" s="4" t="s">
        <v>733</v>
      </c>
      <c r="B4" t="s">
        <v>742</v>
      </c>
      <c r="L4" s="13" t="s">
        <v>794</v>
      </c>
      <c r="M4" s="13" t="s">
        <v>795</v>
      </c>
      <c r="N4" s="14">
        <f>M76*L76*(1-J76)</f>
        <v>27.760244924375673</v>
      </c>
      <c r="P4" s="4" t="s">
        <v>815</v>
      </c>
      <c r="Q4" t="s">
        <v>817</v>
      </c>
      <c r="AA4" s="13" t="s">
        <v>794</v>
      </c>
      <c r="AB4" s="13" t="s">
        <v>795</v>
      </c>
      <c r="AC4" s="14">
        <f>AB76*AA76*(1-Y76)</f>
        <v>3.65057178122755</v>
      </c>
      <c r="AE4" s="4" t="s">
        <v>816</v>
      </c>
      <c r="AF4" t="s">
        <v>821</v>
      </c>
      <c r="AP4" s="13" t="s">
        <v>794</v>
      </c>
      <c r="AQ4" s="13" t="s">
        <v>795</v>
      </c>
      <c r="AR4" s="14">
        <f>AQ76*AP76*(1-AN76)</f>
        <v>1.1391474954829544</v>
      </c>
      <c r="AT4" s="4" t="s">
        <v>816</v>
      </c>
      <c r="AU4" t="s">
        <v>821</v>
      </c>
      <c r="BE4" s="13" t="s">
        <v>794</v>
      </c>
      <c r="BF4" s="13" t="s">
        <v>795</v>
      </c>
      <c r="BG4" s="14">
        <f>BF76*BE76*(1-BC76)</f>
        <v>0.88800506690849468</v>
      </c>
    </row>
    <row r="5" spans="1:59" ht="21" thickTop="1" thickBot="1" x14ac:dyDescent="0.45">
      <c r="M5" s="9" t="s">
        <v>744</v>
      </c>
      <c r="N5" s="14">
        <f>(F76/M76)/(1+(N4/(M76^2)))</f>
        <v>0.85948623505955191</v>
      </c>
      <c r="AB5" s="9" t="s">
        <v>744</v>
      </c>
      <c r="AC5" s="14">
        <f>(U76/AB76)/(1+(AC4/(AB76^2)))</f>
        <v>0.43061301306239042</v>
      </c>
      <c r="AQ5" s="9" t="s">
        <v>744</v>
      </c>
      <c r="AR5" s="14">
        <f>(AJ76/AQ76)/(1+(AR4/(AQ76^2)))</f>
        <v>1.0909361455045101</v>
      </c>
      <c r="BF5" s="9" t="s">
        <v>744</v>
      </c>
      <c r="BG5" s="14">
        <f>(AY76/BF76)/(1+(BG4/(BF76^2)))</f>
        <v>0.88264434142211023</v>
      </c>
    </row>
    <row r="6" spans="1:59" ht="15" thickTop="1" x14ac:dyDescent="0.3">
      <c r="A6" s="4" t="s">
        <v>745</v>
      </c>
      <c r="B6" s="4" t="s">
        <v>746</v>
      </c>
      <c r="P6" s="4" t="s">
        <v>745</v>
      </c>
      <c r="Q6" s="4" t="s">
        <v>746</v>
      </c>
      <c r="AE6" s="4" t="s">
        <v>745</v>
      </c>
      <c r="AF6" s="4" t="s">
        <v>746</v>
      </c>
      <c r="AT6" s="4" t="s">
        <v>745</v>
      </c>
      <c r="AU6" s="4" t="s">
        <v>746</v>
      </c>
    </row>
    <row r="7" spans="1:59" x14ac:dyDescent="0.3">
      <c r="A7" s="4" t="s">
        <v>747</v>
      </c>
      <c r="B7" t="s">
        <v>748</v>
      </c>
      <c r="C7" t="s">
        <v>749</v>
      </c>
      <c r="D7" t="s">
        <v>750</v>
      </c>
      <c r="E7" t="s">
        <v>751</v>
      </c>
      <c r="F7" s="11" t="s">
        <v>796</v>
      </c>
      <c r="G7" s="11" t="s">
        <v>797</v>
      </c>
      <c r="H7" s="11" t="s">
        <v>798</v>
      </c>
      <c r="I7" s="11" t="s">
        <v>799</v>
      </c>
      <c r="J7" s="11" t="s">
        <v>800</v>
      </c>
      <c r="K7" s="11" t="s">
        <v>801</v>
      </c>
      <c r="L7" s="11" t="s">
        <v>802</v>
      </c>
      <c r="M7" s="11" t="s">
        <v>803</v>
      </c>
      <c r="P7" s="4" t="s">
        <v>747</v>
      </c>
      <c r="Q7" t="s">
        <v>748</v>
      </c>
      <c r="R7" t="s">
        <v>749</v>
      </c>
      <c r="S7" t="s">
        <v>750</v>
      </c>
      <c r="T7" t="s">
        <v>751</v>
      </c>
      <c r="U7" s="11" t="s">
        <v>796</v>
      </c>
      <c r="V7" s="11" t="s">
        <v>797</v>
      </c>
      <c r="W7" s="11" t="s">
        <v>798</v>
      </c>
      <c r="X7" s="11" t="s">
        <v>799</v>
      </c>
      <c r="Y7" s="11" t="s">
        <v>800</v>
      </c>
      <c r="Z7" s="11" t="s">
        <v>801</v>
      </c>
      <c r="AA7" s="11" t="s">
        <v>802</v>
      </c>
      <c r="AB7" s="11" t="s">
        <v>803</v>
      </c>
      <c r="AE7" s="4" t="s">
        <v>747</v>
      </c>
      <c r="AF7" t="s">
        <v>748</v>
      </c>
      <c r="AG7" t="s">
        <v>749</v>
      </c>
      <c r="AH7" t="s">
        <v>750</v>
      </c>
      <c r="AI7" t="s">
        <v>751</v>
      </c>
      <c r="AJ7" s="11" t="s">
        <v>796</v>
      </c>
      <c r="AK7" s="11" t="s">
        <v>797</v>
      </c>
      <c r="AL7" s="11" t="s">
        <v>798</v>
      </c>
      <c r="AM7" s="11" t="s">
        <v>799</v>
      </c>
      <c r="AN7" s="11" t="s">
        <v>800</v>
      </c>
      <c r="AO7" s="11" t="s">
        <v>801</v>
      </c>
      <c r="AP7" s="11" t="s">
        <v>802</v>
      </c>
      <c r="AQ7" s="11" t="s">
        <v>803</v>
      </c>
      <c r="AT7" s="4" t="s">
        <v>747</v>
      </c>
      <c r="AU7" t="s">
        <v>748</v>
      </c>
      <c r="AV7" t="s">
        <v>749</v>
      </c>
      <c r="AW7" t="s">
        <v>750</v>
      </c>
      <c r="AX7" t="s">
        <v>751</v>
      </c>
      <c r="AY7" s="11" t="s">
        <v>796</v>
      </c>
      <c r="AZ7" s="11" t="s">
        <v>797</v>
      </c>
      <c r="BA7" s="11" t="s">
        <v>798</v>
      </c>
      <c r="BB7" s="11" t="s">
        <v>799</v>
      </c>
      <c r="BC7" s="11" t="s">
        <v>800</v>
      </c>
      <c r="BD7" s="11" t="s">
        <v>801</v>
      </c>
      <c r="BE7" s="11" t="s">
        <v>802</v>
      </c>
      <c r="BF7" s="11" t="s">
        <v>803</v>
      </c>
    </row>
    <row r="8" spans="1:59" x14ac:dyDescent="0.3">
      <c r="A8" s="5">
        <v>1</v>
      </c>
      <c r="B8" s="16">
        <v>1</v>
      </c>
      <c r="C8" s="16">
        <v>0</v>
      </c>
      <c r="D8" s="16">
        <v>0</v>
      </c>
      <c r="E8" s="16">
        <v>1</v>
      </c>
      <c r="F8" s="8">
        <f>B8/3</f>
        <v>0.33333333333333331</v>
      </c>
      <c r="G8" s="8">
        <f>C8/4</f>
        <v>0</v>
      </c>
      <c r="H8" s="7">
        <f>'SPF Coefficients'!$H$3 + 'SPF Coefficients'!$H$4*'Curve Info'!B9 + 'SPF Coefficients'!$H$5*'Curve Info'!J9 + 'SPF Coefficients'!$H$6*'Curve Info'!D9 + 'SPF Coefficients'!$H$7*'Curve Info'!L9 + 'SPF Coefficients'!$H$8*'Curve Info'!K9 + 'SPF Coefficients'!$H$9*'Curve Info'!H9</f>
        <v>1.0475970553740119</v>
      </c>
      <c r="I8" s="7">
        <f>'SPF Coefficients'!$H$3 + 'SPF Coefficients'!$H$4*'Curve Info'!B9 + 'SPF Coefficients'!$H$5*'Curve Info'!J9 + 'SPF Coefficients'!$H$6*'Curve Info'!D9 + 'SPF Coefficients'!$H$7*'Curve Info'!M9 + 'SPF Coefficients'!$H$8*'Curve Info'!K9 + 'SPF Coefficients'!$H$9*'Curve Info'!H9</f>
        <v>1.0423426035676562</v>
      </c>
      <c r="J8" s="12">
        <f>1/(1+'SPF Coefficients'!$G$10*I8)</f>
        <v>0.26920240423155711</v>
      </c>
      <c r="K8" s="12">
        <f>(J8*I8)+(1-J8)*(G8)</f>
        <v>0.28060113491339389</v>
      </c>
      <c r="L8" s="12">
        <f>H8/I8</f>
        <v>1.0050410026303935</v>
      </c>
      <c r="M8" s="12">
        <f>K8*L8</f>
        <v>0.28201564597258372</v>
      </c>
      <c r="P8" s="5">
        <v>1</v>
      </c>
      <c r="Q8" s="16">
        <v>0</v>
      </c>
      <c r="R8" s="16">
        <v>0</v>
      </c>
      <c r="S8" s="16">
        <v>0</v>
      </c>
      <c r="T8" s="16">
        <v>0</v>
      </c>
      <c r="U8" s="8">
        <f>Q8/3</f>
        <v>0</v>
      </c>
      <c r="V8" s="8">
        <f>R8/4</f>
        <v>0</v>
      </c>
      <c r="W8" s="7">
        <v>1.0475970553740119</v>
      </c>
      <c r="X8" s="7">
        <v>1.0423426035676562</v>
      </c>
      <c r="Y8" s="12">
        <v>0.26920240423155711</v>
      </c>
      <c r="Z8" s="12">
        <f>(Y8*X8)+(1-Y8)*(V8)</f>
        <v>0.28060113491339389</v>
      </c>
      <c r="AA8" s="12">
        <f>W8/X8</f>
        <v>1.0050410026303935</v>
      </c>
      <c r="AB8" s="12">
        <f>Z8*AA8</f>
        <v>0.28201564597258372</v>
      </c>
      <c r="AE8" s="5">
        <v>1</v>
      </c>
      <c r="AF8" s="16">
        <v>1</v>
      </c>
      <c r="AG8" s="16">
        <v>0</v>
      </c>
      <c r="AH8" s="16">
        <v>0</v>
      </c>
      <c r="AI8" s="16">
        <v>1</v>
      </c>
      <c r="AJ8" s="8">
        <f>AF8/3</f>
        <v>0.33333333333333331</v>
      </c>
      <c r="AK8" s="8">
        <f>AG8/4</f>
        <v>0</v>
      </c>
      <c r="AL8" s="7">
        <v>1.0475970553740119</v>
      </c>
      <c r="AM8" s="7">
        <v>1.0423426035676562</v>
      </c>
      <c r="AN8" s="12">
        <v>0.26920240423155711</v>
      </c>
      <c r="AO8" s="12">
        <f>(AN8*AM8)+(1-AN8)*(AK8)</f>
        <v>0.28060113491339389</v>
      </c>
      <c r="AP8" s="12">
        <f>AL8/AM8</f>
        <v>1.0050410026303935</v>
      </c>
      <c r="AQ8" s="12">
        <f>AO8*AP8</f>
        <v>0.28201564597258372</v>
      </c>
      <c r="AT8" s="5">
        <v>1</v>
      </c>
      <c r="AU8" s="16">
        <v>0</v>
      </c>
      <c r="AV8" s="16">
        <v>0</v>
      </c>
      <c r="AW8" s="16">
        <v>0</v>
      </c>
      <c r="AX8" s="16">
        <v>0</v>
      </c>
      <c r="AY8" s="8">
        <f>AU8/3</f>
        <v>0</v>
      </c>
      <c r="AZ8" s="8">
        <f>AV8/4</f>
        <v>0</v>
      </c>
      <c r="BA8" s="7">
        <v>1.0475970553740119</v>
      </c>
      <c r="BB8" s="7">
        <v>1.0423426035676562</v>
      </c>
      <c r="BC8" s="12">
        <v>0.26920240423155711</v>
      </c>
      <c r="BD8" s="12">
        <f>(BC8*BB8)+(1-BC8)*(AZ8)</f>
        <v>0.28060113491339389</v>
      </c>
      <c r="BE8" s="12">
        <f>BA8/BB8</f>
        <v>1.0050410026303935</v>
      </c>
      <c r="BF8" s="12">
        <f>BD8*BE8</f>
        <v>0.28201564597258372</v>
      </c>
    </row>
    <row r="9" spans="1:59" x14ac:dyDescent="0.3">
      <c r="A9" s="5">
        <v>2</v>
      </c>
      <c r="B9" s="16">
        <v>0</v>
      </c>
      <c r="C9" s="16">
        <v>0</v>
      </c>
      <c r="D9" s="16">
        <v>0</v>
      </c>
      <c r="E9" s="16">
        <v>0</v>
      </c>
      <c r="F9" s="8">
        <f t="shared" ref="F9:F72" si="0">B9/3</f>
        <v>0</v>
      </c>
      <c r="G9" s="8">
        <f t="shared" ref="G9:G72" si="1">C9/4</f>
        <v>0</v>
      </c>
      <c r="H9" s="7">
        <f>'SPF Coefficients'!$H$3 + 'SPF Coefficients'!$H$4*'Curve Info'!B10 + 'SPF Coefficients'!$H$5*'Curve Info'!J10 + 'SPF Coefficients'!$H$6*'Curve Info'!D10 + 'SPF Coefficients'!$H$7*'Curve Info'!L10 + 'SPF Coefficients'!$H$8*'Curve Info'!K10 + 'SPF Coefficients'!$H$9*'Curve Info'!H10</f>
        <v>1.0117554513713647</v>
      </c>
      <c r="I9" s="7">
        <f>'SPF Coefficients'!$H$3 + 'SPF Coefficients'!$H$4*'Curve Info'!B10 + 'SPF Coefficients'!$H$5*'Curve Info'!J10 + 'SPF Coefficients'!$H$6*'Curve Info'!D10 + 'SPF Coefficients'!$H$7*'Curve Info'!M10 + 'SPF Coefficients'!$H$8*'Curve Info'!K10 + 'SPF Coefficients'!$H$9*'Curve Info'!H10</f>
        <v>0.99849730014470128</v>
      </c>
      <c r="J9" s="12">
        <f>1/(1+'SPF Coefficients'!$G$10*I9)</f>
        <v>0.27774025441387312</v>
      </c>
      <c r="K9" s="12">
        <f t="shared" ref="K9:K72" si="2">(J9*I9)+(1-J9)*(G9)</f>
        <v>0.27732289417375477</v>
      </c>
      <c r="L9" s="12">
        <f t="shared" ref="L9:L72" si="3">H9/I9</f>
        <v>1.0132781042319714</v>
      </c>
      <c r="M9" s="12">
        <f t="shared" ref="M9:M72" si="4">K9*L9</f>
        <v>0.28100521646850585</v>
      </c>
      <c r="P9" s="5">
        <v>2</v>
      </c>
      <c r="Q9" s="16">
        <v>0</v>
      </c>
      <c r="R9" s="16">
        <v>0</v>
      </c>
      <c r="S9" s="16">
        <v>0</v>
      </c>
      <c r="T9" s="16">
        <v>0</v>
      </c>
      <c r="U9" s="8">
        <f t="shared" ref="U9:U72" si="5">Q9/3</f>
        <v>0</v>
      </c>
      <c r="V9" s="8">
        <f t="shared" ref="V9:V72" si="6">R9/4</f>
        <v>0</v>
      </c>
      <c r="W9" s="7">
        <v>1.0117554513713647</v>
      </c>
      <c r="X9" s="7">
        <v>0.99849730014470128</v>
      </c>
      <c r="Y9" s="12">
        <v>0.27774025441387312</v>
      </c>
      <c r="Z9" s="12">
        <f t="shared" ref="Z9:Z72" si="7">(Y9*X9)+(1-Y9)*(V9)</f>
        <v>0.27732289417375477</v>
      </c>
      <c r="AA9" s="12">
        <f t="shared" ref="AA9:AA72" si="8">W9/X9</f>
        <v>1.0132781042319714</v>
      </c>
      <c r="AB9" s="12">
        <f t="shared" ref="AB9:AB72" si="9">Z9*AA9</f>
        <v>0.28100521646850585</v>
      </c>
      <c r="AE9" s="5">
        <v>2</v>
      </c>
      <c r="AF9" s="16">
        <v>0</v>
      </c>
      <c r="AG9" s="16">
        <v>0</v>
      </c>
      <c r="AH9" s="16">
        <v>0</v>
      </c>
      <c r="AI9" s="16">
        <v>0</v>
      </c>
      <c r="AJ9" s="8">
        <f t="shared" ref="AJ9:AJ72" si="10">AF9/3</f>
        <v>0</v>
      </c>
      <c r="AK9" s="8">
        <f t="shared" ref="AK9:AK72" si="11">AG9/4</f>
        <v>0</v>
      </c>
      <c r="AL9" s="7">
        <v>1.0117554513713647</v>
      </c>
      <c r="AM9" s="7">
        <v>0.99849730014470128</v>
      </c>
      <c r="AN9" s="12">
        <v>0.27774025441387312</v>
      </c>
      <c r="AO9" s="12">
        <f t="shared" ref="AO9:AO72" si="12">(AN9*AM9)+(1-AN9)*(AK9)</f>
        <v>0.27732289417375477</v>
      </c>
      <c r="AP9" s="12">
        <f t="shared" ref="AP9:AP72" si="13">AL9/AM9</f>
        <v>1.0132781042319714</v>
      </c>
      <c r="AQ9" s="12">
        <f t="shared" ref="AQ9:AQ72" si="14">AO9*AP9</f>
        <v>0.28100521646850585</v>
      </c>
      <c r="AT9" s="5">
        <v>2</v>
      </c>
      <c r="AU9" s="16">
        <v>0</v>
      </c>
      <c r="AV9" s="16">
        <v>0</v>
      </c>
      <c r="AW9" s="16">
        <v>0</v>
      </c>
      <c r="AX9" s="16">
        <v>0</v>
      </c>
      <c r="AY9" s="8">
        <f t="shared" ref="AY9:AY72" si="15">AU9/3</f>
        <v>0</v>
      </c>
      <c r="AZ9" s="8">
        <f t="shared" ref="AZ9:AZ72" si="16">AV9/4</f>
        <v>0</v>
      </c>
      <c r="BA9" s="7">
        <v>1.0117554513713647</v>
      </c>
      <c r="BB9" s="7">
        <v>0.99849730014470128</v>
      </c>
      <c r="BC9" s="12">
        <v>0.27774025441387312</v>
      </c>
      <c r="BD9" s="12">
        <f t="shared" ref="BD9:BD72" si="17">(BC9*BB9)+(1-BC9)*(AZ9)</f>
        <v>0.27732289417375477</v>
      </c>
      <c r="BE9" s="12">
        <f t="shared" ref="BE9:BE72" si="18">BA9/BB9</f>
        <v>1.0132781042319714</v>
      </c>
      <c r="BF9" s="12">
        <f t="shared" ref="BF9:BF72" si="19">BD9*BE9</f>
        <v>0.28100521646850585</v>
      </c>
    </row>
    <row r="10" spans="1:59" x14ac:dyDescent="0.3">
      <c r="A10" s="5">
        <v>3</v>
      </c>
      <c r="B10" s="16">
        <v>2</v>
      </c>
      <c r="C10" s="16">
        <v>2</v>
      </c>
      <c r="D10" s="16">
        <v>0</v>
      </c>
      <c r="E10" s="16">
        <v>4</v>
      </c>
      <c r="F10" s="8">
        <f t="shared" si="0"/>
        <v>0.66666666666666663</v>
      </c>
      <c r="G10" s="8">
        <f t="shared" si="1"/>
        <v>0.5</v>
      </c>
      <c r="H10" s="7">
        <f>'SPF Coefficients'!$H$3 + 'SPF Coefficients'!$H$4*'Curve Info'!B11 + 'SPF Coefficients'!$H$5*'Curve Info'!J11 + 'SPF Coefficients'!$H$6*'Curve Info'!D11 + 'SPF Coefficients'!$H$7*'Curve Info'!L11 + 'SPF Coefficients'!$H$8*'Curve Info'!K11 + 'SPF Coefficients'!$H$9*'Curve Info'!H11</f>
        <v>1.0340900001068061</v>
      </c>
      <c r="I10" s="7">
        <f>'SPF Coefficients'!$H$3 + 'SPF Coefficients'!$H$4*'Curve Info'!B11 + 'SPF Coefficients'!$H$5*'Curve Info'!J11 + 'SPF Coefficients'!$H$6*'Curve Info'!D11 + 'SPF Coefficients'!$H$7*'Curve Info'!M11 + 'SPF Coefficients'!$H$8*'Curve Info'!K11 + 'SPF Coefficients'!$H$9*'Curve Info'!H11</f>
        <v>1.0261635134291562</v>
      </c>
      <c r="J10" s="12">
        <f>1/(1+'SPF Coefficients'!$G$10*I10)</f>
        <v>0.2722910930135497</v>
      </c>
      <c r="K10" s="12">
        <f t="shared" si="2"/>
        <v>0.64326963817547456</v>
      </c>
      <c r="L10" s="12">
        <f t="shared" si="3"/>
        <v>1.0077243895089991</v>
      </c>
      <c r="M10" s="12">
        <f t="shared" si="4"/>
        <v>0.64823850342005485</v>
      </c>
      <c r="P10" s="5">
        <v>3</v>
      </c>
      <c r="Q10" s="16">
        <v>0</v>
      </c>
      <c r="R10" s="16">
        <v>0</v>
      </c>
      <c r="S10" s="16">
        <v>0</v>
      </c>
      <c r="T10" s="16">
        <v>0</v>
      </c>
      <c r="U10" s="8">
        <f t="shared" si="5"/>
        <v>0</v>
      </c>
      <c r="V10" s="8">
        <f t="shared" si="6"/>
        <v>0</v>
      </c>
      <c r="W10" s="7">
        <v>1.0340900001068061</v>
      </c>
      <c r="X10" s="7">
        <v>1.0261635134291562</v>
      </c>
      <c r="Y10" s="12">
        <v>0.2722910930135497</v>
      </c>
      <c r="Z10" s="12">
        <f t="shared" si="7"/>
        <v>0.27941518468224935</v>
      </c>
      <c r="AA10" s="12">
        <f t="shared" si="8"/>
        <v>1.0077243895089991</v>
      </c>
      <c r="AB10" s="12">
        <f t="shared" si="9"/>
        <v>0.28157349640346396</v>
      </c>
      <c r="AE10" s="5">
        <v>3</v>
      </c>
      <c r="AF10" s="16">
        <v>0</v>
      </c>
      <c r="AG10" s="16">
        <v>0</v>
      </c>
      <c r="AH10" s="16">
        <v>0</v>
      </c>
      <c r="AI10" s="16">
        <v>0</v>
      </c>
      <c r="AJ10" s="8">
        <f t="shared" si="10"/>
        <v>0</v>
      </c>
      <c r="AK10" s="8">
        <f t="shared" si="11"/>
        <v>0</v>
      </c>
      <c r="AL10" s="7">
        <v>1.0340900001068061</v>
      </c>
      <c r="AM10" s="7">
        <v>1.0261635134291562</v>
      </c>
      <c r="AN10" s="12">
        <v>0.2722910930135497</v>
      </c>
      <c r="AO10" s="12">
        <f t="shared" si="12"/>
        <v>0.27941518468224935</v>
      </c>
      <c r="AP10" s="12">
        <f t="shared" si="13"/>
        <v>1.0077243895089991</v>
      </c>
      <c r="AQ10" s="12">
        <f t="shared" si="14"/>
        <v>0.28157349640346396</v>
      </c>
      <c r="AT10" s="5">
        <v>3</v>
      </c>
      <c r="AU10" s="16">
        <v>0</v>
      </c>
      <c r="AV10" s="16">
        <v>0</v>
      </c>
      <c r="AW10" s="16">
        <v>0</v>
      </c>
      <c r="AX10" s="16">
        <v>0</v>
      </c>
      <c r="AY10" s="8">
        <f t="shared" si="15"/>
        <v>0</v>
      </c>
      <c r="AZ10" s="8">
        <f t="shared" si="16"/>
        <v>0</v>
      </c>
      <c r="BA10" s="7">
        <v>1.0340900001068061</v>
      </c>
      <c r="BB10" s="7">
        <v>1.0261635134291562</v>
      </c>
      <c r="BC10" s="12">
        <v>0.2722910930135497</v>
      </c>
      <c r="BD10" s="12">
        <f t="shared" si="17"/>
        <v>0.27941518468224935</v>
      </c>
      <c r="BE10" s="12">
        <f t="shared" si="18"/>
        <v>1.0077243895089991</v>
      </c>
      <c r="BF10" s="12">
        <f t="shared" si="19"/>
        <v>0.28157349640346396</v>
      </c>
    </row>
    <row r="11" spans="1:59" x14ac:dyDescent="0.3">
      <c r="A11" s="5">
        <v>4</v>
      </c>
      <c r="B11" s="16">
        <v>0</v>
      </c>
      <c r="C11" s="16">
        <v>4</v>
      </c>
      <c r="D11" s="16">
        <v>1</v>
      </c>
      <c r="E11" s="16">
        <v>5</v>
      </c>
      <c r="F11" s="8">
        <f t="shared" si="0"/>
        <v>0</v>
      </c>
      <c r="G11" s="8">
        <f t="shared" si="1"/>
        <v>1</v>
      </c>
      <c r="H11" s="7">
        <f>'SPF Coefficients'!$H$3 + 'SPF Coefficients'!$H$4*'Curve Info'!B12 + 'SPF Coefficients'!$H$5*'Curve Info'!J12 + 'SPF Coefficients'!$H$6*'Curve Info'!D12 + 'SPF Coefficients'!$H$7*'Curve Info'!L12 + 'SPF Coefficients'!$H$8*'Curve Info'!K12 + 'SPF Coefficients'!$H$9*'Curve Info'!H12</f>
        <v>1.014085474135656</v>
      </c>
      <c r="I11" s="7">
        <f>'SPF Coefficients'!$H$3 + 'SPF Coefficients'!$H$4*'Curve Info'!B12 + 'SPF Coefficients'!$H$5*'Curve Info'!J12 + 'SPF Coefficients'!$H$6*'Curve Info'!D12 + 'SPF Coefficients'!$H$7*'Curve Info'!M12 + 'SPF Coefficients'!$H$8*'Curve Info'!K12 + 'SPF Coefficients'!$H$9*'Curve Info'!H12</f>
        <v>1.0061589874580061</v>
      </c>
      <c r="J11" s="12">
        <f>1/(1+'SPF Coefficients'!$G$10*I11)</f>
        <v>0.27620948587131655</v>
      </c>
      <c r="K11" s="12">
        <f t="shared" si="2"/>
        <v>1.0017011707592638</v>
      </c>
      <c r="L11" s="12">
        <f t="shared" si="3"/>
        <v>1.0078779663815116</v>
      </c>
      <c r="M11" s="12">
        <f t="shared" si="4"/>
        <v>1.0095925389068261</v>
      </c>
      <c r="P11" s="5">
        <v>4</v>
      </c>
      <c r="Q11" s="16">
        <v>0</v>
      </c>
      <c r="R11" s="16">
        <v>0</v>
      </c>
      <c r="S11" s="16">
        <v>0</v>
      </c>
      <c r="T11" s="16">
        <v>0</v>
      </c>
      <c r="U11" s="8">
        <f t="shared" si="5"/>
        <v>0</v>
      </c>
      <c r="V11" s="8">
        <f t="shared" si="6"/>
        <v>0</v>
      </c>
      <c r="W11" s="7">
        <v>1.014085474135656</v>
      </c>
      <c r="X11" s="7">
        <v>1.0061589874580061</v>
      </c>
      <c r="Y11" s="12">
        <v>0.27620948587131655</v>
      </c>
      <c r="Z11" s="12">
        <f t="shared" si="7"/>
        <v>0.27791065663058029</v>
      </c>
      <c r="AA11" s="12">
        <f t="shared" si="8"/>
        <v>1.0078779663815116</v>
      </c>
      <c r="AB11" s="12">
        <f t="shared" si="9"/>
        <v>0.28010002744057982</v>
      </c>
      <c r="AE11" s="5">
        <v>4</v>
      </c>
      <c r="AF11" s="16">
        <v>0</v>
      </c>
      <c r="AG11" s="16">
        <v>0</v>
      </c>
      <c r="AH11" s="16">
        <v>0</v>
      </c>
      <c r="AI11" s="16">
        <v>0</v>
      </c>
      <c r="AJ11" s="8">
        <f t="shared" si="10"/>
        <v>0</v>
      </c>
      <c r="AK11" s="8">
        <f t="shared" si="11"/>
        <v>0</v>
      </c>
      <c r="AL11" s="7">
        <v>1.014085474135656</v>
      </c>
      <c r="AM11" s="7">
        <v>1.0061589874580061</v>
      </c>
      <c r="AN11" s="12">
        <v>0.27620948587131655</v>
      </c>
      <c r="AO11" s="12">
        <f t="shared" si="12"/>
        <v>0.27791065663058029</v>
      </c>
      <c r="AP11" s="12">
        <f t="shared" si="13"/>
        <v>1.0078779663815116</v>
      </c>
      <c r="AQ11" s="12">
        <f t="shared" si="14"/>
        <v>0.28010002744057982</v>
      </c>
      <c r="AT11" s="5">
        <v>4</v>
      </c>
      <c r="AU11" s="16">
        <v>0</v>
      </c>
      <c r="AV11" s="16">
        <v>0</v>
      </c>
      <c r="AW11" s="16">
        <v>0</v>
      </c>
      <c r="AX11" s="16">
        <v>0</v>
      </c>
      <c r="AY11" s="8">
        <f t="shared" si="15"/>
        <v>0</v>
      </c>
      <c r="AZ11" s="8">
        <f t="shared" si="16"/>
        <v>0</v>
      </c>
      <c r="BA11" s="7">
        <v>1.014085474135656</v>
      </c>
      <c r="BB11" s="7">
        <v>1.0061589874580061</v>
      </c>
      <c r="BC11" s="12">
        <v>0.27620948587131655</v>
      </c>
      <c r="BD11" s="12">
        <f t="shared" si="17"/>
        <v>0.27791065663058029</v>
      </c>
      <c r="BE11" s="12">
        <f t="shared" si="18"/>
        <v>1.0078779663815116</v>
      </c>
      <c r="BF11" s="12">
        <f t="shared" si="19"/>
        <v>0.28010002744057982</v>
      </c>
    </row>
    <row r="12" spans="1:59" x14ac:dyDescent="0.3">
      <c r="A12" s="5">
        <v>7</v>
      </c>
      <c r="B12" s="16">
        <v>0</v>
      </c>
      <c r="C12" s="16">
        <v>1</v>
      </c>
      <c r="D12" s="16">
        <v>0</v>
      </c>
      <c r="E12" s="16">
        <v>1</v>
      </c>
      <c r="F12" s="8">
        <f t="shared" si="0"/>
        <v>0</v>
      </c>
      <c r="G12" s="8">
        <f t="shared" si="1"/>
        <v>0.25</v>
      </c>
      <c r="H12" s="7">
        <f>'SPF Coefficients'!$H$3 + 'SPF Coefficients'!$H$4*'Curve Info'!B13 + 'SPF Coefficients'!$H$5*'Curve Info'!J13 + 'SPF Coefficients'!$H$6*'Curve Info'!D13 + 'SPF Coefficients'!$H$7*'Curve Info'!L13 + 'SPF Coefficients'!$H$8*'Curve Info'!K13 + 'SPF Coefficients'!$H$9*'Curve Info'!H13</f>
        <v>0.90285623654773772</v>
      </c>
      <c r="I12" s="7">
        <f>'SPF Coefficients'!$H$3 + 'SPF Coefficients'!$H$4*'Curve Info'!B13 + 'SPF Coefficients'!$H$5*'Curve Info'!J13 + 'SPF Coefficients'!$H$6*'Curve Info'!D13 + 'SPF Coefficients'!$H$7*'Curve Info'!M13 + 'SPF Coefficients'!$H$8*'Curve Info'!K13 + 'SPF Coefficients'!$H$9*'Curve Info'!H13</f>
        <v>0.89728219312664315</v>
      </c>
      <c r="J12" s="12">
        <f>1/(1+'SPF Coefficients'!$G$10*I12)</f>
        <v>0.2996809826612245</v>
      </c>
      <c r="K12" s="12">
        <f t="shared" si="2"/>
        <v>0.44397816369530491</v>
      </c>
      <c r="L12" s="12">
        <f t="shared" si="3"/>
        <v>1.0062121409115135</v>
      </c>
      <c r="M12" s="12">
        <f t="shared" si="4"/>
        <v>0.44673621860981511</v>
      </c>
      <c r="P12" s="5">
        <v>7</v>
      </c>
      <c r="Q12" s="16">
        <v>0</v>
      </c>
      <c r="R12" s="16">
        <v>1</v>
      </c>
      <c r="S12" s="16">
        <v>0</v>
      </c>
      <c r="T12" s="16">
        <v>1</v>
      </c>
      <c r="U12" s="8">
        <f t="shared" si="5"/>
        <v>0</v>
      </c>
      <c r="V12" s="8">
        <f t="shared" si="6"/>
        <v>0.25</v>
      </c>
      <c r="W12" s="7">
        <v>0.90285623654773772</v>
      </c>
      <c r="X12" s="7">
        <v>0.89728219312664315</v>
      </c>
      <c r="Y12" s="12">
        <v>0.2996809826612245</v>
      </c>
      <c r="Z12" s="12">
        <f t="shared" si="7"/>
        <v>0.44397816369530491</v>
      </c>
      <c r="AA12" s="12">
        <f t="shared" si="8"/>
        <v>1.0062121409115135</v>
      </c>
      <c r="AB12" s="12">
        <f t="shared" si="9"/>
        <v>0.44673621860981511</v>
      </c>
      <c r="AE12" s="5">
        <v>7</v>
      </c>
      <c r="AF12" s="16">
        <v>0</v>
      </c>
      <c r="AG12" s="16">
        <v>0</v>
      </c>
      <c r="AH12" s="16">
        <v>0</v>
      </c>
      <c r="AI12" s="16">
        <v>0</v>
      </c>
      <c r="AJ12" s="8">
        <f t="shared" si="10"/>
        <v>0</v>
      </c>
      <c r="AK12" s="8">
        <f t="shared" si="11"/>
        <v>0</v>
      </c>
      <c r="AL12" s="7">
        <v>0.90285623654773772</v>
      </c>
      <c r="AM12" s="7">
        <v>0.89728219312664315</v>
      </c>
      <c r="AN12" s="12">
        <v>0.2996809826612245</v>
      </c>
      <c r="AO12" s="12">
        <f t="shared" si="12"/>
        <v>0.26889840936061105</v>
      </c>
      <c r="AP12" s="12">
        <f t="shared" si="13"/>
        <v>1.0062121409115135</v>
      </c>
      <c r="AQ12" s="12">
        <f t="shared" si="14"/>
        <v>0.27056884417044097</v>
      </c>
      <c r="AT12" s="5">
        <v>7</v>
      </c>
      <c r="AU12" s="16">
        <v>0</v>
      </c>
      <c r="AV12" s="16">
        <v>0</v>
      </c>
      <c r="AW12" s="16">
        <v>0</v>
      </c>
      <c r="AX12" s="16">
        <v>0</v>
      </c>
      <c r="AY12" s="8">
        <f t="shared" si="15"/>
        <v>0</v>
      </c>
      <c r="AZ12" s="8">
        <f t="shared" si="16"/>
        <v>0</v>
      </c>
      <c r="BA12" s="7">
        <v>0.90285623654773772</v>
      </c>
      <c r="BB12" s="7">
        <v>0.89728219312664315</v>
      </c>
      <c r="BC12" s="12">
        <v>0.2996809826612245</v>
      </c>
      <c r="BD12" s="12">
        <f t="shared" si="17"/>
        <v>0.26889840936061105</v>
      </c>
      <c r="BE12" s="12">
        <f t="shared" si="18"/>
        <v>1.0062121409115135</v>
      </c>
      <c r="BF12" s="12">
        <f t="shared" si="19"/>
        <v>0.27056884417044097</v>
      </c>
    </row>
    <row r="13" spans="1:59" x14ac:dyDescent="0.3">
      <c r="A13" s="5">
        <v>8</v>
      </c>
      <c r="B13" s="16">
        <v>3</v>
      </c>
      <c r="C13" s="16">
        <v>4</v>
      </c>
      <c r="D13" s="16">
        <v>1</v>
      </c>
      <c r="E13" s="16">
        <v>8</v>
      </c>
      <c r="F13" s="8">
        <f t="shared" si="0"/>
        <v>1</v>
      </c>
      <c r="G13" s="8">
        <f t="shared" si="1"/>
        <v>1</v>
      </c>
      <c r="H13" s="7">
        <f>'SPF Coefficients'!$H$3 + 'SPF Coefficients'!$H$4*'Curve Info'!B14 + 'SPF Coefficients'!$H$5*'Curve Info'!J14 + 'SPF Coefficients'!$H$6*'Curve Info'!D14 + 'SPF Coefficients'!$H$7*'Curve Info'!L14 + 'SPF Coefficients'!$H$8*'Curve Info'!K14 + 'SPF Coefficients'!$H$9*'Curve Info'!H14</f>
        <v>0.99576790641721757</v>
      </c>
      <c r="I13" s="7">
        <f>'SPF Coefficients'!$H$3 + 'SPF Coefficients'!$H$4*'Curve Info'!B14 + 'SPF Coefficients'!$H$5*'Curve Info'!J14 + 'SPF Coefficients'!$H$6*'Curve Info'!D14 + 'SPF Coefficients'!$H$7*'Curve Info'!M14 + 'SPF Coefficients'!$H$8*'Curve Info'!K14 + 'SPF Coefficients'!$H$9*'Curve Info'!H14</f>
        <v>0.99064256649705251</v>
      </c>
      <c r="J13" s="12">
        <f>1/(1+'SPF Coefficients'!$G$10*I13)</f>
        <v>0.27932730720468801</v>
      </c>
      <c r="K13" s="12">
        <f t="shared" si="2"/>
        <v>0.99738621329727473</v>
      </c>
      <c r="L13" s="12">
        <f t="shared" si="3"/>
        <v>1.0051737529695381</v>
      </c>
      <c r="M13" s="12">
        <f t="shared" si="4"/>
        <v>1.0025464431800979</v>
      </c>
      <c r="P13" s="5">
        <v>8</v>
      </c>
      <c r="Q13" s="16">
        <v>0</v>
      </c>
      <c r="R13" s="16">
        <v>0</v>
      </c>
      <c r="S13" s="16">
        <v>0</v>
      </c>
      <c r="T13" s="16">
        <v>0</v>
      </c>
      <c r="U13" s="8">
        <f t="shared" si="5"/>
        <v>0</v>
      </c>
      <c r="V13" s="8">
        <f t="shared" si="6"/>
        <v>0</v>
      </c>
      <c r="W13" s="7">
        <v>0.99576790641721757</v>
      </c>
      <c r="X13" s="7">
        <v>0.99064256649705251</v>
      </c>
      <c r="Y13" s="12">
        <v>0.27932730720468801</v>
      </c>
      <c r="Z13" s="12">
        <f t="shared" si="7"/>
        <v>0.27671352050196274</v>
      </c>
      <c r="AA13" s="12">
        <f t="shared" si="8"/>
        <v>1.0051737529695381</v>
      </c>
      <c r="AB13" s="12">
        <f t="shared" si="9"/>
        <v>0.27814516790037114</v>
      </c>
      <c r="AE13" s="5">
        <v>8</v>
      </c>
      <c r="AF13" s="16">
        <v>0</v>
      </c>
      <c r="AG13" s="16">
        <v>0</v>
      </c>
      <c r="AH13" s="16">
        <v>0</v>
      </c>
      <c r="AI13" s="16">
        <v>0</v>
      </c>
      <c r="AJ13" s="8">
        <f t="shared" si="10"/>
        <v>0</v>
      </c>
      <c r="AK13" s="8">
        <f t="shared" si="11"/>
        <v>0</v>
      </c>
      <c r="AL13" s="7">
        <v>0.99576790641721757</v>
      </c>
      <c r="AM13" s="7">
        <v>0.99064256649705251</v>
      </c>
      <c r="AN13" s="12">
        <v>0.27932730720468801</v>
      </c>
      <c r="AO13" s="12">
        <f t="shared" si="12"/>
        <v>0.27671352050196274</v>
      </c>
      <c r="AP13" s="12">
        <f t="shared" si="13"/>
        <v>1.0051737529695381</v>
      </c>
      <c r="AQ13" s="12">
        <f t="shared" si="14"/>
        <v>0.27814516790037114</v>
      </c>
      <c r="AT13" s="5">
        <v>8</v>
      </c>
      <c r="AU13" s="16">
        <v>0</v>
      </c>
      <c r="AV13" s="16">
        <v>0</v>
      </c>
      <c r="AW13" s="16">
        <v>0</v>
      </c>
      <c r="AX13" s="16">
        <v>0</v>
      </c>
      <c r="AY13" s="8">
        <f t="shared" si="15"/>
        <v>0</v>
      </c>
      <c r="AZ13" s="8">
        <f t="shared" si="16"/>
        <v>0</v>
      </c>
      <c r="BA13" s="7">
        <v>0.99576790641721757</v>
      </c>
      <c r="BB13" s="7">
        <v>0.99064256649705251</v>
      </c>
      <c r="BC13" s="12">
        <v>0.27932730720468801</v>
      </c>
      <c r="BD13" s="12">
        <f t="shared" si="17"/>
        <v>0.27671352050196274</v>
      </c>
      <c r="BE13" s="12">
        <f t="shared" si="18"/>
        <v>1.0051737529695381</v>
      </c>
      <c r="BF13" s="12">
        <f t="shared" si="19"/>
        <v>0.27814516790037114</v>
      </c>
    </row>
    <row r="14" spans="1:59" x14ac:dyDescent="0.3">
      <c r="A14" s="5">
        <v>9</v>
      </c>
      <c r="B14" s="16">
        <v>0</v>
      </c>
      <c r="C14" s="16">
        <v>2</v>
      </c>
      <c r="D14" s="16">
        <v>0</v>
      </c>
      <c r="E14" s="16">
        <v>2</v>
      </c>
      <c r="F14" s="8">
        <f t="shared" si="0"/>
        <v>0</v>
      </c>
      <c r="G14" s="8">
        <f t="shared" si="1"/>
        <v>0.5</v>
      </c>
      <c r="H14" s="7">
        <f>'SPF Coefficients'!$H$3 + 'SPF Coefficients'!$H$4*'Curve Info'!B15 + 'SPF Coefficients'!$H$5*'Curve Info'!J15 + 'SPF Coefficients'!$H$6*'Curve Info'!D15 + 'SPF Coefficients'!$H$7*'Curve Info'!L15 + 'SPF Coefficients'!$H$8*'Curve Info'!K15 + 'SPF Coefficients'!$H$9*'Curve Info'!H15</f>
        <v>0.99297570013275771</v>
      </c>
      <c r="I14" s="7">
        <f>'SPF Coefficients'!$H$3 + 'SPF Coefficients'!$H$4*'Curve Info'!B15 + 'SPF Coefficients'!$H$5*'Curve Info'!J15 + 'SPF Coefficients'!$H$6*'Curve Info'!D15 + 'SPF Coefficients'!$H$7*'Curve Info'!M15 + 'SPF Coefficients'!$H$8*'Curve Info'!K15 + 'SPF Coefficients'!$H$9*'Curve Info'!H15</f>
        <v>0.97946353061916636</v>
      </c>
      <c r="J14" s="12">
        <f>1/(1+'SPF Coefficients'!$G$10*I14)</f>
        <v>0.2816175692552681</v>
      </c>
      <c r="K14" s="12">
        <f t="shared" si="2"/>
        <v>0.63502535403951854</v>
      </c>
      <c r="L14" s="12">
        <f t="shared" si="3"/>
        <v>1.0137954799654967</v>
      </c>
      <c r="M14" s="12">
        <f t="shared" si="4"/>
        <v>0.64378583358875319</v>
      </c>
      <c r="P14" s="5">
        <v>9</v>
      </c>
      <c r="Q14" s="16">
        <v>0</v>
      </c>
      <c r="R14" s="16">
        <v>0</v>
      </c>
      <c r="S14" s="16">
        <v>0</v>
      </c>
      <c r="T14" s="16">
        <v>0</v>
      </c>
      <c r="U14" s="8">
        <f t="shared" si="5"/>
        <v>0</v>
      </c>
      <c r="V14" s="8">
        <f t="shared" si="6"/>
        <v>0</v>
      </c>
      <c r="W14" s="7">
        <v>0.99297570013275771</v>
      </c>
      <c r="X14" s="7">
        <v>0.97946353061916636</v>
      </c>
      <c r="Y14" s="12">
        <v>0.2816175692552681</v>
      </c>
      <c r="Z14" s="12">
        <f t="shared" si="7"/>
        <v>0.27583413866715251</v>
      </c>
      <c r="AA14" s="12">
        <f t="shared" si="8"/>
        <v>1.0137954799654967</v>
      </c>
      <c r="AB14" s="12">
        <f t="shared" si="9"/>
        <v>0.27963940300093526</v>
      </c>
      <c r="AE14" s="5">
        <v>9</v>
      </c>
      <c r="AF14" s="16">
        <v>0</v>
      </c>
      <c r="AG14" s="16">
        <v>0</v>
      </c>
      <c r="AH14" s="16">
        <v>0</v>
      </c>
      <c r="AI14" s="16">
        <v>0</v>
      </c>
      <c r="AJ14" s="8">
        <f t="shared" si="10"/>
        <v>0</v>
      </c>
      <c r="AK14" s="8">
        <f t="shared" si="11"/>
        <v>0</v>
      </c>
      <c r="AL14" s="7">
        <v>0.99297570013275771</v>
      </c>
      <c r="AM14" s="7">
        <v>0.97946353061916636</v>
      </c>
      <c r="AN14" s="12">
        <v>0.2816175692552681</v>
      </c>
      <c r="AO14" s="12">
        <f t="shared" si="12"/>
        <v>0.27583413866715251</v>
      </c>
      <c r="AP14" s="12">
        <f t="shared" si="13"/>
        <v>1.0137954799654967</v>
      </c>
      <c r="AQ14" s="12">
        <f t="shared" si="14"/>
        <v>0.27963940300093526</v>
      </c>
      <c r="AT14" s="5">
        <v>9</v>
      </c>
      <c r="AU14" s="16">
        <v>0</v>
      </c>
      <c r="AV14" s="16">
        <v>0</v>
      </c>
      <c r="AW14" s="16">
        <v>0</v>
      </c>
      <c r="AX14" s="16">
        <v>0</v>
      </c>
      <c r="AY14" s="8">
        <f t="shared" si="15"/>
        <v>0</v>
      </c>
      <c r="AZ14" s="8">
        <f t="shared" si="16"/>
        <v>0</v>
      </c>
      <c r="BA14" s="7">
        <v>0.99297570013275771</v>
      </c>
      <c r="BB14" s="7">
        <v>0.97946353061916636</v>
      </c>
      <c r="BC14" s="12">
        <v>0.2816175692552681</v>
      </c>
      <c r="BD14" s="12">
        <f t="shared" si="17"/>
        <v>0.27583413866715251</v>
      </c>
      <c r="BE14" s="12">
        <f t="shared" si="18"/>
        <v>1.0137954799654967</v>
      </c>
      <c r="BF14" s="12">
        <f t="shared" si="19"/>
        <v>0.27963940300093526</v>
      </c>
    </row>
    <row r="15" spans="1:59" x14ac:dyDescent="0.3">
      <c r="A15" s="5">
        <v>10</v>
      </c>
      <c r="B15" s="16">
        <v>1</v>
      </c>
      <c r="C15" s="16">
        <v>3</v>
      </c>
      <c r="D15" s="16">
        <v>1</v>
      </c>
      <c r="E15" s="16">
        <v>5</v>
      </c>
      <c r="F15" s="8">
        <f t="shared" si="0"/>
        <v>0.33333333333333331</v>
      </c>
      <c r="G15" s="8">
        <f t="shared" si="1"/>
        <v>0.75</v>
      </c>
      <c r="H15" s="7">
        <f>'SPF Coefficients'!$H$3 + 'SPF Coefficients'!$H$4*'Curve Info'!B16 + 'SPF Coefficients'!$H$5*'Curve Info'!J16 + 'SPF Coefficients'!$H$6*'Curve Info'!D16 + 'SPF Coefficients'!$H$7*'Curve Info'!L16 + 'SPF Coefficients'!$H$8*'Curve Info'!K16 + 'SPF Coefficients'!$H$9*'Curve Info'!H16</f>
        <v>1.0194731219132065</v>
      </c>
      <c r="I15" s="7">
        <f>'SPF Coefficients'!$H$3 + 'SPF Coefficients'!$H$4*'Curve Info'!B16 + 'SPF Coefficients'!$H$5*'Curve Info'!J16 + 'SPF Coefficients'!$H$6*'Curve Info'!D16 + 'SPF Coefficients'!$H$7*'Curve Info'!M16 + 'SPF Coefficients'!$H$8*'Curve Info'!K16 + 'SPF Coefficients'!$H$9*'Curve Info'!H16</f>
        <v>1.0059609523996154</v>
      </c>
      <c r="J15" s="12">
        <f>1/(1+'SPF Coefficients'!$G$10*I15)</f>
        <v>0.27624883986574078</v>
      </c>
      <c r="K15" s="12">
        <f t="shared" si="2"/>
        <v>0.82070891615132391</v>
      </c>
      <c r="L15" s="12">
        <f t="shared" si="3"/>
        <v>1.0134321013965395</v>
      </c>
      <c r="M15" s="12">
        <f t="shared" si="4"/>
        <v>0.83173276153011255</v>
      </c>
      <c r="P15" s="5">
        <v>10</v>
      </c>
      <c r="Q15" s="16">
        <v>0</v>
      </c>
      <c r="R15" s="16">
        <v>0</v>
      </c>
      <c r="S15" s="16">
        <v>0</v>
      </c>
      <c r="T15" s="16">
        <v>0</v>
      </c>
      <c r="U15" s="8">
        <f t="shared" si="5"/>
        <v>0</v>
      </c>
      <c r="V15" s="8">
        <f t="shared" si="6"/>
        <v>0</v>
      </c>
      <c r="W15" s="7">
        <v>1.0194731219132065</v>
      </c>
      <c r="X15" s="7">
        <v>1.0059609523996154</v>
      </c>
      <c r="Y15" s="12">
        <v>0.27624883986574078</v>
      </c>
      <c r="Z15" s="12">
        <f t="shared" si="7"/>
        <v>0.27789554605062944</v>
      </c>
      <c r="AA15" s="12">
        <f t="shared" si="8"/>
        <v>1.0134321013965395</v>
      </c>
      <c r="AB15" s="12">
        <f t="shared" si="9"/>
        <v>0.28162826720282819</v>
      </c>
      <c r="AE15" s="5">
        <v>10</v>
      </c>
      <c r="AF15" s="16">
        <v>0</v>
      </c>
      <c r="AG15" s="16">
        <v>0</v>
      </c>
      <c r="AH15" s="16">
        <v>0</v>
      </c>
      <c r="AI15" s="16">
        <v>0</v>
      </c>
      <c r="AJ15" s="8">
        <f t="shared" si="10"/>
        <v>0</v>
      </c>
      <c r="AK15" s="8">
        <f t="shared" si="11"/>
        <v>0</v>
      </c>
      <c r="AL15" s="7">
        <v>1.0194731219132065</v>
      </c>
      <c r="AM15" s="7">
        <v>1.0059609523996154</v>
      </c>
      <c r="AN15" s="12">
        <v>0.27624883986574078</v>
      </c>
      <c r="AO15" s="12">
        <f t="shared" si="12"/>
        <v>0.27789554605062944</v>
      </c>
      <c r="AP15" s="12">
        <f t="shared" si="13"/>
        <v>1.0134321013965395</v>
      </c>
      <c r="AQ15" s="12">
        <f t="shared" si="14"/>
        <v>0.28162826720282819</v>
      </c>
      <c r="AT15" s="5">
        <v>10</v>
      </c>
      <c r="AU15" s="16">
        <v>0</v>
      </c>
      <c r="AV15" s="16">
        <v>0</v>
      </c>
      <c r="AW15" s="16">
        <v>0</v>
      </c>
      <c r="AX15" s="16">
        <v>0</v>
      </c>
      <c r="AY15" s="8">
        <f t="shared" si="15"/>
        <v>0</v>
      </c>
      <c r="AZ15" s="8">
        <f t="shared" si="16"/>
        <v>0</v>
      </c>
      <c r="BA15" s="7">
        <v>1.0194731219132065</v>
      </c>
      <c r="BB15" s="7">
        <v>1.0059609523996154</v>
      </c>
      <c r="BC15" s="12">
        <v>0.27624883986574078</v>
      </c>
      <c r="BD15" s="12">
        <f t="shared" si="17"/>
        <v>0.27789554605062944</v>
      </c>
      <c r="BE15" s="12">
        <f t="shared" si="18"/>
        <v>1.0134321013965395</v>
      </c>
      <c r="BF15" s="12">
        <f t="shared" si="19"/>
        <v>0.28162826720282819</v>
      </c>
    </row>
    <row r="16" spans="1:59" x14ac:dyDescent="0.3">
      <c r="A16" s="5">
        <v>11</v>
      </c>
      <c r="B16" s="16">
        <v>2</v>
      </c>
      <c r="C16" s="16">
        <v>4</v>
      </c>
      <c r="D16" s="16">
        <v>0</v>
      </c>
      <c r="E16" s="16">
        <v>6</v>
      </c>
      <c r="F16" s="8">
        <f t="shared" si="0"/>
        <v>0.66666666666666663</v>
      </c>
      <c r="G16" s="8">
        <f t="shared" si="1"/>
        <v>1</v>
      </c>
      <c r="H16" s="7">
        <f>'SPF Coefficients'!$H$3 + 'SPF Coefficients'!$H$4*'Curve Info'!B17 + 'SPF Coefficients'!$H$5*'Curve Info'!J17 + 'SPF Coefficients'!$H$6*'Curve Info'!D17 + 'SPF Coefficients'!$H$7*'Curve Info'!L17 + 'SPF Coefficients'!$H$8*'Curve Info'!K17 + 'SPF Coefficients'!$H$9*'Curve Info'!H17</f>
        <v>1.0258515205543606</v>
      </c>
      <c r="I16" s="7">
        <f>'SPF Coefficients'!$H$3 + 'SPF Coefficients'!$H$4*'Curve Info'!B17 + 'SPF Coefficients'!$H$5*'Curve Info'!J17 + 'SPF Coefficients'!$H$6*'Curve Info'!D17 + 'SPF Coefficients'!$H$7*'Curve Info'!M17 + 'SPF Coefficients'!$H$8*'Curve Info'!K17 + 'SPF Coefficients'!$H$9*'Curve Info'!H17</f>
        <v>1.01900859853153</v>
      </c>
      <c r="J16" s="12">
        <f>1/(1+'SPF Coefficients'!$G$10*I16)</f>
        <v>0.27367972838869736</v>
      </c>
      <c r="K16" s="12">
        <f t="shared" si="2"/>
        <v>1.0052022680831589</v>
      </c>
      <c r="L16" s="12">
        <f t="shared" si="3"/>
        <v>1.00671527407393</v>
      </c>
      <c r="M16" s="12">
        <f t="shared" si="4"/>
        <v>1.0119524768130734</v>
      </c>
      <c r="P16" s="5">
        <v>11</v>
      </c>
      <c r="Q16" s="16">
        <v>0</v>
      </c>
      <c r="R16" s="16">
        <v>0</v>
      </c>
      <c r="S16" s="16">
        <v>0</v>
      </c>
      <c r="T16" s="16">
        <v>0</v>
      </c>
      <c r="U16" s="8">
        <f t="shared" si="5"/>
        <v>0</v>
      </c>
      <c r="V16" s="8">
        <f t="shared" si="6"/>
        <v>0</v>
      </c>
      <c r="W16" s="7">
        <v>1.0258515205543606</v>
      </c>
      <c r="X16" s="7">
        <v>1.01900859853153</v>
      </c>
      <c r="Y16" s="12">
        <v>0.27367972838869736</v>
      </c>
      <c r="Z16" s="12">
        <f t="shared" si="7"/>
        <v>0.2788819964718563</v>
      </c>
      <c r="AA16" s="12">
        <f t="shared" si="8"/>
        <v>1.00671527407393</v>
      </c>
      <c r="AB16" s="12">
        <f t="shared" si="9"/>
        <v>0.2807547655124496</v>
      </c>
      <c r="AE16" s="5">
        <v>11</v>
      </c>
      <c r="AF16" s="16">
        <v>0</v>
      </c>
      <c r="AG16" s="16">
        <v>0</v>
      </c>
      <c r="AH16" s="16">
        <v>0</v>
      </c>
      <c r="AI16" s="16">
        <v>0</v>
      </c>
      <c r="AJ16" s="8">
        <f t="shared" si="10"/>
        <v>0</v>
      </c>
      <c r="AK16" s="8">
        <f t="shared" si="11"/>
        <v>0</v>
      </c>
      <c r="AL16" s="7">
        <v>1.0258515205543606</v>
      </c>
      <c r="AM16" s="7">
        <v>1.01900859853153</v>
      </c>
      <c r="AN16" s="12">
        <v>0.27367972838869736</v>
      </c>
      <c r="AO16" s="12">
        <f t="shared" si="12"/>
        <v>0.2788819964718563</v>
      </c>
      <c r="AP16" s="12">
        <f t="shared" si="13"/>
        <v>1.00671527407393</v>
      </c>
      <c r="AQ16" s="12">
        <f t="shared" si="14"/>
        <v>0.2807547655124496</v>
      </c>
      <c r="AT16" s="5">
        <v>11</v>
      </c>
      <c r="AU16" s="16">
        <v>0</v>
      </c>
      <c r="AV16" s="16">
        <v>0</v>
      </c>
      <c r="AW16" s="16">
        <v>0</v>
      </c>
      <c r="AX16" s="16">
        <v>0</v>
      </c>
      <c r="AY16" s="8">
        <f t="shared" si="15"/>
        <v>0</v>
      </c>
      <c r="AZ16" s="8">
        <f t="shared" si="16"/>
        <v>0</v>
      </c>
      <c r="BA16" s="7">
        <v>1.0258515205543606</v>
      </c>
      <c r="BB16" s="7">
        <v>1.01900859853153</v>
      </c>
      <c r="BC16" s="12">
        <v>0.27367972838869736</v>
      </c>
      <c r="BD16" s="12">
        <f t="shared" si="17"/>
        <v>0.2788819964718563</v>
      </c>
      <c r="BE16" s="12">
        <f t="shared" si="18"/>
        <v>1.00671527407393</v>
      </c>
      <c r="BF16" s="12">
        <f t="shared" si="19"/>
        <v>0.2807547655124496</v>
      </c>
    </row>
    <row r="17" spans="1:58" x14ac:dyDescent="0.3">
      <c r="A17" s="5">
        <v>12</v>
      </c>
      <c r="B17" s="16">
        <v>1</v>
      </c>
      <c r="C17" s="16">
        <v>3</v>
      </c>
      <c r="D17" s="16">
        <v>0</v>
      </c>
      <c r="E17" s="16">
        <v>4</v>
      </c>
      <c r="F17" s="8">
        <f t="shared" si="0"/>
        <v>0.33333333333333331</v>
      </c>
      <c r="G17" s="8">
        <f t="shared" si="1"/>
        <v>0.75</v>
      </c>
      <c r="H17" s="7">
        <f>'SPF Coefficients'!$H$3 + 'SPF Coefficients'!$H$4*'Curve Info'!B18 + 'SPF Coefficients'!$H$5*'Curve Info'!J18 + 'SPF Coefficients'!$H$6*'Curve Info'!D18 + 'SPF Coefficients'!$H$7*'Curve Info'!L18 + 'SPF Coefficients'!$H$8*'Curve Info'!K18 + 'SPF Coefficients'!$H$9*'Curve Info'!H18</f>
        <v>0.9617505582684327</v>
      </c>
      <c r="I17" s="7">
        <f>'SPF Coefficients'!$H$3 + 'SPF Coefficients'!$H$4*'Curve Info'!B18 + 'SPF Coefficients'!$H$5*'Curve Info'!J18 + 'SPF Coefficients'!$H$6*'Curve Info'!D18 + 'SPF Coefficients'!$H$7*'Curve Info'!M18 + 'SPF Coefficients'!$H$8*'Curve Info'!K18 + 'SPF Coefficients'!$H$9*'Curve Info'!H18</f>
        <v>0.96075176066880308</v>
      </c>
      <c r="J17" s="12">
        <f>1/(1+'SPF Coefficients'!$G$10*I17)</f>
        <v>0.28553628357919442</v>
      </c>
      <c r="K17" s="12">
        <f t="shared" si="2"/>
        <v>0.8101772744991419</v>
      </c>
      <c r="L17" s="12">
        <f t="shared" si="3"/>
        <v>1.0010396000720669</v>
      </c>
      <c r="M17" s="12">
        <f t="shared" si="4"/>
        <v>0.81101953485209821</v>
      </c>
      <c r="P17" s="5">
        <v>12</v>
      </c>
      <c r="Q17" s="16">
        <v>0</v>
      </c>
      <c r="R17" s="16">
        <v>0</v>
      </c>
      <c r="S17" s="16">
        <v>0</v>
      </c>
      <c r="T17" s="16">
        <v>0</v>
      </c>
      <c r="U17" s="8">
        <f t="shared" si="5"/>
        <v>0</v>
      </c>
      <c r="V17" s="8">
        <f t="shared" si="6"/>
        <v>0</v>
      </c>
      <c r="W17" s="7">
        <v>0.9617505582684327</v>
      </c>
      <c r="X17" s="7">
        <v>0.96075176066880308</v>
      </c>
      <c r="Y17" s="12">
        <v>0.28553628357919442</v>
      </c>
      <c r="Z17" s="12">
        <f t="shared" si="7"/>
        <v>0.27432948718353767</v>
      </c>
      <c r="AA17" s="12">
        <f t="shared" si="8"/>
        <v>1.0010396000720669</v>
      </c>
      <c r="AB17" s="12">
        <f t="shared" si="9"/>
        <v>0.27461468013818374</v>
      </c>
      <c r="AE17" s="5">
        <v>12</v>
      </c>
      <c r="AF17" s="16">
        <v>0</v>
      </c>
      <c r="AG17" s="16">
        <v>0</v>
      </c>
      <c r="AH17" s="16">
        <v>0</v>
      </c>
      <c r="AI17" s="16">
        <v>0</v>
      </c>
      <c r="AJ17" s="8">
        <f t="shared" si="10"/>
        <v>0</v>
      </c>
      <c r="AK17" s="8">
        <f t="shared" si="11"/>
        <v>0</v>
      </c>
      <c r="AL17" s="7">
        <v>0.9617505582684327</v>
      </c>
      <c r="AM17" s="7">
        <v>0.96075176066880308</v>
      </c>
      <c r="AN17" s="12">
        <v>0.28553628357919442</v>
      </c>
      <c r="AO17" s="12">
        <f t="shared" si="12"/>
        <v>0.27432948718353767</v>
      </c>
      <c r="AP17" s="12">
        <f t="shared" si="13"/>
        <v>1.0010396000720669</v>
      </c>
      <c r="AQ17" s="12">
        <f t="shared" si="14"/>
        <v>0.27461468013818374</v>
      </c>
      <c r="AT17" s="5">
        <v>12</v>
      </c>
      <c r="AU17" s="16">
        <v>0</v>
      </c>
      <c r="AV17" s="16">
        <v>0</v>
      </c>
      <c r="AW17" s="16">
        <v>0</v>
      </c>
      <c r="AX17" s="16">
        <v>0</v>
      </c>
      <c r="AY17" s="8">
        <f t="shared" si="15"/>
        <v>0</v>
      </c>
      <c r="AZ17" s="8">
        <f t="shared" si="16"/>
        <v>0</v>
      </c>
      <c r="BA17" s="7">
        <v>0.9617505582684327</v>
      </c>
      <c r="BB17" s="7">
        <v>0.96075176066880308</v>
      </c>
      <c r="BC17" s="12">
        <v>0.28553628357919442</v>
      </c>
      <c r="BD17" s="12">
        <f t="shared" si="17"/>
        <v>0.27432948718353767</v>
      </c>
      <c r="BE17" s="12">
        <f t="shared" si="18"/>
        <v>1.0010396000720669</v>
      </c>
      <c r="BF17" s="12">
        <f t="shared" si="19"/>
        <v>0.27461468013818374</v>
      </c>
    </row>
    <row r="18" spans="1:58" x14ac:dyDescent="0.3">
      <c r="A18" s="5">
        <v>13</v>
      </c>
      <c r="B18" s="16">
        <v>1</v>
      </c>
      <c r="C18" s="16">
        <v>0</v>
      </c>
      <c r="D18" s="16">
        <v>0</v>
      </c>
      <c r="E18" s="16">
        <v>1</v>
      </c>
      <c r="F18" s="8">
        <f t="shared" si="0"/>
        <v>0.33333333333333331</v>
      </c>
      <c r="G18" s="8">
        <f t="shared" si="1"/>
        <v>0</v>
      </c>
      <c r="H18" s="7">
        <f>'SPF Coefficients'!$H$3 + 'SPF Coefficients'!$H$4*'Curve Info'!B19 + 'SPF Coefficients'!$H$5*'Curve Info'!J19 + 'SPF Coefficients'!$H$6*'Curve Info'!D19 + 'SPF Coefficients'!$H$7*'Curve Info'!L19 + 'SPF Coefficients'!$H$8*'Curve Info'!K19 + 'SPF Coefficients'!$H$9*'Curve Info'!H19</f>
        <v>0.89665160837775137</v>
      </c>
      <c r="I18" s="7">
        <f>'SPF Coefficients'!$H$3 + 'SPF Coefficients'!$H$4*'Curve Info'!B19 + 'SPF Coefficients'!$H$5*'Curve Info'!J19 + 'SPF Coefficients'!$H$6*'Curve Info'!D19 + 'SPF Coefficients'!$H$7*'Curve Info'!M19 + 'SPF Coefficients'!$H$8*'Curve Info'!K19 + 'SPF Coefficients'!$H$9*'Curve Info'!H19</f>
        <v>0.89234535837777718</v>
      </c>
      <c r="J18" s="12">
        <f>1/(1+'SPF Coefficients'!$G$10*I18)</f>
        <v>0.30084016372357492</v>
      </c>
      <c r="K18" s="12">
        <f t="shared" si="2"/>
        <v>0.2684533237123426</v>
      </c>
      <c r="L18" s="12">
        <f t="shared" si="3"/>
        <v>1.004825766122438</v>
      </c>
      <c r="M18" s="12">
        <f t="shared" si="4"/>
        <v>0.2697488166673695</v>
      </c>
      <c r="P18" s="5">
        <v>13</v>
      </c>
      <c r="Q18" s="16">
        <v>1</v>
      </c>
      <c r="R18" s="16">
        <v>0</v>
      </c>
      <c r="S18" s="16">
        <v>0</v>
      </c>
      <c r="T18" s="16">
        <v>1</v>
      </c>
      <c r="U18" s="8">
        <f t="shared" si="5"/>
        <v>0.33333333333333331</v>
      </c>
      <c r="V18" s="8">
        <f t="shared" si="6"/>
        <v>0</v>
      </c>
      <c r="W18" s="7">
        <v>0.89665160837775137</v>
      </c>
      <c r="X18" s="7">
        <v>0.89234535837777718</v>
      </c>
      <c r="Y18" s="12">
        <v>0.30084016372357492</v>
      </c>
      <c r="Z18" s="12">
        <f t="shared" si="7"/>
        <v>0.2684533237123426</v>
      </c>
      <c r="AA18" s="12">
        <f t="shared" si="8"/>
        <v>1.004825766122438</v>
      </c>
      <c r="AB18" s="12">
        <f t="shared" si="9"/>
        <v>0.2697488166673695</v>
      </c>
      <c r="AE18" s="5">
        <v>13</v>
      </c>
      <c r="AF18" s="16">
        <v>0</v>
      </c>
      <c r="AG18" s="16">
        <v>0</v>
      </c>
      <c r="AH18" s="16">
        <v>0</v>
      </c>
      <c r="AI18" s="16">
        <v>0</v>
      </c>
      <c r="AJ18" s="8">
        <f t="shared" si="10"/>
        <v>0</v>
      </c>
      <c r="AK18" s="8">
        <f t="shared" si="11"/>
        <v>0</v>
      </c>
      <c r="AL18" s="7">
        <v>0.89665160837775137</v>
      </c>
      <c r="AM18" s="7">
        <v>0.89234535837777718</v>
      </c>
      <c r="AN18" s="12">
        <v>0.30084016372357492</v>
      </c>
      <c r="AO18" s="12">
        <f t="shared" si="12"/>
        <v>0.2684533237123426</v>
      </c>
      <c r="AP18" s="12">
        <f t="shared" si="13"/>
        <v>1.004825766122438</v>
      </c>
      <c r="AQ18" s="12">
        <f t="shared" si="14"/>
        <v>0.2697488166673695</v>
      </c>
      <c r="AT18" s="5">
        <v>13</v>
      </c>
      <c r="AU18" s="16">
        <v>0</v>
      </c>
      <c r="AV18" s="16">
        <v>0</v>
      </c>
      <c r="AW18" s="16">
        <v>0</v>
      </c>
      <c r="AX18" s="16">
        <v>0</v>
      </c>
      <c r="AY18" s="8">
        <f t="shared" si="15"/>
        <v>0</v>
      </c>
      <c r="AZ18" s="8">
        <f t="shared" si="16"/>
        <v>0</v>
      </c>
      <c r="BA18" s="7">
        <v>0.89665160837775137</v>
      </c>
      <c r="BB18" s="7">
        <v>0.89234535837777718</v>
      </c>
      <c r="BC18" s="12">
        <v>0.30084016372357492</v>
      </c>
      <c r="BD18" s="12">
        <f t="shared" si="17"/>
        <v>0.2684533237123426</v>
      </c>
      <c r="BE18" s="12">
        <f t="shared" si="18"/>
        <v>1.004825766122438</v>
      </c>
      <c r="BF18" s="12">
        <f t="shared" si="19"/>
        <v>0.2697488166673695</v>
      </c>
    </row>
    <row r="19" spans="1:58" x14ac:dyDescent="0.3">
      <c r="A19" s="5">
        <v>14</v>
      </c>
      <c r="B19" s="16">
        <v>2</v>
      </c>
      <c r="C19" s="16">
        <v>0</v>
      </c>
      <c r="D19" s="16">
        <v>0</v>
      </c>
      <c r="E19" s="16">
        <v>2</v>
      </c>
      <c r="F19" s="8">
        <f t="shared" si="0"/>
        <v>0.66666666666666663</v>
      </c>
      <c r="G19" s="8">
        <f t="shared" si="1"/>
        <v>0</v>
      </c>
      <c r="H19" s="7">
        <f>'SPF Coefficients'!$H$3 + 'SPF Coefficients'!$H$4*'Curve Info'!B20 + 'SPF Coefficients'!$H$5*'Curve Info'!J20 + 'SPF Coefficients'!$H$6*'Curve Info'!D20 + 'SPF Coefficients'!$H$7*'Curve Info'!L20 + 'SPF Coefficients'!$H$8*'Curve Info'!K20 + 'SPF Coefficients'!$H$9*'Curve Info'!H20</f>
        <v>0.88907598910996088</v>
      </c>
      <c r="I19" s="7">
        <f>'SPF Coefficients'!$H$3 + 'SPF Coefficients'!$H$4*'Curve Info'!B20 + 'SPF Coefficients'!$H$5*'Curve Info'!J20 + 'SPF Coefficients'!$H$6*'Curve Info'!D20 + 'SPF Coefficients'!$H$7*'Curve Info'!M20 + 'SPF Coefficients'!$H$8*'Curve Info'!K20 + 'SPF Coefficients'!$H$9*'Curve Info'!H20</f>
        <v>0.88476973910998669</v>
      </c>
      <c r="J19" s="12">
        <f>1/(1+'SPF Coefficients'!$G$10*I19)</f>
        <v>0.30263648047816888</v>
      </c>
      <c r="K19" s="12">
        <f t="shared" si="2"/>
        <v>0.26776359987783405</v>
      </c>
      <c r="L19" s="12">
        <f t="shared" si="3"/>
        <v>1.0048670855360695</v>
      </c>
      <c r="M19" s="12">
        <f t="shared" si="4"/>
        <v>0.26906682822188538</v>
      </c>
      <c r="P19" s="5">
        <v>14</v>
      </c>
      <c r="Q19" s="16">
        <v>2</v>
      </c>
      <c r="R19" s="16">
        <v>0</v>
      </c>
      <c r="S19" s="16">
        <v>0</v>
      </c>
      <c r="T19" s="16">
        <v>2</v>
      </c>
      <c r="U19" s="8">
        <f t="shared" si="5"/>
        <v>0.66666666666666663</v>
      </c>
      <c r="V19" s="8">
        <f t="shared" si="6"/>
        <v>0</v>
      </c>
      <c r="W19" s="7">
        <v>0.88907598910996088</v>
      </c>
      <c r="X19" s="7">
        <v>0.88476973910998669</v>
      </c>
      <c r="Y19" s="12">
        <v>0.30263648047816888</v>
      </c>
      <c r="Z19" s="12">
        <f t="shared" si="7"/>
        <v>0.26776359987783405</v>
      </c>
      <c r="AA19" s="12">
        <f t="shared" si="8"/>
        <v>1.0048670855360695</v>
      </c>
      <c r="AB19" s="12">
        <f t="shared" si="9"/>
        <v>0.26906682822188538</v>
      </c>
      <c r="AE19" s="5">
        <v>14</v>
      </c>
      <c r="AF19" s="16">
        <v>0</v>
      </c>
      <c r="AG19" s="16">
        <v>0</v>
      </c>
      <c r="AH19" s="16">
        <v>0</v>
      </c>
      <c r="AI19" s="16">
        <v>0</v>
      </c>
      <c r="AJ19" s="8">
        <f t="shared" si="10"/>
        <v>0</v>
      </c>
      <c r="AK19" s="8">
        <f t="shared" si="11"/>
        <v>0</v>
      </c>
      <c r="AL19" s="7">
        <v>0.88907598910996088</v>
      </c>
      <c r="AM19" s="7">
        <v>0.88476973910998669</v>
      </c>
      <c r="AN19" s="12">
        <v>0.30263648047816888</v>
      </c>
      <c r="AO19" s="12">
        <f t="shared" si="12"/>
        <v>0.26776359987783405</v>
      </c>
      <c r="AP19" s="12">
        <f t="shared" si="13"/>
        <v>1.0048670855360695</v>
      </c>
      <c r="AQ19" s="12">
        <f t="shared" si="14"/>
        <v>0.26906682822188538</v>
      </c>
      <c r="AT19" s="5">
        <v>14</v>
      </c>
      <c r="AU19" s="16">
        <v>0</v>
      </c>
      <c r="AV19" s="16">
        <v>0</v>
      </c>
      <c r="AW19" s="16">
        <v>0</v>
      </c>
      <c r="AX19" s="16">
        <v>0</v>
      </c>
      <c r="AY19" s="8">
        <f t="shared" si="15"/>
        <v>0</v>
      </c>
      <c r="AZ19" s="8">
        <f t="shared" si="16"/>
        <v>0</v>
      </c>
      <c r="BA19" s="7">
        <v>0.88907598910996088</v>
      </c>
      <c r="BB19" s="7">
        <v>0.88476973910998669</v>
      </c>
      <c r="BC19" s="12">
        <v>0.30263648047816888</v>
      </c>
      <c r="BD19" s="12">
        <f t="shared" si="17"/>
        <v>0.26776359987783405</v>
      </c>
      <c r="BE19" s="12">
        <f t="shared" si="18"/>
        <v>1.0048670855360695</v>
      </c>
      <c r="BF19" s="12">
        <f t="shared" si="19"/>
        <v>0.26906682822188538</v>
      </c>
    </row>
    <row r="20" spans="1:58" x14ac:dyDescent="0.3">
      <c r="A20" s="5">
        <v>16</v>
      </c>
      <c r="B20" s="16">
        <v>2</v>
      </c>
      <c r="C20" s="16">
        <v>0</v>
      </c>
      <c r="D20" s="16">
        <v>0</v>
      </c>
      <c r="E20" s="16">
        <v>2</v>
      </c>
      <c r="F20" s="8">
        <f t="shared" si="0"/>
        <v>0.66666666666666663</v>
      </c>
      <c r="G20" s="8">
        <f t="shared" si="1"/>
        <v>0</v>
      </c>
      <c r="H20" s="7">
        <f>'SPF Coefficients'!$H$3 + 'SPF Coefficients'!$H$4*'Curve Info'!B21 + 'SPF Coefficients'!$H$5*'Curve Info'!J21 + 'SPF Coefficients'!$H$6*'Curve Info'!D21 + 'SPF Coefficients'!$H$7*'Curve Info'!L21 + 'SPF Coefficients'!$H$8*'Curve Info'!K21 + 'SPF Coefficients'!$H$9*'Curve Info'!H21</f>
        <v>1.0742439718463552</v>
      </c>
      <c r="I20" s="7">
        <f>'SPF Coefficients'!$H$3 + 'SPF Coefficients'!$H$4*'Curve Info'!B21 + 'SPF Coefficients'!$H$5*'Curve Info'!J21 + 'SPF Coefficients'!$H$6*'Curve Info'!D21 + 'SPF Coefficients'!$H$7*'Curve Info'!M21 + 'SPF Coefficients'!$H$8*'Curve Info'!K21 + 'SPF Coefficients'!$H$9*'Curve Info'!H21</f>
        <v>1.0688377623097731</v>
      </c>
      <c r="J20" s="12">
        <f>1/(1+'SPF Coefficients'!$G$10*I20)</f>
        <v>0.26429288885239255</v>
      </c>
      <c r="K20" s="12">
        <f t="shared" si="2"/>
        <v>0.28248621991537681</v>
      </c>
      <c r="L20" s="12">
        <f t="shared" si="3"/>
        <v>1.0050580263228155</v>
      </c>
      <c r="M20" s="12">
        <f t="shared" si="4"/>
        <v>0.28391504265154144</v>
      </c>
      <c r="P20" s="5">
        <v>16</v>
      </c>
      <c r="Q20" s="16">
        <v>0</v>
      </c>
      <c r="R20" s="16">
        <v>0</v>
      </c>
      <c r="S20" s="16">
        <v>0</v>
      </c>
      <c r="T20" s="16">
        <v>0</v>
      </c>
      <c r="U20" s="8">
        <f t="shared" si="5"/>
        <v>0</v>
      </c>
      <c r="V20" s="8">
        <f t="shared" si="6"/>
        <v>0</v>
      </c>
      <c r="W20" s="7">
        <v>1.0742439718463552</v>
      </c>
      <c r="X20" s="7">
        <v>1.0688377623097731</v>
      </c>
      <c r="Y20" s="12">
        <v>0.26429288885239255</v>
      </c>
      <c r="Z20" s="12">
        <f t="shared" si="7"/>
        <v>0.28248621991537681</v>
      </c>
      <c r="AA20" s="12">
        <f t="shared" si="8"/>
        <v>1.0050580263228155</v>
      </c>
      <c r="AB20" s="12">
        <f t="shared" si="9"/>
        <v>0.28391504265154144</v>
      </c>
      <c r="AE20" s="5">
        <v>16</v>
      </c>
      <c r="AF20" s="16">
        <v>2</v>
      </c>
      <c r="AG20" s="16">
        <v>0</v>
      </c>
      <c r="AH20" s="16">
        <v>0</v>
      </c>
      <c r="AI20" s="16">
        <v>2</v>
      </c>
      <c r="AJ20" s="8">
        <f t="shared" si="10"/>
        <v>0.66666666666666663</v>
      </c>
      <c r="AK20" s="8">
        <f t="shared" si="11"/>
        <v>0</v>
      </c>
      <c r="AL20" s="7">
        <v>1.0742439718463552</v>
      </c>
      <c r="AM20" s="7">
        <v>1.0688377623097731</v>
      </c>
      <c r="AN20" s="12">
        <v>0.26429288885239255</v>
      </c>
      <c r="AO20" s="12">
        <f t="shared" si="12"/>
        <v>0.28248621991537681</v>
      </c>
      <c r="AP20" s="12">
        <f t="shared" si="13"/>
        <v>1.0050580263228155</v>
      </c>
      <c r="AQ20" s="12">
        <f t="shared" si="14"/>
        <v>0.28391504265154144</v>
      </c>
      <c r="AT20" s="5">
        <v>16</v>
      </c>
      <c r="AU20" s="16">
        <v>0</v>
      </c>
      <c r="AV20" s="16">
        <v>0</v>
      </c>
      <c r="AW20" s="16">
        <v>0</v>
      </c>
      <c r="AX20" s="16">
        <v>0</v>
      </c>
      <c r="AY20" s="8">
        <f t="shared" si="15"/>
        <v>0</v>
      </c>
      <c r="AZ20" s="8">
        <f t="shared" si="16"/>
        <v>0</v>
      </c>
      <c r="BA20" s="7">
        <v>1.0742439718463552</v>
      </c>
      <c r="BB20" s="7">
        <v>1.0688377623097731</v>
      </c>
      <c r="BC20" s="12">
        <v>0.26429288885239255</v>
      </c>
      <c r="BD20" s="12">
        <f t="shared" si="17"/>
        <v>0.28248621991537681</v>
      </c>
      <c r="BE20" s="12">
        <f t="shared" si="18"/>
        <v>1.0050580263228155</v>
      </c>
      <c r="BF20" s="12">
        <f t="shared" si="19"/>
        <v>0.28391504265154144</v>
      </c>
    </row>
    <row r="21" spans="1:58" x14ac:dyDescent="0.3">
      <c r="A21" s="5">
        <v>17</v>
      </c>
      <c r="B21" s="16">
        <v>0</v>
      </c>
      <c r="C21" s="16">
        <v>2</v>
      </c>
      <c r="D21" s="16">
        <v>0</v>
      </c>
      <c r="E21" s="16">
        <v>2</v>
      </c>
      <c r="F21" s="8">
        <f t="shared" si="0"/>
        <v>0</v>
      </c>
      <c r="G21" s="8">
        <f t="shared" si="1"/>
        <v>0.5</v>
      </c>
      <c r="H21" s="7">
        <f>'SPF Coefficients'!$H$3 + 'SPF Coefficients'!$H$4*'Curve Info'!B22 + 'SPF Coefficients'!$H$5*'Curve Info'!J22 + 'SPF Coefficients'!$H$6*'Curve Info'!D22 + 'SPF Coefficients'!$H$7*'Curve Info'!L22 + 'SPF Coefficients'!$H$8*'Curve Info'!K22 + 'SPF Coefficients'!$H$9*'Curve Info'!H22</f>
        <v>1.0497556811172979</v>
      </c>
      <c r="I21" s="7">
        <f>'SPF Coefficients'!$H$3 + 'SPF Coefficients'!$H$4*'Curve Info'!B22 + 'SPF Coefficients'!$H$5*'Curve Info'!J22 + 'SPF Coefficients'!$H$6*'Curve Info'!D22 + 'SPF Coefficients'!$H$7*'Curve Info'!M22 + 'SPF Coefficients'!$H$8*'Curve Info'!K22 + 'SPF Coefficients'!$H$9*'Curve Info'!H22</f>
        <v>1.0443494715807158</v>
      </c>
      <c r="J21" s="12">
        <f>1/(1+'SPF Coefficients'!$G$10*I21)</f>
        <v>0.26882415876870697</v>
      </c>
      <c r="K21" s="12">
        <f t="shared" si="2"/>
        <v>0.64633428877387611</v>
      </c>
      <c r="L21" s="12">
        <f t="shared" si="3"/>
        <v>1.0051766287853809</v>
      </c>
      <c r="M21" s="12">
        <f t="shared" si="4"/>
        <v>0.64968012145812171</v>
      </c>
      <c r="P21" s="5">
        <v>17</v>
      </c>
      <c r="Q21" s="16">
        <v>0</v>
      </c>
      <c r="R21" s="16">
        <v>0</v>
      </c>
      <c r="S21" s="16">
        <v>0</v>
      </c>
      <c r="T21" s="16">
        <v>0</v>
      </c>
      <c r="U21" s="8">
        <f t="shared" si="5"/>
        <v>0</v>
      </c>
      <c r="V21" s="8">
        <f t="shared" si="6"/>
        <v>0</v>
      </c>
      <c r="W21" s="7">
        <v>1.0497556811172979</v>
      </c>
      <c r="X21" s="7">
        <v>1.0443494715807158</v>
      </c>
      <c r="Y21" s="12">
        <v>0.26882415876870697</v>
      </c>
      <c r="Z21" s="12">
        <f t="shared" si="7"/>
        <v>0.28074636815822956</v>
      </c>
      <c r="AA21" s="12">
        <f t="shared" si="8"/>
        <v>1.0051766287853809</v>
      </c>
      <c r="AB21" s="12">
        <f t="shared" si="9"/>
        <v>0.28219968788902861</v>
      </c>
      <c r="AE21" s="5">
        <v>17</v>
      </c>
      <c r="AF21" s="16">
        <v>0</v>
      </c>
      <c r="AG21" s="16">
        <v>0</v>
      </c>
      <c r="AH21" s="16">
        <v>0</v>
      </c>
      <c r="AI21" s="16">
        <v>0</v>
      </c>
      <c r="AJ21" s="8">
        <f t="shared" si="10"/>
        <v>0</v>
      </c>
      <c r="AK21" s="8">
        <f t="shared" si="11"/>
        <v>0</v>
      </c>
      <c r="AL21" s="7">
        <v>1.0497556811172979</v>
      </c>
      <c r="AM21" s="7">
        <v>1.0443494715807158</v>
      </c>
      <c r="AN21" s="12">
        <v>0.26882415876870697</v>
      </c>
      <c r="AO21" s="12">
        <f t="shared" si="12"/>
        <v>0.28074636815822956</v>
      </c>
      <c r="AP21" s="12">
        <f t="shared" si="13"/>
        <v>1.0051766287853809</v>
      </c>
      <c r="AQ21" s="12">
        <f t="shared" si="14"/>
        <v>0.28219968788902861</v>
      </c>
      <c r="AT21" s="5">
        <v>17</v>
      </c>
      <c r="AU21" s="16">
        <v>0</v>
      </c>
      <c r="AV21" s="16">
        <v>0</v>
      </c>
      <c r="AW21" s="16">
        <v>0</v>
      </c>
      <c r="AX21" s="16">
        <v>0</v>
      </c>
      <c r="AY21" s="8">
        <f t="shared" si="15"/>
        <v>0</v>
      </c>
      <c r="AZ21" s="8">
        <f t="shared" si="16"/>
        <v>0</v>
      </c>
      <c r="BA21" s="7">
        <v>1.0497556811172979</v>
      </c>
      <c r="BB21" s="7">
        <v>1.0443494715807158</v>
      </c>
      <c r="BC21" s="12">
        <v>0.26882415876870697</v>
      </c>
      <c r="BD21" s="12">
        <f t="shared" si="17"/>
        <v>0.28074636815822956</v>
      </c>
      <c r="BE21" s="12">
        <f t="shared" si="18"/>
        <v>1.0051766287853809</v>
      </c>
      <c r="BF21" s="12">
        <f t="shared" si="19"/>
        <v>0.28219968788902861</v>
      </c>
    </row>
    <row r="22" spans="1:58" x14ac:dyDescent="0.3">
      <c r="A22" s="5">
        <v>18</v>
      </c>
      <c r="B22" s="16">
        <v>0</v>
      </c>
      <c r="C22" s="16">
        <v>1</v>
      </c>
      <c r="D22" s="16">
        <v>0</v>
      </c>
      <c r="E22" s="16">
        <v>1</v>
      </c>
      <c r="F22" s="8">
        <f t="shared" si="0"/>
        <v>0</v>
      </c>
      <c r="G22" s="8">
        <f t="shared" si="1"/>
        <v>0.25</v>
      </c>
      <c r="H22" s="7">
        <f>'SPF Coefficients'!$H$3 + 'SPF Coefficients'!$H$4*'Curve Info'!B23 + 'SPF Coefficients'!$H$5*'Curve Info'!J23 + 'SPF Coefficients'!$H$6*'Curve Info'!D23 + 'SPF Coefficients'!$H$7*'Curve Info'!L23 + 'SPF Coefficients'!$H$8*'Curve Info'!K23 + 'SPF Coefficients'!$H$9*'Curve Info'!H23</f>
        <v>1.0148526533916258</v>
      </c>
      <c r="I22" s="7">
        <f>'SPF Coefficients'!$H$3 + 'SPF Coefficients'!$H$4*'Curve Info'!B23 + 'SPF Coefficients'!$H$5*'Curve Info'!J23 + 'SPF Coefficients'!$H$6*'Curve Info'!D23 + 'SPF Coefficients'!$H$7*'Curve Info'!M23 + 'SPF Coefficients'!$H$8*'Curve Info'!K23 + 'SPF Coefficients'!$H$9*'Curve Info'!H23</f>
        <v>1.0094464438550435</v>
      </c>
      <c r="J22" s="12">
        <f>1/(1+'SPF Coefficients'!$G$10*I22)</f>
        <v>0.27555782892072805</v>
      </c>
      <c r="K22" s="12">
        <f t="shared" si="2"/>
        <v>0.45927141325026333</v>
      </c>
      <c r="L22" s="12">
        <f t="shared" si="3"/>
        <v>1.0053556179919128</v>
      </c>
      <c r="M22" s="12">
        <f t="shared" si="4"/>
        <v>0.46173109549423763</v>
      </c>
      <c r="P22" s="5">
        <v>18</v>
      </c>
      <c r="Q22" s="16">
        <v>0</v>
      </c>
      <c r="R22" s="16">
        <v>0</v>
      </c>
      <c r="S22" s="16">
        <v>0</v>
      </c>
      <c r="T22" s="16">
        <v>0</v>
      </c>
      <c r="U22" s="8">
        <f t="shared" si="5"/>
        <v>0</v>
      </c>
      <c r="V22" s="8">
        <f t="shared" si="6"/>
        <v>0</v>
      </c>
      <c r="W22" s="7">
        <v>1.0148526533916258</v>
      </c>
      <c r="X22" s="7">
        <v>1.0094464438550435</v>
      </c>
      <c r="Y22" s="12">
        <v>0.27555782892072805</v>
      </c>
      <c r="Z22" s="12">
        <f t="shared" si="7"/>
        <v>0.27816087048044535</v>
      </c>
      <c r="AA22" s="12">
        <f t="shared" si="8"/>
        <v>1.0053556179919128</v>
      </c>
      <c r="AB22" s="12">
        <f t="shared" si="9"/>
        <v>0.27965059384303653</v>
      </c>
      <c r="AE22" s="5">
        <v>18</v>
      </c>
      <c r="AF22" s="16">
        <v>0</v>
      </c>
      <c r="AG22" s="16">
        <v>1</v>
      </c>
      <c r="AH22" s="16">
        <v>0</v>
      </c>
      <c r="AI22" s="16">
        <v>1</v>
      </c>
      <c r="AJ22" s="8">
        <f t="shared" si="10"/>
        <v>0</v>
      </c>
      <c r="AK22" s="8">
        <f t="shared" si="11"/>
        <v>0.25</v>
      </c>
      <c r="AL22" s="7">
        <v>1.0148526533916258</v>
      </c>
      <c r="AM22" s="7">
        <v>1.0094464438550435</v>
      </c>
      <c r="AN22" s="12">
        <v>0.27555782892072805</v>
      </c>
      <c r="AO22" s="12">
        <f t="shared" si="12"/>
        <v>0.45927141325026333</v>
      </c>
      <c r="AP22" s="12">
        <f t="shared" si="13"/>
        <v>1.0053556179919128</v>
      </c>
      <c r="AQ22" s="12">
        <f t="shared" si="14"/>
        <v>0.46173109549423763</v>
      </c>
      <c r="AT22" s="5">
        <v>18</v>
      </c>
      <c r="AU22" s="16">
        <v>0</v>
      </c>
      <c r="AV22" s="16">
        <v>0</v>
      </c>
      <c r="AW22" s="16">
        <v>0</v>
      </c>
      <c r="AX22" s="16">
        <v>0</v>
      </c>
      <c r="AY22" s="8">
        <f t="shared" si="15"/>
        <v>0</v>
      </c>
      <c r="AZ22" s="8">
        <f t="shared" si="16"/>
        <v>0</v>
      </c>
      <c r="BA22" s="7">
        <v>1.0148526533916258</v>
      </c>
      <c r="BB22" s="7">
        <v>1.0094464438550435</v>
      </c>
      <c r="BC22" s="12">
        <v>0.27555782892072805</v>
      </c>
      <c r="BD22" s="12">
        <f t="shared" si="17"/>
        <v>0.27816087048044535</v>
      </c>
      <c r="BE22" s="12">
        <f t="shared" si="18"/>
        <v>1.0053556179919128</v>
      </c>
      <c r="BF22" s="12">
        <f t="shared" si="19"/>
        <v>0.27965059384303653</v>
      </c>
    </row>
    <row r="23" spans="1:58" x14ac:dyDescent="0.3">
      <c r="A23" s="5">
        <v>19</v>
      </c>
      <c r="B23" s="16">
        <v>1</v>
      </c>
      <c r="C23" s="16">
        <v>1</v>
      </c>
      <c r="D23" s="16">
        <v>0</v>
      </c>
      <c r="E23" s="16">
        <v>2</v>
      </c>
      <c r="F23" s="8">
        <f t="shared" si="0"/>
        <v>0.33333333333333331</v>
      </c>
      <c r="G23" s="8">
        <f t="shared" si="1"/>
        <v>0.25</v>
      </c>
      <c r="H23" s="7">
        <f>'SPF Coefficients'!$H$3 + 'SPF Coefficients'!$H$4*'Curve Info'!B24 + 'SPF Coefficients'!$H$5*'Curve Info'!J24 + 'SPF Coefficients'!$H$6*'Curve Info'!D24 + 'SPF Coefficients'!$H$7*'Curve Info'!L24 + 'SPF Coefficients'!$H$8*'Curve Info'!K24 + 'SPF Coefficients'!$H$9*'Curve Info'!H24</f>
        <v>1.0292348120721471</v>
      </c>
      <c r="I23" s="7">
        <f>'SPF Coefficients'!$H$3 + 'SPF Coefficients'!$H$4*'Curve Info'!B24 + 'SPF Coefficients'!$H$5*'Curve Info'!J24 + 'SPF Coefficients'!$H$6*'Curve Info'!D24 + 'SPF Coefficients'!$H$7*'Curve Info'!M24 + 'SPF Coefficients'!$H$8*'Curve Info'!K24 + 'SPF Coefficients'!$H$9*'Curve Info'!H24</f>
        <v>1.0238286025355647</v>
      </c>
      <c r="J23" s="12">
        <f>1/(1+'SPF Coefficients'!$G$10*I23)</f>
        <v>0.27274270407975415</v>
      </c>
      <c r="K23" s="12">
        <f t="shared" si="2"/>
        <v>0.46105610554980725</v>
      </c>
      <c r="L23" s="12">
        <f t="shared" si="3"/>
        <v>1.0052803853332419</v>
      </c>
      <c r="M23" s="12">
        <f t="shared" si="4"/>
        <v>0.46349065944735407</v>
      </c>
      <c r="P23" s="5">
        <v>19</v>
      </c>
      <c r="Q23" s="16">
        <v>0</v>
      </c>
      <c r="R23" s="16">
        <v>0</v>
      </c>
      <c r="S23" s="16">
        <v>0</v>
      </c>
      <c r="T23" s="16">
        <v>0</v>
      </c>
      <c r="U23" s="8">
        <f t="shared" si="5"/>
        <v>0</v>
      </c>
      <c r="V23" s="8">
        <f t="shared" si="6"/>
        <v>0</v>
      </c>
      <c r="W23" s="7">
        <v>1.0292348120721471</v>
      </c>
      <c r="X23" s="7">
        <v>1.0238286025355647</v>
      </c>
      <c r="Y23" s="12">
        <v>0.27274270407975415</v>
      </c>
      <c r="Z23" s="12">
        <f t="shared" si="7"/>
        <v>0.27924178156974577</v>
      </c>
      <c r="AA23" s="12">
        <f t="shared" si="8"/>
        <v>1.0052803853332419</v>
      </c>
      <c r="AB23" s="12">
        <f t="shared" si="9"/>
        <v>0.28071628577757501</v>
      </c>
      <c r="AE23" s="5">
        <v>19</v>
      </c>
      <c r="AF23" s="16">
        <v>1</v>
      </c>
      <c r="AG23" s="16">
        <v>1</v>
      </c>
      <c r="AH23" s="16">
        <v>0</v>
      </c>
      <c r="AI23" s="16">
        <v>2</v>
      </c>
      <c r="AJ23" s="8">
        <f t="shared" si="10"/>
        <v>0.33333333333333331</v>
      </c>
      <c r="AK23" s="8">
        <f t="shared" si="11"/>
        <v>0.25</v>
      </c>
      <c r="AL23" s="7">
        <v>1.0292348120721471</v>
      </c>
      <c r="AM23" s="7">
        <v>1.0238286025355647</v>
      </c>
      <c r="AN23" s="12">
        <v>0.27274270407975415</v>
      </c>
      <c r="AO23" s="12">
        <f t="shared" si="12"/>
        <v>0.46105610554980725</v>
      </c>
      <c r="AP23" s="12">
        <f t="shared" si="13"/>
        <v>1.0052803853332419</v>
      </c>
      <c r="AQ23" s="12">
        <f t="shared" si="14"/>
        <v>0.46349065944735407</v>
      </c>
      <c r="AT23" s="5">
        <v>19</v>
      </c>
      <c r="AU23" s="16">
        <v>0</v>
      </c>
      <c r="AV23" s="16">
        <v>0</v>
      </c>
      <c r="AW23" s="16">
        <v>0</v>
      </c>
      <c r="AX23" s="16">
        <v>0</v>
      </c>
      <c r="AY23" s="8">
        <f t="shared" si="15"/>
        <v>0</v>
      </c>
      <c r="AZ23" s="8">
        <f t="shared" si="16"/>
        <v>0</v>
      </c>
      <c r="BA23" s="7">
        <v>1.0292348120721471</v>
      </c>
      <c r="BB23" s="7">
        <v>1.0238286025355647</v>
      </c>
      <c r="BC23" s="12">
        <v>0.27274270407975415</v>
      </c>
      <c r="BD23" s="12">
        <f t="shared" si="17"/>
        <v>0.27924178156974577</v>
      </c>
      <c r="BE23" s="12">
        <f t="shared" si="18"/>
        <v>1.0052803853332419</v>
      </c>
      <c r="BF23" s="12">
        <f t="shared" si="19"/>
        <v>0.28071628577757501</v>
      </c>
    </row>
    <row r="24" spans="1:58" x14ac:dyDescent="0.3">
      <c r="A24" s="5">
        <v>22</v>
      </c>
      <c r="B24" s="16">
        <v>0</v>
      </c>
      <c r="C24" s="16">
        <v>1</v>
      </c>
      <c r="D24" s="16">
        <v>0</v>
      </c>
      <c r="E24" s="16">
        <v>1</v>
      </c>
      <c r="F24" s="8">
        <f t="shared" si="0"/>
        <v>0</v>
      </c>
      <c r="G24" s="8">
        <f t="shared" si="1"/>
        <v>0.25</v>
      </c>
      <c r="H24" s="7">
        <f>'SPF Coefficients'!$H$3 + 'SPF Coefficients'!$H$4*'Curve Info'!B25 + 'SPF Coefficients'!$H$5*'Curve Info'!J25 + 'SPF Coefficients'!$H$6*'Curve Info'!D25 + 'SPF Coefficients'!$H$7*'Curve Info'!L25 + 'SPF Coefficients'!$H$8*'Curve Info'!K25 + 'SPF Coefficients'!$H$9*'Curve Info'!H25</f>
        <v>0.96916199608887454</v>
      </c>
      <c r="I24" s="7">
        <f>'SPF Coefficients'!$H$3 + 'SPF Coefficients'!$H$4*'Curve Info'!B25 + 'SPF Coefficients'!$H$5*'Curve Info'!J25 + 'SPF Coefficients'!$H$6*'Curve Info'!D25 + 'SPF Coefficients'!$H$7*'Curve Info'!M25 + 'SPF Coefficients'!$H$8*'Curve Info'!K25 + 'SPF Coefficients'!$H$9*'Curve Info'!H25</f>
        <v>0.9557593591269552</v>
      </c>
      <c r="J24" s="12">
        <f>1/(1+'SPF Coefficients'!$G$10*I24)</f>
        <v>0.28660031674227976</v>
      </c>
      <c r="K24" s="12">
        <f t="shared" si="2"/>
        <v>0.45227085586961374</v>
      </c>
      <c r="L24" s="12">
        <f t="shared" si="3"/>
        <v>1.0140230245552209</v>
      </c>
      <c r="M24" s="12">
        <f t="shared" si="4"/>
        <v>0.45861306118708411</v>
      </c>
      <c r="P24" s="5">
        <v>22</v>
      </c>
      <c r="Q24" s="16">
        <v>0</v>
      </c>
      <c r="R24" s="16">
        <v>1</v>
      </c>
      <c r="S24" s="16">
        <v>0</v>
      </c>
      <c r="T24" s="16">
        <v>1</v>
      </c>
      <c r="U24" s="8">
        <f t="shared" si="5"/>
        <v>0</v>
      </c>
      <c r="V24" s="8">
        <f t="shared" si="6"/>
        <v>0.25</v>
      </c>
      <c r="W24" s="7">
        <v>0.96916199608887454</v>
      </c>
      <c r="X24" s="7">
        <v>0.9557593591269552</v>
      </c>
      <c r="Y24" s="12">
        <v>0.28660031674227976</v>
      </c>
      <c r="Z24" s="12">
        <f t="shared" si="7"/>
        <v>0.45227085586961374</v>
      </c>
      <c r="AA24" s="12">
        <f t="shared" si="8"/>
        <v>1.0140230245552209</v>
      </c>
      <c r="AB24" s="12">
        <f t="shared" si="9"/>
        <v>0.45861306118708411</v>
      </c>
      <c r="AE24" s="5">
        <v>22</v>
      </c>
      <c r="AF24" s="16">
        <v>0</v>
      </c>
      <c r="AG24" s="16">
        <v>0</v>
      </c>
      <c r="AH24" s="16">
        <v>0</v>
      </c>
      <c r="AI24" s="16">
        <v>0</v>
      </c>
      <c r="AJ24" s="8">
        <f t="shared" si="10"/>
        <v>0</v>
      </c>
      <c r="AK24" s="8">
        <f t="shared" si="11"/>
        <v>0</v>
      </c>
      <c r="AL24" s="7">
        <v>0.96916199608887454</v>
      </c>
      <c r="AM24" s="7">
        <v>0.9557593591269552</v>
      </c>
      <c r="AN24" s="12">
        <v>0.28660031674227976</v>
      </c>
      <c r="AO24" s="12">
        <f t="shared" si="12"/>
        <v>0.27392093505518367</v>
      </c>
      <c r="AP24" s="12">
        <f t="shared" si="13"/>
        <v>1.0140230245552209</v>
      </c>
      <c r="AQ24" s="12">
        <f t="shared" si="14"/>
        <v>0.27776213505365155</v>
      </c>
      <c r="AT24" s="5">
        <v>22</v>
      </c>
      <c r="AU24" s="16">
        <v>0</v>
      </c>
      <c r="AV24" s="16">
        <v>0</v>
      </c>
      <c r="AW24" s="16">
        <v>0</v>
      </c>
      <c r="AX24" s="16">
        <v>0</v>
      </c>
      <c r="AY24" s="8">
        <f t="shared" si="15"/>
        <v>0</v>
      </c>
      <c r="AZ24" s="8">
        <f t="shared" si="16"/>
        <v>0</v>
      </c>
      <c r="BA24" s="7">
        <v>0.96916199608887454</v>
      </c>
      <c r="BB24" s="7">
        <v>0.9557593591269552</v>
      </c>
      <c r="BC24" s="12">
        <v>0.28660031674227976</v>
      </c>
      <c r="BD24" s="12">
        <f t="shared" si="17"/>
        <v>0.27392093505518367</v>
      </c>
      <c r="BE24" s="12">
        <f t="shared" si="18"/>
        <v>1.0140230245552209</v>
      </c>
      <c r="BF24" s="12">
        <f t="shared" si="19"/>
        <v>0.27776213505365155</v>
      </c>
    </row>
    <row r="25" spans="1:58" x14ac:dyDescent="0.3">
      <c r="A25" s="5">
        <v>24</v>
      </c>
      <c r="B25" s="16">
        <v>0</v>
      </c>
      <c r="C25" s="16">
        <v>1</v>
      </c>
      <c r="D25" s="16">
        <v>0</v>
      </c>
      <c r="E25" s="16">
        <v>1</v>
      </c>
      <c r="F25" s="8">
        <f t="shared" si="0"/>
        <v>0</v>
      </c>
      <c r="G25" s="8">
        <f t="shared" si="1"/>
        <v>0.25</v>
      </c>
      <c r="H25" s="7">
        <f>'SPF Coefficients'!$H$3 + 'SPF Coefficients'!$H$4*'Curve Info'!B26 + 'SPF Coefficients'!$H$5*'Curve Info'!J26 + 'SPF Coefficients'!$H$6*'Curve Info'!D26 + 'SPF Coefficients'!$H$7*'Curve Info'!L26 + 'SPF Coefficients'!$H$8*'Curve Info'!K26 + 'SPF Coefficients'!$H$9*'Curve Info'!H26</f>
        <v>0.97503988385017737</v>
      </c>
      <c r="I25" s="7">
        <f>'SPF Coefficients'!$H$3 + 'SPF Coefficients'!$H$4*'Curve Info'!B26 + 'SPF Coefficients'!$H$5*'Curve Info'!J26 + 'SPF Coefficients'!$H$6*'Curve Info'!D26 + 'SPF Coefficients'!$H$7*'Curve Info'!M26 + 'SPF Coefficients'!$H$8*'Curve Info'!K26 + 'SPF Coefficients'!$H$9*'Curve Info'!H26</f>
        <v>0.96163724688825791</v>
      </c>
      <c r="J25" s="12">
        <f>1/(1+'SPF Coefficients'!$G$10*I25)</f>
        <v>0.28534838382446981</v>
      </c>
      <c r="K25" s="12">
        <f t="shared" si="2"/>
        <v>0.45306453826885962</v>
      </c>
      <c r="L25" s="12">
        <f t="shared" si="3"/>
        <v>1.0139373105662128</v>
      </c>
      <c r="M25" s="12">
        <f t="shared" si="4"/>
        <v>0.45937903944525055</v>
      </c>
      <c r="P25" s="5">
        <v>24</v>
      </c>
      <c r="Q25" s="16">
        <v>0</v>
      </c>
      <c r="R25" s="16">
        <v>1</v>
      </c>
      <c r="S25" s="16">
        <v>0</v>
      </c>
      <c r="T25" s="16">
        <v>1</v>
      </c>
      <c r="U25" s="8">
        <f t="shared" si="5"/>
        <v>0</v>
      </c>
      <c r="V25" s="8">
        <f t="shared" si="6"/>
        <v>0.25</v>
      </c>
      <c r="W25" s="7">
        <v>0.97503988385017737</v>
      </c>
      <c r="X25" s="7">
        <v>0.96163724688825791</v>
      </c>
      <c r="Y25" s="12">
        <v>0.28534838382446981</v>
      </c>
      <c r="Z25" s="12">
        <f t="shared" si="7"/>
        <v>0.45306453826885962</v>
      </c>
      <c r="AA25" s="12">
        <f t="shared" si="8"/>
        <v>1.0139373105662128</v>
      </c>
      <c r="AB25" s="12">
        <f t="shared" si="9"/>
        <v>0.45937903944525055</v>
      </c>
      <c r="AE25" s="5">
        <v>24</v>
      </c>
      <c r="AF25" s="16">
        <v>0</v>
      </c>
      <c r="AG25" s="16">
        <v>0</v>
      </c>
      <c r="AH25" s="16">
        <v>0</v>
      </c>
      <c r="AI25" s="16">
        <v>0</v>
      </c>
      <c r="AJ25" s="8">
        <f t="shared" si="10"/>
        <v>0</v>
      </c>
      <c r="AK25" s="8">
        <f t="shared" si="11"/>
        <v>0</v>
      </c>
      <c r="AL25" s="7">
        <v>0.97503988385017737</v>
      </c>
      <c r="AM25" s="7">
        <v>0.96163724688825791</v>
      </c>
      <c r="AN25" s="12">
        <v>0.28534838382446981</v>
      </c>
      <c r="AO25" s="12">
        <f t="shared" si="12"/>
        <v>0.27440163422497704</v>
      </c>
      <c r="AP25" s="12">
        <f t="shared" si="13"/>
        <v>1.0139373105662128</v>
      </c>
      <c r="AQ25" s="12">
        <f t="shared" si="14"/>
        <v>0.27822605502104686</v>
      </c>
      <c r="AT25" s="5">
        <v>24</v>
      </c>
      <c r="AU25" s="16">
        <v>0</v>
      </c>
      <c r="AV25" s="16">
        <v>0</v>
      </c>
      <c r="AW25" s="16">
        <v>0</v>
      </c>
      <c r="AX25" s="16">
        <v>0</v>
      </c>
      <c r="AY25" s="8">
        <f t="shared" si="15"/>
        <v>0</v>
      </c>
      <c r="AZ25" s="8">
        <f t="shared" si="16"/>
        <v>0</v>
      </c>
      <c r="BA25" s="7">
        <v>0.97503988385017737</v>
      </c>
      <c r="BB25" s="7">
        <v>0.96163724688825791</v>
      </c>
      <c r="BC25" s="12">
        <v>0.28534838382446981</v>
      </c>
      <c r="BD25" s="12">
        <f t="shared" si="17"/>
        <v>0.27440163422497704</v>
      </c>
      <c r="BE25" s="12">
        <f t="shared" si="18"/>
        <v>1.0139373105662128</v>
      </c>
      <c r="BF25" s="12">
        <f t="shared" si="19"/>
        <v>0.27822605502104686</v>
      </c>
    </row>
    <row r="26" spans="1:58" x14ac:dyDescent="0.3">
      <c r="A26" s="5">
        <v>25</v>
      </c>
      <c r="B26" s="16">
        <v>0</v>
      </c>
      <c r="C26" s="16">
        <v>1</v>
      </c>
      <c r="D26" s="16">
        <v>0</v>
      </c>
      <c r="E26" s="16">
        <v>1</v>
      </c>
      <c r="F26" s="8">
        <f t="shared" si="0"/>
        <v>0</v>
      </c>
      <c r="G26" s="8">
        <f t="shared" si="1"/>
        <v>0.25</v>
      </c>
      <c r="H26" s="7">
        <f>'SPF Coefficients'!$H$3 + 'SPF Coefficients'!$H$4*'Curve Info'!B27 + 'SPF Coefficients'!$H$5*'Curve Info'!J27 + 'SPF Coefficients'!$H$6*'Curve Info'!D27 + 'SPF Coefficients'!$H$7*'Curve Info'!L27 + 'SPF Coefficients'!$H$8*'Curve Info'!K27 + 'SPF Coefficients'!$H$9*'Curve Info'!H27</f>
        <v>0.93253751679801689</v>
      </c>
      <c r="I26" s="7">
        <f>'SPF Coefficients'!$H$3 + 'SPF Coefficients'!$H$4*'Curve Info'!B27 + 'SPF Coefficients'!$H$5*'Curve Info'!J27 + 'SPF Coefficients'!$H$6*'Curve Info'!D27 + 'SPF Coefficients'!$H$7*'Curve Info'!M27 + 'SPF Coefficients'!$H$8*'Curve Info'!K27 + 'SPF Coefficients'!$H$9*'Curve Info'!H27</f>
        <v>0.91913487983609743</v>
      </c>
      <c r="J26" s="12">
        <f>1/(1+'SPF Coefficients'!$G$10*I26)</f>
        <v>0.29465540347920088</v>
      </c>
      <c r="K26" s="12">
        <f t="shared" si="2"/>
        <v>0.44716420800011192</v>
      </c>
      <c r="L26" s="12">
        <f t="shared" si="3"/>
        <v>1.0145817956166667</v>
      </c>
      <c r="M26" s="12">
        <f t="shared" si="4"/>
        <v>0.45368466508825822</v>
      </c>
      <c r="P26" s="5">
        <v>25</v>
      </c>
      <c r="Q26" s="16">
        <v>0</v>
      </c>
      <c r="R26" s="16">
        <v>1</v>
      </c>
      <c r="S26" s="16">
        <v>0</v>
      </c>
      <c r="T26" s="16">
        <v>1</v>
      </c>
      <c r="U26" s="8">
        <f t="shared" si="5"/>
        <v>0</v>
      </c>
      <c r="V26" s="8">
        <f t="shared" si="6"/>
        <v>0.25</v>
      </c>
      <c r="W26" s="7">
        <v>0.93253751679801689</v>
      </c>
      <c r="X26" s="7">
        <v>0.91913487983609743</v>
      </c>
      <c r="Y26" s="12">
        <v>0.29465540347920088</v>
      </c>
      <c r="Z26" s="12">
        <f t="shared" si="7"/>
        <v>0.44716420800011192</v>
      </c>
      <c r="AA26" s="12">
        <f t="shared" si="8"/>
        <v>1.0145817956166667</v>
      </c>
      <c r="AB26" s="12">
        <f t="shared" si="9"/>
        <v>0.45368466508825822</v>
      </c>
      <c r="AE26" s="5">
        <v>25</v>
      </c>
      <c r="AF26" s="16">
        <v>0</v>
      </c>
      <c r="AG26" s="16">
        <v>0</v>
      </c>
      <c r="AH26" s="16">
        <v>0</v>
      </c>
      <c r="AI26" s="16">
        <v>0</v>
      </c>
      <c r="AJ26" s="8">
        <f t="shared" si="10"/>
        <v>0</v>
      </c>
      <c r="AK26" s="8">
        <f t="shared" si="11"/>
        <v>0</v>
      </c>
      <c r="AL26" s="7">
        <v>0.93253751679801689</v>
      </c>
      <c r="AM26" s="7">
        <v>0.91913487983609743</v>
      </c>
      <c r="AN26" s="12">
        <v>0.29465540347920088</v>
      </c>
      <c r="AO26" s="12">
        <f t="shared" si="12"/>
        <v>0.27082805886991212</v>
      </c>
      <c r="AP26" s="12">
        <f t="shared" si="13"/>
        <v>1.0145817956166667</v>
      </c>
      <c r="AQ26" s="12">
        <f t="shared" si="14"/>
        <v>0.27477721827161178</v>
      </c>
      <c r="AT26" s="5">
        <v>25</v>
      </c>
      <c r="AU26" s="16">
        <v>0</v>
      </c>
      <c r="AV26" s="16">
        <v>0</v>
      </c>
      <c r="AW26" s="16">
        <v>0</v>
      </c>
      <c r="AX26" s="16">
        <v>0</v>
      </c>
      <c r="AY26" s="8">
        <f t="shared" si="15"/>
        <v>0</v>
      </c>
      <c r="AZ26" s="8">
        <f t="shared" si="16"/>
        <v>0</v>
      </c>
      <c r="BA26" s="7">
        <v>0.93253751679801689</v>
      </c>
      <c r="BB26" s="7">
        <v>0.91913487983609743</v>
      </c>
      <c r="BC26" s="12">
        <v>0.29465540347920088</v>
      </c>
      <c r="BD26" s="12">
        <f t="shared" si="17"/>
        <v>0.27082805886991212</v>
      </c>
      <c r="BE26" s="12">
        <f t="shared" si="18"/>
        <v>1.0145817956166667</v>
      </c>
      <c r="BF26" s="12">
        <f t="shared" si="19"/>
        <v>0.27477721827161178</v>
      </c>
    </row>
    <row r="27" spans="1:58" x14ac:dyDescent="0.3">
      <c r="A27" s="5">
        <v>30</v>
      </c>
      <c r="B27" s="16">
        <v>0</v>
      </c>
      <c r="C27" s="16">
        <v>1</v>
      </c>
      <c r="D27" s="16">
        <v>0</v>
      </c>
      <c r="E27" s="16">
        <v>1</v>
      </c>
      <c r="F27" s="8">
        <f t="shared" si="0"/>
        <v>0</v>
      </c>
      <c r="G27" s="8">
        <f t="shared" si="1"/>
        <v>0.25</v>
      </c>
      <c r="H27" s="7">
        <f>'SPF Coefficients'!$H$3 + 'SPF Coefficients'!$H$4*'Curve Info'!B28 + 'SPF Coefficients'!$H$5*'Curve Info'!J28 + 'SPF Coefficients'!$H$6*'Curve Info'!D28 + 'SPF Coefficients'!$H$7*'Curve Info'!L28 + 'SPF Coefficients'!$H$8*'Curve Info'!K28 + 'SPF Coefficients'!$H$9*'Curve Info'!H28</f>
        <v>0.95026032410355776</v>
      </c>
      <c r="I27" s="7">
        <f>'SPF Coefficients'!$H$3 + 'SPF Coefficients'!$H$4*'Curve Info'!B28 + 'SPF Coefficients'!$H$5*'Curve Info'!J28 + 'SPF Coefficients'!$H$6*'Curve Info'!D28 + 'SPF Coefficients'!$H$7*'Curve Info'!M28 + 'SPF Coefficients'!$H$8*'Curve Info'!K28 + 'SPF Coefficients'!$H$9*'Curve Info'!H28</f>
        <v>0.93685768714163842</v>
      </c>
      <c r="J27" s="12">
        <f>1/(1+'SPF Coefficients'!$G$10*I27)</f>
        <v>0.29070171716752513</v>
      </c>
      <c r="K27" s="12">
        <f t="shared" si="2"/>
        <v>0.44967070910178908</v>
      </c>
      <c r="L27" s="12">
        <f t="shared" si="3"/>
        <v>1.0143059475797342</v>
      </c>
      <c r="M27" s="12">
        <f t="shared" si="4"/>
        <v>0.45610367469434121</v>
      </c>
      <c r="P27" s="5">
        <v>30</v>
      </c>
      <c r="Q27" s="16">
        <v>0</v>
      </c>
      <c r="R27" s="16">
        <v>1</v>
      </c>
      <c r="S27" s="16">
        <v>0</v>
      </c>
      <c r="T27" s="16">
        <v>1</v>
      </c>
      <c r="U27" s="8">
        <f t="shared" si="5"/>
        <v>0</v>
      </c>
      <c r="V27" s="8">
        <f t="shared" si="6"/>
        <v>0.25</v>
      </c>
      <c r="W27" s="7">
        <v>0.95026032410355776</v>
      </c>
      <c r="X27" s="7">
        <v>0.93685768714163842</v>
      </c>
      <c r="Y27" s="12">
        <v>0.29070171716752513</v>
      </c>
      <c r="Z27" s="12">
        <f t="shared" si="7"/>
        <v>0.44967070910178908</v>
      </c>
      <c r="AA27" s="12">
        <f t="shared" si="8"/>
        <v>1.0143059475797342</v>
      </c>
      <c r="AB27" s="12">
        <f t="shared" si="9"/>
        <v>0.45610367469434121</v>
      </c>
      <c r="AE27" s="5">
        <v>30</v>
      </c>
      <c r="AF27" s="16">
        <v>0</v>
      </c>
      <c r="AG27" s="16">
        <v>0</v>
      </c>
      <c r="AH27" s="16">
        <v>0</v>
      </c>
      <c r="AI27" s="16">
        <v>0</v>
      </c>
      <c r="AJ27" s="8">
        <f t="shared" si="10"/>
        <v>0</v>
      </c>
      <c r="AK27" s="8">
        <f t="shared" si="11"/>
        <v>0</v>
      </c>
      <c r="AL27" s="7">
        <v>0.95026032410355776</v>
      </c>
      <c r="AM27" s="7">
        <v>0.93685768714163842</v>
      </c>
      <c r="AN27" s="12">
        <v>0.29070171716752513</v>
      </c>
      <c r="AO27" s="12">
        <f t="shared" si="12"/>
        <v>0.27234613839367033</v>
      </c>
      <c r="AP27" s="12">
        <f t="shared" si="13"/>
        <v>1.0143059475797342</v>
      </c>
      <c r="AQ27" s="12">
        <f t="shared" si="14"/>
        <v>0.27624230797307325</v>
      </c>
      <c r="AT27" s="5">
        <v>30</v>
      </c>
      <c r="AU27" s="16">
        <v>0</v>
      </c>
      <c r="AV27" s="16">
        <v>0</v>
      </c>
      <c r="AW27" s="16">
        <v>0</v>
      </c>
      <c r="AX27" s="16">
        <v>0</v>
      </c>
      <c r="AY27" s="8">
        <f t="shared" si="15"/>
        <v>0</v>
      </c>
      <c r="AZ27" s="8">
        <f t="shared" si="16"/>
        <v>0</v>
      </c>
      <c r="BA27" s="7">
        <v>0.95026032410355776</v>
      </c>
      <c r="BB27" s="7">
        <v>0.93685768714163842</v>
      </c>
      <c r="BC27" s="12">
        <v>0.29070171716752513</v>
      </c>
      <c r="BD27" s="12">
        <f t="shared" si="17"/>
        <v>0.27234613839367033</v>
      </c>
      <c r="BE27" s="12">
        <f t="shared" si="18"/>
        <v>1.0143059475797342</v>
      </c>
      <c r="BF27" s="12">
        <f t="shared" si="19"/>
        <v>0.27624230797307325</v>
      </c>
    </row>
    <row r="28" spans="1:58" x14ac:dyDescent="0.3">
      <c r="A28" s="5">
        <v>31</v>
      </c>
      <c r="B28" s="16">
        <v>0</v>
      </c>
      <c r="C28" s="16">
        <v>1</v>
      </c>
      <c r="D28" s="16">
        <v>0</v>
      </c>
      <c r="E28" s="16">
        <v>1</v>
      </c>
      <c r="F28" s="8">
        <f t="shared" si="0"/>
        <v>0</v>
      </c>
      <c r="G28" s="8">
        <f t="shared" si="1"/>
        <v>0.25</v>
      </c>
      <c r="H28" s="7">
        <f>'SPF Coefficients'!$H$3 + 'SPF Coefficients'!$H$4*'Curve Info'!B29 + 'SPF Coefficients'!$H$5*'Curve Info'!J29 + 'SPF Coefficients'!$H$6*'Curve Info'!D29 + 'SPF Coefficients'!$H$7*'Curve Info'!L29 + 'SPF Coefficients'!$H$8*'Curve Info'!K29 + 'SPF Coefficients'!$H$9*'Curve Info'!H29</f>
        <v>0.99955152434509287</v>
      </c>
      <c r="I28" s="7">
        <f>'SPF Coefficients'!$H$3 + 'SPF Coefficients'!$H$4*'Curve Info'!B29 + 'SPF Coefficients'!$H$5*'Curve Info'!J29 + 'SPF Coefficients'!$H$6*'Curve Info'!D29 + 'SPF Coefficients'!$H$7*'Curve Info'!M29 + 'SPF Coefficients'!$H$8*'Curve Info'!K29 + 'SPF Coefficients'!$H$9*'Curve Info'!H29</f>
        <v>0.98614888738317352</v>
      </c>
      <c r="J28" s="12">
        <f>1/(1+'SPF Coefficients'!$G$10*I28)</f>
        <v>0.28024344034605669</v>
      </c>
      <c r="K28" s="12">
        <f t="shared" si="2"/>
        <v>0.45630089680718239</v>
      </c>
      <c r="L28" s="12">
        <f t="shared" si="3"/>
        <v>1.0135908858524236</v>
      </c>
      <c r="M28" s="12">
        <f t="shared" si="4"/>
        <v>0.46250243021004733</v>
      </c>
      <c r="P28" s="5">
        <v>31</v>
      </c>
      <c r="Q28" s="16">
        <v>0</v>
      </c>
      <c r="R28" s="16">
        <v>1</v>
      </c>
      <c r="S28" s="16">
        <v>0</v>
      </c>
      <c r="T28" s="16">
        <v>1</v>
      </c>
      <c r="U28" s="8">
        <f t="shared" si="5"/>
        <v>0</v>
      </c>
      <c r="V28" s="8">
        <f t="shared" si="6"/>
        <v>0.25</v>
      </c>
      <c r="W28" s="7">
        <v>0.99955152434509287</v>
      </c>
      <c r="X28" s="7">
        <v>0.98614888738317352</v>
      </c>
      <c r="Y28" s="12">
        <v>0.28024344034605669</v>
      </c>
      <c r="Z28" s="12">
        <f t="shared" si="7"/>
        <v>0.45630089680718239</v>
      </c>
      <c r="AA28" s="12">
        <f t="shared" si="8"/>
        <v>1.0135908858524236</v>
      </c>
      <c r="AB28" s="12">
        <f t="shared" si="9"/>
        <v>0.46250243021004733</v>
      </c>
      <c r="AE28" s="5">
        <v>31</v>
      </c>
      <c r="AF28" s="16">
        <v>0</v>
      </c>
      <c r="AG28" s="16">
        <v>0</v>
      </c>
      <c r="AH28" s="16">
        <v>0</v>
      </c>
      <c r="AI28" s="16">
        <v>0</v>
      </c>
      <c r="AJ28" s="8">
        <f t="shared" si="10"/>
        <v>0</v>
      </c>
      <c r="AK28" s="8">
        <f t="shared" si="11"/>
        <v>0</v>
      </c>
      <c r="AL28" s="7">
        <v>0.99955152434509287</v>
      </c>
      <c r="AM28" s="7">
        <v>0.98614888738317352</v>
      </c>
      <c r="AN28" s="12">
        <v>0.28024344034605669</v>
      </c>
      <c r="AO28" s="12">
        <f t="shared" si="12"/>
        <v>0.27636175689369658</v>
      </c>
      <c r="AP28" s="12">
        <f t="shared" si="13"/>
        <v>1.0135908858524236</v>
      </c>
      <c r="AQ28" s="12">
        <f t="shared" si="14"/>
        <v>0.28011775798561406</v>
      </c>
      <c r="AT28" s="5">
        <v>31</v>
      </c>
      <c r="AU28" s="16">
        <v>0</v>
      </c>
      <c r="AV28" s="16">
        <v>0</v>
      </c>
      <c r="AW28" s="16">
        <v>0</v>
      </c>
      <c r="AX28" s="16">
        <v>0</v>
      </c>
      <c r="AY28" s="8">
        <f t="shared" si="15"/>
        <v>0</v>
      </c>
      <c r="AZ28" s="8">
        <f t="shared" si="16"/>
        <v>0</v>
      </c>
      <c r="BA28" s="7">
        <v>0.99955152434509287</v>
      </c>
      <c r="BB28" s="7">
        <v>0.98614888738317352</v>
      </c>
      <c r="BC28" s="12">
        <v>0.28024344034605669</v>
      </c>
      <c r="BD28" s="12">
        <f t="shared" si="17"/>
        <v>0.27636175689369658</v>
      </c>
      <c r="BE28" s="12">
        <f t="shared" si="18"/>
        <v>1.0135908858524236</v>
      </c>
      <c r="BF28" s="12">
        <f t="shared" si="19"/>
        <v>0.28011775798561406</v>
      </c>
    </row>
    <row r="29" spans="1:58" x14ac:dyDescent="0.3">
      <c r="A29" s="5">
        <v>33</v>
      </c>
      <c r="B29" s="16">
        <v>0</v>
      </c>
      <c r="C29" s="16">
        <v>1</v>
      </c>
      <c r="D29" s="16">
        <v>0</v>
      </c>
      <c r="E29" s="16">
        <v>1</v>
      </c>
      <c r="F29" s="8">
        <f t="shared" si="0"/>
        <v>0</v>
      </c>
      <c r="G29" s="8">
        <f t="shared" si="1"/>
        <v>0.25</v>
      </c>
      <c r="H29" s="7">
        <f>'SPF Coefficients'!$H$3 + 'SPF Coefficients'!$H$4*'Curve Info'!B30 + 'SPF Coefficients'!$H$5*'Curve Info'!J30 + 'SPF Coefficients'!$H$6*'Curve Info'!D30 + 'SPF Coefficients'!$H$7*'Curve Info'!L30 + 'SPF Coefficients'!$H$8*'Curve Info'!K30 + 'SPF Coefficients'!$H$9*'Curve Info'!H30</f>
        <v>0.96541731903597339</v>
      </c>
      <c r="I29" s="7">
        <f>'SPF Coefficients'!$H$3 + 'SPF Coefficients'!$H$4*'Curve Info'!B30 + 'SPF Coefficients'!$H$5*'Curve Info'!J30 + 'SPF Coefficients'!$H$6*'Curve Info'!D30 + 'SPF Coefficients'!$H$7*'Curve Info'!M30 + 'SPF Coefficients'!$H$8*'Curve Info'!K30 + 'SPF Coefficients'!$H$9*'Curve Info'!H30</f>
        <v>0.95201468207405393</v>
      </c>
      <c r="J29" s="12">
        <f>1/(1+'SPF Coefficients'!$G$10*I29)</f>
        <v>0.28740364119738165</v>
      </c>
      <c r="K29" s="12">
        <f t="shared" si="2"/>
        <v>0.45176157580210535</v>
      </c>
      <c r="L29" s="12">
        <f t="shared" si="3"/>
        <v>1.0140781830514636</v>
      </c>
      <c r="M29" s="12">
        <f t="shared" si="4"/>
        <v>0.45812155796186504</v>
      </c>
      <c r="P29" s="5">
        <v>33</v>
      </c>
      <c r="Q29" s="16">
        <v>0</v>
      </c>
      <c r="R29" s="16">
        <v>1</v>
      </c>
      <c r="S29" s="16">
        <v>0</v>
      </c>
      <c r="T29" s="16">
        <v>1</v>
      </c>
      <c r="U29" s="8">
        <f t="shared" si="5"/>
        <v>0</v>
      </c>
      <c r="V29" s="8">
        <f t="shared" si="6"/>
        <v>0.25</v>
      </c>
      <c r="W29" s="7">
        <v>0.96541731903597339</v>
      </c>
      <c r="X29" s="7">
        <v>0.95201468207405393</v>
      </c>
      <c r="Y29" s="12">
        <v>0.28740364119738165</v>
      </c>
      <c r="Z29" s="12">
        <f t="shared" si="7"/>
        <v>0.45176157580210535</v>
      </c>
      <c r="AA29" s="12">
        <f t="shared" si="8"/>
        <v>1.0140781830514636</v>
      </c>
      <c r="AB29" s="12">
        <f t="shared" si="9"/>
        <v>0.45812155796186504</v>
      </c>
      <c r="AE29" s="5">
        <v>33</v>
      </c>
      <c r="AF29" s="16">
        <v>0</v>
      </c>
      <c r="AG29" s="16">
        <v>0</v>
      </c>
      <c r="AH29" s="16">
        <v>0</v>
      </c>
      <c r="AI29" s="16">
        <v>0</v>
      </c>
      <c r="AJ29" s="8">
        <f t="shared" si="10"/>
        <v>0</v>
      </c>
      <c r="AK29" s="8">
        <f t="shared" si="11"/>
        <v>0</v>
      </c>
      <c r="AL29" s="7">
        <v>0.96541731903597339</v>
      </c>
      <c r="AM29" s="7">
        <v>0.95201468207405393</v>
      </c>
      <c r="AN29" s="12">
        <v>0.28740364119738165</v>
      </c>
      <c r="AO29" s="12">
        <f t="shared" si="12"/>
        <v>0.27361248610145078</v>
      </c>
      <c r="AP29" s="12">
        <f t="shared" si="13"/>
        <v>1.0140781830514636</v>
      </c>
      <c r="AQ29" s="12">
        <f t="shared" si="14"/>
        <v>0.27746445276595305</v>
      </c>
      <c r="AT29" s="5">
        <v>33</v>
      </c>
      <c r="AU29" s="16">
        <v>0</v>
      </c>
      <c r="AV29" s="16">
        <v>0</v>
      </c>
      <c r="AW29" s="16">
        <v>0</v>
      </c>
      <c r="AX29" s="16">
        <v>0</v>
      </c>
      <c r="AY29" s="8">
        <f t="shared" si="15"/>
        <v>0</v>
      </c>
      <c r="AZ29" s="8">
        <f t="shared" si="16"/>
        <v>0</v>
      </c>
      <c r="BA29" s="7">
        <v>0.96541731903597339</v>
      </c>
      <c r="BB29" s="7">
        <v>0.95201468207405393</v>
      </c>
      <c r="BC29" s="12">
        <v>0.28740364119738165</v>
      </c>
      <c r="BD29" s="12">
        <f t="shared" si="17"/>
        <v>0.27361248610145078</v>
      </c>
      <c r="BE29" s="12">
        <f t="shared" si="18"/>
        <v>1.0140781830514636</v>
      </c>
      <c r="BF29" s="12">
        <f t="shared" si="19"/>
        <v>0.27746445276595305</v>
      </c>
    </row>
    <row r="30" spans="1:58" x14ac:dyDescent="0.3">
      <c r="A30" s="5">
        <v>34</v>
      </c>
      <c r="B30" s="16">
        <v>1</v>
      </c>
      <c r="C30" s="16">
        <v>1</v>
      </c>
      <c r="D30" s="16">
        <v>0</v>
      </c>
      <c r="E30" s="16">
        <v>2</v>
      </c>
      <c r="F30" s="8">
        <f t="shared" si="0"/>
        <v>0.33333333333333331</v>
      </c>
      <c r="G30" s="8">
        <f t="shared" si="1"/>
        <v>0.25</v>
      </c>
      <c r="H30" s="7">
        <f>'SPF Coefficients'!$H$3 + 'SPF Coefficients'!$H$4*'Curve Info'!B31 + 'SPF Coefficients'!$H$5*'Curve Info'!J31 + 'SPF Coefficients'!$H$6*'Curve Info'!D31 + 'SPF Coefficients'!$H$7*'Curve Info'!L31 + 'SPF Coefficients'!$H$8*'Curve Info'!K31 + 'SPF Coefficients'!$H$9*'Curve Info'!H31</f>
        <v>1.0105807763388408</v>
      </c>
      <c r="I30" s="7">
        <f>'SPF Coefficients'!$H$3 + 'SPF Coefficients'!$H$4*'Curve Info'!B31 + 'SPF Coefficients'!$H$5*'Curve Info'!J31 + 'SPF Coefficients'!$H$6*'Curve Info'!D31 + 'SPF Coefficients'!$H$7*'Curve Info'!M31 + 'SPF Coefficients'!$H$8*'Curve Info'!K31 + 'SPF Coefficients'!$H$9*'Curve Info'!H31</f>
        <v>0.99717813937692135</v>
      </c>
      <c r="J30" s="12">
        <f>1/(1+'SPF Coefficients'!$G$10*I30)</f>
        <v>0.27800553024121122</v>
      </c>
      <c r="K30" s="12">
        <f t="shared" si="2"/>
        <v>0.45771965482212262</v>
      </c>
      <c r="L30" s="12">
        <f t="shared" si="3"/>
        <v>1.0134405643612423</v>
      </c>
      <c r="M30" s="12">
        <f t="shared" si="4"/>
        <v>0.46387166530216495</v>
      </c>
      <c r="P30" s="5">
        <v>34</v>
      </c>
      <c r="Q30" s="16">
        <v>1</v>
      </c>
      <c r="R30" s="16">
        <v>1</v>
      </c>
      <c r="S30" s="16">
        <v>0</v>
      </c>
      <c r="T30" s="16">
        <v>2</v>
      </c>
      <c r="U30" s="8">
        <f t="shared" si="5"/>
        <v>0.33333333333333331</v>
      </c>
      <c r="V30" s="8">
        <f t="shared" si="6"/>
        <v>0.25</v>
      </c>
      <c r="W30" s="7">
        <v>1.0105807763388408</v>
      </c>
      <c r="X30" s="7">
        <v>0.99717813937692135</v>
      </c>
      <c r="Y30" s="12">
        <v>0.27800553024121122</v>
      </c>
      <c r="Z30" s="12">
        <f t="shared" si="7"/>
        <v>0.45771965482212262</v>
      </c>
      <c r="AA30" s="12">
        <f t="shared" si="8"/>
        <v>1.0134405643612423</v>
      </c>
      <c r="AB30" s="12">
        <f t="shared" si="9"/>
        <v>0.46387166530216495</v>
      </c>
      <c r="AE30" s="5">
        <v>34</v>
      </c>
      <c r="AF30" s="16">
        <v>0</v>
      </c>
      <c r="AG30" s="16">
        <v>0</v>
      </c>
      <c r="AH30" s="16">
        <v>0</v>
      </c>
      <c r="AI30" s="16">
        <v>0</v>
      </c>
      <c r="AJ30" s="8">
        <f t="shared" si="10"/>
        <v>0</v>
      </c>
      <c r="AK30" s="8">
        <f t="shared" si="11"/>
        <v>0</v>
      </c>
      <c r="AL30" s="7">
        <v>1.0105807763388408</v>
      </c>
      <c r="AM30" s="7">
        <v>0.99717813937692135</v>
      </c>
      <c r="AN30" s="12">
        <v>0.27800553024121122</v>
      </c>
      <c r="AO30" s="12">
        <f t="shared" si="12"/>
        <v>0.27722103738242543</v>
      </c>
      <c r="AP30" s="12">
        <f t="shared" si="13"/>
        <v>1.0134405643612423</v>
      </c>
      <c r="AQ30" s="12">
        <f t="shared" si="14"/>
        <v>0.28094704457765429</v>
      </c>
      <c r="AT30" s="5">
        <v>34</v>
      </c>
      <c r="AU30" s="16">
        <v>0</v>
      </c>
      <c r="AV30" s="16">
        <v>0</v>
      </c>
      <c r="AW30" s="16">
        <v>0</v>
      </c>
      <c r="AX30" s="16">
        <v>0</v>
      </c>
      <c r="AY30" s="8">
        <f t="shared" si="15"/>
        <v>0</v>
      </c>
      <c r="AZ30" s="8">
        <f t="shared" si="16"/>
        <v>0</v>
      </c>
      <c r="BA30" s="7">
        <v>1.0105807763388408</v>
      </c>
      <c r="BB30" s="7">
        <v>0.99717813937692135</v>
      </c>
      <c r="BC30" s="12">
        <v>0.27800553024121122</v>
      </c>
      <c r="BD30" s="12">
        <f t="shared" si="17"/>
        <v>0.27722103738242543</v>
      </c>
      <c r="BE30" s="12">
        <f t="shared" si="18"/>
        <v>1.0134405643612423</v>
      </c>
      <c r="BF30" s="12">
        <f t="shared" si="19"/>
        <v>0.28094704457765429</v>
      </c>
    </row>
    <row r="31" spans="1:58" x14ac:dyDescent="0.3">
      <c r="A31" s="5">
        <v>35</v>
      </c>
      <c r="B31" s="16">
        <v>0</v>
      </c>
      <c r="C31" s="16">
        <v>0</v>
      </c>
      <c r="D31" s="16">
        <v>0</v>
      </c>
      <c r="E31" s="16">
        <v>0</v>
      </c>
      <c r="F31" s="8">
        <f t="shared" si="0"/>
        <v>0</v>
      </c>
      <c r="G31" s="8">
        <f t="shared" si="1"/>
        <v>0</v>
      </c>
      <c r="H31" s="7">
        <f>'SPF Coefficients'!$H$3 + 'SPF Coefficients'!$H$4*'Curve Info'!B32 + 'SPF Coefficients'!$H$5*'Curve Info'!J32 + 'SPF Coefficients'!$H$6*'Curve Info'!D32 + 'SPF Coefficients'!$H$7*'Curve Info'!L32 + 'SPF Coefficients'!$H$8*'Curve Info'!K32 + 'SPF Coefficients'!$H$9*'Curve Info'!H32</f>
        <v>0.96310149890869412</v>
      </c>
      <c r="I31" s="7">
        <f>'SPF Coefficients'!$H$3 + 'SPF Coefficients'!$H$4*'Curve Info'!B32 + 'SPF Coefficients'!$H$5*'Curve Info'!J32 + 'SPF Coefficients'!$H$6*'Curve Info'!D32 + 'SPF Coefficients'!$H$7*'Curve Info'!M32 + 'SPF Coefficients'!$H$8*'Curve Info'!K32 + 'SPF Coefficients'!$H$9*'Curve Info'!H32</f>
        <v>0.94969886194677455</v>
      </c>
      <c r="J31" s="12">
        <f>1/(1+'SPF Coefficients'!$G$10*I31)</f>
        <v>0.2879026986121847</v>
      </c>
      <c r="K31" s="12">
        <f t="shared" si="2"/>
        <v>0.27342086522339704</v>
      </c>
      <c r="L31" s="12">
        <f t="shared" si="3"/>
        <v>1.0141125123962407</v>
      </c>
      <c r="M31" s="12">
        <f t="shared" si="4"/>
        <v>0.27727952057325306</v>
      </c>
      <c r="P31" s="5">
        <v>35</v>
      </c>
      <c r="Q31" s="16">
        <v>0</v>
      </c>
      <c r="R31" s="16">
        <v>0</v>
      </c>
      <c r="S31" s="16">
        <v>0</v>
      </c>
      <c r="T31" s="16">
        <v>0</v>
      </c>
      <c r="U31" s="8">
        <f t="shared" si="5"/>
        <v>0</v>
      </c>
      <c r="V31" s="8">
        <f t="shared" si="6"/>
        <v>0</v>
      </c>
      <c r="W31" s="7">
        <v>0.96310149890869412</v>
      </c>
      <c r="X31" s="7">
        <v>0.94969886194677455</v>
      </c>
      <c r="Y31" s="12">
        <v>0.2879026986121847</v>
      </c>
      <c r="Z31" s="12">
        <f t="shared" si="7"/>
        <v>0.27342086522339704</v>
      </c>
      <c r="AA31" s="12">
        <f t="shared" si="8"/>
        <v>1.0141125123962407</v>
      </c>
      <c r="AB31" s="12">
        <f t="shared" si="9"/>
        <v>0.27727952057325306</v>
      </c>
      <c r="AE31" s="5">
        <v>35</v>
      </c>
      <c r="AF31" s="16">
        <v>0</v>
      </c>
      <c r="AG31" s="16">
        <v>0</v>
      </c>
      <c r="AH31" s="16">
        <v>0</v>
      </c>
      <c r="AI31" s="16">
        <v>0</v>
      </c>
      <c r="AJ31" s="8">
        <f t="shared" si="10"/>
        <v>0</v>
      </c>
      <c r="AK31" s="8">
        <f t="shared" si="11"/>
        <v>0</v>
      </c>
      <c r="AL31" s="7">
        <v>0.96310149890869412</v>
      </c>
      <c r="AM31" s="7">
        <v>0.94969886194677455</v>
      </c>
      <c r="AN31" s="12">
        <v>0.2879026986121847</v>
      </c>
      <c r="AO31" s="12">
        <f t="shared" si="12"/>
        <v>0.27342086522339704</v>
      </c>
      <c r="AP31" s="12">
        <f t="shared" si="13"/>
        <v>1.0141125123962407</v>
      </c>
      <c r="AQ31" s="12">
        <f t="shared" si="14"/>
        <v>0.27727952057325306</v>
      </c>
      <c r="AT31" s="5">
        <v>35</v>
      </c>
      <c r="AU31" s="16">
        <v>0</v>
      </c>
      <c r="AV31" s="16">
        <v>0</v>
      </c>
      <c r="AW31" s="16">
        <v>0</v>
      </c>
      <c r="AX31" s="16">
        <v>0</v>
      </c>
      <c r="AY31" s="8">
        <f t="shared" si="15"/>
        <v>0</v>
      </c>
      <c r="AZ31" s="8">
        <f t="shared" si="16"/>
        <v>0</v>
      </c>
      <c r="BA31" s="7">
        <v>0.96310149890869412</v>
      </c>
      <c r="BB31" s="7">
        <v>0.94969886194677455</v>
      </c>
      <c r="BC31" s="12">
        <v>0.2879026986121847</v>
      </c>
      <c r="BD31" s="12">
        <f t="shared" si="17"/>
        <v>0.27342086522339704</v>
      </c>
      <c r="BE31" s="12">
        <f t="shared" si="18"/>
        <v>1.0141125123962407</v>
      </c>
      <c r="BF31" s="12">
        <f t="shared" si="19"/>
        <v>0.27727952057325306</v>
      </c>
    </row>
    <row r="32" spans="1:58" x14ac:dyDescent="0.3">
      <c r="A32" s="5">
        <v>37</v>
      </c>
      <c r="B32" s="16">
        <v>1</v>
      </c>
      <c r="C32" s="16">
        <v>2</v>
      </c>
      <c r="D32" s="16">
        <v>0</v>
      </c>
      <c r="E32" s="16">
        <v>3</v>
      </c>
      <c r="F32" s="8">
        <f t="shared" si="0"/>
        <v>0.33333333333333331</v>
      </c>
      <c r="G32" s="8">
        <f t="shared" si="1"/>
        <v>0.5</v>
      </c>
      <c r="H32" s="7">
        <f>'SPF Coefficients'!$H$3 + 'SPF Coefficients'!$H$4*'Curve Info'!B33 + 'SPF Coefficients'!$H$5*'Curve Info'!J33 + 'SPF Coefficients'!$H$6*'Curve Info'!D33 + 'SPF Coefficients'!$H$7*'Curve Info'!L33 + 'SPF Coefficients'!$H$8*'Curve Info'!K33 + 'SPF Coefficients'!$H$9*'Curve Info'!H33</f>
        <v>1.0258944222843118</v>
      </c>
      <c r="I32" s="7">
        <f>'SPF Coefficients'!$H$3 + 'SPF Coefficients'!$H$4*'Curve Info'!B33 + 'SPF Coefficients'!$H$5*'Curve Info'!J33 + 'SPF Coefficients'!$H$6*'Curve Info'!D33 + 'SPF Coefficients'!$H$7*'Curve Info'!M33 + 'SPF Coefficients'!$H$8*'Curve Info'!K33 + 'SPF Coefficients'!$H$9*'Curve Info'!H33</f>
        <v>1.0124917853223923</v>
      </c>
      <c r="J32" s="12">
        <f>1/(1+'SPF Coefficients'!$G$10*I32)</f>
        <v>0.27495690282453739</v>
      </c>
      <c r="K32" s="12">
        <f t="shared" si="2"/>
        <v>0.64091315401526272</v>
      </c>
      <c r="L32" s="12">
        <f t="shared" si="3"/>
        <v>1.0132372797055849</v>
      </c>
      <c r="M32" s="12">
        <f t="shared" si="4"/>
        <v>0.64939710070195134</v>
      </c>
      <c r="P32" s="5">
        <v>37</v>
      </c>
      <c r="Q32" s="16">
        <v>0</v>
      </c>
      <c r="R32" s="16">
        <v>0</v>
      </c>
      <c r="S32" s="16">
        <v>0</v>
      </c>
      <c r="T32" s="16">
        <v>0</v>
      </c>
      <c r="U32" s="8">
        <f t="shared" si="5"/>
        <v>0</v>
      </c>
      <c r="V32" s="8">
        <f t="shared" si="6"/>
        <v>0</v>
      </c>
      <c r="W32" s="7">
        <v>1.0258944222843118</v>
      </c>
      <c r="X32" s="7">
        <v>1.0124917853223923</v>
      </c>
      <c r="Y32" s="12">
        <v>0.27495690282453739</v>
      </c>
      <c r="Z32" s="12">
        <f t="shared" si="7"/>
        <v>0.27839160542753139</v>
      </c>
      <c r="AA32" s="12">
        <f t="shared" si="8"/>
        <v>1.0132372797055849</v>
      </c>
      <c r="AB32" s="12">
        <f t="shared" si="9"/>
        <v>0.28207675297626245</v>
      </c>
      <c r="AE32" s="5">
        <v>37</v>
      </c>
      <c r="AF32" s="16">
        <v>0</v>
      </c>
      <c r="AG32" s="16">
        <v>0</v>
      </c>
      <c r="AH32" s="16">
        <v>0</v>
      </c>
      <c r="AI32" s="16">
        <v>0</v>
      </c>
      <c r="AJ32" s="8">
        <f t="shared" si="10"/>
        <v>0</v>
      </c>
      <c r="AK32" s="8">
        <f t="shared" si="11"/>
        <v>0</v>
      </c>
      <c r="AL32" s="7">
        <v>1.0258944222843118</v>
      </c>
      <c r="AM32" s="7">
        <v>1.0124917853223923</v>
      </c>
      <c r="AN32" s="12">
        <v>0.27495690282453739</v>
      </c>
      <c r="AO32" s="12">
        <f t="shared" si="12"/>
        <v>0.27839160542753139</v>
      </c>
      <c r="AP32" s="12">
        <f t="shared" si="13"/>
        <v>1.0132372797055849</v>
      </c>
      <c r="AQ32" s="12">
        <f t="shared" si="14"/>
        <v>0.28207675297626245</v>
      </c>
      <c r="AT32" s="5">
        <v>37</v>
      </c>
      <c r="AU32" s="16">
        <v>0</v>
      </c>
      <c r="AV32" s="16">
        <v>0</v>
      </c>
      <c r="AW32" s="16">
        <v>0</v>
      </c>
      <c r="AX32" s="16">
        <v>0</v>
      </c>
      <c r="AY32" s="8">
        <f t="shared" si="15"/>
        <v>0</v>
      </c>
      <c r="AZ32" s="8">
        <f t="shared" si="16"/>
        <v>0</v>
      </c>
      <c r="BA32" s="7">
        <v>1.0258944222843118</v>
      </c>
      <c r="BB32" s="7">
        <v>1.0124917853223923</v>
      </c>
      <c r="BC32" s="12">
        <v>0.27495690282453739</v>
      </c>
      <c r="BD32" s="12">
        <f t="shared" si="17"/>
        <v>0.27839160542753139</v>
      </c>
      <c r="BE32" s="12">
        <f t="shared" si="18"/>
        <v>1.0132372797055849</v>
      </c>
      <c r="BF32" s="12">
        <f t="shared" si="19"/>
        <v>0.28207675297626245</v>
      </c>
    </row>
    <row r="33" spans="1:58" x14ac:dyDescent="0.3">
      <c r="A33" s="5">
        <v>38</v>
      </c>
      <c r="B33" s="16">
        <v>0</v>
      </c>
      <c r="C33" s="16">
        <v>0</v>
      </c>
      <c r="D33" s="16">
        <v>0</v>
      </c>
      <c r="E33" s="16">
        <v>0</v>
      </c>
      <c r="F33" s="8">
        <f t="shared" si="0"/>
        <v>0</v>
      </c>
      <c r="G33" s="8">
        <f t="shared" si="1"/>
        <v>0</v>
      </c>
      <c r="H33" s="7">
        <f>'SPF Coefficients'!$H$3 + 'SPF Coefficients'!$H$4*'Curve Info'!B34 + 'SPF Coefficients'!$H$5*'Curve Info'!J34 + 'SPF Coefficients'!$H$6*'Curve Info'!D34 + 'SPF Coefficients'!$H$7*'Curve Info'!L34 + 'SPF Coefficients'!$H$8*'Curve Info'!K34 + 'SPF Coefficients'!$H$9*'Curve Info'!H34</f>
        <v>0.97674009418683849</v>
      </c>
      <c r="I33" s="7">
        <f>'SPF Coefficients'!$H$3 + 'SPF Coefficients'!$H$4*'Curve Info'!B34 + 'SPF Coefficients'!$H$5*'Curve Info'!J34 + 'SPF Coefficients'!$H$6*'Curve Info'!D34 + 'SPF Coefficients'!$H$7*'Curve Info'!M34 + 'SPF Coefficients'!$H$8*'Curve Info'!K34 + 'SPF Coefficients'!$H$9*'Curve Info'!H34</f>
        <v>0.96333745722491904</v>
      </c>
      <c r="J33" s="12">
        <f>1/(1+'SPF Coefficients'!$G$10*I33)</f>
        <v>0.28498829240307733</v>
      </c>
      <c r="K33" s="12">
        <f t="shared" si="2"/>
        <v>0.27453989694245223</v>
      </c>
      <c r="L33" s="12">
        <f t="shared" si="3"/>
        <v>1.0139127123744658</v>
      </c>
      <c r="M33" s="12">
        <f t="shared" si="4"/>
        <v>0.27835949156392803</v>
      </c>
      <c r="P33" s="5">
        <v>38</v>
      </c>
      <c r="Q33" s="16">
        <v>0</v>
      </c>
      <c r="R33" s="16">
        <v>0</v>
      </c>
      <c r="S33" s="16">
        <v>0</v>
      </c>
      <c r="T33" s="16">
        <v>0</v>
      </c>
      <c r="U33" s="8">
        <f t="shared" si="5"/>
        <v>0</v>
      </c>
      <c r="V33" s="8">
        <f t="shared" si="6"/>
        <v>0</v>
      </c>
      <c r="W33" s="7">
        <v>0.97674009418683849</v>
      </c>
      <c r="X33" s="7">
        <v>0.96333745722491904</v>
      </c>
      <c r="Y33" s="12">
        <v>0.28498829240307733</v>
      </c>
      <c r="Z33" s="12">
        <f t="shared" si="7"/>
        <v>0.27453989694245223</v>
      </c>
      <c r="AA33" s="12">
        <f t="shared" si="8"/>
        <v>1.0139127123744658</v>
      </c>
      <c r="AB33" s="12">
        <f t="shared" si="9"/>
        <v>0.27835949156392803</v>
      </c>
      <c r="AE33" s="5">
        <v>38</v>
      </c>
      <c r="AF33" s="16">
        <v>0</v>
      </c>
      <c r="AG33" s="16">
        <v>0</v>
      </c>
      <c r="AH33" s="16">
        <v>0</v>
      </c>
      <c r="AI33" s="16">
        <v>0</v>
      </c>
      <c r="AJ33" s="8">
        <f t="shared" si="10"/>
        <v>0</v>
      </c>
      <c r="AK33" s="8">
        <f t="shared" si="11"/>
        <v>0</v>
      </c>
      <c r="AL33" s="7">
        <v>0.97674009418683849</v>
      </c>
      <c r="AM33" s="7">
        <v>0.96333745722491904</v>
      </c>
      <c r="AN33" s="12">
        <v>0.28498829240307733</v>
      </c>
      <c r="AO33" s="12">
        <f t="shared" si="12"/>
        <v>0.27453989694245223</v>
      </c>
      <c r="AP33" s="12">
        <f t="shared" si="13"/>
        <v>1.0139127123744658</v>
      </c>
      <c r="AQ33" s="12">
        <f t="shared" si="14"/>
        <v>0.27835949156392803</v>
      </c>
      <c r="AT33" s="5">
        <v>38</v>
      </c>
      <c r="AU33" s="16">
        <v>0</v>
      </c>
      <c r="AV33" s="16">
        <v>0</v>
      </c>
      <c r="AW33" s="16">
        <v>0</v>
      </c>
      <c r="AX33" s="16">
        <v>0</v>
      </c>
      <c r="AY33" s="8">
        <f t="shared" si="15"/>
        <v>0</v>
      </c>
      <c r="AZ33" s="8">
        <f t="shared" si="16"/>
        <v>0</v>
      </c>
      <c r="BA33" s="7">
        <v>0.97674009418683849</v>
      </c>
      <c r="BB33" s="7">
        <v>0.96333745722491904</v>
      </c>
      <c r="BC33" s="12">
        <v>0.28498829240307733</v>
      </c>
      <c r="BD33" s="12">
        <f t="shared" si="17"/>
        <v>0.27453989694245223</v>
      </c>
      <c r="BE33" s="12">
        <f t="shared" si="18"/>
        <v>1.0139127123744658</v>
      </c>
      <c r="BF33" s="12">
        <f t="shared" si="19"/>
        <v>0.27835949156392803</v>
      </c>
    </row>
    <row r="34" spans="1:58" x14ac:dyDescent="0.3">
      <c r="A34" s="5">
        <v>39</v>
      </c>
      <c r="B34" s="16">
        <v>0</v>
      </c>
      <c r="C34" s="16">
        <v>1</v>
      </c>
      <c r="D34" s="16">
        <v>0</v>
      </c>
      <c r="E34" s="16">
        <v>1</v>
      </c>
      <c r="F34" s="8">
        <f t="shared" si="0"/>
        <v>0</v>
      </c>
      <c r="G34" s="8">
        <f t="shared" si="1"/>
        <v>0.25</v>
      </c>
      <c r="H34" s="7">
        <f>'SPF Coefficients'!$H$3 + 'SPF Coefficients'!$H$4*'Curve Info'!B35 + 'SPF Coefficients'!$H$5*'Curve Info'!J35 + 'SPF Coefficients'!$H$6*'Curve Info'!D35 + 'SPF Coefficients'!$H$7*'Curve Info'!L35 + 'SPF Coefficients'!$H$8*'Curve Info'!K35 + 'SPF Coefficients'!$H$9*'Curve Info'!H35</f>
        <v>0.97768134850067012</v>
      </c>
      <c r="I34" s="7">
        <f>'SPF Coefficients'!$H$3 + 'SPF Coefficients'!$H$4*'Curve Info'!B35 + 'SPF Coefficients'!$H$5*'Curve Info'!J35 + 'SPF Coefficients'!$H$6*'Curve Info'!D35 + 'SPF Coefficients'!$H$7*'Curve Info'!M35 + 'SPF Coefficients'!$H$8*'Curve Info'!K35 + 'SPF Coefficients'!$H$9*'Curve Info'!H35</f>
        <v>0.96427871153875055</v>
      </c>
      <c r="J34" s="12">
        <f>1/(1+'SPF Coefficients'!$G$10*I34)</f>
        <v>0.28478933257214745</v>
      </c>
      <c r="K34" s="12">
        <f t="shared" si="2"/>
        <v>0.45341895752961425</v>
      </c>
      <c r="L34" s="12">
        <f t="shared" si="3"/>
        <v>1.0138991318604682</v>
      </c>
      <c r="M34" s="12">
        <f t="shared" si="4"/>
        <v>0.45972108740835438</v>
      </c>
      <c r="P34" s="5">
        <v>39</v>
      </c>
      <c r="Q34" s="16">
        <v>0</v>
      </c>
      <c r="R34" s="16">
        <v>1</v>
      </c>
      <c r="S34" s="16">
        <v>0</v>
      </c>
      <c r="T34" s="16">
        <v>1</v>
      </c>
      <c r="U34" s="8">
        <f t="shared" si="5"/>
        <v>0</v>
      </c>
      <c r="V34" s="8">
        <f t="shared" si="6"/>
        <v>0.25</v>
      </c>
      <c r="W34" s="7">
        <v>0.97768134850067012</v>
      </c>
      <c r="X34" s="7">
        <v>0.96427871153875055</v>
      </c>
      <c r="Y34" s="12">
        <v>0.28478933257214745</v>
      </c>
      <c r="Z34" s="12">
        <f t="shared" si="7"/>
        <v>0.45341895752961425</v>
      </c>
      <c r="AA34" s="12">
        <f t="shared" si="8"/>
        <v>1.0138991318604682</v>
      </c>
      <c r="AB34" s="12">
        <f t="shared" si="9"/>
        <v>0.45972108740835438</v>
      </c>
      <c r="AE34" s="5">
        <v>39</v>
      </c>
      <c r="AF34" s="16">
        <v>0</v>
      </c>
      <c r="AG34" s="16">
        <v>0</v>
      </c>
      <c r="AH34" s="16">
        <v>0</v>
      </c>
      <c r="AI34" s="16">
        <v>0</v>
      </c>
      <c r="AJ34" s="8">
        <f t="shared" si="10"/>
        <v>0</v>
      </c>
      <c r="AK34" s="8">
        <f t="shared" si="11"/>
        <v>0</v>
      </c>
      <c r="AL34" s="7">
        <v>0.97768134850067012</v>
      </c>
      <c r="AM34" s="7">
        <v>0.96427871153875055</v>
      </c>
      <c r="AN34" s="12">
        <v>0.28478933257214745</v>
      </c>
      <c r="AO34" s="12">
        <f t="shared" si="12"/>
        <v>0.27461629067265109</v>
      </c>
      <c r="AP34" s="12">
        <f t="shared" si="13"/>
        <v>1.0138991318604682</v>
      </c>
      <c r="AQ34" s="12">
        <f t="shared" si="14"/>
        <v>0.2784332187077429</v>
      </c>
      <c r="AT34" s="5">
        <v>39</v>
      </c>
      <c r="AU34" s="16">
        <v>0</v>
      </c>
      <c r="AV34" s="16">
        <v>0</v>
      </c>
      <c r="AW34" s="16">
        <v>0</v>
      </c>
      <c r="AX34" s="16">
        <v>0</v>
      </c>
      <c r="AY34" s="8">
        <f t="shared" si="15"/>
        <v>0</v>
      </c>
      <c r="AZ34" s="8">
        <f t="shared" si="16"/>
        <v>0</v>
      </c>
      <c r="BA34" s="7">
        <v>0.97768134850067012</v>
      </c>
      <c r="BB34" s="7">
        <v>0.96427871153875055</v>
      </c>
      <c r="BC34" s="12">
        <v>0.28478933257214745</v>
      </c>
      <c r="BD34" s="12">
        <f t="shared" si="17"/>
        <v>0.27461629067265109</v>
      </c>
      <c r="BE34" s="12">
        <f t="shared" si="18"/>
        <v>1.0138991318604682</v>
      </c>
      <c r="BF34" s="12">
        <f t="shared" si="19"/>
        <v>0.2784332187077429</v>
      </c>
    </row>
    <row r="35" spans="1:58" x14ac:dyDescent="0.3">
      <c r="A35" s="5">
        <v>41</v>
      </c>
      <c r="B35" s="16">
        <v>0</v>
      </c>
      <c r="C35" s="16">
        <v>2</v>
      </c>
      <c r="D35" s="16">
        <v>0</v>
      </c>
      <c r="E35" s="16">
        <v>2</v>
      </c>
      <c r="F35" s="8">
        <f t="shared" si="0"/>
        <v>0</v>
      </c>
      <c r="G35" s="8">
        <f t="shared" si="1"/>
        <v>0.5</v>
      </c>
      <c r="H35" s="7">
        <f>'SPF Coefficients'!$H$3 + 'SPF Coefficients'!$H$4*'Curve Info'!B36 + 'SPF Coefficients'!$H$5*'Curve Info'!J36 + 'SPF Coefficients'!$H$6*'Curve Info'!D36 + 'SPF Coefficients'!$H$7*'Curve Info'!L36 + 'SPF Coefficients'!$H$8*'Curve Info'!K36 + 'SPF Coefficients'!$H$9*'Curve Info'!H36</f>
        <v>0.98065339202859358</v>
      </c>
      <c r="I35" s="7">
        <f>'SPF Coefficients'!$H$3 + 'SPF Coefficients'!$H$4*'Curve Info'!B36 + 'SPF Coefficients'!$H$5*'Curve Info'!J36 + 'SPF Coefficients'!$H$6*'Curve Info'!D36 + 'SPF Coefficients'!$H$7*'Curve Info'!M36 + 'SPF Coefficients'!$H$8*'Curve Info'!K36 + 'SPF Coefficients'!$H$9*'Curve Info'!H36</f>
        <v>0.96725075506667424</v>
      </c>
      <c r="J35" s="12">
        <f>1/(1+'SPF Coefficients'!$G$10*I35)</f>
        <v>0.2841629293380562</v>
      </c>
      <c r="K35" s="12">
        <f t="shared" si="2"/>
        <v>0.63277534329516483</v>
      </c>
      <c r="L35" s="12">
        <f t="shared" si="3"/>
        <v>1.013856424398444</v>
      </c>
      <c r="M35" s="12">
        <f t="shared" si="4"/>
        <v>0.64154334700073379</v>
      </c>
      <c r="P35" s="5">
        <v>41</v>
      </c>
      <c r="Q35" s="16">
        <v>0</v>
      </c>
      <c r="R35" s="16">
        <v>2</v>
      </c>
      <c r="S35" s="16">
        <v>0</v>
      </c>
      <c r="T35" s="16">
        <v>2</v>
      </c>
      <c r="U35" s="8">
        <f t="shared" si="5"/>
        <v>0</v>
      </c>
      <c r="V35" s="8">
        <f t="shared" si="6"/>
        <v>0.5</v>
      </c>
      <c r="W35" s="7">
        <v>0.98065339202859358</v>
      </c>
      <c r="X35" s="7">
        <v>0.96725075506667424</v>
      </c>
      <c r="Y35" s="12">
        <v>0.2841629293380562</v>
      </c>
      <c r="Z35" s="12">
        <f t="shared" si="7"/>
        <v>0.63277534329516483</v>
      </c>
      <c r="AA35" s="12">
        <f t="shared" si="8"/>
        <v>1.013856424398444</v>
      </c>
      <c r="AB35" s="12">
        <f t="shared" si="9"/>
        <v>0.64154334700073379</v>
      </c>
      <c r="AE35" s="5">
        <v>41</v>
      </c>
      <c r="AF35" s="16">
        <v>0</v>
      </c>
      <c r="AG35" s="16">
        <v>0</v>
      </c>
      <c r="AH35" s="16">
        <v>0</v>
      </c>
      <c r="AI35" s="16">
        <v>0</v>
      </c>
      <c r="AJ35" s="8">
        <f t="shared" si="10"/>
        <v>0</v>
      </c>
      <c r="AK35" s="8">
        <f t="shared" si="11"/>
        <v>0</v>
      </c>
      <c r="AL35" s="7">
        <v>0.98065339202859358</v>
      </c>
      <c r="AM35" s="7">
        <v>0.96725075506667424</v>
      </c>
      <c r="AN35" s="12">
        <v>0.2841629293380562</v>
      </c>
      <c r="AO35" s="12">
        <f t="shared" si="12"/>
        <v>0.27485680796419287</v>
      </c>
      <c r="AP35" s="12">
        <f t="shared" si="13"/>
        <v>1.013856424398444</v>
      </c>
      <c r="AQ35" s="12">
        <f t="shared" si="14"/>
        <v>0.27866534054414638</v>
      </c>
      <c r="AT35" s="5">
        <v>41</v>
      </c>
      <c r="AU35" s="16">
        <v>0</v>
      </c>
      <c r="AV35" s="16">
        <v>0</v>
      </c>
      <c r="AW35" s="16">
        <v>0</v>
      </c>
      <c r="AX35" s="16">
        <v>0</v>
      </c>
      <c r="AY35" s="8">
        <f t="shared" si="15"/>
        <v>0</v>
      </c>
      <c r="AZ35" s="8">
        <f t="shared" si="16"/>
        <v>0</v>
      </c>
      <c r="BA35" s="7">
        <v>0.98065339202859358</v>
      </c>
      <c r="BB35" s="7">
        <v>0.96725075506667424</v>
      </c>
      <c r="BC35" s="12">
        <v>0.2841629293380562</v>
      </c>
      <c r="BD35" s="12">
        <f t="shared" si="17"/>
        <v>0.27485680796419287</v>
      </c>
      <c r="BE35" s="12">
        <f t="shared" si="18"/>
        <v>1.013856424398444</v>
      </c>
      <c r="BF35" s="12">
        <f t="shared" si="19"/>
        <v>0.27866534054414638</v>
      </c>
    </row>
    <row r="36" spans="1:58" x14ac:dyDescent="0.3">
      <c r="A36" s="5">
        <v>43</v>
      </c>
      <c r="B36" s="16">
        <v>1</v>
      </c>
      <c r="C36" s="16">
        <v>2</v>
      </c>
      <c r="D36" s="16">
        <v>0</v>
      </c>
      <c r="E36" s="16">
        <v>3</v>
      </c>
      <c r="F36" s="8">
        <f t="shared" si="0"/>
        <v>0.33333333333333331</v>
      </c>
      <c r="G36" s="8">
        <f t="shared" si="1"/>
        <v>0.5</v>
      </c>
      <c r="H36" s="7">
        <f>'SPF Coefficients'!$H$3 + 'SPF Coefficients'!$H$4*'Curve Info'!B37 + 'SPF Coefficients'!$H$5*'Curve Info'!J37 + 'SPF Coefficients'!$H$6*'Curve Info'!D37 + 'SPF Coefficients'!$H$7*'Curve Info'!L37 + 'SPF Coefficients'!$H$8*'Curve Info'!K37 + 'SPF Coefficients'!$H$9*'Curve Info'!H37</f>
        <v>0.98692844619210385</v>
      </c>
      <c r="I36" s="7">
        <f>'SPF Coefficients'!$H$3 + 'SPF Coefficients'!$H$4*'Curve Info'!B37 + 'SPF Coefficients'!$H$5*'Curve Info'!J37 + 'SPF Coefficients'!$H$6*'Curve Info'!D37 + 'SPF Coefficients'!$H$7*'Curve Info'!M37 + 'SPF Coefficients'!$H$8*'Curve Info'!K37 + 'SPF Coefficients'!$H$9*'Curve Info'!H37</f>
        <v>0.97352580923018439</v>
      </c>
      <c r="J36" s="12">
        <f>1/(1+'SPF Coefficients'!$G$10*I36)</f>
        <v>0.28284937570147967</v>
      </c>
      <c r="K36" s="12">
        <f t="shared" si="2"/>
        <v>0.63393647951929566</v>
      </c>
      <c r="L36" s="12">
        <f t="shared" si="3"/>
        <v>1.0137671100599968</v>
      </c>
      <c r="M36" s="12">
        <f t="shared" si="4"/>
        <v>0.64266395280388466</v>
      </c>
      <c r="P36" s="5">
        <v>43</v>
      </c>
      <c r="Q36" s="16">
        <v>0</v>
      </c>
      <c r="R36" s="16">
        <v>0</v>
      </c>
      <c r="S36" s="16">
        <v>0</v>
      </c>
      <c r="T36" s="16">
        <v>0</v>
      </c>
      <c r="U36" s="8">
        <f t="shared" si="5"/>
        <v>0</v>
      </c>
      <c r="V36" s="8">
        <f t="shared" si="6"/>
        <v>0</v>
      </c>
      <c r="W36" s="7">
        <v>0.98692844619210385</v>
      </c>
      <c r="X36" s="7">
        <v>0.97352580923018439</v>
      </c>
      <c r="Y36" s="12">
        <v>0.28284937570147967</v>
      </c>
      <c r="Z36" s="12">
        <f t="shared" si="7"/>
        <v>0.27536116737003546</v>
      </c>
      <c r="AA36" s="12">
        <f t="shared" si="8"/>
        <v>1.0137671100599968</v>
      </c>
      <c r="AB36" s="12">
        <f t="shared" si="9"/>
        <v>0.27915209486746795</v>
      </c>
      <c r="AE36" s="5">
        <v>43</v>
      </c>
      <c r="AF36" s="16">
        <v>0</v>
      </c>
      <c r="AG36" s="16">
        <v>0</v>
      </c>
      <c r="AH36" s="16">
        <v>0</v>
      </c>
      <c r="AI36" s="16">
        <v>0</v>
      </c>
      <c r="AJ36" s="8">
        <f t="shared" si="10"/>
        <v>0</v>
      </c>
      <c r="AK36" s="8">
        <f t="shared" si="11"/>
        <v>0</v>
      </c>
      <c r="AL36" s="7">
        <v>0.98692844619210385</v>
      </c>
      <c r="AM36" s="7">
        <v>0.97352580923018439</v>
      </c>
      <c r="AN36" s="12">
        <v>0.28284937570147967</v>
      </c>
      <c r="AO36" s="12">
        <f t="shared" si="12"/>
        <v>0.27536116737003546</v>
      </c>
      <c r="AP36" s="12">
        <f t="shared" si="13"/>
        <v>1.0137671100599968</v>
      </c>
      <c r="AQ36" s="12">
        <f t="shared" si="14"/>
        <v>0.27915209486746795</v>
      </c>
      <c r="AT36" s="5">
        <v>43</v>
      </c>
      <c r="AU36" s="16">
        <v>0</v>
      </c>
      <c r="AV36" s="16">
        <v>0</v>
      </c>
      <c r="AW36" s="16">
        <v>0</v>
      </c>
      <c r="AX36" s="16">
        <v>0</v>
      </c>
      <c r="AY36" s="8">
        <f t="shared" si="15"/>
        <v>0</v>
      </c>
      <c r="AZ36" s="8">
        <f t="shared" si="16"/>
        <v>0</v>
      </c>
      <c r="BA36" s="7">
        <v>0.98692844619210385</v>
      </c>
      <c r="BB36" s="7">
        <v>0.97352580923018439</v>
      </c>
      <c r="BC36" s="12">
        <v>0.28284937570147967</v>
      </c>
      <c r="BD36" s="12">
        <f t="shared" si="17"/>
        <v>0.27536116737003546</v>
      </c>
      <c r="BE36" s="12">
        <f t="shared" si="18"/>
        <v>1.0137671100599968</v>
      </c>
      <c r="BF36" s="12">
        <f t="shared" si="19"/>
        <v>0.27915209486746795</v>
      </c>
    </row>
    <row r="37" spans="1:58" x14ac:dyDescent="0.3">
      <c r="A37" s="5">
        <v>45</v>
      </c>
      <c r="B37" s="16">
        <v>1</v>
      </c>
      <c r="C37" s="16">
        <v>0</v>
      </c>
      <c r="D37" s="16">
        <v>0</v>
      </c>
      <c r="E37" s="16">
        <v>1</v>
      </c>
      <c r="F37" s="8">
        <f t="shared" si="0"/>
        <v>0.33333333333333331</v>
      </c>
      <c r="G37" s="8">
        <f t="shared" si="1"/>
        <v>0</v>
      </c>
      <c r="H37" s="7">
        <f>'SPF Coefficients'!$H$3 + 'SPF Coefficients'!$H$4*'Curve Info'!B38 + 'SPF Coefficients'!$H$5*'Curve Info'!J38 + 'SPF Coefficients'!$H$6*'Curve Info'!D38 + 'SPF Coefficients'!$H$7*'Curve Info'!L38 + 'SPF Coefficients'!$H$8*'Curve Info'!K38 + 'SPF Coefficients'!$H$9*'Curve Info'!H38</f>
        <v>1.0177512284001586</v>
      </c>
      <c r="I37" s="7">
        <f>'SPF Coefficients'!$H$3 + 'SPF Coefficients'!$H$4*'Curve Info'!B38 + 'SPF Coefficients'!$H$5*'Curve Info'!J38 + 'SPF Coefficients'!$H$6*'Curve Info'!D38 + 'SPF Coefficients'!$H$7*'Curve Info'!M38 + 'SPF Coefficients'!$H$8*'Curve Info'!K38 + 'SPF Coefficients'!$H$9*'Curve Info'!H38</f>
        <v>1.014163288084698</v>
      </c>
      <c r="J37" s="12">
        <f>1/(1+'SPF Coefficients'!$G$10*I37)</f>
        <v>0.27462818404360556</v>
      </c>
      <c r="K37" s="12">
        <f t="shared" si="2"/>
        <v>0.27851782213039261</v>
      </c>
      <c r="L37" s="12">
        <f t="shared" si="3"/>
        <v>1.0035378329679401</v>
      </c>
      <c r="M37" s="12">
        <f t="shared" si="4"/>
        <v>0.27950317166368438</v>
      </c>
      <c r="P37" s="5">
        <v>45</v>
      </c>
      <c r="Q37" s="16">
        <v>0</v>
      </c>
      <c r="R37" s="16">
        <v>0</v>
      </c>
      <c r="S37" s="16">
        <v>0</v>
      </c>
      <c r="T37" s="16">
        <v>0</v>
      </c>
      <c r="U37" s="8">
        <f t="shared" si="5"/>
        <v>0</v>
      </c>
      <c r="V37" s="8">
        <f t="shared" si="6"/>
        <v>0</v>
      </c>
      <c r="W37" s="7">
        <v>1.0177512284001586</v>
      </c>
      <c r="X37" s="7">
        <v>1.014163288084698</v>
      </c>
      <c r="Y37" s="12">
        <v>0.27462818404360556</v>
      </c>
      <c r="Z37" s="12">
        <f t="shared" si="7"/>
        <v>0.27851782213039261</v>
      </c>
      <c r="AA37" s="12">
        <f t="shared" si="8"/>
        <v>1.0035378329679401</v>
      </c>
      <c r="AB37" s="12">
        <f t="shared" si="9"/>
        <v>0.27950317166368438</v>
      </c>
      <c r="AE37" s="5">
        <v>45</v>
      </c>
      <c r="AF37" s="16">
        <v>1</v>
      </c>
      <c r="AG37" s="16">
        <v>0</v>
      </c>
      <c r="AH37" s="16">
        <v>0</v>
      </c>
      <c r="AI37" s="16">
        <v>1</v>
      </c>
      <c r="AJ37" s="8">
        <f t="shared" si="10"/>
        <v>0.33333333333333331</v>
      </c>
      <c r="AK37" s="8">
        <f t="shared" si="11"/>
        <v>0</v>
      </c>
      <c r="AL37" s="7">
        <v>1.0177512284001586</v>
      </c>
      <c r="AM37" s="7">
        <v>1.014163288084698</v>
      </c>
      <c r="AN37" s="12">
        <v>0.27462818404360556</v>
      </c>
      <c r="AO37" s="12">
        <f t="shared" si="12"/>
        <v>0.27851782213039261</v>
      </c>
      <c r="AP37" s="12">
        <f t="shared" si="13"/>
        <v>1.0035378329679401</v>
      </c>
      <c r="AQ37" s="12">
        <f t="shared" si="14"/>
        <v>0.27950317166368438</v>
      </c>
      <c r="AT37" s="5">
        <v>45</v>
      </c>
      <c r="AU37" s="16">
        <v>0</v>
      </c>
      <c r="AV37" s="16">
        <v>0</v>
      </c>
      <c r="AW37" s="16">
        <v>0</v>
      </c>
      <c r="AX37" s="16">
        <v>0</v>
      </c>
      <c r="AY37" s="8">
        <f t="shared" si="15"/>
        <v>0</v>
      </c>
      <c r="AZ37" s="8">
        <f t="shared" si="16"/>
        <v>0</v>
      </c>
      <c r="BA37" s="7">
        <v>1.0177512284001586</v>
      </c>
      <c r="BB37" s="7">
        <v>1.014163288084698</v>
      </c>
      <c r="BC37" s="12">
        <v>0.27462818404360556</v>
      </c>
      <c r="BD37" s="12">
        <f t="shared" si="17"/>
        <v>0.27851782213039261</v>
      </c>
      <c r="BE37" s="12">
        <f t="shared" si="18"/>
        <v>1.0035378329679401</v>
      </c>
      <c r="BF37" s="12">
        <f t="shared" si="19"/>
        <v>0.27950317166368438</v>
      </c>
    </row>
    <row r="38" spans="1:58" x14ac:dyDescent="0.3">
      <c r="A38" s="5">
        <v>46</v>
      </c>
      <c r="B38" s="16">
        <v>0</v>
      </c>
      <c r="C38" s="16">
        <v>2</v>
      </c>
      <c r="D38" s="16">
        <v>0</v>
      </c>
      <c r="E38" s="16">
        <v>2</v>
      </c>
      <c r="F38" s="8">
        <f t="shared" si="0"/>
        <v>0</v>
      </c>
      <c r="G38" s="8">
        <f t="shared" si="1"/>
        <v>0.5</v>
      </c>
      <c r="H38" s="7">
        <f>'SPF Coefficients'!$H$3 + 'SPF Coefficients'!$H$4*'Curve Info'!B39 + 'SPF Coefficients'!$H$5*'Curve Info'!J39 + 'SPF Coefficients'!$H$6*'Curve Info'!D39 + 'SPF Coefficients'!$H$7*'Curve Info'!L39 + 'SPF Coefficients'!$H$8*'Curve Info'!K39 + 'SPF Coefficients'!$H$9*'Curve Info'!H39</f>
        <v>0.99318653011984803</v>
      </c>
      <c r="I38" s="7">
        <f>'SPF Coefficients'!$H$3 + 'SPF Coefficients'!$H$4*'Curve Info'!B39 + 'SPF Coefficients'!$H$5*'Curve Info'!J39 + 'SPF Coefficients'!$H$6*'Curve Info'!D39 + 'SPF Coefficients'!$H$7*'Curve Info'!M39 + 'SPF Coefficients'!$H$8*'Curve Info'!K39 + 'SPF Coefficients'!$H$9*'Curve Info'!H39</f>
        <v>0.98959858980438742</v>
      </c>
      <c r="J38" s="12">
        <f>1/(1+'SPF Coefficients'!$G$10*I38)</f>
        <v>0.27953960976849646</v>
      </c>
      <c r="K38" s="12">
        <f t="shared" si="2"/>
        <v>0.63686219873712457</v>
      </c>
      <c r="L38" s="12">
        <f t="shared" si="3"/>
        <v>1.0036256522113374</v>
      </c>
      <c r="M38" s="12">
        <f t="shared" si="4"/>
        <v>0.63917123957629296</v>
      </c>
      <c r="P38" s="5">
        <v>46</v>
      </c>
      <c r="Q38" s="16">
        <v>0</v>
      </c>
      <c r="R38" s="16">
        <v>0</v>
      </c>
      <c r="S38" s="16">
        <v>0</v>
      </c>
      <c r="T38" s="16">
        <v>0</v>
      </c>
      <c r="U38" s="8">
        <f t="shared" si="5"/>
        <v>0</v>
      </c>
      <c r="V38" s="8">
        <f t="shared" si="6"/>
        <v>0</v>
      </c>
      <c r="W38" s="7">
        <v>0.99318653011984803</v>
      </c>
      <c r="X38" s="7">
        <v>0.98959858980438742</v>
      </c>
      <c r="Y38" s="12">
        <v>0.27953960976849646</v>
      </c>
      <c r="Z38" s="12">
        <f t="shared" si="7"/>
        <v>0.27663200362137286</v>
      </c>
      <c r="AA38" s="12">
        <f t="shared" si="8"/>
        <v>1.0036256522113374</v>
      </c>
      <c r="AB38" s="12">
        <f t="shared" si="9"/>
        <v>0.27763497505702939</v>
      </c>
      <c r="AE38" s="5">
        <v>46</v>
      </c>
      <c r="AF38" s="16">
        <v>0</v>
      </c>
      <c r="AG38" s="16">
        <v>0</v>
      </c>
      <c r="AH38" s="16">
        <v>0</v>
      </c>
      <c r="AI38" s="16">
        <v>0</v>
      </c>
      <c r="AJ38" s="8">
        <f t="shared" si="10"/>
        <v>0</v>
      </c>
      <c r="AK38" s="8">
        <f t="shared" si="11"/>
        <v>0</v>
      </c>
      <c r="AL38" s="7">
        <v>0.99318653011984803</v>
      </c>
      <c r="AM38" s="7">
        <v>0.98959858980438742</v>
      </c>
      <c r="AN38" s="12">
        <v>0.27953960976849646</v>
      </c>
      <c r="AO38" s="12">
        <f t="shared" si="12"/>
        <v>0.27663200362137286</v>
      </c>
      <c r="AP38" s="12">
        <f t="shared" si="13"/>
        <v>1.0036256522113374</v>
      </c>
      <c r="AQ38" s="12">
        <f t="shared" si="14"/>
        <v>0.27763497505702939</v>
      </c>
      <c r="AT38" s="5">
        <v>46</v>
      </c>
      <c r="AU38" s="16">
        <v>0</v>
      </c>
      <c r="AV38" s="16">
        <v>0</v>
      </c>
      <c r="AW38" s="16">
        <v>0</v>
      </c>
      <c r="AX38" s="16">
        <v>0</v>
      </c>
      <c r="AY38" s="8">
        <f t="shared" si="15"/>
        <v>0</v>
      </c>
      <c r="AZ38" s="8">
        <f t="shared" si="16"/>
        <v>0</v>
      </c>
      <c r="BA38" s="7">
        <v>0.99318653011984803</v>
      </c>
      <c r="BB38" s="7">
        <v>0.98959858980438742</v>
      </c>
      <c r="BC38" s="12">
        <v>0.27953960976849646</v>
      </c>
      <c r="BD38" s="12">
        <f t="shared" si="17"/>
        <v>0.27663200362137286</v>
      </c>
      <c r="BE38" s="12">
        <f t="shared" si="18"/>
        <v>1.0036256522113374</v>
      </c>
      <c r="BF38" s="12">
        <f t="shared" si="19"/>
        <v>0.27763497505702939</v>
      </c>
    </row>
    <row r="39" spans="1:58" x14ac:dyDescent="0.3">
      <c r="A39" s="5">
        <v>48</v>
      </c>
      <c r="B39" s="16">
        <v>1</v>
      </c>
      <c r="C39" s="16">
        <v>1</v>
      </c>
      <c r="D39" s="16">
        <v>0</v>
      </c>
      <c r="E39" s="16">
        <v>2</v>
      </c>
      <c r="F39" s="8">
        <f t="shared" si="0"/>
        <v>0.33333333333333331</v>
      </c>
      <c r="G39" s="8">
        <f t="shared" si="1"/>
        <v>0.25</v>
      </c>
      <c r="H39" s="7">
        <f>'SPF Coefficients'!$H$3 + 'SPF Coefficients'!$H$4*'Curve Info'!B40 + 'SPF Coefficients'!$H$5*'Curve Info'!J40 + 'SPF Coefficients'!$H$6*'Curve Info'!D40 + 'SPF Coefficients'!$H$7*'Curve Info'!L40 + 'SPF Coefficients'!$H$8*'Curve Info'!K40 + 'SPF Coefficients'!$H$9*'Curve Info'!H40</f>
        <v>1.0252282455736574</v>
      </c>
      <c r="I39" s="7">
        <f>'SPF Coefficients'!$H$3 + 'SPF Coefficients'!$H$4*'Curve Info'!B40 + 'SPF Coefficients'!$H$5*'Curve Info'!J40 + 'SPF Coefficients'!$H$6*'Curve Info'!D40 + 'SPF Coefficients'!$H$7*'Curve Info'!M40 + 'SPF Coefficients'!$H$8*'Curve Info'!K40 + 'SPF Coefficients'!$H$9*'Curve Info'!H40</f>
        <v>1.0216403052581968</v>
      </c>
      <c r="J39" s="12">
        <f>1/(1+'SPF Coefficients'!$G$10*I39)</f>
        <v>0.27316731962521795</v>
      </c>
      <c r="K39" s="12">
        <f t="shared" si="2"/>
        <v>0.46078691390216658</v>
      </c>
      <c r="L39" s="12">
        <f t="shared" si="3"/>
        <v>1.0035119408435573</v>
      </c>
      <c r="M39" s="12">
        <f t="shared" si="4"/>
        <v>0.46240517028527633</v>
      </c>
      <c r="P39" s="5">
        <v>48</v>
      </c>
      <c r="Q39" s="16">
        <v>0</v>
      </c>
      <c r="R39" s="16">
        <v>0</v>
      </c>
      <c r="S39" s="16">
        <v>0</v>
      </c>
      <c r="T39" s="16">
        <v>0</v>
      </c>
      <c r="U39" s="8">
        <f t="shared" si="5"/>
        <v>0</v>
      </c>
      <c r="V39" s="8">
        <f t="shared" si="6"/>
        <v>0</v>
      </c>
      <c r="W39" s="7">
        <v>1.0252282455736574</v>
      </c>
      <c r="X39" s="7">
        <v>1.0216403052581968</v>
      </c>
      <c r="Y39" s="12">
        <v>0.27316731962521795</v>
      </c>
      <c r="Z39" s="12">
        <f t="shared" si="7"/>
        <v>0.27907874380847109</v>
      </c>
      <c r="AA39" s="12">
        <f t="shared" si="8"/>
        <v>1.0035119408435573</v>
      </c>
      <c r="AB39" s="12">
        <f t="shared" si="9"/>
        <v>0.28005885184742074</v>
      </c>
      <c r="AE39" s="5">
        <v>48</v>
      </c>
      <c r="AF39" s="16">
        <v>0</v>
      </c>
      <c r="AG39" s="16">
        <v>0</v>
      </c>
      <c r="AH39" s="16">
        <v>0</v>
      </c>
      <c r="AI39" s="16">
        <v>0</v>
      </c>
      <c r="AJ39" s="8">
        <f t="shared" si="10"/>
        <v>0</v>
      </c>
      <c r="AK39" s="8">
        <f t="shared" si="11"/>
        <v>0</v>
      </c>
      <c r="AL39" s="7">
        <v>1.0252282455736574</v>
      </c>
      <c r="AM39" s="7">
        <v>1.0216403052581968</v>
      </c>
      <c r="AN39" s="12">
        <v>0.27316731962521795</v>
      </c>
      <c r="AO39" s="12">
        <f t="shared" si="12"/>
        <v>0.27907874380847109</v>
      </c>
      <c r="AP39" s="12">
        <f t="shared" si="13"/>
        <v>1.0035119408435573</v>
      </c>
      <c r="AQ39" s="12">
        <f t="shared" si="14"/>
        <v>0.28005885184742074</v>
      </c>
      <c r="AT39" s="5">
        <v>48</v>
      </c>
      <c r="AU39" s="16">
        <v>0</v>
      </c>
      <c r="AV39" s="16">
        <v>0</v>
      </c>
      <c r="AW39" s="16">
        <v>0</v>
      </c>
      <c r="AX39" s="16">
        <v>0</v>
      </c>
      <c r="AY39" s="8">
        <f t="shared" si="15"/>
        <v>0</v>
      </c>
      <c r="AZ39" s="8">
        <f t="shared" si="16"/>
        <v>0</v>
      </c>
      <c r="BA39" s="7">
        <v>1.0252282455736574</v>
      </c>
      <c r="BB39" s="7">
        <v>1.0216403052581968</v>
      </c>
      <c r="BC39" s="12">
        <v>0.27316731962521795</v>
      </c>
      <c r="BD39" s="12">
        <f t="shared" si="17"/>
        <v>0.27907874380847109</v>
      </c>
      <c r="BE39" s="12">
        <f t="shared" si="18"/>
        <v>1.0035119408435573</v>
      </c>
      <c r="BF39" s="12">
        <f t="shared" si="19"/>
        <v>0.28005885184742074</v>
      </c>
    </row>
    <row r="40" spans="1:58" x14ac:dyDescent="0.3">
      <c r="A40" s="5">
        <v>50</v>
      </c>
      <c r="B40" s="16">
        <v>1</v>
      </c>
      <c r="C40" s="16">
        <v>2</v>
      </c>
      <c r="D40" s="16">
        <v>0</v>
      </c>
      <c r="E40" s="16">
        <v>3</v>
      </c>
      <c r="F40" s="8">
        <f t="shared" si="0"/>
        <v>0.33333333333333331</v>
      </c>
      <c r="G40" s="8">
        <f t="shared" si="1"/>
        <v>0.5</v>
      </c>
      <c r="H40" s="7">
        <f>'SPF Coefficients'!$H$3 + 'SPF Coefficients'!$H$4*'Curve Info'!B41 + 'SPF Coefficients'!$H$5*'Curve Info'!J41 + 'SPF Coefficients'!$H$6*'Curve Info'!D41 + 'SPF Coefficients'!$H$7*'Curve Info'!L41 + 'SPF Coefficients'!$H$8*'Curve Info'!K41 + 'SPF Coefficients'!$H$9*'Curve Info'!H41</f>
        <v>0.98051614041719215</v>
      </c>
      <c r="I40" s="7">
        <f>'SPF Coefficients'!$H$3 + 'SPF Coefficients'!$H$4*'Curve Info'!B41 + 'SPF Coefficients'!$H$5*'Curve Info'!J41 + 'SPF Coefficients'!$H$6*'Curve Info'!D41 + 'SPF Coefficients'!$H$7*'Curve Info'!M41 + 'SPF Coefficients'!$H$8*'Curve Info'!K41 + 'SPF Coefficients'!$H$9*'Curve Info'!H41</f>
        <v>0.97692820010173143</v>
      </c>
      <c r="J40" s="12">
        <f>1/(1+'SPF Coefficients'!$G$10*I40)</f>
        <v>0.2821422197601538</v>
      </c>
      <c r="K40" s="12">
        <f t="shared" si="2"/>
        <v>0.63456158104291727</v>
      </c>
      <c r="L40" s="12">
        <f t="shared" si="3"/>
        <v>1.0036726755508614</v>
      </c>
      <c r="M40" s="12">
        <f t="shared" si="4"/>
        <v>0.63689211984712957</v>
      </c>
      <c r="P40" s="5">
        <v>50</v>
      </c>
      <c r="Q40" s="16">
        <v>0</v>
      </c>
      <c r="R40" s="16">
        <v>0</v>
      </c>
      <c r="S40" s="16">
        <v>0</v>
      </c>
      <c r="T40" s="16">
        <v>0</v>
      </c>
      <c r="U40" s="8">
        <f t="shared" si="5"/>
        <v>0</v>
      </c>
      <c r="V40" s="8">
        <f t="shared" si="6"/>
        <v>0</v>
      </c>
      <c r="W40" s="7">
        <v>0.98051614041719215</v>
      </c>
      <c r="X40" s="7">
        <v>0.97692820010173143</v>
      </c>
      <c r="Y40" s="12">
        <v>0.2821422197601538</v>
      </c>
      <c r="Z40" s="12">
        <f t="shared" si="7"/>
        <v>0.27563269092299419</v>
      </c>
      <c r="AA40" s="12">
        <f t="shared" si="8"/>
        <v>1.0036726755508614</v>
      </c>
      <c r="AB40" s="12">
        <f t="shared" si="9"/>
        <v>0.27664500036796519</v>
      </c>
      <c r="AE40" s="5">
        <v>50</v>
      </c>
      <c r="AF40" s="16">
        <v>0</v>
      </c>
      <c r="AG40" s="16">
        <v>0</v>
      </c>
      <c r="AH40" s="16">
        <v>0</v>
      </c>
      <c r="AI40" s="16">
        <v>0</v>
      </c>
      <c r="AJ40" s="8">
        <f t="shared" si="10"/>
        <v>0</v>
      </c>
      <c r="AK40" s="8">
        <f t="shared" si="11"/>
        <v>0</v>
      </c>
      <c r="AL40" s="7">
        <v>0.98051614041719215</v>
      </c>
      <c r="AM40" s="7">
        <v>0.97692820010173143</v>
      </c>
      <c r="AN40" s="12">
        <v>0.2821422197601538</v>
      </c>
      <c r="AO40" s="12">
        <f t="shared" si="12"/>
        <v>0.27563269092299419</v>
      </c>
      <c r="AP40" s="12">
        <f t="shared" si="13"/>
        <v>1.0036726755508614</v>
      </c>
      <c r="AQ40" s="12">
        <f t="shared" si="14"/>
        <v>0.27664500036796519</v>
      </c>
      <c r="AT40" s="5">
        <v>50</v>
      </c>
      <c r="AU40" s="16">
        <v>0</v>
      </c>
      <c r="AV40" s="16">
        <v>0</v>
      </c>
      <c r="AW40" s="16">
        <v>0</v>
      </c>
      <c r="AX40" s="16">
        <v>0</v>
      </c>
      <c r="AY40" s="8">
        <f t="shared" si="15"/>
        <v>0</v>
      </c>
      <c r="AZ40" s="8">
        <f t="shared" si="16"/>
        <v>0</v>
      </c>
      <c r="BA40" s="7">
        <v>0.98051614041719215</v>
      </c>
      <c r="BB40" s="7">
        <v>0.97692820010173143</v>
      </c>
      <c r="BC40" s="12">
        <v>0.2821422197601538</v>
      </c>
      <c r="BD40" s="12">
        <f t="shared" si="17"/>
        <v>0.27563269092299419</v>
      </c>
      <c r="BE40" s="12">
        <f t="shared" si="18"/>
        <v>1.0036726755508614</v>
      </c>
      <c r="BF40" s="12">
        <f t="shared" si="19"/>
        <v>0.27664500036796519</v>
      </c>
    </row>
    <row r="41" spans="1:58" x14ac:dyDescent="0.3">
      <c r="A41" s="5">
        <v>52</v>
      </c>
      <c r="B41" s="16">
        <v>1</v>
      </c>
      <c r="C41" s="16">
        <v>1</v>
      </c>
      <c r="D41" s="16">
        <v>0</v>
      </c>
      <c r="E41" s="16">
        <v>2</v>
      </c>
      <c r="F41" s="8">
        <f t="shared" si="0"/>
        <v>0.33333333333333331</v>
      </c>
      <c r="G41" s="8">
        <f t="shared" si="1"/>
        <v>0.25</v>
      </c>
      <c r="H41" s="7">
        <f>'SPF Coefficients'!$H$3 + 'SPF Coefficients'!$H$4*'Curve Info'!B42 + 'SPF Coefficients'!$H$5*'Curve Info'!J42 + 'SPF Coefficients'!$H$6*'Curve Info'!D42 + 'SPF Coefficients'!$H$7*'Curve Info'!L42 + 'SPF Coefficients'!$H$8*'Curve Info'!K42 + 'SPF Coefficients'!$H$9*'Curve Info'!H42</f>
        <v>1.0074126348569727</v>
      </c>
      <c r="I41" s="7">
        <f>'SPF Coefficients'!$H$3 + 'SPF Coefficients'!$H$4*'Curve Info'!B42 + 'SPF Coefficients'!$H$5*'Curve Info'!J42 + 'SPF Coefficients'!$H$6*'Curve Info'!D42 + 'SPF Coefficients'!$H$7*'Curve Info'!M42 + 'SPF Coefficients'!$H$8*'Curve Info'!K42 + 'SPF Coefficients'!$H$9*'Curve Info'!H42</f>
        <v>0.99661510668679321</v>
      </c>
      <c r="J41" s="12">
        <f>1/(1+'SPF Coefficients'!$G$10*I41)</f>
        <v>0.2781189073159307</v>
      </c>
      <c r="K41" s="12">
        <f t="shared" si="2"/>
        <v>0.45764777765729797</v>
      </c>
      <c r="L41" s="12">
        <f t="shared" si="3"/>
        <v>1.010834200783967</v>
      </c>
      <c r="M41" s="12">
        <f t="shared" si="4"/>
        <v>0.46260602556877345</v>
      </c>
      <c r="P41" s="5">
        <v>52</v>
      </c>
      <c r="Q41" s="16">
        <v>0</v>
      </c>
      <c r="R41" s="16">
        <v>0</v>
      </c>
      <c r="S41" s="16">
        <v>0</v>
      </c>
      <c r="T41" s="16">
        <v>0</v>
      </c>
      <c r="U41" s="8">
        <f t="shared" si="5"/>
        <v>0</v>
      </c>
      <c r="V41" s="8">
        <f t="shared" si="6"/>
        <v>0</v>
      </c>
      <c r="W41" s="7">
        <v>1.0074126348569727</v>
      </c>
      <c r="X41" s="7">
        <v>0.99661510668679321</v>
      </c>
      <c r="Y41" s="12">
        <v>0.2781189073159307</v>
      </c>
      <c r="Z41" s="12">
        <f t="shared" si="7"/>
        <v>0.27717750448628065</v>
      </c>
      <c r="AA41" s="12">
        <f t="shared" si="8"/>
        <v>1.010834200783967</v>
      </c>
      <c r="AB41" s="12">
        <f t="shared" si="9"/>
        <v>0.28018050122268395</v>
      </c>
      <c r="AE41" s="5">
        <v>52</v>
      </c>
      <c r="AF41" s="16">
        <v>0</v>
      </c>
      <c r="AG41" s="16">
        <v>0</v>
      </c>
      <c r="AH41" s="16">
        <v>0</v>
      </c>
      <c r="AI41" s="16">
        <v>0</v>
      </c>
      <c r="AJ41" s="8">
        <f t="shared" si="10"/>
        <v>0</v>
      </c>
      <c r="AK41" s="8">
        <f t="shared" si="11"/>
        <v>0</v>
      </c>
      <c r="AL41" s="7">
        <v>1.0074126348569727</v>
      </c>
      <c r="AM41" s="7">
        <v>0.99661510668679321</v>
      </c>
      <c r="AN41" s="12">
        <v>0.2781189073159307</v>
      </c>
      <c r="AO41" s="12">
        <f t="shared" si="12"/>
        <v>0.27717750448628065</v>
      </c>
      <c r="AP41" s="12">
        <f t="shared" si="13"/>
        <v>1.010834200783967</v>
      </c>
      <c r="AQ41" s="12">
        <f t="shared" si="14"/>
        <v>0.28018050122268395</v>
      </c>
      <c r="AT41" s="5">
        <v>52</v>
      </c>
      <c r="AU41" s="16">
        <v>0</v>
      </c>
      <c r="AV41" s="16">
        <v>0</v>
      </c>
      <c r="AW41" s="16">
        <v>0</v>
      </c>
      <c r="AX41" s="16">
        <v>0</v>
      </c>
      <c r="AY41" s="8">
        <f t="shared" si="15"/>
        <v>0</v>
      </c>
      <c r="AZ41" s="8">
        <f t="shared" si="16"/>
        <v>0</v>
      </c>
      <c r="BA41" s="7">
        <v>1.0074126348569727</v>
      </c>
      <c r="BB41" s="7">
        <v>0.99661510668679321</v>
      </c>
      <c r="BC41" s="12">
        <v>0.2781189073159307</v>
      </c>
      <c r="BD41" s="12">
        <f t="shared" si="17"/>
        <v>0.27717750448628065</v>
      </c>
      <c r="BE41" s="12">
        <f t="shared" si="18"/>
        <v>1.010834200783967</v>
      </c>
      <c r="BF41" s="12">
        <f t="shared" si="19"/>
        <v>0.28018050122268395</v>
      </c>
    </row>
    <row r="42" spans="1:58" x14ac:dyDescent="0.3">
      <c r="A42" s="5">
        <v>53</v>
      </c>
      <c r="B42" s="16">
        <v>1</v>
      </c>
      <c r="C42" s="16">
        <v>0</v>
      </c>
      <c r="D42" s="16">
        <v>0</v>
      </c>
      <c r="E42" s="16">
        <v>1</v>
      </c>
      <c r="F42" s="8">
        <f t="shared" si="0"/>
        <v>0.33333333333333331</v>
      </c>
      <c r="G42" s="8">
        <f t="shared" si="1"/>
        <v>0</v>
      </c>
      <c r="H42" s="7">
        <f>'SPF Coefficients'!$H$3 + 'SPF Coefficients'!$H$4*'Curve Info'!B43 + 'SPF Coefficients'!$H$5*'Curve Info'!J43 + 'SPF Coefficients'!$H$6*'Curve Info'!D43 + 'SPF Coefficients'!$H$7*'Curve Info'!L43 + 'SPF Coefficients'!$H$8*'Curve Info'!K43 + 'SPF Coefficients'!$H$9*'Curve Info'!H43</f>
        <v>1.0321160806909615</v>
      </c>
      <c r="I42" s="7">
        <f>'SPF Coefficients'!$H$3 + 'SPF Coefficients'!$H$4*'Curve Info'!B43 + 'SPF Coefficients'!$H$5*'Curve Info'!J43 + 'SPF Coefficients'!$H$6*'Curve Info'!D43 + 'SPF Coefficients'!$H$7*'Curve Info'!M43 + 'SPF Coefficients'!$H$8*'Curve Info'!K43 + 'SPF Coefficients'!$H$9*'Curve Info'!H43</f>
        <v>1.021318552520782</v>
      </c>
      <c r="J42" s="12">
        <f>1/(1+'SPF Coefficients'!$G$10*I42)</f>
        <v>0.27322986379673764</v>
      </c>
      <c r="K42" s="12">
        <f t="shared" si="2"/>
        <v>0.2790547289983345</v>
      </c>
      <c r="L42" s="12">
        <f t="shared" si="3"/>
        <v>1.0105721453346064</v>
      </c>
      <c r="M42" s="12">
        <f t="shared" si="4"/>
        <v>0.28200493614961408</v>
      </c>
      <c r="P42" s="5">
        <v>53</v>
      </c>
      <c r="Q42" s="16">
        <v>0</v>
      </c>
      <c r="R42" s="16">
        <v>0</v>
      </c>
      <c r="S42" s="16">
        <v>0</v>
      </c>
      <c r="T42" s="16">
        <v>0</v>
      </c>
      <c r="U42" s="8">
        <f t="shared" si="5"/>
        <v>0</v>
      </c>
      <c r="V42" s="8">
        <f t="shared" si="6"/>
        <v>0</v>
      </c>
      <c r="W42" s="7">
        <v>1.0321160806909615</v>
      </c>
      <c r="X42" s="7">
        <v>1.021318552520782</v>
      </c>
      <c r="Y42" s="12">
        <v>0.27322986379673764</v>
      </c>
      <c r="Z42" s="12">
        <f t="shared" si="7"/>
        <v>0.2790547289983345</v>
      </c>
      <c r="AA42" s="12">
        <f t="shared" si="8"/>
        <v>1.0105721453346064</v>
      </c>
      <c r="AB42" s="12">
        <f t="shared" si="9"/>
        <v>0.28200493614961408</v>
      </c>
      <c r="AE42" s="5">
        <v>53</v>
      </c>
      <c r="AF42" s="16">
        <v>1</v>
      </c>
      <c r="AG42" s="16">
        <v>0</v>
      </c>
      <c r="AH42" s="16">
        <v>0</v>
      </c>
      <c r="AI42" s="16">
        <v>1</v>
      </c>
      <c r="AJ42" s="8">
        <f t="shared" si="10"/>
        <v>0.33333333333333331</v>
      </c>
      <c r="AK42" s="8">
        <f t="shared" si="11"/>
        <v>0</v>
      </c>
      <c r="AL42" s="7">
        <v>1.0321160806909615</v>
      </c>
      <c r="AM42" s="7">
        <v>1.021318552520782</v>
      </c>
      <c r="AN42" s="12">
        <v>0.27322986379673764</v>
      </c>
      <c r="AO42" s="12">
        <f t="shared" si="12"/>
        <v>0.2790547289983345</v>
      </c>
      <c r="AP42" s="12">
        <f t="shared" si="13"/>
        <v>1.0105721453346064</v>
      </c>
      <c r="AQ42" s="12">
        <f t="shared" si="14"/>
        <v>0.28200493614961408</v>
      </c>
      <c r="AT42" s="5">
        <v>53</v>
      </c>
      <c r="AU42" s="16">
        <v>0</v>
      </c>
      <c r="AV42" s="16">
        <v>0</v>
      </c>
      <c r="AW42" s="16">
        <v>0</v>
      </c>
      <c r="AX42" s="16">
        <v>0</v>
      </c>
      <c r="AY42" s="8">
        <f t="shared" si="15"/>
        <v>0</v>
      </c>
      <c r="AZ42" s="8">
        <f t="shared" si="16"/>
        <v>0</v>
      </c>
      <c r="BA42" s="7">
        <v>1.0321160806909615</v>
      </c>
      <c r="BB42" s="7">
        <v>1.021318552520782</v>
      </c>
      <c r="BC42" s="12">
        <v>0.27322986379673764</v>
      </c>
      <c r="BD42" s="12">
        <f t="shared" si="17"/>
        <v>0.2790547289983345</v>
      </c>
      <c r="BE42" s="12">
        <f t="shared" si="18"/>
        <v>1.0105721453346064</v>
      </c>
      <c r="BF42" s="12">
        <f t="shared" si="19"/>
        <v>0.28200493614961408</v>
      </c>
    </row>
    <row r="43" spans="1:58" x14ac:dyDescent="0.3">
      <c r="A43" s="5">
        <v>54</v>
      </c>
      <c r="B43" s="16">
        <v>4</v>
      </c>
      <c r="C43" s="16">
        <v>1</v>
      </c>
      <c r="D43" s="16">
        <v>0</v>
      </c>
      <c r="E43" s="16">
        <v>5</v>
      </c>
      <c r="F43" s="8">
        <f t="shared" si="0"/>
        <v>1.3333333333333333</v>
      </c>
      <c r="G43" s="8">
        <f t="shared" si="1"/>
        <v>0.25</v>
      </c>
      <c r="H43" s="7">
        <f>'SPF Coefficients'!$H$3 + 'SPF Coefficients'!$H$4*'Curve Info'!B44 + 'SPF Coefficients'!$H$5*'Curve Info'!J44 + 'SPF Coefficients'!$H$6*'Curve Info'!D44 + 'SPF Coefficients'!$H$7*'Curve Info'!L44 + 'SPF Coefficients'!$H$8*'Curve Info'!K44 + 'SPF Coefficients'!$H$9*'Curve Info'!H44</f>
        <v>0.98376215068306938</v>
      </c>
      <c r="I43" s="7">
        <f>'SPF Coefficients'!$H$3 + 'SPF Coefficients'!$H$4*'Curve Info'!B44 + 'SPF Coefficients'!$H$5*'Curve Info'!J44 + 'SPF Coefficients'!$H$6*'Curve Info'!D44 + 'SPF Coefficients'!$H$7*'Curve Info'!M44 + 'SPF Coefficients'!$H$8*'Curve Info'!K44 + 'SPF Coefficients'!$H$9*'Curve Info'!H44</f>
        <v>0.97296462251288984</v>
      </c>
      <c r="J43" s="12">
        <f>1/(1+'SPF Coefficients'!$G$10*I43)</f>
        <v>0.28296635394427599</v>
      </c>
      <c r="K43" s="12">
        <f t="shared" si="2"/>
        <v>0.45457466326317231</v>
      </c>
      <c r="L43" s="12">
        <f t="shared" si="3"/>
        <v>1.011097554752086</v>
      </c>
      <c r="M43" s="12">
        <f t="shared" si="4"/>
        <v>0.45961933047764642</v>
      </c>
      <c r="P43" s="5">
        <v>54</v>
      </c>
      <c r="Q43" s="16">
        <v>0</v>
      </c>
      <c r="R43" s="16">
        <v>0</v>
      </c>
      <c r="S43" s="16">
        <v>0</v>
      </c>
      <c r="T43" s="16">
        <v>0</v>
      </c>
      <c r="U43" s="8">
        <f t="shared" si="5"/>
        <v>0</v>
      </c>
      <c r="V43" s="8">
        <f t="shared" si="6"/>
        <v>0</v>
      </c>
      <c r="W43" s="7">
        <v>0.98376215068306938</v>
      </c>
      <c r="X43" s="7">
        <v>0.97296462251288984</v>
      </c>
      <c r="Y43" s="12">
        <v>0.28296635394427599</v>
      </c>
      <c r="Z43" s="12">
        <f t="shared" si="7"/>
        <v>0.27531625174924129</v>
      </c>
      <c r="AA43" s="12">
        <f t="shared" si="8"/>
        <v>1.011097554752086</v>
      </c>
      <c r="AB43" s="12">
        <f t="shared" si="9"/>
        <v>0.27837158892716757</v>
      </c>
      <c r="AE43" s="5">
        <v>54</v>
      </c>
      <c r="AF43" s="16">
        <v>0</v>
      </c>
      <c r="AG43" s="16">
        <v>0</v>
      </c>
      <c r="AH43" s="16">
        <v>0</v>
      </c>
      <c r="AI43" s="16">
        <v>0</v>
      </c>
      <c r="AJ43" s="8">
        <f t="shared" si="10"/>
        <v>0</v>
      </c>
      <c r="AK43" s="8">
        <f t="shared" si="11"/>
        <v>0</v>
      </c>
      <c r="AL43" s="7">
        <v>0.98376215068306938</v>
      </c>
      <c r="AM43" s="7">
        <v>0.97296462251288984</v>
      </c>
      <c r="AN43" s="12">
        <v>0.28296635394427599</v>
      </c>
      <c r="AO43" s="12">
        <f t="shared" si="12"/>
        <v>0.27531625174924129</v>
      </c>
      <c r="AP43" s="12">
        <f t="shared" si="13"/>
        <v>1.011097554752086</v>
      </c>
      <c r="AQ43" s="12">
        <f t="shared" si="14"/>
        <v>0.27837158892716757</v>
      </c>
      <c r="AT43" s="5">
        <v>54</v>
      </c>
      <c r="AU43" s="16">
        <v>0</v>
      </c>
      <c r="AV43" s="16">
        <v>0</v>
      </c>
      <c r="AW43" s="16">
        <v>0</v>
      </c>
      <c r="AX43" s="16">
        <v>0</v>
      </c>
      <c r="AY43" s="8">
        <f t="shared" si="15"/>
        <v>0</v>
      </c>
      <c r="AZ43" s="8">
        <f t="shared" si="16"/>
        <v>0</v>
      </c>
      <c r="BA43" s="7">
        <v>0.98376215068306938</v>
      </c>
      <c r="BB43" s="7">
        <v>0.97296462251288984</v>
      </c>
      <c r="BC43" s="12">
        <v>0.28296635394427599</v>
      </c>
      <c r="BD43" s="12">
        <f t="shared" si="17"/>
        <v>0.27531625174924129</v>
      </c>
      <c r="BE43" s="12">
        <f t="shared" si="18"/>
        <v>1.011097554752086</v>
      </c>
      <c r="BF43" s="12">
        <f t="shared" si="19"/>
        <v>0.27837158892716757</v>
      </c>
    </row>
    <row r="44" spans="1:58" x14ac:dyDescent="0.3">
      <c r="A44" s="5">
        <v>55</v>
      </c>
      <c r="B44" s="16">
        <v>1</v>
      </c>
      <c r="C44" s="16">
        <v>0</v>
      </c>
      <c r="D44" s="16">
        <v>0</v>
      </c>
      <c r="E44" s="16">
        <v>1</v>
      </c>
      <c r="F44" s="8">
        <f t="shared" si="0"/>
        <v>0.33333333333333331</v>
      </c>
      <c r="G44" s="8">
        <f t="shared" si="1"/>
        <v>0</v>
      </c>
      <c r="H44" s="7">
        <f>'SPF Coefficients'!$H$3 + 'SPF Coefficients'!$H$4*'Curve Info'!B45 + 'SPF Coefficients'!$H$5*'Curve Info'!J45 + 'SPF Coefficients'!$H$6*'Curve Info'!D45 + 'SPF Coefficients'!$H$7*'Curve Info'!L45 + 'SPF Coefficients'!$H$8*'Curve Info'!K45 + 'SPF Coefficients'!$H$9*'Curve Info'!H45</f>
        <v>1.0465989221154766</v>
      </c>
      <c r="I44" s="7">
        <f>'SPF Coefficients'!$H$3 + 'SPF Coefficients'!$H$4*'Curve Info'!B45 + 'SPF Coefficients'!$H$5*'Curve Info'!J45 + 'SPF Coefficients'!$H$6*'Curve Info'!D45 + 'SPF Coefficients'!$H$7*'Curve Info'!M45 + 'SPF Coefficients'!$H$8*'Curve Info'!K45 + 'SPF Coefficients'!$H$9*'Curve Info'!H45</f>
        <v>1.0420299698671129</v>
      </c>
      <c r="J44" s="12">
        <f>1/(1+'SPF Coefficients'!$G$10*I44)</f>
        <v>0.26926142387075114</v>
      </c>
      <c r="K44" s="12">
        <f t="shared" si="2"/>
        <v>0.28057847340241471</v>
      </c>
      <c r="L44" s="12">
        <f t="shared" si="3"/>
        <v>1.0043846649141448</v>
      </c>
      <c r="M44" s="12">
        <f t="shared" si="4"/>
        <v>0.28180871599040658</v>
      </c>
      <c r="P44" s="5">
        <v>55</v>
      </c>
      <c r="Q44" s="16">
        <v>0</v>
      </c>
      <c r="R44" s="16">
        <v>0</v>
      </c>
      <c r="S44" s="16">
        <v>0</v>
      </c>
      <c r="T44" s="16">
        <v>0</v>
      </c>
      <c r="U44" s="8">
        <f t="shared" si="5"/>
        <v>0</v>
      </c>
      <c r="V44" s="8">
        <f t="shared" si="6"/>
        <v>0</v>
      </c>
      <c r="W44" s="7">
        <v>1.0465989221154766</v>
      </c>
      <c r="X44" s="7">
        <v>1.0420299698671129</v>
      </c>
      <c r="Y44" s="12">
        <v>0.26926142387075114</v>
      </c>
      <c r="Z44" s="12">
        <f t="shared" si="7"/>
        <v>0.28057847340241471</v>
      </c>
      <c r="AA44" s="12">
        <f t="shared" si="8"/>
        <v>1.0043846649141448</v>
      </c>
      <c r="AB44" s="12">
        <f t="shared" si="9"/>
        <v>0.28180871599040658</v>
      </c>
      <c r="AE44" s="5">
        <v>55</v>
      </c>
      <c r="AF44" s="16">
        <v>0</v>
      </c>
      <c r="AG44" s="16">
        <v>0</v>
      </c>
      <c r="AH44" s="16">
        <v>0</v>
      </c>
      <c r="AI44" s="16">
        <v>0</v>
      </c>
      <c r="AJ44" s="8">
        <f t="shared" si="10"/>
        <v>0</v>
      </c>
      <c r="AK44" s="8">
        <f t="shared" si="11"/>
        <v>0</v>
      </c>
      <c r="AL44" s="7">
        <v>1.0465989221154766</v>
      </c>
      <c r="AM44" s="7">
        <v>1.0420299698671129</v>
      </c>
      <c r="AN44" s="12">
        <v>0.26926142387075114</v>
      </c>
      <c r="AO44" s="12">
        <f t="shared" si="12"/>
        <v>0.28057847340241471</v>
      </c>
      <c r="AP44" s="12">
        <f t="shared" si="13"/>
        <v>1.0043846649141448</v>
      </c>
      <c r="AQ44" s="12">
        <f t="shared" si="14"/>
        <v>0.28180871599040658</v>
      </c>
      <c r="AT44" s="5">
        <v>55</v>
      </c>
      <c r="AU44" s="16">
        <v>1</v>
      </c>
      <c r="AV44" s="16">
        <v>0</v>
      </c>
      <c r="AW44" s="16">
        <v>0</v>
      </c>
      <c r="AX44" s="16">
        <v>1</v>
      </c>
      <c r="AY44" s="8">
        <f t="shared" si="15"/>
        <v>0.33333333333333331</v>
      </c>
      <c r="AZ44" s="8">
        <f t="shared" si="16"/>
        <v>0</v>
      </c>
      <c r="BA44" s="7">
        <v>1.0465989221154766</v>
      </c>
      <c r="BB44" s="7">
        <v>1.0420299698671129</v>
      </c>
      <c r="BC44" s="12">
        <v>0.26926142387075114</v>
      </c>
      <c r="BD44" s="12">
        <f t="shared" si="17"/>
        <v>0.28057847340241471</v>
      </c>
      <c r="BE44" s="12">
        <f t="shared" si="18"/>
        <v>1.0043846649141448</v>
      </c>
      <c r="BF44" s="12">
        <f t="shared" si="19"/>
        <v>0.28180871599040658</v>
      </c>
    </row>
    <row r="45" spans="1:58" x14ac:dyDescent="0.3">
      <c r="A45" s="5">
        <v>56</v>
      </c>
      <c r="B45" s="16">
        <v>0</v>
      </c>
      <c r="C45" s="16">
        <v>0</v>
      </c>
      <c r="D45" s="16">
        <v>1</v>
      </c>
      <c r="E45" s="16">
        <v>1</v>
      </c>
      <c r="F45" s="8">
        <f t="shared" si="0"/>
        <v>0</v>
      </c>
      <c r="G45" s="8">
        <f t="shared" si="1"/>
        <v>0</v>
      </c>
      <c r="H45" s="7">
        <f>'SPF Coefficients'!$H$3 + 'SPF Coefficients'!$H$4*'Curve Info'!B46 + 'SPF Coefficients'!$H$5*'Curve Info'!J46 + 'SPF Coefficients'!$H$6*'Curve Info'!D46 + 'SPF Coefficients'!$H$7*'Curve Info'!L46 + 'SPF Coefficients'!$H$8*'Curve Info'!K46 + 'SPF Coefficients'!$H$9*'Curve Info'!H46</f>
        <v>1.0227257411221209</v>
      </c>
      <c r="I45" s="7">
        <f>'SPF Coefficients'!$H$3 + 'SPF Coefficients'!$H$4*'Curve Info'!B46 + 'SPF Coefficients'!$H$5*'Curve Info'!J46 + 'SPF Coefficients'!$H$6*'Curve Info'!D46 + 'SPF Coefficients'!$H$7*'Curve Info'!M46 + 'SPF Coefficients'!$H$8*'Curve Info'!K46 + 'SPF Coefficients'!$H$9*'Curve Info'!H46</f>
        <v>1.0181567888737573</v>
      </c>
      <c r="J45" s="12">
        <f>1/(1+'SPF Coefficients'!$G$10*I45)</f>
        <v>0.27384599278771105</v>
      </c>
      <c r="K45" s="12">
        <f t="shared" si="2"/>
        <v>0.27881815666268195</v>
      </c>
      <c r="L45" s="12">
        <f t="shared" si="3"/>
        <v>1.0044874741280443</v>
      </c>
      <c r="M45" s="12">
        <f t="shared" si="4"/>
        <v>0.28006934592713473</v>
      </c>
      <c r="P45" s="5">
        <v>56</v>
      </c>
      <c r="Q45" s="16">
        <v>0</v>
      </c>
      <c r="R45" s="16">
        <v>0</v>
      </c>
      <c r="S45" s="16">
        <v>0</v>
      </c>
      <c r="T45" s="16">
        <v>0</v>
      </c>
      <c r="U45" s="8">
        <f t="shared" si="5"/>
        <v>0</v>
      </c>
      <c r="V45" s="8">
        <f t="shared" si="6"/>
        <v>0</v>
      </c>
      <c r="W45" s="7">
        <v>1.0227257411221209</v>
      </c>
      <c r="X45" s="7">
        <v>1.0181567888737573</v>
      </c>
      <c r="Y45" s="12">
        <v>0.27384599278771105</v>
      </c>
      <c r="Z45" s="12">
        <f t="shared" si="7"/>
        <v>0.27881815666268195</v>
      </c>
      <c r="AA45" s="12">
        <f t="shared" si="8"/>
        <v>1.0044874741280443</v>
      </c>
      <c r="AB45" s="12">
        <f t="shared" si="9"/>
        <v>0.28006934592713473</v>
      </c>
      <c r="AE45" s="5">
        <v>56</v>
      </c>
      <c r="AF45" s="16">
        <v>0</v>
      </c>
      <c r="AG45" s="16">
        <v>0</v>
      </c>
      <c r="AH45" s="16">
        <v>0</v>
      </c>
      <c r="AI45" s="16">
        <v>0</v>
      </c>
      <c r="AJ45" s="8">
        <f t="shared" si="10"/>
        <v>0</v>
      </c>
      <c r="AK45" s="8">
        <f t="shared" si="11"/>
        <v>0</v>
      </c>
      <c r="AL45" s="7">
        <v>1.0227257411221209</v>
      </c>
      <c r="AM45" s="7">
        <v>1.0181567888737573</v>
      </c>
      <c r="AN45" s="12">
        <v>0.27384599278771105</v>
      </c>
      <c r="AO45" s="12">
        <f t="shared" si="12"/>
        <v>0.27881815666268195</v>
      </c>
      <c r="AP45" s="12">
        <f t="shared" si="13"/>
        <v>1.0044874741280443</v>
      </c>
      <c r="AQ45" s="12">
        <f t="shared" si="14"/>
        <v>0.28006934592713473</v>
      </c>
      <c r="AT45" s="5">
        <v>56</v>
      </c>
      <c r="AU45" s="16">
        <v>0</v>
      </c>
      <c r="AV45" s="16">
        <v>0</v>
      </c>
      <c r="AW45" s="16">
        <v>1</v>
      </c>
      <c r="AX45" s="16">
        <v>1</v>
      </c>
      <c r="AY45" s="8">
        <f t="shared" si="15"/>
        <v>0</v>
      </c>
      <c r="AZ45" s="8">
        <f t="shared" si="16"/>
        <v>0</v>
      </c>
      <c r="BA45" s="7">
        <v>1.0227257411221209</v>
      </c>
      <c r="BB45" s="7">
        <v>1.0181567888737573</v>
      </c>
      <c r="BC45" s="12">
        <v>0.27384599278771105</v>
      </c>
      <c r="BD45" s="12">
        <f t="shared" si="17"/>
        <v>0.27881815666268195</v>
      </c>
      <c r="BE45" s="12">
        <f t="shared" si="18"/>
        <v>1.0044874741280443</v>
      </c>
      <c r="BF45" s="12">
        <f t="shared" si="19"/>
        <v>0.28006934592713473</v>
      </c>
    </row>
    <row r="46" spans="1:58" x14ac:dyDescent="0.3">
      <c r="A46" s="5">
        <v>57</v>
      </c>
      <c r="B46" s="16">
        <v>1</v>
      </c>
      <c r="C46" s="16">
        <v>2</v>
      </c>
      <c r="D46" s="16">
        <v>1</v>
      </c>
      <c r="E46" s="16">
        <v>4</v>
      </c>
      <c r="F46" s="8">
        <f t="shared" si="0"/>
        <v>0.33333333333333331</v>
      </c>
      <c r="G46" s="8">
        <f t="shared" si="1"/>
        <v>0.5</v>
      </c>
      <c r="H46" s="7">
        <f>'SPF Coefficients'!$H$3 + 'SPF Coefficients'!$H$4*'Curve Info'!B47 + 'SPF Coefficients'!$H$5*'Curve Info'!J47 + 'SPF Coefficients'!$H$6*'Curve Info'!D47 + 'SPF Coefficients'!$H$7*'Curve Info'!L47 + 'SPF Coefficients'!$H$8*'Curve Info'!K47 + 'SPF Coefficients'!$H$9*'Curve Info'!H47</f>
        <v>0.98362427015649734</v>
      </c>
      <c r="I46" s="7">
        <f>'SPF Coefficients'!$H$3 + 'SPF Coefficients'!$H$4*'Curve Info'!B47 + 'SPF Coefficients'!$H$5*'Curve Info'!J47 + 'SPF Coefficients'!$H$6*'Curve Info'!D47 + 'SPF Coefficients'!$H$7*'Curve Info'!M47 + 'SPF Coefficients'!$H$8*'Curve Info'!K47 + 'SPF Coefficients'!$H$9*'Curve Info'!H47</f>
        <v>0.97905531790813372</v>
      </c>
      <c r="J46" s="12">
        <f>1/(1+'SPF Coefficients'!$G$10*I46)</f>
        <v>0.28170191122697924</v>
      </c>
      <c r="K46" s="12">
        <f t="shared" si="2"/>
        <v>0.6349507986381695</v>
      </c>
      <c r="L46" s="12">
        <f t="shared" si="3"/>
        <v>1.0046666946849598</v>
      </c>
      <c r="M46" s="12">
        <f t="shared" si="4"/>
        <v>0.63791392015538528</v>
      </c>
      <c r="P46" s="5">
        <v>57</v>
      </c>
      <c r="Q46" s="16">
        <v>0</v>
      </c>
      <c r="R46" s="16">
        <v>0</v>
      </c>
      <c r="S46" s="16">
        <v>0</v>
      </c>
      <c r="T46" s="16">
        <v>0</v>
      </c>
      <c r="U46" s="8">
        <f t="shared" si="5"/>
        <v>0</v>
      </c>
      <c r="V46" s="8">
        <f t="shared" si="6"/>
        <v>0</v>
      </c>
      <c r="W46" s="7">
        <v>0.98362427015649734</v>
      </c>
      <c r="X46" s="7">
        <v>0.97905531790813372</v>
      </c>
      <c r="Y46" s="12">
        <v>0.28170191122697924</v>
      </c>
      <c r="Z46" s="12">
        <f t="shared" si="7"/>
        <v>0.27580175425165904</v>
      </c>
      <c r="AA46" s="12">
        <f t="shared" si="8"/>
        <v>1.0046666946849598</v>
      </c>
      <c r="AB46" s="12">
        <f t="shared" si="9"/>
        <v>0.27708883683232788</v>
      </c>
      <c r="AE46" s="5">
        <v>57</v>
      </c>
      <c r="AF46" s="16">
        <v>0</v>
      </c>
      <c r="AG46" s="16">
        <v>0</v>
      </c>
      <c r="AH46" s="16">
        <v>0</v>
      </c>
      <c r="AI46" s="16">
        <v>0</v>
      </c>
      <c r="AJ46" s="8">
        <f t="shared" si="10"/>
        <v>0</v>
      </c>
      <c r="AK46" s="8">
        <f t="shared" si="11"/>
        <v>0</v>
      </c>
      <c r="AL46" s="7">
        <v>0.98362427015649734</v>
      </c>
      <c r="AM46" s="7">
        <v>0.97905531790813372</v>
      </c>
      <c r="AN46" s="12">
        <v>0.28170191122697924</v>
      </c>
      <c r="AO46" s="12">
        <f t="shared" si="12"/>
        <v>0.27580175425165904</v>
      </c>
      <c r="AP46" s="12">
        <f t="shared" si="13"/>
        <v>1.0046666946849598</v>
      </c>
      <c r="AQ46" s="12">
        <f t="shared" si="14"/>
        <v>0.27708883683232788</v>
      </c>
      <c r="AT46" s="5">
        <v>57</v>
      </c>
      <c r="AU46" s="16">
        <v>0</v>
      </c>
      <c r="AV46" s="16">
        <v>0</v>
      </c>
      <c r="AW46" s="16">
        <v>0</v>
      </c>
      <c r="AX46" s="16">
        <v>0</v>
      </c>
      <c r="AY46" s="8">
        <f t="shared" si="15"/>
        <v>0</v>
      </c>
      <c r="AZ46" s="8">
        <f t="shared" si="16"/>
        <v>0</v>
      </c>
      <c r="BA46" s="7">
        <v>0.98362427015649734</v>
      </c>
      <c r="BB46" s="7">
        <v>0.97905531790813372</v>
      </c>
      <c r="BC46" s="12">
        <v>0.28170191122697924</v>
      </c>
      <c r="BD46" s="12">
        <f t="shared" si="17"/>
        <v>0.27580175425165904</v>
      </c>
      <c r="BE46" s="12">
        <f t="shared" si="18"/>
        <v>1.0046666946849598</v>
      </c>
      <c r="BF46" s="12">
        <f t="shared" si="19"/>
        <v>0.27708883683232788</v>
      </c>
    </row>
    <row r="47" spans="1:58" x14ac:dyDescent="0.3">
      <c r="A47" s="5">
        <v>58</v>
      </c>
      <c r="B47" s="16">
        <v>0</v>
      </c>
      <c r="C47" s="16">
        <v>0</v>
      </c>
      <c r="D47" s="16">
        <v>0</v>
      </c>
      <c r="E47" s="16">
        <v>0</v>
      </c>
      <c r="F47" s="8">
        <f t="shared" si="0"/>
        <v>0</v>
      </c>
      <c r="G47" s="8">
        <f t="shared" si="1"/>
        <v>0</v>
      </c>
      <c r="H47" s="7">
        <f>'SPF Coefficients'!$H$3 + 'SPF Coefficients'!$H$4*'Curve Info'!B48 + 'SPF Coefficients'!$H$5*'Curve Info'!J48 + 'SPF Coefficients'!$H$6*'Curve Info'!D48 + 'SPF Coefficients'!$H$7*'Curve Info'!L48 + 'SPF Coefficients'!$H$8*'Curve Info'!K48 + 'SPF Coefficients'!$H$9*'Curve Info'!H48</f>
        <v>1.0003176049284959</v>
      </c>
      <c r="I47" s="7">
        <f>'SPF Coefficients'!$H$3 + 'SPF Coefficients'!$H$4*'Curve Info'!B48 + 'SPF Coefficients'!$H$5*'Curve Info'!J48 + 'SPF Coefficients'!$H$6*'Curve Info'!D48 + 'SPF Coefficients'!$H$7*'Curve Info'!M48 + 'SPF Coefficients'!$H$8*'Curve Info'!K48 + 'SPF Coefficients'!$H$9*'Curve Info'!H48</f>
        <v>0.99023477834515528</v>
      </c>
      <c r="J47" s="12">
        <f>1/(1+'SPF Coefficients'!$G$10*I47)</f>
        <v>0.27941019640225295</v>
      </c>
      <c r="K47" s="12">
        <f t="shared" si="2"/>
        <v>0.27668169390176123</v>
      </c>
      <c r="L47" s="12">
        <f t="shared" si="3"/>
        <v>1.0101822585954723</v>
      </c>
      <c r="M47" s="12">
        <f t="shared" si="4"/>
        <v>0.27949893845770224</v>
      </c>
      <c r="P47" s="5">
        <v>58</v>
      </c>
      <c r="Q47" s="16">
        <v>0</v>
      </c>
      <c r="R47" s="16">
        <v>0</v>
      </c>
      <c r="S47" s="16">
        <v>0</v>
      </c>
      <c r="T47" s="16">
        <v>0</v>
      </c>
      <c r="U47" s="8">
        <f t="shared" si="5"/>
        <v>0</v>
      </c>
      <c r="V47" s="8">
        <f t="shared" si="6"/>
        <v>0</v>
      </c>
      <c r="W47" s="7">
        <v>1.0003176049284959</v>
      </c>
      <c r="X47" s="7">
        <v>0.99023477834515528</v>
      </c>
      <c r="Y47" s="12">
        <v>0.27941019640225295</v>
      </c>
      <c r="Z47" s="12">
        <f t="shared" si="7"/>
        <v>0.27668169390176123</v>
      </c>
      <c r="AA47" s="12">
        <f t="shared" si="8"/>
        <v>1.0101822585954723</v>
      </c>
      <c r="AB47" s="12">
        <f t="shared" si="9"/>
        <v>0.27949893845770224</v>
      </c>
      <c r="AE47" s="5">
        <v>58</v>
      </c>
      <c r="AF47" s="16">
        <v>0</v>
      </c>
      <c r="AG47" s="16">
        <v>0</v>
      </c>
      <c r="AH47" s="16">
        <v>0</v>
      </c>
      <c r="AI47" s="16">
        <v>0</v>
      </c>
      <c r="AJ47" s="8">
        <f t="shared" si="10"/>
        <v>0</v>
      </c>
      <c r="AK47" s="8">
        <f t="shared" si="11"/>
        <v>0</v>
      </c>
      <c r="AL47" s="7">
        <v>1.0003176049284959</v>
      </c>
      <c r="AM47" s="7">
        <v>0.99023477834515528</v>
      </c>
      <c r="AN47" s="12">
        <v>0.27941019640225295</v>
      </c>
      <c r="AO47" s="12">
        <f t="shared" si="12"/>
        <v>0.27668169390176123</v>
      </c>
      <c r="AP47" s="12">
        <f t="shared" si="13"/>
        <v>1.0101822585954723</v>
      </c>
      <c r="AQ47" s="12">
        <f t="shared" si="14"/>
        <v>0.27949893845770224</v>
      </c>
      <c r="AT47" s="5">
        <v>58</v>
      </c>
      <c r="AU47" s="16">
        <v>0</v>
      </c>
      <c r="AV47" s="16">
        <v>0</v>
      </c>
      <c r="AW47" s="16">
        <v>0</v>
      </c>
      <c r="AX47" s="16">
        <v>0</v>
      </c>
      <c r="AY47" s="8">
        <f t="shared" si="15"/>
        <v>0</v>
      </c>
      <c r="AZ47" s="8">
        <f t="shared" si="16"/>
        <v>0</v>
      </c>
      <c r="BA47" s="7">
        <v>1.0003176049284959</v>
      </c>
      <c r="BB47" s="7">
        <v>0.99023477834515528</v>
      </c>
      <c r="BC47" s="12">
        <v>0.27941019640225295</v>
      </c>
      <c r="BD47" s="12">
        <f t="shared" si="17"/>
        <v>0.27668169390176123</v>
      </c>
      <c r="BE47" s="12">
        <f t="shared" si="18"/>
        <v>1.0101822585954723</v>
      </c>
      <c r="BF47" s="12">
        <f t="shared" si="19"/>
        <v>0.27949893845770224</v>
      </c>
    </row>
    <row r="48" spans="1:58" x14ac:dyDescent="0.3">
      <c r="A48" s="5">
        <v>59</v>
      </c>
      <c r="B48" s="16">
        <v>5</v>
      </c>
      <c r="C48" s="16">
        <v>2</v>
      </c>
      <c r="D48" s="16">
        <v>1</v>
      </c>
      <c r="E48" s="16">
        <v>8</v>
      </c>
      <c r="F48" s="8">
        <f t="shared" si="0"/>
        <v>1.6666666666666667</v>
      </c>
      <c r="G48" s="8">
        <f t="shared" si="1"/>
        <v>0.5</v>
      </c>
      <c r="H48" s="7">
        <f>'SPF Coefficients'!$H$3 + 'SPF Coefficients'!$H$4*'Curve Info'!B49 + 'SPF Coefficients'!$H$5*'Curve Info'!J49 + 'SPF Coefficients'!$H$6*'Curve Info'!D49 + 'SPF Coefficients'!$H$7*'Curve Info'!L49 + 'SPF Coefficients'!$H$8*'Curve Info'!K49 + 'SPF Coefficients'!$H$9*'Curve Info'!H49</f>
        <v>1.0312448615828276</v>
      </c>
      <c r="I48" s="7">
        <f>'SPF Coefficients'!$H$3 + 'SPF Coefficients'!$H$4*'Curve Info'!B49 + 'SPF Coefficients'!$H$5*'Curve Info'!J49 + 'SPF Coefficients'!$H$6*'Curve Info'!D49 + 'SPF Coefficients'!$H$7*'Curve Info'!M49 + 'SPF Coefficients'!$H$8*'Curve Info'!K49 + 'SPF Coefficients'!$H$9*'Curve Info'!H49</f>
        <v>1.0266759093344642</v>
      </c>
      <c r="J48" s="12">
        <f>1/(1+'SPF Coefficients'!$G$10*I48)</f>
        <v>0.27219218706152942</v>
      </c>
      <c r="K48" s="12">
        <f t="shared" si="2"/>
        <v>0.64335706763436762</v>
      </c>
      <c r="L48" s="12">
        <f t="shared" si="3"/>
        <v>1.0044502381002836</v>
      </c>
      <c r="M48" s="12">
        <f t="shared" si="4"/>
        <v>0.64622015976884084</v>
      </c>
      <c r="P48" s="5">
        <v>59</v>
      </c>
      <c r="Q48" s="16">
        <v>0</v>
      </c>
      <c r="R48" s="16">
        <v>0</v>
      </c>
      <c r="S48" s="16">
        <v>0</v>
      </c>
      <c r="T48" s="16">
        <v>0</v>
      </c>
      <c r="U48" s="8">
        <f t="shared" si="5"/>
        <v>0</v>
      </c>
      <c r="V48" s="8">
        <f t="shared" si="6"/>
        <v>0</v>
      </c>
      <c r="W48" s="7">
        <v>1.0312448615828276</v>
      </c>
      <c r="X48" s="7">
        <v>1.0266759093344642</v>
      </c>
      <c r="Y48" s="12">
        <v>0.27219218706152942</v>
      </c>
      <c r="Z48" s="12">
        <f t="shared" si="7"/>
        <v>0.2794531611651323</v>
      </c>
      <c r="AA48" s="12">
        <f t="shared" si="8"/>
        <v>1.0044502381002836</v>
      </c>
      <c r="AB48" s="12">
        <f t="shared" si="9"/>
        <v>0.28069679427019406</v>
      </c>
      <c r="AE48" s="5">
        <v>59</v>
      </c>
      <c r="AF48" s="16">
        <v>0</v>
      </c>
      <c r="AG48" s="16">
        <v>0</v>
      </c>
      <c r="AH48" s="16">
        <v>0</v>
      </c>
      <c r="AI48" s="16">
        <v>0</v>
      </c>
      <c r="AJ48" s="8">
        <f t="shared" si="10"/>
        <v>0</v>
      </c>
      <c r="AK48" s="8">
        <f t="shared" si="11"/>
        <v>0</v>
      </c>
      <c r="AL48" s="7">
        <v>1.0312448615828276</v>
      </c>
      <c r="AM48" s="7">
        <v>1.0266759093344642</v>
      </c>
      <c r="AN48" s="12">
        <v>0.27219218706152942</v>
      </c>
      <c r="AO48" s="12">
        <f t="shared" si="12"/>
        <v>0.2794531611651323</v>
      </c>
      <c r="AP48" s="12">
        <f t="shared" si="13"/>
        <v>1.0044502381002836</v>
      </c>
      <c r="AQ48" s="12">
        <f t="shared" si="14"/>
        <v>0.28069679427019406</v>
      </c>
      <c r="AT48" s="5">
        <v>59</v>
      </c>
      <c r="AU48" s="16">
        <v>0</v>
      </c>
      <c r="AV48" s="16">
        <v>0</v>
      </c>
      <c r="AW48" s="16">
        <v>0</v>
      </c>
      <c r="AX48" s="16">
        <v>0</v>
      </c>
      <c r="AY48" s="8">
        <f t="shared" si="15"/>
        <v>0</v>
      </c>
      <c r="AZ48" s="8">
        <f t="shared" si="16"/>
        <v>0</v>
      </c>
      <c r="BA48" s="7">
        <v>1.0312448615828276</v>
      </c>
      <c r="BB48" s="7">
        <v>1.0266759093344642</v>
      </c>
      <c r="BC48" s="12">
        <v>0.27219218706152942</v>
      </c>
      <c r="BD48" s="12">
        <f t="shared" si="17"/>
        <v>0.2794531611651323</v>
      </c>
      <c r="BE48" s="12">
        <f t="shared" si="18"/>
        <v>1.0044502381002836</v>
      </c>
      <c r="BF48" s="12">
        <f t="shared" si="19"/>
        <v>0.28069679427019406</v>
      </c>
    </row>
    <row r="49" spans="1:58" x14ac:dyDescent="0.3">
      <c r="A49" s="5">
        <v>60</v>
      </c>
      <c r="B49" s="16">
        <v>0</v>
      </c>
      <c r="C49" s="16">
        <v>0</v>
      </c>
      <c r="D49" s="16">
        <v>0</v>
      </c>
      <c r="E49" s="16">
        <v>0</v>
      </c>
      <c r="F49" s="8">
        <f t="shared" si="0"/>
        <v>0</v>
      </c>
      <c r="G49" s="8">
        <f t="shared" si="1"/>
        <v>0</v>
      </c>
      <c r="H49" s="7">
        <f>'SPF Coefficients'!$H$3 + 'SPF Coefficients'!$H$4*'Curve Info'!B50 + 'SPF Coefficients'!$H$5*'Curve Info'!J50 + 'SPF Coefficients'!$H$6*'Curve Info'!D50 + 'SPF Coefficients'!$H$7*'Curve Info'!L50 + 'SPF Coefficients'!$H$8*'Curve Info'!K50 + 'SPF Coefficients'!$H$9*'Curve Info'!H50</f>
        <v>1.0232501576381263</v>
      </c>
      <c r="I49" s="7">
        <f>'SPF Coefficients'!$H$3 + 'SPF Coefficients'!$H$4*'Curve Info'!B50 + 'SPF Coefficients'!$H$5*'Curve Info'!J50 + 'SPF Coefficients'!$H$6*'Curve Info'!D50 + 'SPF Coefficients'!$H$7*'Curve Info'!M50 + 'SPF Coefficients'!$H$8*'Curve Info'!K50 + 'SPF Coefficients'!$H$9*'Curve Info'!H50</f>
        <v>1.0186812053897627</v>
      </c>
      <c r="J49" s="12">
        <f>1/(1+'SPF Coefficients'!$G$10*I49)</f>
        <v>0.27374360823783889</v>
      </c>
      <c r="K49" s="12">
        <f t="shared" si="2"/>
        <v>0.2788574688074647</v>
      </c>
      <c r="L49" s="12">
        <f t="shared" si="3"/>
        <v>1.0044851639788677</v>
      </c>
      <c r="M49" s="12">
        <f t="shared" si="4"/>
        <v>0.28010819028179818</v>
      </c>
      <c r="P49" s="5">
        <v>60</v>
      </c>
      <c r="Q49" s="16">
        <v>0</v>
      </c>
      <c r="R49" s="16">
        <v>0</v>
      </c>
      <c r="S49" s="16">
        <v>0</v>
      </c>
      <c r="T49" s="16">
        <v>0</v>
      </c>
      <c r="U49" s="8">
        <f t="shared" si="5"/>
        <v>0</v>
      </c>
      <c r="V49" s="8">
        <f t="shared" si="6"/>
        <v>0</v>
      </c>
      <c r="W49" s="7">
        <v>1.0232501576381263</v>
      </c>
      <c r="X49" s="7">
        <v>1.0186812053897627</v>
      </c>
      <c r="Y49" s="12">
        <v>0.27374360823783889</v>
      </c>
      <c r="Z49" s="12">
        <f t="shared" si="7"/>
        <v>0.2788574688074647</v>
      </c>
      <c r="AA49" s="12">
        <f t="shared" si="8"/>
        <v>1.0044851639788677</v>
      </c>
      <c r="AB49" s="12">
        <f t="shared" si="9"/>
        <v>0.28010819028179818</v>
      </c>
      <c r="AE49" s="5">
        <v>60</v>
      </c>
      <c r="AF49" s="16">
        <v>0</v>
      </c>
      <c r="AG49" s="16">
        <v>0</v>
      </c>
      <c r="AH49" s="16">
        <v>0</v>
      </c>
      <c r="AI49" s="16">
        <v>0</v>
      </c>
      <c r="AJ49" s="8">
        <f t="shared" si="10"/>
        <v>0</v>
      </c>
      <c r="AK49" s="8">
        <f t="shared" si="11"/>
        <v>0</v>
      </c>
      <c r="AL49" s="7">
        <v>1.0232501576381263</v>
      </c>
      <c r="AM49" s="7">
        <v>1.0186812053897627</v>
      </c>
      <c r="AN49" s="12">
        <v>0.27374360823783889</v>
      </c>
      <c r="AO49" s="12">
        <f t="shared" si="12"/>
        <v>0.2788574688074647</v>
      </c>
      <c r="AP49" s="12">
        <f t="shared" si="13"/>
        <v>1.0044851639788677</v>
      </c>
      <c r="AQ49" s="12">
        <f t="shared" si="14"/>
        <v>0.28010819028179818</v>
      </c>
      <c r="AT49" s="5">
        <v>60</v>
      </c>
      <c r="AU49" s="16">
        <v>0</v>
      </c>
      <c r="AV49" s="16">
        <v>0</v>
      </c>
      <c r="AW49" s="16">
        <v>0</v>
      </c>
      <c r="AX49" s="16">
        <v>0</v>
      </c>
      <c r="AY49" s="8">
        <f t="shared" si="15"/>
        <v>0</v>
      </c>
      <c r="AZ49" s="8">
        <f t="shared" si="16"/>
        <v>0</v>
      </c>
      <c r="BA49" s="7">
        <v>1.0232501576381263</v>
      </c>
      <c r="BB49" s="7">
        <v>1.0186812053897627</v>
      </c>
      <c r="BC49" s="12">
        <v>0.27374360823783889</v>
      </c>
      <c r="BD49" s="12">
        <f t="shared" si="17"/>
        <v>0.2788574688074647</v>
      </c>
      <c r="BE49" s="12">
        <f t="shared" si="18"/>
        <v>1.0044851639788677</v>
      </c>
      <c r="BF49" s="12">
        <f t="shared" si="19"/>
        <v>0.28010819028179818</v>
      </c>
    </row>
    <row r="50" spans="1:58" x14ac:dyDescent="0.3">
      <c r="A50" s="5">
        <v>61</v>
      </c>
      <c r="B50" s="16">
        <v>2</v>
      </c>
      <c r="C50" s="16">
        <v>0</v>
      </c>
      <c r="D50" s="16">
        <v>0</v>
      </c>
      <c r="E50" s="16">
        <v>2</v>
      </c>
      <c r="F50" s="8">
        <f t="shared" si="0"/>
        <v>0.66666666666666663</v>
      </c>
      <c r="G50" s="8">
        <f t="shared" si="1"/>
        <v>0</v>
      </c>
      <c r="H50" s="7">
        <f>'SPF Coefficients'!$H$3 + 'SPF Coefficients'!$H$4*'Curve Info'!B51 + 'SPF Coefficients'!$H$5*'Curve Info'!J51 + 'SPF Coefficients'!$H$6*'Curve Info'!D51 + 'SPF Coefficients'!$H$7*'Curve Info'!L51 + 'SPF Coefficients'!$H$8*'Curve Info'!K51 + 'SPF Coefficients'!$H$9*'Curve Info'!H51</f>
        <v>1.0362733158980377</v>
      </c>
      <c r="I50" s="7">
        <f>'SPF Coefficients'!$H$3 + 'SPF Coefficients'!$H$4*'Curve Info'!B51 + 'SPF Coefficients'!$H$5*'Curve Info'!J51 + 'SPF Coefficients'!$H$6*'Curve Info'!D51 + 'SPF Coefficients'!$H$7*'Curve Info'!M51 + 'SPF Coefficients'!$H$8*'Curve Info'!K51 + 'SPF Coefficients'!$H$9*'Curve Info'!H51</f>
        <v>1.0261904893146971</v>
      </c>
      <c r="J50" s="12">
        <f>1/(1+'SPF Coefficients'!$G$10*I50)</f>
        <v>0.27228588416225169</v>
      </c>
      <c r="K50" s="12">
        <f t="shared" si="2"/>
        <v>0.27941718470194599</v>
      </c>
      <c r="L50" s="12">
        <f t="shared" si="3"/>
        <v>1.0098254921365273</v>
      </c>
      <c r="M50" s="12">
        <f t="shared" si="4"/>
        <v>0.28216259605304556</v>
      </c>
      <c r="P50" s="5">
        <v>61</v>
      </c>
      <c r="Q50" s="16">
        <v>0</v>
      </c>
      <c r="R50" s="16">
        <v>0</v>
      </c>
      <c r="S50" s="16">
        <v>0</v>
      </c>
      <c r="T50" s="16">
        <v>0</v>
      </c>
      <c r="U50" s="8">
        <f t="shared" si="5"/>
        <v>0</v>
      </c>
      <c r="V50" s="8">
        <f t="shared" si="6"/>
        <v>0</v>
      </c>
      <c r="W50" s="7">
        <v>1.0362733158980377</v>
      </c>
      <c r="X50" s="7">
        <v>1.0261904893146971</v>
      </c>
      <c r="Y50" s="12">
        <v>0.27228588416225169</v>
      </c>
      <c r="Z50" s="12">
        <f t="shared" si="7"/>
        <v>0.27941718470194599</v>
      </c>
      <c r="AA50" s="12">
        <f t="shared" si="8"/>
        <v>1.0098254921365273</v>
      </c>
      <c r="AB50" s="12">
        <f t="shared" si="9"/>
        <v>0.28216259605304556</v>
      </c>
      <c r="AE50" s="5">
        <v>61</v>
      </c>
      <c r="AF50" s="16">
        <v>0</v>
      </c>
      <c r="AG50" s="16">
        <v>0</v>
      </c>
      <c r="AH50" s="16">
        <v>0</v>
      </c>
      <c r="AI50" s="16">
        <v>0</v>
      </c>
      <c r="AJ50" s="8">
        <f t="shared" si="10"/>
        <v>0</v>
      </c>
      <c r="AK50" s="8">
        <f t="shared" si="11"/>
        <v>0</v>
      </c>
      <c r="AL50" s="7">
        <v>1.0362733158980377</v>
      </c>
      <c r="AM50" s="7">
        <v>1.0261904893146971</v>
      </c>
      <c r="AN50" s="12">
        <v>0.27228588416225169</v>
      </c>
      <c r="AO50" s="12">
        <f t="shared" si="12"/>
        <v>0.27941718470194599</v>
      </c>
      <c r="AP50" s="12">
        <f t="shared" si="13"/>
        <v>1.0098254921365273</v>
      </c>
      <c r="AQ50" s="12">
        <f t="shared" si="14"/>
        <v>0.28216259605304556</v>
      </c>
      <c r="AT50" s="5">
        <v>61</v>
      </c>
      <c r="AU50" s="16">
        <v>2</v>
      </c>
      <c r="AV50" s="16">
        <v>0</v>
      </c>
      <c r="AW50" s="16">
        <v>0</v>
      </c>
      <c r="AX50" s="16">
        <v>2</v>
      </c>
      <c r="AY50" s="8">
        <f t="shared" si="15"/>
        <v>0.66666666666666663</v>
      </c>
      <c r="AZ50" s="8">
        <f t="shared" si="16"/>
        <v>0</v>
      </c>
      <c r="BA50" s="7">
        <v>1.0362733158980377</v>
      </c>
      <c r="BB50" s="7">
        <v>1.0261904893146971</v>
      </c>
      <c r="BC50" s="12">
        <v>0.27228588416225169</v>
      </c>
      <c r="BD50" s="12">
        <f t="shared" si="17"/>
        <v>0.27941718470194599</v>
      </c>
      <c r="BE50" s="12">
        <f t="shared" si="18"/>
        <v>1.0098254921365273</v>
      </c>
      <c r="BF50" s="12">
        <f t="shared" si="19"/>
        <v>0.28216259605304556</v>
      </c>
    </row>
    <row r="51" spans="1:58" x14ac:dyDescent="0.3">
      <c r="A51" s="5">
        <v>62</v>
      </c>
      <c r="B51" s="16">
        <v>1</v>
      </c>
      <c r="C51" s="16">
        <v>1</v>
      </c>
      <c r="D51" s="16">
        <v>0</v>
      </c>
      <c r="E51" s="16">
        <v>2</v>
      </c>
      <c r="F51" s="8">
        <f t="shared" si="0"/>
        <v>0.33333333333333331</v>
      </c>
      <c r="G51" s="8">
        <f t="shared" si="1"/>
        <v>0.25</v>
      </c>
      <c r="H51" s="7">
        <f>'SPF Coefficients'!$H$3 + 'SPF Coefficients'!$H$4*'Curve Info'!B52 + 'SPF Coefficients'!$H$5*'Curve Info'!J52 + 'SPF Coefficients'!$H$6*'Curve Info'!D52 + 'SPF Coefficients'!$H$7*'Curve Info'!L52 + 'SPF Coefficients'!$H$8*'Curve Info'!K52 + 'SPF Coefficients'!$H$9*'Curve Info'!H52</f>
        <v>1.0058397866405158</v>
      </c>
      <c r="I51" s="7">
        <f>'SPF Coefficients'!$H$3 + 'SPF Coefficients'!$H$4*'Curve Info'!B52 + 'SPF Coefficients'!$H$5*'Curve Info'!J52 + 'SPF Coefficients'!$H$6*'Curve Info'!D52 + 'SPF Coefficients'!$H$7*'Curve Info'!M52 + 'SPF Coefficients'!$H$8*'Curve Info'!K52 + 'SPF Coefficients'!$H$9*'Curve Info'!H52</f>
        <v>0.99575696005717518</v>
      </c>
      <c r="J51" s="12">
        <f>1/(1+'SPF Coefficients'!$G$10*I51)</f>
        <v>0.27829188905184593</v>
      </c>
      <c r="K51" s="12">
        <f t="shared" si="2"/>
        <v>0.4575381131878733</v>
      </c>
      <c r="L51" s="12">
        <f t="shared" si="3"/>
        <v>1.0101257907178089</v>
      </c>
      <c r="M51" s="12">
        <f t="shared" si="4"/>
        <v>0.46217104836743489</v>
      </c>
      <c r="P51" s="5">
        <v>62</v>
      </c>
      <c r="Q51" s="16">
        <v>0</v>
      </c>
      <c r="R51" s="16">
        <v>0</v>
      </c>
      <c r="S51" s="16">
        <v>0</v>
      </c>
      <c r="T51" s="16">
        <v>0</v>
      </c>
      <c r="U51" s="8">
        <f t="shared" si="5"/>
        <v>0</v>
      </c>
      <c r="V51" s="8">
        <f t="shared" si="6"/>
        <v>0</v>
      </c>
      <c r="W51" s="7">
        <v>1.0058397866405158</v>
      </c>
      <c r="X51" s="7">
        <v>0.99575696005717518</v>
      </c>
      <c r="Y51" s="12">
        <v>0.27829188905184593</v>
      </c>
      <c r="Z51" s="12">
        <f t="shared" si="7"/>
        <v>0.27711108545083479</v>
      </c>
      <c r="AA51" s="12">
        <f t="shared" si="8"/>
        <v>1.0101257907178089</v>
      </c>
      <c r="AB51" s="12">
        <f t="shared" si="9"/>
        <v>0.27991705430769481</v>
      </c>
      <c r="AE51" s="5">
        <v>62</v>
      </c>
      <c r="AF51" s="16">
        <v>0</v>
      </c>
      <c r="AG51" s="16">
        <v>0</v>
      </c>
      <c r="AH51" s="16">
        <v>0</v>
      </c>
      <c r="AI51" s="16">
        <v>0</v>
      </c>
      <c r="AJ51" s="8">
        <f t="shared" si="10"/>
        <v>0</v>
      </c>
      <c r="AK51" s="8">
        <f t="shared" si="11"/>
        <v>0</v>
      </c>
      <c r="AL51" s="7">
        <v>1.0058397866405158</v>
      </c>
      <c r="AM51" s="7">
        <v>0.99575696005717518</v>
      </c>
      <c r="AN51" s="12">
        <v>0.27829188905184593</v>
      </c>
      <c r="AO51" s="12">
        <f t="shared" si="12"/>
        <v>0.27711108545083479</v>
      </c>
      <c r="AP51" s="12">
        <f t="shared" si="13"/>
        <v>1.0101257907178089</v>
      </c>
      <c r="AQ51" s="12">
        <f t="shared" si="14"/>
        <v>0.27991705430769481</v>
      </c>
      <c r="AT51" s="5">
        <v>62</v>
      </c>
      <c r="AU51" s="16">
        <v>1</v>
      </c>
      <c r="AV51" s="16">
        <v>1</v>
      </c>
      <c r="AW51" s="16">
        <v>0</v>
      </c>
      <c r="AX51" s="16">
        <v>2</v>
      </c>
      <c r="AY51" s="8">
        <f t="shared" si="15"/>
        <v>0.33333333333333331</v>
      </c>
      <c r="AZ51" s="8">
        <f t="shared" si="16"/>
        <v>0.25</v>
      </c>
      <c r="BA51" s="7">
        <v>1.0058397866405158</v>
      </c>
      <c r="BB51" s="7">
        <v>0.99575696005717518</v>
      </c>
      <c r="BC51" s="12">
        <v>0.27829188905184593</v>
      </c>
      <c r="BD51" s="12">
        <f t="shared" si="17"/>
        <v>0.4575381131878733</v>
      </c>
      <c r="BE51" s="12">
        <f t="shared" si="18"/>
        <v>1.0101257907178089</v>
      </c>
      <c r="BF51" s="12">
        <f t="shared" si="19"/>
        <v>0.46217104836743489</v>
      </c>
    </row>
    <row r="52" spans="1:58" x14ac:dyDescent="0.3">
      <c r="A52" s="5">
        <v>63</v>
      </c>
      <c r="B52" s="16">
        <v>3</v>
      </c>
      <c r="C52" s="16">
        <v>1</v>
      </c>
      <c r="D52" s="16">
        <v>0</v>
      </c>
      <c r="E52" s="16">
        <v>4</v>
      </c>
      <c r="F52" s="8">
        <f t="shared" si="0"/>
        <v>1</v>
      </c>
      <c r="G52" s="8">
        <f t="shared" si="1"/>
        <v>0.25</v>
      </c>
      <c r="H52" s="7">
        <f>'SPF Coefficients'!$H$3 + 'SPF Coefficients'!$H$4*'Curve Info'!B53 + 'SPF Coefficients'!$H$5*'Curve Info'!J53 + 'SPF Coefficients'!$H$6*'Curve Info'!D53 + 'SPF Coefficients'!$H$7*'Curve Info'!L53 + 'SPF Coefficients'!$H$8*'Curve Info'!K53 + 'SPF Coefficients'!$H$9*'Curve Info'!H53</f>
        <v>1.0406798445298129</v>
      </c>
      <c r="I52" s="7">
        <f>'SPF Coefficients'!$H$3 + 'SPF Coefficients'!$H$4*'Curve Info'!B53 + 'SPF Coefficients'!$H$5*'Curve Info'!J53 + 'SPF Coefficients'!$H$6*'Curve Info'!D53 + 'SPF Coefficients'!$H$7*'Curve Info'!M53 + 'SPF Coefficients'!$H$8*'Curve Info'!K53 + 'SPF Coefficients'!$H$9*'Curve Info'!H53</f>
        <v>1.0305970179464723</v>
      </c>
      <c r="J52" s="12">
        <f>1/(1+'SPF Coefficients'!$G$10*I52)</f>
        <v>0.27143768166334442</v>
      </c>
      <c r="K52" s="12">
        <f t="shared" si="2"/>
        <v>0.4618834448647105</v>
      </c>
      <c r="L52" s="12">
        <f t="shared" si="3"/>
        <v>1.0097834812324911</v>
      </c>
      <c r="M52" s="12">
        <f t="shared" si="4"/>
        <v>0.46640227287914271</v>
      </c>
      <c r="P52" s="5">
        <v>63</v>
      </c>
      <c r="Q52" s="16">
        <v>0</v>
      </c>
      <c r="R52" s="16">
        <v>0</v>
      </c>
      <c r="S52" s="16">
        <v>0</v>
      </c>
      <c r="T52" s="16">
        <v>0</v>
      </c>
      <c r="U52" s="8">
        <f t="shared" si="5"/>
        <v>0</v>
      </c>
      <c r="V52" s="8">
        <f t="shared" si="6"/>
        <v>0</v>
      </c>
      <c r="W52" s="7">
        <v>1.0406798445298129</v>
      </c>
      <c r="X52" s="7">
        <v>1.0305970179464723</v>
      </c>
      <c r="Y52" s="12">
        <v>0.27143768166334442</v>
      </c>
      <c r="Z52" s="12">
        <f t="shared" si="7"/>
        <v>0.27974286528054659</v>
      </c>
      <c r="AA52" s="12">
        <f t="shared" si="8"/>
        <v>1.0097834812324911</v>
      </c>
      <c r="AB52" s="12">
        <f t="shared" si="9"/>
        <v>0.28247972435294211</v>
      </c>
      <c r="AE52" s="5">
        <v>63</v>
      </c>
      <c r="AF52" s="16">
        <v>0</v>
      </c>
      <c r="AG52" s="16">
        <v>0</v>
      </c>
      <c r="AH52" s="16">
        <v>0</v>
      </c>
      <c r="AI52" s="16">
        <v>0</v>
      </c>
      <c r="AJ52" s="8">
        <f t="shared" si="10"/>
        <v>0</v>
      </c>
      <c r="AK52" s="8">
        <f t="shared" si="11"/>
        <v>0</v>
      </c>
      <c r="AL52" s="7">
        <v>1.0406798445298129</v>
      </c>
      <c r="AM52" s="7">
        <v>1.0305970179464723</v>
      </c>
      <c r="AN52" s="12">
        <v>0.27143768166334442</v>
      </c>
      <c r="AO52" s="12">
        <f t="shared" si="12"/>
        <v>0.27974286528054659</v>
      </c>
      <c r="AP52" s="12">
        <f t="shared" si="13"/>
        <v>1.0097834812324911</v>
      </c>
      <c r="AQ52" s="12">
        <f t="shared" si="14"/>
        <v>0.28247972435294211</v>
      </c>
      <c r="AT52" s="5">
        <v>63</v>
      </c>
      <c r="AU52" s="16">
        <v>0</v>
      </c>
      <c r="AV52" s="16">
        <v>0</v>
      </c>
      <c r="AW52" s="16">
        <v>0</v>
      </c>
      <c r="AX52" s="16">
        <v>0</v>
      </c>
      <c r="AY52" s="8">
        <f t="shared" si="15"/>
        <v>0</v>
      </c>
      <c r="AZ52" s="8">
        <f t="shared" si="16"/>
        <v>0</v>
      </c>
      <c r="BA52" s="7">
        <v>1.0406798445298129</v>
      </c>
      <c r="BB52" s="7">
        <v>1.0305970179464723</v>
      </c>
      <c r="BC52" s="12">
        <v>0.27143768166334442</v>
      </c>
      <c r="BD52" s="12">
        <f t="shared" si="17"/>
        <v>0.27974286528054659</v>
      </c>
      <c r="BE52" s="12">
        <f t="shared" si="18"/>
        <v>1.0097834812324911</v>
      </c>
      <c r="BF52" s="12">
        <f t="shared" si="19"/>
        <v>0.28247972435294211</v>
      </c>
    </row>
    <row r="53" spans="1:58" x14ac:dyDescent="0.3">
      <c r="A53" s="5">
        <v>65</v>
      </c>
      <c r="B53" s="16">
        <v>0</v>
      </c>
      <c r="C53" s="16">
        <v>2</v>
      </c>
      <c r="D53" s="16">
        <v>0</v>
      </c>
      <c r="E53" s="16">
        <v>2</v>
      </c>
      <c r="F53" s="8">
        <f t="shared" si="0"/>
        <v>0</v>
      </c>
      <c r="G53" s="8">
        <f t="shared" si="1"/>
        <v>0.5</v>
      </c>
      <c r="H53" s="7">
        <f>'SPF Coefficients'!$H$3 + 'SPF Coefficients'!$H$4*'Curve Info'!B54 + 'SPF Coefficients'!$H$5*'Curve Info'!J54 + 'SPF Coefficients'!$H$6*'Curve Info'!D54 + 'SPF Coefficients'!$H$7*'Curve Info'!L54 + 'SPF Coefficients'!$H$8*'Curve Info'!K54 + 'SPF Coefficients'!$H$9*'Curve Info'!H54</f>
        <v>1.0481503575508224</v>
      </c>
      <c r="I53" s="7">
        <f>'SPF Coefficients'!$H$3 + 'SPF Coefficients'!$H$4*'Curve Info'!B54 + 'SPF Coefficients'!$H$5*'Curve Info'!J54 + 'SPF Coefficients'!$H$6*'Curve Info'!D54 + 'SPF Coefficients'!$H$7*'Curve Info'!M54 + 'SPF Coefficients'!$H$8*'Curve Info'!K54 + 'SPF Coefficients'!$H$9*'Curve Info'!H54</f>
        <v>1.0380675309674818</v>
      </c>
      <c r="J53" s="12">
        <f>1/(1+'SPF Coefficients'!$G$10*I53)</f>
        <v>0.27001171014704811</v>
      </c>
      <c r="K53" s="12">
        <f t="shared" si="2"/>
        <v>0.64528453421112952</v>
      </c>
      <c r="L53" s="12">
        <f t="shared" si="3"/>
        <v>1.0097130738439948</v>
      </c>
      <c r="M53" s="12">
        <f t="shared" si="4"/>
        <v>0.65155223054231004</v>
      </c>
      <c r="P53" s="5">
        <v>65</v>
      </c>
      <c r="Q53" s="16">
        <v>0</v>
      </c>
      <c r="R53" s="16">
        <v>0</v>
      </c>
      <c r="S53" s="16">
        <v>0</v>
      </c>
      <c r="T53" s="16">
        <v>0</v>
      </c>
      <c r="U53" s="8">
        <f t="shared" si="5"/>
        <v>0</v>
      </c>
      <c r="V53" s="8">
        <f t="shared" si="6"/>
        <v>0</v>
      </c>
      <c r="W53" s="7">
        <v>1.0481503575508224</v>
      </c>
      <c r="X53" s="7">
        <v>1.0380675309674818</v>
      </c>
      <c r="Y53" s="12">
        <v>0.27001171014704811</v>
      </c>
      <c r="Z53" s="12">
        <f t="shared" si="7"/>
        <v>0.28029038928465361</v>
      </c>
      <c r="AA53" s="12">
        <f t="shared" si="8"/>
        <v>1.0097130738439948</v>
      </c>
      <c r="AB53" s="12">
        <f t="shared" si="9"/>
        <v>0.28301287053353746</v>
      </c>
      <c r="AE53" s="5">
        <v>65</v>
      </c>
      <c r="AF53" s="16">
        <v>0</v>
      </c>
      <c r="AG53" s="16">
        <v>0</v>
      </c>
      <c r="AH53" s="16">
        <v>0</v>
      </c>
      <c r="AI53" s="16">
        <v>0</v>
      </c>
      <c r="AJ53" s="8">
        <f t="shared" si="10"/>
        <v>0</v>
      </c>
      <c r="AK53" s="8">
        <f t="shared" si="11"/>
        <v>0</v>
      </c>
      <c r="AL53" s="7">
        <v>1.0481503575508224</v>
      </c>
      <c r="AM53" s="7">
        <v>1.0380675309674818</v>
      </c>
      <c r="AN53" s="12">
        <v>0.27001171014704811</v>
      </c>
      <c r="AO53" s="12">
        <f t="shared" si="12"/>
        <v>0.28029038928465361</v>
      </c>
      <c r="AP53" s="12">
        <f t="shared" si="13"/>
        <v>1.0097130738439948</v>
      </c>
      <c r="AQ53" s="12">
        <f t="shared" si="14"/>
        <v>0.28301287053353746</v>
      </c>
      <c r="AT53" s="5">
        <v>65</v>
      </c>
      <c r="AU53" s="16">
        <v>0</v>
      </c>
      <c r="AV53" s="16">
        <v>0</v>
      </c>
      <c r="AW53" s="16">
        <v>0</v>
      </c>
      <c r="AX53" s="16">
        <v>0</v>
      </c>
      <c r="AY53" s="8">
        <f t="shared" si="15"/>
        <v>0</v>
      </c>
      <c r="AZ53" s="8">
        <f t="shared" si="16"/>
        <v>0</v>
      </c>
      <c r="BA53" s="7">
        <v>1.0481503575508224</v>
      </c>
      <c r="BB53" s="7">
        <v>1.0380675309674818</v>
      </c>
      <c r="BC53" s="12">
        <v>0.27001171014704811</v>
      </c>
      <c r="BD53" s="12">
        <f t="shared" si="17"/>
        <v>0.28029038928465361</v>
      </c>
      <c r="BE53" s="12">
        <f t="shared" si="18"/>
        <v>1.0097130738439948</v>
      </c>
      <c r="BF53" s="12">
        <f t="shared" si="19"/>
        <v>0.28301287053353746</v>
      </c>
    </row>
    <row r="54" spans="1:58" x14ac:dyDescent="0.3">
      <c r="A54" s="5">
        <v>66</v>
      </c>
      <c r="B54" s="16">
        <v>0</v>
      </c>
      <c r="C54" s="16">
        <v>1</v>
      </c>
      <c r="D54" s="16">
        <v>0</v>
      </c>
      <c r="E54" s="16">
        <v>1</v>
      </c>
      <c r="F54" s="8">
        <f t="shared" si="0"/>
        <v>0</v>
      </c>
      <c r="G54" s="8">
        <f t="shared" si="1"/>
        <v>0.25</v>
      </c>
      <c r="H54" s="7">
        <f>'SPF Coefficients'!$H$3 + 'SPF Coefficients'!$H$4*'Curve Info'!B55 + 'SPF Coefficients'!$H$5*'Curve Info'!J55 + 'SPF Coefficients'!$H$6*'Curve Info'!D55 + 'SPF Coefficients'!$H$7*'Curve Info'!L55 + 'SPF Coefficients'!$H$8*'Curve Info'!K55 + 'SPF Coefficients'!$H$9*'Curve Info'!H55</f>
        <v>1.0146085937709146</v>
      </c>
      <c r="I54" s="7">
        <f>'SPF Coefficients'!$H$3 + 'SPF Coefficients'!$H$4*'Curve Info'!B55 + 'SPF Coefficients'!$H$5*'Curve Info'!J55 + 'SPF Coefficients'!$H$6*'Curve Info'!D55 + 'SPF Coefficients'!$H$7*'Curve Info'!M55 + 'SPF Coefficients'!$H$8*'Curve Info'!K55 + 'SPF Coefficients'!$H$9*'Curve Info'!H55</f>
        <v>1.004525767187574</v>
      </c>
      <c r="J54" s="12">
        <f>1/(1+'SPF Coefficients'!$G$10*I54)</f>
        <v>0.27653437873197745</v>
      </c>
      <c r="K54" s="12">
        <f t="shared" si="2"/>
        <v>0.45865231426648445</v>
      </c>
      <c r="L54" s="12">
        <f t="shared" si="3"/>
        <v>1.010037399649359</v>
      </c>
      <c r="M54" s="12">
        <f t="shared" si="4"/>
        <v>0.46325599084488056</v>
      </c>
      <c r="P54" s="5">
        <v>66</v>
      </c>
      <c r="Q54" s="16">
        <v>0</v>
      </c>
      <c r="R54" s="16">
        <v>0</v>
      </c>
      <c r="S54" s="16">
        <v>0</v>
      </c>
      <c r="T54" s="16">
        <v>0</v>
      </c>
      <c r="U54" s="8">
        <f t="shared" si="5"/>
        <v>0</v>
      </c>
      <c r="V54" s="8">
        <f t="shared" si="6"/>
        <v>0</v>
      </c>
      <c r="W54" s="7">
        <v>1.0146085937709146</v>
      </c>
      <c r="X54" s="7">
        <v>1.004525767187574</v>
      </c>
      <c r="Y54" s="12">
        <v>0.27653437873197745</v>
      </c>
      <c r="Z54" s="12">
        <f t="shared" si="7"/>
        <v>0.2777859089494788</v>
      </c>
      <c r="AA54" s="12">
        <f t="shared" si="8"/>
        <v>1.010037399649359</v>
      </c>
      <c r="AB54" s="12">
        <f t="shared" si="9"/>
        <v>0.28057415713456518</v>
      </c>
      <c r="AE54" s="5">
        <v>66</v>
      </c>
      <c r="AF54" s="16">
        <v>0</v>
      </c>
      <c r="AG54" s="16">
        <v>0</v>
      </c>
      <c r="AH54" s="16">
        <v>0</v>
      </c>
      <c r="AI54" s="16">
        <v>0</v>
      </c>
      <c r="AJ54" s="8">
        <f t="shared" si="10"/>
        <v>0</v>
      </c>
      <c r="AK54" s="8">
        <f t="shared" si="11"/>
        <v>0</v>
      </c>
      <c r="AL54" s="7">
        <v>1.0146085937709146</v>
      </c>
      <c r="AM54" s="7">
        <v>1.004525767187574</v>
      </c>
      <c r="AN54" s="12">
        <v>0.27653437873197745</v>
      </c>
      <c r="AO54" s="12">
        <f t="shared" si="12"/>
        <v>0.2777859089494788</v>
      </c>
      <c r="AP54" s="12">
        <f t="shared" si="13"/>
        <v>1.010037399649359</v>
      </c>
      <c r="AQ54" s="12">
        <f t="shared" si="14"/>
        <v>0.28057415713456518</v>
      </c>
      <c r="AT54" s="5">
        <v>66</v>
      </c>
      <c r="AU54" s="16">
        <v>0</v>
      </c>
      <c r="AV54" s="16">
        <v>1</v>
      </c>
      <c r="AW54" s="16">
        <v>0</v>
      </c>
      <c r="AX54" s="16">
        <v>1</v>
      </c>
      <c r="AY54" s="8">
        <f t="shared" si="15"/>
        <v>0</v>
      </c>
      <c r="AZ54" s="8">
        <f t="shared" si="16"/>
        <v>0.25</v>
      </c>
      <c r="BA54" s="7">
        <v>1.0146085937709146</v>
      </c>
      <c r="BB54" s="7">
        <v>1.004525767187574</v>
      </c>
      <c r="BC54" s="12">
        <v>0.27653437873197745</v>
      </c>
      <c r="BD54" s="12">
        <f t="shared" si="17"/>
        <v>0.45865231426648445</v>
      </c>
      <c r="BE54" s="12">
        <f t="shared" si="18"/>
        <v>1.010037399649359</v>
      </c>
      <c r="BF54" s="12">
        <f t="shared" si="19"/>
        <v>0.46325599084488056</v>
      </c>
    </row>
    <row r="55" spans="1:58" x14ac:dyDescent="0.3">
      <c r="A55" s="5">
        <v>67</v>
      </c>
      <c r="B55" s="16">
        <v>1</v>
      </c>
      <c r="C55" s="16">
        <v>0</v>
      </c>
      <c r="D55" s="16">
        <v>1</v>
      </c>
      <c r="E55" s="16">
        <v>2</v>
      </c>
      <c r="F55" s="8">
        <f t="shared" si="0"/>
        <v>0.33333333333333331</v>
      </c>
      <c r="G55" s="8">
        <f t="shared" si="1"/>
        <v>0</v>
      </c>
      <c r="H55" s="7">
        <f>'SPF Coefficients'!$H$3 + 'SPF Coefficients'!$H$4*'Curve Info'!B56 + 'SPF Coefficients'!$H$5*'Curve Info'!J56 + 'SPF Coefficients'!$H$6*'Curve Info'!D56 + 'SPF Coefficients'!$H$7*'Curve Info'!L56 + 'SPF Coefficients'!$H$8*'Curve Info'!K56 + 'SPF Coefficients'!$H$9*'Curve Info'!H56</f>
        <v>1.034089073226617</v>
      </c>
      <c r="I55" s="7">
        <f>'SPF Coefficients'!$H$3 + 'SPF Coefficients'!$H$4*'Curve Info'!B56 + 'SPF Coefficients'!$H$5*'Curve Info'!J56 + 'SPF Coefficients'!$H$6*'Curve Info'!D56 + 'SPF Coefficients'!$H$7*'Curve Info'!M56 + 'SPF Coefficients'!$H$8*'Curve Info'!K56 + 'SPF Coefficients'!$H$9*'Curve Info'!H56</f>
        <v>1.0240062466432764</v>
      </c>
      <c r="J55" s="12">
        <f>1/(1+'SPF Coefficients'!$G$10*I55)</f>
        <v>0.27270829207462011</v>
      </c>
      <c r="K55" s="12">
        <f t="shared" si="2"/>
        <v>0.27925499459583009</v>
      </c>
      <c r="L55" s="12">
        <f t="shared" si="3"/>
        <v>1.0098464502696076</v>
      </c>
      <c r="M55" s="12">
        <f t="shared" si="4"/>
        <v>0.28200466501265747</v>
      </c>
      <c r="P55" s="5">
        <v>67</v>
      </c>
      <c r="Q55" s="16">
        <v>0</v>
      </c>
      <c r="R55" s="16">
        <v>0</v>
      </c>
      <c r="S55" s="16">
        <v>0</v>
      </c>
      <c r="T55" s="16">
        <v>0</v>
      </c>
      <c r="U55" s="8">
        <f t="shared" si="5"/>
        <v>0</v>
      </c>
      <c r="V55" s="8">
        <f t="shared" si="6"/>
        <v>0</v>
      </c>
      <c r="W55" s="7">
        <v>1.034089073226617</v>
      </c>
      <c r="X55" s="7">
        <v>1.0240062466432764</v>
      </c>
      <c r="Y55" s="12">
        <v>0.27270829207462011</v>
      </c>
      <c r="Z55" s="12">
        <f t="shared" si="7"/>
        <v>0.27925499459583009</v>
      </c>
      <c r="AA55" s="12">
        <f t="shared" si="8"/>
        <v>1.0098464502696076</v>
      </c>
      <c r="AB55" s="12">
        <f t="shared" si="9"/>
        <v>0.28200466501265747</v>
      </c>
      <c r="AE55" s="5">
        <v>67</v>
      </c>
      <c r="AF55" s="16">
        <v>0</v>
      </c>
      <c r="AG55" s="16">
        <v>0</v>
      </c>
      <c r="AH55" s="16">
        <v>0</v>
      </c>
      <c r="AI55" s="16">
        <v>0</v>
      </c>
      <c r="AJ55" s="8">
        <f t="shared" si="10"/>
        <v>0</v>
      </c>
      <c r="AK55" s="8">
        <f t="shared" si="11"/>
        <v>0</v>
      </c>
      <c r="AL55" s="7">
        <v>1.034089073226617</v>
      </c>
      <c r="AM55" s="7">
        <v>1.0240062466432764</v>
      </c>
      <c r="AN55" s="12">
        <v>0.27270829207462011</v>
      </c>
      <c r="AO55" s="12">
        <f t="shared" si="12"/>
        <v>0.27925499459583009</v>
      </c>
      <c r="AP55" s="12">
        <f t="shared" si="13"/>
        <v>1.0098464502696076</v>
      </c>
      <c r="AQ55" s="12">
        <f t="shared" si="14"/>
        <v>0.28200466501265747</v>
      </c>
      <c r="AT55" s="5">
        <v>67</v>
      </c>
      <c r="AU55" s="16">
        <v>0</v>
      </c>
      <c r="AV55" s="16">
        <v>0</v>
      </c>
      <c r="AW55" s="16">
        <v>0</v>
      </c>
      <c r="AX55" s="16">
        <v>0</v>
      </c>
      <c r="AY55" s="8">
        <f t="shared" si="15"/>
        <v>0</v>
      </c>
      <c r="AZ55" s="8">
        <f t="shared" si="16"/>
        <v>0</v>
      </c>
      <c r="BA55" s="7">
        <v>1.034089073226617</v>
      </c>
      <c r="BB55" s="7">
        <v>1.0240062466432764</v>
      </c>
      <c r="BC55" s="12">
        <v>0.27270829207462011</v>
      </c>
      <c r="BD55" s="12">
        <f t="shared" si="17"/>
        <v>0.27925499459583009</v>
      </c>
      <c r="BE55" s="12">
        <f t="shared" si="18"/>
        <v>1.0098464502696076</v>
      </c>
      <c r="BF55" s="12">
        <f t="shared" si="19"/>
        <v>0.28200466501265747</v>
      </c>
    </row>
    <row r="56" spans="1:58" x14ac:dyDescent="0.3">
      <c r="A56" s="5">
        <v>68</v>
      </c>
      <c r="B56" s="16">
        <v>1</v>
      </c>
      <c r="C56" s="16">
        <v>4</v>
      </c>
      <c r="D56" s="16">
        <v>0</v>
      </c>
      <c r="E56" s="16">
        <v>5</v>
      </c>
      <c r="F56" s="8">
        <f t="shared" si="0"/>
        <v>0.33333333333333331</v>
      </c>
      <c r="G56" s="8">
        <f t="shared" si="1"/>
        <v>1</v>
      </c>
      <c r="H56" s="7">
        <f>'SPF Coefficients'!$H$3 + 'SPF Coefficients'!$H$4*'Curve Info'!B57 + 'SPF Coefficients'!$H$5*'Curve Info'!J57 + 'SPF Coefficients'!$H$6*'Curve Info'!D57 + 'SPF Coefficients'!$H$7*'Curve Info'!L57 + 'SPF Coefficients'!$H$8*'Curve Info'!K57 + 'SPF Coefficients'!$H$9*'Curve Info'!H57</f>
        <v>1.0654451680796575</v>
      </c>
      <c r="I56" s="7">
        <f>'SPF Coefficients'!$H$3 + 'SPF Coefficients'!$H$4*'Curve Info'!B57 + 'SPF Coefficients'!$H$5*'Curve Info'!J57 + 'SPF Coefficients'!$H$6*'Curve Info'!D57 + 'SPF Coefficients'!$H$7*'Curve Info'!M57 + 'SPF Coefficients'!$H$8*'Curve Info'!K57 + 'SPF Coefficients'!$H$9*'Curve Info'!H57</f>
        <v>1.0724180441565845</v>
      </c>
      <c r="J56" s="12">
        <f>1/(1+'SPF Coefficients'!$G$10*I56)</f>
        <v>0.26364316785466535</v>
      </c>
      <c r="K56" s="12">
        <f t="shared" si="2"/>
        <v>1.019092522571281</v>
      </c>
      <c r="L56" s="12">
        <f t="shared" si="3"/>
        <v>0.99349798698845015</v>
      </c>
      <c r="M56" s="12">
        <f t="shared" si="4"/>
        <v>1.0124663697295495</v>
      </c>
      <c r="P56" s="5">
        <v>68</v>
      </c>
      <c r="Q56" s="16">
        <v>0</v>
      </c>
      <c r="R56" s="16">
        <v>0</v>
      </c>
      <c r="S56" s="16">
        <v>0</v>
      </c>
      <c r="T56" s="16">
        <v>0</v>
      </c>
      <c r="U56" s="8">
        <f t="shared" si="5"/>
        <v>0</v>
      </c>
      <c r="V56" s="8">
        <f t="shared" si="6"/>
        <v>0</v>
      </c>
      <c r="W56" s="7">
        <v>1.0654451680796575</v>
      </c>
      <c r="X56" s="7">
        <v>1.0724180441565845</v>
      </c>
      <c r="Y56" s="12">
        <v>0.26364316785466535</v>
      </c>
      <c r="Z56" s="12">
        <f t="shared" si="7"/>
        <v>0.28273569042594632</v>
      </c>
      <c r="AA56" s="12">
        <f t="shared" si="8"/>
        <v>0.99349798698845015</v>
      </c>
      <c r="AB56" s="12">
        <f t="shared" si="9"/>
        <v>0.28089733928796728</v>
      </c>
      <c r="AE56" s="5">
        <v>68</v>
      </c>
      <c r="AF56" s="16">
        <v>0</v>
      </c>
      <c r="AG56" s="16">
        <v>0</v>
      </c>
      <c r="AH56" s="16">
        <v>0</v>
      </c>
      <c r="AI56" s="16">
        <v>0</v>
      </c>
      <c r="AJ56" s="8">
        <f t="shared" si="10"/>
        <v>0</v>
      </c>
      <c r="AK56" s="8">
        <f t="shared" si="11"/>
        <v>0</v>
      </c>
      <c r="AL56" s="7">
        <v>1.0654451680796575</v>
      </c>
      <c r="AM56" s="7">
        <v>1.0724180441565845</v>
      </c>
      <c r="AN56" s="12">
        <v>0.26364316785466535</v>
      </c>
      <c r="AO56" s="12">
        <f t="shared" si="12"/>
        <v>0.28273569042594632</v>
      </c>
      <c r="AP56" s="12">
        <f t="shared" si="13"/>
        <v>0.99349798698845015</v>
      </c>
      <c r="AQ56" s="12">
        <f t="shared" si="14"/>
        <v>0.28089733928796728</v>
      </c>
      <c r="AT56" s="5">
        <v>68</v>
      </c>
      <c r="AU56" s="16">
        <v>0</v>
      </c>
      <c r="AV56" s="16">
        <v>0</v>
      </c>
      <c r="AW56" s="16">
        <v>0</v>
      </c>
      <c r="AX56" s="16">
        <v>0</v>
      </c>
      <c r="AY56" s="8">
        <f t="shared" si="15"/>
        <v>0</v>
      </c>
      <c r="AZ56" s="8">
        <f t="shared" si="16"/>
        <v>0</v>
      </c>
      <c r="BA56" s="7">
        <v>1.0654451680796575</v>
      </c>
      <c r="BB56" s="7">
        <v>1.0724180441565845</v>
      </c>
      <c r="BC56" s="12">
        <v>0.26364316785466535</v>
      </c>
      <c r="BD56" s="12">
        <f t="shared" si="17"/>
        <v>0.28273569042594632</v>
      </c>
      <c r="BE56" s="12">
        <f t="shared" si="18"/>
        <v>0.99349798698845015</v>
      </c>
      <c r="BF56" s="12">
        <f t="shared" si="19"/>
        <v>0.28089733928796728</v>
      </c>
    </row>
    <row r="57" spans="1:58" x14ac:dyDescent="0.3">
      <c r="A57" s="5">
        <v>69</v>
      </c>
      <c r="B57" s="16">
        <v>5</v>
      </c>
      <c r="C57" s="16">
        <v>9</v>
      </c>
      <c r="D57" s="16">
        <v>0</v>
      </c>
      <c r="E57" s="16">
        <v>14</v>
      </c>
      <c r="F57" s="8">
        <f t="shared" si="0"/>
        <v>1.6666666666666667</v>
      </c>
      <c r="G57" s="8">
        <f t="shared" si="1"/>
        <v>2.25</v>
      </c>
      <c r="H57" s="7">
        <f>'SPF Coefficients'!$H$3 + 'SPF Coefficients'!$H$4*'Curve Info'!B58 + 'SPF Coefficients'!$H$5*'Curve Info'!J58 + 'SPF Coefficients'!$H$6*'Curve Info'!D58 + 'SPF Coefficients'!$H$7*'Curve Info'!L58 + 'SPF Coefficients'!$H$8*'Curve Info'!K58 + 'SPF Coefficients'!$H$9*'Curve Info'!H58</f>
        <v>1.0536422818067905</v>
      </c>
      <c r="I57" s="7">
        <f>'SPF Coefficients'!$H$3 + 'SPF Coefficients'!$H$4*'Curve Info'!B58 + 'SPF Coefficients'!$H$5*'Curve Info'!J58 + 'SPF Coefficients'!$H$6*'Curve Info'!D58 + 'SPF Coefficients'!$H$7*'Curve Info'!M58 + 'SPF Coefficients'!$H$8*'Curve Info'!K58 + 'SPF Coefficients'!$H$9*'Curve Info'!H58</f>
        <v>1.0606151578837175</v>
      </c>
      <c r="J57" s="12">
        <f>1/(1+'SPF Coefficients'!$G$10*I57)</f>
        <v>0.26579725326454701</v>
      </c>
      <c r="K57" s="12">
        <f t="shared" si="2"/>
        <v>1.9338647758910052</v>
      </c>
      <c r="L57" s="12">
        <f t="shared" si="3"/>
        <v>0.99342563037582809</v>
      </c>
      <c r="M57" s="12">
        <f t="shared" si="4"/>
        <v>1.9211508340511314</v>
      </c>
      <c r="P57" s="5">
        <v>69</v>
      </c>
      <c r="Q57" s="16">
        <v>0</v>
      </c>
      <c r="R57" s="16">
        <v>0</v>
      </c>
      <c r="S57" s="16">
        <v>0</v>
      </c>
      <c r="T57" s="16">
        <v>0</v>
      </c>
      <c r="U57" s="8">
        <f t="shared" si="5"/>
        <v>0</v>
      </c>
      <c r="V57" s="8">
        <f t="shared" si="6"/>
        <v>0</v>
      </c>
      <c r="W57" s="7">
        <v>1.0536422818067905</v>
      </c>
      <c r="X57" s="7">
        <v>1.0606151578837175</v>
      </c>
      <c r="Y57" s="12">
        <v>0.26579725326454701</v>
      </c>
      <c r="Z57" s="12">
        <f t="shared" si="7"/>
        <v>0.281908595736236</v>
      </c>
      <c r="AA57" s="12">
        <f t="shared" si="8"/>
        <v>0.99342563037582809</v>
      </c>
      <c r="AB57" s="12">
        <f t="shared" si="9"/>
        <v>0.28005522442763475</v>
      </c>
      <c r="AE57" s="5">
        <v>69</v>
      </c>
      <c r="AF57" s="16">
        <v>0</v>
      </c>
      <c r="AG57" s="16">
        <v>0</v>
      </c>
      <c r="AH57" s="16">
        <v>0</v>
      </c>
      <c r="AI57" s="16">
        <v>0</v>
      </c>
      <c r="AJ57" s="8">
        <f t="shared" si="10"/>
        <v>0</v>
      </c>
      <c r="AK57" s="8">
        <f t="shared" si="11"/>
        <v>0</v>
      </c>
      <c r="AL57" s="7">
        <v>1.0536422818067905</v>
      </c>
      <c r="AM57" s="7">
        <v>1.0606151578837175</v>
      </c>
      <c r="AN57" s="12">
        <v>0.26579725326454701</v>
      </c>
      <c r="AO57" s="12">
        <f t="shared" si="12"/>
        <v>0.281908595736236</v>
      </c>
      <c r="AP57" s="12">
        <f t="shared" si="13"/>
        <v>0.99342563037582809</v>
      </c>
      <c r="AQ57" s="12">
        <f t="shared" si="14"/>
        <v>0.28005522442763475</v>
      </c>
      <c r="AT57" s="5">
        <v>69</v>
      </c>
      <c r="AU57" s="16">
        <v>0</v>
      </c>
      <c r="AV57" s="16">
        <v>0</v>
      </c>
      <c r="AW57" s="16">
        <v>0</v>
      </c>
      <c r="AX57" s="16">
        <v>0</v>
      </c>
      <c r="AY57" s="8">
        <f t="shared" si="15"/>
        <v>0</v>
      </c>
      <c r="AZ57" s="8">
        <f t="shared" si="16"/>
        <v>0</v>
      </c>
      <c r="BA57" s="7">
        <v>1.0536422818067905</v>
      </c>
      <c r="BB57" s="7">
        <v>1.0606151578837175</v>
      </c>
      <c r="BC57" s="12">
        <v>0.26579725326454701</v>
      </c>
      <c r="BD57" s="12">
        <f t="shared" si="17"/>
        <v>0.281908595736236</v>
      </c>
      <c r="BE57" s="12">
        <f t="shared" si="18"/>
        <v>0.99342563037582809</v>
      </c>
      <c r="BF57" s="12">
        <f t="shared" si="19"/>
        <v>0.28005522442763475</v>
      </c>
    </row>
    <row r="58" spans="1:58" x14ac:dyDescent="0.3">
      <c r="A58" s="5">
        <v>70</v>
      </c>
      <c r="B58" s="16">
        <v>1</v>
      </c>
      <c r="C58" s="16">
        <v>5</v>
      </c>
      <c r="D58" s="16">
        <v>0</v>
      </c>
      <c r="E58" s="16">
        <v>6</v>
      </c>
      <c r="F58" s="8">
        <f t="shared" si="0"/>
        <v>0.33333333333333331</v>
      </c>
      <c r="G58" s="8">
        <f t="shared" si="1"/>
        <v>1.25</v>
      </c>
      <c r="H58" s="7">
        <f>'SPF Coefficients'!$H$3 + 'SPF Coefficients'!$H$4*'Curve Info'!B59 + 'SPF Coefficients'!$H$5*'Curve Info'!J59 + 'SPF Coefficients'!$H$6*'Curve Info'!D59 + 'SPF Coefficients'!$H$7*'Curve Info'!L59 + 'SPF Coefficients'!$H$8*'Curve Info'!K59 + 'SPF Coefficients'!$H$9*'Curve Info'!H59</f>
        <v>1.0855176723740352</v>
      </c>
      <c r="I58" s="7">
        <f>'SPF Coefficients'!$H$3 + 'SPF Coefficients'!$H$4*'Curve Info'!B59 + 'SPF Coefficients'!$H$5*'Curve Info'!J59 + 'SPF Coefficients'!$H$6*'Curve Info'!D59 + 'SPF Coefficients'!$H$7*'Curve Info'!M59 + 'SPF Coefficients'!$H$8*'Curve Info'!K59 + 'SPF Coefficients'!$H$9*'Curve Info'!H59</f>
        <v>1.0924905484509624</v>
      </c>
      <c r="J58" s="12">
        <f>1/(1+'SPF Coefficients'!$G$10*I58)</f>
        <v>0.26005892416656878</v>
      </c>
      <c r="K58" s="12">
        <f t="shared" si="2"/>
        <v>1.2090382614840909</v>
      </c>
      <c r="L58" s="12">
        <f t="shared" si="3"/>
        <v>0.99361744951769693</v>
      </c>
      <c r="M58" s="12">
        <f t="shared" si="4"/>
        <v>1.2013215137451327</v>
      </c>
      <c r="P58" s="5">
        <v>70</v>
      </c>
      <c r="Q58" s="16">
        <v>0</v>
      </c>
      <c r="R58" s="16">
        <v>0</v>
      </c>
      <c r="S58" s="16">
        <v>0</v>
      </c>
      <c r="T58" s="16">
        <v>0</v>
      </c>
      <c r="U58" s="8">
        <f t="shared" si="5"/>
        <v>0</v>
      </c>
      <c r="V58" s="8">
        <f t="shared" si="6"/>
        <v>0</v>
      </c>
      <c r="W58" s="7">
        <v>1.0855176723740352</v>
      </c>
      <c r="X58" s="7">
        <v>1.0924905484509624</v>
      </c>
      <c r="Y58" s="12">
        <v>0.26005892416656878</v>
      </c>
      <c r="Z58" s="12">
        <f t="shared" si="7"/>
        <v>0.28411191669230196</v>
      </c>
      <c r="AA58" s="12">
        <f t="shared" si="8"/>
        <v>0.99361744951769693</v>
      </c>
      <c r="AB58" s="12">
        <f t="shared" si="9"/>
        <v>0.28229855804138948</v>
      </c>
      <c r="AE58" s="5">
        <v>70</v>
      </c>
      <c r="AF58" s="16">
        <v>0</v>
      </c>
      <c r="AG58" s="16">
        <v>0</v>
      </c>
      <c r="AH58" s="16">
        <v>0</v>
      </c>
      <c r="AI58" s="16">
        <v>0</v>
      </c>
      <c r="AJ58" s="8">
        <f t="shared" si="10"/>
        <v>0</v>
      </c>
      <c r="AK58" s="8">
        <f t="shared" si="11"/>
        <v>0</v>
      </c>
      <c r="AL58" s="7">
        <v>1.0855176723740352</v>
      </c>
      <c r="AM58" s="7">
        <v>1.0924905484509624</v>
      </c>
      <c r="AN58" s="12">
        <v>0.26005892416656878</v>
      </c>
      <c r="AO58" s="12">
        <f t="shared" si="12"/>
        <v>0.28411191669230196</v>
      </c>
      <c r="AP58" s="12">
        <f t="shared" si="13"/>
        <v>0.99361744951769693</v>
      </c>
      <c r="AQ58" s="12">
        <f t="shared" si="14"/>
        <v>0.28229855804138948</v>
      </c>
      <c r="AT58" s="5">
        <v>70</v>
      </c>
      <c r="AU58" s="16">
        <v>0</v>
      </c>
      <c r="AV58" s="16">
        <v>0</v>
      </c>
      <c r="AW58" s="16">
        <v>0</v>
      </c>
      <c r="AX58" s="16">
        <v>0</v>
      </c>
      <c r="AY58" s="8">
        <f t="shared" si="15"/>
        <v>0</v>
      </c>
      <c r="AZ58" s="8">
        <f t="shared" si="16"/>
        <v>0</v>
      </c>
      <c r="BA58" s="7">
        <v>1.0855176723740352</v>
      </c>
      <c r="BB58" s="7">
        <v>1.0924905484509624</v>
      </c>
      <c r="BC58" s="12">
        <v>0.26005892416656878</v>
      </c>
      <c r="BD58" s="12">
        <f t="shared" si="17"/>
        <v>0.28411191669230196</v>
      </c>
      <c r="BE58" s="12">
        <f t="shared" si="18"/>
        <v>0.99361744951769693</v>
      </c>
      <c r="BF58" s="12">
        <f t="shared" si="19"/>
        <v>0.28229855804138948</v>
      </c>
    </row>
    <row r="59" spans="1:58" x14ac:dyDescent="0.3">
      <c r="A59" s="5">
        <v>71</v>
      </c>
      <c r="B59" s="16">
        <v>1</v>
      </c>
      <c r="C59" s="16">
        <v>1</v>
      </c>
      <c r="D59" s="16">
        <v>0</v>
      </c>
      <c r="E59" s="16">
        <v>2</v>
      </c>
      <c r="F59" s="8">
        <f t="shared" si="0"/>
        <v>0.33333333333333331</v>
      </c>
      <c r="G59" s="8">
        <f t="shared" si="1"/>
        <v>0.25</v>
      </c>
      <c r="H59" s="7">
        <f>'SPF Coefficients'!$H$3 + 'SPF Coefficients'!$H$4*'Curve Info'!B60 + 'SPF Coefficients'!$H$5*'Curve Info'!J60 + 'SPF Coefficients'!$H$6*'Curve Info'!D60 + 'SPF Coefficients'!$H$7*'Curve Info'!L60 + 'SPF Coefficients'!$H$8*'Curve Info'!K60 + 'SPF Coefficients'!$H$9*'Curve Info'!H60</f>
        <v>1.0421151895117626</v>
      </c>
      <c r="I59" s="7">
        <f>'SPF Coefficients'!$H$3 + 'SPF Coefficients'!$H$4*'Curve Info'!B60 + 'SPF Coefficients'!$H$5*'Curve Info'!J60 + 'SPF Coefficients'!$H$6*'Curve Info'!D60 + 'SPF Coefficients'!$H$7*'Curve Info'!M60 + 'SPF Coefficients'!$H$8*'Curve Info'!K60 + 'SPF Coefficients'!$H$9*'Curve Info'!H60</f>
        <v>1.0490880655886896</v>
      </c>
      <c r="J59" s="12">
        <f>1/(1+'SPF Coefficients'!$G$10*I59)</f>
        <v>0.26793525378107302</v>
      </c>
      <c r="K59" s="12">
        <f t="shared" si="2"/>
        <v>0.46410386364693224</v>
      </c>
      <c r="L59" s="12">
        <f t="shared" si="3"/>
        <v>0.99335339300327075</v>
      </c>
      <c r="M59" s="12">
        <f t="shared" si="4"/>
        <v>0.46101914765960744</v>
      </c>
      <c r="P59" s="5">
        <v>71</v>
      </c>
      <c r="Q59" s="16">
        <v>0</v>
      </c>
      <c r="R59" s="16">
        <v>0</v>
      </c>
      <c r="S59" s="16">
        <v>0</v>
      </c>
      <c r="T59" s="16">
        <v>0</v>
      </c>
      <c r="U59" s="8">
        <f t="shared" si="5"/>
        <v>0</v>
      </c>
      <c r="V59" s="8">
        <f t="shared" si="6"/>
        <v>0</v>
      </c>
      <c r="W59" s="7">
        <v>1.0421151895117626</v>
      </c>
      <c r="X59" s="7">
        <v>1.0490880655886896</v>
      </c>
      <c r="Y59" s="12">
        <v>0.26793525378107302</v>
      </c>
      <c r="Z59" s="12">
        <f t="shared" si="7"/>
        <v>0.28108767709220051</v>
      </c>
      <c r="AA59" s="12">
        <f t="shared" si="8"/>
        <v>0.99335339300327075</v>
      </c>
      <c r="AB59" s="12">
        <f t="shared" si="9"/>
        <v>0.27921939777094512</v>
      </c>
      <c r="AE59" s="5">
        <v>71</v>
      </c>
      <c r="AF59" s="16">
        <v>0</v>
      </c>
      <c r="AG59" s="16">
        <v>0</v>
      </c>
      <c r="AH59" s="16">
        <v>0</v>
      </c>
      <c r="AI59" s="16">
        <v>0</v>
      </c>
      <c r="AJ59" s="8">
        <f t="shared" si="10"/>
        <v>0</v>
      </c>
      <c r="AK59" s="8">
        <f t="shared" si="11"/>
        <v>0</v>
      </c>
      <c r="AL59" s="7">
        <v>1.0421151895117626</v>
      </c>
      <c r="AM59" s="7">
        <v>1.0490880655886896</v>
      </c>
      <c r="AN59" s="12">
        <v>0.26793525378107302</v>
      </c>
      <c r="AO59" s="12">
        <f t="shared" si="12"/>
        <v>0.28108767709220051</v>
      </c>
      <c r="AP59" s="12">
        <f t="shared" si="13"/>
        <v>0.99335339300327075</v>
      </c>
      <c r="AQ59" s="12">
        <f t="shared" si="14"/>
        <v>0.27921939777094512</v>
      </c>
      <c r="AT59" s="5">
        <v>71</v>
      </c>
      <c r="AU59" s="16">
        <v>0</v>
      </c>
      <c r="AV59" s="16">
        <v>0</v>
      </c>
      <c r="AW59" s="16">
        <v>0</v>
      </c>
      <c r="AX59" s="16">
        <v>0</v>
      </c>
      <c r="AY59" s="8">
        <f t="shared" si="15"/>
        <v>0</v>
      </c>
      <c r="AZ59" s="8">
        <f t="shared" si="16"/>
        <v>0</v>
      </c>
      <c r="BA59" s="7">
        <v>1.0421151895117626</v>
      </c>
      <c r="BB59" s="7">
        <v>1.0490880655886896</v>
      </c>
      <c r="BC59" s="12">
        <v>0.26793525378107302</v>
      </c>
      <c r="BD59" s="12">
        <f t="shared" si="17"/>
        <v>0.28108767709220051</v>
      </c>
      <c r="BE59" s="12">
        <f t="shared" si="18"/>
        <v>0.99335339300327075</v>
      </c>
      <c r="BF59" s="12">
        <f t="shared" si="19"/>
        <v>0.27921939777094512</v>
      </c>
    </row>
    <row r="60" spans="1:58" x14ac:dyDescent="0.3">
      <c r="A60" s="5">
        <v>72</v>
      </c>
      <c r="B60" s="16">
        <v>1</v>
      </c>
      <c r="C60" s="16">
        <v>0</v>
      </c>
      <c r="D60" s="16">
        <v>0</v>
      </c>
      <c r="E60" s="16">
        <v>1</v>
      </c>
      <c r="F60" s="8">
        <f t="shared" si="0"/>
        <v>0.33333333333333331</v>
      </c>
      <c r="G60" s="8">
        <f t="shared" si="1"/>
        <v>0</v>
      </c>
      <c r="H60" s="7">
        <f>'SPF Coefficients'!$H$3 + 'SPF Coefficients'!$H$4*'Curve Info'!B61 + 'SPF Coefficients'!$H$5*'Curve Info'!J61 + 'SPF Coefficients'!$H$6*'Curve Info'!D61 + 'SPF Coefficients'!$H$7*'Curve Info'!L61 + 'SPF Coefficients'!$H$8*'Curve Info'!K61 + 'SPF Coefficients'!$H$9*'Curve Info'!H61</f>
        <v>1.0259853943567787</v>
      </c>
      <c r="I60" s="7">
        <f>'SPF Coefficients'!$H$3 + 'SPF Coefficients'!$H$4*'Curve Info'!B61 + 'SPF Coefficients'!$H$5*'Curve Info'!J61 + 'SPF Coefficients'!$H$6*'Curve Info'!D61 + 'SPF Coefficients'!$H$7*'Curve Info'!M61 + 'SPF Coefficients'!$H$8*'Curve Info'!K61 + 'SPF Coefficients'!$H$9*'Curve Info'!H61</f>
        <v>1.0329582704337057</v>
      </c>
      <c r="J60" s="12">
        <f>1/(1+'SPF Coefficients'!$G$10*I60)</f>
        <v>0.27098534056314055</v>
      </c>
      <c r="K60" s="12">
        <f t="shared" si="2"/>
        <v>0.27991654870099036</v>
      </c>
      <c r="L60" s="12">
        <f t="shared" si="3"/>
        <v>0.9932496052584977</v>
      </c>
      <c r="M60" s="12">
        <f t="shared" si="4"/>
        <v>0.27802700150257975</v>
      </c>
      <c r="P60" s="5">
        <v>72</v>
      </c>
      <c r="Q60" s="16">
        <v>0</v>
      </c>
      <c r="R60" s="16">
        <v>0</v>
      </c>
      <c r="S60" s="16">
        <v>0</v>
      </c>
      <c r="T60" s="16">
        <v>0</v>
      </c>
      <c r="U60" s="8">
        <f t="shared" si="5"/>
        <v>0</v>
      </c>
      <c r="V60" s="8">
        <f t="shared" si="6"/>
        <v>0</v>
      </c>
      <c r="W60" s="7">
        <v>1.0259853943567787</v>
      </c>
      <c r="X60" s="7">
        <v>1.0329582704337057</v>
      </c>
      <c r="Y60" s="12">
        <v>0.27098534056314055</v>
      </c>
      <c r="Z60" s="12">
        <f t="shared" si="7"/>
        <v>0.27991654870099036</v>
      </c>
      <c r="AA60" s="12">
        <f t="shared" si="8"/>
        <v>0.9932496052584977</v>
      </c>
      <c r="AB60" s="12">
        <f t="shared" si="9"/>
        <v>0.27802700150257975</v>
      </c>
      <c r="AE60" s="5">
        <v>72</v>
      </c>
      <c r="AF60" s="16">
        <v>0</v>
      </c>
      <c r="AG60" s="16">
        <v>0</v>
      </c>
      <c r="AH60" s="16">
        <v>0</v>
      </c>
      <c r="AI60" s="16">
        <v>0</v>
      </c>
      <c r="AJ60" s="8">
        <f t="shared" si="10"/>
        <v>0</v>
      </c>
      <c r="AK60" s="8">
        <f t="shared" si="11"/>
        <v>0</v>
      </c>
      <c r="AL60" s="7">
        <v>1.0259853943567787</v>
      </c>
      <c r="AM60" s="7">
        <v>1.0329582704337057</v>
      </c>
      <c r="AN60" s="12">
        <v>0.27098534056314055</v>
      </c>
      <c r="AO60" s="12">
        <f t="shared" si="12"/>
        <v>0.27991654870099036</v>
      </c>
      <c r="AP60" s="12">
        <f t="shared" si="13"/>
        <v>0.9932496052584977</v>
      </c>
      <c r="AQ60" s="12">
        <f t="shared" si="14"/>
        <v>0.27802700150257975</v>
      </c>
      <c r="AT60" s="5">
        <v>72</v>
      </c>
      <c r="AU60" s="16">
        <v>1</v>
      </c>
      <c r="AV60" s="16">
        <v>0</v>
      </c>
      <c r="AW60" s="16">
        <v>0</v>
      </c>
      <c r="AX60" s="16">
        <v>1</v>
      </c>
      <c r="AY60" s="8">
        <f t="shared" si="15"/>
        <v>0.33333333333333331</v>
      </c>
      <c r="AZ60" s="8">
        <f t="shared" si="16"/>
        <v>0</v>
      </c>
      <c r="BA60" s="7">
        <v>1.0259853943567787</v>
      </c>
      <c r="BB60" s="7">
        <v>1.0329582704337057</v>
      </c>
      <c r="BC60" s="12">
        <v>0.27098534056314055</v>
      </c>
      <c r="BD60" s="12">
        <f t="shared" si="17"/>
        <v>0.27991654870099036</v>
      </c>
      <c r="BE60" s="12">
        <f t="shared" si="18"/>
        <v>0.9932496052584977</v>
      </c>
      <c r="BF60" s="12">
        <f t="shared" si="19"/>
        <v>0.27802700150257975</v>
      </c>
    </row>
    <row r="61" spans="1:58" x14ac:dyDescent="0.3">
      <c r="A61" s="5">
        <v>74</v>
      </c>
      <c r="B61" s="16">
        <v>3</v>
      </c>
      <c r="C61" s="16">
        <v>11</v>
      </c>
      <c r="D61" s="16">
        <v>0</v>
      </c>
      <c r="E61" s="16">
        <v>14</v>
      </c>
      <c r="F61" s="8">
        <f t="shared" si="0"/>
        <v>1</v>
      </c>
      <c r="G61" s="8">
        <f t="shared" si="1"/>
        <v>2.75</v>
      </c>
      <c r="H61" s="7">
        <f>'SPF Coefficients'!$H$3 + 'SPF Coefficients'!$H$4*'Curve Info'!B62 + 'SPF Coefficients'!$H$5*'Curve Info'!J62 + 'SPF Coefficients'!$H$6*'Curve Info'!D62 + 'SPF Coefficients'!$H$7*'Curve Info'!L62 + 'SPF Coefficients'!$H$8*'Curve Info'!K62 + 'SPF Coefficients'!$H$9*'Curve Info'!H62</f>
        <v>1.0197790685567165</v>
      </c>
      <c r="I61" s="7">
        <f>'SPF Coefficients'!$H$3 + 'SPF Coefficients'!$H$4*'Curve Info'!B62 + 'SPF Coefficients'!$H$5*'Curve Info'!J62 + 'SPF Coefficients'!$H$6*'Curve Info'!D62 + 'SPF Coefficients'!$H$7*'Curve Info'!M62 + 'SPF Coefficients'!$H$8*'Curve Info'!K62 + 'SPF Coefficients'!$H$9*'Curve Info'!H62</f>
        <v>1.0253401763569709</v>
      </c>
      <c r="J61" s="12">
        <f>1/(1+'SPF Coefficients'!$G$10*I61)</f>
        <v>0.27245016945784784</v>
      </c>
      <c r="K61" s="12">
        <f t="shared" si="2"/>
        <v>2.2801161387913149</v>
      </c>
      <c r="L61" s="12">
        <f t="shared" si="3"/>
        <v>0.99457632897989712</v>
      </c>
      <c r="M61" s="12">
        <f t="shared" si="4"/>
        <v>2.2677495389668834</v>
      </c>
      <c r="P61" s="5">
        <v>74</v>
      </c>
      <c r="Q61" s="16">
        <v>0</v>
      </c>
      <c r="R61" s="16">
        <v>0</v>
      </c>
      <c r="S61" s="16">
        <v>0</v>
      </c>
      <c r="T61" s="16">
        <v>0</v>
      </c>
      <c r="U61" s="8">
        <f t="shared" si="5"/>
        <v>0</v>
      </c>
      <c r="V61" s="8">
        <f t="shared" si="6"/>
        <v>0</v>
      </c>
      <c r="W61" s="7">
        <v>1.0197790685567165</v>
      </c>
      <c r="X61" s="7">
        <v>1.0253401763569709</v>
      </c>
      <c r="Y61" s="12">
        <v>0.27245016945784784</v>
      </c>
      <c r="Z61" s="12">
        <f t="shared" si="7"/>
        <v>0.2793541048003963</v>
      </c>
      <c r="AA61" s="12">
        <f t="shared" si="8"/>
        <v>0.99457632897989712</v>
      </c>
      <c r="AB61" s="12">
        <f t="shared" si="9"/>
        <v>0.27783898003784363</v>
      </c>
      <c r="AE61" s="5">
        <v>74</v>
      </c>
      <c r="AF61" s="16">
        <v>0</v>
      </c>
      <c r="AG61" s="16">
        <v>0</v>
      </c>
      <c r="AH61" s="16">
        <v>0</v>
      </c>
      <c r="AI61" s="16">
        <v>0</v>
      </c>
      <c r="AJ61" s="8">
        <f t="shared" si="10"/>
        <v>0</v>
      </c>
      <c r="AK61" s="8">
        <f t="shared" si="11"/>
        <v>0</v>
      </c>
      <c r="AL61" s="7">
        <v>1.0197790685567165</v>
      </c>
      <c r="AM61" s="7">
        <v>1.0253401763569709</v>
      </c>
      <c r="AN61" s="12">
        <v>0.27245016945784784</v>
      </c>
      <c r="AO61" s="12">
        <f t="shared" si="12"/>
        <v>0.2793541048003963</v>
      </c>
      <c r="AP61" s="12">
        <f t="shared" si="13"/>
        <v>0.99457632897989712</v>
      </c>
      <c r="AQ61" s="12">
        <f t="shared" si="14"/>
        <v>0.27783898003784363</v>
      </c>
      <c r="AT61" s="5">
        <v>74</v>
      </c>
      <c r="AU61" s="16">
        <v>0</v>
      </c>
      <c r="AV61" s="16">
        <v>0</v>
      </c>
      <c r="AW61" s="16">
        <v>0</v>
      </c>
      <c r="AX61" s="16">
        <v>0</v>
      </c>
      <c r="AY61" s="8">
        <f t="shared" si="15"/>
        <v>0</v>
      </c>
      <c r="AZ61" s="8">
        <f t="shared" si="16"/>
        <v>0</v>
      </c>
      <c r="BA61" s="7">
        <v>1.0197790685567165</v>
      </c>
      <c r="BB61" s="7">
        <v>1.0253401763569709</v>
      </c>
      <c r="BC61" s="12">
        <v>0.27245016945784784</v>
      </c>
      <c r="BD61" s="12">
        <f t="shared" si="17"/>
        <v>0.2793541048003963</v>
      </c>
      <c r="BE61" s="12">
        <f t="shared" si="18"/>
        <v>0.99457632897989712</v>
      </c>
      <c r="BF61" s="12">
        <f t="shared" si="19"/>
        <v>0.27783898003784363</v>
      </c>
    </row>
    <row r="62" spans="1:58" x14ac:dyDescent="0.3">
      <c r="A62" s="5">
        <v>75</v>
      </c>
      <c r="B62" s="16">
        <v>1</v>
      </c>
      <c r="C62" s="16">
        <v>2</v>
      </c>
      <c r="D62" s="16">
        <v>0</v>
      </c>
      <c r="E62" s="16">
        <v>3</v>
      </c>
      <c r="F62" s="8">
        <f t="shared" si="0"/>
        <v>0.33333333333333331</v>
      </c>
      <c r="G62" s="8">
        <f t="shared" si="1"/>
        <v>0.5</v>
      </c>
      <c r="H62" s="7">
        <f>'SPF Coefficients'!$H$3 + 'SPF Coefficients'!$H$4*'Curve Info'!B63 + 'SPF Coefficients'!$H$5*'Curve Info'!J63 + 'SPF Coefficients'!$H$6*'Curve Info'!D63 + 'SPF Coefficients'!$H$7*'Curve Info'!L63 + 'SPF Coefficients'!$H$8*'Curve Info'!K63 + 'SPF Coefficients'!$H$9*'Curve Info'!H63</f>
        <v>0.97635608957055986</v>
      </c>
      <c r="I62" s="7">
        <f>'SPF Coefficients'!$H$3 + 'SPF Coefficients'!$H$4*'Curve Info'!B63 + 'SPF Coefficients'!$H$5*'Curve Info'!J63 + 'SPF Coefficients'!$H$6*'Curve Info'!D63 + 'SPF Coefficients'!$H$7*'Curve Info'!M63 + 'SPF Coefficients'!$H$8*'Curve Info'!K63 + 'SPF Coefficients'!$H$9*'Curve Info'!H63</f>
        <v>0.975903367263385</v>
      </c>
      <c r="J62" s="12">
        <f>1/(1+'SPF Coefficients'!$G$10*I62)</f>
        <v>0.28235484952049128</v>
      </c>
      <c r="K62" s="12">
        <f t="shared" si="2"/>
        <v>0.6343736236499482</v>
      </c>
      <c r="L62" s="12">
        <f t="shared" si="3"/>
        <v>1.0004639007532523</v>
      </c>
      <c r="M62" s="12">
        <f t="shared" si="4"/>
        <v>0.63466791005180279</v>
      </c>
      <c r="P62" s="5">
        <v>75</v>
      </c>
      <c r="Q62" s="16">
        <v>0</v>
      </c>
      <c r="R62" s="16">
        <v>0</v>
      </c>
      <c r="S62" s="16">
        <v>0</v>
      </c>
      <c r="T62" s="16">
        <v>0</v>
      </c>
      <c r="U62" s="8">
        <f t="shared" si="5"/>
        <v>0</v>
      </c>
      <c r="V62" s="8">
        <f t="shared" si="6"/>
        <v>0</v>
      </c>
      <c r="W62" s="7">
        <v>0.97635608957055986</v>
      </c>
      <c r="X62" s="7">
        <v>0.975903367263385</v>
      </c>
      <c r="Y62" s="12">
        <v>0.28235484952049128</v>
      </c>
      <c r="Z62" s="12">
        <f t="shared" si="7"/>
        <v>0.27555104841019379</v>
      </c>
      <c r="AA62" s="12">
        <f t="shared" si="8"/>
        <v>1.0004639007532523</v>
      </c>
      <c r="AB62" s="12">
        <f t="shared" si="9"/>
        <v>0.27567887674911074</v>
      </c>
      <c r="AE62" s="5">
        <v>75</v>
      </c>
      <c r="AF62" s="16">
        <v>0</v>
      </c>
      <c r="AG62" s="16">
        <v>0</v>
      </c>
      <c r="AH62" s="16">
        <v>0</v>
      </c>
      <c r="AI62" s="16">
        <v>0</v>
      </c>
      <c r="AJ62" s="8">
        <f t="shared" si="10"/>
        <v>0</v>
      </c>
      <c r="AK62" s="8">
        <f t="shared" si="11"/>
        <v>0</v>
      </c>
      <c r="AL62" s="7">
        <v>0.97635608957055986</v>
      </c>
      <c r="AM62" s="7">
        <v>0.975903367263385</v>
      </c>
      <c r="AN62" s="12">
        <v>0.28235484952049128</v>
      </c>
      <c r="AO62" s="12">
        <f t="shared" si="12"/>
        <v>0.27555104841019379</v>
      </c>
      <c r="AP62" s="12">
        <f t="shared" si="13"/>
        <v>1.0004639007532523</v>
      </c>
      <c r="AQ62" s="12">
        <f t="shared" si="14"/>
        <v>0.27567887674911074</v>
      </c>
      <c r="AT62" s="5">
        <v>75</v>
      </c>
      <c r="AU62" s="16">
        <v>0</v>
      </c>
      <c r="AV62" s="16">
        <v>0</v>
      </c>
      <c r="AW62" s="16">
        <v>0</v>
      </c>
      <c r="AX62" s="16">
        <v>0</v>
      </c>
      <c r="AY62" s="8">
        <f t="shared" si="15"/>
        <v>0</v>
      </c>
      <c r="AZ62" s="8">
        <f t="shared" si="16"/>
        <v>0</v>
      </c>
      <c r="BA62" s="7">
        <v>0.97635608957055986</v>
      </c>
      <c r="BB62" s="7">
        <v>0.975903367263385</v>
      </c>
      <c r="BC62" s="12">
        <v>0.28235484952049128</v>
      </c>
      <c r="BD62" s="12">
        <f t="shared" si="17"/>
        <v>0.27555104841019379</v>
      </c>
      <c r="BE62" s="12">
        <f t="shared" si="18"/>
        <v>1.0004639007532523</v>
      </c>
      <c r="BF62" s="12">
        <f t="shared" si="19"/>
        <v>0.27567887674911074</v>
      </c>
    </row>
    <row r="63" spans="1:58" x14ac:dyDescent="0.3">
      <c r="A63" s="5">
        <v>76</v>
      </c>
      <c r="B63" s="16">
        <v>0</v>
      </c>
      <c r="C63" s="16">
        <v>1</v>
      </c>
      <c r="D63" s="16">
        <v>0</v>
      </c>
      <c r="E63" s="16">
        <v>1</v>
      </c>
      <c r="F63" s="8">
        <f t="shared" si="0"/>
        <v>0</v>
      </c>
      <c r="G63" s="8">
        <f t="shared" si="1"/>
        <v>0.25</v>
      </c>
      <c r="H63" s="7">
        <f>'SPF Coefficients'!$H$3 + 'SPF Coefficients'!$H$4*'Curve Info'!B64 + 'SPF Coefficients'!$H$5*'Curve Info'!J64 + 'SPF Coefficients'!$H$6*'Curve Info'!D64 + 'SPF Coefficients'!$H$7*'Curve Info'!L64 + 'SPF Coefficients'!$H$8*'Curve Info'!K64 + 'SPF Coefficients'!$H$9*'Curve Info'!H64</f>
        <v>1.0324140250852067</v>
      </c>
      <c r="I63" s="7">
        <f>'SPF Coefficients'!$H$3 + 'SPF Coefficients'!$H$4*'Curve Info'!B64 + 'SPF Coefficients'!$H$5*'Curve Info'!J64 + 'SPF Coefficients'!$H$6*'Curve Info'!D64 + 'SPF Coefficients'!$H$7*'Curve Info'!M64 + 'SPF Coefficients'!$H$8*'Curve Info'!K64 + 'SPF Coefficients'!$H$9*'Curve Info'!H64</f>
        <v>1.0319613027780319</v>
      </c>
      <c r="J63" s="12">
        <f>1/(1+'SPF Coefficients'!$G$10*I63)</f>
        <v>0.27117614393004191</v>
      </c>
      <c r="K63" s="12">
        <f t="shared" si="2"/>
        <v>0.46204925078985865</v>
      </c>
      <c r="L63" s="12">
        <f t="shared" si="3"/>
        <v>1.0004387008562783</v>
      </c>
      <c r="M63" s="12">
        <f t="shared" si="4"/>
        <v>0.46225195219182291</v>
      </c>
      <c r="P63" s="5">
        <v>76</v>
      </c>
      <c r="Q63" s="16">
        <v>0</v>
      </c>
      <c r="R63" s="16">
        <v>0</v>
      </c>
      <c r="S63" s="16">
        <v>0</v>
      </c>
      <c r="T63" s="16">
        <v>0</v>
      </c>
      <c r="U63" s="8">
        <f t="shared" si="5"/>
        <v>0</v>
      </c>
      <c r="V63" s="8">
        <f t="shared" si="6"/>
        <v>0</v>
      </c>
      <c r="W63" s="7">
        <v>1.0324140250852067</v>
      </c>
      <c r="X63" s="7">
        <v>1.0319613027780319</v>
      </c>
      <c r="Y63" s="12">
        <v>0.27117614393004191</v>
      </c>
      <c r="Z63" s="12">
        <f t="shared" si="7"/>
        <v>0.27984328677236914</v>
      </c>
      <c r="AA63" s="12">
        <f t="shared" si="8"/>
        <v>1.0004387008562783</v>
      </c>
      <c r="AB63" s="12">
        <f t="shared" si="9"/>
        <v>0.27996605426189991</v>
      </c>
      <c r="AE63" s="5">
        <v>76</v>
      </c>
      <c r="AF63" s="16">
        <v>0</v>
      </c>
      <c r="AG63" s="16">
        <v>1</v>
      </c>
      <c r="AH63" s="16">
        <v>0</v>
      </c>
      <c r="AI63" s="16">
        <v>1</v>
      </c>
      <c r="AJ63" s="8">
        <f t="shared" si="10"/>
        <v>0</v>
      </c>
      <c r="AK63" s="8">
        <f t="shared" si="11"/>
        <v>0.25</v>
      </c>
      <c r="AL63" s="7">
        <v>1.0324140250852067</v>
      </c>
      <c r="AM63" s="7">
        <v>1.0319613027780319</v>
      </c>
      <c r="AN63" s="12">
        <v>0.27117614393004191</v>
      </c>
      <c r="AO63" s="12">
        <f t="shared" si="12"/>
        <v>0.46204925078985865</v>
      </c>
      <c r="AP63" s="12">
        <f t="shared" si="13"/>
        <v>1.0004387008562783</v>
      </c>
      <c r="AQ63" s="12">
        <f t="shared" si="14"/>
        <v>0.46225195219182291</v>
      </c>
      <c r="AT63" s="5">
        <v>76</v>
      </c>
      <c r="AU63" s="16">
        <v>0</v>
      </c>
      <c r="AV63" s="16">
        <v>0</v>
      </c>
      <c r="AW63" s="16">
        <v>0</v>
      </c>
      <c r="AX63" s="16">
        <v>0</v>
      </c>
      <c r="AY63" s="8">
        <f t="shared" si="15"/>
        <v>0</v>
      </c>
      <c r="AZ63" s="8">
        <f t="shared" si="16"/>
        <v>0</v>
      </c>
      <c r="BA63" s="7">
        <v>1.0324140250852067</v>
      </c>
      <c r="BB63" s="7">
        <v>1.0319613027780319</v>
      </c>
      <c r="BC63" s="12">
        <v>0.27117614393004191</v>
      </c>
      <c r="BD63" s="12">
        <f t="shared" si="17"/>
        <v>0.27984328677236914</v>
      </c>
      <c r="BE63" s="12">
        <f t="shared" si="18"/>
        <v>1.0004387008562783</v>
      </c>
      <c r="BF63" s="12">
        <f t="shared" si="19"/>
        <v>0.27996605426189991</v>
      </c>
    </row>
    <row r="64" spans="1:58" x14ac:dyDescent="0.3">
      <c r="A64" s="5">
        <v>77</v>
      </c>
      <c r="B64" s="16">
        <v>0</v>
      </c>
      <c r="C64" s="16">
        <v>0</v>
      </c>
      <c r="D64" s="16">
        <v>0</v>
      </c>
      <c r="E64" s="16">
        <v>0</v>
      </c>
      <c r="F64" s="8">
        <f t="shared" si="0"/>
        <v>0</v>
      </c>
      <c r="G64" s="8">
        <f t="shared" si="1"/>
        <v>0</v>
      </c>
      <c r="H64" s="7">
        <f>'SPF Coefficients'!$H$3 + 'SPF Coefficients'!$H$4*'Curve Info'!B65 + 'SPF Coefficients'!$H$5*'Curve Info'!J65 + 'SPF Coefficients'!$H$6*'Curve Info'!D65 + 'SPF Coefficients'!$H$7*'Curve Info'!L65 + 'SPF Coefficients'!$H$8*'Curve Info'!K65 + 'SPF Coefficients'!$H$9*'Curve Info'!H65</f>
        <v>0.97832635438312809</v>
      </c>
      <c r="I64" s="7">
        <f>'SPF Coefficients'!$H$3 + 'SPF Coefficients'!$H$4*'Curve Info'!B65 + 'SPF Coefficients'!$H$5*'Curve Info'!J65 + 'SPF Coefficients'!$H$6*'Curve Info'!D65 + 'SPF Coefficients'!$H$7*'Curve Info'!M65 + 'SPF Coefficients'!$H$8*'Curve Info'!K65 + 'SPF Coefficients'!$H$9*'Curve Info'!H65</f>
        <v>0.97787363207595313</v>
      </c>
      <c r="J64" s="12">
        <f>1/(1+'SPF Coefficients'!$G$10*I64)</f>
        <v>0.28194634768494392</v>
      </c>
      <c r="K64" s="12">
        <f t="shared" si="2"/>
        <v>0.27570789906122561</v>
      </c>
      <c r="L64" s="12">
        <f t="shared" si="3"/>
        <v>1.000462966064658</v>
      </c>
      <c r="M64" s="12">
        <f t="shared" si="4"/>
        <v>0.27583554246224912</v>
      </c>
      <c r="P64" s="5">
        <v>77</v>
      </c>
      <c r="Q64" s="16">
        <v>0</v>
      </c>
      <c r="R64" s="16">
        <v>0</v>
      </c>
      <c r="S64" s="16">
        <v>0</v>
      </c>
      <c r="T64" s="16">
        <v>0</v>
      </c>
      <c r="U64" s="8">
        <f t="shared" si="5"/>
        <v>0</v>
      </c>
      <c r="V64" s="8">
        <f t="shared" si="6"/>
        <v>0</v>
      </c>
      <c r="W64" s="7">
        <v>0.97832635438312809</v>
      </c>
      <c r="X64" s="7">
        <v>0.97787363207595313</v>
      </c>
      <c r="Y64" s="12">
        <v>0.28194634768494392</v>
      </c>
      <c r="Z64" s="12">
        <f t="shared" si="7"/>
        <v>0.27570789906122561</v>
      </c>
      <c r="AA64" s="12">
        <f t="shared" si="8"/>
        <v>1.000462966064658</v>
      </c>
      <c r="AB64" s="12">
        <f t="shared" si="9"/>
        <v>0.27583554246224912</v>
      </c>
      <c r="AE64" s="5">
        <v>77</v>
      </c>
      <c r="AF64" s="16">
        <v>0</v>
      </c>
      <c r="AG64" s="16">
        <v>0</v>
      </c>
      <c r="AH64" s="16">
        <v>0</v>
      </c>
      <c r="AI64" s="16">
        <v>0</v>
      </c>
      <c r="AJ64" s="8">
        <f t="shared" si="10"/>
        <v>0</v>
      </c>
      <c r="AK64" s="8">
        <f t="shared" si="11"/>
        <v>0</v>
      </c>
      <c r="AL64" s="7">
        <v>0.97832635438312809</v>
      </c>
      <c r="AM64" s="7">
        <v>0.97787363207595313</v>
      </c>
      <c r="AN64" s="12">
        <v>0.28194634768494392</v>
      </c>
      <c r="AO64" s="12">
        <f t="shared" si="12"/>
        <v>0.27570789906122561</v>
      </c>
      <c r="AP64" s="12">
        <f t="shared" si="13"/>
        <v>1.000462966064658</v>
      </c>
      <c r="AQ64" s="12">
        <f t="shared" si="14"/>
        <v>0.27583554246224912</v>
      </c>
      <c r="AT64" s="5">
        <v>77</v>
      </c>
      <c r="AU64" s="16">
        <v>0</v>
      </c>
      <c r="AV64" s="16">
        <v>0</v>
      </c>
      <c r="AW64" s="16">
        <v>0</v>
      </c>
      <c r="AX64" s="16">
        <v>0</v>
      </c>
      <c r="AY64" s="8">
        <f t="shared" si="15"/>
        <v>0</v>
      </c>
      <c r="AZ64" s="8">
        <f t="shared" si="16"/>
        <v>0</v>
      </c>
      <c r="BA64" s="7">
        <v>0.97832635438312809</v>
      </c>
      <c r="BB64" s="7">
        <v>0.97787363207595313</v>
      </c>
      <c r="BC64" s="12">
        <v>0.28194634768494392</v>
      </c>
      <c r="BD64" s="12">
        <f t="shared" si="17"/>
        <v>0.27570789906122561</v>
      </c>
      <c r="BE64" s="12">
        <f t="shared" si="18"/>
        <v>1.000462966064658</v>
      </c>
      <c r="BF64" s="12">
        <f t="shared" si="19"/>
        <v>0.27583554246224912</v>
      </c>
    </row>
    <row r="65" spans="1:59" x14ac:dyDescent="0.3">
      <c r="A65" s="5">
        <v>78</v>
      </c>
      <c r="B65" s="16">
        <v>1</v>
      </c>
      <c r="C65" s="16">
        <v>3</v>
      </c>
      <c r="D65" s="16">
        <v>1</v>
      </c>
      <c r="E65" s="16">
        <v>5</v>
      </c>
      <c r="F65" s="8">
        <f t="shared" si="0"/>
        <v>0.33333333333333331</v>
      </c>
      <c r="G65" s="8">
        <f t="shared" si="1"/>
        <v>0.75</v>
      </c>
      <c r="H65" s="7">
        <f>'SPF Coefficients'!$H$3 + 'SPF Coefficients'!$H$4*'Curve Info'!B66 + 'SPF Coefficients'!$H$5*'Curve Info'!J66 + 'SPF Coefficients'!$H$6*'Curve Info'!D66 + 'SPF Coefficients'!$H$7*'Curve Info'!L66 + 'SPF Coefficients'!$H$8*'Curve Info'!K66 + 'SPF Coefficients'!$H$9*'Curve Info'!H66</f>
        <v>1.0305579091765271</v>
      </c>
      <c r="I65" s="7">
        <f>'SPF Coefficients'!$H$3 + 'SPF Coefficients'!$H$4*'Curve Info'!B66 + 'SPF Coefficients'!$H$5*'Curve Info'!J66 + 'SPF Coefficients'!$H$6*'Curve Info'!D66 + 'SPF Coefficients'!$H$7*'Curve Info'!M66 + 'SPF Coefficients'!$H$8*'Curve Info'!K66 + 'SPF Coefficients'!$H$9*'Curve Info'!H66</f>
        <v>1.0301051868693523</v>
      </c>
      <c r="J65" s="12">
        <f>1/(1+'SPF Coefficients'!$G$10*I65)</f>
        <v>0.27153209100189823</v>
      </c>
      <c r="K65" s="12">
        <f t="shared" si="2"/>
        <v>0.82605754709111268</v>
      </c>
      <c r="L65" s="12">
        <f t="shared" si="3"/>
        <v>1.0004394913383077</v>
      </c>
      <c r="M65" s="12">
        <f t="shared" si="4"/>
        <v>0.8264205922280029</v>
      </c>
      <c r="P65" s="5">
        <v>78</v>
      </c>
      <c r="Q65" s="16">
        <v>0</v>
      </c>
      <c r="R65" s="16">
        <v>0</v>
      </c>
      <c r="S65" s="16">
        <v>0</v>
      </c>
      <c r="T65" s="16">
        <v>0</v>
      </c>
      <c r="U65" s="8">
        <f t="shared" si="5"/>
        <v>0</v>
      </c>
      <c r="V65" s="8">
        <f t="shared" si="6"/>
        <v>0</v>
      </c>
      <c r="W65" s="7">
        <v>1.0305579091765271</v>
      </c>
      <c r="X65" s="7">
        <v>1.0301051868693523</v>
      </c>
      <c r="Y65" s="12">
        <v>0.27153209100189823</v>
      </c>
      <c r="Z65" s="12">
        <f t="shared" si="7"/>
        <v>0.27970661534253632</v>
      </c>
      <c r="AA65" s="12">
        <f t="shared" si="8"/>
        <v>1.0004394913383077</v>
      </c>
      <c r="AB65" s="12">
        <f t="shared" si="9"/>
        <v>0.27982954397724674</v>
      </c>
      <c r="AE65" s="5">
        <v>78</v>
      </c>
      <c r="AF65" s="16">
        <v>0</v>
      </c>
      <c r="AG65" s="16">
        <v>0</v>
      </c>
      <c r="AH65" s="16">
        <v>0</v>
      </c>
      <c r="AI65" s="16">
        <v>0</v>
      </c>
      <c r="AJ65" s="8">
        <f t="shared" si="10"/>
        <v>0</v>
      </c>
      <c r="AK65" s="8">
        <f t="shared" si="11"/>
        <v>0</v>
      </c>
      <c r="AL65" s="7">
        <v>1.0305579091765271</v>
      </c>
      <c r="AM65" s="7">
        <v>1.0301051868693523</v>
      </c>
      <c r="AN65" s="12">
        <v>0.27153209100189823</v>
      </c>
      <c r="AO65" s="12">
        <f t="shared" si="12"/>
        <v>0.27970661534253632</v>
      </c>
      <c r="AP65" s="12">
        <f t="shared" si="13"/>
        <v>1.0004394913383077</v>
      </c>
      <c r="AQ65" s="12">
        <f t="shared" si="14"/>
        <v>0.27982954397724674</v>
      </c>
      <c r="AT65" s="5">
        <v>78</v>
      </c>
      <c r="AU65" s="16">
        <v>0</v>
      </c>
      <c r="AV65" s="16">
        <v>0</v>
      </c>
      <c r="AW65" s="16">
        <v>0</v>
      </c>
      <c r="AX65" s="16">
        <v>0</v>
      </c>
      <c r="AY65" s="8">
        <f t="shared" si="15"/>
        <v>0</v>
      </c>
      <c r="AZ65" s="8">
        <f t="shared" si="16"/>
        <v>0</v>
      </c>
      <c r="BA65" s="7">
        <v>1.0305579091765271</v>
      </c>
      <c r="BB65" s="7">
        <v>1.0301051868693523</v>
      </c>
      <c r="BC65" s="12">
        <v>0.27153209100189823</v>
      </c>
      <c r="BD65" s="12">
        <f t="shared" si="17"/>
        <v>0.27970661534253632</v>
      </c>
      <c r="BE65" s="12">
        <f t="shared" si="18"/>
        <v>1.0004394913383077</v>
      </c>
      <c r="BF65" s="12">
        <f t="shared" si="19"/>
        <v>0.27982954397724674</v>
      </c>
    </row>
    <row r="66" spans="1:59" x14ac:dyDescent="0.3">
      <c r="A66" s="5">
        <v>79</v>
      </c>
      <c r="B66" s="16">
        <v>1</v>
      </c>
      <c r="C66" s="16">
        <v>0</v>
      </c>
      <c r="D66" s="16">
        <v>0</v>
      </c>
      <c r="E66" s="16">
        <v>1</v>
      </c>
      <c r="F66" s="8">
        <f t="shared" si="0"/>
        <v>0.33333333333333331</v>
      </c>
      <c r="G66" s="8">
        <f t="shared" si="1"/>
        <v>0</v>
      </c>
      <c r="H66" s="7">
        <f>'SPF Coefficients'!$H$3 + 'SPF Coefficients'!$H$4*'Curve Info'!B67 + 'SPF Coefficients'!$H$5*'Curve Info'!J67 + 'SPF Coefficients'!$H$6*'Curve Info'!D67 + 'SPF Coefficients'!$H$7*'Curve Info'!L67 + 'SPF Coefficients'!$H$8*'Curve Info'!K67 + 'SPF Coefficients'!$H$9*'Curve Info'!H67</f>
        <v>0.99173054801580518</v>
      </c>
      <c r="I66" s="7">
        <f>'SPF Coefficients'!$H$3 + 'SPF Coefficients'!$H$4*'Curve Info'!B67 + 'SPF Coefficients'!$H$5*'Curve Info'!J67 + 'SPF Coefficients'!$H$6*'Curve Info'!D67 + 'SPF Coefficients'!$H$7*'Curve Info'!M67 + 'SPF Coefficients'!$H$8*'Curve Info'!K67 + 'SPF Coefficients'!$H$9*'Curve Info'!H67</f>
        <v>0.99127782570863032</v>
      </c>
      <c r="J66" s="12">
        <f>1/(1+'SPF Coefficients'!$G$10*I66)</f>
        <v>0.27919827895990035</v>
      </c>
      <c r="K66" s="12">
        <f t="shared" si="2"/>
        <v>0.27676306290896163</v>
      </c>
      <c r="L66" s="12">
        <f t="shared" si="3"/>
        <v>1.0004567057745404</v>
      </c>
      <c r="M66" s="12">
        <f t="shared" si="4"/>
        <v>0.27688946219797161</v>
      </c>
      <c r="P66" s="5">
        <v>79</v>
      </c>
      <c r="Q66" s="16">
        <v>0</v>
      </c>
      <c r="R66" s="16">
        <v>0</v>
      </c>
      <c r="S66" s="16">
        <v>0</v>
      </c>
      <c r="T66" s="16">
        <v>0</v>
      </c>
      <c r="U66" s="8">
        <f t="shared" si="5"/>
        <v>0</v>
      </c>
      <c r="V66" s="8">
        <f t="shared" si="6"/>
        <v>0</v>
      </c>
      <c r="W66" s="7">
        <v>0.99173054801580518</v>
      </c>
      <c r="X66" s="7">
        <v>0.99127782570863032</v>
      </c>
      <c r="Y66" s="12">
        <v>0.27919827895990035</v>
      </c>
      <c r="Z66" s="12">
        <f t="shared" si="7"/>
        <v>0.27676306290896163</v>
      </c>
      <c r="AA66" s="12">
        <f t="shared" si="8"/>
        <v>1.0004567057745404</v>
      </c>
      <c r="AB66" s="12">
        <f t="shared" si="9"/>
        <v>0.27688946219797161</v>
      </c>
      <c r="AE66" s="5">
        <v>79</v>
      </c>
      <c r="AF66" s="16">
        <v>1</v>
      </c>
      <c r="AG66" s="16">
        <v>0</v>
      </c>
      <c r="AH66" s="16">
        <v>0</v>
      </c>
      <c r="AI66" s="16">
        <v>1</v>
      </c>
      <c r="AJ66" s="8">
        <f t="shared" si="10"/>
        <v>0.33333333333333331</v>
      </c>
      <c r="AK66" s="8">
        <f t="shared" si="11"/>
        <v>0</v>
      </c>
      <c r="AL66" s="7">
        <v>0.99173054801580518</v>
      </c>
      <c r="AM66" s="7">
        <v>0.99127782570863032</v>
      </c>
      <c r="AN66" s="12">
        <v>0.27919827895990035</v>
      </c>
      <c r="AO66" s="12">
        <f t="shared" si="12"/>
        <v>0.27676306290896163</v>
      </c>
      <c r="AP66" s="12">
        <f t="shared" si="13"/>
        <v>1.0004567057745404</v>
      </c>
      <c r="AQ66" s="12">
        <f t="shared" si="14"/>
        <v>0.27688946219797161</v>
      </c>
      <c r="AT66" s="5">
        <v>79</v>
      </c>
      <c r="AU66" s="16">
        <v>0</v>
      </c>
      <c r="AV66" s="16">
        <v>0</v>
      </c>
      <c r="AW66" s="16">
        <v>0</v>
      </c>
      <c r="AX66" s="16">
        <v>0</v>
      </c>
      <c r="AY66" s="8">
        <f t="shared" si="15"/>
        <v>0</v>
      </c>
      <c r="AZ66" s="8">
        <f t="shared" si="16"/>
        <v>0</v>
      </c>
      <c r="BA66" s="7">
        <v>0.99173054801580518</v>
      </c>
      <c r="BB66" s="7">
        <v>0.99127782570863032</v>
      </c>
      <c r="BC66" s="12">
        <v>0.27919827895990035</v>
      </c>
      <c r="BD66" s="12">
        <f t="shared" si="17"/>
        <v>0.27676306290896163</v>
      </c>
      <c r="BE66" s="12">
        <f t="shared" si="18"/>
        <v>1.0004567057745404</v>
      </c>
      <c r="BF66" s="12">
        <f t="shared" si="19"/>
        <v>0.27688946219797161</v>
      </c>
    </row>
    <row r="67" spans="1:59" x14ac:dyDescent="0.3">
      <c r="A67" s="5">
        <v>82</v>
      </c>
      <c r="B67" s="16">
        <v>1</v>
      </c>
      <c r="C67" s="16">
        <v>2</v>
      </c>
      <c r="D67" s="16">
        <v>1</v>
      </c>
      <c r="E67" s="16">
        <v>4</v>
      </c>
      <c r="F67" s="8">
        <f t="shared" si="0"/>
        <v>0.33333333333333331</v>
      </c>
      <c r="G67" s="8">
        <f t="shared" si="1"/>
        <v>0.5</v>
      </c>
      <c r="H67" s="7">
        <f>'SPF Coefficients'!$H$3 + 'SPF Coefficients'!$H$4*'Curve Info'!B68 + 'SPF Coefficients'!$H$5*'Curve Info'!J68 + 'SPF Coefficients'!$H$6*'Curve Info'!D68 + 'SPF Coefficients'!$H$7*'Curve Info'!L68 + 'SPF Coefficients'!$H$8*'Curve Info'!K68 + 'SPF Coefficients'!$H$9*'Curve Info'!H68</f>
        <v>1.0123975670143093</v>
      </c>
      <c r="I67" s="7">
        <f>'SPF Coefficients'!$H$3 + 'SPF Coefficients'!$H$4*'Curve Info'!B68 + 'SPF Coefficients'!$H$5*'Curve Info'!J68 + 'SPF Coefficients'!$H$6*'Curve Info'!D68 + 'SPF Coefficients'!$H$7*'Curve Info'!M68 + 'SPF Coefficients'!$H$8*'Curve Info'!K68 + 'SPF Coefficients'!$H$9*'Curve Info'!H68</f>
        <v>0.99690249128635</v>
      </c>
      <c r="J67" s="12">
        <f>1/(1+'SPF Coefficients'!$G$10*I67)</f>
        <v>0.2780610255446706</v>
      </c>
      <c r="K67" s="12">
        <f t="shared" si="2"/>
        <v>0.63816921632278423</v>
      </c>
      <c r="L67" s="12">
        <f t="shared" si="3"/>
        <v>1.0155432209904152</v>
      </c>
      <c r="M67" s="12">
        <f t="shared" si="4"/>
        <v>0.64808842148136936</v>
      </c>
      <c r="P67" s="5">
        <v>82</v>
      </c>
      <c r="Q67" s="16">
        <v>0</v>
      </c>
      <c r="R67" s="16">
        <v>0</v>
      </c>
      <c r="S67" s="16">
        <v>0</v>
      </c>
      <c r="T67" s="16">
        <v>0</v>
      </c>
      <c r="U67" s="8">
        <f t="shared" si="5"/>
        <v>0</v>
      </c>
      <c r="V67" s="8">
        <f t="shared" si="6"/>
        <v>0</v>
      </c>
      <c r="W67" s="7">
        <v>1.0123975670143093</v>
      </c>
      <c r="X67" s="7">
        <v>0.99690249128635</v>
      </c>
      <c r="Y67" s="12">
        <v>0.2780610255446706</v>
      </c>
      <c r="Z67" s="12">
        <f t="shared" si="7"/>
        <v>0.27719972909511953</v>
      </c>
      <c r="AA67" s="12">
        <f t="shared" si="8"/>
        <v>1.0155432209904152</v>
      </c>
      <c r="AB67" s="12">
        <f t="shared" si="9"/>
        <v>0.28150830574292818</v>
      </c>
      <c r="AE67" s="5">
        <v>82</v>
      </c>
      <c r="AF67" s="16">
        <v>0</v>
      </c>
      <c r="AG67" s="16">
        <v>0</v>
      </c>
      <c r="AH67" s="16">
        <v>0</v>
      </c>
      <c r="AI67" s="16">
        <v>0</v>
      </c>
      <c r="AJ67" s="8">
        <f t="shared" si="10"/>
        <v>0</v>
      </c>
      <c r="AK67" s="8">
        <f t="shared" si="11"/>
        <v>0</v>
      </c>
      <c r="AL67" s="7">
        <v>1.0123975670143093</v>
      </c>
      <c r="AM67" s="7">
        <v>0.99690249128635</v>
      </c>
      <c r="AN67" s="12">
        <v>0.2780610255446706</v>
      </c>
      <c r="AO67" s="12">
        <f t="shared" si="12"/>
        <v>0.27719972909511953</v>
      </c>
      <c r="AP67" s="12">
        <f t="shared" si="13"/>
        <v>1.0155432209904152</v>
      </c>
      <c r="AQ67" s="12">
        <f t="shared" si="14"/>
        <v>0.28150830574292818</v>
      </c>
      <c r="AT67" s="5">
        <v>82</v>
      </c>
      <c r="AU67" s="16">
        <v>0</v>
      </c>
      <c r="AV67" s="16">
        <v>0</v>
      </c>
      <c r="AW67" s="16">
        <v>0</v>
      </c>
      <c r="AX67" s="16">
        <v>0</v>
      </c>
      <c r="AY67" s="8">
        <f t="shared" si="15"/>
        <v>0</v>
      </c>
      <c r="AZ67" s="8">
        <f t="shared" si="16"/>
        <v>0</v>
      </c>
      <c r="BA67" s="7">
        <v>1.0123975670143093</v>
      </c>
      <c r="BB67" s="7">
        <v>0.99690249128635</v>
      </c>
      <c r="BC67" s="12">
        <v>0.2780610255446706</v>
      </c>
      <c r="BD67" s="12">
        <f t="shared" si="17"/>
        <v>0.27719972909511953</v>
      </c>
      <c r="BE67" s="12">
        <f t="shared" si="18"/>
        <v>1.0155432209904152</v>
      </c>
      <c r="BF67" s="12">
        <f t="shared" si="19"/>
        <v>0.28150830574292818</v>
      </c>
    </row>
    <row r="68" spans="1:59" x14ac:dyDescent="0.3">
      <c r="A68" s="5">
        <v>83</v>
      </c>
      <c r="B68" s="16">
        <v>2</v>
      </c>
      <c r="C68" s="16">
        <v>1</v>
      </c>
      <c r="D68" s="16">
        <v>0</v>
      </c>
      <c r="E68" s="16">
        <v>3</v>
      </c>
      <c r="F68" s="8">
        <f t="shared" si="0"/>
        <v>0.66666666666666663</v>
      </c>
      <c r="G68" s="8">
        <f t="shared" si="1"/>
        <v>0.25</v>
      </c>
      <c r="H68" s="7">
        <f>'SPF Coefficients'!$H$3 + 'SPF Coefficients'!$H$4*'Curve Info'!B69 + 'SPF Coefficients'!$H$5*'Curve Info'!J69 + 'SPF Coefficients'!$H$6*'Curve Info'!D69 + 'SPF Coefficients'!$H$7*'Curve Info'!L69 + 'SPF Coefficients'!$H$8*'Curve Info'!K69 + 'SPF Coefficients'!$H$9*'Curve Info'!H69</f>
        <v>1.0504553668211016</v>
      </c>
      <c r="I68" s="7">
        <f>'SPF Coefficients'!$H$3 + 'SPF Coefficients'!$H$4*'Curve Info'!B69 + 'SPF Coefficients'!$H$5*'Curve Info'!J69 + 'SPF Coefficients'!$H$6*'Curve Info'!D69 + 'SPF Coefficients'!$H$7*'Curve Info'!M69 + 'SPF Coefficients'!$H$8*'Curve Info'!K69 + 'SPF Coefficients'!$H$9*'Curve Info'!H69</f>
        <v>1.0505400966739729</v>
      </c>
      <c r="J68" s="12">
        <f>1/(1+'SPF Coefficients'!$G$10*I68)</f>
        <v>0.26766404515559655</v>
      </c>
      <c r="K68" s="12">
        <f t="shared" si="2"/>
        <v>0.46427580058500789</v>
      </c>
      <c r="L68" s="12">
        <f t="shared" si="3"/>
        <v>0.99991934638845348</v>
      </c>
      <c r="M68" s="12">
        <f t="shared" si="4"/>
        <v>0.46423835506493705</v>
      </c>
      <c r="P68" s="5">
        <v>83</v>
      </c>
      <c r="Q68" s="16">
        <v>0</v>
      </c>
      <c r="R68" s="16">
        <v>0</v>
      </c>
      <c r="S68" s="16">
        <v>0</v>
      </c>
      <c r="T68" s="16">
        <v>0</v>
      </c>
      <c r="U68" s="8">
        <f t="shared" si="5"/>
        <v>0</v>
      </c>
      <c r="V68" s="8">
        <f t="shared" si="6"/>
        <v>0</v>
      </c>
      <c r="W68" s="7">
        <v>1.0504553668211016</v>
      </c>
      <c r="X68" s="7">
        <v>1.0505400966739729</v>
      </c>
      <c r="Y68" s="12">
        <v>0.26766404515559655</v>
      </c>
      <c r="Z68" s="12">
        <f t="shared" si="7"/>
        <v>0.28119181187390702</v>
      </c>
      <c r="AA68" s="12">
        <f t="shared" si="8"/>
        <v>0.99991934638845348</v>
      </c>
      <c r="AB68" s="12">
        <f t="shared" si="9"/>
        <v>0.28116913273874206</v>
      </c>
      <c r="AE68" s="5">
        <v>83</v>
      </c>
      <c r="AF68" s="16">
        <v>0</v>
      </c>
      <c r="AG68" s="16">
        <v>0</v>
      </c>
      <c r="AH68" s="16">
        <v>0</v>
      </c>
      <c r="AI68" s="16">
        <v>0</v>
      </c>
      <c r="AJ68" s="8">
        <f t="shared" si="10"/>
        <v>0</v>
      </c>
      <c r="AK68" s="8">
        <f t="shared" si="11"/>
        <v>0</v>
      </c>
      <c r="AL68" s="7">
        <v>1.0504553668211016</v>
      </c>
      <c r="AM68" s="7">
        <v>1.0505400966739729</v>
      </c>
      <c r="AN68" s="12">
        <v>0.26766404515559655</v>
      </c>
      <c r="AO68" s="12">
        <f t="shared" si="12"/>
        <v>0.28119181187390702</v>
      </c>
      <c r="AP68" s="12">
        <f t="shared" si="13"/>
        <v>0.99991934638845348</v>
      </c>
      <c r="AQ68" s="12">
        <f t="shared" si="14"/>
        <v>0.28116913273874206</v>
      </c>
      <c r="AT68" s="5">
        <v>83</v>
      </c>
      <c r="AU68" s="16">
        <v>0</v>
      </c>
      <c r="AV68" s="16">
        <v>0</v>
      </c>
      <c r="AW68" s="16">
        <v>0</v>
      </c>
      <c r="AX68" s="16">
        <v>0</v>
      </c>
      <c r="AY68" s="8">
        <f t="shared" si="15"/>
        <v>0</v>
      </c>
      <c r="AZ68" s="8">
        <f t="shared" si="16"/>
        <v>0</v>
      </c>
      <c r="BA68" s="7">
        <v>1.0504553668211016</v>
      </c>
      <c r="BB68" s="7">
        <v>1.0505400966739729</v>
      </c>
      <c r="BC68" s="12">
        <v>0.26766404515559655</v>
      </c>
      <c r="BD68" s="12">
        <f t="shared" si="17"/>
        <v>0.28119181187390702</v>
      </c>
      <c r="BE68" s="12">
        <f t="shared" si="18"/>
        <v>0.99991934638845348</v>
      </c>
      <c r="BF68" s="12">
        <f t="shared" si="19"/>
        <v>0.28116913273874206</v>
      </c>
    </row>
    <row r="69" spans="1:59" x14ac:dyDescent="0.3">
      <c r="A69" s="5">
        <v>87</v>
      </c>
      <c r="B69" s="16">
        <v>1</v>
      </c>
      <c r="C69" s="16">
        <v>2</v>
      </c>
      <c r="D69" s="16">
        <v>1</v>
      </c>
      <c r="E69" s="16">
        <v>4</v>
      </c>
      <c r="F69" s="8">
        <f t="shared" si="0"/>
        <v>0.33333333333333331</v>
      </c>
      <c r="G69" s="8">
        <f t="shared" si="1"/>
        <v>0.5</v>
      </c>
      <c r="H69" s="7">
        <f>'SPF Coefficients'!$H$3 + 'SPF Coefficients'!$H$4*'Curve Info'!B70 + 'SPF Coefficients'!$H$5*'Curve Info'!J70 + 'SPF Coefficients'!$H$6*'Curve Info'!D70 + 'SPF Coefficients'!$H$7*'Curve Info'!L70 + 'SPF Coefficients'!$H$8*'Curve Info'!K70 + 'SPF Coefficients'!$H$9*'Curve Info'!H70</f>
        <v>1.005572958726181</v>
      </c>
      <c r="I69" s="7">
        <f>'SPF Coefficients'!$H$3 + 'SPF Coefficients'!$H$4*'Curve Info'!B70 + 'SPF Coefficients'!$H$5*'Curve Info'!J70 + 'SPF Coefficients'!$H$6*'Curve Info'!D70 + 'SPF Coefficients'!$H$7*'Curve Info'!M70 + 'SPF Coefficients'!$H$8*'Curve Info'!K70 + 'SPF Coefficients'!$H$9*'Curve Info'!H70</f>
        <v>0.99217032176426168</v>
      </c>
      <c r="J69" s="12">
        <f>1/(1+'SPF Coefficients'!$G$10*I69)</f>
        <v>0.27901720428597421</v>
      </c>
      <c r="K69" s="12">
        <f t="shared" si="2"/>
        <v>0.63732398721119266</v>
      </c>
      <c r="L69" s="12">
        <f t="shared" si="3"/>
        <v>1.0135084034141306</v>
      </c>
      <c r="M69" s="12">
        <f t="shared" si="4"/>
        <v>0.64593321673594362</v>
      </c>
      <c r="P69" s="5">
        <v>87</v>
      </c>
      <c r="Q69" s="16">
        <v>0</v>
      </c>
      <c r="R69" s="16">
        <v>0</v>
      </c>
      <c r="S69" s="16">
        <v>0</v>
      </c>
      <c r="T69" s="16">
        <v>0</v>
      </c>
      <c r="U69" s="8">
        <f t="shared" si="5"/>
        <v>0</v>
      </c>
      <c r="V69" s="8">
        <f t="shared" si="6"/>
        <v>0</v>
      </c>
      <c r="W69" s="7">
        <v>1.005572958726181</v>
      </c>
      <c r="X69" s="7">
        <v>0.99217032176426168</v>
      </c>
      <c r="Y69" s="12">
        <v>0.27901720428597421</v>
      </c>
      <c r="Z69" s="12">
        <f t="shared" si="7"/>
        <v>0.27683258935417976</v>
      </c>
      <c r="AA69" s="12">
        <f t="shared" si="8"/>
        <v>1.0135084034141306</v>
      </c>
      <c r="AB69" s="12">
        <f t="shared" si="9"/>
        <v>0.28057215564935439</v>
      </c>
      <c r="AE69" s="5">
        <v>87</v>
      </c>
      <c r="AF69" s="16">
        <v>0</v>
      </c>
      <c r="AG69" s="16">
        <v>0</v>
      </c>
      <c r="AH69" s="16">
        <v>0</v>
      </c>
      <c r="AI69" s="16">
        <v>0</v>
      </c>
      <c r="AJ69" s="8">
        <f t="shared" si="10"/>
        <v>0</v>
      </c>
      <c r="AK69" s="8">
        <f t="shared" si="11"/>
        <v>0</v>
      </c>
      <c r="AL69" s="7">
        <v>1.005572958726181</v>
      </c>
      <c r="AM69" s="7">
        <v>0.99217032176426168</v>
      </c>
      <c r="AN69" s="12">
        <v>0.27901720428597421</v>
      </c>
      <c r="AO69" s="12">
        <f t="shared" si="12"/>
        <v>0.27683258935417976</v>
      </c>
      <c r="AP69" s="12">
        <f t="shared" si="13"/>
        <v>1.0135084034141306</v>
      </c>
      <c r="AQ69" s="12">
        <f t="shared" si="14"/>
        <v>0.28057215564935439</v>
      </c>
      <c r="AT69" s="5">
        <v>87</v>
      </c>
      <c r="AU69" s="16">
        <v>0</v>
      </c>
      <c r="AV69" s="16">
        <v>0</v>
      </c>
      <c r="AW69" s="16">
        <v>0</v>
      </c>
      <c r="AX69" s="16">
        <v>0</v>
      </c>
      <c r="AY69" s="8">
        <f t="shared" si="15"/>
        <v>0</v>
      </c>
      <c r="AZ69" s="8">
        <f t="shared" si="16"/>
        <v>0</v>
      </c>
      <c r="BA69" s="7">
        <v>1.005572958726181</v>
      </c>
      <c r="BB69" s="7">
        <v>0.99217032176426168</v>
      </c>
      <c r="BC69" s="12">
        <v>0.27901720428597421</v>
      </c>
      <c r="BD69" s="12">
        <f t="shared" si="17"/>
        <v>0.27683258935417976</v>
      </c>
      <c r="BE69" s="12">
        <f t="shared" si="18"/>
        <v>1.0135084034141306</v>
      </c>
      <c r="BF69" s="12">
        <f t="shared" si="19"/>
        <v>0.28057215564935439</v>
      </c>
    </row>
    <row r="70" spans="1:59" x14ac:dyDescent="0.3">
      <c r="A70" s="5">
        <v>88</v>
      </c>
      <c r="B70" s="16">
        <v>0</v>
      </c>
      <c r="C70" s="16">
        <v>1</v>
      </c>
      <c r="D70" s="16">
        <v>0</v>
      </c>
      <c r="E70" s="16">
        <v>1</v>
      </c>
      <c r="F70" s="8">
        <f t="shared" si="0"/>
        <v>0</v>
      </c>
      <c r="G70" s="8">
        <f t="shared" si="1"/>
        <v>0.25</v>
      </c>
      <c r="H70" s="7">
        <f>'SPF Coefficients'!$H$3 + 'SPF Coefficients'!$H$4*'Curve Info'!B71 + 'SPF Coefficients'!$H$5*'Curve Info'!J71 + 'SPF Coefficients'!$H$6*'Curve Info'!D71 + 'SPF Coefficients'!$H$7*'Curve Info'!L71 + 'SPF Coefficients'!$H$8*'Curve Info'!K71 + 'SPF Coefficients'!$H$9*'Curve Info'!H71</f>
        <v>0.95606419203417525</v>
      </c>
      <c r="I70" s="7">
        <f>'SPF Coefficients'!$H$3 + 'SPF Coefficients'!$H$4*'Curve Info'!B71 + 'SPF Coefficients'!$H$5*'Curve Info'!J71 + 'SPF Coefficients'!$H$6*'Curve Info'!D71 + 'SPF Coefficients'!$H$7*'Curve Info'!M71 + 'SPF Coefficients'!$H$8*'Curve Info'!K71 + 'SPF Coefficients'!$H$9*'Curve Info'!H71</f>
        <v>0.93538766054841371</v>
      </c>
      <c r="J70" s="12">
        <f>1/(1+'SPF Coefficients'!$G$10*I70)</f>
        <v>0.29102561772455199</v>
      </c>
      <c r="K70" s="12">
        <f t="shared" si="2"/>
        <v>0.44946536729188763</v>
      </c>
      <c r="L70" s="12">
        <f t="shared" si="3"/>
        <v>1.0221047725534875</v>
      </c>
      <c r="M70" s="12">
        <f t="shared" si="4"/>
        <v>0.45940069700654451</v>
      </c>
      <c r="P70" s="5">
        <v>88</v>
      </c>
      <c r="Q70" s="16">
        <v>0</v>
      </c>
      <c r="R70" s="16">
        <v>1</v>
      </c>
      <c r="S70" s="16">
        <v>0</v>
      </c>
      <c r="T70" s="16">
        <v>1</v>
      </c>
      <c r="U70" s="8">
        <f t="shared" si="5"/>
        <v>0</v>
      </c>
      <c r="V70" s="8">
        <f t="shared" si="6"/>
        <v>0.25</v>
      </c>
      <c r="W70" s="7">
        <v>0.95606419203417525</v>
      </c>
      <c r="X70" s="7">
        <v>0.93538766054841371</v>
      </c>
      <c r="Y70" s="12">
        <v>0.29102561772455199</v>
      </c>
      <c r="Z70" s="12">
        <f t="shared" si="7"/>
        <v>0.44946536729188763</v>
      </c>
      <c r="AA70" s="12">
        <f t="shared" si="8"/>
        <v>1.0221047725534875</v>
      </c>
      <c r="AB70" s="12">
        <f t="shared" si="9"/>
        <v>0.45940069700654451</v>
      </c>
      <c r="AE70" s="5">
        <v>88</v>
      </c>
      <c r="AF70" s="16">
        <v>0</v>
      </c>
      <c r="AG70" s="16">
        <v>0</v>
      </c>
      <c r="AH70" s="16">
        <v>0</v>
      </c>
      <c r="AI70" s="16">
        <v>0</v>
      </c>
      <c r="AJ70" s="8">
        <f t="shared" si="10"/>
        <v>0</v>
      </c>
      <c r="AK70" s="8">
        <f t="shared" si="11"/>
        <v>0</v>
      </c>
      <c r="AL70" s="7">
        <v>0.95606419203417525</v>
      </c>
      <c r="AM70" s="7">
        <v>0.93538766054841371</v>
      </c>
      <c r="AN70" s="12">
        <v>0.29102561772455199</v>
      </c>
      <c r="AO70" s="12">
        <f t="shared" si="12"/>
        <v>0.27222177172302564</v>
      </c>
      <c r="AP70" s="12">
        <f t="shared" si="13"/>
        <v>1.0221047725534875</v>
      </c>
      <c r="AQ70" s="12">
        <f t="shared" si="14"/>
        <v>0.27823917207107052</v>
      </c>
      <c r="AT70" s="5">
        <v>88</v>
      </c>
      <c r="AU70" s="16">
        <v>0</v>
      </c>
      <c r="AV70" s="16">
        <v>0</v>
      </c>
      <c r="AW70" s="16">
        <v>0</v>
      </c>
      <c r="AX70" s="16">
        <v>0</v>
      </c>
      <c r="AY70" s="8">
        <f t="shared" si="15"/>
        <v>0</v>
      </c>
      <c r="AZ70" s="8">
        <f t="shared" si="16"/>
        <v>0</v>
      </c>
      <c r="BA70" s="7">
        <v>0.95606419203417525</v>
      </c>
      <c r="BB70" s="7">
        <v>0.93538766054841371</v>
      </c>
      <c r="BC70" s="12">
        <v>0.29102561772455199</v>
      </c>
      <c r="BD70" s="12">
        <f t="shared" si="17"/>
        <v>0.27222177172302564</v>
      </c>
      <c r="BE70" s="12">
        <f t="shared" si="18"/>
        <v>1.0221047725534875</v>
      </c>
      <c r="BF70" s="12">
        <f t="shared" si="19"/>
        <v>0.27823917207107052</v>
      </c>
    </row>
    <row r="71" spans="1:59" x14ac:dyDescent="0.3">
      <c r="A71" s="5">
        <v>89</v>
      </c>
      <c r="B71" s="16">
        <v>1</v>
      </c>
      <c r="C71" s="16">
        <v>1</v>
      </c>
      <c r="D71" s="16">
        <v>0</v>
      </c>
      <c r="E71" s="16">
        <v>2</v>
      </c>
      <c r="F71" s="8">
        <f t="shared" si="0"/>
        <v>0.33333333333333331</v>
      </c>
      <c r="G71" s="8">
        <f t="shared" si="1"/>
        <v>0.25</v>
      </c>
      <c r="H71" s="7">
        <f>'SPF Coefficients'!$H$3 + 'SPF Coefficients'!$H$4*'Curve Info'!B72 + 'SPF Coefficients'!$H$5*'Curve Info'!J72 + 'SPF Coefficients'!$H$6*'Curve Info'!D72 + 'SPF Coefficients'!$H$7*'Curve Info'!L72 + 'SPF Coefficients'!$H$8*'Curve Info'!K72 + 'SPF Coefficients'!$H$9*'Curve Info'!H72</f>
        <v>0.9556815202932335</v>
      </c>
      <c r="I71" s="7">
        <f>'SPF Coefficients'!$H$3 + 'SPF Coefficients'!$H$4*'Curve Info'!B72 + 'SPF Coefficients'!$H$5*'Curve Info'!J72 + 'SPF Coefficients'!$H$6*'Curve Info'!D72 + 'SPF Coefficients'!$H$7*'Curve Info'!M72 + 'SPF Coefficients'!$H$8*'Curve Info'!K72 + 'SPF Coefficients'!$H$9*'Curve Info'!H72</f>
        <v>0.93500498880747196</v>
      </c>
      <c r="J71" s="12">
        <f>1/(1+'SPF Coefficients'!$G$10*I71)</f>
        <v>0.29111005272334456</v>
      </c>
      <c r="K71" s="12">
        <f t="shared" si="2"/>
        <v>0.44941183840749721</v>
      </c>
      <c r="L71" s="12">
        <f t="shared" si="3"/>
        <v>1.0221138194269239</v>
      </c>
      <c r="M71" s="12">
        <f t="shared" si="4"/>
        <v>0.4593500506503625</v>
      </c>
      <c r="P71" s="5">
        <v>89</v>
      </c>
      <c r="Q71" s="16">
        <v>0</v>
      </c>
      <c r="R71" s="16">
        <v>0</v>
      </c>
      <c r="S71" s="16">
        <v>0</v>
      </c>
      <c r="T71" s="16">
        <v>0</v>
      </c>
      <c r="U71" s="8">
        <f t="shared" si="5"/>
        <v>0</v>
      </c>
      <c r="V71" s="8">
        <f t="shared" si="6"/>
        <v>0</v>
      </c>
      <c r="W71" s="7">
        <v>0.9556815202932335</v>
      </c>
      <c r="X71" s="7">
        <v>0.93500498880747196</v>
      </c>
      <c r="Y71" s="12">
        <v>0.29111005272334456</v>
      </c>
      <c r="Z71" s="12">
        <f t="shared" si="7"/>
        <v>0.27218935158833335</v>
      </c>
      <c r="AA71" s="12">
        <f t="shared" si="8"/>
        <v>1.0221138194269239</v>
      </c>
      <c r="AB71" s="12">
        <f t="shared" si="9"/>
        <v>0.27820849775928924</v>
      </c>
      <c r="AE71" s="5">
        <v>89</v>
      </c>
      <c r="AF71" s="16">
        <v>0</v>
      </c>
      <c r="AG71" s="16">
        <v>0</v>
      </c>
      <c r="AH71" s="16">
        <v>0</v>
      </c>
      <c r="AI71" s="16">
        <v>0</v>
      </c>
      <c r="AJ71" s="8">
        <f t="shared" si="10"/>
        <v>0</v>
      </c>
      <c r="AK71" s="8">
        <f t="shared" si="11"/>
        <v>0</v>
      </c>
      <c r="AL71" s="7">
        <v>0.9556815202932335</v>
      </c>
      <c r="AM71" s="7">
        <v>0.93500498880747196</v>
      </c>
      <c r="AN71" s="12">
        <v>0.29111005272334456</v>
      </c>
      <c r="AO71" s="12">
        <f t="shared" si="12"/>
        <v>0.27218935158833335</v>
      </c>
      <c r="AP71" s="12">
        <f t="shared" si="13"/>
        <v>1.0221138194269239</v>
      </c>
      <c r="AQ71" s="12">
        <f t="shared" si="14"/>
        <v>0.27820849775928924</v>
      </c>
      <c r="AT71" s="5">
        <v>89</v>
      </c>
      <c r="AU71" s="16">
        <v>0</v>
      </c>
      <c r="AV71" s="16">
        <v>0</v>
      </c>
      <c r="AW71" s="16">
        <v>0</v>
      </c>
      <c r="AX71" s="16">
        <v>0</v>
      </c>
      <c r="AY71" s="8">
        <f t="shared" si="15"/>
        <v>0</v>
      </c>
      <c r="AZ71" s="8">
        <f t="shared" si="16"/>
        <v>0</v>
      </c>
      <c r="BA71" s="7">
        <v>0.9556815202932335</v>
      </c>
      <c r="BB71" s="7">
        <v>0.93500498880747196</v>
      </c>
      <c r="BC71" s="12">
        <v>0.29111005272334456</v>
      </c>
      <c r="BD71" s="12">
        <f t="shared" si="17"/>
        <v>0.27218935158833335</v>
      </c>
      <c r="BE71" s="12">
        <f t="shared" si="18"/>
        <v>1.0221138194269239</v>
      </c>
      <c r="BF71" s="12">
        <f t="shared" si="19"/>
        <v>0.27820849775928924</v>
      </c>
    </row>
    <row r="72" spans="1:59" x14ac:dyDescent="0.3">
      <c r="A72" s="5">
        <v>91</v>
      </c>
      <c r="B72" s="16">
        <v>1</v>
      </c>
      <c r="C72" s="16">
        <v>0</v>
      </c>
      <c r="D72" s="16">
        <v>0</v>
      </c>
      <c r="E72" s="16">
        <v>1</v>
      </c>
      <c r="F72" s="8">
        <f t="shared" si="0"/>
        <v>0.33333333333333331</v>
      </c>
      <c r="G72" s="8">
        <f t="shared" si="1"/>
        <v>0</v>
      </c>
      <c r="H72" s="7">
        <f>'SPF Coefficients'!$H$3 + 'SPF Coefficients'!$H$4*'Curve Info'!B73 + 'SPF Coefficients'!$H$5*'Curve Info'!J73 + 'SPF Coefficients'!$H$6*'Curve Info'!D73 + 'SPF Coefficients'!$H$7*'Curve Info'!L73 + 'SPF Coefficients'!$H$8*'Curve Info'!K73 + 'SPF Coefficients'!$H$9*'Curve Info'!H73</f>
        <v>0.99532129214994747</v>
      </c>
      <c r="I72" s="7">
        <f>'SPF Coefficients'!$H$3 + 'SPF Coefficients'!$H$4*'Curve Info'!B73 + 'SPF Coefficients'!$H$5*'Curve Info'!J73 + 'SPF Coefficients'!$H$6*'Curve Info'!D73 + 'SPF Coefficients'!$H$7*'Curve Info'!M73 + 'SPF Coefficients'!$H$8*'Curve Info'!K73 + 'SPF Coefficients'!$H$9*'Curve Info'!H73</f>
        <v>0.97464476066418593</v>
      </c>
      <c r="J72" s="12">
        <f>1/(1+'SPF Coefficients'!$G$10*I72)</f>
        <v>0.28261642096737494</v>
      </c>
      <c r="K72" s="12">
        <f t="shared" si="2"/>
        <v>0.27545061397351595</v>
      </c>
      <c r="L72" s="12">
        <f t="shared" si="3"/>
        <v>1.0212144283950915</v>
      </c>
      <c r="M72" s="12">
        <f t="shared" si="4"/>
        <v>0.2812941413000411</v>
      </c>
      <c r="P72" s="5">
        <v>91</v>
      </c>
      <c r="Q72" s="16">
        <v>1</v>
      </c>
      <c r="R72" s="16">
        <v>0</v>
      </c>
      <c r="S72" s="16">
        <v>0</v>
      </c>
      <c r="T72" s="16">
        <v>1</v>
      </c>
      <c r="U72" s="8">
        <f t="shared" si="5"/>
        <v>0.33333333333333331</v>
      </c>
      <c r="V72" s="8">
        <f t="shared" si="6"/>
        <v>0</v>
      </c>
      <c r="W72" s="7">
        <v>0.99532129214994747</v>
      </c>
      <c r="X72" s="7">
        <v>0.97464476066418593</v>
      </c>
      <c r="Y72" s="12">
        <v>0.28261642096737494</v>
      </c>
      <c r="Z72" s="12">
        <f t="shared" si="7"/>
        <v>0.27545061397351595</v>
      </c>
      <c r="AA72" s="12">
        <f t="shared" si="8"/>
        <v>1.0212144283950915</v>
      </c>
      <c r="AB72" s="12">
        <f t="shared" si="9"/>
        <v>0.2812941413000411</v>
      </c>
      <c r="AE72" s="5">
        <v>91</v>
      </c>
      <c r="AF72" s="16">
        <v>0</v>
      </c>
      <c r="AG72" s="16">
        <v>0</v>
      </c>
      <c r="AH72" s="16">
        <v>0</v>
      </c>
      <c r="AI72" s="16">
        <v>0</v>
      </c>
      <c r="AJ72" s="8">
        <f t="shared" si="10"/>
        <v>0</v>
      </c>
      <c r="AK72" s="8">
        <f t="shared" si="11"/>
        <v>0</v>
      </c>
      <c r="AL72" s="7">
        <v>0.99532129214994747</v>
      </c>
      <c r="AM72" s="7">
        <v>0.97464476066418593</v>
      </c>
      <c r="AN72" s="12">
        <v>0.28261642096737494</v>
      </c>
      <c r="AO72" s="12">
        <f t="shared" si="12"/>
        <v>0.27545061397351595</v>
      </c>
      <c r="AP72" s="12">
        <f t="shared" si="13"/>
        <v>1.0212144283950915</v>
      </c>
      <c r="AQ72" s="12">
        <f t="shared" si="14"/>
        <v>0.2812941413000411</v>
      </c>
      <c r="AT72" s="5">
        <v>91</v>
      </c>
      <c r="AU72" s="16">
        <v>0</v>
      </c>
      <c r="AV72" s="16">
        <v>0</v>
      </c>
      <c r="AW72" s="16">
        <v>0</v>
      </c>
      <c r="AX72" s="16">
        <v>0</v>
      </c>
      <c r="AY72" s="8">
        <f t="shared" si="15"/>
        <v>0</v>
      </c>
      <c r="AZ72" s="8">
        <f t="shared" si="16"/>
        <v>0</v>
      </c>
      <c r="BA72" s="7">
        <v>0.99532129214994747</v>
      </c>
      <c r="BB72" s="7">
        <v>0.97464476066418593</v>
      </c>
      <c r="BC72" s="12">
        <v>0.28261642096737494</v>
      </c>
      <c r="BD72" s="12">
        <f t="shared" si="17"/>
        <v>0.27545061397351595</v>
      </c>
      <c r="BE72" s="12">
        <f t="shared" si="18"/>
        <v>1.0212144283950915</v>
      </c>
      <c r="BF72" s="12">
        <f t="shared" si="19"/>
        <v>0.2812941413000411</v>
      </c>
    </row>
    <row r="73" spans="1:59" x14ac:dyDescent="0.3">
      <c r="A73" s="5">
        <v>92</v>
      </c>
      <c r="B73" s="16">
        <v>10</v>
      </c>
      <c r="C73" s="16">
        <v>5</v>
      </c>
      <c r="D73" s="16">
        <v>2</v>
      </c>
      <c r="E73" s="16">
        <v>17</v>
      </c>
      <c r="F73" s="8">
        <f t="shared" ref="F73:F76" si="20">B73/3</f>
        <v>3.3333333333333335</v>
      </c>
      <c r="G73" s="8">
        <f t="shared" ref="G73:G76" si="21">C73/4</f>
        <v>1.25</v>
      </c>
      <c r="H73" s="7">
        <f>'SPF Coefficients'!$H$3 + 'SPF Coefficients'!$H$4*'Curve Info'!B74 + 'SPF Coefficients'!$H$5*'Curve Info'!J74 + 'SPF Coefficients'!$H$6*'Curve Info'!D74 + 'SPF Coefficients'!$H$7*'Curve Info'!L74 + 'SPF Coefficients'!$H$8*'Curve Info'!K74 + 'SPF Coefficients'!$H$9*'Curve Info'!H74</f>
        <v>1.007712083997564</v>
      </c>
      <c r="I73" s="7">
        <f>'SPF Coefficients'!$H$3 + 'SPF Coefficients'!$H$4*'Curve Info'!B74 + 'SPF Coefficients'!$H$5*'Curve Info'!J74 + 'SPF Coefficients'!$H$6*'Curve Info'!D74 + 'SPF Coefficients'!$H$7*'Curve Info'!M74 + 'SPF Coefficients'!$H$8*'Curve Info'!K74 + 'SPF Coefficients'!$H$9*'Curve Info'!H74</f>
        <v>0.98703555251180253</v>
      </c>
      <c r="J73" s="12">
        <f>1/(1+'SPF Coefficients'!$G$10*I73)</f>
        <v>0.28006219900557505</v>
      </c>
      <c r="K73" s="12">
        <f t="shared" ref="K73:K76" si="22">(J73*I73)+(1-J73)*(G73)</f>
        <v>1.1763535985761693</v>
      </c>
      <c r="L73" s="12">
        <f t="shared" ref="L73:L76" si="23">H73/I73</f>
        <v>1.0209481121861759</v>
      </c>
      <c r="M73" s="12">
        <f t="shared" ref="M73:M76" si="24">K73*L73</f>
        <v>1.2009959857297545</v>
      </c>
      <c r="P73" s="5">
        <v>92</v>
      </c>
      <c r="Q73" s="16">
        <v>0</v>
      </c>
      <c r="R73" s="16">
        <v>0</v>
      </c>
      <c r="S73" s="16">
        <v>0</v>
      </c>
      <c r="T73" s="16">
        <v>0</v>
      </c>
      <c r="U73" s="8">
        <f t="shared" ref="U73:U76" si="25">Q73/3</f>
        <v>0</v>
      </c>
      <c r="V73" s="8">
        <f t="shared" ref="V73:V76" si="26">R73/4</f>
        <v>0</v>
      </c>
      <c r="W73" s="7">
        <v>1.007712083997564</v>
      </c>
      <c r="X73" s="7">
        <v>0.98703555251180253</v>
      </c>
      <c r="Y73" s="12">
        <v>0.28006219900557505</v>
      </c>
      <c r="Z73" s="12">
        <f t="shared" ref="Z73:Z76" si="27">(Y73*X73)+(1-Y73)*(V73)</f>
        <v>0.27643134733313818</v>
      </c>
      <c r="AA73" s="12">
        <f t="shared" ref="AA73:AA76" si="28">W73/X73</f>
        <v>1.0209481121861759</v>
      </c>
      <c r="AB73" s="12">
        <f t="shared" ref="AB73:AB76" si="29">Z73*AA73</f>
        <v>0.28222206220884849</v>
      </c>
      <c r="AE73" s="5">
        <v>92</v>
      </c>
      <c r="AF73" s="16">
        <v>0</v>
      </c>
      <c r="AG73" s="16">
        <v>0</v>
      </c>
      <c r="AH73" s="16">
        <v>0</v>
      </c>
      <c r="AI73" s="16">
        <v>0</v>
      </c>
      <c r="AJ73" s="8">
        <f t="shared" ref="AJ73:AJ76" si="30">AF73/3</f>
        <v>0</v>
      </c>
      <c r="AK73" s="8">
        <f t="shared" ref="AK73:AK76" si="31">AG73/4</f>
        <v>0</v>
      </c>
      <c r="AL73" s="7">
        <v>1.007712083997564</v>
      </c>
      <c r="AM73" s="7">
        <v>0.98703555251180253</v>
      </c>
      <c r="AN73" s="12">
        <v>0.28006219900557505</v>
      </c>
      <c r="AO73" s="12">
        <f t="shared" ref="AO73:AO76" si="32">(AN73*AM73)+(1-AN73)*(AK73)</f>
        <v>0.27643134733313818</v>
      </c>
      <c r="AP73" s="12">
        <f t="shared" ref="AP73:AP76" si="33">AL73/AM73</f>
        <v>1.0209481121861759</v>
      </c>
      <c r="AQ73" s="12">
        <f t="shared" ref="AQ73:AQ76" si="34">AO73*AP73</f>
        <v>0.28222206220884849</v>
      </c>
      <c r="AT73" s="5">
        <v>92</v>
      </c>
      <c r="AU73" s="16">
        <v>0</v>
      </c>
      <c r="AV73" s="16">
        <v>0</v>
      </c>
      <c r="AW73" s="16">
        <v>0</v>
      </c>
      <c r="AX73" s="16">
        <v>0</v>
      </c>
      <c r="AY73" s="8">
        <f t="shared" ref="AY73:AY76" si="35">AU73/3</f>
        <v>0</v>
      </c>
      <c r="AZ73" s="8">
        <f t="shared" ref="AZ73:AZ76" si="36">AV73/4</f>
        <v>0</v>
      </c>
      <c r="BA73" s="7">
        <v>1.007712083997564</v>
      </c>
      <c r="BB73" s="7">
        <v>0.98703555251180253</v>
      </c>
      <c r="BC73" s="12">
        <v>0.28006219900557505</v>
      </c>
      <c r="BD73" s="12">
        <f t="shared" ref="BD73:BD76" si="37">(BC73*BB73)+(1-BC73)*(AZ73)</f>
        <v>0.27643134733313818</v>
      </c>
      <c r="BE73" s="12">
        <f t="shared" ref="BE73:BE76" si="38">BA73/BB73</f>
        <v>1.0209481121861759</v>
      </c>
      <c r="BF73" s="12">
        <f t="shared" ref="BF73:BF76" si="39">BD73*BE73</f>
        <v>0.28222206220884849</v>
      </c>
    </row>
    <row r="74" spans="1:59" x14ac:dyDescent="0.3">
      <c r="A74" s="5">
        <v>93</v>
      </c>
      <c r="B74" s="16">
        <v>1</v>
      </c>
      <c r="C74" s="16">
        <v>1</v>
      </c>
      <c r="D74" s="16">
        <v>0</v>
      </c>
      <c r="E74" s="16">
        <v>2</v>
      </c>
      <c r="F74" s="8">
        <f t="shared" si="20"/>
        <v>0.33333333333333331</v>
      </c>
      <c r="G74" s="8">
        <f t="shared" si="21"/>
        <v>0.25</v>
      </c>
      <c r="H74" s="7">
        <f>'SPF Coefficients'!$H$3 + 'SPF Coefficients'!$H$4*'Curve Info'!B75 + 'SPF Coefficients'!$H$5*'Curve Info'!J75 + 'SPF Coefficients'!$H$6*'Curve Info'!D75 + 'SPF Coefficients'!$H$7*'Curve Info'!L75 + 'SPF Coefficients'!$H$8*'Curve Info'!K75 + 'SPF Coefficients'!$H$9*'Curve Info'!H75</f>
        <v>0.95391413975583839</v>
      </c>
      <c r="I74" s="7">
        <f>'SPF Coefficients'!$H$3 + 'SPF Coefficients'!$H$4*'Curve Info'!B75 + 'SPF Coefficients'!$H$5*'Curve Info'!J75 + 'SPF Coefficients'!$H$6*'Curve Info'!D75 + 'SPF Coefficients'!$H$7*'Curve Info'!M75 + 'SPF Coefficients'!$H$8*'Curve Info'!K75 + 'SPF Coefficients'!$H$9*'Curve Info'!H75</f>
        <v>0.93323760827007685</v>
      </c>
      <c r="J74" s="12">
        <f>1/(1+'SPF Coefficients'!$G$10*I74)</f>
        <v>0.29150065475003928</v>
      </c>
      <c r="K74" s="12">
        <f t="shared" si="22"/>
        <v>0.44916421016057828</v>
      </c>
      <c r="L74" s="12">
        <f t="shared" si="23"/>
        <v>1.0221556989372613</v>
      </c>
      <c r="M74" s="12">
        <f t="shared" si="24"/>
        <v>0.45911575717428882</v>
      </c>
      <c r="P74" s="5">
        <v>93</v>
      </c>
      <c r="Q74" s="16">
        <v>1</v>
      </c>
      <c r="R74" s="16">
        <v>1</v>
      </c>
      <c r="S74" s="16">
        <v>0</v>
      </c>
      <c r="T74" s="16">
        <v>2</v>
      </c>
      <c r="U74" s="8">
        <f t="shared" si="25"/>
        <v>0.33333333333333331</v>
      </c>
      <c r="V74" s="8">
        <f t="shared" si="26"/>
        <v>0.25</v>
      </c>
      <c r="W74" s="7">
        <v>0.95391413975583839</v>
      </c>
      <c r="X74" s="7">
        <v>0.93323760827007685</v>
      </c>
      <c r="Y74" s="12">
        <v>0.29150065475003928</v>
      </c>
      <c r="Z74" s="12">
        <f t="shared" si="27"/>
        <v>0.44916421016057828</v>
      </c>
      <c r="AA74" s="12">
        <f t="shared" si="28"/>
        <v>1.0221556989372613</v>
      </c>
      <c r="AB74" s="12">
        <f t="shared" si="29"/>
        <v>0.45911575717428882</v>
      </c>
      <c r="AE74" s="5">
        <v>93</v>
      </c>
      <c r="AF74" s="16">
        <v>0</v>
      </c>
      <c r="AG74" s="16">
        <v>0</v>
      </c>
      <c r="AH74" s="16">
        <v>0</v>
      </c>
      <c r="AI74" s="16">
        <v>0</v>
      </c>
      <c r="AJ74" s="8">
        <f t="shared" si="30"/>
        <v>0</v>
      </c>
      <c r="AK74" s="8">
        <f t="shared" si="31"/>
        <v>0</v>
      </c>
      <c r="AL74" s="7">
        <v>0.95391413975583839</v>
      </c>
      <c r="AM74" s="7">
        <v>0.93323760827007685</v>
      </c>
      <c r="AN74" s="12">
        <v>0.29150065475003928</v>
      </c>
      <c r="AO74" s="12">
        <f t="shared" si="32"/>
        <v>0.27203937384808807</v>
      </c>
      <c r="AP74" s="12">
        <f t="shared" si="33"/>
        <v>1.0221556989372613</v>
      </c>
      <c r="AQ74" s="12">
        <f t="shared" si="34"/>
        <v>0.27806659631414737</v>
      </c>
      <c r="AT74" s="5">
        <v>93</v>
      </c>
      <c r="AU74" s="16">
        <v>0</v>
      </c>
      <c r="AV74" s="16">
        <v>0</v>
      </c>
      <c r="AW74" s="16">
        <v>0</v>
      </c>
      <c r="AX74" s="16">
        <v>0</v>
      </c>
      <c r="AY74" s="8">
        <f t="shared" si="35"/>
        <v>0</v>
      </c>
      <c r="AZ74" s="8">
        <f t="shared" si="36"/>
        <v>0</v>
      </c>
      <c r="BA74" s="7">
        <v>0.95391413975583839</v>
      </c>
      <c r="BB74" s="7">
        <v>0.93323760827007685</v>
      </c>
      <c r="BC74" s="12">
        <v>0.29150065475003928</v>
      </c>
      <c r="BD74" s="12">
        <f t="shared" si="37"/>
        <v>0.27203937384808807</v>
      </c>
      <c r="BE74" s="12">
        <f t="shared" si="38"/>
        <v>1.0221556989372613</v>
      </c>
      <c r="BF74" s="12">
        <f t="shared" si="39"/>
        <v>0.27806659631414737</v>
      </c>
    </row>
    <row r="75" spans="1:59" x14ac:dyDescent="0.3">
      <c r="A75" s="5">
        <v>94</v>
      </c>
      <c r="B75" s="16">
        <v>0</v>
      </c>
      <c r="C75" s="16">
        <v>3</v>
      </c>
      <c r="D75" s="16">
        <v>0</v>
      </c>
      <c r="E75" s="16">
        <v>3</v>
      </c>
      <c r="F75" s="8">
        <f t="shared" si="20"/>
        <v>0</v>
      </c>
      <c r="G75" s="8">
        <f t="shared" si="21"/>
        <v>0.75</v>
      </c>
      <c r="H75" s="7">
        <f>'SPF Coefficients'!$H$3 + 'SPF Coefficients'!$H$4*'Curve Info'!B76 + 'SPF Coefficients'!$H$5*'Curve Info'!J76 + 'SPF Coefficients'!$H$6*'Curve Info'!D76 + 'SPF Coefficients'!$H$7*'Curve Info'!L76 + 'SPF Coefficients'!$H$8*'Curve Info'!K76 + 'SPF Coefficients'!$H$9*'Curve Info'!H76</f>
        <v>0.96929611844769425</v>
      </c>
      <c r="I75" s="7">
        <f>'SPF Coefficients'!$H$3 + 'SPF Coefficients'!$H$4*'Curve Info'!B76 + 'SPF Coefficients'!$H$5*'Curve Info'!J76 + 'SPF Coefficients'!$H$6*'Curve Info'!D76 + 'SPF Coefficients'!$H$7*'Curve Info'!M76 + 'SPF Coefficients'!$H$8*'Curve Info'!K76 + 'SPF Coefficients'!$H$9*'Curve Info'!H76</f>
        <v>0.94861958696193271</v>
      </c>
      <c r="J75" s="12">
        <f>1/(1+'SPF Coefficients'!$G$10*I75)</f>
        <v>0.28813587408531344</v>
      </c>
      <c r="K75" s="12">
        <f t="shared" si="22"/>
        <v>0.80722942829974031</v>
      </c>
      <c r="L75" s="12">
        <f t="shared" si="23"/>
        <v>1.0217964416610674</v>
      </c>
      <c r="M75" s="12">
        <f t="shared" si="24"/>
        <v>0.82482415744077242</v>
      </c>
      <c r="P75" s="5">
        <v>94</v>
      </c>
      <c r="Q75" s="16">
        <v>0</v>
      </c>
      <c r="R75" s="16">
        <v>0</v>
      </c>
      <c r="S75" s="16">
        <v>0</v>
      </c>
      <c r="T75" s="16">
        <v>0</v>
      </c>
      <c r="U75" s="8">
        <f t="shared" si="25"/>
        <v>0</v>
      </c>
      <c r="V75" s="8">
        <f t="shared" si="26"/>
        <v>0</v>
      </c>
      <c r="W75" s="7">
        <v>0.96929611844769425</v>
      </c>
      <c r="X75" s="7">
        <v>0.94861958696193271</v>
      </c>
      <c r="Y75" s="12">
        <v>0.28813587408531344</v>
      </c>
      <c r="Z75" s="12">
        <f t="shared" si="27"/>
        <v>0.27333133386372549</v>
      </c>
      <c r="AA75" s="12">
        <f t="shared" si="28"/>
        <v>1.0217964416610674</v>
      </c>
      <c r="AB75" s="12">
        <f t="shared" si="29"/>
        <v>0.2792889843364279</v>
      </c>
      <c r="AE75" s="5">
        <v>94</v>
      </c>
      <c r="AF75" s="16">
        <v>0</v>
      </c>
      <c r="AG75" s="16">
        <v>0</v>
      </c>
      <c r="AH75" s="16">
        <v>0</v>
      </c>
      <c r="AI75" s="16">
        <v>0</v>
      </c>
      <c r="AJ75" s="8">
        <f t="shared" si="30"/>
        <v>0</v>
      </c>
      <c r="AK75" s="8">
        <f t="shared" si="31"/>
        <v>0</v>
      </c>
      <c r="AL75" s="7">
        <v>0.96929611844769425</v>
      </c>
      <c r="AM75" s="7">
        <v>0.94861958696193271</v>
      </c>
      <c r="AN75" s="12">
        <v>0.28813587408531344</v>
      </c>
      <c r="AO75" s="12">
        <f t="shared" si="32"/>
        <v>0.27333133386372549</v>
      </c>
      <c r="AP75" s="12">
        <f t="shared" si="33"/>
        <v>1.0217964416610674</v>
      </c>
      <c r="AQ75" s="12">
        <f t="shared" si="34"/>
        <v>0.2792889843364279</v>
      </c>
      <c r="AT75" s="5">
        <v>94</v>
      </c>
      <c r="AU75" s="16">
        <v>0</v>
      </c>
      <c r="AV75" s="16">
        <v>0</v>
      </c>
      <c r="AW75" s="16">
        <v>0</v>
      </c>
      <c r="AX75" s="16">
        <v>0</v>
      </c>
      <c r="AY75" s="8">
        <f t="shared" si="35"/>
        <v>0</v>
      </c>
      <c r="AZ75" s="8">
        <f t="shared" si="36"/>
        <v>0</v>
      </c>
      <c r="BA75" s="7">
        <v>0.96929611844769425</v>
      </c>
      <c r="BB75" s="7">
        <v>0.94861958696193271</v>
      </c>
      <c r="BC75" s="12">
        <v>0.28813587408531344</v>
      </c>
      <c r="BD75" s="12">
        <f t="shared" si="37"/>
        <v>0.27333133386372549</v>
      </c>
      <c r="BE75" s="12">
        <f t="shared" si="38"/>
        <v>1.0217964416610674</v>
      </c>
      <c r="BF75" s="12">
        <f t="shared" si="39"/>
        <v>0.2792889843364279</v>
      </c>
    </row>
    <row r="76" spans="1:59" x14ac:dyDescent="0.3">
      <c r="A76" s="5" t="s">
        <v>751</v>
      </c>
      <c r="B76" s="16">
        <v>74</v>
      </c>
      <c r="C76" s="16">
        <v>109</v>
      </c>
      <c r="D76" s="16">
        <v>12</v>
      </c>
      <c r="E76" s="16">
        <v>195</v>
      </c>
      <c r="F76" s="8">
        <f t="shared" si="20"/>
        <v>24.666666666666668</v>
      </c>
      <c r="G76" s="8">
        <f t="shared" si="21"/>
        <v>27.25</v>
      </c>
      <c r="H76" s="8">
        <f>SUM(H8:H75)</f>
        <v>68.209226763457593</v>
      </c>
      <c r="I76" s="8">
        <f>SUM(I8:I75)</f>
        <v>67.669944938226976</v>
      </c>
      <c r="J76" s="7">
        <f>1/(1+'SPF Coefficients'!$G$10*I76)</f>
        <v>5.6420798402991848E-3</v>
      </c>
      <c r="K76" s="7">
        <f t="shared" si="22"/>
        <v>27.478052556481973</v>
      </c>
      <c r="L76" s="7">
        <f t="shared" si="23"/>
        <v>1.0079692960548867</v>
      </c>
      <c r="M76" s="7">
        <f t="shared" si="24"/>
        <v>27.697033292316316</v>
      </c>
      <c r="P76" s="5" t="s">
        <v>751</v>
      </c>
      <c r="Q76" s="16">
        <v>6</v>
      </c>
      <c r="R76" s="16">
        <v>13</v>
      </c>
      <c r="S76" s="16">
        <v>0</v>
      </c>
      <c r="T76" s="16">
        <v>19</v>
      </c>
      <c r="U76" s="8">
        <f t="shared" si="25"/>
        <v>2</v>
      </c>
      <c r="V76" s="8">
        <f t="shared" si="26"/>
        <v>3.25</v>
      </c>
      <c r="W76" s="8">
        <f>SUM(W8:W75)</f>
        <v>68.209226763457593</v>
      </c>
      <c r="X76" s="8">
        <f>SUM(X8:X75)</f>
        <v>67.669944938226976</v>
      </c>
      <c r="Y76" s="7">
        <v>5.6420798402991848E-3</v>
      </c>
      <c r="Z76" s="7">
        <f t="shared" si="27"/>
        <v>3.6134624726491538</v>
      </c>
      <c r="AA76" s="7">
        <f t="shared" si="28"/>
        <v>1.0079692960548867</v>
      </c>
      <c r="AB76" s="7">
        <f t="shared" si="29"/>
        <v>3.6422592248769177</v>
      </c>
      <c r="AE76" s="5" t="s">
        <v>751</v>
      </c>
      <c r="AF76" s="16">
        <v>7</v>
      </c>
      <c r="AG76" s="16">
        <v>3</v>
      </c>
      <c r="AH76" s="16">
        <v>0</v>
      </c>
      <c r="AI76" s="16">
        <v>10</v>
      </c>
      <c r="AJ76" s="8">
        <f t="shared" si="30"/>
        <v>2.3333333333333335</v>
      </c>
      <c r="AK76" s="8">
        <f t="shared" si="31"/>
        <v>0.75</v>
      </c>
      <c r="AL76" s="8">
        <f>SUM(AL8:AL75)</f>
        <v>68.209226763457593</v>
      </c>
      <c r="AM76" s="8">
        <f>SUM(AM8:AM75)</f>
        <v>67.669944938226976</v>
      </c>
      <c r="AN76" s="7">
        <v>5.6420798402991848E-3</v>
      </c>
      <c r="AO76" s="7">
        <f t="shared" si="32"/>
        <v>1.127567672249902</v>
      </c>
      <c r="AP76" s="7">
        <f t="shared" si="33"/>
        <v>1.0079692960548867</v>
      </c>
      <c r="AQ76" s="7">
        <f t="shared" si="34"/>
        <v>1.136553592851981</v>
      </c>
      <c r="AT76" s="5" t="s">
        <v>751</v>
      </c>
      <c r="AU76" s="16">
        <v>5</v>
      </c>
      <c r="AV76" s="16">
        <v>2</v>
      </c>
      <c r="AW76" s="16">
        <v>1</v>
      </c>
      <c r="AX76" s="16">
        <v>8</v>
      </c>
      <c r="AY76" s="8">
        <f t="shared" si="35"/>
        <v>1.6666666666666667</v>
      </c>
      <c r="AZ76" s="8">
        <f t="shared" si="36"/>
        <v>0.5</v>
      </c>
      <c r="BA76" s="8">
        <f>SUM(BA8:BA75)</f>
        <v>68.209226763457593</v>
      </c>
      <c r="BB76" s="8">
        <f>SUM(BB8:BB75)</f>
        <v>67.669944938226976</v>
      </c>
      <c r="BC76" s="7">
        <v>5.6420798402991848E-3</v>
      </c>
      <c r="BD76" s="7">
        <f t="shared" si="37"/>
        <v>0.87897819220997664</v>
      </c>
      <c r="BE76" s="7">
        <f t="shared" si="38"/>
        <v>1.0079692960548867</v>
      </c>
      <c r="BF76" s="7">
        <f t="shared" si="39"/>
        <v>0.88598302964948705</v>
      </c>
    </row>
    <row r="77" spans="1:59" x14ac:dyDescent="0.3">
      <c r="F77" s="11" t="s">
        <v>796</v>
      </c>
      <c r="G77" s="11" t="s">
        <v>797</v>
      </c>
      <c r="H77" s="11" t="s">
        <v>798</v>
      </c>
      <c r="I77" s="11" t="s">
        <v>799</v>
      </c>
      <c r="J77" s="11" t="s">
        <v>800</v>
      </c>
      <c r="K77" s="11" t="s">
        <v>801</v>
      </c>
      <c r="L77" s="11" t="s">
        <v>802</v>
      </c>
      <c r="M77" s="11" t="s">
        <v>803</v>
      </c>
      <c r="U77" s="11" t="s">
        <v>796</v>
      </c>
      <c r="V77" s="11" t="s">
        <v>797</v>
      </c>
      <c r="W77" s="11" t="s">
        <v>798</v>
      </c>
      <c r="X77" s="11" t="s">
        <v>799</v>
      </c>
      <c r="Y77" s="11" t="s">
        <v>800</v>
      </c>
      <c r="Z77" s="11" t="s">
        <v>801</v>
      </c>
      <c r="AA77" s="11" t="s">
        <v>802</v>
      </c>
      <c r="AB77" s="11" t="s">
        <v>803</v>
      </c>
      <c r="AJ77" s="11" t="s">
        <v>796</v>
      </c>
      <c r="AK77" s="11" t="s">
        <v>797</v>
      </c>
      <c r="AL77" s="11" t="s">
        <v>798</v>
      </c>
      <c r="AM77" s="11" t="s">
        <v>799</v>
      </c>
      <c r="AN77" s="11" t="s">
        <v>800</v>
      </c>
      <c r="AO77" s="11" t="s">
        <v>801</v>
      </c>
      <c r="AP77" s="11" t="s">
        <v>802</v>
      </c>
      <c r="AQ77" s="11" t="s">
        <v>803</v>
      </c>
      <c r="AY77" s="11" t="s">
        <v>796</v>
      </c>
      <c r="AZ77" s="11" t="s">
        <v>797</v>
      </c>
      <c r="BA77" s="11" t="s">
        <v>798</v>
      </c>
      <c r="BB77" s="11" t="s">
        <v>799</v>
      </c>
      <c r="BC77" s="11" t="s">
        <v>800</v>
      </c>
      <c r="BD77" s="11" t="s">
        <v>801</v>
      </c>
      <c r="BE77" s="11" t="s">
        <v>802</v>
      </c>
      <c r="BF77" s="11" t="s">
        <v>803</v>
      </c>
    </row>
    <row r="79" spans="1:59" ht="20.399999999999999" thickBot="1" x14ac:dyDescent="0.45">
      <c r="P79" s="18" t="s">
        <v>804</v>
      </c>
      <c r="Q79" s="18"/>
      <c r="R79" s="18"/>
      <c r="S79" s="18"/>
      <c r="T79" s="18"/>
      <c r="U79" s="18"/>
      <c r="V79" s="18"/>
      <c r="W79" s="18"/>
      <c r="X79" s="18"/>
      <c r="Y79" s="18"/>
      <c r="Z79" s="18"/>
      <c r="AA79" s="18"/>
      <c r="AB79" s="18"/>
      <c r="AC79" s="18"/>
      <c r="AE79" s="18" t="s">
        <v>804</v>
      </c>
      <c r="AF79" s="18"/>
      <c r="AG79" s="18"/>
      <c r="AH79" s="18"/>
      <c r="AI79" s="18"/>
      <c r="AJ79" s="18"/>
      <c r="AK79" s="18"/>
      <c r="AL79" s="18"/>
      <c r="AM79" s="18"/>
      <c r="AN79" s="18"/>
      <c r="AO79" s="18"/>
      <c r="AP79" s="18"/>
      <c r="AQ79" s="18"/>
      <c r="AR79" s="18"/>
      <c r="AT79" s="18" t="s">
        <v>804</v>
      </c>
      <c r="AU79" s="18"/>
      <c r="AV79" s="18"/>
      <c r="AW79" s="18"/>
      <c r="AX79" s="18"/>
      <c r="AY79" s="18"/>
      <c r="AZ79" s="18"/>
      <c r="BA79" s="18"/>
      <c r="BB79" s="18"/>
      <c r="BC79" s="18"/>
      <c r="BD79" s="18"/>
      <c r="BE79" s="18"/>
      <c r="BF79" s="18"/>
      <c r="BG79" s="18"/>
    </row>
    <row r="80" spans="1:59" ht="15" thickTop="1" x14ac:dyDescent="0.3">
      <c r="P80" s="4" t="s">
        <v>733</v>
      </c>
      <c r="Q80" t="s">
        <v>742</v>
      </c>
      <c r="AE80" s="4" t="s">
        <v>733</v>
      </c>
      <c r="AF80" t="s">
        <v>742</v>
      </c>
      <c r="AT80" s="4" t="s">
        <v>733</v>
      </c>
      <c r="AU80" t="s">
        <v>742</v>
      </c>
    </row>
    <row r="81" spans="1:59" x14ac:dyDescent="0.3">
      <c r="B81" t="s">
        <v>817</v>
      </c>
      <c r="C81" t="s">
        <v>824</v>
      </c>
      <c r="D81" t="s">
        <v>819</v>
      </c>
      <c r="P81" s="4" t="s">
        <v>815</v>
      </c>
      <c r="Q81" t="s">
        <v>817</v>
      </c>
      <c r="AE81" s="4" t="s">
        <v>815</v>
      </c>
      <c r="AF81" t="s">
        <v>818</v>
      </c>
      <c r="AT81" s="4" t="s">
        <v>815</v>
      </c>
      <c r="AU81" t="s">
        <v>819</v>
      </c>
    </row>
    <row r="82" spans="1:59" ht="20.399999999999999" thickBot="1" x14ac:dyDescent="0.45">
      <c r="A82" t="s">
        <v>821</v>
      </c>
      <c r="B82" s="7">
        <f>AC5</f>
        <v>0.43061301306239042</v>
      </c>
      <c r="C82" s="7">
        <f>AR5</f>
        <v>1.0909361455045101</v>
      </c>
      <c r="D82" s="7">
        <f>BG5</f>
        <v>0.88264434142211023</v>
      </c>
      <c r="P82" s="4" t="s">
        <v>816</v>
      </c>
      <c r="Q82" t="s">
        <v>822</v>
      </c>
      <c r="AA82" s="13" t="s">
        <v>794</v>
      </c>
      <c r="AB82" s="13" t="s">
        <v>795</v>
      </c>
      <c r="AC82" s="14">
        <f>AB154*AA154*(1-Y154)</f>
        <v>4.1528566383764707</v>
      </c>
      <c r="AE82" s="4" t="s">
        <v>816</v>
      </c>
      <c r="AF82" t="s">
        <v>822</v>
      </c>
      <c r="AP82" s="13" t="s">
        <v>794</v>
      </c>
      <c r="AQ82" s="13" t="s">
        <v>795</v>
      </c>
      <c r="AR82" s="14">
        <f>AQ154*AP154*(1-AN154)</f>
        <v>12.691699209908094</v>
      </c>
      <c r="AT82" s="4" t="s">
        <v>816</v>
      </c>
      <c r="AU82" t="s">
        <v>822</v>
      </c>
      <c r="BE82" s="13" t="s">
        <v>794</v>
      </c>
      <c r="BF82" s="13" t="s">
        <v>795</v>
      </c>
      <c r="BG82" s="14">
        <f>BF154*BE154*(1-BC154)</f>
        <v>7.166565781269985</v>
      </c>
    </row>
    <row r="83" spans="1:59" ht="21" thickTop="1" thickBot="1" x14ac:dyDescent="0.45">
      <c r="A83" t="s">
        <v>822</v>
      </c>
      <c r="B83" s="7">
        <f>AC83</f>
        <v>0.906909155834</v>
      </c>
      <c r="C83" s="7">
        <f>AR83</f>
        <v>0.53664760049722438</v>
      </c>
      <c r="D83" s="7">
        <f>BG83</f>
        <v>0.8177421227471029</v>
      </c>
      <c r="AB83" s="9" t="s">
        <v>744</v>
      </c>
      <c r="AC83" s="14">
        <f>(U154/AB154)/(1+(AC82/(AB154^2)))</f>
        <v>0.906909155834</v>
      </c>
      <c r="AQ83" s="9" t="s">
        <v>744</v>
      </c>
      <c r="AR83" s="14">
        <f>(AJ154/AQ154)/(1+(AR82/(AQ154^2)))</f>
        <v>0.53664760049722438</v>
      </c>
      <c r="BF83" s="9" t="s">
        <v>744</v>
      </c>
      <c r="BG83" s="14">
        <f>(AY154/BF154)/(1+(BG82/(BF154^2)))</f>
        <v>0.8177421227471029</v>
      </c>
    </row>
    <row r="84" spans="1:59" ht="15" thickTop="1" x14ac:dyDescent="0.3">
      <c r="P84" s="4" t="s">
        <v>745</v>
      </c>
      <c r="Q84" s="4" t="s">
        <v>746</v>
      </c>
      <c r="AE84" s="4" t="s">
        <v>745</v>
      </c>
      <c r="AF84" s="4" t="s">
        <v>746</v>
      </c>
      <c r="AT84" s="4" t="s">
        <v>745</v>
      </c>
      <c r="AU84" s="4" t="s">
        <v>746</v>
      </c>
    </row>
    <row r="85" spans="1:59" x14ac:dyDescent="0.3">
      <c r="P85" s="4" t="s">
        <v>747</v>
      </c>
      <c r="Q85" t="s">
        <v>748</v>
      </c>
      <c r="R85" t="s">
        <v>749</v>
      </c>
      <c r="S85" t="s">
        <v>750</v>
      </c>
      <c r="T85" t="s">
        <v>751</v>
      </c>
      <c r="U85" s="11" t="s">
        <v>796</v>
      </c>
      <c r="V85" s="11" t="s">
        <v>797</v>
      </c>
      <c r="W85" s="11" t="s">
        <v>798</v>
      </c>
      <c r="X85" s="11" t="s">
        <v>799</v>
      </c>
      <c r="Y85" s="11" t="s">
        <v>800</v>
      </c>
      <c r="Z85" s="11" t="s">
        <v>801</v>
      </c>
      <c r="AA85" s="11" t="s">
        <v>802</v>
      </c>
      <c r="AB85" s="11" t="s">
        <v>803</v>
      </c>
      <c r="AE85" s="4" t="s">
        <v>747</v>
      </c>
      <c r="AF85" t="s">
        <v>748</v>
      </c>
      <c r="AG85" t="s">
        <v>749</v>
      </c>
      <c r="AH85" t="s">
        <v>750</v>
      </c>
      <c r="AI85" t="s">
        <v>751</v>
      </c>
      <c r="AJ85" s="11" t="s">
        <v>796</v>
      </c>
      <c r="AK85" s="11" t="s">
        <v>797</v>
      </c>
      <c r="AL85" s="11" t="s">
        <v>798</v>
      </c>
      <c r="AM85" s="11" t="s">
        <v>799</v>
      </c>
      <c r="AN85" s="11" t="s">
        <v>800</v>
      </c>
      <c r="AO85" s="11" t="s">
        <v>801</v>
      </c>
      <c r="AP85" s="11" t="s">
        <v>802</v>
      </c>
      <c r="AQ85" s="11" t="s">
        <v>803</v>
      </c>
      <c r="AT85" s="4" t="s">
        <v>747</v>
      </c>
      <c r="AU85" t="s">
        <v>748</v>
      </c>
      <c r="AV85" t="s">
        <v>749</v>
      </c>
      <c r="AW85" t="s">
        <v>750</v>
      </c>
      <c r="AX85" t="s">
        <v>751</v>
      </c>
      <c r="AY85" s="11" t="s">
        <v>796</v>
      </c>
      <c r="AZ85" s="11" t="s">
        <v>797</v>
      </c>
      <c r="BA85" s="11" t="s">
        <v>798</v>
      </c>
      <c r="BB85" s="11" t="s">
        <v>799</v>
      </c>
      <c r="BC85" s="11" t="s">
        <v>800</v>
      </c>
      <c r="BD85" s="11" t="s">
        <v>801</v>
      </c>
      <c r="BE85" s="11" t="s">
        <v>802</v>
      </c>
      <c r="BF85" s="11" t="s">
        <v>803</v>
      </c>
    </row>
    <row r="86" spans="1:59" x14ac:dyDescent="0.3">
      <c r="P86" s="5">
        <v>1</v>
      </c>
      <c r="Q86" s="16">
        <v>0</v>
      </c>
      <c r="R86" s="16">
        <v>0</v>
      </c>
      <c r="S86" s="16">
        <v>0</v>
      </c>
      <c r="T86" s="16">
        <v>0</v>
      </c>
      <c r="U86" s="8">
        <f>Q86/3</f>
        <v>0</v>
      </c>
      <c r="V86" s="8">
        <f>R86/4</f>
        <v>0</v>
      </c>
      <c r="W86" s="7">
        <v>1.0475970553740119</v>
      </c>
      <c r="X86" s="7">
        <v>1.0423426035676562</v>
      </c>
      <c r="Y86" s="12">
        <v>0.26920240423155711</v>
      </c>
      <c r="Z86" s="12">
        <f>(Y86*X86)+(1-Y86)*(V86)</f>
        <v>0.28060113491339389</v>
      </c>
      <c r="AA86" s="12">
        <f>W86/X86</f>
        <v>1.0050410026303935</v>
      </c>
      <c r="AB86" s="12">
        <f>Z86*AA86</f>
        <v>0.28201564597258372</v>
      </c>
      <c r="AE86" s="5">
        <v>1</v>
      </c>
      <c r="AF86" s="16">
        <v>0</v>
      </c>
      <c r="AG86" s="16">
        <v>0</v>
      </c>
      <c r="AH86" s="16">
        <v>0</v>
      </c>
      <c r="AI86" s="16">
        <v>0</v>
      </c>
      <c r="AJ86" s="8">
        <f>AF86/3</f>
        <v>0</v>
      </c>
      <c r="AK86" s="8">
        <f>AG86/4</f>
        <v>0</v>
      </c>
      <c r="AL86" s="7">
        <v>1.0475970553740119</v>
      </c>
      <c r="AM86" s="7">
        <v>1.0423426035676562</v>
      </c>
      <c r="AN86" s="12">
        <v>0.26920240423155711</v>
      </c>
      <c r="AO86" s="12">
        <f>(AN86*AM86)+(1-AN86)*(AK86)</f>
        <v>0.28060113491339389</v>
      </c>
      <c r="AP86" s="12">
        <f>AL86/AM86</f>
        <v>1.0050410026303935</v>
      </c>
      <c r="AQ86" s="12">
        <f>AO86*AP86</f>
        <v>0.28201564597258372</v>
      </c>
      <c r="AT86" s="5">
        <v>1</v>
      </c>
      <c r="AU86" s="16">
        <v>0</v>
      </c>
      <c r="AV86" s="16">
        <v>0</v>
      </c>
      <c r="AW86" s="16">
        <v>0</v>
      </c>
      <c r="AX86" s="16">
        <v>0</v>
      </c>
      <c r="AY86" s="8">
        <f>AU86/3</f>
        <v>0</v>
      </c>
      <c r="AZ86" s="8">
        <f>AV86/4</f>
        <v>0</v>
      </c>
      <c r="BA86" s="7">
        <v>1.0475970553740119</v>
      </c>
      <c r="BB86" s="7">
        <v>1.0423426035676562</v>
      </c>
      <c r="BC86" s="12">
        <v>0.26920240423155711</v>
      </c>
      <c r="BD86" s="12">
        <f>(BC86*BB86)+(1-BC86)*(AZ86)</f>
        <v>0.28060113491339389</v>
      </c>
      <c r="BE86" s="12">
        <f>BA86/BB86</f>
        <v>1.0050410026303935</v>
      </c>
      <c r="BF86" s="12">
        <f>BD86*BE86</f>
        <v>0.28201564597258372</v>
      </c>
    </row>
    <row r="87" spans="1:59" x14ac:dyDescent="0.3">
      <c r="P87" s="5">
        <v>2</v>
      </c>
      <c r="Q87" s="16">
        <v>0</v>
      </c>
      <c r="R87" s="16">
        <v>0</v>
      </c>
      <c r="S87" s="16">
        <v>0</v>
      </c>
      <c r="T87" s="16">
        <v>0</v>
      </c>
      <c r="U87" s="8">
        <f t="shared" ref="U87:U150" si="40">Q87/3</f>
        <v>0</v>
      </c>
      <c r="V87" s="8">
        <f t="shared" ref="V87:V150" si="41">R87/4</f>
        <v>0</v>
      </c>
      <c r="W87" s="7">
        <v>1.0117554513713647</v>
      </c>
      <c r="X87" s="7">
        <v>0.99849730014470128</v>
      </c>
      <c r="Y87" s="12">
        <v>0.27774025441387312</v>
      </c>
      <c r="Z87" s="12">
        <f t="shared" ref="Z87:Z150" si="42">(Y87*X87)+(1-Y87)*(V87)</f>
        <v>0.27732289417375477</v>
      </c>
      <c r="AA87" s="12">
        <f t="shared" ref="AA87:AA150" si="43">W87/X87</f>
        <v>1.0132781042319714</v>
      </c>
      <c r="AB87" s="12">
        <f t="shared" ref="AB87:AB150" si="44">Z87*AA87</f>
        <v>0.28100521646850585</v>
      </c>
      <c r="AE87" s="5">
        <v>2</v>
      </c>
      <c r="AF87" s="16">
        <v>0</v>
      </c>
      <c r="AG87" s="16">
        <v>0</v>
      </c>
      <c r="AH87" s="16">
        <v>0</v>
      </c>
      <c r="AI87" s="16">
        <v>0</v>
      </c>
      <c r="AJ87" s="8">
        <f t="shared" ref="AJ87:AJ150" si="45">AF87/3</f>
        <v>0</v>
      </c>
      <c r="AK87" s="8">
        <f t="shared" ref="AK87:AK150" si="46">AG87/4</f>
        <v>0</v>
      </c>
      <c r="AL87" s="7">
        <v>1.0117554513713647</v>
      </c>
      <c r="AM87" s="7">
        <v>0.99849730014470128</v>
      </c>
      <c r="AN87" s="12">
        <v>0.27774025441387312</v>
      </c>
      <c r="AO87" s="12">
        <f t="shared" ref="AO87:AO150" si="47">(AN87*AM87)+(1-AN87)*(AK87)</f>
        <v>0.27732289417375477</v>
      </c>
      <c r="AP87" s="12">
        <f t="shared" ref="AP87:AP150" si="48">AL87/AM87</f>
        <v>1.0132781042319714</v>
      </c>
      <c r="AQ87" s="12">
        <f t="shared" ref="AQ87:AQ150" si="49">AO87*AP87</f>
        <v>0.28100521646850585</v>
      </c>
      <c r="AT87" s="5">
        <v>2</v>
      </c>
      <c r="AU87" s="16">
        <v>0</v>
      </c>
      <c r="AV87" s="16">
        <v>0</v>
      </c>
      <c r="AW87" s="16">
        <v>0</v>
      </c>
      <c r="AX87" s="16">
        <v>0</v>
      </c>
      <c r="AY87" s="8">
        <f t="shared" ref="AY87:AY150" si="50">AU87/3</f>
        <v>0</v>
      </c>
      <c r="AZ87" s="8">
        <f t="shared" ref="AZ87:AZ150" si="51">AV87/4</f>
        <v>0</v>
      </c>
      <c r="BA87" s="7">
        <v>1.0117554513713647</v>
      </c>
      <c r="BB87" s="7">
        <v>0.99849730014470128</v>
      </c>
      <c r="BC87" s="12">
        <v>0.27774025441387312</v>
      </c>
      <c r="BD87" s="12">
        <f t="shared" ref="BD87:BD150" si="52">(BC87*BB87)+(1-BC87)*(AZ87)</f>
        <v>0.27732289417375477</v>
      </c>
      <c r="BE87" s="12">
        <f t="shared" ref="BE87:BE150" si="53">BA87/BB87</f>
        <v>1.0132781042319714</v>
      </c>
      <c r="BF87" s="12">
        <f t="shared" ref="BF87:BF150" si="54">BD87*BE87</f>
        <v>0.28100521646850585</v>
      </c>
    </row>
    <row r="88" spans="1:59" x14ac:dyDescent="0.3">
      <c r="P88" s="5">
        <v>3</v>
      </c>
      <c r="Q88" s="16">
        <v>0</v>
      </c>
      <c r="R88" s="16">
        <v>0</v>
      </c>
      <c r="S88" s="16">
        <v>0</v>
      </c>
      <c r="T88" s="16">
        <v>0</v>
      </c>
      <c r="U88" s="8">
        <f t="shared" si="40"/>
        <v>0</v>
      </c>
      <c r="V88" s="8">
        <f t="shared" si="41"/>
        <v>0</v>
      </c>
      <c r="W88" s="7">
        <v>1.0340900001068061</v>
      </c>
      <c r="X88" s="7">
        <v>1.0261635134291562</v>
      </c>
      <c r="Y88" s="12">
        <v>0.2722910930135497</v>
      </c>
      <c r="Z88" s="12">
        <f t="shared" si="42"/>
        <v>0.27941518468224935</v>
      </c>
      <c r="AA88" s="12">
        <f t="shared" si="43"/>
        <v>1.0077243895089991</v>
      </c>
      <c r="AB88" s="12">
        <f t="shared" si="44"/>
        <v>0.28157349640346396</v>
      </c>
      <c r="AE88" s="5">
        <v>3</v>
      </c>
      <c r="AF88" s="16">
        <v>2</v>
      </c>
      <c r="AG88" s="16">
        <v>2</v>
      </c>
      <c r="AH88" s="16">
        <v>0</v>
      </c>
      <c r="AI88" s="16">
        <v>4</v>
      </c>
      <c r="AJ88" s="8">
        <f t="shared" si="45"/>
        <v>0.66666666666666663</v>
      </c>
      <c r="AK88" s="8">
        <f t="shared" si="46"/>
        <v>0.5</v>
      </c>
      <c r="AL88" s="7">
        <v>1.0340900001068061</v>
      </c>
      <c r="AM88" s="7">
        <v>1.0261635134291562</v>
      </c>
      <c r="AN88" s="12">
        <v>0.2722910930135497</v>
      </c>
      <c r="AO88" s="12">
        <f t="shared" si="47"/>
        <v>0.64326963817547456</v>
      </c>
      <c r="AP88" s="12">
        <f t="shared" si="48"/>
        <v>1.0077243895089991</v>
      </c>
      <c r="AQ88" s="12">
        <f t="shared" si="49"/>
        <v>0.64823850342005485</v>
      </c>
      <c r="AT88" s="5">
        <v>3</v>
      </c>
      <c r="AU88" s="16">
        <v>0</v>
      </c>
      <c r="AV88" s="16">
        <v>0</v>
      </c>
      <c r="AW88" s="16">
        <v>0</v>
      </c>
      <c r="AX88" s="16">
        <v>0</v>
      </c>
      <c r="AY88" s="8">
        <f t="shared" si="50"/>
        <v>0</v>
      </c>
      <c r="AZ88" s="8">
        <f t="shared" si="51"/>
        <v>0</v>
      </c>
      <c r="BA88" s="7">
        <v>1.0340900001068061</v>
      </c>
      <c r="BB88" s="7">
        <v>1.0261635134291562</v>
      </c>
      <c r="BC88" s="12">
        <v>0.2722910930135497</v>
      </c>
      <c r="BD88" s="12">
        <f t="shared" si="52"/>
        <v>0.27941518468224935</v>
      </c>
      <c r="BE88" s="12">
        <f t="shared" si="53"/>
        <v>1.0077243895089991</v>
      </c>
      <c r="BF88" s="12">
        <f t="shared" si="54"/>
        <v>0.28157349640346396</v>
      </c>
    </row>
    <row r="89" spans="1:59" x14ac:dyDescent="0.3">
      <c r="P89" s="5">
        <v>4</v>
      </c>
      <c r="Q89" s="16">
        <v>0</v>
      </c>
      <c r="R89" s="16">
        <v>0</v>
      </c>
      <c r="S89" s="16">
        <v>0</v>
      </c>
      <c r="T89" s="16">
        <v>0</v>
      </c>
      <c r="U89" s="8">
        <f t="shared" si="40"/>
        <v>0</v>
      </c>
      <c r="V89" s="8">
        <f t="shared" si="41"/>
        <v>0</v>
      </c>
      <c r="W89" s="7">
        <v>1.014085474135656</v>
      </c>
      <c r="X89" s="7">
        <v>1.0061589874580061</v>
      </c>
      <c r="Y89" s="12">
        <v>0.27620948587131655</v>
      </c>
      <c r="Z89" s="12">
        <f t="shared" si="42"/>
        <v>0.27791065663058029</v>
      </c>
      <c r="AA89" s="12">
        <f t="shared" si="43"/>
        <v>1.0078779663815116</v>
      </c>
      <c r="AB89" s="12">
        <f t="shared" si="44"/>
        <v>0.28010002744057982</v>
      </c>
      <c r="AE89" s="5">
        <v>4</v>
      </c>
      <c r="AF89" s="16">
        <v>0</v>
      </c>
      <c r="AG89" s="16">
        <v>4</v>
      </c>
      <c r="AH89" s="16">
        <v>1</v>
      </c>
      <c r="AI89" s="16">
        <v>5</v>
      </c>
      <c r="AJ89" s="8">
        <f t="shared" si="45"/>
        <v>0</v>
      </c>
      <c r="AK89" s="8">
        <f t="shared" si="46"/>
        <v>1</v>
      </c>
      <c r="AL89" s="7">
        <v>1.014085474135656</v>
      </c>
      <c r="AM89" s="7">
        <v>1.0061589874580061</v>
      </c>
      <c r="AN89" s="12">
        <v>0.27620948587131655</v>
      </c>
      <c r="AO89" s="12">
        <f t="shared" si="47"/>
        <v>1.0017011707592638</v>
      </c>
      <c r="AP89" s="12">
        <f t="shared" si="48"/>
        <v>1.0078779663815116</v>
      </c>
      <c r="AQ89" s="12">
        <f t="shared" si="49"/>
        <v>1.0095925389068261</v>
      </c>
      <c r="AT89" s="5">
        <v>4</v>
      </c>
      <c r="AU89" s="16">
        <v>0</v>
      </c>
      <c r="AV89" s="16">
        <v>0</v>
      </c>
      <c r="AW89" s="16">
        <v>0</v>
      </c>
      <c r="AX89" s="16">
        <v>0</v>
      </c>
      <c r="AY89" s="8">
        <f t="shared" si="50"/>
        <v>0</v>
      </c>
      <c r="AZ89" s="8">
        <f t="shared" si="51"/>
        <v>0</v>
      </c>
      <c r="BA89" s="7">
        <v>1.014085474135656</v>
      </c>
      <c r="BB89" s="7">
        <v>1.0061589874580061</v>
      </c>
      <c r="BC89" s="12">
        <v>0.27620948587131655</v>
      </c>
      <c r="BD89" s="12">
        <f t="shared" si="52"/>
        <v>0.27791065663058029</v>
      </c>
      <c r="BE89" s="12">
        <f t="shared" si="53"/>
        <v>1.0078779663815116</v>
      </c>
      <c r="BF89" s="12">
        <f t="shared" si="54"/>
        <v>0.28010002744057982</v>
      </c>
    </row>
    <row r="90" spans="1:59" x14ac:dyDescent="0.3">
      <c r="P90" s="5">
        <v>7</v>
      </c>
      <c r="Q90" s="16">
        <v>0</v>
      </c>
      <c r="R90" s="16">
        <v>0</v>
      </c>
      <c r="S90" s="16">
        <v>0</v>
      </c>
      <c r="T90" s="16">
        <v>0</v>
      </c>
      <c r="U90" s="8">
        <f t="shared" si="40"/>
        <v>0</v>
      </c>
      <c r="V90" s="8">
        <f t="shared" si="41"/>
        <v>0</v>
      </c>
      <c r="W90" s="7">
        <v>0.90285623654773772</v>
      </c>
      <c r="X90" s="7">
        <v>0.89728219312664315</v>
      </c>
      <c r="Y90" s="12">
        <v>0.2996809826612245</v>
      </c>
      <c r="Z90" s="12">
        <f t="shared" si="42"/>
        <v>0.26889840936061105</v>
      </c>
      <c r="AA90" s="12">
        <f t="shared" si="43"/>
        <v>1.0062121409115135</v>
      </c>
      <c r="AB90" s="12">
        <f t="shared" si="44"/>
        <v>0.27056884417044097</v>
      </c>
      <c r="AE90" s="5">
        <v>7</v>
      </c>
      <c r="AF90" s="16">
        <v>0</v>
      </c>
      <c r="AG90" s="16">
        <v>0</v>
      </c>
      <c r="AH90" s="16">
        <v>0</v>
      </c>
      <c r="AI90" s="16">
        <v>0</v>
      </c>
      <c r="AJ90" s="8">
        <f t="shared" si="45"/>
        <v>0</v>
      </c>
      <c r="AK90" s="8">
        <f t="shared" si="46"/>
        <v>0</v>
      </c>
      <c r="AL90" s="7">
        <v>0.90285623654773772</v>
      </c>
      <c r="AM90" s="7">
        <v>0.89728219312664315</v>
      </c>
      <c r="AN90" s="12">
        <v>0.2996809826612245</v>
      </c>
      <c r="AO90" s="12">
        <f t="shared" si="47"/>
        <v>0.26889840936061105</v>
      </c>
      <c r="AP90" s="12">
        <f t="shared" si="48"/>
        <v>1.0062121409115135</v>
      </c>
      <c r="AQ90" s="12">
        <f t="shared" si="49"/>
        <v>0.27056884417044097</v>
      </c>
      <c r="AT90" s="5">
        <v>7</v>
      </c>
      <c r="AU90" s="16">
        <v>0</v>
      </c>
      <c r="AV90" s="16">
        <v>0</v>
      </c>
      <c r="AW90" s="16">
        <v>0</v>
      </c>
      <c r="AX90" s="16">
        <v>0</v>
      </c>
      <c r="AY90" s="8">
        <f t="shared" si="50"/>
        <v>0</v>
      </c>
      <c r="AZ90" s="8">
        <f t="shared" si="51"/>
        <v>0</v>
      </c>
      <c r="BA90" s="7">
        <v>0.90285623654773772</v>
      </c>
      <c r="BB90" s="7">
        <v>0.89728219312664315</v>
      </c>
      <c r="BC90" s="12">
        <v>0.2996809826612245</v>
      </c>
      <c r="BD90" s="12">
        <f t="shared" si="52"/>
        <v>0.26889840936061105</v>
      </c>
      <c r="BE90" s="12">
        <f t="shared" si="53"/>
        <v>1.0062121409115135</v>
      </c>
      <c r="BF90" s="12">
        <f t="shared" si="54"/>
        <v>0.27056884417044097</v>
      </c>
    </row>
    <row r="91" spans="1:59" x14ac:dyDescent="0.3">
      <c r="P91" s="5">
        <v>8</v>
      </c>
      <c r="Q91" s="16">
        <v>0</v>
      </c>
      <c r="R91" s="16">
        <v>0</v>
      </c>
      <c r="S91" s="16">
        <v>0</v>
      </c>
      <c r="T91" s="16">
        <v>0</v>
      </c>
      <c r="U91" s="8">
        <f t="shared" si="40"/>
        <v>0</v>
      </c>
      <c r="V91" s="8">
        <f t="shared" si="41"/>
        <v>0</v>
      </c>
      <c r="W91" s="7">
        <v>0.99576790641721757</v>
      </c>
      <c r="X91" s="7">
        <v>0.99064256649705251</v>
      </c>
      <c r="Y91" s="12">
        <v>0.27932730720468801</v>
      </c>
      <c r="Z91" s="12">
        <f t="shared" si="42"/>
        <v>0.27671352050196274</v>
      </c>
      <c r="AA91" s="12">
        <f t="shared" si="43"/>
        <v>1.0051737529695381</v>
      </c>
      <c r="AB91" s="12">
        <f t="shared" si="44"/>
        <v>0.27814516790037114</v>
      </c>
      <c r="AE91" s="5">
        <v>8</v>
      </c>
      <c r="AF91" s="16">
        <v>3</v>
      </c>
      <c r="AG91" s="16">
        <v>4</v>
      </c>
      <c r="AH91" s="16">
        <v>1</v>
      </c>
      <c r="AI91" s="16">
        <v>8</v>
      </c>
      <c r="AJ91" s="8">
        <f t="shared" si="45"/>
        <v>1</v>
      </c>
      <c r="AK91" s="8">
        <f t="shared" si="46"/>
        <v>1</v>
      </c>
      <c r="AL91" s="7">
        <v>0.99576790641721757</v>
      </c>
      <c r="AM91" s="7">
        <v>0.99064256649705251</v>
      </c>
      <c r="AN91" s="12">
        <v>0.27932730720468801</v>
      </c>
      <c r="AO91" s="12">
        <f t="shared" si="47"/>
        <v>0.99738621329727473</v>
      </c>
      <c r="AP91" s="12">
        <f t="shared" si="48"/>
        <v>1.0051737529695381</v>
      </c>
      <c r="AQ91" s="12">
        <f t="shared" si="49"/>
        <v>1.0025464431800979</v>
      </c>
      <c r="AT91" s="5">
        <v>8</v>
      </c>
      <c r="AU91" s="16">
        <v>0</v>
      </c>
      <c r="AV91" s="16">
        <v>0</v>
      </c>
      <c r="AW91" s="16">
        <v>0</v>
      </c>
      <c r="AX91" s="16">
        <v>0</v>
      </c>
      <c r="AY91" s="8">
        <f t="shared" si="50"/>
        <v>0</v>
      </c>
      <c r="AZ91" s="8">
        <f t="shared" si="51"/>
        <v>0</v>
      </c>
      <c r="BA91" s="7">
        <v>0.99576790641721757</v>
      </c>
      <c r="BB91" s="7">
        <v>0.99064256649705251</v>
      </c>
      <c r="BC91" s="12">
        <v>0.27932730720468801</v>
      </c>
      <c r="BD91" s="12">
        <f t="shared" si="52"/>
        <v>0.27671352050196274</v>
      </c>
      <c r="BE91" s="12">
        <f t="shared" si="53"/>
        <v>1.0051737529695381</v>
      </c>
      <c r="BF91" s="12">
        <f t="shared" si="54"/>
        <v>0.27814516790037114</v>
      </c>
    </row>
    <row r="92" spans="1:59" x14ac:dyDescent="0.3">
      <c r="P92" s="5">
        <v>9</v>
      </c>
      <c r="Q92" s="16">
        <v>0</v>
      </c>
      <c r="R92" s="16">
        <v>0</v>
      </c>
      <c r="S92" s="16">
        <v>0</v>
      </c>
      <c r="T92" s="16">
        <v>0</v>
      </c>
      <c r="U92" s="8">
        <f t="shared" si="40"/>
        <v>0</v>
      </c>
      <c r="V92" s="8">
        <f t="shared" si="41"/>
        <v>0</v>
      </c>
      <c r="W92" s="7">
        <v>0.99297570013275771</v>
      </c>
      <c r="X92" s="7">
        <v>0.97946353061916636</v>
      </c>
      <c r="Y92" s="12">
        <v>0.2816175692552681</v>
      </c>
      <c r="Z92" s="12">
        <f t="shared" si="42"/>
        <v>0.27583413866715251</v>
      </c>
      <c r="AA92" s="12">
        <f t="shared" si="43"/>
        <v>1.0137954799654967</v>
      </c>
      <c r="AB92" s="12">
        <f t="shared" si="44"/>
        <v>0.27963940300093526</v>
      </c>
      <c r="AE92" s="5">
        <v>9</v>
      </c>
      <c r="AF92" s="16">
        <v>0</v>
      </c>
      <c r="AG92" s="16">
        <v>2</v>
      </c>
      <c r="AH92" s="16">
        <v>0</v>
      </c>
      <c r="AI92" s="16">
        <v>2</v>
      </c>
      <c r="AJ92" s="8">
        <f t="shared" si="45"/>
        <v>0</v>
      </c>
      <c r="AK92" s="8">
        <f t="shared" si="46"/>
        <v>0.5</v>
      </c>
      <c r="AL92" s="7">
        <v>0.99297570013275771</v>
      </c>
      <c r="AM92" s="7">
        <v>0.97946353061916636</v>
      </c>
      <c r="AN92" s="12">
        <v>0.2816175692552681</v>
      </c>
      <c r="AO92" s="12">
        <f t="shared" si="47"/>
        <v>0.63502535403951854</v>
      </c>
      <c r="AP92" s="12">
        <f t="shared" si="48"/>
        <v>1.0137954799654967</v>
      </c>
      <c r="AQ92" s="12">
        <f t="shared" si="49"/>
        <v>0.64378583358875319</v>
      </c>
      <c r="AT92" s="5">
        <v>9</v>
      </c>
      <c r="AU92" s="16">
        <v>0</v>
      </c>
      <c r="AV92" s="16">
        <v>0</v>
      </c>
      <c r="AW92" s="16">
        <v>0</v>
      </c>
      <c r="AX92" s="16">
        <v>0</v>
      </c>
      <c r="AY92" s="8">
        <f t="shared" si="50"/>
        <v>0</v>
      </c>
      <c r="AZ92" s="8">
        <f t="shared" si="51"/>
        <v>0</v>
      </c>
      <c r="BA92" s="7">
        <v>0.99297570013275771</v>
      </c>
      <c r="BB92" s="7">
        <v>0.97946353061916636</v>
      </c>
      <c r="BC92" s="12">
        <v>0.2816175692552681</v>
      </c>
      <c r="BD92" s="12">
        <f t="shared" si="52"/>
        <v>0.27583413866715251</v>
      </c>
      <c r="BE92" s="12">
        <f t="shared" si="53"/>
        <v>1.0137954799654967</v>
      </c>
      <c r="BF92" s="12">
        <f t="shared" si="54"/>
        <v>0.27963940300093526</v>
      </c>
    </row>
    <row r="93" spans="1:59" x14ac:dyDescent="0.3">
      <c r="P93" s="5">
        <v>10</v>
      </c>
      <c r="Q93" s="16">
        <v>0</v>
      </c>
      <c r="R93" s="16">
        <v>0</v>
      </c>
      <c r="S93" s="16">
        <v>0</v>
      </c>
      <c r="T93" s="16">
        <v>0</v>
      </c>
      <c r="U93" s="8">
        <f t="shared" si="40"/>
        <v>0</v>
      </c>
      <c r="V93" s="8">
        <f t="shared" si="41"/>
        <v>0</v>
      </c>
      <c r="W93" s="7">
        <v>1.0194731219132065</v>
      </c>
      <c r="X93" s="7">
        <v>1.0059609523996154</v>
      </c>
      <c r="Y93" s="12">
        <v>0.27624883986574078</v>
      </c>
      <c r="Z93" s="12">
        <f t="shared" si="42"/>
        <v>0.27789554605062944</v>
      </c>
      <c r="AA93" s="12">
        <f t="shared" si="43"/>
        <v>1.0134321013965395</v>
      </c>
      <c r="AB93" s="12">
        <f t="shared" si="44"/>
        <v>0.28162826720282819</v>
      </c>
      <c r="AE93" s="5">
        <v>10</v>
      </c>
      <c r="AF93" s="16">
        <v>1</v>
      </c>
      <c r="AG93" s="16">
        <v>3</v>
      </c>
      <c r="AH93" s="16">
        <v>1</v>
      </c>
      <c r="AI93" s="16">
        <v>5</v>
      </c>
      <c r="AJ93" s="8">
        <f t="shared" si="45"/>
        <v>0.33333333333333331</v>
      </c>
      <c r="AK93" s="8">
        <f t="shared" si="46"/>
        <v>0.75</v>
      </c>
      <c r="AL93" s="7">
        <v>1.0194731219132065</v>
      </c>
      <c r="AM93" s="7">
        <v>1.0059609523996154</v>
      </c>
      <c r="AN93" s="12">
        <v>0.27624883986574078</v>
      </c>
      <c r="AO93" s="12">
        <f t="shared" si="47"/>
        <v>0.82070891615132391</v>
      </c>
      <c r="AP93" s="12">
        <f t="shared" si="48"/>
        <v>1.0134321013965395</v>
      </c>
      <c r="AQ93" s="12">
        <f t="shared" si="49"/>
        <v>0.83173276153011255</v>
      </c>
      <c r="AT93" s="5">
        <v>10</v>
      </c>
      <c r="AU93" s="16">
        <v>0</v>
      </c>
      <c r="AV93" s="16">
        <v>0</v>
      </c>
      <c r="AW93" s="16">
        <v>0</v>
      </c>
      <c r="AX93" s="16">
        <v>0</v>
      </c>
      <c r="AY93" s="8">
        <f t="shared" si="50"/>
        <v>0</v>
      </c>
      <c r="AZ93" s="8">
        <f t="shared" si="51"/>
        <v>0</v>
      </c>
      <c r="BA93" s="7">
        <v>1.0194731219132065</v>
      </c>
      <c r="BB93" s="7">
        <v>1.0059609523996154</v>
      </c>
      <c r="BC93" s="12">
        <v>0.27624883986574078</v>
      </c>
      <c r="BD93" s="12">
        <f t="shared" si="52"/>
        <v>0.27789554605062944</v>
      </c>
      <c r="BE93" s="12">
        <f t="shared" si="53"/>
        <v>1.0134321013965395</v>
      </c>
      <c r="BF93" s="12">
        <f t="shared" si="54"/>
        <v>0.28162826720282819</v>
      </c>
    </row>
    <row r="94" spans="1:59" x14ac:dyDescent="0.3">
      <c r="P94" s="5">
        <v>11</v>
      </c>
      <c r="Q94" s="16">
        <v>0</v>
      </c>
      <c r="R94" s="16">
        <v>0</v>
      </c>
      <c r="S94" s="16">
        <v>0</v>
      </c>
      <c r="T94" s="16">
        <v>0</v>
      </c>
      <c r="U94" s="8">
        <f t="shared" si="40"/>
        <v>0</v>
      </c>
      <c r="V94" s="8">
        <f t="shared" si="41"/>
        <v>0</v>
      </c>
      <c r="W94" s="7">
        <v>1.0258515205543606</v>
      </c>
      <c r="X94" s="7">
        <v>1.01900859853153</v>
      </c>
      <c r="Y94" s="12">
        <v>0.27367972838869736</v>
      </c>
      <c r="Z94" s="12">
        <f t="shared" si="42"/>
        <v>0.2788819964718563</v>
      </c>
      <c r="AA94" s="12">
        <f t="shared" si="43"/>
        <v>1.00671527407393</v>
      </c>
      <c r="AB94" s="12">
        <f t="shared" si="44"/>
        <v>0.2807547655124496</v>
      </c>
      <c r="AE94" s="5">
        <v>11</v>
      </c>
      <c r="AF94" s="16">
        <v>2</v>
      </c>
      <c r="AG94" s="16">
        <v>4</v>
      </c>
      <c r="AH94" s="16">
        <v>0</v>
      </c>
      <c r="AI94" s="16">
        <v>6</v>
      </c>
      <c r="AJ94" s="8">
        <f t="shared" si="45"/>
        <v>0.66666666666666663</v>
      </c>
      <c r="AK94" s="8">
        <f t="shared" si="46"/>
        <v>1</v>
      </c>
      <c r="AL94" s="7">
        <v>1.0258515205543606</v>
      </c>
      <c r="AM94" s="7">
        <v>1.01900859853153</v>
      </c>
      <c r="AN94" s="12">
        <v>0.27367972838869736</v>
      </c>
      <c r="AO94" s="12">
        <f t="shared" si="47"/>
        <v>1.0052022680831589</v>
      </c>
      <c r="AP94" s="12">
        <f t="shared" si="48"/>
        <v>1.00671527407393</v>
      </c>
      <c r="AQ94" s="12">
        <f t="shared" si="49"/>
        <v>1.0119524768130734</v>
      </c>
      <c r="AT94" s="5">
        <v>11</v>
      </c>
      <c r="AU94" s="16">
        <v>0</v>
      </c>
      <c r="AV94" s="16">
        <v>0</v>
      </c>
      <c r="AW94" s="16">
        <v>0</v>
      </c>
      <c r="AX94" s="16">
        <v>0</v>
      </c>
      <c r="AY94" s="8">
        <f t="shared" si="50"/>
        <v>0</v>
      </c>
      <c r="AZ94" s="8">
        <f t="shared" si="51"/>
        <v>0</v>
      </c>
      <c r="BA94" s="7">
        <v>1.0258515205543606</v>
      </c>
      <c r="BB94" s="7">
        <v>1.01900859853153</v>
      </c>
      <c r="BC94" s="12">
        <v>0.27367972838869736</v>
      </c>
      <c r="BD94" s="12">
        <f t="shared" si="52"/>
        <v>0.2788819964718563</v>
      </c>
      <c r="BE94" s="12">
        <f t="shared" si="53"/>
        <v>1.00671527407393</v>
      </c>
      <c r="BF94" s="12">
        <f t="shared" si="54"/>
        <v>0.2807547655124496</v>
      </c>
    </row>
    <row r="95" spans="1:59" x14ac:dyDescent="0.3">
      <c r="P95" s="5">
        <v>12</v>
      </c>
      <c r="Q95" s="16">
        <v>0</v>
      </c>
      <c r="R95" s="16">
        <v>0</v>
      </c>
      <c r="S95" s="16">
        <v>0</v>
      </c>
      <c r="T95" s="16">
        <v>0</v>
      </c>
      <c r="U95" s="8">
        <f t="shared" si="40"/>
        <v>0</v>
      </c>
      <c r="V95" s="8">
        <f t="shared" si="41"/>
        <v>0</v>
      </c>
      <c r="W95" s="7">
        <v>0.9617505582684327</v>
      </c>
      <c r="X95" s="7">
        <v>0.96075176066880308</v>
      </c>
      <c r="Y95" s="12">
        <v>0.28553628357919442</v>
      </c>
      <c r="Z95" s="12">
        <f t="shared" si="42"/>
        <v>0.27432948718353767</v>
      </c>
      <c r="AA95" s="12">
        <f t="shared" si="43"/>
        <v>1.0010396000720669</v>
      </c>
      <c r="AB95" s="12">
        <f t="shared" si="44"/>
        <v>0.27461468013818374</v>
      </c>
      <c r="AE95" s="5">
        <v>12</v>
      </c>
      <c r="AF95" s="16">
        <v>1</v>
      </c>
      <c r="AG95" s="16">
        <v>3</v>
      </c>
      <c r="AH95" s="16">
        <v>0</v>
      </c>
      <c r="AI95" s="16">
        <v>4</v>
      </c>
      <c r="AJ95" s="8">
        <f t="shared" si="45"/>
        <v>0.33333333333333331</v>
      </c>
      <c r="AK95" s="8">
        <f t="shared" si="46"/>
        <v>0.75</v>
      </c>
      <c r="AL95" s="7">
        <v>0.9617505582684327</v>
      </c>
      <c r="AM95" s="7">
        <v>0.96075176066880308</v>
      </c>
      <c r="AN95" s="12">
        <v>0.28553628357919442</v>
      </c>
      <c r="AO95" s="12">
        <f t="shared" si="47"/>
        <v>0.8101772744991419</v>
      </c>
      <c r="AP95" s="12">
        <f t="shared" si="48"/>
        <v>1.0010396000720669</v>
      </c>
      <c r="AQ95" s="12">
        <f t="shared" si="49"/>
        <v>0.81101953485209821</v>
      </c>
      <c r="AT95" s="5">
        <v>12</v>
      </c>
      <c r="AU95" s="16">
        <v>0</v>
      </c>
      <c r="AV95" s="16">
        <v>0</v>
      </c>
      <c r="AW95" s="16">
        <v>0</v>
      </c>
      <c r="AX95" s="16">
        <v>0</v>
      </c>
      <c r="AY95" s="8">
        <f t="shared" si="50"/>
        <v>0</v>
      </c>
      <c r="AZ95" s="8">
        <f t="shared" si="51"/>
        <v>0</v>
      </c>
      <c r="BA95" s="7">
        <v>0.9617505582684327</v>
      </c>
      <c r="BB95" s="7">
        <v>0.96075176066880308</v>
      </c>
      <c r="BC95" s="12">
        <v>0.28553628357919442</v>
      </c>
      <c r="BD95" s="12">
        <f t="shared" si="52"/>
        <v>0.27432948718353767</v>
      </c>
      <c r="BE95" s="12">
        <f t="shared" si="53"/>
        <v>1.0010396000720669</v>
      </c>
      <c r="BF95" s="12">
        <f t="shared" si="54"/>
        <v>0.27461468013818374</v>
      </c>
    </row>
    <row r="96" spans="1:59" x14ac:dyDescent="0.3">
      <c r="P96" s="5">
        <v>13</v>
      </c>
      <c r="Q96" s="16">
        <v>0</v>
      </c>
      <c r="R96" s="16">
        <v>0</v>
      </c>
      <c r="S96" s="16">
        <v>0</v>
      </c>
      <c r="T96" s="16">
        <v>0</v>
      </c>
      <c r="U96" s="8">
        <f t="shared" si="40"/>
        <v>0</v>
      </c>
      <c r="V96" s="8">
        <f t="shared" si="41"/>
        <v>0</v>
      </c>
      <c r="W96" s="7">
        <v>0.89665160837775137</v>
      </c>
      <c r="X96" s="7">
        <v>0.89234535837777718</v>
      </c>
      <c r="Y96" s="12">
        <v>0.30084016372357492</v>
      </c>
      <c r="Z96" s="12">
        <f t="shared" si="42"/>
        <v>0.2684533237123426</v>
      </c>
      <c r="AA96" s="12">
        <f t="shared" si="43"/>
        <v>1.004825766122438</v>
      </c>
      <c r="AB96" s="12">
        <f t="shared" si="44"/>
        <v>0.2697488166673695</v>
      </c>
      <c r="AE96" s="5">
        <v>13</v>
      </c>
      <c r="AF96" s="16">
        <v>0</v>
      </c>
      <c r="AG96" s="16">
        <v>0</v>
      </c>
      <c r="AH96" s="16">
        <v>0</v>
      </c>
      <c r="AI96" s="16">
        <v>0</v>
      </c>
      <c r="AJ96" s="8">
        <f t="shared" si="45"/>
        <v>0</v>
      </c>
      <c r="AK96" s="8">
        <f t="shared" si="46"/>
        <v>0</v>
      </c>
      <c r="AL96" s="7">
        <v>0.89665160837775137</v>
      </c>
      <c r="AM96" s="7">
        <v>0.89234535837777718</v>
      </c>
      <c r="AN96" s="12">
        <v>0.30084016372357492</v>
      </c>
      <c r="AO96" s="12">
        <f t="shared" si="47"/>
        <v>0.2684533237123426</v>
      </c>
      <c r="AP96" s="12">
        <f t="shared" si="48"/>
        <v>1.004825766122438</v>
      </c>
      <c r="AQ96" s="12">
        <f t="shared" si="49"/>
        <v>0.2697488166673695</v>
      </c>
      <c r="AT96" s="5">
        <v>13</v>
      </c>
      <c r="AU96" s="16">
        <v>0</v>
      </c>
      <c r="AV96" s="16">
        <v>0</v>
      </c>
      <c r="AW96" s="16">
        <v>0</v>
      </c>
      <c r="AX96" s="16">
        <v>0</v>
      </c>
      <c r="AY96" s="8">
        <f t="shared" si="50"/>
        <v>0</v>
      </c>
      <c r="AZ96" s="8">
        <f t="shared" si="51"/>
        <v>0</v>
      </c>
      <c r="BA96" s="7">
        <v>0.89665160837775137</v>
      </c>
      <c r="BB96" s="7">
        <v>0.89234535837777718</v>
      </c>
      <c r="BC96" s="12">
        <v>0.30084016372357492</v>
      </c>
      <c r="BD96" s="12">
        <f t="shared" si="52"/>
        <v>0.2684533237123426</v>
      </c>
      <c r="BE96" s="12">
        <f t="shared" si="53"/>
        <v>1.004825766122438</v>
      </c>
      <c r="BF96" s="12">
        <f t="shared" si="54"/>
        <v>0.2697488166673695</v>
      </c>
    </row>
    <row r="97" spans="16:58" x14ac:dyDescent="0.3">
      <c r="P97" s="5">
        <v>14</v>
      </c>
      <c r="Q97" s="16">
        <v>0</v>
      </c>
      <c r="R97" s="16">
        <v>0</v>
      </c>
      <c r="S97" s="16">
        <v>0</v>
      </c>
      <c r="T97" s="16">
        <v>0</v>
      </c>
      <c r="U97" s="8">
        <f t="shared" si="40"/>
        <v>0</v>
      </c>
      <c r="V97" s="8">
        <f t="shared" si="41"/>
        <v>0</v>
      </c>
      <c r="W97" s="7">
        <v>0.88907598910996088</v>
      </c>
      <c r="X97" s="7">
        <v>0.88476973910998669</v>
      </c>
      <c r="Y97" s="12">
        <v>0.30263648047816888</v>
      </c>
      <c r="Z97" s="12">
        <f t="shared" si="42"/>
        <v>0.26776359987783405</v>
      </c>
      <c r="AA97" s="12">
        <f t="shared" si="43"/>
        <v>1.0048670855360695</v>
      </c>
      <c r="AB97" s="12">
        <f t="shared" si="44"/>
        <v>0.26906682822188538</v>
      </c>
      <c r="AE97" s="5">
        <v>14</v>
      </c>
      <c r="AF97" s="16">
        <v>0</v>
      </c>
      <c r="AG97" s="16">
        <v>0</v>
      </c>
      <c r="AH97" s="16">
        <v>0</v>
      </c>
      <c r="AI97" s="16">
        <v>0</v>
      </c>
      <c r="AJ97" s="8">
        <f t="shared" si="45"/>
        <v>0</v>
      </c>
      <c r="AK97" s="8">
        <f t="shared" si="46"/>
        <v>0</v>
      </c>
      <c r="AL97" s="7">
        <v>0.88907598910996088</v>
      </c>
      <c r="AM97" s="7">
        <v>0.88476973910998669</v>
      </c>
      <c r="AN97" s="12">
        <v>0.30263648047816888</v>
      </c>
      <c r="AO97" s="12">
        <f t="shared" si="47"/>
        <v>0.26776359987783405</v>
      </c>
      <c r="AP97" s="12">
        <f t="shared" si="48"/>
        <v>1.0048670855360695</v>
      </c>
      <c r="AQ97" s="12">
        <f t="shared" si="49"/>
        <v>0.26906682822188538</v>
      </c>
      <c r="AT97" s="5">
        <v>14</v>
      </c>
      <c r="AU97" s="16">
        <v>0</v>
      </c>
      <c r="AV97" s="16">
        <v>0</v>
      </c>
      <c r="AW97" s="16">
        <v>0</v>
      </c>
      <c r="AX97" s="16">
        <v>0</v>
      </c>
      <c r="AY97" s="8">
        <f t="shared" si="50"/>
        <v>0</v>
      </c>
      <c r="AZ97" s="8">
        <f t="shared" si="51"/>
        <v>0</v>
      </c>
      <c r="BA97" s="7">
        <v>0.88907598910996088</v>
      </c>
      <c r="BB97" s="7">
        <v>0.88476973910998669</v>
      </c>
      <c r="BC97" s="12">
        <v>0.30263648047816888</v>
      </c>
      <c r="BD97" s="12">
        <f t="shared" si="52"/>
        <v>0.26776359987783405</v>
      </c>
      <c r="BE97" s="12">
        <f t="shared" si="53"/>
        <v>1.0048670855360695</v>
      </c>
      <c r="BF97" s="12">
        <f t="shared" si="54"/>
        <v>0.26906682822188538</v>
      </c>
    </row>
    <row r="98" spans="16:58" x14ac:dyDescent="0.3">
      <c r="P98" s="5">
        <v>16</v>
      </c>
      <c r="Q98" s="16">
        <v>0</v>
      </c>
      <c r="R98" s="16">
        <v>0</v>
      </c>
      <c r="S98" s="16">
        <v>0</v>
      </c>
      <c r="T98" s="16">
        <v>0</v>
      </c>
      <c r="U98" s="8">
        <f t="shared" si="40"/>
        <v>0</v>
      </c>
      <c r="V98" s="8">
        <f t="shared" si="41"/>
        <v>0</v>
      </c>
      <c r="W98" s="7">
        <v>1.0742439718463552</v>
      </c>
      <c r="X98" s="7">
        <v>1.0688377623097731</v>
      </c>
      <c r="Y98" s="12">
        <v>0.26429288885239255</v>
      </c>
      <c r="Z98" s="12">
        <f t="shared" si="42"/>
        <v>0.28248621991537681</v>
      </c>
      <c r="AA98" s="12">
        <f t="shared" si="43"/>
        <v>1.0050580263228155</v>
      </c>
      <c r="AB98" s="12">
        <f t="shared" si="44"/>
        <v>0.28391504265154144</v>
      </c>
      <c r="AE98" s="5">
        <v>16</v>
      </c>
      <c r="AF98" s="16">
        <v>0</v>
      </c>
      <c r="AG98" s="16">
        <v>0</v>
      </c>
      <c r="AH98" s="16">
        <v>0</v>
      </c>
      <c r="AI98" s="16">
        <v>0</v>
      </c>
      <c r="AJ98" s="8">
        <f t="shared" si="45"/>
        <v>0</v>
      </c>
      <c r="AK98" s="8">
        <f t="shared" si="46"/>
        <v>0</v>
      </c>
      <c r="AL98" s="7">
        <v>1.0742439718463552</v>
      </c>
      <c r="AM98" s="7">
        <v>1.0688377623097731</v>
      </c>
      <c r="AN98" s="12">
        <v>0.26429288885239255</v>
      </c>
      <c r="AO98" s="12">
        <f t="shared" si="47"/>
        <v>0.28248621991537681</v>
      </c>
      <c r="AP98" s="12">
        <f t="shared" si="48"/>
        <v>1.0050580263228155</v>
      </c>
      <c r="AQ98" s="12">
        <f t="shared" si="49"/>
        <v>0.28391504265154144</v>
      </c>
      <c r="AT98" s="5">
        <v>16</v>
      </c>
      <c r="AU98" s="16">
        <v>0</v>
      </c>
      <c r="AV98" s="16">
        <v>0</v>
      </c>
      <c r="AW98" s="16">
        <v>0</v>
      </c>
      <c r="AX98" s="16">
        <v>0</v>
      </c>
      <c r="AY98" s="8">
        <f t="shared" si="50"/>
        <v>0</v>
      </c>
      <c r="AZ98" s="8">
        <f t="shared" si="51"/>
        <v>0</v>
      </c>
      <c r="BA98" s="7">
        <v>1.0742439718463552</v>
      </c>
      <c r="BB98" s="7">
        <v>1.0688377623097731</v>
      </c>
      <c r="BC98" s="12">
        <v>0.26429288885239255</v>
      </c>
      <c r="BD98" s="12">
        <f t="shared" si="52"/>
        <v>0.28248621991537681</v>
      </c>
      <c r="BE98" s="12">
        <f t="shared" si="53"/>
        <v>1.0050580263228155</v>
      </c>
      <c r="BF98" s="12">
        <f t="shared" si="54"/>
        <v>0.28391504265154144</v>
      </c>
    </row>
    <row r="99" spans="16:58" x14ac:dyDescent="0.3">
      <c r="P99" s="5">
        <v>17</v>
      </c>
      <c r="Q99" s="16">
        <v>0</v>
      </c>
      <c r="R99" s="16">
        <v>0</v>
      </c>
      <c r="S99" s="16">
        <v>0</v>
      </c>
      <c r="T99" s="16">
        <v>0</v>
      </c>
      <c r="U99" s="8">
        <f t="shared" si="40"/>
        <v>0</v>
      </c>
      <c r="V99" s="8">
        <f t="shared" si="41"/>
        <v>0</v>
      </c>
      <c r="W99" s="7">
        <v>1.0497556811172979</v>
      </c>
      <c r="X99" s="7">
        <v>1.0443494715807158</v>
      </c>
      <c r="Y99" s="12">
        <v>0.26882415876870697</v>
      </c>
      <c r="Z99" s="12">
        <f t="shared" si="42"/>
        <v>0.28074636815822956</v>
      </c>
      <c r="AA99" s="12">
        <f t="shared" si="43"/>
        <v>1.0051766287853809</v>
      </c>
      <c r="AB99" s="12">
        <f t="shared" si="44"/>
        <v>0.28219968788902861</v>
      </c>
      <c r="AE99" s="5">
        <v>17</v>
      </c>
      <c r="AF99" s="16">
        <v>0</v>
      </c>
      <c r="AG99" s="16">
        <v>2</v>
      </c>
      <c r="AH99" s="16">
        <v>0</v>
      </c>
      <c r="AI99" s="16">
        <v>2</v>
      </c>
      <c r="AJ99" s="8">
        <f t="shared" si="45"/>
        <v>0</v>
      </c>
      <c r="AK99" s="8">
        <f t="shared" si="46"/>
        <v>0.5</v>
      </c>
      <c r="AL99" s="7">
        <v>1.0497556811172979</v>
      </c>
      <c r="AM99" s="7">
        <v>1.0443494715807158</v>
      </c>
      <c r="AN99" s="12">
        <v>0.26882415876870697</v>
      </c>
      <c r="AO99" s="12">
        <f t="shared" si="47"/>
        <v>0.64633428877387611</v>
      </c>
      <c r="AP99" s="12">
        <f t="shared" si="48"/>
        <v>1.0051766287853809</v>
      </c>
      <c r="AQ99" s="12">
        <f t="shared" si="49"/>
        <v>0.64968012145812171</v>
      </c>
      <c r="AT99" s="5">
        <v>17</v>
      </c>
      <c r="AU99" s="16">
        <v>0</v>
      </c>
      <c r="AV99" s="16">
        <v>0</v>
      </c>
      <c r="AW99" s="16">
        <v>0</v>
      </c>
      <c r="AX99" s="16">
        <v>0</v>
      </c>
      <c r="AY99" s="8">
        <f t="shared" si="50"/>
        <v>0</v>
      </c>
      <c r="AZ99" s="8">
        <f t="shared" si="51"/>
        <v>0</v>
      </c>
      <c r="BA99" s="7">
        <v>1.0497556811172979</v>
      </c>
      <c r="BB99" s="7">
        <v>1.0443494715807158</v>
      </c>
      <c r="BC99" s="12">
        <v>0.26882415876870697</v>
      </c>
      <c r="BD99" s="12">
        <f t="shared" si="52"/>
        <v>0.28074636815822956</v>
      </c>
      <c r="BE99" s="12">
        <f t="shared" si="53"/>
        <v>1.0051766287853809</v>
      </c>
      <c r="BF99" s="12">
        <f t="shared" si="54"/>
        <v>0.28219968788902861</v>
      </c>
    </row>
    <row r="100" spans="16:58" x14ac:dyDescent="0.3">
      <c r="P100" s="5">
        <v>18</v>
      </c>
      <c r="Q100" s="16">
        <v>0</v>
      </c>
      <c r="R100" s="16">
        <v>0</v>
      </c>
      <c r="S100" s="16">
        <v>0</v>
      </c>
      <c r="T100" s="16">
        <v>0</v>
      </c>
      <c r="U100" s="8">
        <f t="shared" si="40"/>
        <v>0</v>
      </c>
      <c r="V100" s="8">
        <f t="shared" si="41"/>
        <v>0</v>
      </c>
      <c r="W100" s="7">
        <v>1.0148526533916258</v>
      </c>
      <c r="X100" s="7">
        <v>1.0094464438550435</v>
      </c>
      <c r="Y100" s="12">
        <v>0.27555782892072805</v>
      </c>
      <c r="Z100" s="12">
        <f t="shared" si="42"/>
        <v>0.27816087048044535</v>
      </c>
      <c r="AA100" s="12">
        <f t="shared" si="43"/>
        <v>1.0053556179919128</v>
      </c>
      <c r="AB100" s="12">
        <f t="shared" si="44"/>
        <v>0.27965059384303653</v>
      </c>
      <c r="AE100" s="5">
        <v>18</v>
      </c>
      <c r="AF100" s="16">
        <v>0</v>
      </c>
      <c r="AG100" s="16">
        <v>0</v>
      </c>
      <c r="AH100" s="16">
        <v>0</v>
      </c>
      <c r="AI100" s="16">
        <v>0</v>
      </c>
      <c r="AJ100" s="8">
        <f t="shared" si="45"/>
        <v>0</v>
      </c>
      <c r="AK100" s="8">
        <f t="shared" si="46"/>
        <v>0</v>
      </c>
      <c r="AL100" s="7">
        <v>1.0148526533916258</v>
      </c>
      <c r="AM100" s="7">
        <v>1.0094464438550435</v>
      </c>
      <c r="AN100" s="12">
        <v>0.27555782892072805</v>
      </c>
      <c r="AO100" s="12">
        <f t="shared" si="47"/>
        <v>0.27816087048044535</v>
      </c>
      <c r="AP100" s="12">
        <f t="shared" si="48"/>
        <v>1.0053556179919128</v>
      </c>
      <c r="AQ100" s="12">
        <f t="shared" si="49"/>
        <v>0.27965059384303653</v>
      </c>
      <c r="AT100" s="5">
        <v>18</v>
      </c>
      <c r="AU100" s="16">
        <v>0</v>
      </c>
      <c r="AV100" s="16">
        <v>0</v>
      </c>
      <c r="AW100" s="16">
        <v>0</v>
      </c>
      <c r="AX100" s="16">
        <v>0</v>
      </c>
      <c r="AY100" s="8">
        <f t="shared" si="50"/>
        <v>0</v>
      </c>
      <c r="AZ100" s="8">
        <f t="shared" si="51"/>
        <v>0</v>
      </c>
      <c r="BA100" s="7">
        <v>1.0148526533916258</v>
      </c>
      <c r="BB100" s="7">
        <v>1.0094464438550435</v>
      </c>
      <c r="BC100" s="12">
        <v>0.27555782892072805</v>
      </c>
      <c r="BD100" s="12">
        <f t="shared" si="52"/>
        <v>0.27816087048044535</v>
      </c>
      <c r="BE100" s="12">
        <f t="shared" si="53"/>
        <v>1.0053556179919128</v>
      </c>
      <c r="BF100" s="12">
        <f t="shared" si="54"/>
        <v>0.27965059384303653</v>
      </c>
    </row>
    <row r="101" spans="16:58" x14ac:dyDescent="0.3">
      <c r="P101" s="5">
        <v>19</v>
      </c>
      <c r="Q101" s="16">
        <v>0</v>
      </c>
      <c r="R101" s="16">
        <v>0</v>
      </c>
      <c r="S101" s="16">
        <v>0</v>
      </c>
      <c r="T101" s="16">
        <v>0</v>
      </c>
      <c r="U101" s="8">
        <f t="shared" si="40"/>
        <v>0</v>
      </c>
      <c r="V101" s="8">
        <f t="shared" si="41"/>
        <v>0</v>
      </c>
      <c r="W101" s="7">
        <v>1.0292348120721471</v>
      </c>
      <c r="X101" s="7">
        <v>1.0238286025355647</v>
      </c>
      <c r="Y101" s="12">
        <v>0.27274270407975415</v>
      </c>
      <c r="Z101" s="12">
        <f t="shared" si="42"/>
        <v>0.27924178156974577</v>
      </c>
      <c r="AA101" s="12">
        <f t="shared" si="43"/>
        <v>1.0052803853332419</v>
      </c>
      <c r="AB101" s="12">
        <f t="shared" si="44"/>
        <v>0.28071628577757501</v>
      </c>
      <c r="AE101" s="5">
        <v>19</v>
      </c>
      <c r="AF101" s="16">
        <v>0</v>
      </c>
      <c r="AG101" s="16">
        <v>0</v>
      </c>
      <c r="AH101" s="16">
        <v>0</v>
      </c>
      <c r="AI101" s="16">
        <v>0</v>
      </c>
      <c r="AJ101" s="8">
        <f t="shared" si="45"/>
        <v>0</v>
      </c>
      <c r="AK101" s="8">
        <f t="shared" si="46"/>
        <v>0</v>
      </c>
      <c r="AL101" s="7">
        <v>1.0292348120721471</v>
      </c>
      <c r="AM101" s="7">
        <v>1.0238286025355647</v>
      </c>
      <c r="AN101" s="12">
        <v>0.27274270407975415</v>
      </c>
      <c r="AO101" s="12">
        <f t="shared" si="47"/>
        <v>0.27924178156974577</v>
      </c>
      <c r="AP101" s="12">
        <f t="shared" si="48"/>
        <v>1.0052803853332419</v>
      </c>
      <c r="AQ101" s="12">
        <f t="shared" si="49"/>
        <v>0.28071628577757501</v>
      </c>
      <c r="AT101" s="5">
        <v>19</v>
      </c>
      <c r="AU101" s="16">
        <v>0</v>
      </c>
      <c r="AV101" s="16">
        <v>0</v>
      </c>
      <c r="AW101" s="16">
        <v>0</v>
      </c>
      <c r="AX101" s="16">
        <v>0</v>
      </c>
      <c r="AY101" s="8">
        <f t="shared" si="50"/>
        <v>0</v>
      </c>
      <c r="AZ101" s="8">
        <f t="shared" si="51"/>
        <v>0</v>
      </c>
      <c r="BA101" s="7">
        <v>1.0292348120721471</v>
      </c>
      <c r="BB101" s="7">
        <v>1.0238286025355647</v>
      </c>
      <c r="BC101" s="12">
        <v>0.27274270407975415</v>
      </c>
      <c r="BD101" s="12">
        <f t="shared" si="52"/>
        <v>0.27924178156974577</v>
      </c>
      <c r="BE101" s="12">
        <f t="shared" si="53"/>
        <v>1.0052803853332419</v>
      </c>
      <c r="BF101" s="12">
        <f t="shared" si="54"/>
        <v>0.28071628577757501</v>
      </c>
    </row>
    <row r="102" spans="16:58" x14ac:dyDescent="0.3">
      <c r="P102" s="5">
        <v>22</v>
      </c>
      <c r="Q102" s="16">
        <v>0</v>
      </c>
      <c r="R102" s="16">
        <v>0</v>
      </c>
      <c r="S102" s="16">
        <v>0</v>
      </c>
      <c r="T102" s="16">
        <v>0</v>
      </c>
      <c r="U102" s="8">
        <f t="shared" si="40"/>
        <v>0</v>
      </c>
      <c r="V102" s="8">
        <f t="shared" si="41"/>
        <v>0</v>
      </c>
      <c r="W102" s="7">
        <v>0.96916199608887454</v>
      </c>
      <c r="X102" s="7">
        <v>0.9557593591269552</v>
      </c>
      <c r="Y102" s="12">
        <v>0.28660031674227976</v>
      </c>
      <c r="Z102" s="12">
        <f t="shared" si="42"/>
        <v>0.27392093505518367</v>
      </c>
      <c r="AA102" s="12">
        <f t="shared" si="43"/>
        <v>1.0140230245552209</v>
      </c>
      <c r="AB102" s="12">
        <f t="shared" si="44"/>
        <v>0.27776213505365155</v>
      </c>
      <c r="AE102" s="5">
        <v>22</v>
      </c>
      <c r="AF102" s="16">
        <v>0</v>
      </c>
      <c r="AG102" s="16">
        <v>0</v>
      </c>
      <c r="AH102" s="16">
        <v>0</v>
      </c>
      <c r="AI102" s="16">
        <v>0</v>
      </c>
      <c r="AJ102" s="8">
        <f t="shared" si="45"/>
        <v>0</v>
      </c>
      <c r="AK102" s="8">
        <f t="shared" si="46"/>
        <v>0</v>
      </c>
      <c r="AL102" s="7">
        <v>0.96916199608887454</v>
      </c>
      <c r="AM102" s="7">
        <v>0.9557593591269552</v>
      </c>
      <c r="AN102" s="12">
        <v>0.28660031674227976</v>
      </c>
      <c r="AO102" s="12">
        <f t="shared" si="47"/>
        <v>0.27392093505518367</v>
      </c>
      <c r="AP102" s="12">
        <f t="shared" si="48"/>
        <v>1.0140230245552209</v>
      </c>
      <c r="AQ102" s="12">
        <f t="shared" si="49"/>
        <v>0.27776213505365155</v>
      </c>
      <c r="AT102" s="5">
        <v>22</v>
      </c>
      <c r="AU102" s="16">
        <v>0</v>
      </c>
      <c r="AV102" s="16">
        <v>0</v>
      </c>
      <c r="AW102" s="16">
        <v>0</v>
      </c>
      <c r="AX102" s="16">
        <v>0</v>
      </c>
      <c r="AY102" s="8">
        <f t="shared" si="50"/>
        <v>0</v>
      </c>
      <c r="AZ102" s="8">
        <f t="shared" si="51"/>
        <v>0</v>
      </c>
      <c r="BA102" s="7">
        <v>0.96916199608887454</v>
      </c>
      <c r="BB102" s="7">
        <v>0.9557593591269552</v>
      </c>
      <c r="BC102" s="12">
        <v>0.28660031674227976</v>
      </c>
      <c r="BD102" s="12">
        <f t="shared" si="52"/>
        <v>0.27392093505518367</v>
      </c>
      <c r="BE102" s="12">
        <f t="shared" si="53"/>
        <v>1.0140230245552209</v>
      </c>
      <c r="BF102" s="12">
        <f t="shared" si="54"/>
        <v>0.27776213505365155</v>
      </c>
    </row>
    <row r="103" spans="16:58" x14ac:dyDescent="0.3">
      <c r="P103" s="5">
        <v>24</v>
      </c>
      <c r="Q103" s="16">
        <v>0</v>
      </c>
      <c r="R103" s="16">
        <v>0</v>
      </c>
      <c r="S103" s="16">
        <v>0</v>
      </c>
      <c r="T103" s="16">
        <v>0</v>
      </c>
      <c r="U103" s="8">
        <f t="shared" si="40"/>
        <v>0</v>
      </c>
      <c r="V103" s="8">
        <f t="shared" si="41"/>
        <v>0</v>
      </c>
      <c r="W103" s="7">
        <v>0.97503988385017737</v>
      </c>
      <c r="X103" s="7">
        <v>0.96163724688825791</v>
      </c>
      <c r="Y103" s="12">
        <v>0.28534838382446981</v>
      </c>
      <c r="Z103" s="12">
        <f t="shared" si="42"/>
        <v>0.27440163422497704</v>
      </c>
      <c r="AA103" s="12">
        <f t="shared" si="43"/>
        <v>1.0139373105662128</v>
      </c>
      <c r="AB103" s="12">
        <f t="shared" si="44"/>
        <v>0.27822605502104686</v>
      </c>
      <c r="AE103" s="5">
        <v>24</v>
      </c>
      <c r="AF103" s="16">
        <v>0</v>
      </c>
      <c r="AG103" s="16">
        <v>0</v>
      </c>
      <c r="AH103" s="16">
        <v>0</v>
      </c>
      <c r="AI103" s="16">
        <v>0</v>
      </c>
      <c r="AJ103" s="8">
        <f t="shared" si="45"/>
        <v>0</v>
      </c>
      <c r="AK103" s="8">
        <f t="shared" si="46"/>
        <v>0</v>
      </c>
      <c r="AL103" s="7">
        <v>0.97503988385017737</v>
      </c>
      <c r="AM103" s="7">
        <v>0.96163724688825791</v>
      </c>
      <c r="AN103" s="12">
        <v>0.28534838382446981</v>
      </c>
      <c r="AO103" s="12">
        <f t="shared" si="47"/>
        <v>0.27440163422497704</v>
      </c>
      <c r="AP103" s="12">
        <f t="shared" si="48"/>
        <v>1.0139373105662128</v>
      </c>
      <c r="AQ103" s="12">
        <f t="shared" si="49"/>
        <v>0.27822605502104686</v>
      </c>
      <c r="AT103" s="5">
        <v>24</v>
      </c>
      <c r="AU103" s="16">
        <v>0</v>
      </c>
      <c r="AV103" s="16">
        <v>0</v>
      </c>
      <c r="AW103" s="16">
        <v>0</v>
      </c>
      <c r="AX103" s="16">
        <v>0</v>
      </c>
      <c r="AY103" s="8">
        <f t="shared" si="50"/>
        <v>0</v>
      </c>
      <c r="AZ103" s="8">
        <f t="shared" si="51"/>
        <v>0</v>
      </c>
      <c r="BA103" s="7">
        <v>0.97503988385017737</v>
      </c>
      <c r="BB103" s="7">
        <v>0.96163724688825791</v>
      </c>
      <c r="BC103" s="12">
        <v>0.28534838382446981</v>
      </c>
      <c r="BD103" s="12">
        <f t="shared" si="52"/>
        <v>0.27440163422497704</v>
      </c>
      <c r="BE103" s="12">
        <f t="shared" si="53"/>
        <v>1.0139373105662128</v>
      </c>
      <c r="BF103" s="12">
        <f t="shared" si="54"/>
        <v>0.27822605502104686</v>
      </c>
    </row>
    <row r="104" spans="16:58" x14ac:dyDescent="0.3">
      <c r="P104" s="5">
        <v>25</v>
      </c>
      <c r="Q104" s="16">
        <v>0</v>
      </c>
      <c r="R104" s="16">
        <v>0</v>
      </c>
      <c r="S104" s="16">
        <v>0</v>
      </c>
      <c r="T104" s="16">
        <v>0</v>
      </c>
      <c r="U104" s="8">
        <f t="shared" si="40"/>
        <v>0</v>
      </c>
      <c r="V104" s="8">
        <f t="shared" si="41"/>
        <v>0</v>
      </c>
      <c r="W104" s="7">
        <v>0.93253751679801689</v>
      </c>
      <c r="X104" s="7">
        <v>0.91913487983609743</v>
      </c>
      <c r="Y104" s="12">
        <v>0.29465540347920088</v>
      </c>
      <c r="Z104" s="12">
        <f t="shared" si="42"/>
        <v>0.27082805886991212</v>
      </c>
      <c r="AA104" s="12">
        <f t="shared" si="43"/>
        <v>1.0145817956166667</v>
      </c>
      <c r="AB104" s="12">
        <f t="shared" si="44"/>
        <v>0.27477721827161178</v>
      </c>
      <c r="AE104" s="5">
        <v>25</v>
      </c>
      <c r="AF104" s="16">
        <v>0</v>
      </c>
      <c r="AG104" s="16">
        <v>0</v>
      </c>
      <c r="AH104" s="16">
        <v>0</v>
      </c>
      <c r="AI104" s="16">
        <v>0</v>
      </c>
      <c r="AJ104" s="8">
        <f t="shared" si="45"/>
        <v>0</v>
      </c>
      <c r="AK104" s="8">
        <f t="shared" si="46"/>
        <v>0</v>
      </c>
      <c r="AL104" s="7">
        <v>0.93253751679801689</v>
      </c>
      <c r="AM104" s="7">
        <v>0.91913487983609743</v>
      </c>
      <c r="AN104" s="12">
        <v>0.29465540347920088</v>
      </c>
      <c r="AO104" s="12">
        <f t="shared" si="47"/>
        <v>0.27082805886991212</v>
      </c>
      <c r="AP104" s="12">
        <f t="shared" si="48"/>
        <v>1.0145817956166667</v>
      </c>
      <c r="AQ104" s="12">
        <f t="shared" si="49"/>
        <v>0.27477721827161178</v>
      </c>
      <c r="AT104" s="5">
        <v>25</v>
      </c>
      <c r="AU104" s="16">
        <v>0</v>
      </c>
      <c r="AV104" s="16">
        <v>0</v>
      </c>
      <c r="AW104" s="16">
        <v>0</v>
      </c>
      <c r="AX104" s="16">
        <v>0</v>
      </c>
      <c r="AY104" s="8">
        <f t="shared" si="50"/>
        <v>0</v>
      </c>
      <c r="AZ104" s="8">
        <f t="shared" si="51"/>
        <v>0</v>
      </c>
      <c r="BA104" s="7">
        <v>0.93253751679801689</v>
      </c>
      <c r="BB104" s="7">
        <v>0.91913487983609743</v>
      </c>
      <c r="BC104" s="12">
        <v>0.29465540347920088</v>
      </c>
      <c r="BD104" s="12">
        <f t="shared" si="52"/>
        <v>0.27082805886991212</v>
      </c>
      <c r="BE104" s="12">
        <f t="shared" si="53"/>
        <v>1.0145817956166667</v>
      </c>
      <c r="BF104" s="12">
        <f t="shared" si="54"/>
        <v>0.27477721827161178</v>
      </c>
    </row>
    <row r="105" spans="16:58" x14ac:dyDescent="0.3">
      <c r="P105" s="5">
        <v>30</v>
      </c>
      <c r="Q105" s="16">
        <v>0</v>
      </c>
      <c r="R105" s="16">
        <v>0</v>
      </c>
      <c r="S105" s="16">
        <v>0</v>
      </c>
      <c r="T105" s="16">
        <v>0</v>
      </c>
      <c r="U105" s="8">
        <f t="shared" si="40"/>
        <v>0</v>
      </c>
      <c r="V105" s="8">
        <f t="shared" si="41"/>
        <v>0</v>
      </c>
      <c r="W105" s="7">
        <v>0.95026032410355776</v>
      </c>
      <c r="X105" s="7">
        <v>0.93685768714163842</v>
      </c>
      <c r="Y105" s="12">
        <v>0.29070171716752513</v>
      </c>
      <c r="Z105" s="12">
        <f t="shared" si="42"/>
        <v>0.27234613839367033</v>
      </c>
      <c r="AA105" s="12">
        <f t="shared" si="43"/>
        <v>1.0143059475797342</v>
      </c>
      <c r="AB105" s="12">
        <f t="shared" si="44"/>
        <v>0.27624230797307325</v>
      </c>
      <c r="AE105" s="5">
        <v>30</v>
      </c>
      <c r="AF105" s="16">
        <v>0</v>
      </c>
      <c r="AG105" s="16">
        <v>0</v>
      </c>
      <c r="AH105" s="16">
        <v>0</v>
      </c>
      <c r="AI105" s="16">
        <v>0</v>
      </c>
      <c r="AJ105" s="8">
        <f t="shared" si="45"/>
        <v>0</v>
      </c>
      <c r="AK105" s="8">
        <f t="shared" si="46"/>
        <v>0</v>
      </c>
      <c r="AL105" s="7">
        <v>0.95026032410355776</v>
      </c>
      <c r="AM105" s="7">
        <v>0.93685768714163842</v>
      </c>
      <c r="AN105" s="12">
        <v>0.29070171716752513</v>
      </c>
      <c r="AO105" s="12">
        <f t="shared" si="47"/>
        <v>0.27234613839367033</v>
      </c>
      <c r="AP105" s="12">
        <f t="shared" si="48"/>
        <v>1.0143059475797342</v>
      </c>
      <c r="AQ105" s="12">
        <f t="shared" si="49"/>
        <v>0.27624230797307325</v>
      </c>
      <c r="AT105" s="5">
        <v>30</v>
      </c>
      <c r="AU105" s="16">
        <v>0</v>
      </c>
      <c r="AV105" s="16">
        <v>0</v>
      </c>
      <c r="AW105" s="16">
        <v>0</v>
      </c>
      <c r="AX105" s="16">
        <v>0</v>
      </c>
      <c r="AY105" s="8">
        <f t="shared" si="50"/>
        <v>0</v>
      </c>
      <c r="AZ105" s="8">
        <f t="shared" si="51"/>
        <v>0</v>
      </c>
      <c r="BA105" s="7">
        <v>0.95026032410355776</v>
      </c>
      <c r="BB105" s="7">
        <v>0.93685768714163842</v>
      </c>
      <c r="BC105" s="12">
        <v>0.29070171716752513</v>
      </c>
      <c r="BD105" s="12">
        <f t="shared" si="52"/>
        <v>0.27234613839367033</v>
      </c>
      <c r="BE105" s="12">
        <f t="shared" si="53"/>
        <v>1.0143059475797342</v>
      </c>
      <c r="BF105" s="12">
        <f t="shared" si="54"/>
        <v>0.27624230797307325</v>
      </c>
    </row>
    <row r="106" spans="16:58" x14ac:dyDescent="0.3">
      <c r="P106" s="5">
        <v>31</v>
      </c>
      <c r="Q106" s="16">
        <v>0</v>
      </c>
      <c r="R106" s="16">
        <v>0</v>
      </c>
      <c r="S106" s="16">
        <v>0</v>
      </c>
      <c r="T106" s="16">
        <v>0</v>
      </c>
      <c r="U106" s="8">
        <f t="shared" si="40"/>
        <v>0</v>
      </c>
      <c r="V106" s="8">
        <f t="shared" si="41"/>
        <v>0</v>
      </c>
      <c r="W106" s="7">
        <v>0.99955152434509287</v>
      </c>
      <c r="X106" s="7">
        <v>0.98614888738317352</v>
      </c>
      <c r="Y106" s="12">
        <v>0.28024344034605669</v>
      </c>
      <c r="Z106" s="12">
        <f t="shared" si="42"/>
        <v>0.27636175689369658</v>
      </c>
      <c r="AA106" s="12">
        <f t="shared" si="43"/>
        <v>1.0135908858524236</v>
      </c>
      <c r="AB106" s="12">
        <f t="shared" si="44"/>
        <v>0.28011775798561406</v>
      </c>
      <c r="AE106" s="5">
        <v>31</v>
      </c>
      <c r="AF106" s="16">
        <v>0</v>
      </c>
      <c r="AG106" s="16">
        <v>0</v>
      </c>
      <c r="AH106" s="16">
        <v>0</v>
      </c>
      <c r="AI106" s="16">
        <v>0</v>
      </c>
      <c r="AJ106" s="8">
        <f t="shared" si="45"/>
        <v>0</v>
      </c>
      <c r="AK106" s="8">
        <f t="shared" si="46"/>
        <v>0</v>
      </c>
      <c r="AL106" s="7">
        <v>0.99955152434509287</v>
      </c>
      <c r="AM106" s="7">
        <v>0.98614888738317352</v>
      </c>
      <c r="AN106" s="12">
        <v>0.28024344034605669</v>
      </c>
      <c r="AO106" s="12">
        <f t="shared" si="47"/>
        <v>0.27636175689369658</v>
      </c>
      <c r="AP106" s="12">
        <f t="shared" si="48"/>
        <v>1.0135908858524236</v>
      </c>
      <c r="AQ106" s="12">
        <f t="shared" si="49"/>
        <v>0.28011775798561406</v>
      </c>
      <c r="AT106" s="5">
        <v>31</v>
      </c>
      <c r="AU106" s="16">
        <v>0</v>
      </c>
      <c r="AV106" s="16">
        <v>0</v>
      </c>
      <c r="AW106" s="16">
        <v>0</v>
      </c>
      <c r="AX106" s="16">
        <v>0</v>
      </c>
      <c r="AY106" s="8">
        <f t="shared" si="50"/>
        <v>0</v>
      </c>
      <c r="AZ106" s="8">
        <f t="shared" si="51"/>
        <v>0</v>
      </c>
      <c r="BA106" s="7">
        <v>0.99955152434509287</v>
      </c>
      <c r="BB106" s="7">
        <v>0.98614888738317352</v>
      </c>
      <c r="BC106" s="12">
        <v>0.28024344034605669</v>
      </c>
      <c r="BD106" s="12">
        <f t="shared" si="52"/>
        <v>0.27636175689369658</v>
      </c>
      <c r="BE106" s="12">
        <f t="shared" si="53"/>
        <v>1.0135908858524236</v>
      </c>
      <c r="BF106" s="12">
        <f t="shared" si="54"/>
        <v>0.28011775798561406</v>
      </c>
    </row>
    <row r="107" spans="16:58" x14ac:dyDescent="0.3">
      <c r="P107" s="5">
        <v>33</v>
      </c>
      <c r="Q107" s="16">
        <v>0</v>
      </c>
      <c r="R107" s="16">
        <v>0</v>
      </c>
      <c r="S107" s="16">
        <v>0</v>
      </c>
      <c r="T107" s="16">
        <v>0</v>
      </c>
      <c r="U107" s="8">
        <f t="shared" si="40"/>
        <v>0</v>
      </c>
      <c r="V107" s="8">
        <f t="shared" si="41"/>
        <v>0</v>
      </c>
      <c r="W107" s="7">
        <v>0.96541731903597339</v>
      </c>
      <c r="X107" s="7">
        <v>0.95201468207405393</v>
      </c>
      <c r="Y107" s="12">
        <v>0.28740364119738165</v>
      </c>
      <c r="Z107" s="12">
        <f t="shared" si="42"/>
        <v>0.27361248610145078</v>
      </c>
      <c r="AA107" s="12">
        <f t="shared" si="43"/>
        <v>1.0140781830514636</v>
      </c>
      <c r="AB107" s="12">
        <f t="shared" si="44"/>
        <v>0.27746445276595305</v>
      </c>
      <c r="AE107" s="5">
        <v>33</v>
      </c>
      <c r="AF107" s="16">
        <v>0</v>
      </c>
      <c r="AG107" s="16">
        <v>0</v>
      </c>
      <c r="AH107" s="16">
        <v>0</v>
      </c>
      <c r="AI107" s="16">
        <v>0</v>
      </c>
      <c r="AJ107" s="8">
        <f t="shared" si="45"/>
        <v>0</v>
      </c>
      <c r="AK107" s="8">
        <f t="shared" si="46"/>
        <v>0</v>
      </c>
      <c r="AL107" s="7">
        <v>0.96541731903597339</v>
      </c>
      <c r="AM107" s="7">
        <v>0.95201468207405393</v>
      </c>
      <c r="AN107" s="12">
        <v>0.28740364119738165</v>
      </c>
      <c r="AO107" s="12">
        <f t="shared" si="47"/>
        <v>0.27361248610145078</v>
      </c>
      <c r="AP107" s="12">
        <f t="shared" si="48"/>
        <v>1.0140781830514636</v>
      </c>
      <c r="AQ107" s="12">
        <f t="shared" si="49"/>
        <v>0.27746445276595305</v>
      </c>
      <c r="AT107" s="5">
        <v>33</v>
      </c>
      <c r="AU107" s="16">
        <v>0</v>
      </c>
      <c r="AV107" s="16">
        <v>0</v>
      </c>
      <c r="AW107" s="16">
        <v>0</v>
      </c>
      <c r="AX107" s="16">
        <v>0</v>
      </c>
      <c r="AY107" s="8">
        <f t="shared" si="50"/>
        <v>0</v>
      </c>
      <c r="AZ107" s="8">
        <f t="shared" si="51"/>
        <v>0</v>
      </c>
      <c r="BA107" s="7">
        <v>0.96541731903597339</v>
      </c>
      <c r="BB107" s="7">
        <v>0.95201468207405393</v>
      </c>
      <c r="BC107" s="12">
        <v>0.28740364119738165</v>
      </c>
      <c r="BD107" s="12">
        <f t="shared" si="52"/>
        <v>0.27361248610145078</v>
      </c>
      <c r="BE107" s="12">
        <f t="shared" si="53"/>
        <v>1.0140781830514636</v>
      </c>
      <c r="BF107" s="12">
        <f t="shared" si="54"/>
        <v>0.27746445276595305</v>
      </c>
    </row>
    <row r="108" spans="16:58" x14ac:dyDescent="0.3">
      <c r="P108" s="5">
        <v>34</v>
      </c>
      <c r="Q108" s="16">
        <v>0</v>
      </c>
      <c r="R108" s="16">
        <v>0</v>
      </c>
      <c r="S108" s="16">
        <v>0</v>
      </c>
      <c r="T108" s="16">
        <v>0</v>
      </c>
      <c r="U108" s="8">
        <f t="shared" si="40"/>
        <v>0</v>
      </c>
      <c r="V108" s="8">
        <f t="shared" si="41"/>
        <v>0</v>
      </c>
      <c r="W108" s="7">
        <v>1.0105807763388408</v>
      </c>
      <c r="X108" s="7">
        <v>0.99717813937692135</v>
      </c>
      <c r="Y108" s="12">
        <v>0.27800553024121122</v>
      </c>
      <c r="Z108" s="12">
        <f t="shared" si="42"/>
        <v>0.27722103738242543</v>
      </c>
      <c r="AA108" s="12">
        <f t="shared" si="43"/>
        <v>1.0134405643612423</v>
      </c>
      <c r="AB108" s="12">
        <f t="shared" si="44"/>
        <v>0.28094704457765429</v>
      </c>
      <c r="AE108" s="5">
        <v>34</v>
      </c>
      <c r="AF108" s="16">
        <v>0</v>
      </c>
      <c r="AG108" s="16">
        <v>0</v>
      </c>
      <c r="AH108" s="16">
        <v>0</v>
      </c>
      <c r="AI108" s="16">
        <v>0</v>
      </c>
      <c r="AJ108" s="8">
        <f t="shared" si="45"/>
        <v>0</v>
      </c>
      <c r="AK108" s="8">
        <f t="shared" si="46"/>
        <v>0</v>
      </c>
      <c r="AL108" s="7">
        <v>1.0105807763388408</v>
      </c>
      <c r="AM108" s="7">
        <v>0.99717813937692135</v>
      </c>
      <c r="AN108" s="12">
        <v>0.27800553024121122</v>
      </c>
      <c r="AO108" s="12">
        <f t="shared" si="47"/>
        <v>0.27722103738242543</v>
      </c>
      <c r="AP108" s="12">
        <f t="shared" si="48"/>
        <v>1.0134405643612423</v>
      </c>
      <c r="AQ108" s="12">
        <f t="shared" si="49"/>
        <v>0.28094704457765429</v>
      </c>
      <c r="AT108" s="5">
        <v>34</v>
      </c>
      <c r="AU108" s="16">
        <v>0</v>
      </c>
      <c r="AV108" s="16">
        <v>0</v>
      </c>
      <c r="AW108" s="16">
        <v>0</v>
      </c>
      <c r="AX108" s="16">
        <v>0</v>
      </c>
      <c r="AY108" s="8">
        <f t="shared" si="50"/>
        <v>0</v>
      </c>
      <c r="AZ108" s="8">
        <f t="shared" si="51"/>
        <v>0</v>
      </c>
      <c r="BA108" s="7">
        <v>1.0105807763388408</v>
      </c>
      <c r="BB108" s="7">
        <v>0.99717813937692135</v>
      </c>
      <c r="BC108" s="12">
        <v>0.27800553024121122</v>
      </c>
      <c r="BD108" s="12">
        <f t="shared" si="52"/>
        <v>0.27722103738242543</v>
      </c>
      <c r="BE108" s="12">
        <f t="shared" si="53"/>
        <v>1.0134405643612423</v>
      </c>
      <c r="BF108" s="12">
        <f t="shared" si="54"/>
        <v>0.28094704457765429</v>
      </c>
    </row>
    <row r="109" spans="16:58" x14ac:dyDescent="0.3">
      <c r="P109" s="5">
        <v>35</v>
      </c>
      <c r="Q109" s="16">
        <v>0</v>
      </c>
      <c r="R109" s="16">
        <v>0</v>
      </c>
      <c r="S109" s="16">
        <v>0</v>
      </c>
      <c r="T109" s="16">
        <v>0</v>
      </c>
      <c r="U109" s="8">
        <f t="shared" si="40"/>
        <v>0</v>
      </c>
      <c r="V109" s="8">
        <f t="shared" si="41"/>
        <v>0</v>
      </c>
      <c r="W109" s="7">
        <v>0.96310149890869412</v>
      </c>
      <c r="X109" s="7">
        <v>0.94969886194677455</v>
      </c>
      <c r="Y109" s="12">
        <v>0.2879026986121847</v>
      </c>
      <c r="Z109" s="12">
        <f t="shared" si="42"/>
        <v>0.27342086522339704</v>
      </c>
      <c r="AA109" s="12">
        <f t="shared" si="43"/>
        <v>1.0141125123962407</v>
      </c>
      <c r="AB109" s="12">
        <f t="shared" si="44"/>
        <v>0.27727952057325306</v>
      </c>
      <c r="AE109" s="5">
        <v>35</v>
      </c>
      <c r="AF109" s="16">
        <v>0</v>
      </c>
      <c r="AG109" s="16">
        <v>0</v>
      </c>
      <c r="AH109" s="16">
        <v>0</v>
      </c>
      <c r="AI109" s="16">
        <v>0</v>
      </c>
      <c r="AJ109" s="8">
        <f t="shared" si="45"/>
        <v>0</v>
      </c>
      <c r="AK109" s="8">
        <f t="shared" si="46"/>
        <v>0</v>
      </c>
      <c r="AL109" s="7">
        <v>0.96310149890869412</v>
      </c>
      <c r="AM109" s="7">
        <v>0.94969886194677455</v>
      </c>
      <c r="AN109" s="12">
        <v>0.2879026986121847</v>
      </c>
      <c r="AO109" s="12">
        <f t="shared" si="47"/>
        <v>0.27342086522339704</v>
      </c>
      <c r="AP109" s="12">
        <f t="shared" si="48"/>
        <v>1.0141125123962407</v>
      </c>
      <c r="AQ109" s="12">
        <f t="shared" si="49"/>
        <v>0.27727952057325306</v>
      </c>
      <c r="AT109" s="5">
        <v>35</v>
      </c>
      <c r="AU109" s="16">
        <v>0</v>
      </c>
      <c r="AV109" s="16">
        <v>0</v>
      </c>
      <c r="AW109" s="16">
        <v>0</v>
      </c>
      <c r="AX109" s="16">
        <v>0</v>
      </c>
      <c r="AY109" s="8">
        <f t="shared" si="50"/>
        <v>0</v>
      </c>
      <c r="AZ109" s="8">
        <f t="shared" si="51"/>
        <v>0</v>
      </c>
      <c r="BA109" s="7">
        <v>0.96310149890869412</v>
      </c>
      <c r="BB109" s="7">
        <v>0.94969886194677455</v>
      </c>
      <c r="BC109" s="12">
        <v>0.2879026986121847</v>
      </c>
      <c r="BD109" s="12">
        <f t="shared" si="52"/>
        <v>0.27342086522339704</v>
      </c>
      <c r="BE109" s="12">
        <f t="shared" si="53"/>
        <v>1.0141125123962407</v>
      </c>
      <c r="BF109" s="12">
        <f t="shared" si="54"/>
        <v>0.27727952057325306</v>
      </c>
    </row>
    <row r="110" spans="16:58" x14ac:dyDescent="0.3">
      <c r="P110" s="5">
        <v>37</v>
      </c>
      <c r="Q110" s="16">
        <v>1</v>
      </c>
      <c r="R110" s="16">
        <v>2</v>
      </c>
      <c r="S110" s="16">
        <v>0</v>
      </c>
      <c r="T110" s="16">
        <v>3</v>
      </c>
      <c r="U110" s="8">
        <f t="shared" si="40"/>
        <v>0.33333333333333331</v>
      </c>
      <c r="V110" s="8">
        <f t="shared" si="41"/>
        <v>0.5</v>
      </c>
      <c r="W110" s="7">
        <v>1.0258944222843118</v>
      </c>
      <c r="X110" s="7">
        <v>1.0124917853223923</v>
      </c>
      <c r="Y110" s="12">
        <v>0.27495690282453739</v>
      </c>
      <c r="Z110" s="12">
        <f t="shared" si="42"/>
        <v>0.64091315401526272</v>
      </c>
      <c r="AA110" s="12">
        <f t="shared" si="43"/>
        <v>1.0132372797055849</v>
      </c>
      <c r="AB110" s="12">
        <f t="shared" si="44"/>
        <v>0.64939710070195134</v>
      </c>
      <c r="AE110" s="5">
        <v>37</v>
      </c>
      <c r="AF110" s="16">
        <v>0</v>
      </c>
      <c r="AG110" s="16">
        <v>0</v>
      </c>
      <c r="AH110" s="16">
        <v>0</v>
      </c>
      <c r="AI110" s="16">
        <v>0</v>
      </c>
      <c r="AJ110" s="8">
        <f t="shared" si="45"/>
        <v>0</v>
      </c>
      <c r="AK110" s="8">
        <f t="shared" si="46"/>
        <v>0</v>
      </c>
      <c r="AL110" s="7">
        <v>1.0258944222843118</v>
      </c>
      <c r="AM110" s="7">
        <v>1.0124917853223923</v>
      </c>
      <c r="AN110" s="12">
        <v>0.27495690282453739</v>
      </c>
      <c r="AO110" s="12">
        <f t="shared" si="47"/>
        <v>0.27839160542753139</v>
      </c>
      <c r="AP110" s="12">
        <f t="shared" si="48"/>
        <v>1.0132372797055849</v>
      </c>
      <c r="AQ110" s="12">
        <f t="shared" si="49"/>
        <v>0.28207675297626245</v>
      </c>
      <c r="AT110" s="5">
        <v>37</v>
      </c>
      <c r="AU110" s="16">
        <v>0</v>
      </c>
      <c r="AV110" s="16">
        <v>0</v>
      </c>
      <c r="AW110" s="16">
        <v>0</v>
      </c>
      <c r="AX110" s="16">
        <v>0</v>
      </c>
      <c r="AY110" s="8">
        <f t="shared" si="50"/>
        <v>0</v>
      </c>
      <c r="AZ110" s="8">
        <f t="shared" si="51"/>
        <v>0</v>
      </c>
      <c r="BA110" s="7">
        <v>1.0258944222843118</v>
      </c>
      <c r="BB110" s="7">
        <v>1.0124917853223923</v>
      </c>
      <c r="BC110" s="12">
        <v>0.27495690282453739</v>
      </c>
      <c r="BD110" s="12">
        <f t="shared" si="52"/>
        <v>0.27839160542753139</v>
      </c>
      <c r="BE110" s="12">
        <f t="shared" si="53"/>
        <v>1.0132372797055849</v>
      </c>
      <c r="BF110" s="12">
        <f t="shared" si="54"/>
        <v>0.28207675297626245</v>
      </c>
    </row>
    <row r="111" spans="16:58" x14ac:dyDescent="0.3">
      <c r="P111" s="5">
        <v>38</v>
      </c>
      <c r="Q111" s="16">
        <v>0</v>
      </c>
      <c r="R111" s="16">
        <v>0</v>
      </c>
      <c r="S111" s="16">
        <v>0</v>
      </c>
      <c r="T111" s="16">
        <v>0</v>
      </c>
      <c r="U111" s="8">
        <f t="shared" si="40"/>
        <v>0</v>
      </c>
      <c r="V111" s="8">
        <f t="shared" si="41"/>
        <v>0</v>
      </c>
      <c r="W111" s="7">
        <v>0.97674009418683849</v>
      </c>
      <c r="X111" s="7">
        <v>0.96333745722491904</v>
      </c>
      <c r="Y111" s="12">
        <v>0.28498829240307733</v>
      </c>
      <c r="Z111" s="12">
        <f t="shared" si="42"/>
        <v>0.27453989694245223</v>
      </c>
      <c r="AA111" s="12">
        <f t="shared" si="43"/>
        <v>1.0139127123744658</v>
      </c>
      <c r="AB111" s="12">
        <f t="shared" si="44"/>
        <v>0.27835949156392803</v>
      </c>
      <c r="AE111" s="5">
        <v>38</v>
      </c>
      <c r="AF111" s="16">
        <v>0</v>
      </c>
      <c r="AG111" s="16">
        <v>0</v>
      </c>
      <c r="AH111" s="16">
        <v>0</v>
      </c>
      <c r="AI111" s="16">
        <v>0</v>
      </c>
      <c r="AJ111" s="8">
        <f t="shared" si="45"/>
        <v>0</v>
      </c>
      <c r="AK111" s="8">
        <f t="shared" si="46"/>
        <v>0</v>
      </c>
      <c r="AL111" s="7">
        <v>0.97674009418683849</v>
      </c>
      <c r="AM111" s="7">
        <v>0.96333745722491904</v>
      </c>
      <c r="AN111" s="12">
        <v>0.28498829240307733</v>
      </c>
      <c r="AO111" s="12">
        <f t="shared" si="47"/>
        <v>0.27453989694245223</v>
      </c>
      <c r="AP111" s="12">
        <f t="shared" si="48"/>
        <v>1.0139127123744658</v>
      </c>
      <c r="AQ111" s="12">
        <f t="shared" si="49"/>
        <v>0.27835949156392803</v>
      </c>
      <c r="AT111" s="5">
        <v>38</v>
      </c>
      <c r="AU111" s="16">
        <v>0</v>
      </c>
      <c r="AV111" s="16">
        <v>0</v>
      </c>
      <c r="AW111" s="16">
        <v>0</v>
      </c>
      <c r="AX111" s="16">
        <v>0</v>
      </c>
      <c r="AY111" s="8">
        <f t="shared" si="50"/>
        <v>0</v>
      </c>
      <c r="AZ111" s="8">
        <f t="shared" si="51"/>
        <v>0</v>
      </c>
      <c r="BA111" s="7">
        <v>0.97674009418683849</v>
      </c>
      <c r="BB111" s="7">
        <v>0.96333745722491904</v>
      </c>
      <c r="BC111" s="12">
        <v>0.28498829240307733</v>
      </c>
      <c r="BD111" s="12">
        <f t="shared" si="52"/>
        <v>0.27453989694245223</v>
      </c>
      <c r="BE111" s="12">
        <f t="shared" si="53"/>
        <v>1.0139127123744658</v>
      </c>
      <c r="BF111" s="12">
        <f t="shared" si="54"/>
        <v>0.27835949156392803</v>
      </c>
    </row>
    <row r="112" spans="16:58" x14ac:dyDescent="0.3">
      <c r="P112" s="5">
        <v>39</v>
      </c>
      <c r="Q112" s="16">
        <v>0</v>
      </c>
      <c r="R112" s="16">
        <v>0</v>
      </c>
      <c r="S112" s="16">
        <v>0</v>
      </c>
      <c r="T112" s="16">
        <v>0</v>
      </c>
      <c r="U112" s="8">
        <f t="shared" si="40"/>
        <v>0</v>
      </c>
      <c r="V112" s="8">
        <f t="shared" si="41"/>
        <v>0</v>
      </c>
      <c r="W112" s="7">
        <v>0.97768134850067012</v>
      </c>
      <c r="X112" s="7">
        <v>0.96427871153875055</v>
      </c>
      <c r="Y112" s="12">
        <v>0.28478933257214745</v>
      </c>
      <c r="Z112" s="12">
        <f t="shared" si="42"/>
        <v>0.27461629067265109</v>
      </c>
      <c r="AA112" s="12">
        <f t="shared" si="43"/>
        <v>1.0138991318604682</v>
      </c>
      <c r="AB112" s="12">
        <f t="shared" si="44"/>
        <v>0.2784332187077429</v>
      </c>
      <c r="AE112" s="5">
        <v>39</v>
      </c>
      <c r="AF112" s="16">
        <v>0</v>
      </c>
      <c r="AG112" s="16">
        <v>0</v>
      </c>
      <c r="AH112" s="16">
        <v>0</v>
      </c>
      <c r="AI112" s="16">
        <v>0</v>
      </c>
      <c r="AJ112" s="8">
        <f t="shared" si="45"/>
        <v>0</v>
      </c>
      <c r="AK112" s="8">
        <f t="shared" si="46"/>
        <v>0</v>
      </c>
      <c r="AL112" s="7">
        <v>0.97768134850067012</v>
      </c>
      <c r="AM112" s="7">
        <v>0.96427871153875055</v>
      </c>
      <c r="AN112" s="12">
        <v>0.28478933257214745</v>
      </c>
      <c r="AO112" s="12">
        <f t="shared" si="47"/>
        <v>0.27461629067265109</v>
      </c>
      <c r="AP112" s="12">
        <f t="shared" si="48"/>
        <v>1.0138991318604682</v>
      </c>
      <c r="AQ112" s="12">
        <f t="shared" si="49"/>
        <v>0.2784332187077429</v>
      </c>
      <c r="AT112" s="5">
        <v>39</v>
      </c>
      <c r="AU112" s="16">
        <v>0</v>
      </c>
      <c r="AV112" s="16">
        <v>0</v>
      </c>
      <c r="AW112" s="16">
        <v>0</v>
      </c>
      <c r="AX112" s="16">
        <v>0</v>
      </c>
      <c r="AY112" s="8">
        <f t="shared" si="50"/>
        <v>0</v>
      </c>
      <c r="AZ112" s="8">
        <f t="shared" si="51"/>
        <v>0</v>
      </c>
      <c r="BA112" s="7">
        <v>0.97768134850067012</v>
      </c>
      <c r="BB112" s="7">
        <v>0.96427871153875055</v>
      </c>
      <c r="BC112" s="12">
        <v>0.28478933257214745</v>
      </c>
      <c r="BD112" s="12">
        <f t="shared" si="52"/>
        <v>0.27461629067265109</v>
      </c>
      <c r="BE112" s="12">
        <f t="shared" si="53"/>
        <v>1.0138991318604682</v>
      </c>
      <c r="BF112" s="12">
        <f t="shared" si="54"/>
        <v>0.2784332187077429</v>
      </c>
    </row>
    <row r="113" spans="16:58" x14ac:dyDescent="0.3">
      <c r="P113" s="5">
        <v>41</v>
      </c>
      <c r="Q113" s="16">
        <v>0</v>
      </c>
      <c r="R113" s="16">
        <v>0</v>
      </c>
      <c r="S113" s="16">
        <v>0</v>
      </c>
      <c r="T113" s="16">
        <v>0</v>
      </c>
      <c r="U113" s="8">
        <f t="shared" si="40"/>
        <v>0</v>
      </c>
      <c r="V113" s="8">
        <f t="shared" si="41"/>
        <v>0</v>
      </c>
      <c r="W113" s="7">
        <v>0.98065339202859358</v>
      </c>
      <c r="X113" s="7">
        <v>0.96725075506667424</v>
      </c>
      <c r="Y113" s="12">
        <v>0.2841629293380562</v>
      </c>
      <c r="Z113" s="12">
        <f t="shared" si="42"/>
        <v>0.27485680796419287</v>
      </c>
      <c r="AA113" s="12">
        <f t="shared" si="43"/>
        <v>1.013856424398444</v>
      </c>
      <c r="AB113" s="12">
        <f t="shared" si="44"/>
        <v>0.27866534054414638</v>
      </c>
      <c r="AE113" s="5">
        <v>41</v>
      </c>
      <c r="AF113" s="16">
        <v>0</v>
      </c>
      <c r="AG113" s="16">
        <v>0</v>
      </c>
      <c r="AH113" s="16">
        <v>0</v>
      </c>
      <c r="AI113" s="16">
        <v>0</v>
      </c>
      <c r="AJ113" s="8">
        <f t="shared" si="45"/>
        <v>0</v>
      </c>
      <c r="AK113" s="8">
        <f t="shared" si="46"/>
        <v>0</v>
      </c>
      <c r="AL113" s="7">
        <v>0.98065339202859358</v>
      </c>
      <c r="AM113" s="7">
        <v>0.96725075506667424</v>
      </c>
      <c r="AN113" s="12">
        <v>0.2841629293380562</v>
      </c>
      <c r="AO113" s="12">
        <f t="shared" si="47"/>
        <v>0.27485680796419287</v>
      </c>
      <c r="AP113" s="12">
        <f t="shared" si="48"/>
        <v>1.013856424398444</v>
      </c>
      <c r="AQ113" s="12">
        <f t="shared" si="49"/>
        <v>0.27866534054414638</v>
      </c>
      <c r="AT113" s="5">
        <v>41</v>
      </c>
      <c r="AU113" s="16">
        <v>0</v>
      </c>
      <c r="AV113" s="16">
        <v>0</v>
      </c>
      <c r="AW113" s="16">
        <v>0</v>
      </c>
      <c r="AX113" s="16">
        <v>0</v>
      </c>
      <c r="AY113" s="8">
        <f t="shared" si="50"/>
        <v>0</v>
      </c>
      <c r="AZ113" s="8">
        <f t="shared" si="51"/>
        <v>0</v>
      </c>
      <c r="BA113" s="7">
        <v>0.98065339202859358</v>
      </c>
      <c r="BB113" s="7">
        <v>0.96725075506667424</v>
      </c>
      <c r="BC113" s="12">
        <v>0.2841629293380562</v>
      </c>
      <c r="BD113" s="12">
        <f t="shared" si="52"/>
        <v>0.27485680796419287</v>
      </c>
      <c r="BE113" s="12">
        <f t="shared" si="53"/>
        <v>1.013856424398444</v>
      </c>
      <c r="BF113" s="12">
        <f t="shared" si="54"/>
        <v>0.27866534054414638</v>
      </c>
    </row>
    <row r="114" spans="16:58" x14ac:dyDescent="0.3">
      <c r="P114" s="5">
        <v>43</v>
      </c>
      <c r="Q114" s="16">
        <v>1</v>
      </c>
      <c r="R114" s="16">
        <v>2</v>
      </c>
      <c r="S114" s="16">
        <v>0</v>
      </c>
      <c r="T114" s="16">
        <v>3</v>
      </c>
      <c r="U114" s="8">
        <f t="shared" si="40"/>
        <v>0.33333333333333331</v>
      </c>
      <c r="V114" s="8">
        <f t="shared" si="41"/>
        <v>0.5</v>
      </c>
      <c r="W114" s="7">
        <v>0.98692844619210385</v>
      </c>
      <c r="X114" s="7">
        <v>0.97352580923018439</v>
      </c>
      <c r="Y114" s="12">
        <v>0.28284937570147967</v>
      </c>
      <c r="Z114" s="12">
        <f t="shared" si="42"/>
        <v>0.63393647951929566</v>
      </c>
      <c r="AA114" s="12">
        <f t="shared" si="43"/>
        <v>1.0137671100599968</v>
      </c>
      <c r="AB114" s="12">
        <f t="shared" si="44"/>
        <v>0.64266395280388466</v>
      </c>
      <c r="AE114" s="5">
        <v>43</v>
      </c>
      <c r="AF114" s="16">
        <v>0</v>
      </c>
      <c r="AG114" s="16">
        <v>0</v>
      </c>
      <c r="AH114" s="16">
        <v>0</v>
      </c>
      <c r="AI114" s="16">
        <v>0</v>
      </c>
      <c r="AJ114" s="8">
        <f t="shared" si="45"/>
        <v>0</v>
      </c>
      <c r="AK114" s="8">
        <f t="shared" si="46"/>
        <v>0</v>
      </c>
      <c r="AL114" s="7">
        <v>0.98692844619210385</v>
      </c>
      <c r="AM114" s="7">
        <v>0.97352580923018439</v>
      </c>
      <c r="AN114" s="12">
        <v>0.28284937570147967</v>
      </c>
      <c r="AO114" s="12">
        <f t="shared" si="47"/>
        <v>0.27536116737003546</v>
      </c>
      <c r="AP114" s="12">
        <f t="shared" si="48"/>
        <v>1.0137671100599968</v>
      </c>
      <c r="AQ114" s="12">
        <f t="shared" si="49"/>
        <v>0.27915209486746795</v>
      </c>
      <c r="AT114" s="5">
        <v>43</v>
      </c>
      <c r="AU114" s="16">
        <v>0</v>
      </c>
      <c r="AV114" s="16">
        <v>0</v>
      </c>
      <c r="AW114" s="16">
        <v>0</v>
      </c>
      <c r="AX114" s="16">
        <v>0</v>
      </c>
      <c r="AY114" s="8">
        <f t="shared" si="50"/>
        <v>0</v>
      </c>
      <c r="AZ114" s="8">
        <f t="shared" si="51"/>
        <v>0</v>
      </c>
      <c r="BA114" s="7">
        <v>0.98692844619210385</v>
      </c>
      <c r="BB114" s="7">
        <v>0.97352580923018439</v>
      </c>
      <c r="BC114" s="12">
        <v>0.28284937570147967</v>
      </c>
      <c r="BD114" s="12">
        <f t="shared" si="52"/>
        <v>0.27536116737003546</v>
      </c>
      <c r="BE114" s="12">
        <f t="shared" si="53"/>
        <v>1.0137671100599968</v>
      </c>
      <c r="BF114" s="12">
        <f t="shared" si="54"/>
        <v>0.27915209486746795</v>
      </c>
    </row>
    <row r="115" spans="16:58" x14ac:dyDescent="0.3">
      <c r="P115" s="5">
        <v>45</v>
      </c>
      <c r="Q115" s="16">
        <v>0</v>
      </c>
      <c r="R115" s="16">
        <v>0</v>
      </c>
      <c r="S115" s="16">
        <v>0</v>
      </c>
      <c r="T115" s="16">
        <v>0</v>
      </c>
      <c r="U115" s="8">
        <f t="shared" si="40"/>
        <v>0</v>
      </c>
      <c r="V115" s="8">
        <f t="shared" si="41"/>
        <v>0</v>
      </c>
      <c r="W115" s="7">
        <v>1.0177512284001586</v>
      </c>
      <c r="X115" s="7">
        <v>1.014163288084698</v>
      </c>
      <c r="Y115" s="12">
        <v>0.27462818404360556</v>
      </c>
      <c r="Z115" s="12">
        <f t="shared" si="42"/>
        <v>0.27851782213039261</v>
      </c>
      <c r="AA115" s="12">
        <f t="shared" si="43"/>
        <v>1.0035378329679401</v>
      </c>
      <c r="AB115" s="12">
        <f t="shared" si="44"/>
        <v>0.27950317166368438</v>
      </c>
      <c r="AE115" s="5">
        <v>45</v>
      </c>
      <c r="AF115" s="16">
        <v>0</v>
      </c>
      <c r="AG115" s="16">
        <v>0</v>
      </c>
      <c r="AH115" s="16">
        <v>0</v>
      </c>
      <c r="AI115" s="16">
        <v>0</v>
      </c>
      <c r="AJ115" s="8">
        <f t="shared" si="45"/>
        <v>0</v>
      </c>
      <c r="AK115" s="8">
        <f t="shared" si="46"/>
        <v>0</v>
      </c>
      <c r="AL115" s="7">
        <v>1.0177512284001586</v>
      </c>
      <c r="AM115" s="7">
        <v>1.014163288084698</v>
      </c>
      <c r="AN115" s="12">
        <v>0.27462818404360556</v>
      </c>
      <c r="AO115" s="12">
        <f t="shared" si="47"/>
        <v>0.27851782213039261</v>
      </c>
      <c r="AP115" s="12">
        <f t="shared" si="48"/>
        <v>1.0035378329679401</v>
      </c>
      <c r="AQ115" s="12">
        <f t="shared" si="49"/>
        <v>0.27950317166368438</v>
      </c>
      <c r="AT115" s="5">
        <v>45</v>
      </c>
      <c r="AU115" s="16">
        <v>0</v>
      </c>
      <c r="AV115" s="16">
        <v>0</v>
      </c>
      <c r="AW115" s="16">
        <v>0</v>
      </c>
      <c r="AX115" s="16">
        <v>0</v>
      </c>
      <c r="AY115" s="8">
        <f t="shared" si="50"/>
        <v>0</v>
      </c>
      <c r="AZ115" s="8">
        <f t="shared" si="51"/>
        <v>0</v>
      </c>
      <c r="BA115" s="7">
        <v>1.0177512284001586</v>
      </c>
      <c r="BB115" s="7">
        <v>1.014163288084698</v>
      </c>
      <c r="BC115" s="12">
        <v>0.27462818404360556</v>
      </c>
      <c r="BD115" s="12">
        <f t="shared" si="52"/>
        <v>0.27851782213039261</v>
      </c>
      <c r="BE115" s="12">
        <f t="shared" si="53"/>
        <v>1.0035378329679401</v>
      </c>
      <c r="BF115" s="12">
        <f t="shared" si="54"/>
        <v>0.27950317166368438</v>
      </c>
    </row>
    <row r="116" spans="16:58" x14ac:dyDescent="0.3">
      <c r="P116" s="5">
        <v>46</v>
      </c>
      <c r="Q116" s="16">
        <v>0</v>
      </c>
      <c r="R116" s="16">
        <v>0</v>
      </c>
      <c r="S116" s="16">
        <v>0</v>
      </c>
      <c r="T116" s="16">
        <v>0</v>
      </c>
      <c r="U116" s="8">
        <f t="shared" si="40"/>
        <v>0</v>
      </c>
      <c r="V116" s="8">
        <f t="shared" si="41"/>
        <v>0</v>
      </c>
      <c r="W116" s="7">
        <v>0.99318653011984803</v>
      </c>
      <c r="X116" s="7">
        <v>0.98959858980438742</v>
      </c>
      <c r="Y116" s="12">
        <v>0.27953960976849646</v>
      </c>
      <c r="Z116" s="12">
        <f t="shared" si="42"/>
        <v>0.27663200362137286</v>
      </c>
      <c r="AA116" s="12">
        <f t="shared" si="43"/>
        <v>1.0036256522113374</v>
      </c>
      <c r="AB116" s="12">
        <f t="shared" si="44"/>
        <v>0.27763497505702939</v>
      </c>
      <c r="AE116" s="5">
        <v>46</v>
      </c>
      <c r="AF116" s="16">
        <v>0</v>
      </c>
      <c r="AG116" s="16">
        <v>2</v>
      </c>
      <c r="AH116" s="16">
        <v>0</v>
      </c>
      <c r="AI116" s="16">
        <v>2</v>
      </c>
      <c r="AJ116" s="8">
        <f t="shared" si="45"/>
        <v>0</v>
      </c>
      <c r="AK116" s="8">
        <f t="shared" si="46"/>
        <v>0.5</v>
      </c>
      <c r="AL116" s="7">
        <v>0.99318653011984803</v>
      </c>
      <c r="AM116" s="7">
        <v>0.98959858980438742</v>
      </c>
      <c r="AN116" s="12">
        <v>0.27953960976849646</v>
      </c>
      <c r="AO116" s="12">
        <f t="shared" si="47"/>
        <v>0.63686219873712457</v>
      </c>
      <c r="AP116" s="12">
        <f t="shared" si="48"/>
        <v>1.0036256522113374</v>
      </c>
      <c r="AQ116" s="12">
        <f t="shared" si="49"/>
        <v>0.63917123957629296</v>
      </c>
      <c r="AT116" s="5">
        <v>46</v>
      </c>
      <c r="AU116" s="16">
        <v>0</v>
      </c>
      <c r="AV116" s="16">
        <v>0</v>
      </c>
      <c r="AW116" s="16">
        <v>0</v>
      </c>
      <c r="AX116" s="16">
        <v>0</v>
      </c>
      <c r="AY116" s="8">
        <f t="shared" si="50"/>
        <v>0</v>
      </c>
      <c r="AZ116" s="8">
        <f t="shared" si="51"/>
        <v>0</v>
      </c>
      <c r="BA116" s="7">
        <v>0.99318653011984803</v>
      </c>
      <c r="BB116" s="7">
        <v>0.98959858980438742</v>
      </c>
      <c r="BC116" s="12">
        <v>0.27953960976849646</v>
      </c>
      <c r="BD116" s="12">
        <f t="shared" si="52"/>
        <v>0.27663200362137286</v>
      </c>
      <c r="BE116" s="12">
        <f t="shared" si="53"/>
        <v>1.0036256522113374</v>
      </c>
      <c r="BF116" s="12">
        <f t="shared" si="54"/>
        <v>0.27763497505702939</v>
      </c>
    </row>
    <row r="117" spans="16:58" x14ac:dyDescent="0.3">
      <c r="P117" s="5">
        <v>48</v>
      </c>
      <c r="Q117" s="16">
        <v>0</v>
      </c>
      <c r="R117" s="16">
        <v>0</v>
      </c>
      <c r="S117" s="16">
        <v>0</v>
      </c>
      <c r="T117" s="16">
        <v>0</v>
      </c>
      <c r="U117" s="8">
        <f t="shared" si="40"/>
        <v>0</v>
      </c>
      <c r="V117" s="8">
        <f t="shared" si="41"/>
        <v>0</v>
      </c>
      <c r="W117" s="7">
        <v>1.0252282455736574</v>
      </c>
      <c r="X117" s="7">
        <v>1.0216403052581968</v>
      </c>
      <c r="Y117" s="12">
        <v>0.27316731962521795</v>
      </c>
      <c r="Z117" s="12">
        <f t="shared" si="42"/>
        <v>0.27907874380847109</v>
      </c>
      <c r="AA117" s="12">
        <f t="shared" si="43"/>
        <v>1.0035119408435573</v>
      </c>
      <c r="AB117" s="12">
        <f t="shared" si="44"/>
        <v>0.28005885184742074</v>
      </c>
      <c r="AE117" s="5">
        <v>48</v>
      </c>
      <c r="AF117" s="16">
        <v>1</v>
      </c>
      <c r="AG117" s="16">
        <v>1</v>
      </c>
      <c r="AH117" s="16">
        <v>0</v>
      </c>
      <c r="AI117" s="16">
        <v>2</v>
      </c>
      <c r="AJ117" s="8">
        <f t="shared" si="45"/>
        <v>0.33333333333333331</v>
      </c>
      <c r="AK117" s="8">
        <f t="shared" si="46"/>
        <v>0.25</v>
      </c>
      <c r="AL117" s="7">
        <v>1.0252282455736574</v>
      </c>
      <c r="AM117" s="7">
        <v>1.0216403052581968</v>
      </c>
      <c r="AN117" s="12">
        <v>0.27316731962521795</v>
      </c>
      <c r="AO117" s="12">
        <f t="shared" si="47"/>
        <v>0.46078691390216658</v>
      </c>
      <c r="AP117" s="12">
        <f t="shared" si="48"/>
        <v>1.0035119408435573</v>
      </c>
      <c r="AQ117" s="12">
        <f t="shared" si="49"/>
        <v>0.46240517028527633</v>
      </c>
      <c r="AT117" s="5">
        <v>48</v>
      </c>
      <c r="AU117" s="16">
        <v>0</v>
      </c>
      <c r="AV117" s="16">
        <v>0</v>
      </c>
      <c r="AW117" s="16">
        <v>0</v>
      </c>
      <c r="AX117" s="16">
        <v>0</v>
      </c>
      <c r="AY117" s="8">
        <f t="shared" si="50"/>
        <v>0</v>
      </c>
      <c r="AZ117" s="8">
        <f t="shared" si="51"/>
        <v>0</v>
      </c>
      <c r="BA117" s="7">
        <v>1.0252282455736574</v>
      </c>
      <c r="BB117" s="7">
        <v>1.0216403052581968</v>
      </c>
      <c r="BC117" s="12">
        <v>0.27316731962521795</v>
      </c>
      <c r="BD117" s="12">
        <f t="shared" si="52"/>
        <v>0.27907874380847109</v>
      </c>
      <c r="BE117" s="12">
        <f t="shared" si="53"/>
        <v>1.0035119408435573</v>
      </c>
      <c r="BF117" s="12">
        <f t="shared" si="54"/>
        <v>0.28005885184742074</v>
      </c>
    </row>
    <row r="118" spans="16:58" x14ac:dyDescent="0.3">
      <c r="P118" s="5">
        <v>50</v>
      </c>
      <c r="Q118" s="16">
        <v>0</v>
      </c>
      <c r="R118" s="16">
        <v>0</v>
      </c>
      <c r="S118" s="16">
        <v>0</v>
      </c>
      <c r="T118" s="16">
        <v>0</v>
      </c>
      <c r="U118" s="8">
        <f t="shared" si="40"/>
        <v>0</v>
      </c>
      <c r="V118" s="8">
        <f t="shared" si="41"/>
        <v>0</v>
      </c>
      <c r="W118" s="7">
        <v>0.98051614041719215</v>
      </c>
      <c r="X118" s="7">
        <v>0.97692820010173143</v>
      </c>
      <c r="Y118" s="12">
        <v>0.2821422197601538</v>
      </c>
      <c r="Z118" s="12">
        <f t="shared" si="42"/>
        <v>0.27563269092299419</v>
      </c>
      <c r="AA118" s="12">
        <f t="shared" si="43"/>
        <v>1.0036726755508614</v>
      </c>
      <c r="AB118" s="12">
        <f t="shared" si="44"/>
        <v>0.27664500036796519</v>
      </c>
      <c r="AE118" s="5">
        <v>50</v>
      </c>
      <c r="AF118" s="16">
        <v>1</v>
      </c>
      <c r="AG118" s="16">
        <v>2</v>
      </c>
      <c r="AH118" s="16">
        <v>0</v>
      </c>
      <c r="AI118" s="16">
        <v>3</v>
      </c>
      <c r="AJ118" s="8">
        <f t="shared" si="45"/>
        <v>0.33333333333333331</v>
      </c>
      <c r="AK118" s="8">
        <f t="shared" si="46"/>
        <v>0.5</v>
      </c>
      <c r="AL118" s="7">
        <v>0.98051614041719215</v>
      </c>
      <c r="AM118" s="7">
        <v>0.97692820010173143</v>
      </c>
      <c r="AN118" s="12">
        <v>0.2821422197601538</v>
      </c>
      <c r="AO118" s="12">
        <f t="shared" si="47"/>
        <v>0.63456158104291727</v>
      </c>
      <c r="AP118" s="12">
        <f t="shared" si="48"/>
        <v>1.0036726755508614</v>
      </c>
      <c r="AQ118" s="12">
        <f t="shared" si="49"/>
        <v>0.63689211984712957</v>
      </c>
      <c r="AT118" s="5">
        <v>50</v>
      </c>
      <c r="AU118" s="16">
        <v>0</v>
      </c>
      <c r="AV118" s="16">
        <v>0</v>
      </c>
      <c r="AW118" s="16">
        <v>0</v>
      </c>
      <c r="AX118" s="16">
        <v>0</v>
      </c>
      <c r="AY118" s="8">
        <f t="shared" si="50"/>
        <v>0</v>
      </c>
      <c r="AZ118" s="8">
        <f t="shared" si="51"/>
        <v>0</v>
      </c>
      <c r="BA118" s="7">
        <v>0.98051614041719215</v>
      </c>
      <c r="BB118" s="7">
        <v>0.97692820010173143</v>
      </c>
      <c r="BC118" s="12">
        <v>0.2821422197601538</v>
      </c>
      <c r="BD118" s="12">
        <f t="shared" si="52"/>
        <v>0.27563269092299419</v>
      </c>
      <c r="BE118" s="12">
        <f t="shared" si="53"/>
        <v>1.0036726755508614</v>
      </c>
      <c r="BF118" s="12">
        <f t="shared" si="54"/>
        <v>0.27664500036796519</v>
      </c>
    </row>
    <row r="119" spans="16:58" x14ac:dyDescent="0.3">
      <c r="P119" s="5">
        <v>52</v>
      </c>
      <c r="Q119" s="16">
        <v>0</v>
      </c>
      <c r="R119" s="16">
        <v>0</v>
      </c>
      <c r="S119" s="16">
        <v>0</v>
      </c>
      <c r="T119" s="16">
        <v>0</v>
      </c>
      <c r="U119" s="8">
        <f t="shared" si="40"/>
        <v>0</v>
      </c>
      <c r="V119" s="8">
        <f t="shared" si="41"/>
        <v>0</v>
      </c>
      <c r="W119" s="7">
        <v>1.0074126348569727</v>
      </c>
      <c r="X119" s="7">
        <v>0.99661510668679321</v>
      </c>
      <c r="Y119" s="12">
        <v>0.2781189073159307</v>
      </c>
      <c r="Z119" s="12">
        <f t="shared" si="42"/>
        <v>0.27717750448628065</v>
      </c>
      <c r="AA119" s="12">
        <f t="shared" si="43"/>
        <v>1.010834200783967</v>
      </c>
      <c r="AB119" s="12">
        <f t="shared" si="44"/>
        <v>0.28018050122268395</v>
      </c>
      <c r="AE119" s="5">
        <v>52</v>
      </c>
      <c r="AF119" s="16">
        <v>1</v>
      </c>
      <c r="AG119" s="16">
        <v>1</v>
      </c>
      <c r="AH119" s="16">
        <v>0</v>
      </c>
      <c r="AI119" s="16">
        <v>2</v>
      </c>
      <c r="AJ119" s="8">
        <f t="shared" si="45"/>
        <v>0.33333333333333331</v>
      </c>
      <c r="AK119" s="8">
        <f t="shared" si="46"/>
        <v>0.25</v>
      </c>
      <c r="AL119" s="7">
        <v>1.0074126348569727</v>
      </c>
      <c r="AM119" s="7">
        <v>0.99661510668679321</v>
      </c>
      <c r="AN119" s="12">
        <v>0.2781189073159307</v>
      </c>
      <c r="AO119" s="12">
        <f t="shared" si="47"/>
        <v>0.45764777765729797</v>
      </c>
      <c r="AP119" s="12">
        <f t="shared" si="48"/>
        <v>1.010834200783967</v>
      </c>
      <c r="AQ119" s="12">
        <f t="shared" si="49"/>
        <v>0.46260602556877345</v>
      </c>
      <c r="AT119" s="5">
        <v>52</v>
      </c>
      <c r="AU119" s="16">
        <v>0</v>
      </c>
      <c r="AV119" s="16">
        <v>0</v>
      </c>
      <c r="AW119" s="16">
        <v>0</v>
      </c>
      <c r="AX119" s="16">
        <v>0</v>
      </c>
      <c r="AY119" s="8">
        <f t="shared" si="50"/>
        <v>0</v>
      </c>
      <c r="AZ119" s="8">
        <f t="shared" si="51"/>
        <v>0</v>
      </c>
      <c r="BA119" s="7">
        <v>1.0074126348569727</v>
      </c>
      <c r="BB119" s="7">
        <v>0.99661510668679321</v>
      </c>
      <c r="BC119" s="12">
        <v>0.2781189073159307</v>
      </c>
      <c r="BD119" s="12">
        <f t="shared" si="52"/>
        <v>0.27717750448628065</v>
      </c>
      <c r="BE119" s="12">
        <f t="shared" si="53"/>
        <v>1.010834200783967</v>
      </c>
      <c r="BF119" s="12">
        <f t="shared" si="54"/>
        <v>0.28018050122268395</v>
      </c>
    </row>
    <row r="120" spans="16:58" x14ac:dyDescent="0.3">
      <c r="P120" s="5">
        <v>53</v>
      </c>
      <c r="Q120" s="16">
        <v>0</v>
      </c>
      <c r="R120" s="16">
        <v>0</v>
      </c>
      <c r="S120" s="16">
        <v>0</v>
      </c>
      <c r="T120" s="16">
        <v>0</v>
      </c>
      <c r="U120" s="8">
        <f t="shared" si="40"/>
        <v>0</v>
      </c>
      <c r="V120" s="8">
        <f t="shared" si="41"/>
        <v>0</v>
      </c>
      <c r="W120" s="7">
        <v>1.0321160806909615</v>
      </c>
      <c r="X120" s="7">
        <v>1.021318552520782</v>
      </c>
      <c r="Y120" s="12">
        <v>0.27322986379673764</v>
      </c>
      <c r="Z120" s="12">
        <f t="shared" si="42"/>
        <v>0.2790547289983345</v>
      </c>
      <c r="AA120" s="12">
        <f t="shared" si="43"/>
        <v>1.0105721453346064</v>
      </c>
      <c r="AB120" s="12">
        <f t="shared" si="44"/>
        <v>0.28200493614961408</v>
      </c>
      <c r="AE120" s="5">
        <v>53</v>
      </c>
      <c r="AF120" s="16">
        <v>0</v>
      </c>
      <c r="AG120" s="16">
        <v>0</v>
      </c>
      <c r="AH120" s="16">
        <v>0</v>
      </c>
      <c r="AI120" s="16">
        <v>0</v>
      </c>
      <c r="AJ120" s="8">
        <f t="shared" si="45"/>
        <v>0</v>
      </c>
      <c r="AK120" s="8">
        <f t="shared" si="46"/>
        <v>0</v>
      </c>
      <c r="AL120" s="7">
        <v>1.0321160806909615</v>
      </c>
      <c r="AM120" s="7">
        <v>1.021318552520782</v>
      </c>
      <c r="AN120" s="12">
        <v>0.27322986379673764</v>
      </c>
      <c r="AO120" s="12">
        <f t="shared" si="47"/>
        <v>0.2790547289983345</v>
      </c>
      <c r="AP120" s="12">
        <f t="shared" si="48"/>
        <v>1.0105721453346064</v>
      </c>
      <c r="AQ120" s="12">
        <f t="shared" si="49"/>
        <v>0.28200493614961408</v>
      </c>
      <c r="AT120" s="5">
        <v>53</v>
      </c>
      <c r="AU120" s="16">
        <v>0</v>
      </c>
      <c r="AV120" s="16">
        <v>0</v>
      </c>
      <c r="AW120" s="16">
        <v>0</v>
      </c>
      <c r="AX120" s="16">
        <v>0</v>
      </c>
      <c r="AY120" s="8">
        <f t="shared" si="50"/>
        <v>0</v>
      </c>
      <c r="AZ120" s="8">
        <f t="shared" si="51"/>
        <v>0</v>
      </c>
      <c r="BA120" s="7">
        <v>1.0321160806909615</v>
      </c>
      <c r="BB120" s="7">
        <v>1.021318552520782</v>
      </c>
      <c r="BC120" s="12">
        <v>0.27322986379673764</v>
      </c>
      <c r="BD120" s="12">
        <f t="shared" si="52"/>
        <v>0.2790547289983345</v>
      </c>
      <c r="BE120" s="12">
        <f t="shared" si="53"/>
        <v>1.0105721453346064</v>
      </c>
      <c r="BF120" s="12">
        <f t="shared" si="54"/>
        <v>0.28200493614961408</v>
      </c>
    </row>
    <row r="121" spans="16:58" x14ac:dyDescent="0.3">
      <c r="P121" s="5">
        <v>54</v>
      </c>
      <c r="Q121" s="16">
        <v>0</v>
      </c>
      <c r="R121" s="16">
        <v>0</v>
      </c>
      <c r="S121" s="16">
        <v>0</v>
      </c>
      <c r="T121" s="16">
        <v>0</v>
      </c>
      <c r="U121" s="8">
        <f t="shared" si="40"/>
        <v>0</v>
      </c>
      <c r="V121" s="8">
        <f t="shared" si="41"/>
        <v>0</v>
      </c>
      <c r="W121" s="7">
        <v>0.98376215068306938</v>
      </c>
      <c r="X121" s="7">
        <v>0.97296462251288984</v>
      </c>
      <c r="Y121" s="12">
        <v>0.28296635394427599</v>
      </c>
      <c r="Z121" s="12">
        <f t="shared" si="42"/>
        <v>0.27531625174924129</v>
      </c>
      <c r="AA121" s="12">
        <f t="shared" si="43"/>
        <v>1.011097554752086</v>
      </c>
      <c r="AB121" s="12">
        <f t="shared" si="44"/>
        <v>0.27837158892716757</v>
      </c>
      <c r="AE121" s="5">
        <v>54</v>
      </c>
      <c r="AF121" s="16">
        <v>4</v>
      </c>
      <c r="AG121" s="16">
        <v>1</v>
      </c>
      <c r="AH121" s="16">
        <v>0</v>
      </c>
      <c r="AI121" s="16">
        <v>5</v>
      </c>
      <c r="AJ121" s="8">
        <f t="shared" si="45"/>
        <v>1.3333333333333333</v>
      </c>
      <c r="AK121" s="8">
        <f t="shared" si="46"/>
        <v>0.25</v>
      </c>
      <c r="AL121" s="7">
        <v>0.98376215068306938</v>
      </c>
      <c r="AM121" s="7">
        <v>0.97296462251288984</v>
      </c>
      <c r="AN121" s="12">
        <v>0.28296635394427599</v>
      </c>
      <c r="AO121" s="12">
        <f t="shared" si="47"/>
        <v>0.45457466326317231</v>
      </c>
      <c r="AP121" s="12">
        <f t="shared" si="48"/>
        <v>1.011097554752086</v>
      </c>
      <c r="AQ121" s="12">
        <f t="shared" si="49"/>
        <v>0.45961933047764642</v>
      </c>
      <c r="AT121" s="5">
        <v>54</v>
      </c>
      <c r="AU121" s="16">
        <v>0</v>
      </c>
      <c r="AV121" s="16">
        <v>0</v>
      </c>
      <c r="AW121" s="16">
        <v>0</v>
      </c>
      <c r="AX121" s="16">
        <v>0</v>
      </c>
      <c r="AY121" s="8">
        <f t="shared" si="50"/>
        <v>0</v>
      </c>
      <c r="AZ121" s="8">
        <f t="shared" si="51"/>
        <v>0</v>
      </c>
      <c r="BA121" s="7">
        <v>0.98376215068306938</v>
      </c>
      <c r="BB121" s="7">
        <v>0.97296462251288984</v>
      </c>
      <c r="BC121" s="12">
        <v>0.28296635394427599</v>
      </c>
      <c r="BD121" s="12">
        <f t="shared" si="52"/>
        <v>0.27531625174924129</v>
      </c>
      <c r="BE121" s="12">
        <f t="shared" si="53"/>
        <v>1.011097554752086</v>
      </c>
      <c r="BF121" s="12">
        <f t="shared" si="54"/>
        <v>0.27837158892716757</v>
      </c>
    </row>
    <row r="122" spans="16:58" x14ac:dyDescent="0.3">
      <c r="P122" s="5">
        <v>55</v>
      </c>
      <c r="Q122" s="16">
        <v>0</v>
      </c>
      <c r="R122" s="16">
        <v>0</v>
      </c>
      <c r="S122" s="16">
        <v>0</v>
      </c>
      <c r="T122" s="16">
        <v>0</v>
      </c>
      <c r="U122" s="8">
        <f t="shared" si="40"/>
        <v>0</v>
      </c>
      <c r="V122" s="8">
        <f t="shared" si="41"/>
        <v>0</v>
      </c>
      <c r="W122" s="7">
        <v>1.0465989221154766</v>
      </c>
      <c r="X122" s="7">
        <v>1.0420299698671129</v>
      </c>
      <c r="Y122" s="12">
        <v>0.26926142387075114</v>
      </c>
      <c r="Z122" s="12">
        <f t="shared" si="42"/>
        <v>0.28057847340241471</v>
      </c>
      <c r="AA122" s="12">
        <f t="shared" si="43"/>
        <v>1.0043846649141448</v>
      </c>
      <c r="AB122" s="12">
        <f t="shared" si="44"/>
        <v>0.28180871599040658</v>
      </c>
      <c r="AE122" s="5">
        <v>55</v>
      </c>
      <c r="AF122" s="16">
        <v>0</v>
      </c>
      <c r="AG122" s="16">
        <v>0</v>
      </c>
      <c r="AH122" s="16">
        <v>0</v>
      </c>
      <c r="AI122" s="16">
        <v>0</v>
      </c>
      <c r="AJ122" s="8">
        <f t="shared" si="45"/>
        <v>0</v>
      </c>
      <c r="AK122" s="8">
        <f t="shared" si="46"/>
        <v>0</v>
      </c>
      <c r="AL122" s="7">
        <v>1.0465989221154766</v>
      </c>
      <c r="AM122" s="7">
        <v>1.0420299698671129</v>
      </c>
      <c r="AN122" s="12">
        <v>0.26926142387075114</v>
      </c>
      <c r="AO122" s="12">
        <f t="shared" si="47"/>
        <v>0.28057847340241471</v>
      </c>
      <c r="AP122" s="12">
        <f t="shared" si="48"/>
        <v>1.0043846649141448</v>
      </c>
      <c r="AQ122" s="12">
        <f t="shared" si="49"/>
        <v>0.28180871599040658</v>
      </c>
      <c r="AT122" s="5">
        <v>55</v>
      </c>
      <c r="AU122" s="16">
        <v>0</v>
      </c>
      <c r="AV122" s="16">
        <v>0</v>
      </c>
      <c r="AW122" s="16">
        <v>0</v>
      </c>
      <c r="AX122" s="16">
        <v>0</v>
      </c>
      <c r="AY122" s="8">
        <f t="shared" si="50"/>
        <v>0</v>
      </c>
      <c r="AZ122" s="8">
        <f t="shared" si="51"/>
        <v>0</v>
      </c>
      <c r="BA122" s="7">
        <v>1.0465989221154766</v>
      </c>
      <c r="BB122" s="7">
        <v>1.0420299698671129</v>
      </c>
      <c r="BC122" s="12">
        <v>0.26926142387075114</v>
      </c>
      <c r="BD122" s="12">
        <f t="shared" si="52"/>
        <v>0.28057847340241471</v>
      </c>
      <c r="BE122" s="12">
        <f t="shared" si="53"/>
        <v>1.0043846649141448</v>
      </c>
      <c r="BF122" s="12">
        <f t="shared" si="54"/>
        <v>0.28180871599040658</v>
      </c>
    </row>
    <row r="123" spans="16:58" x14ac:dyDescent="0.3">
      <c r="P123" s="5">
        <v>56</v>
      </c>
      <c r="Q123" s="16">
        <v>0</v>
      </c>
      <c r="R123" s="16">
        <v>0</v>
      </c>
      <c r="S123" s="16">
        <v>0</v>
      </c>
      <c r="T123" s="16">
        <v>0</v>
      </c>
      <c r="U123" s="8">
        <f t="shared" si="40"/>
        <v>0</v>
      </c>
      <c r="V123" s="8">
        <f t="shared" si="41"/>
        <v>0</v>
      </c>
      <c r="W123" s="7">
        <v>1.0227257411221209</v>
      </c>
      <c r="X123" s="7">
        <v>1.0181567888737573</v>
      </c>
      <c r="Y123" s="12">
        <v>0.27384599278771105</v>
      </c>
      <c r="Z123" s="12">
        <f t="shared" si="42"/>
        <v>0.27881815666268195</v>
      </c>
      <c r="AA123" s="12">
        <f t="shared" si="43"/>
        <v>1.0044874741280443</v>
      </c>
      <c r="AB123" s="12">
        <f t="shared" si="44"/>
        <v>0.28006934592713473</v>
      </c>
      <c r="AE123" s="5">
        <v>56</v>
      </c>
      <c r="AF123" s="16">
        <v>0</v>
      </c>
      <c r="AG123" s="16">
        <v>0</v>
      </c>
      <c r="AH123" s="16">
        <v>0</v>
      </c>
      <c r="AI123" s="16">
        <v>0</v>
      </c>
      <c r="AJ123" s="8">
        <f t="shared" si="45"/>
        <v>0</v>
      </c>
      <c r="AK123" s="8">
        <f t="shared" si="46"/>
        <v>0</v>
      </c>
      <c r="AL123" s="7">
        <v>1.0227257411221209</v>
      </c>
      <c r="AM123" s="7">
        <v>1.0181567888737573</v>
      </c>
      <c r="AN123" s="12">
        <v>0.27384599278771105</v>
      </c>
      <c r="AO123" s="12">
        <f t="shared" si="47"/>
        <v>0.27881815666268195</v>
      </c>
      <c r="AP123" s="12">
        <f t="shared" si="48"/>
        <v>1.0044874741280443</v>
      </c>
      <c r="AQ123" s="12">
        <f t="shared" si="49"/>
        <v>0.28006934592713473</v>
      </c>
      <c r="AT123" s="5">
        <v>56</v>
      </c>
      <c r="AU123" s="16">
        <v>0</v>
      </c>
      <c r="AV123" s="16">
        <v>0</v>
      </c>
      <c r="AW123" s="16">
        <v>0</v>
      </c>
      <c r="AX123" s="16">
        <v>0</v>
      </c>
      <c r="AY123" s="8">
        <f t="shared" si="50"/>
        <v>0</v>
      </c>
      <c r="AZ123" s="8">
        <f t="shared" si="51"/>
        <v>0</v>
      </c>
      <c r="BA123" s="7">
        <v>1.0227257411221209</v>
      </c>
      <c r="BB123" s="7">
        <v>1.0181567888737573</v>
      </c>
      <c r="BC123" s="12">
        <v>0.27384599278771105</v>
      </c>
      <c r="BD123" s="12">
        <f t="shared" si="52"/>
        <v>0.27881815666268195</v>
      </c>
      <c r="BE123" s="12">
        <f t="shared" si="53"/>
        <v>1.0044874741280443</v>
      </c>
      <c r="BF123" s="12">
        <f t="shared" si="54"/>
        <v>0.28006934592713473</v>
      </c>
    </row>
    <row r="124" spans="16:58" x14ac:dyDescent="0.3">
      <c r="P124" s="5">
        <v>57</v>
      </c>
      <c r="Q124" s="16">
        <v>0</v>
      </c>
      <c r="R124" s="16">
        <v>0</v>
      </c>
      <c r="S124" s="16">
        <v>0</v>
      </c>
      <c r="T124" s="16">
        <v>0</v>
      </c>
      <c r="U124" s="8">
        <f t="shared" si="40"/>
        <v>0</v>
      </c>
      <c r="V124" s="8">
        <f t="shared" si="41"/>
        <v>0</v>
      </c>
      <c r="W124" s="7">
        <v>0.98362427015649734</v>
      </c>
      <c r="X124" s="7">
        <v>0.97905531790813372</v>
      </c>
      <c r="Y124" s="12">
        <v>0.28170191122697924</v>
      </c>
      <c r="Z124" s="12">
        <f t="shared" si="42"/>
        <v>0.27580175425165904</v>
      </c>
      <c r="AA124" s="12">
        <f t="shared" si="43"/>
        <v>1.0046666946849598</v>
      </c>
      <c r="AB124" s="12">
        <f t="shared" si="44"/>
        <v>0.27708883683232788</v>
      </c>
      <c r="AE124" s="5">
        <v>57</v>
      </c>
      <c r="AF124" s="16">
        <v>0</v>
      </c>
      <c r="AG124" s="16">
        <v>0</v>
      </c>
      <c r="AH124" s="16">
        <v>0</v>
      </c>
      <c r="AI124" s="16">
        <v>0</v>
      </c>
      <c r="AJ124" s="8">
        <f t="shared" si="45"/>
        <v>0</v>
      </c>
      <c r="AK124" s="8">
        <f t="shared" si="46"/>
        <v>0</v>
      </c>
      <c r="AL124" s="7">
        <v>0.98362427015649734</v>
      </c>
      <c r="AM124" s="7">
        <v>0.97905531790813372</v>
      </c>
      <c r="AN124" s="12">
        <v>0.28170191122697924</v>
      </c>
      <c r="AO124" s="12">
        <f t="shared" si="47"/>
        <v>0.27580175425165904</v>
      </c>
      <c r="AP124" s="12">
        <f t="shared" si="48"/>
        <v>1.0046666946849598</v>
      </c>
      <c r="AQ124" s="12">
        <f t="shared" si="49"/>
        <v>0.27708883683232788</v>
      </c>
      <c r="AT124" s="5">
        <v>57</v>
      </c>
      <c r="AU124" s="16">
        <v>1</v>
      </c>
      <c r="AV124" s="16">
        <v>2</v>
      </c>
      <c r="AW124" s="16">
        <v>1</v>
      </c>
      <c r="AX124" s="16">
        <v>4</v>
      </c>
      <c r="AY124" s="8">
        <f t="shared" si="50"/>
        <v>0.33333333333333331</v>
      </c>
      <c r="AZ124" s="8">
        <f t="shared" si="51"/>
        <v>0.5</v>
      </c>
      <c r="BA124" s="7">
        <v>0.98362427015649734</v>
      </c>
      <c r="BB124" s="7">
        <v>0.97905531790813372</v>
      </c>
      <c r="BC124" s="12">
        <v>0.28170191122697924</v>
      </c>
      <c r="BD124" s="12">
        <f t="shared" si="52"/>
        <v>0.6349507986381695</v>
      </c>
      <c r="BE124" s="12">
        <f t="shared" si="53"/>
        <v>1.0046666946849598</v>
      </c>
      <c r="BF124" s="12">
        <f t="shared" si="54"/>
        <v>0.63791392015538528</v>
      </c>
    </row>
    <row r="125" spans="16:58" x14ac:dyDescent="0.3">
      <c r="P125" s="5">
        <v>58</v>
      </c>
      <c r="Q125" s="16">
        <v>0</v>
      </c>
      <c r="R125" s="16">
        <v>0</v>
      </c>
      <c r="S125" s="16">
        <v>0</v>
      </c>
      <c r="T125" s="16">
        <v>0</v>
      </c>
      <c r="U125" s="8">
        <f t="shared" si="40"/>
        <v>0</v>
      </c>
      <c r="V125" s="8">
        <f t="shared" si="41"/>
        <v>0</v>
      </c>
      <c r="W125" s="7">
        <v>1.0003176049284959</v>
      </c>
      <c r="X125" s="7">
        <v>0.99023477834515528</v>
      </c>
      <c r="Y125" s="12">
        <v>0.27941019640225295</v>
      </c>
      <c r="Z125" s="12">
        <f t="shared" si="42"/>
        <v>0.27668169390176123</v>
      </c>
      <c r="AA125" s="12">
        <f t="shared" si="43"/>
        <v>1.0101822585954723</v>
      </c>
      <c r="AB125" s="12">
        <f t="shared" si="44"/>
        <v>0.27949893845770224</v>
      </c>
      <c r="AE125" s="5">
        <v>58</v>
      </c>
      <c r="AF125" s="16">
        <v>0</v>
      </c>
      <c r="AG125" s="16">
        <v>0</v>
      </c>
      <c r="AH125" s="16">
        <v>0</v>
      </c>
      <c r="AI125" s="16">
        <v>0</v>
      </c>
      <c r="AJ125" s="8">
        <f t="shared" si="45"/>
        <v>0</v>
      </c>
      <c r="AK125" s="8">
        <f t="shared" si="46"/>
        <v>0</v>
      </c>
      <c r="AL125" s="7">
        <v>1.0003176049284959</v>
      </c>
      <c r="AM125" s="7">
        <v>0.99023477834515528</v>
      </c>
      <c r="AN125" s="12">
        <v>0.27941019640225295</v>
      </c>
      <c r="AO125" s="12">
        <f t="shared" si="47"/>
        <v>0.27668169390176123</v>
      </c>
      <c r="AP125" s="12">
        <f t="shared" si="48"/>
        <v>1.0101822585954723</v>
      </c>
      <c r="AQ125" s="12">
        <f t="shared" si="49"/>
        <v>0.27949893845770224</v>
      </c>
      <c r="AT125" s="5">
        <v>58</v>
      </c>
      <c r="AU125" s="16">
        <v>0</v>
      </c>
      <c r="AV125" s="16">
        <v>0</v>
      </c>
      <c r="AW125" s="16">
        <v>0</v>
      </c>
      <c r="AX125" s="16">
        <v>0</v>
      </c>
      <c r="AY125" s="8">
        <f t="shared" si="50"/>
        <v>0</v>
      </c>
      <c r="AZ125" s="8">
        <f t="shared" si="51"/>
        <v>0</v>
      </c>
      <c r="BA125" s="7">
        <v>1.0003176049284959</v>
      </c>
      <c r="BB125" s="7">
        <v>0.99023477834515528</v>
      </c>
      <c r="BC125" s="12">
        <v>0.27941019640225295</v>
      </c>
      <c r="BD125" s="12">
        <f t="shared" si="52"/>
        <v>0.27668169390176123</v>
      </c>
      <c r="BE125" s="12">
        <f t="shared" si="53"/>
        <v>1.0101822585954723</v>
      </c>
      <c r="BF125" s="12">
        <f t="shared" si="54"/>
        <v>0.27949893845770224</v>
      </c>
    </row>
    <row r="126" spans="16:58" x14ac:dyDescent="0.3">
      <c r="P126" s="5">
        <v>59</v>
      </c>
      <c r="Q126" s="16">
        <v>0</v>
      </c>
      <c r="R126" s="16">
        <v>0</v>
      </c>
      <c r="S126" s="16">
        <v>0</v>
      </c>
      <c r="T126" s="16">
        <v>0</v>
      </c>
      <c r="U126" s="8">
        <f t="shared" si="40"/>
        <v>0</v>
      </c>
      <c r="V126" s="8">
        <f t="shared" si="41"/>
        <v>0</v>
      </c>
      <c r="W126" s="7">
        <v>1.0312448615828276</v>
      </c>
      <c r="X126" s="7">
        <v>1.0266759093344642</v>
      </c>
      <c r="Y126" s="12">
        <v>0.27219218706152942</v>
      </c>
      <c r="Z126" s="12">
        <f t="shared" si="42"/>
        <v>0.2794531611651323</v>
      </c>
      <c r="AA126" s="12">
        <f t="shared" si="43"/>
        <v>1.0044502381002836</v>
      </c>
      <c r="AB126" s="12">
        <f t="shared" si="44"/>
        <v>0.28069679427019406</v>
      </c>
      <c r="AE126" s="5">
        <v>59</v>
      </c>
      <c r="AF126" s="16">
        <v>0</v>
      </c>
      <c r="AG126" s="16">
        <v>0</v>
      </c>
      <c r="AH126" s="16">
        <v>0</v>
      </c>
      <c r="AI126" s="16">
        <v>0</v>
      </c>
      <c r="AJ126" s="8">
        <f t="shared" si="45"/>
        <v>0</v>
      </c>
      <c r="AK126" s="8">
        <f t="shared" si="46"/>
        <v>0</v>
      </c>
      <c r="AL126" s="7">
        <v>1.0312448615828276</v>
      </c>
      <c r="AM126" s="7">
        <v>1.0266759093344642</v>
      </c>
      <c r="AN126" s="12">
        <v>0.27219218706152942</v>
      </c>
      <c r="AO126" s="12">
        <f t="shared" si="47"/>
        <v>0.2794531611651323</v>
      </c>
      <c r="AP126" s="12">
        <f t="shared" si="48"/>
        <v>1.0044502381002836</v>
      </c>
      <c r="AQ126" s="12">
        <f t="shared" si="49"/>
        <v>0.28069679427019406</v>
      </c>
      <c r="AT126" s="5">
        <v>59</v>
      </c>
      <c r="AU126" s="16">
        <v>5</v>
      </c>
      <c r="AV126" s="16">
        <v>2</v>
      </c>
      <c r="AW126" s="16">
        <v>1</v>
      </c>
      <c r="AX126" s="16">
        <v>8</v>
      </c>
      <c r="AY126" s="8">
        <f t="shared" si="50"/>
        <v>1.6666666666666667</v>
      </c>
      <c r="AZ126" s="8">
        <f t="shared" si="51"/>
        <v>0.5</v>
      </c>
      <c r="BA126" s="7">
        <v>1.0312448615828276</v>
      </c>
      <c r="BB126" s="7">
        <v>1.0266759093344642</v>
      </c>
      <c r="BC126" s="12">
        <v>0.27219218706152942</v>
      </c>
      <c r="BD126" s="12">
        <f t="shared" si="52"/>
        <v>0.64335706763436762</v>
      </c>
      <c r="BE126" s="12">
        <f t="shared" si="53"/>
        <v>1.0044502381002836</v>
      </c>
      <c r="BF126" s="12">
        <f t="shared" si="54"/>
        <v>0.64622015976884084</v>
      </c>
    </row>
    <row r="127" spans="16:58" x14ac:dyDescent="0.3">
      <c r="P127" s="5">
        <v>60</v>
      </c>
      <c r="Q127" s="16">
        <v>0</v>
      </c>
      <c r="R127" s="16">
        <v>0</v>
      </c>
      <c r="S127" s="16">
        <v>0</v>
      </c>
      <c r="T127" s="16">
        <v>0</v>
      </c>
      <c r="U127" s="8">
        <f t="shared" si="40"/>
        <v>0</v>
      </c>
      <c r="V127" s="8">
        <f t="shared" si="41"/>
        <v>0</v>
      </c>
      <c r="W127" s="7">
        <v>1.0232501576381263</v>
      </c>
      <c r="X127" s="7">
        <v>1.0186812053897627</v>
      </c>
      <c r="Y127" s="12">
        <v>0.27374360823783889</v>
      </c>
      <c r="Z127" s="12">
        <f t="shared" si="42"/>
        <v>0.2788574688074647</v>
      </c>
      <c r="AA127" s="12">
        <f t="shared" si="43"/>
        <v>1.0044851639788677</v>
      </c>
      <c r="AB127" s="12">
        <f t="shared" si="44"/>
        <v>0.28010819028179818</v>
      </c>
      <c r="AE127" s="5">
        <v>60</v>
      </c>
      <c r="AF127" s="16">
        <v>0</v>
      </c>
      <c r="AG127" s="16">
        <v>0</v>
      </c>
      <c r="AH127" s="16">
        <v>0</v>
      </c>
      <c r="AI127" s="16">
        <v>0</v>
      </c>
      <c r="AJ127" s="8">
        <f t="shared" si="45"/>
        <v>0</v>
      </c>
      <c r="AK127" s="8">
        <f t="shared" si="46"/>
        <v>0</v>
      </c>
      <c r="AL127" s="7">
        <v>1.0232501576381263</v>
      </c>
      <c r="AM127" s="7">
        <v>1.0186812053897627</v>
      </c>
      <c r="AN127" s="12">
        <v>0.27374360823783889</v>
      </c>
      <c r="AO127" s="12">
        <f t="shared" si="47"/>
        <v>0.2788574688074647</v>
      </c>
      <c r="AP127" s="12">
        <f t="shared" si="48"/>
        <v>1.0044851639788677</v>
      </c>
      <c r="AQ127" s="12">
        <f t="shared" si="49"/>
        <v>0.28010819028179818</v>
      </c>
      <c r="AT127" s="5">
        <v>60</v>
      </c>
      <c r="AU127" s="16">
        <v>0</v>
      </c>
      <c r="AV127" s="16">
        <v>0</v>
      </c>
      <c r="AW127" s="16">
        <v>0</v>
      </c>
      <c r="AX127" s="16">
        <v>0</v>
      </c>
      <c r="AY127" s="8">
        <f t="shared" si="50"/>
        <v>0</v>
      </c>
      <c r="AZ127" s="8">
        <f t="shared" si="51"/>
        <v>0</v>
      </c>
      <c r="BA127" s="7">
        <v>1.0232501576381263</v>
      </c>
      <c r="BB127" s="7">
        <v>1.0186812053897627</v>
      </c>
      <c r="BC127" s="12">
        <v>0.27374360823783889</v>
      </c>
      <c r="BD127" s="12">
        <f t="shared" si="52"/>
        <v>0.2788574688074647</v>
      </c>
      <c r="BE127" s="12">
        <f t="shared" si="53"/>
        <v>1.0044851639788677</v>
      </c>
      <c r="BF127" s="12">
        <f t="shared" si="54"/>
        <v>0.28010819028179818</v>
      </c>
    </row>
    <row r="128" spans="16:58" x14ac:dyDescent="0.3">
      <c r="P128" s="5">
        <v>61</v>
      </c>
      <c r="Q128" s="16">
        <v>0</v>
      </c>
      <c r="R128" s="16">
        <v>0</v>
      </c>
      <c r="S128" s="16">
        <v>0</v>
      </c>
      <c r="T128" s="16">
        <v>0</v>
      </c>
      <c r="U128" s="8">
        <f t="shared" si="40"/>
        <v>0</v>
      </c>
      <c r="V128" s="8">
        <f t="shared" si="41"/>
        <v>0</v>
      </c>
      <c r="W128" s="7">
        <v>1.0362733158980377</v>
      </c>
      <c r="X128" s="7">
        <v>1.0261904893146971</v>
      </c>
      <c r="Y128" s="12">
        <v>0.27228588416225169</v>
      </c>
      <c r="Z128" s="12">
        <f t="shared" si="42"/>
        <v>0.27941718470194599</v>
      </c>
      <c r="AA128" s="12">
        <f t="shared" si="43"/>
        <v>1.0098254921365273</v>
      </c>
      <c r="AB128" s="12">
        <f t="shared" si="44"/>
        <v>0.28216259605304556</v>
      </c>
      <c r="AE128" s="5">
        <v>61</v>
      </c>
      <c r="AF128" s="16">
        <v>0</v>
      </c>
      <c r="AG128" s="16">
        <v>0</v>
      </c>
      <c r="AH128" s="16">
        <v>0</v>
      </c>
      <c r="AI128" s="16">
        <v>0</v>
      </c>
      <c r="AJ128" s="8">
        <f t="shared" si="45"/>
        <v>0</v>
      </c>
      <c r="AK128" s="8">
        <f t="shared" si="46"/>
        <v>0</v>
      </c>
      <c r="AL128" s="7">
        <v>1.0362733158980377</v>
      </c>
      <c r="AM128" s="7">
        <v>1.0261904893146971</v>
      </c>
      <c r="AN128" s="12">
        <v>0.27228588416225169</v>
      </c>
      <c r="AO128" s="12">
        <f t="shared" si="47"/>
        <v>0.27941718470194599</v>
      </c>
      <c r="AP128" s="12">
        <f t="shared" si="48"/>
        <v>1.0098254921365273</v>
      </c>
      <c r="AQ128" s="12">
        <f t="shared" si="49"/>
        <v>0.28216259605304556</v>
      </c>
      <c r="AT128" s="5">
        <v>61</v>
      </c>
      <c r="AU128" s="16">
        <v>0</v>
      </c>
      <c r="AV128" s="16">
        <v>0</v>
      </c>
      <c r="AW128" s="16">
        <v>0</v>
      </c>
      <c r="AX128" s="16">
        <v>0</v>
      </c>
      <c r="AY128" s="8">
        <f t="shared" si="50"/>
        <v>0</v>
      </c>
      <c r="AZ128" s="8">
        <f t="shared" si="51"/>
        <v>0</v>
      </c>
      <c r="BA128" s="7">
        <v>1.0362733158980377</v>
      </c>
      <c r="BB128" s="7">
        <v>1.0261904893146971</v>
      </c>
      <c r="BC128" s="12">
        <v>0.27228588416225169</v>
      </c>
      <c r="BD128" s="12">
        <f t="shared" si="52"/>
        <v>0.27941718470194599</v>
      </c>
      <c r="BE128" s="12">
        <f t="shared" si="53"/>
        <v>1.0098254921365273</v>
      </c>
      <c r="BF128" s="12">
        <f t="shared" si="54"/>
        <v>0.28216259605304556</v>
      </c>
    </row>
    <row r="129" spans="16:58" x14ac:dyDescent="0.3">
      <c r="P129" s="5">
        <v>62</v>
      </c>
      <c r="Q129" s="16">
        <v>0</v>
      </c>
      <c r="R129" s="16">
        <v>0</v>
      </c>
      <c r="S129" s="16">
        <v>0</v>
      </c>
      <c r="T129" s="16">
        <v>0</v>
      </c>
      <c r="U129" s="8">
        <f t="shared" si="40"/>
        <v>0</v>
      </c>
      <c r="V129" s="8">
        <f t="shared" si="41"/>
        <v>0</v>
      </c>
      <c r="W129" s="7">
        <v>1.0058397866405158</v>
      </c>
      <c r="X129" s="7">
        <v>0.99575696005717518</v>
      </c>
      <c r="Y129" s="12">
        <v>0.27829188905184593</v>
      </c>
      <c r="Z129" s="12">
        <f t="shared" si="42"/>
        <v>0.27711108545083479</v>
      </c>
      <c r="AA129" s="12">
        <f t="shared" si="43"/>
        <v>1.0101257907178089</v>
      </c>
      <c r="AB129" s="12">
        <f t="shared" si="44"/>
        <v>0.27991705430769481</v>
      </c>
      <c r="AE129" s="5">
        <v>62</v>
      </c>
      <c r="AF129" s="16">
        <v>0</v>
      </c>
      <c r="AG129" s="16">
        <v>0</v>
      </c>
      <c r="AH129" s="16">
        <v>0</v>
      </c>
      <c r="AI129" s="16">
        <v>0</v>
      </c>
      <c r="AJ129" s="8">
        <f t="shared" si="45"/>
        <v>0</v>
      </c>
      <c r="AK129" s="8">
        <f t="shared" si="46"/>
        <v>0</v>
      </c>
      <c r="AL129" s="7">
        <v>1.0058397866405158</v>
      </c>
      <c r="AM129" s="7">
        <v>0.99575696005717518</v>
      </c>
      <c r="AN129" s="12">
        <v>0.27829188905184593</v>
      </c>
      <c r="AO129" s="12">
        <f t="shared" si="47"/>
        <v>0.27711108545083479</v>
      </c>
      <c r="AP129" s="12">
        <f t="shared" si="48"/>
        <v>1.0101257907178089</v>
      </c>
      <c r="AQ129" s="12">
        <f t="shared" si="49"/>
        <v>0.27991705430769481</v>
      </c>
      <c r="AT129" s="5">
        <v>62</v>
      </c>
      <c r="AU129" s="16">
        <v>0</v>
      </c>
      <c r="AV129" s="16">
        <v>0</v>
      </c>
      <c r="AW129" s="16">
        <v>0</v>
      </c>
      <c r="AX129" s="16">
        <v>0</v>
      </c>
      <c r="AY129" s="8">
        <f t="shared" si="50"/>
        <v>0</v>
      </c>
      <c r="AZ129" s="8">
        <f t="shared" si="51"/>
        <v>0</v>
      </c>
      <c r="BA129" s="7">
        <v>1.0058397866405158</v>
      </c>
      <c r="BB129" s="7">
        <v>0.99575696005717518</v>
      </c>
      <c r="BC129" s="12">
        <v>0.27829188905184593</v>
      </c>
      <c r="BD129" s="12">
        <f t="shared" si="52"/>
        <v>0.27711108545083479</v>
      </c>
      <c r="BE129" s="12">
        <f t="shared" si="53"/>
        <v>1.0101257907178089</v>
      </c>
      <c r="BF129" s="12">
        <f t="shared" si="54"/>
        <v>0.27991705430769481</v>
      </c>
    </row>
    <row r="130" spans="16:58" x14ac:dyDescent="0.3">
      <c r="P130" s="5">
        <v>63</v>
      </c>
      <c r="Q130" s="16">
        <v>0</v>
      </c>
      <c r="R130" s="16">
        <v>0</v>
      </c>
      <c r="S130" s="16">
        <v>0</v>
      </c>
      <c r="T130" s="16">
        <v>0</v>
      </c>
      <c r="U130" s="8">
        <f t="shared" si="40"/>
        <v>0</v>
      </c>
      <c r="V130" s="8">
        <f t="shared" si="41"/>
        <v>0</v>
      </c>
      <c r="W130" s="7">
        <v>1.0406798445298129</v>
      </c>
      <c r="X130" s="7">
        <v>1.0305970179464723</v>
      </c>
      <c r="Y130" s="12">
        <v>0.27143768166334442</v>
      </c>
      <c r="Z130" s="12">
        <f t="shared" si="42"/>
        <v>0.27974286528054659</v>
      </c>
      <c r="AA130" s="12">
        <f t="shared" si="43"/>
        <v>1.0097834812324911</v>
      </c>
      <c r="AB130" s="12">
        <f t="shared" si="44"/>
        <v>0.28247972435294211</v>
      </c>
      <c r="AE130" s="5">
        <v>63</v>
      </c>
      <c r="AF130" s="16">
        <v>0</v>
      </c>
      <c r="AG130" s="16">
        <v>0</v>
      </c>
      <c r="AH130" s="16">
        <v>0</v>
      </c>
      <c r="AI130" s="16">
        <v>0</v>
      </c>
      <c r="AJ130" s="8">
        <f t="shared" si="45"/>
        <v>0</v>
      </c>
      <c r="AK130" s="8">
        <f t="shared" si="46"/>
        <v>0</v>
      </c>
      <c r="AL130" s="7">
        <v>1.0406798445298129</v>
      </c>
      <c r="AM130" s="7">
        <v>1.0305970179464723</v>
      </c>
      <c r="AN130" s="12">
        <v>0.27143768166334442</v>
      </c>
      <c r="AO130" s="12">
        <f t="shared" si="47"/>
        <v>0.27974286528054659</v>
      </c>
      <c r="AP130" s="12">
        <f t="shared" si="48"/>
        <v>1.0097834812324911</v>
      </c>
      <c r="AQ130" s="12">
        <f t="shared" si="49"/>
        <v>0.28247972435294211</v>
      </c>
      <c r="AT130" s="5">
        <v>63</v>
      </c>
      <c r="AU130" s="16">
        <v>3</v>
      </c>
      <c r="AV130" s="16">
        <v>1</v>
      </c>
      <c r="AW130" s="16">
        <v>0</v>
      </c>
      <c r="AX130" s="16">
        <v>4</v>
      </c>
      <c r="AY130" s="8">
        <f t="shared" si="50"/>
        <v>1</v>
      </c>
      <c r="AZ130" s="8">
        <f t="shared" si="51"/>
        <v>0.25</v>
      </c>
      <c r="BA130" s="7">
        <v>1.0406798445298129</v>
      </c>
      <c r="BB130" s="7">
        <v>1.0305970179464723</v>
      </c>
      <c r="BC130" s="12">
        <v>0.27143768166334442</v>
      </c>
      <c r="BD130" s="12">
        <f t="shared" si="52"/>
        <v>0.4618834448647105</v>
      </c>
      <c r="BE130" s="12">
        <f t="shared" si="53"/>
        <v>1.0097834812324911</v>
      </c>
      <c r="BF130" s="12">
        <f t="shared" si="54"/>
        <v>0.46640227287914271</v>
      </c>
    </row>
    <row r="131" spans="16:58" x14ac:dyDescent="0.3">
      <c r="P131" s="5">
        <v>65</v>
      </c>
      <c r="Q131" s="16">
        <v>0</v>
      </c>
      <c r="R131" s="16">
        <v>0</v>
      </c>
      <c r="S131" s="16">
        <v>0</v>
      </c>
      <c r="T131" s="16">
        <v>0</v>
      </c>
      <c r="U131" s="8">
        <f t="shared" si="40"/>
        <v>0</v>
      </c>
      <c r="V131" s="8">
        <f t="shared" si="41"/>
        <v>0</v>
      </c>
      <c r="W131" s="7">
        <v>1.0481503575508224</v>
      </c>
      <c r="X131" s="7">
        <v>1.0380675309674818</v>
      </c>
      <c r="Y131" s="12">
        <v>0.27001171014704811</v>
      </c>
      <c r="Z131" s="12">
        <f t="shared" si="42"/>
        <v>0.28029038928465361</v>
      </c>
      <c r="AA131" s="12">
        <f t="shared" si="43"/>
        <v>1.0097130738439948</v>
      </c>
      <c r="AB131" s="12">
        <f t="shared" si="44"/>
        <v>0.28301287053353746</v>
      </c>
      <c r="AE131" s="5">
        <v>65</v>
      </c>
      <c r="AF131" s="16">
        <v>0</v>
      </c>
      <c r="AG131" s="16">
        <v>0</v>
      </c>
      <c r="AH131" s="16">
        <v>0</v>
      </c>
      <c r="AI131" s="16">
        <v>0</v>
      </c>
      <c r="AJ131" s="8">
        <f t="shared" si="45"/>
        <v>0</v>
      </c>
      <c r="AK131" s="8">
        <f t="shared" si="46"/>
        <v>0</v>
      </c>
      <c r="AL131" s="7">
        <v>1.0481503575508224</v>
      </c>
      <c r="AM131" s="7">
        <v>1.0380675309674818</v>
      </c>
      <c r="AN131" s="12">
        <v>0.27001171014704811</v>
      </c>
      <c r="AO131" s="12">
        <f t="shared" si="47"/>
        <v>0.28029038928465361</v>
      </c>
      <c r="AP131" s="12">
        <f t="shared" si="48"/>
        <v>1.0097130738439948</v>
      </c>
      <c r="AQ131" s="12">
        <f t="shared" si="49"/>
        <v>0.28301287053353746</v>
      </c>
      <c r="AT131" s="5">
        <v>65</v>
      </c>
      <c r="AU131" s="16">
        <v>0</v>
      </c>
      <c r="AV131" s="16">
        <v>2</v>
      </c>
      <c r="AW131" s="16">
        <v>0</v>
      </c>
      <c r="AX131" s="16">
        <v>2</v>
      </c>
      <c r="AY131" s="8">
        <f t="shared" si="50"/>
        <v>0</v>
      </c>
      <c r="AZ131" s="8">
        <f t="shared" si="51"/>
        <v>0.5</v>
      </c>
      <c r="BA131" s="7">
        <v>1.0481503575508224</v>
      </c>
      <c r="BB131" s="7">
        <v>1.0380675309674818</v>
      </c>
      <c r="BC131" s="12">
        <v>0.27001171014704811</v>
      </c>
      <c r="BD131" s="12">
        <f t="shared" si="52"/>
        <v>0.64528453421112952</v>
      </c>
      <c r="BE131" s="12">
        <f t="shared" si="53"/>
        <v>1.0097130738439948</v>
      </c>
      <c r="BF131" s="12">
        <f t="shared" si="54"/>
        <v>0.65155223054231004</v>
      </c>
    </row>
    <row r="132" spans="16:58" x14ac:dyDescent="0.3">
      <c r="P132" s="5">
        <v>66</v>
      </c>
      <c r="Q132" s="16">
        <v>0</v>
      </c>
      <c r="R132" s="16">
        <v>0</v>
      </c>
      <c r="S132" s="16">
        <v>0</v>
      </c>
      <c r="T132" s="16">
        <v>0</v>
      </c>
      <c r="U132" s="8">
        <f t="shared" si="40"/>
        <v>0</v>
      </c>
      <c r="V132" s="8">
        <f t="shared" si="41"/>
        <v>0</v>
      </c>
      <c r="W132" s="7">
        <v>1.0146085937709146</v>
      </c>
      <c r="X132" s="7">
        <v>1.004525767187574</v>
      </c>
      <c r="Y132" s="12">
        <v>0.27653437873197745</v>
      </c>
      <c r="Z132" s="12">
        <f t="shared" si="42"/>
        <v>0.2777859089494788</v>
      </c>
      <c r="AA132" s="12">
        <f t="shared" si="43"/>
        <v>1.010037399649359</v>
      </c>
      <c r="AB132" s="12">
        <f t="shared" si="44"/>
        <v>0.28057415713456518</v>
      </c>
      <c r="AE132" s="5">
        <v>66</v>
      </c>
      <c r="AF132" s="16">
        <v>0</v>
      </c>
      <c r="AG132" s="16">
        <v>0</v>
      </c>
      <c r="AH132" s="16">
        <v>0</v>
      </c>
      <c r="AI132" s="16">
        <v>0</v>
      </c>
      <c r="AJ132" s="8">
        <f t="shared" si="45"/>
        <v>0</v>
      </c>
      <c r="AK132" s="8">
        <f t="shared" si="46"/>
        <v>0</v>
      </c>
      <c r="AL132" s="7">
        <v>1.0146085937709146</v>
      </c>
      <c r="AM132" s="7">
        <v>1.004525767187574</v>
      </c>
      <c r="AN132" s="12">
        <v>0.27653437873197745</v>
      </c>
      <c r="AO132" s="12">
        <f t="shared" si="47"/>
        <v>0.2777859089494788</v>
      </c>
      <c r="AP132" s="12">
        <f t="shared" si="48"/>
        <v>1.010037399649359</v>
      </c>
      <c r="AQ132" s="12">
        <f t="shared" si="49"/>
        <v>0.28057415713456518</v>
      </c>
      <c r="AT132" s="5">
        <v>66</v>
      </c>
      <c r="AU132" s="16">
        <v>0</v>
      </c>
      <c r="AV132" s="16">
        <v>0</v>
      </c>
      <c r="AW132" s="16">
        <v>0</v>
      </c>
      <c r="AX132" s="16">
        <v>0</v>
      </c>
      <c r="AY132" s="8">
        <f t="shared" si="50"/>
        <v>0</v>
      </c>
      <c r="AZ132" s="8">
        <f t="shared" si="51"/>
        <v>0</v>
      </c>
      <c r="BA132" s="7">
        <v>1.0146085937709146</v>
      </c>
      <c r="BB132" s="7">
        <v>1.004525767187574</v>
      </c>
      <c r="BC132" s="12">
        <v>0.27653437873197745</v>
      </c>
      <c r="BD132" s="12">
        <f t="shared" si="52"/>
        <v>0.2777859089494788</v>
      </c>
      <c r="BE132" s="12">
        <f t="shared" si="53"/>
        <v>1.010037399649359</v>
      </c>
      <c r="BF132" s="12">
        <f t="shared" si="54"/>
        <v>0.28057415713456518</v>
      </c>
    </row>
    <row r="133" spans="16:58" x14ac:dyDescent="0.3">
      <c r="P133" s="5">
        <v>67</v>
      </c>
      <c r="Q133" s="16">
        <v>0</v>
      </c>
      <c r="R133" s="16">
        <v>0</v>
      </c>
      <c r="S133" s="16">
        <v>0</v>
      </c>
      <c r="T133" s="16">
        <v>0</v>
      </c>
      <c r="U133" s="8">
        <f t="shared" si="40"/>
        <v>0</v>
      </c>
      <c r="V133" s="8">
        <f t="shared" si="41"/>
        <v>0</v>
      </c>
      <c r="W133" s="7">
        <v>1.034089073226617</v>
      </c>
      <c r="X133" s="7">
        <v>1.0240062466432764</v>
      </c>
      <c r="Y133" s="12">
        <v>0.27270829207462011</v>
      </c>
      <c r="Z133" s="12">
        <f t="shared" si="42"/>
        <v>0.27925499459583009</v>
      </c>
      <c r="AA133" s="12">
        <f t="shared" si="43"/>
        <v>1.0098464502696076</v>
      </c>
      <c r="AB133" s="12">
        <f t="shared" si="44"/>
        <v>0.28200466501265747</v>
      </c>
      <c r="AE133" s="5">
        <v>67</v>
      </c>
      <c r="AF133" s="16">
        <v>0</v>
      </c>
      <c r="AG133" s="16">
        <v>0</v>
      </c>
      <c r="AH133" s="16">
        <v>0</v>
      </c>
      <c r="AI133" s="16">
        <v>0</v>
      </c>
      <c r="AJ133" s="8">
        <f t="shared" si="45"/>
        <v>0</v>
      </c>
      <c r="AK133" s="8">
        <f t="shared" si="46"/>
        <v>0</v>
      </c>
      <c r="AL133" s="7">
        <v>1.034089073226617</v>
      </c>
      <c r="AM133" s="7">
        <v>1.0240062466432764</v>
      </c>
      <c r="AN133" s="12">
        <v>0.27270829207462011</v>
      </c>
      <c r="AO133" s="12">
        <f t="shared" si="47"/>
        <v>0.27925499459583009</v>
      </c>
      <c r="AP133" s="12">
        <f t="shared" si="48"/>
        <v>1.0098464502696076</v>
      </c>
      <c r="AQ133" s="12">
        <f t="shared" si="49"/>
        <v>0.28200466501265747</v>
      </c>
      <c r="AT133" s="5">
        <v>67</v>
      </c>
      <c r="AU133" s="16">
        <v>1</v>
      </c>
      <c r="AV133" s="16">
        <v>0</v>
      </c>
      <c r="AW133" s="16">
        <v>1</v>
      </c>
      <c r="AX133" s="16">
        <v>2</v>
      </c>
      <c r="AY133" s="8">
        <f t="shared" si="50"/>
        <v>0.33333333333333331</v>
      </c>
      <c r="AZ133" s="8">
        <f t="shared" si="51"/>
        <v>0</v>
      </c>
      <c r="BA133" s="7">
        <v>1.034089073226617</v>
      </c>
      <c r="BB133" s="7">
        <v>1.0240062466432764</v>
      </c>
      <c r="BC133" s="12">
        <v>0.27270829207462011</v>
      </c>
      <c r="BD133" s="12">
        <f t="shared" si="52"/>
        <v>0.27925499459583009</v>
      </c>
      <c r="BE133" s="12">
        <f t="shared" si="53"/>
        <v>1.0098464502696076</v>
      </c>
      <c r="BF133" s="12">
        <f t="shared" si="54"/>
        <v>0.28200466501265747</v>
      </c>
    </row>
    <row r="134" spans="16:58" x14ac:dyDescent="0.3">
      <c r="P134" s="5">
        <v>68</v>
      </c>
      <c r="Q134" s="16">
        <v>0</v>
      </c>
      <c r="R134" s="16">
        <v>0</v>
      </c>
      <c r="S134" s="16">
        <v>0</v>
      </c>
      <c r="T134" s="16">
        <v>0</v>
      </c>
      <c r="U134" s="8">
        <f t="shared" si="40"/>
        <v>0</v>
      </c>
      <c r="V134" s="8">
        <f t="shared" si="41"/>
        <v>0</v>
      </c>
      <c r="W134" s="7">
        <v>1.0654451680796575</v>
      </c>
      <c r="X134" s="7">
        <v>1.0724180441565845</v>
      </c>
      <c r="Y134" s="12">
        <v>0.26364316785466535</v>
      </c>
      <c r="Z134" s="12">
        <f t="shared" si="42"/>
        <v>0.28273569042594632</v>
      </c>
      <c r="AA134" s="12">
        <f t="shared" si="43"/>
        <v>0.99349798698845015</v>
      </c>
      <c r="AB134" s="12">
        <f t="shared" si="44"/>
        <v>0.28089733928796728</v>
      </c>
      <c r="AE134" s="5">
        <v>68</v>
      </c>
      <c r="AF134" s="16">
        <v>0</v>
      </c>
      <c r="AG134" s="16">
        <v>0</v>
      </c>
      <c r="AH134" s="16">
        <v>0</v>
      </c>
      <c r="AI134" s="16">
        <v>0</v>
      </c>
      <c r="AJ134" s="8">
        <f t="shared" si="45"/>
        <v>0</v>
      </c>
      <c r="AK134" s="8">
        <f t="shared" si="46"/>
        <v>0</v>
      </c>
      <c r="AL134" s="7">
        <v>1.0654451680796575</v>
      </c>
      <c r="AM134" s="7">
        <v>1.0724180441565845</v>
      </c>
      <c r="AN134" s="12">
        <v>0.26364316785466535</v>
      </c>
      <c r="AO134" s="12">
        <f t="shared" si="47"/>
        <v>0.28273569042594632</v>
      </c>
      <c r="AP134" s="12">
        <f t="shared" si="48"/>
        <v>0.99349798698845015</v>
      </c>
      <c r="AQ134" s="12">
        <f t="shared" si="49"/>
        <v>0.28089733928796728</v>
      </c>
      <c r="AT134" s="5">
        <v>68</v>
      </c>
      <c r="AU134" s="16">
        <v>1</v>
      </c>
      <c r="AV134" s="16">
        <v>4</v>
      </c>
      <c r="AW134" s="16">
        <v>0</v>
      </c>
      <c r="AX134" s="16">
        <v>5</v>
      </c>
      <c r="AY134" s="8">
        <f t="shared" si="50"/>
        <v>0.33333333333333331</v>
      </c>
      <c r="AZ134" s="8">
        <f t="shared" si="51"/>
        <v>1</v>
      </c>
      <c r="BA134" s="7">
        <v>1.0654451680796575</v>
      </c>
      <c r="BB134" s="7">
        <v>1.0724180441565845</v>
      </c>
      <c r="BC134" s="12">
        <v>0.26364316785466535</v>
      </c>
      <c r="BD134" s="12">
        <f t="shared" si="52"/>
        <v>1.019092522571281</v>
      </c>
      <c r="BE134" s="12">
        <f t="shared" si="53"/>
        <v>0.99349798698845015</v>
      </c>
      <c r="BF134" s="12">
        <f t="shared" si="54"/>
        <v>1.0124663697295495</v>
      </c>
    </row>
    <row r="135" spans="16:58" x14ac:dyDescent="0.3">
      <c r="P135" s="5">
        <v>69</v>
      </c>
      <c r="Q135" s="16">
        <v>0</v>
      </c>
      <c r="R135" s="16">
        <v>0</v>
      </c>
      <c r="S135" s="16">
        <v>0</v>
      </c>
      <c r="T135" s="16">
        <v>0</v>
      </c>
      <c r="U135" s="8">
        <f t="shared" si="40"/>
        <v>0</v>
      </c>
      <c r="V135" s="8">
        <f t="shared" si="41"/>
        <v>0</v>
      </c>
      <c r="W135" s="7">
        <v>1.0536422818067905</v>
      </c>
      <c r="X135" s="7">
        <v>1.0606151578837175</v>
      </c>
      <c r="Y135" s="12">
        <v>0.26579725326454701</v>
      </c>
      <c r="Z135" s="12">
        <f t="shared" si="42"/>
        <v>0.281908595736236</v>
      </c>
      <c r="AA135" s="12">
        <f t="shared" si="43"/>
        <v>0.99342563037582809</v>
      </c>
      <c r="AB135" s="12">
        <f t="shared" si="44"/>
        <v>0.28005522442763475</v>
      </c>
      <c r="AE135" s="5">
        <v>69</v>
      </c>
      <c r="AF135" s="16">
        <v>0</v>
      </c>
      <c r="AG135" s="16">
        <v>0</v>
      </c>
      <c r="AH135" s="16">
        <v>0</v>
      </c>
      <c r="AI135" s="16">
        <v>0</v>
      </c>
      <c r="AJ135" s="8">
        <f t="shared" si="45"/>
        <v>0</v>
      </c>
      <c r="AK135" s="8">
        <f t="shared" si="46"/>
        <v>0</v>
      </c>
      <c r="AL135" s="7">
        <v>1.0536422818067905</v>
      </c>
      <c r="AM135" s="7">
        <v>1.0606151578837175</v>
      </c>
      <c r="AN135" s="12">
        <v>0.26579725326454701</v>
      </c>
      <c r="AO135" s="12">
        <f t="shared" si="47"/>
        <v>0.281908595736236</v>
      </c>
      <c r="AP135" s="12">
        <f t="shared" si="48"/>
        <v>0.99342563037582809</v>
      </c>
      <c r="AQ135" s="12">
        <f t="shared" si="49"/>
        <v>0.28005522442763475</v>
      </c>
      <c r="AT135" s="5">
        <v>69</v>
      </c>
      <c r="AU135" s="16">
        <v>5</v>
      </c>
      <c r="AV135" s="16">
        <v>9</v>
      </c>
      <c r="AW135" s="16">
        <v>0</v>
      </c>
      <c r="AX135" s="16">
        <v>14</v>
      </c>
      <c r="AY135" s="8">
        <f t="shared" si="50"/>
        <v>1.6666666666666667</v>
      </c>
      <c r="AZ135" s="8">
        <f t="shared" si="51"/>
        <v>2.25</v>
      </c>
      <c r="BA135" s="7">
        <v>1.0536422818067905</v>
      </c>
      <c r="BB135" s="7">
        <v>1.0606151578837175</v>
      </c>
      <c r="BC135" s="12">
        <v>0.26579725326454701</v>
      </c>
      <c r="BD135" s="12">
        <f t="shared" si="52"/>
        <v>1.9338647758910052</v>
      </c>
      <c r="BE135" s="12">
        <f t="shared" si="53"/>
        <v>0.99342563037582809</v>
      </c>
      <c r="BF135" s="12">
        <f t="shared" si="54"/>
        <v>1.9211508340511314</v>
      </c>
    </row>
    <row r="136" spans="16:58" x14ac:dyDescent="0.3">
      <c r="P136" s="5">
        <v>70</v>
      </c>
      <c r="Q136" s="16">
        <v>0</v>
      </c>
      <c r="R136" s="16">
        <v>0</v>
      </c>
      <c r="S136" s="16">
        <v>0</v>
      </c>
      <c r="T136" s="16">
        <v>0</v>
      </c>
      <c r="U136" s="8">
        <f t="shared" si="40"/>
        <v>0</v>
      </c>
      <c r="V136" s="8">
        <f t="shared" si="41"/>
        <v>0</v>
      </c>
      <c r="W136" s="7">
        <v>1.0855176723740352</v>
      </c>
      <c r="X136" s="7">
        <v>1.0924905484509624</v>
      </c>
      <c r="Y136" s="12">
        <v>0.26005892416656878</v>
      </c>
      <c r="Z136" s="12">
        <f t="shared" si="42"/>
        <v>0.28411191669230196</v>
      </c>
      <c r="AA136" s="12">
        <f t="shared" si="43"/>
        <v>0.99361744951769693</v>
      </c>
      <c r="AB136" s="12">
        <f t="shared" si="44"/>
        <v>0.28229855804138948</v>
      </c>
      <c r="AE136" s="5">
        <v>70</v>
      </c>
      <c r="AF136" s="16">
        <v>0</v>
      </c>
      <c r="AG136" s="16">
        <v>0</v>
      </c>
      <c r="AH136" s="16">
        <v>0</v>
      </c>
      <c r="AI136" s="16">
        <v>0</v>
      </c>
      <c r="AJ136" s="8">
        <f t="shared" si="45"/>
        <v>0</v>
      </c>
      <c r="AK136" s="8">
        <f t="shared" si="46"/>
        <v>0</v>
      </c>
      <c r="AL136" s="7">
        <v>1.0855176723740352</v>
      </c>
      <c r="AM136" s="7">
        <v>1.0924905484509624</v>
      </c>
      <c r="AN136" s="12">
        <v>0.26005892416656878</v>
      </c>
      <c r="AO136" s="12">
        <f t="shared" si="47"/>
        <v>0.28411191669230196</v>
      </c>
      <c r="AP136" s="12">
        <f t="shared" si="48"/>
        <v>0.99361744951769693</v>
      </c>
      <c r="AQ136" s="12">
        <f t="shared" si="49"/>
        <v>0.28229855804138948</v>
      </c>
      <c r="AT136" s="5">
        <v>70</v>
      </c>
      <c r="AU136" s="16">
        <v>1</v>
      </c>
      <c r="AV136" s="16">
        <v>5</v>
      </c>
      <c r="AW136" s="16">
        <v>0</v>
      </c>
      <c r="AX136" s="16">
        <v>6</v>
      </c>
      <c r="AY136" s="8">
        <f t="shared" si="50"/>
        <v>0.33333333333333331</v>
      </c>
      <c r="AZ136" s="8">
        <f t="shared" si="51"/>
        <v>1.25</v>
      </c>
      <c r="BA136" s="7">
        <v>1.0855176723740352</v>
      </c>
      <c r="BB136" s="7">
        <v>1.0924905484509624</v>
      </c>
      <c r="BC136" s="12">
        <v>0.26005892416656878</v>
      </c>
      <c r="BD136" s="12">
        <f t="shared" si="52"/>
        <v>1.2090382614840909</v>
      </c>
      <c r="BE136" s="12">
        <f t="shared" si="53"/>
        <v>0.99361744951769693</v>
      </c>
      <c r="BF136" s="12">
        <f t="shared" si="54"/>
        <v>1.2013215137451327</v>
      </c>
    </row>
    <row r="137" spans="16:58" x14ac:dyDescent="0.3">
      <c r="P137" s="5">
        <v>71</v>
      </c>
      <c r="Q137" s="16">
        <v>0</v>
      </c>
      <c r="R137" s="16">
        <v>0</v>
      </c>
      <c r="S137" s="16">
        <v>0</v>
      </c>
      <c r="T137" s="16">
        <v>0</v>
      </c>
      <c r="U137" s="8">
        <f t="shared" si="40"/>
        <v>0</v>
      </c>
      <c r="V137" s="8">
        <f t="shared" si="41"/>
        <v>0</v>
      </c>
      <c r="W137" s="7">
        <v>1.0421151895117626</v>
      </c>
      <c r="X137" s="7">
        <v>1.0490880655886896</v>
      </c>
      <c r="Y137" s="12">
        <v>0.26793525378107302</v>
      </c>
      <c r="Z137" s="12">
        <f t="shared" si="42"/>
        <v>0.28108767709220051</v>
      </c>
      <c r="AA137" s="12">
        <f t="shared" si="43"/>
        <v>0.99335339300327075</v>
      </c>
      <c r="AB137" s="12">
        <f t="shared" si="44"/>
        <v>0.27921939777094512</v>
      </c>
      <c r="AE137" s="5">
        <v>71</v>
      </c>
      <c r="AF137" s="16">
        <v>0</v>
      </c>
      <c r="AG137" s="16">
        <v>0</v>
      </c>
      <c r="AH137" s="16">
        <v>0</v>
      </c>
      <c r="AI137" s="16">
        <v>0</v>
      </c>
      <c r="AJ137" s="8">
        <f t="shared" si="45"/>
        <v>0</v>
      </c>
      <c r="AK137" s="8">
        <f t="shared" si="46"/>
        <v>0</v>
      </c>
      <c r="AL137" s="7">
        <v>1.0421151895117626</v>
      </c>
      <c r="AM137" s="7">
        <v>1.0490880655886896</v>
      </c>
      <c r="AN137" s="12">
        <v>0.26793525378107302</v>
      </c>
      <c r="AO137" s="12">
        <f t="shared" si="47"/>
        <v>0.28108767709220051</v>
      </c>
      <c r="AP137" s="12">
        <f t="shared" si="48"/>
        <v>0.99335339300327075</v>
      </c>
      <c r="AQ137" s="12">
        <f t="shared" si="49"/>
        <v>0.27921939777094512</v>
      </c>
      <c r="AT137" s="5">
        <v>71</v>
      </c>
      <c r="AU137" s="16">
        <v>1</v>
      </c>
      <c r="AV137" s="16">
        <v>1</v>
      </c>
      <c r="AW137" s="16">
        <v>0</v>
      </c>
      <c r="AX137" s="16">
        <v>2</v>
      </c>
      <c r="AY137" s="8">
        <f t="shared" si="50"/>
        <v>0.33333333333333331</v>
      </c>
      <c r="AZ137" s="8">
        <f t="shared" si="51"/>
        <v>0.25</v>
      </c>
      <c r="BA137" s="7">
        <v>1.0421151895117626</v>
      </c>
      <c r="BB137" s="7">
        <v>1.0490880655886896</v>
      </c>
      <c r="BC137" s="12">
        <v>0.26793525378107302</v>
      </c>
      <c r="BD137" s="12">
        <f t="shared" si="52"/>
        <v>0.46410386364693224</v>
      </c>
      <c r="BE137" s="12">
        <f t="shared" si="53"/>
        <v>0.99335339300327075</v>
      </c>
      <c r="BF137" s="12">
        <f t="shared" si="54"/>
        <v>0.46101914765960744</v>
      </c>
    </row>
    <row r="138" spans="16:58" x14ac:dyDescent="0.3">
      <c r="P138" s="5">
        <v>72</v>
      </c>
      <c r="Q138" s="16">
        <v>0</v>
      </c>
      <c r="R138" s="16">
        <v>0</v>
      </c>
      <c r="S138" s="16">
        <v>0</v>
      </c>
      <c r="T138" s="16">
        <v>0</v>
      </c>
      <c r="U138" s="8">
        <f t="shared" si="40"/>
        <v>0</v>
      </c>
      <c r="V138" s="8">
        <f t="shared" si="41"/>
        <v>0</v>
      </c>
      <c r="W138" s="7">
        <v>1.0259853943567787</v>
      </c>
      <c r="X138" s="7">
        <v>1.0329582704337057</v>
      </c>
      <c r="Y138" s="12">
        <v>0.27098534056314055</v>
      </c>
      <c r="Z138" s="12">
        <f t="shared" si="42"/>
        <v>0.27991654870099036</v>
      </c>
      <c r="AA138" s="12">
        <f t="shared" si="43"/>
        <v>0.9932496052584977</v>
      </c>
      <c r="AB138" s="12">
        <f t="shared" si="44"/>
        <v>0.27802700150257975</v>
      </c>
      <c r="AE138" s="5">
        <v>72</v>
      </c>
      <c r="AF138" s="16">
        <v>0</v>
      </c>
      <c r="AG138" s="16">
        <v>0</v>
      </c>
      <c r="AH138" s="16">
        <v>0</v>
      </c>
      <c r="AI138" s="16">
        <v>0</v>
      </c>
      <c r="AJ138" s="8">
        <f t="shared" si="45"/>
        <v>0</v>
      </c>
      <c r="AK138" s="8">
        <f t="shared" si="46"/>
        <v>0</v>
      </c>
      <c r="AL138" s="7">
        <v>1.0259853943567787</v>
      </c>
      <c r="AM138" s="7">
        <v>1.0329582704337057</v>
      </c>
      <c r="AN138" s="12">
        <v>0.27098534056314055</v>
      </c>
      <c r="AO138" s="12">
        <f t="shared" si="47"/>
        <v>0.27991654870099036</v>
      </c>
      <c r="AP138" s="12">
        <f t="shared" si="48"/>
        <v>0.9932496052584977</v>
      </c>
      <c r="AQ138" s="12">
        <f t="shared" si="49"/>
        <v>0.27802700150257975</v>
      </c>
      <c r="AT138" s="5">
        <v>72</v>
      </c>
      <c r="AU138" s="16">
        <v>0</v>
      </c>
      <c r="AV138" s="16">
        <v>0</v>
      </c>
      <c r="AW138" s="16">
        <v>0</v>
      </c>
      <c r="AX138" s="16">
        <v>0</v>
      </c>
      <c r="AY138" s="8">
        <f t="shared" si="50"/>
        <v>0</v>
      </c>
      <c r="AZ138" s="8">
        <f t="shared" si="51"/>
        <v>0</v>
      </c>
      <c r="BA138" s="7">
        <v>1.0259853943567787</v>
      </c>
      <c r="BB138" s="7">
        <v>1.0329582704337057</v>
      </c>
      <c r="BC138" s="12">
        <v>0.27098534056314055</v>
      </c>
      <c r="BD138" s="12">
        <f t="shared" si="52"/>
        <v>0.27991654870099036</v>
      </c>
      <c r="BE138" s="12">
        <f t="shared" si="53"/>
        <v>0.9932496052584977</v>
      </c>
      <c r="BF138" s="12">
        <f t="shared" si="54"/>
        <v>0.27802700150257975</v>
      </c>
    </row>
    <row r="139" spans="16:58" x14ac:dyDescent="0.3">
      <c r="P139" s="5">
        <v>74</v>
      </c>
      <c r="Q139" s="16">
        <v>0</v>
      </c>
      <c r="R139" s="16">
        <v>0</v>
      </c>
      <c r="S139" s="16">
        <v>0</v>
      </c>
      <c r="T139" s="16">
        <v>0</v>
      </c>
      <c r="U139" s="8">
        <f t="shared" si="40"/>
        <v>0</v>
      </c>
      <c r="V139" s="8">
        <f t="shared" si="41"/>
        <v>0</v>
      </c>
      <c r="W139" s="7">
        <v>1.0197790685567165</v>
      </c>
      <c r="X139" s="7">
        <v>1.0253401763569709</v>
      </c>
      <c r="Y139" s="12">
        <v>0.27245016945784784</v>
      </c>
      <c r="Z139" s="12">
        <f t="shared" si="42"/>
        <v>0.2793541048003963</v>
      </c>
      <c r="AA139" s="12">
        <f t="shared" si="43"/>
        <v>0.99457632897989712</v>
      </c>
      <c r="AB139" s="12">
        <f t="shared" si="44"/>
        <v>0.27783898003784363</v>
      </c>
      <c r="AE139" s="5">
        <v>74</v>
      </c>
      <c r="AF139" s="16">
        <v>3</v>
      </c>
      <c r="AG139" s="16">
        <v>11</v>
      </c>
      <c r="AH139" s="16">
        <v>0</v>
      </c>
      <c r="AI139" s="16">
        <v>14</v>
      </c>
      <c r="AJ139" s="8">
        <f t="shared" si="45"/>
        <v>1</v>
      </c>
      <c r="AK139" s="8">
        <f t="shared" si="46"/>
        <v>2.75</v>
      </c>
      <c r="AL139" s="7">
        <v>1.0197790685567165</v>
      </c>
      <c r="AM139" s="7">
        <v>1.0253401763569709</v>
      </c>
      <c r="AN139" s="12">
        <v>0.27245016945784784</v>
      </c>
      <c r="AO139" s="12">
        <f t="shared" si="47"/>
        <v>2.2801161387913149</v>
      </c>
      <c r="AP139" s="12">
        <f t="shared" si="48"/>
        <v>0.99457632897989712</v>
      </c>
      <c r="AQ139" s="12">
        <f t="shared" si="49"/>
        <v>2.2677495389668834</v>
      </c>
      <c r="AT139" s="5">
        <v>74</v>
      </c>
      <c r="AU139" s="16">
        <v>0</v>
      </c>
      <c r="AV139" s="16">
        <v>0</v>
      </c>
      <c r="AW139" s="16">
        <v>0</v>
      </c>
      <c r="AX139" s="16">
        <v>0</v>
      </c>
      <c r="AY139" s="8">
        <f t="shared" si="50"/>
        <v>0</v>
      </c>
      <c r="AZ139" s="8">
        <f t="shared" si="51"/>
        <v>0</v>
      </c>
      <c r="BA139" s="7">
        <v>1.0197790685567165</v>
      </c>
      <c r="BB139" s="7">
        <v>1.0253401763569709</v>
      </c>
      <c r="BC139" s="12">
        <v>0.27245016945784784</v>
      </c>
      <c r="BD139" s="12">
        <f t="shared" si="52"/>
        <v>0.2793541048003963</v>
      </c>
      <c r="BE139" s="12">
        <f t="shared" si="53"/>
        <v>0.99457632897989712</v>
      </c>
      <c r="BF139" s="12">
        <f t="shared" si="54"/>
        <v>0.27783898003784363</v>
      </c>
    </row>
    <row r="140" spans="16:58" x14ac:dyDescent="0.3">
      <c r="P140" s="5">
        <v>75</v>
      </c>
      <c r="Q140" s="16">
        <v>0</v>
      </c>
      <c r="R140" s="16">
        <v>0</v>
      </c>
      <c r="S140" s="16">
        <v>0</v>
      </c>
      <c r="T140" s="16">
        <v>0</v>
      </c>
      <c r="U140" s="8">
        <f t="shared" si="40"/>
        <v>0</v>
      </c>
      <c r="V140" s="8">
        <f t="shared" si="41"/>
        <v>0</v>
      </c>
      <c r="W140" s="7">
        <v>0.97635608957055986</v>
      </c>
      <c r="X140" s="7">
        <v>0.975903367263385</v>
      </c>
      <c r="Y140" s="12">
        <v>0.28235484952049128</v>
      </c>
      <c r="Z140" s="12">
        <f t="shared" si="42"/>
        <v>0.27555104841019379</v>
      </c>
      <c r="AA140" s="12">
        <f t="shared" si="43"/>
        <v>1.0004639007532523</v>
      </c>
      <c r="AB140" s="12">
        <f t="shared" si="44"/>
        <v>0.27567887674911074</v>
      </c>
      <c r="AE140" s="5">
        <v>75</v>
      </c>
      <c r="AF140" s="16">
        <v>1</v>
      </c>
      <c r="AG140" s="16">
        <v>2</v>
      </c>
      <c r="AH140" s="16">
        <v>0</v>
      </c>
      <c r="AI140" s="16">
        <v>3</v>
      </c>
      <c r="AJ140" s="8">
        <f t="shared" si="45"/>
        <v>0.33333333333333331</v>
      </c>
      <c r="AK140" s="8">
        <f t="shared" si="46"/>
        <v>0.5</v>
      </c>
      <c r="AL140" s="7">
        <v>0.97635608957055986</v>
      </c>
      <c r="AM140" s="7">
        <v>0.975903367263385</v>
      </c>
      <c r="AN140" s="12">
        <v>0.28235484952049128</v>
      </c>
      <c r="AO140" s="12">
        <f t="shared" si="47"/>
        <v>0.6343736236499482</v>
      </c>
      <c r="AP140" s="12">
        <f t="shared" si="48"/>
        <v>1.0004639007532523</v>
      </c>
      <c r="AQ140" s="12">
        <f t="shared" si="49"/>
        <v>0.63466791005180279</v>
      </c>
      <c r="AT140" s="5">
        <v>75</v>
      </c>
      <c r="AU140" s="16">
        <v>0</v>
      </c>
      <c r="AV140" s="16">
        <v>0</v>
      </c>
      <c r="AW140" s="16">
        <v>0</v>
      </c>
      <c r="AX140" s="16">
        <v>0</v>
      </c>
      <c r="AY140" s="8">
        <f t="shared" si="50"/>
        <v>0</v>
      </c>
      <c r="AZ140" s="8">
        <f t="shared" si="51"/>
        <v>0</v>
      </c>
      <c r="BA140" s="7">
        <v>0.97635608957055986</v>
      </c>
      <c r="BB140" s="7">
        <v>0.975903367263385</v>
      </c>
      <c r="BC140" s="12">
        <v>0.28235484952049128</v>
      </c>
      <c r="BD140" s="12">
        <f t="shared" si="52"/>
        <v>0.27555104841019379</v>
      </c>
      <c r="BE140" s="12">
        <f t="shared" si="53"/>
        <v>1.0004639007532523</v>
      </c>
      <c r="BF140" s="12">
        <f t="shared" si="54"/>
        <v>0.27567887674911074</v>
      </c>
    </row>
    <row r="141" spans="16:58" x14ac:dyDescent="0.3">
      <c r="P141" s="5">
        <v>76</v>
      </c>
      <c r="Q141" s="16">
        <v>0</v>
      </c>
      <c r="R141" s="16">
        <v>0</v>
      </c>
      <c r="S141" s="16">
        <v>0</v>
      </c>
      <c r="T141" s="16">
        <v>0</v>
      </c>
      <c r="U141" s="8">
        <f t="shared" si="40"/>
        <v>0</v>
      </c>
      <c r="V141" s="8">
        <f t="shared" si="41"/>
        <v>0</v>
      </c>
      <c r="W141" s="7">
        <v>1.0324140250852067</v>
      </c>
      <c r="X141" s="7">
        <v>1.0319613027780319</v>
      </c>
      <c r="Y141" s="12">
        <v>0.27117614393004191</v>
      </c>
      <c r="Z141" s="12">
        <f t="shared" si="42"/>
        <v>0.27984328677236914</v>
      </c>
      <c r="AA141" s="12">
        <f t="shared" si="43"/>
        <v>1.0004387008562783</v>
      </c>
      <c r="AB141" s="12">
        <f t="shared" si="44"/>
        <v>0.27996605426189991</v>
      </c>
      <c r="AE141" s="5">
        <v>76</v>
      </c>
      <c r="AF141" s="16">
        <v>0</v>
      </c>
      <c r="AG141" s="16">
        <v>0</v>
      </c>
      <c r="AH141" s="16">
        <v>0</v>
      </c>
      <c r="AI141" s="16">
        <v>0</v>
      </c>
      <c r="AJ141" s="8">
        <f t="shared" si="45"/>
        <v>0</v>
      </c>
      <c r="AK141" s="8">
        <f t="shared" si="46"/>
        <v>0</v>
      </c>
      <c r="AL141" s="7">
        <v>1.0324140250852067</v>
      </c>
      <c r="AM141" s="7">
        <v>1.0319613027780319</v>
      </c>
      <c r="AN141" s="12">
        <v>0.27117614393004191</v>
      </c>
      <c r="AO141" s="12">
        <f t="shared" si="47"/>
        <v>0.27984328677236914</v>
      </c>
      <c r="AP141" s="12">
        <f t="shared" si="48"/>
        <v>1.0004387008562783</v>
      </c>
      <c r="AQ141" s="12">
        <f t="shared" si="49"/>
        <v>0.27996605426189991</v>
      </c>
      <c r="AT141" s="5">
        <v>76</v>
      </c>
      <c r="AU141" s="16">
        <v>0</v>
      </c>
      <c r="AV141" s="16">
        <v>0</v>
      </c>
      <c r="AW141" s="16">
        <v>0</v>
      </c>
      <c r="AX141" s="16">
        <v>0</v>
      </c>
      <c r="AY141" s="8">
        <f t="shared" si="50"/>
        <v>0</v>
      </c>
      <c r="AZ141" s="8">
        <f t="shared" si="51"/>
        <v>0</v>
      </c>
      <c r="BA141" s="7">
        <v>1.0324140250852067</v>
      </c>
      <c r="BB141" s="7">
        <v>1.0319613027780319</v>
      </c>
      <c r="BC141" s="12">
        <v>0.27117614393004191</v>
      </c>
      <c r="BD141" s="12">
        <f t="shared" si="52"/>
        <v>0.27984328677236914</v>
      </c>
      <c r="BE141" s="12">
        <f t="shared" si="53"/>
        <v>1.0004387008562783</v>
      </c>
      <c r="BF141" s="12">
        <f t="shared" si="54"/>
        <v>0.27996605426189991</v>
      </c>
    </row>
    <row r="142" spans="16:58" x14ac:dyDescent="0.3">
      <c r="P142" s="5">
        <v>77</v>
      </c>
      <c r="Q142" s="16">
        <v>0</v>
      </c>
      <c r="R142" s="16">
        <v>0</v>
      </c>
      <c r="S142" s="16">
        <v>0</v>
      </c>
      <c r="T142" s="16">
        <v>0</v>
      </c>
      <c r="U142" s="8">
        <f t="shared" si="40"/>
        <v>0</v>
      </c>
      <c r="V142" s="8">
        <f t="shared" si="41"/>
        <v>0</v>
      </c>
      <c r="W142" s="7">
        <v>0.97832635438312809</v>
      </c>
      <c r="X142" s="7">
        <v>0.97787363207595313</v>
      </c>
      <c r="Y142" s="12">
        <v>0.28194634768494392</v>
      </c>
      <c r="Z142" s="12">
        <f t="shared" si="42"/>
        <v>0.27570789906122561</v>
      </c>
      <c r="AA142" s="12">
        <f t="shared" si="43"/>
        <v>1.000462966064658</v>
      </c>
      <c r="AB142" s="12">
        <f t="shared" si="44"/>
        <v>0.27583554246224912</v>
      </c>
      <c r="AE142" s="5">
        <v>77</v>
      </c>
      <c r="AF142" s="16">
        <v>0</v>
      </c>
      <c r="AG142" s="16">
        <v>0</v>
      </c>
      <c r="AH142" s="16">
        <v>0</v>
      </c>
      <c r="AI142" s="16">
        <v>0</v>
      </c>
      <c r="AJ142" s="8">
        <f t="shared" si="45"/>
        <v>0</v>
      </c>
      <c r="AK142" s="8">
        <f t="shared" si="46"/>
        <v>0</v>
      </c>
      <c r="AL142" s="7">
        <v>0.97832635438312809</v>
      </c>
      <c r="AM142" s="7">
        <v>0.97787363207595313</v>
      </c>
      <c r="AN142" s="12">
        <v>0.28194634768494392</v>
      </c>
      <c r="AO142" s="12">
        <f t="shared" si="47"/>
        <v>0.27570789906122561</v>
      </c>
      <c r="AP142" s="12">
        <f t="shared" si="48"/>
        <v>1.000462966064658</v>
      </c>
      <c r="AQ142" s="12">
        <f t="shared" si="49"/>
        <v>0.27583554246224912</v>
      </c>
      <c r="AT142" s="5">
        <v>77</v>
      </c>
      <c r="AU142" s="16">
        <v>0</v>
      </c>
      <c r="AV142" s="16">
        <v>0</v>
      </c>
      <c r="AW142" s="16">
        <v>0</v>
      </c>
      <c r="AX142" s="16">
        <v>0</v>
      </c>
      <c r="AY142" s="8">
        <f t="shared" si="50"/>
        <v>0</v>
      </c>
      <c r="AZ142" s="8">
        <f t="shared" si="51"/>
        <v>0</v>
      </c>
      <c r="BA142" s="7">
        <v>0.97832635438312809</v>
      </c>
      <c r="BB142" s="7">
        <v>0.97787363207595313</v>
      </c>
      <c r="BC142" s="12">
        <v>0.28194634768494392</v>
      </c>
      <c r="BD142" s="12">
        <f t="shared" si="52"/>
        <v>0.27570789906122561</v>
      </c>
      <c r="BE142" s="12">
        <f t="shared" si="53"/>
        <v>1.000462966064658</v>
      </c>
      <c r="BF142" s="12">
        <f t="shared" si="54"/>
        <v>0.27583554246224912</v>
      </c>
    </row>
    <row r="143" spans="16:58" x14ac:dyDescent="0.3">
      <c r="P143" s="5">
        <v>78</v>
      </c>
      <c r="Q143" s="16">
        <v>0</v>
      </c>
      <c r="R143" s="16">
        <v>0</v>
      </c>
      <c r="S143" s="16">
        <v>0</v>
      </c>
      <c r="T143" s="16">
        <v>0</v>
      </c>
      <c r="U143" s="8">
        <f t="shared" si="40"/>
        <v>0</v>
      </c>
      <c r="V143" s="8">
        <f t="shared" si="41"/>
        <v>0</v>
      </c>
      <c r="W143" s="7">
        <v>1.0305579091765271</v>
      </c>
      <c r="X143" s="7">
        <v>1.0301051868693523</v>
      </c>
      <c r="Y143" s="12">
        <v>0.27153209100189823</v>
      </c>
      <c r="Z143" s="12">
        <f t="shared" si="42"/>
        <v>0.27970661534253632</v>
      </c>
      <c r="AA143" s="12">
        <f t="shared" si="43"/>
        <v>1.0004394913383077</v>
      </c>
      <c r="AB143" s="12">
        <f t="shared" si="44"/>
        <v>0.27982954397724674</v>
      </c>
      <c r="AE143" s="5">
        <v>78</v>
      </c>
      <c r="AF143" s="16">
        <v>1</v>
      </c>
      <c r="AG143" s="16">
        <v>3</v>
      </c>
      <c r="AH143" s="16">
        <v>1</v>
      </c>
      <c r="AI143" s="16">
        <v>5</v>
      </c>
      <c r="AJ143" s="8">
        <f t="shared" si="45"/>
        <v>0.33333333333333331</v>
      </c>
      <c r="AK143" s="8">
        <f t="shared" si="46"/>
        <v>0.75</v>
      </c>
      <c r="AL143" s="7">
        <v>1.0305579091765271</v>
      </c>
      <c r="AM143" s="7">
        <v>1.0301051868693523</v>
      </c>
      <c r="AN143" s="12">
        <v>0.27153209100189823</v>
      </c>
      <c r="AO143" s="12">
        <f t="shared" si="47"/>
        <v>0.82605754709111268</v>
      </c>
      <c r="AP143" s="12">
        <f t="shared" si="48"/>
        <v>1.0004394913383077</v>
      </c>
      <c r="AQ143" s="12">
        <f t="shared" si="49"/>
        <v>0.8264205922280029</v>
      </c>
      <c r="AT143" s="5">
        <v>78</v>
      </c>
      <c r="AU143" s="16">
        <v>0</v>
      </c>
      <c r="AV143" s="16">
        <v>0</v>
      </c>
      <c r="AW143" s="16">
        <v>0</v>
      </c>
      <c r="AX143" s="16">
        <v>0</v>
      </c>
      <c r="AY143" s="8">
        <f t="shared" si="50"/>
        <v>0</v>
      </c>
      <c r="AZ143" s="8">
        <f t="shared" si="51"/>
        <v>0</v>
      </c>
      <c r="BA143" s="7">
        <v>1.0305579091765271</v>
      </c>
      <c r="BB143" s="7">
        <v>1.0301051868693523</v>
      </c>
      <c r="BC143" s="12">
        <v>0.27153209100189823</v>
      </c>
      <c r="BD143" s="12">
        <f t="shared" si="52"/>
        <v>0.27970661534253632</v>
      </c>
      <c r="BE143" s="12">
        <f t="shared" si="53"/>
        <v>1.0004394913383077</v>
      </c>
      <c r="BF143" s="12">
        <f t="shared" si="54"/>
        <v>0.27982954397724674</v>
      </c>
    </row>
    <row r="144" spans="16:58" x14ac:dyDescent="0.3">
      <c r="P144" s="5">
        <v>79</v>
      </c>
      <c r="Q144" s="16">
        <v>0</v>
      </c>
      <c r="R144" s="16">
        <v>0</v>
      </c>
      <c r="S144" s="16">
        <v>0</v>
      </c>
      <c r="T144" s="16">
        <v>0</v>
      </c>
      <c r="U144" s="8">
        <f t="shared" si="40"/>
        <v>0</v>
      </c>
      <c r="V144" s="8">
        <f t="shared" si="41"/>
        <v>0</v>
      </c>
      <c r="W144" s="7">
        <v>0.99173054801580518</v>
      </c>
      <c r="X144" s="7">
        <v>0.99127782570863032</v>
      </c>
      <c r="Y144" s="12">
        <v>0.27919827895990035</v>
      </c>
      <c r="Z144" s="12">
        <f t="shared" si="42"/>
        <v>0.27676306290896163</v>
      </c>
      <c r="AA144" s="12">
        <f t="shared" si="43"/>
        <v>1.0004567057745404</v>
      </c>
      <c r="AB144" s="12">
        <f t="shared" si="44"/>
        <v>0.27688946219797161</v>
      </c>
      <c r="AE144" s="5">
        <v>79</v>
      </c>
      <c r="AF144" s="16">
        <v>0</v>
      </c>
      <c r="AG144" s="16">
        <v>0</v>
      </c>
      <c r="AH144" s="16">
        <v>0</v>
      </c>
      <c r="AI144" s="16">
        <v>0</v>
      </c>
      <c r="AJ144" s="8">
        <f t="shared" si="45"/>
        <v>0</v>
      </c>
      <c r="AK144" s="8">
        <f t="shared" si="46"/>
        <v>0</v>
      </c>
      <c r="AL144" s="7">
        <v>0.99173054801580518</v>
      </c>
      <c r="AM144" s="7">
        <v>0.99127782570863032</v>
      </c>
      <c r="AN144" s="12">
        <v>0.27919827895990035</v>
      </c>
      <c r="AO144" s="12">
        <f t="shared" si="47"/>
        <v>0.27676306290896163</v>
      </c>
      <c r="AP144" s="12">
        <f t="shared" si="48"/>
        <v>1.0004567057745404</v>
      </c>
      <c r="AQ144" s="12">
        <f t="shared" si="49"/>
        <v>0.27688946219797161</v>
      </c>
      <c r="AT144" s="5">
        <v>79</v>
      </c>
      <c r="AU144" s="16">
        <v>0</v>
      </c>
      <c r="AV144" s="16">
        <v>0</v>
      </c>
      <c r="AW144" s="16">
        <v>0</v>
      </c>
      <c r="AX144" s="16">
        <v>0</v>
      </c>
      <c r="AY144" s="8">
        <f t="shared" si="50"/>
        <v>0</v>
      </c>
      <c r="AZ144" s="8">
        <f t="shared" si="51"/>
        <v>0</v>
      </c>
      <c r="BA144" s="7">
        <v>0.99173054801580518</v>
      </c>
      <c r="BB144" s="7">
        <v>0.99127782570863032</v>
      </c>
      <c r="BC144" s="12">
        <v>0.27919827895990035</v>
      </c>
      <c r="BD144" s="12">
        <f t="shared" si="52"/>
        <v>0.27676306290896163</v>
      </c>
      <c r="BE144" s="12">
        <f t="shared" si="53"/>
        <v>1.0004567057745404</v>
      </c>
      <c r="BF144" s="12">
        <f t="shared" si="54"/>
        <v>0.27688946219797161</v>
      </c>
    </row>
    <row r="145" spans="16:58" x14ac:dyDescent="0.3">
      <c r="P145" s="5">
        <v>82</v>
      </c>
      <c r="Q145" s="16">
        <v>0</v>
      </c>
      <c r="R145" s="16">
        <v>0</v>
      </c>
      <c r="S145" s="16">
        <v>0</v>
      </c>
      <c r="T145" s="16">
        <v>0</v>
      </c>
      <c r="U145" s="8">
        <f t="shared" si="40"/>
        <v>0</v>
      </c>
      <c r="V145" s="8">
        <f t="shared" si="41"/>
        <v>0</v>
      </c>
      <c r="W145" s="7">
        <v>1.0123975670143093</v>
      </c>
      <c r="X145" s="7">
        <v>0.99690249128635</v>
      </c>
      <c r="Y145" s="12">
        <v>0.2780610255446706</v>
      </c>
      <c r="Z145" s="12">
        <f t="shared" si="42"/>
        <v>0.27719972909511953</v>
      </c>
      <c r="AA145" s="12">
        <f t="shared" si="43"/>
        <v>1.0155432209904152</v>
      </c>
      <c r="AB145" s="12">
        <f t="shared" si="44"/>
        <v>0.28150830574292818</v>
      </c>
      <c r="AE145" s="5">
        <v>82</v>
      </c>
      <c r="AF145" s="16">
        <v>1</v>
      </c>
      <c r="AG145" s="16">
        <v>2</v>
      </c>
      <c r="AH145" s="16">
        <v>1</v>
      </c>
      <c r="AI145" s="16">
        <v>4</v>
      </c>
      <c r="AJ145" s="8">
        <f t="shared" si="45"/>
        <v>0.33333333333333331</v>
      </c>
      <c r="AK145" s="8">
        <f t="shared" si="46"/>
        <v>0.5</v>
      </c>
      <c r="AL145" s="7">
        <v>1.0123975670143093</v>
      </c>
      <c r="AM145" s="7">
        <v>0.99690249128635</v>
      </c>
      <c r="AN145" s="12">
        <v>0.2780610255446706</v>
      </c>
      <c r="AO145" s="12">
        <f t="shared" si="47"/>
        <v>0.63816921632278423</v>
      </c>
      <c r="AP145" s="12">
        <f t="shared" si="48"/>
        <v>1.0155432209904152</v>
      </c>
      <c r="AQ145" s="12">
        <f t="shared" si="49"/>
        <v>0.64808842148136936</v>
      </c>
      <c r="AT145" s="5">
        <v>82</v>
      </c>
      <c r="AU145" s="16">
        <v>0</v>
      </c>
      <c r="AV145" s="16">
        <v>0</v>
      </c>
      <c r="AW145" s="16">
        <v>0</v>
      </c>
      <c r="AX145" s="16">
        <v>0</v>
      </c>
      <c r="AY145" s="8">
        <f t="shared" si="50"/>
        <v>0</v>
      </c>
      <c r="AZ145" s="8">
        <f t="shared" si="51"/>
        <v>0</v>
      </c>
      <c r="BA145" s="7">
        <v>1.0123975670143093</v>
      </c>
      <c r="BB145" s="7">
        <v>0.99690249128635</v>
      </c>
      <c r="BC145" s="12">
        <v>0.2780610255446706</v>
      </c>
      <c r="BD145" s="12">
        <f t="shared" si="52"/>
        <v>0.27719972909511953</v>
      </c>
      <c r="BE145" s="12">
        <f t="shared" si="53"/>
        <v>1.0155432209904152</v>
      </c>
      <c r="BF145" s="12">
        <f t="shared" si="54"/>
        <v>0.28150830574292818</v>
      </c>
    </row>
    <row r="146" spans="16:58" x14ac:dyDescent="0.3">
      <c r="P146" s="5">
        <v>83</v>
      </c>
      <c r="Q146" s="16">
        <v>0</v>
      </c>
      <c r="R146" s="16">
        <v>0</v>
      </c>
      <c r="S146" s="16">
        <v>0</v>
      </c>
      <c r="T146" s="16">
        <v>0</v>
      </c>
      <c r="U146" s="8">
        <f t="shared" si="40"/>
        <v>0</v>
      </c>
      <c r="V146" s="8">
        <f t="shared" si="41"/>
        <v>0</v>
      </c>
      <c r="W146" s="7">
        <v>1.0504553668211016</v>
      </c>
      <c r="X146" s="7">
        <v>1.0505400966739729</v>
      </c>
      <c r="Y146" s="12">
        <v>0.26766404515559655</v>
      </c>
      <c r="Z146" s="12">
        <f t="shared" si="42"/>
        <v>0.28119181187390702</v>
      </c>
      <c r="AA146" s="12">
        <f t="shared" si="43"/>
        <v>0.99991934638845348</v>
      </c>
      <c r="AB146" s="12">
        <f t="shared" si="44"/>
        <v>0.28116913273874206</v>
      </c>
      <c r="AE146" s="5">
        <v>83</v>
      </c>
      <c r="AF146" s="16">
        <v>0</v>
      </c>
      <c r="AG146" s="16">
        <v>0</v>
      </c>
      <c r="AH146" s="16">
        <v>0</v>
      </c>
      <c r="AI146" s="16">
        <v>0</v>
      </c>
      <c r="AJ146" s="8">
        <f t="shared" si="45"/>
        <v>0</v>
      </c>
      <c r="AK146" s="8">
        <f t="shared" si="46"/>
        <v>0</v>
      </c>
      <c r="AL146" s="7">
        <v>1.0504553668211016</v>
      </c>
      <c r="AM146" s="7">
        <v>1.0505400966739729</v>
      </c>
      <c r="AN146" s="12">
        <v>0.26766404515559655</v>
      </c>
      <c r="AO146" s="12">
        <f t="shared" si="47"/>
        <v>0.28119181187390702</v>
      </c>
      <c r="AP146" s="12">
        <f t="shared" si="48"/>
        <v>0.99991934638845348</v>
      </c>
      <c r="AQ146" s="12">
        <f t="shared" si="49"/>
        <v>0.28116913273874206</v>
      </c>
      <c r="AT146" s="5">
        <v>83</v>
      </c>
      <c r="AU146" s="16">
        <v>2</v>
      </c>
      <c r="AV146" s="16">
        <v>1</v>
      </c>
      <c r="AW146" s="16">
        <v>0</v>
      </c>
      <c r="AX146" s="16">
        <v>3</v>
      </c>
      <c r="AY146" s="8">
        <f t="shared" si="50"/>
        <v>0.66666666666666663</v>
      </c>
      <c r="AZ146" s="8">
        <f t="shared" si="51"/>
        <v>0.25</v>
      </c>
      <c r="BA146" s="7">
        <v>1.0504553668211016</v>
      </c>
      <c r="BB146" s="7">
        <v>1.0505400966739729</v>
      </c>
      <c r="BC146" s="12">
        <v>0.26766404515559655</v>
      </c>
      <c r="BD146" s="12">
        <f t="shared" si="52"/>
        <v>0.46427580058500789</v>
      </c>
      <c r="BE146" s="12">
        <f t="shared" si="53"/>
        <v>0.99991934638845348</v>
      </c>
      <c r="BF146" s="12">
        <f t="shared" si="54"/>
        <v>0.46423835506493705</v>
      </c>
    </row>
    <row r="147" spans="16:58" x14ac:dyDescent="0.3">
      <c r="P147" s="5">
        <v>87</v>
      </c>
      <c r="Q147" s="16">
        <v>1</v>
      </c>
      <c r="R147" s="16">
        <v>2</v>
      </c>
      <c r="S147" s="16">
        <v>1</v>
      </c>
      <c r="T147" s="16">
        <v>4</v>
      </c>
      <c r="U147" s="8">
        <f t="shared" si="40"/>
        <v>0.33333333333333331</v>
      </c>
      <c r="V147" s="8">
        <f t="shared" si="41"/>
        <v>0.5</v>
      </c>
      <c r="W147" s="7">
        <v>1.005572958726181</v>
      </c>
      <c r="X147" s="7">
        <v>0.99217032176426168</v>
      </c>
      <c r="Y147" s="12">
        <v>0.27901720428597421</v>
      </c>
      <c r="Z147" s="12">
        <f t="shared" si="42"/>
        <v>0.63732398721119266</v>
      </c>
      <c r="AA147" s="12">
        <f t="shared" si="43"/>
        <v>1.0135084034141306</v>
      </c>
      <c r="AB147" s="12">
        <f t="shared" si="44"/>
        <v>0.64593321673594362</v>
      </c>
      <c r="AE147" s="5">
        <v>87</v>
      </c>
      <c r="AF147" s="16">
        <v>0</v>
      </c>
      <c r="AG147" s="16">
        <v>0</v>
      </c>
      <c r="AH147" s="16">
        <v>0</v>
      </c>
      <c r="AI147" s="16">
        <v>0</v>
      </c>
      <c r="AJ147" s="8">
        <f t="shared" si="45"/>
        <v>0</v>
      </c>
      <c r="AK147" s="8">
        <f t="shared" si="46"/>
        <v>0</v>
      </c>
      <c r="AL147" s="7">
        <v>1.005572958726181</v>
      </c>
      <c r="AM147" s="7">
        <v>0.99217032176426168</v>
      </c>
      <c r="AN147" s="12">
        <v>0.27901720428597421</v>
      </c>
      <c r="AO147" s="12">
        <f t="shared" si="47"/>
        <v>0.27683258935417976</v>
      </c>
      <c r="AP147" s="12">
        <f t="shared" si="48"/>
        <v>1.0135084034141306</v>
      </c>
      <c r="AQ147" s="12">
        <f t="shared" si="49"/>
        <v>0.28057215564935439</v>
      </c>
      <c r="AT147" s="5">
        <v>87</v>
      </c>
      <c r="AU147" s="16">
        <v>0</v>
      </c>
      <c r="AV147" s="16">
        <v>0</v>
      </c>
      <c r="AW147" s="16">
        <v>0</v>
      </c>
      <c r="AX147" s="16">
        <v>0</v>
      </c>
      <c r="AY147" s="8">
        <f t="shared" si="50"/>
        <v>0</v>
      </c>
      <c r="AZ147" s="8">
        <f t="shared" si="51"/>
        <v>0</v>
      </c>
      <c r="BA147" s="7">
        <v>1.005572958726181</v>
      </c>
      <c r="BB147" s="7">
        <v>0.99217032176426168</v>
      </c>
      <c r="BC147" s="12">
        <v>0.27901720428597421</v>
      </c>
      <c r="BD147" s="12">
        <f t="shared" si="52"/>
        <v>0.27683258935417976</v>
      </c>
      <c r="BE147" s="12">
        <f t="shared" si="53"/>
        <v>1.0135084034141306</v>
      </c>
      <c r="BF147" s="12">
        <f t="shared" si="54"/>
        <v>0.28057215564935439</v>
      </c>
    </row>
    <row r="148" spans="16:58" x14ac:dyDescent="0.3">
      <c r="P148" s="5">
        <v>88</v>
      </c>
      <c r="Q148" s="16">
        <v>0</v>
      </c>
      <c r="R148" s="16">
        <v>0</v>
      </c>
      <c r="S148" s="16">
        <v>0</v>
      </c>
      <c r="T148" s="16">
        <v>0</v>
      </c>
      <c r="U148" s="8">
        <f t="shared" si="40"/>
        <v>0</v>
      </c>
      <c r="V148" s="8">
        <f t="shared" si="41"/>
        <v>0</v>
      </c>
      <c r="W148" s="7">
        <v>0.95606419203417525</v>
      </c>
      <c r="X148" s="7">
        <v>0.93538766054841371</v>
      </c>
      <c r="Y148" s="12">
        <v>0.29102561772455199</v>
      </c>
      <c r="Z148" s="12">
        <f t="shared" si="42"/>
        <v>0.27222177172302564</v>
      </c>
      <c r="AA148" s="12">
        <f t="shared" si="43"/>
        <v>1.0221047725534875</v>
      </c>
      <c r="AB148" s="12">
        <f t="shared" si="44"/>
        <v>0.27823917207107052</v>
      </c>
      <c r="AE148" s="5">
        <v>88</v>
      </c>
      <c r="AF148" s="16">
        <v>0</v>
      </c>
      <c r="AG148" s="16">
        <v>0</v>
      </c>
      <c r="AH148" s="16">
        <v>0</v>
      </c>
      <c r="AI148" s="16">
        <v>0</v>
      </c>
      <c r="AJ148" s="8">
        <f t="shared" si="45"/>
        <v>0</v>
      </c>
      <c r="AK148" s="8">
        <f t="shared" si="46"/>
        <v>0</v>
      </c>
      <c r="AL148" s="7">
        <v>0.95606419203417525</v>
      </c>
      <c r="AM148" s="7">
        <v>0.93538766054841371</v>
      </c>
      <c r="AN148" s="12">
        <v>0.29102561772455199</v>
      </c>
      <c r="AO148" s="12">
        <f t="shared" si="47"/>
        <v>0.27222177172302564</v>
      </c>
      <c r="AP148" s="12">
        <f t="shared" si="48"/>
        <v>1.0221047725534875</v>
      </c>
      <c r="AQ148" s="12">
        <f t="shared" si="49"/>
        <v>0.27823917207107052</v>
      </c>
      <c r="AT148" s="5">
        <v>88</v>
      </c>
      <c r="AU148" s="16">
        <v>0</v>
      </c>
      <c r="AV148" s="16">
        <v>0</v>
      </c>
      <c r="AW148" s="16">
        <v>0</v>
      </c>
      <c r="AX148" s="16">
        <v>0</v>
      </c>
      <c r="AY148" s="8">
        <f t="shared" si="50"/>
        <v>0</v>
      </c>
      <c r="AZ148" s="8">
        <f t="shared" si="51"/>
        <v>0</v>
      </c>
      <c r="BA148" s="7">
        <v>0.95606419203417525</v>
      </c>
      <c r="BB148" s="7">
        <v>0.93538766054841371</v>
      </c>
      <c r="BC148" s="12">
        <v>0.29102561772455199</v>
      </c>
      <c r="BD148" s="12">
        <f t="shared" si="52"/>
        <v>0.27222177172302564</v>
      </c>
      <c r="BE148" s="12">
        <f t="shared" si="53"/>
        <v>1.0221047725534875</v>
      </c>
      <c r="BF148" s="12">
        <f t="shared" si="54"/>
        <v>0.27823917207107052</v>
      </c>
    </row>
    <row r="149" spans="16:58" x14ac:dyDescent="0.3">
      <c r="P149" s="5">
        <v>89</v>
      </c>
      <c r="Q149" s="16">
        <v>1</v>
      </c>
      <c r="R149" s="16">
        <v>1</v>
      </c>
      <c r="S149" s="16">
        <v>0</v>
      </c>
      <c r="T149" s="16">
        <v>2</v>
      </c>
      <c r="U149" s="8">
        <f t="shared" si="40"/>
        <v>0.33333333333333331</v>
      </c>
      <c r="V149" s="8">
        <f t="shared" si="41"/>
        <v>0.25</v>
      </c>
      <c r="W149" s="7">
        <v>0.9556815202932335</v>
      </c>
      <c r="X149" s="7">
        <v>0.93500498880747196</v>
      </c>
      <c r="Y149" s="12">
        <v>0.29111005272334456</v>
      </c>
      <c r="Z149" s="12">
        <f t="shared" si="42"/>
        <v>0.44941183840749721</v>
      </c>
      <c r="AA149" s="12">
        <f t="shared" si="43"/>
        <v>1.0221138194269239</v>
      </c>
      <c r="AB149" s="12">
        <f t="shared" si="44"/>
        <v>0.4593500506503625</v>
      </c>
      <c r="AE149" s="5">
        <v>89</v>
      </c>
      <c r="AF149" s="16">
        <v>0</v>
      </c>
      <c r="AG149" s="16">
        <v>0</v>
      </c>
      <c r="AH149" s="16">
        <v>0</v>
      </c>
      <c r="AI149" s="16">
        <v>0</v>
      </c>
      <c r="AJ149" s="8">
        <f t="shared" si="45"/>
        <v>0</v>
      </c>
      <c r="AK149" s="8">
        <f t="shared" si="46"/>
        <v>0</v>
      </c>
      <c r="AL149" s="7">
        <v>0.9556815202932335</v>
      </c>
      <c r="AM149" s="7">
        <v>0.93500498880747196</v>
      </c>
      <c r="AN149" s="12">
        <v>0.29111005272334456</v>
      </c>
      <c r="AO149" s="12">
        <f t="shared" si="47"/>
        <v>0.27218935158833335</v>
      </c>
      <c r="AP149" s="12">
        <f t="shared" si="48"/>
        <v>1.0221138194269239</v>
      </c>
      <c r="AQ149" s="12">
        <f t="shared" si="49"/>
        <v>0.27820849775928924</v>
      </c>
      <c r="AT149" s="5">
        <v>89</v>
      </c>
      <c r="AU149" s="16">
        <v>0</v>
      </c>
      <c r="AV149" s="16">
        <v>0</v>
      </c>
      <c r="AW149" s="16">
        <v>0</v>
      </c>
      <c r="AX149" s="16">
        <v>0</v>
      </c>
      <c r="AY149" s="8">
        <f t="shared" si="50"/>
        <v>0</v>
      </c>
      <c r="AZ149" s="8">
        <f t="shared" si="51"/>
        <v>0</v>
      </c>
      <c r="BA149" s="7">
        <v>0.9556815202932335</v>
      </c>
      <c r="BB149" s="7">
        <v>0.93500498880747196</v>
      </c>
      <c r="BC149" s="12">
        <v>0.29111005272334456</v>
      </c>
      <c r="BD149" s="12">
        <f t="shared" si="52"/>
        <v>0.27218935158833335</v>
      </c>
      <c r="BE149" s="12">
        <f t="shared" si="53"/>
        <v>1.0221138194269239</v>
      </c>
      <c r="BF149" s="12">
        <f t="shared" si="54"/>
        <v>0.27820849775928924</v>
      </c>
    </row>
    <row r="150" spans="16:58" x14ac:dyDescent="0.3">
      <c r="P150" s="5">
        <v>91</v>
      </c>
      <c r="Q150" s="16">
        <v>0</v>
      </c>
      <c r="R150" s="16">
        <v>0</v>
      </c>
      <c r="S150" s="16">
        <v>0</v>
      </c>
      <c r="T150" s="16">
        <v>0</v>
      </c>
      <c r="U150" s="8">
        <f t="shared" si="40"/>
        <v>0</v>
      </c>
      <c r="V150" s="8">
        <f t="shared" si="41"/>
        <v>0</v>
      </c>
      <c r="W150" s="7">
        <v>0.99532129214994747</v>
      </c>
      <c r="X150" s="7">
        <v>0.97464476066418593</v>
      </c>
      <c r="Y150" s="12">
        <v>0.28261642096737494</v>
      </c>
      <c r="Z150" s="12">
        <f t="shared" si="42"/>
        <v>0.27545061397351595</v>
      </c>
      <c r="AA150" s="12">
        <f t="shared" si="43"/>
        <v>1.0212144283950915</v>
      </c>
      <c r="AB150" s="12">
        <f t="shared" si="44"/>
        <v>0.2812941413000411</v>
      </c>
      <c r="AE150" s="5">
        <v>91</v>
      </c>
      <c r="AF150" s="16">
        <v>0</v>
      </c>
      <c r="AG150" s="16">
        <v>0</v>
      </c>
      <c r="AH150" s="16">
        <v>0</v>
      </c>
      <c r="AI150" s="16">
        <v>0</v>
      </c>
      <c r="AJ150" s="8">
        <f t="shared" si="45"/>
        <v>0</v>
      </c>
      <c r="AK150" s="8">
        <f t="shared" si="46"/>
        <v>0</v>
      </c>
      <c r="AL150" s="7">
        <v>0.99532129214994747</v>
      </c>
      <c r="AM150" s="7">
        <v>0.97464476066418593</v>
      </c>
      <c r="AN150" s="12">
        <v>0.28261642096737494</v>
      </c>
      <c r="AO150" s="12">
        <f t="shared" si="47"/>
        <v>0.27545061397351595</v>
      </c>
      <c r="AP150" s="12">
        <f t="shared" si="48"/>
        <v>1.0212144283950915</v>
      </c>
      <c r="AQ150" s="12">
        <f t="shared" si="49"/>
        <v>0.2812941413000411</v>
      </c>
      <c r="AT150" s="5">
        <v>91</v>
      </c>
      <c r="AU150" s="16">
        <v>0</v>
      </c>
      <c r="AV150" s="16">
        <v>0</v>
      </c>
      <c r="AW150" s="16">
        <v>0</v>
      </c>
      <c r="AX150" s="16">
        <v>0</v>
      </c>
      <c r="AY150" s="8">
        <f t="shared" si="50"/>
        <v>0</v>
      </c>
      <c r="AZ150" s="8">
        <f t="shared" si="51"/>
        <v>0</v>
      </c>
      <c r="BA150" s="7">
        <v>0.99532129214994747</v>
      </c>
      <c r="BB150" s="7">
        <v>0.97464476066418593</v>
      </c>
      <c r="BC150" s="12">
        <v>0.28261642096737494</v>
      </c>
      <c r="BD150" s="12">
        <f t="shared" si="52"/>
        <v>0.27545061397351595</v>
      </c>
      <c r="BE150" s="12">
        <f t="shared" si="53"/>
        <v>1.0212144283950915</v>
      </c>
      <c r="BF150" s="12">
        <f t="shared" si="54"/>
        <v>0.2812941413000411</v>
      </c>
    </row>
    <row r="151" spans="16:58" x14ac:dyDescent="0.3">
      <c r="P151" s="5">
        <v>92</v>
      </c>
      <c r="Q151" s="16">
        <v>10</v>
      </c>
      <c r="R151" s="16">
        <v>5</v>
      </c>
      <c r="S151" s="16">
        <v>2</v>
      </c>
      <c r="T151" s="16">
        <v>17</v>
      </c>
      <c r="U151" s="8">
        <f t="shared" ref="U151:U154" si="55">Q151/3</f>
        <v>3.3333333333333335</v>
      </c>
      <c r="V151" s="8">
        <f t="shared" ref="V151:V154" si="56">R151/4</f>
        <v>1.25</v>
      </c>
      <c r="W151" s="7">
        <v>1.007712083997564</v>
      </c>
      <c r="X151" s="7">
        <v>0.98703555251180253</v>
      </c>
      <c r="Y151" s="12">
        <v>0.28006219900557505</v>
      </c>
      <c r="Z151" s="12">
        <f t="shared" ref="Z151:Z154" si="57">(Y151*X151)+(1-Y151)*(V151)</f>
        <v>1.1763535985761693</v>
      </c>
      <c r="AA151" s="12">
        <f t="shared" ref="AA151:AA154" si="58">W151/X151</f>
        <v>1.0209481121861759</v>
      </c>
      <c r="AB151" s="12">
        <f t="shared" ref="AB151:AB154" si="59">Z151*AA151</f>
        <v>1.2009959857297545</v>
      </c>
      <c r="AE151" s="5">
        <v>92</v>
      </c>
      <c r="AF151" s="16">
        <v>0</v>
      </c>
      <c r="AG151" s="16">
        <v>0</v>
      </c>
      <c r="AH151" s="16">
        <v>0</v>
      </c>
      <c r="AI151" s="16">
        <v>0</v>
      </c>
      <c r="AJ151" s="8">
        <f t="shared" ref="AJ151:AJ154" si="60">AF151/3</f>
        <v>0</v>
      </c>
      <c r="AK151" s="8">
        <f t="shared" ref="AK151:AK154" si="61">AG151/4</f>
        <v>0</v>
      </c>
      <c r="AL151" s="7">
        <v>1.007712083997564</v>
      </c>
      <c r="AM151" s="7">
        <v>0.98703555251180253</v>
      </c>
      <c r="AN151" s="12">
        <v>0.28006219900557505</v>
      </c>
      <c r="AO151" s="12">
        <f t="shared" ref="AO151:AO154" si="62">(AN151*AM151)+(1-AN151)*(AK151)</f>
        <v>0.27643134733313818</v>
      </c>
      <c r="AP151" s="12">
        <f t="shared" ref="AP151:AP154" si="63">AL151/AM151</f>
        <v>1.0209481121861759</v>
      </c>
      <c r="AQ151" s="12">
        <f t="shared" ref="AQ151:AQ154" si="64">AO151*AP151</f>
        <v>0.28222206220884849</v>
      </c>
      <c r="AT151" s="5">
        <v>92</v>
      </c>
      <c r="AU151" s="16">
        <v>0</v>
      </c>
      <c r="AV151" s="16">
        <v>0</v>
      </c>
      <c r="AW151" s="16">
        <v>0</v>
      </c>
      <c r="AX151" s="16">
        <v>0</v>
      </c>
      <c r="AY151" s="8">
        <f t="shared" ref="AY151:AY154" si="65">AU151/3</f>
        <v>0</v>
      </c>
      <c r="AZ151" s="8">
        <f t="shared" ref="AZ151:AZ154" si="66">AV151/4</f>
        <v>0</v>
      </c>
      <c r="BA151" s="7">
        <v>1.007712083997564</v>
      </c>
      <c r="BB151" s="7">
        <v>0.98703555251180253</v>
      </c>
      <c r="BC151" s="12">
        <v>0.28006219900557505</v>
      </c>
      <c r="BD151" s="12">
        <f t="shared" ref="BD151:BD154" si="67">(BC151*BB151)+(1-BC151)*(AZ151)</f>
        <v>0.27643134733313818</v>
      </c>
      <c r="BE151" s="12">
        <f t="shared" ref="BE151:BE154" si="68">BA151/BB151</f>
        <v>1.0209481121861759</v>
      </c>
      <c r="BF151" s="12">
        <f t="shared" ref="BF151:BF154" si="69">BD151*BE151</f>
        <v>0.28222206220884849</v>
      </c>
    </row>
    <row r="152" spans="16:58" x14ac:dyDescent="0.3">
      <c r="P152" s="5">
        <v>93</v>
      </c>
      <c r="Q152" s="16">
        <v>0</v>
      </c>
      <c r="R152" s="16">
        <v>0</v>
      </c>
      <c r="S152" s="16">
        <v>0</v>
      </c>
      <c r="T152" s="16">
        <v>0</v>
      </c>
      <c r="U152" s="8">
        <f t="shared" si="55"/>
        <v>0</v>
      </c>
      <c r="V152" s="8">
        <f t="shared" si="56"/>
        <v>0</v>
      </c>
      <c r="W152" s="7">
        <v>0.95391413975583839</v>
      </c>
      <c r="X152" s="7">
        <v>0.93323760827007685</v>
      </c>
      <c r="Y152" s="12">
        <v>0.29150065475003928</v>
      </c>
      <c r="Z152" s="12">
        <f t="shared" si="57"/>
        <v>0.27203937384808807</v>
      </c>
      <c r="AA152" s="12">
        <f t="shared" si="58"/>
        <v>1.0221556989372613</v>
      </c>
      <c r="AB152" s="12">
        <f t="shared" si="59"/>
        <v>0.27806659631414737</v>
      </c>
      <c r="AE152" s="5">
        <v>93</v>
      </c>
      <c r="AF152" s="16">
        <v>0</v>
      </c>
      <c r="AG152" s="16">
        <v>0</v>
      </c>
      <c r="AH152" s="16">
        <v>0</v>
      </c>
      <c r="AI152" s="16">
        <v>0</v>
      </c>
      <c r="AJ152" s="8">
        <f t="shared" si="60"/>
        <v>0</v>
      </c>
      <c r="AK152" s="8">
        <f t="shared" si="61"/>
        <v>0</v>
      </c>
      <c r="AL152" s="7">
        <v>0.95391413975583839</v>
      </c>
      <c r="AM152" s="7">
        <v>0.93323760827007685</v>
      </c>
      <c r="AN152" s="12">
        <v>0.29150065475003928</v>
      </c>
      <c r="AO152" s="12">
        <f t="shared" si="62"/>
        <v>0.27203937384808807</v>
      </c>
      <c r="AP152" s="12">
        <f t="shared" si="63"/>
        <v>1.0221556989372613</v>
      </c>
      <c r="AQ152" s="12">
        <f t="shared" si="64"/>
        <v>0.27806659631414737</v>
      </c>
      <c r="AT152" s="5">
        <v>93</v>
      </c>
      <c r="AU152" s="16">
        <v>0</v>
      </c>
      <c r="AV152" s="16">
        <v>0</v>
      </c>
      <c r="AW152" s="16">
        <v>0</v>
      </c>
      <c r="AX152" s="16">
        <v>0</v>
      </c>
      <c r="AY152" s="8">
        <f t="shared" si="65"/>
        <v>0</v>
      </c>
      <c r="AZ152" s="8">
        <f t="shared" si="66"/>
        <v>0</v>
      </c>
      <c r="BA152" s="7">
        <v>0.95391413975583839</v>
      </c>
      <c r="BB152" s="7">
        <v>0.93323760827007685</v>
      </c>
      <c r="BC152" s="12">
        <v>0.29150065475003928</v>
      </c>
      <c r="BD152" s="12">
        <f t="shared" si="67"/>
        <v>0.27203937384808807</v>
      </c>
      <c r="BE152" s="12">
        <f t="shared" si="68"/>
        <v>1.0221556989372613</v>
      </c>
      <c r="BF152" s="12">
        <f t="shared" si="69"/>
        <v>0.27806659631414737</v>
      </c>
    </row>
    <row r="153" spans="16:58" x14ac:dyDescent="0.3">
      <c r="P153" s="5">
        <v>94</v>
      </c>
      <c r="Q153" s="16">
        <v>0</v>
      </c>
      <c r="R153" s="16">
        <v>3</v>
      </c>
      <c r="S153" s="16">
        <v>0</v>
      </c>
      <c r="T153" s="16">
        <v>3</v>
      </c>
      <c r="U153" s="8">
        <f t="shared" si="55"/>
        <v>0</v>
      </c>
      <c r="V153" s="8">
        <f t="shared" si="56"/>
        <v>0.75</v>
      </c>
      <c r="W153" s="7">
        <v>0.96929611844769425</v>
      </c>
      <c r="X153" s="7">
        <v>0.94861958696193271</v>
      </c>
      <c r="Y153" s="12">
        <v>0.28813587408531344</v>
      </c>
      <c r="Z153" s="12">
        <f t="shared" si="57"/>
        <v>0.80722942829974031</v>
      </c>
      <c r="AA153" s="12">
        <f t="shared" si="58"/>
        <v>1.0217964416610674</v>
      </c>
      <c r="AB153" s="12">
        <f t="shared" si="59"/>
        <v>0.82482415744077242</v>
      </c>
      <c r="AE153" s="5">
        <v>94</v>
      </c>
      <c r="AF153" s="16">
        <v>0</v>
      </c>
      <c r="AG153" s="16">
        <v>0</v>
      </c>
      <c r="AH153" s="16">
        <v>0</v>
      </c>
      <c r="AI153" s="16">
        <v>0</v>
      </c>
      <c r="AJ153" s="8">
        <f t="shared" si="60"/>
        <v>0</v>
      </c>
      <c r="AK153" s="8">
        <f t="shared" si="61"/>
        <v>0</v>
      </c>
      <c r="AL153" s="7">
        <v>0.96929611844769425</v>
      </c>
      <c r="AM153" s="7">
        <v>0.94861958696193271</v>
      </c>
      <c r="AN153" s="12">
        <v>0.28813587408531344</v>
      </c>
      <c r="AO153" s="12">
        <f t="shared" si="62"/>
        <v>0.27333133386372549</v>
      </c>
      <c r="AP153" s="12">
        <f t="shared" si="63"/>
        <v>1.0217964416610674</v>
      </c>
      <c r="AQ153" s="12">
        <f t="shared" si="64"/>
        <v>0.2792889843364279</v>
      </c>
      <c r="AT153" s="5">
        <v>94</v>
      </c>
      <c r="AU153" s="16">
        <v>0</v>
      </c>
      <c r="AV153" s="16">
        <v>0</v>
      </c>
      <c r="AW153" s="16">
        <v>0</v>
      </c>
      <c r="AX153" s="16">
        <v>0</v>
      </c>
      <c r="AY153" s="8">
        <f t="shared" si="65"/>
        <v>0</v>
      </c>
      <c r="AZ153" s="8">
        <f t="shared" si="66"/>
        <v>0</v>
      </c>
      <c r="BA153" s="7">
        <v>0.96929611844769425</v>
      </c>
      <c r="BB153" s="7">
        <v>0.94861958696193271</v>
      </c>
      <c r="BC153" s="12">
        <v>0.28813587408531344</v>
      </c>
      <c r="BD153" s="12">
        <f t="shared" si="67"/>
        <v>0.27333133386372549</v>
      </c>
      <c r="BE153" s="12">
        <f t="shared" si="68"/>
        <v>1.0217964416610674</v>
      </c>
      <c r="BF153" s="12">
        <f t="shared" si="69"/>
        <v>0.2792889843364279</v>
      </c>
    </row>
    <row r="154" spans="16:58" x14ac:dyDescent="0.3">
      <c r="P154" s="5" t="s">
        <v>751</v>
      </c>
      <c r="Q154" s="16">
        <v>14</v>
      </c>
      <c r="R154" s="16">
        <v>15</v>
      </c>
      <c r="S154" s="16">
        <v>3</v>
      </c>
      <c r="T154" s="16">
        <v>32</v>
      </c>
      <c r="U154" s="8">
        <f t="shared" si="55"/>
        <v>4.666666666666667</v>
      </c>
      <c r="V154" s="8">
        <f t="shared" si="56"/>
        <v>3.75</v>
      </c>
      <c r="W154" s="8">
        <f>SUM(W86:W153)</f>
        <v>68.209226763457593</v>
      </c>
      <c r="X154" s="8">
        <f>SUM(X86:X153)</f>
        <v>67.669944938226976</v>
      </c>
      <c r="Y154" s="7">
        <v>5.6420798402991848E-3</v>
      </c>
      <c r="Z154" s="7">
        <f t="shared" si="57"/>
        <v>4.1106414327290048</v>
      </c>
      <c r="AA154" s="7">
        <f t="shared" si="58"/>
        <v>1.0079692960548867</v>
      </c>
      <c r="AB154" s="7">
        <f t="shared" si="59"/>
        <v>4.1434003512819064</v>
      </c>
      <c r="AE154" s="5" t="s">
        <v>751</v>
      </c>
      <c r="AF154" s="16">
        <v>22</v>
      </c>
      <c r="AG154" s="16">
        <v>49</v>
      </c>
      <c r="AH154" s="16">
        <v>5</v>
      </c>
      <c r="AI154" s="16">
        <v>76</v>
      </c>
      <c r="AJ154" s="8">
        <f t="shared" si="60"/>
        <v>7.333333333333333</v>
      </c>
      <c r="AK154" s="8">
        <f t="shared" si="61"/>
        <v>12.25</v>
      </c>
      <c r="AL154" s="8">
        <f>SUM(AL86:AL153)</f>
        <v>68.209226763457593</v>
      </c>
      <c r="AM154" s="8">
        <f>SUM(AM86:AM153)</f>
        <v>67.669944938226976</v>
      </c>
      <c r="AN154" s="7">
        <v>5.6420798402991848E-3</v>
      </c>
      <c r="AO154" s="7">
        <f t="shared" si="62"/>
        <v>12.562683754086461</v>
      </c>
      <c r="AP154" s="7">
        <f t="shared" si="63"/>
        <v>1.0079692960548867</v>
      </c>
      <c r="AQ154" s="7">
        <f t="shared" si="64"/>
        <v>12.662799500166692</v>
      </c>
      <c r="AT154" s="5" t="s">
        <v>751</v>
      </c>
      <c r="AU154" s="16">
        <v>20</v>
      </c>
      <c r="AV154" s="16">
        <v>27</v>
      </c>
      <c r="AW154" s="16">
        <v>3</v>
      </c>
      <c r="AX154" s="16">
        <v>50</v>
      </c>
      <c r="AY154" s="8">
        <f t="shared" si="65"/>
        <v>6.666666666666667</v>
      </c>
      <c r="AZ154" s="8">
        <f t="shared" si="66"/>
        <v>6.75</v>
      </c>
      <c r="BA154" s="8">
        <f>SUM(BA86:BA153)</f>
        <v>68.209226763457593</v>
      </c>
      <c r="BB154" s="8">
        <f>SUM(BB86:BB153)</f>
        <v>67.669944938226976</v>
      </c>
      <c r="BC154" s="7">
        <v>5.6420798402991848E-3</v>
      </c>
      <c r="BD154" s="7">
        <f t="shared" si="67"/>
        <v>7.0937151932081068</v>
      </c>
      <c r="BE154" s="7">
        <f t="shared" si="68"/>
        <v>1.0079692960548867</v>
      </c>
      <c r="BF154" s="7">
        <f t="shared" si="69"/>
        <v>7.1502471097118301</v>
      </c>
    </row>
    <row r="155" spans="16:58" x14ac:dyDescent="0.3">
      <c r="U155" s="11" t="s">
        <v>796</v>
      </c>
      <c r="V155" s="11" t="s">
        <v>797</v>
      </c>
      <c r="W155" s="11" t="s">
        <v>798</v>
      </c>
      <c r="X155" s="11" t="s">
        <v>799</v>
      </c>
      <c r="Y155" s="11" t="s">
        <v>800</v>
      </c>
      <c r="Z155" s="11" t="s">
        <v>801</v>
      </c>
      <c r="AA155" s="11" t="s">
        <v>802</v>
      </c>
      <c r="AB155" s="11" t="s">
        <v>803</v>
      </c>
      <c r="AJ155" s="11" t="s">
        <v>796</v>
      </c>
      <c r="AK155" s="11" t="s">
        <v>797</v>
      </c>
      <c r="AL155" s="11" t="s">
        <v>798</v>
      </c>
      <c r="AM155" s="11" t="s">
        <v>799</v>
      </c>
      <c r="AN155" s="11" t="s">
        <v>800</v>
      </c>
      <c r="AO155" s="11" t="s">
        <v>801</v>
      </c>
      <c r="AP155" s="11" t="s">
        <v>802</v>
      </c>
      <c r="AQ155" s="11" t="s">
        <v>803</v>
      </c>
      <c r="AY155" s="11" t="s">
        <v>796</v>
      </c>
      <c r="AZ155" s="11" t="s">
        <v>797</v>
      </c>
      <c r="BA155" s="11" t="s">
        <v>798</v>
      </c>
      <c r="BB155" s="11" t="s">
        <v>799</v>
      </c>
      <c r="BC155" s="11" t="s">
        <v>800</v>
      </c>
      <c r="BD155" s="11" t="s">
        <v>801</v>
      </c>
      <c r="BE155" s="11" t="s">
        <v>802</v>
      </c>
      <c r="BF155" s="11" t="s">
        <v>803</v>
      </c>
    </row>
  </sheetData>
  <mergeCells count="7">
    <mergeCell ref="A1:N1"/>
    <mergeCell ref="P1:AC1"/>
    <mergeCell ref="AE1:AR1"/>
    <mergeCell ref="AT1:BG1"/>
    <mergeCell ref="P79:AC79"/>
    <mergeCell ref="AE79:AR79"/>
    <mergeCell ref="AT79:BG7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BD820-20C6-4749-97C0-72D42004CAD8}">
  <dimension ref="A1:BG155"/>
  <sheetViews>
    <sheetView topLeftCell="P66" zoomScale="90" zoomScaleNormal="90" workbookViewId="0">
      <selection activeCell="Y86" sqref="Y86:Y154"/>
    </sheetView>
  </sheetViews>
  <sheetFormatPr defaultRowHeight="14.4" x14ac:dyDescent="0.3"/>
  <cols>
    <col min="1" max="1" width="16.88671875" bestFit="1" customWidth="1"/>
    <col min="2" max="2" width="17.21875" bestFit="1" customWidth="1"/>
    <col min="3" max="3" width="16.33203125" bestFit="1" customWidth="1"/>
    <col min="4" max="4" width="9" bestFit="1" customWidth="1"/>
    <col min="5" max="5" width="10.77734375" bestFit="1" customWidth="1"/>
    <col min="6" max="6" width="18.33203125" customWidth="1"/>
    <col min="7" max="7" width="18.88671875" customWidth="1"/>
    <col min="8" max="8" width="19.109375" customWidth="1"/>
    <col min="9" max="9" width="23.109375" customWidth="1"/>
    <col min="10" max="10" width="17.6640625" customWidth="1"/>
    <col min="11" max="11" width="26.109375" customWidth="1"/>
    <col min="12" max="12" width="42.33203125" customWidth="1"/>
    <col min="13" max="13" width="29.6640625" customWidth="1"/>
    <col min="14" max="14" width="12.109375" bestFit="1" customWidth="1"/>
    <col min="16" max="16" width="21.21875" bestFit="1" customWidth="1"/>
    <col min="17" max="17" width="22.21875" bestFit="1" customWidth="1"/>
    <col min="18" max="18" width="16.33203125" bestFit="1" customWidth="1"/>
    <col min="19" max="19" width="9" bestFit="1" customWidth="1"/>
    <col min="20" max="20" width="10.77734375" bestFit="1" customWidth="1"/>
    <col min="21" max="21" width="18.33203125" customWidth="1"/>
    <col min="22" max="22" width="18.88671875" customWidth="1"/>
    <col min="23" max="23" width="19.109375" customWidth="1"/>
    <col min="24" max="24" width="23.109375" customWidth="1"/>
    <col min="25" max="25" width="17.6640625" customWidth="1"/>
    <col min="26" max="26" width="26.109375" customWidth="1"/>
    <col min="27" max="27" width="42.33203125" customWidth="1"/>
    <col min="28" max="28" width="29.6640625" customWidth="1"/>
    <col min="29" max="29" width="12.109375" bestFit="1" customWidth="1"/>
    <col min="31" max="31" width="21.21875" bestFit="1" customWidth="1"/>
    <col min="32" max="32" width="22.21875" bestFit="1" customWidth="1"/>
    <col min="33" max="33" width="16.33203125" bestFit="1" customWidth="1"/>
    <col min="34" max="34" width="9" bestFit="1" customWidth="1"/>
    <col min="35" max="35" width="10.77734375" bestFit="1" customWidth="1"/>
    <col min="36" max="36" width="18.33203125" customWidth="1"/>
    <col min="37" max="37" width="18.88671875" customWidth="1"/>
    <col min="38" max="38" width="19.109375" customWidth="1"/>
    <col min="39" max="39" width="23.109375" customWidth="1"/>
    <col min="40" max="40" width="17.6640625" customWidth="1"/>
    <col min="41" max="41" width="26.109375" customWidth="1"/>
    <col min="42" max="42" width="42.33203125" customWidth="1"/>
    <col min="43" max="43" width="29.6640625" customWidth="1"/>
    <col min="44" max="44" width="12.109375" bestFit="1" customWidth="1"/>
    <col min="46" max="46" width="21.21875" bestFit="1" customWidth="1"/>
    <col min="47" max="47" width="22.21875" bestFit="1" customWidth="1"/>
    <col min="48" max="48" width="16.33203125" bestFit="1" customWidth="1"/>
    <col min="49" max="49" width="9" bestFit="1" customWidth="1"/>
    <col min="50" max="50" width="10.77734375" bestFit="1" customWidth="1"/>
    <col min="51" max="51" width="18.33203125" customWidth="1"/>
    <col min="52" max="52" width="18.88671875" customWidth="1"/>
    <col min="53" max="53" width="19.109375" customWidth="1"/>
    <col min="54" max="54" width="23.109375" customWidth="1"/>
    <col min="55" max="55" width="17.6640625" customWidth="1"/>
    <col min="56" max="56" width="26.109375" customWidth="1"/>
    <col min="57" max="57" width="42.33203125" customWidth="1"/>
    <col min="58" max="58" width="29.6640625" customWidth="1"/>
    <col min="59" max="59" width="12.109375" bestFit="1" customWidth="1"/>
  </cols>
  <sheetData>
    <row r="1" spans="1:59" ht="20.399999999999999" thickBot="1" x14ac:dyDescent="0.45">
      <c r="A1" s="18" t="s">
        <v>805</v>
      </c>
      <c r="B1" s="18"/>
      <c r="C1" s="18"/>
      <c r="D1" s="18"/>
      <c r="E1" s="18"/>
      <c r="F1" s="18"/>
      <c r="G1" s="18"/>
      <c r="H1" s="18"/>
      <c r="I1" s="18"/>
      <c r="J1" s="18"/>
      <c r="K1" s="18"/>
      <c r="L1" s="18"/>
      <c r="M1" s="18"/>
      <c r="N1" s="18"/>
      <c r="P1" s="18" t="s">
        <v>805</v>
      </c>
      <c r="Q1" s="18"/>
      <c r="R1" s="18"/>
      <c r="S1" s="18"/>
      <c r="T1" s="18"/>
      <c r="U1" s="18"/>
      <c r="V1" s="18"/>
      <c r="W1" s="18"/>
      <c r="X1" s="18"/>
      <c r="Y1" s="18"/>
      <c r="Z1" s="18"/>
      <c r="AA1" s="18"/>
      <c r="AB1" s="18"/>
      <c r="AC1" s="18"/>
      <c r="AE1" s="18" t="s">
        <v>805</v>
      </c>
      <c r="AF1" s="18"/>
      <c r="AG1" s="18"/>
      <c r="AH1" s="18"/>
      <c r="AI1" s="18"/>
      <c r="AJ1" s="18"/>
      <c r="AK1" s="18"/>
      <c r="AL1" s="18"/>
      <c r="AM1" s="18"/>
      <c r="AN1" s="18"/>
      <c r="AO1" s="18"/>
      <c r="AP1" s="18"/>
      <c r="AQ1" s="18"/>
      <c r="AR1" s="18"/>
      <c r="AT1" s="18" t="s">
        <v>805</v>
      </c>
      <c r="AU1" s="18"/>
      <c r="AV1" s="18"/>
      <c r="AW1" s="18"/>
      <c r="AX1" s="18"/>
      <c r="AY1" s="18"/>
      <c r="AZ1" s="18"/>
      <c r="BA1" s="18"/>
      <c r="BB1" s="18"/>
      <c r="BC1" s="18"/>
      <c r="BD1" s="18"/>
      <c r="BE1" s="18"/>
      <c r="BF1" s="18"/>
      <c r="BG1" s="18"/>
    </row>
    <row r="2" spans="1:59" ht="15" thickTop="1" x14ac:dyDescent="0.3">
      <c r="P2" s="4" t="s">
        <v>17</v>
      </c>
      <c r="Q2" t="s">
        <v>743</v>
      </c>
      <c r="AE2" s="4" t="s">
        <v>17</v>
      </c>
      <c r="AF2" t="s">
        <v>743</v>
      </c>
      <c r="AT2" s="4" t="s">
        <v>17</v>
      </c>
      <c r="AU2" t="s">
        <v>743</v>
      </c>
    </row>
    <row r="3" spans="1:59" x14ac:dyDescent="0.3">
      <c r="P3" s="4" t="s">
        <v>815</v>
      </c>
      <c r="Q3" t="s">
        <v>817</v>
      </c>
      <c r="AE3" s="4" t="s">
        <v>815</v>
      </c>
      <c r="AF3" t="s">
        <v>818</v>
      </c>
      <c r="AT3" s="4" t="s">
        <v>815</v>
      </c>
      <c r="AU3" t="s">
        <v>819</v>
      </c>
    </row>
    <row r="4" spans="1:59" ht="20.399999999999999" thickBot="1" x14ac:dyDescent="0.45">
      <c r="A4" s="4" t="s">
        <v>17</v>
      </c>
      <c r="B4" t="s">
        <v>743</v>
      </c>
      <c r="L4" s="13" t="s">
        <v>794</v>
      </c>
      <c r="M4" s="13" t="s">
        <v>795</v>
      </c>
      <c r="N4" s="14">
        <f>M76*L76*(1-J76)</f>
        <v>28.851848224046059</v>
      </c>
      <c r="P4" s="4" t="s">
        <v>816</v>
      </c>
      <c r="Q4" t="s">
        <v>821</v>
      </c>
      <c r="AA4" s="13" t="s">
        <v>794</v>
      </c>
      <c r="AB4" s="13" t="s">
        <v>795</v>
      </c>
      <c r="AC4" s="14">
        <f>AB76*AA76*(1-Y76)</f>
        <v>3.1086237461493109</v>
      </c>
      <c r="AE4" s="4" t="s">
        <v>816</v>
      </c>
      <c r="AF4" t="s">
        <v>821</v>
      </c>
      <c r="AP4" s="13" t="s">
        <v>794</v>
      </c>
      <c r="AQ4" s="13" t="s">
        <v>795</v>
      </c>
      <c r="AR4" s="14">
        <f>AQ76*AP76*(1-AN76)</f>
        <v>1.8084608937302833</v>
      </c>
      <c r="AT4" s="4" t="s">
        <v>816</v>
      </c>
      <c r="AU4" t="s">
        <v>821</v>
      </c>
      <c r="BE4" s="13" t="s">
        <v>794</v>
      </c>
      <c r="BF4" s="13" t="s">
        <v>795</v>
      </c>
      <c r="BG4" s="14">
        <f>BF76*BE76*(1-BC76)</f>
        <v>1.2883957527626719</v>
      </c>
    </row>
    <row r="5" spans="1:59" ht="21" thickTop="1" thickBot="1" x14ac:dyDescent="0.45">
      <c r="M5" s="9" t="s">
        <v>744</v>
      </c>
      <c r="N5" s="14">
        <f>(F76/M76)/(1+(N4/(M76^2)))</f>
        <v>0.70511449687935424</v>
      </c>
      <c r="AB5" s="9" t="s">
        <v>744</v>
      </c>
      <c r="AC5" s="14">
        <f>(U76/AB76)/(1+(AC4/(AB76^2)))</f>
        <v>0.49165015317291977</v>
      </c>
      <c r="AQ5" s="9" t="s">
        <v>744</v>
      </c>
      <c r="AR5" s="14">
        <f>(AJ76/AQ76)/(1+(AR4/(AQ76^2)))</f>
        <v>0.59670887221060331</v>
      </c>
      <c r="BF5" s="9" t="s">
        <v>744</v>
      </c>
      <c r="BG5" s="14">
        <f>(AY76/BF76)/(1+(BG4/(BF76^2)))</f>
        <v>0.72998094180251327</v>
      </c>
    </row>
    <row r="6" spans="1:59" ht="15" thickTop="1" x14ac:dyDescent="0.3">
      <c r="A6" s="4" t="s">
        <v>745</v>
      </c>
      <c r="B6" s="4" t="s">
        <v>746</v>
      </c>
      <c r="P6" s="4" t="s">
        <v>745</v>
      </c>
      <c r="Q6" s="4" t="s">
        <v>746</v>
      </c>
      <c r="AE6" s="4" t="s">
        <v>745</v>
      </c>
      <c r="AF6" s="4" t="s">
        <v>746</v>
      </c>
      <c r="AT6" s="4" t="s">
        <v>745</v>
      </c>
      <c r="AU6" s="4" t="s">
        <v>746</v>
      </c>
    </row>
    <row r="7" spans="1:59" x14ac:dyDescent="0.3">
      <c r="A7" s="4" t="s">
        <v>747</v>
      </c>
      <c r="B7" t="s">
        <v>748</v>
      </c>
      <c r="C7" t="s">
        <v>749</v>
      </c>
      <c r="D7" t="s">
        <v>750</v>
      </c>
      <c r="E7" t="s">
        <v>751</v>
      </c>
      <c r="F7" s="11" t="s">
        <v>796</v>
      </c>
      <c r="G7" s="11" t="s">
        <v>797</v>
      </c>
      <c r="H7" s="11" t="s">
        <v>798</v>
      </c>
      <c r="I7" s="11" t="s">
        <v>799</v>
      </c>
      <c r="J7" s="11" t="s">
        <v>800</v>
      </c>
      <c r="K7" s="11" t="s">
        <v>801</v>
      </c>
      <c r="L7" s="11" t="s">
        <v>802</v>
      </c>
      <c r="M7" s="11" t="s">
        <v>803</v>
      </c>
      <c r="P7" s="4" t="s">
        <v>747</v>
      </c>
      <c r="Q7" t="s">
        <v>748</v>
      </c>
      <c r="R7" t="s">
        <v>749</v>
      </c>
      <c r="S7" t="s">
        <v>750</v>
      </c>
      <c r="T7" t="s">
        <v>751</v>
      </c>
      <c r="U7" s="11" t="s">
        <v>796</v>
      </c>
      <c r="V7" s="11" t="s">
        <v>797</v>
      </c>
      <c r="W7" s="11" t="s">
        <v>798</v>
      </c>
      <c r="X7" s="11" t="s">
        <v>799</v>
      </c>
      <c r="Y7" s="11" t="s">
        <v>800</v>
      </c>
      <c r="Z7" s="11" t="s">
        <v>801</v>
      </c>
      <c r="AA7" s="11" t="s">
        <v>802</v>
      </c>
      <c r="AB7" s="11" t="s">
        <v>803</v>
      </c>
      <c r="AE7" s="4" t="s">
        <v>747</v>
      </c>
      <c r="AF7" t="s">
        <v>748</v>
      </c>
      <c r="AG7" t="s">
        <v>749</v>
      </c>
      <c r="AH7" t="s">
        <v>750</v>
      </c>
      <c r="AI7" t="s">
        <v>751</v>
      </c>
      <c r="AJ7" s="11" t="s">
        <v>796</v>
      </c>
      <c r="AK7" s="11" t="s">
        <v>797</v>
      </c>
      <c r="AL7" s="11" t="s">
        <v>798</v>
      </c>
      <c r="AM7" s="11" t="s">
        <v>799</v>
      </c>
      <c r="AN7" s="11" t="s">
        <v>800</v>
      </c>
      <c r="AO7" s="11" t="s">
        <v>801</v>
      </c>
      <c r="AP7" s="11" t="s">
        <v>802</v>
      </c>
      <c r="AQ7" s="11" t="s">
        <v>803</v>
      </c>
      <c r="AT7" s="4" t="s">
        <v>747</v>
      </c>
      <c r="AU7" t="s">
        <v>748</v>
      </c>
      <c r="AV7" t="s">
        <v>749</v>
      </c>
      <c r="AW7" t="s">
        <v>750</v>
      </c>
      <c r="AX7" t="s">
        <v>751</v>
      </c>
      <c r="AY7" s="11" t="s">
        <v>796</v>
      </c>
      <c r="AZ7" s="11" t="s">
        <v>797</v>
      </c>
      <c r="BA7" s="11" t="s">
        <v>798</v>
      </c>
      <c r="BB7" s="11" t="s">
        <v>799</v>
      </c>
      <c r="BC7" s="11" t="s">
        <v>800</v>
      </c>
      <c r="BD7" s="11" t="s">
        <v>801</v>
      </c>
      <c r="BE7" s="11" t="s">
        <v>802</v>
      </c>
      <c r="BF7" s="11" t="s">
        <v>803</v>
      </c>
    </row>
    <row r="8" spans="1:59" x14ac:dyDescent="0.3">
      <c r="A8" s="5">
        <v>1</v>
      </c>
      <c r="B8" s="16">
        <v>0</v>
      </c>
      <c r="C8" s="16">
        <v>0</v>
      </c>
      <c r="D8" s="16">
        <v>0</v>
      </c>
      <c r="E8" s="16">
        <v>0</v>
      </c>
      <c r="F8" s="8">
        <f>B8/3</f>
        <v>0</v>
      </c>
      <c r="G8" s="8">
        <f>C8/4</f>
        <v>0</v>
      </c>
      <c r="H8" s="7">
        <f xml:space="preserve"> IF('SPF Coefficients'!$M$3 + 'SPF Coefficients'!$M$4*'Curve Info'!B9 + 'SPF Coefficients'!$M$5*'Curve Info'!J9 + 'SPF Coefficients'!$M$6*'Curve Info'!D9 + 'SPF Coefficients'!$M$7*'Curve Info'!L9 + 'SPF Coefficients'!$M$8*'Curve Info'!K9 + 'SPF Coefficients'!$M$9*'Curve Info'!H9 &lt;= 0, 0, 'SPF Coefficients'!$M$3 + 'SPF Coefficients'!$M$4*'Curve Info'!B9 + 'SPF Coefficients'!$M$5*'Curve Info'!J9 + 'SPF Coefficients'!$M$6*'Curve Info'!D9 + 'SPF Coefficients'!$M$7*'Curve Info'!L9 + 'SPF Coefficients'!$M$8*'Curve Info'!K9 + 'SPF Coefficients'!$M$9*'Curve Info'!H9)</f>
        <v>0.19538612971639391</v>
      </c>
      <c r="I8" s="7">
        <f>IF('SPF Coefficients'!$M$3 + 'SPF Coefficients'!$M$4*'Curve Info'!B9 + 'SPF Coefficients'!$M$5*'Curve Info'!J9 + 'SPF Coefficients'!$M$6*'Curve Info'!D9 + 'SPF Coefficients'!$M$7*'Curve Info'!M9 + 'SPF Coefficients'!$M$8*'Curve Info'!K9 + 'SPF Coefficients'!$M$9*'Curve Info'!H9 &lt;= 0, 0, 'SPF Coefficients'!$M$3 + 'SPF Coefficients'!$M$4*'Curve Info'!B9 + 'SPF Coefficients'!$M$5*'Curve Info'!J9 + 'SPF Coefficients'!$M$6*'Curve Info'!D9 + 'SPF Coefficients'!$M$7*'Curve Info'!M9 + 'SPF Coefficients'!$M$8*'Curve Info'!K9 + 'SPF Coefficients'!$M$9*'Curve Info'!H9)</f>
        <v>0.18847778127598058</v>
      </c>
      <c r="J8" s="12">
        <f>1/(1+'SPF Coefficients'!$L$10*I8)</f>
        <v>0.72166625496058834</v>
      </c>
      <c r="K8" s="12">
        <f>(J8*I8)+(1-J8)*(G8)</f>
        <v>0.13601805455671781</v>
      </c>
      <c r="L8" s="12">
        <f>H8/I8</f>
        <v>1.0366533837232395</v>
      </c>
      <c r="M8" s="12">
        <f>K8*L8</f>
        <v>0.14100357650367371</v>
      </c>
      <c r="P8" s="5">
        <v>1</v>
      </c>
      <c r="Q8" s="16">
        <v>0</v>
      </c>
      <c r="R8" s="16">
        <v>0</v>
      </c>
      <c r="S8" s="16">
        <v>0</v>
      </c>
      <c r="T8" s="16">
        <v>0</v>
      </c>
      <c r="U8" s="8">
        <f>Q8/3</f>
        <v>0</v>
      </c>
      <c r="V8" s="8">
        <f>R8/4</f>
        <v>0</v>
      </c>
      <c r="W8" s="7">
        <v>0.19538612971639391</v>
      </c>
      <c r="X8" s="7">
        <v>0.18847778127598058</v>
      </c>
      <c r="Y8" s="12">
        <v>0.72166625496058834</v>
      </c>
      <c r="Z8" s="12">
        <f>(Y8*X8)+(1-Y8)*(V8)</f>
        <v>0.13601805455671781</v>
      </c>
      <c r="AA8" s="12">
        <f>W8/X8</f>
        <v>1.0366533837232395</v>
      </c>
      <c r="AB8" s="12">
        <f>Z8*AA8</f>
        <v>0.14100357650367371</v>
      </c>
      <c r="AE8" s="5">
        <v>1</v>
      </c>
      <c r="AF8" s="16">
        <v>0</v>
      </c>
      <c r="AG8" s="16">
        <v>0</v>
      </c>
      <c r="AH8" s="16">
        <v>0</v>
      </c>
      <c r="AI8" s="16">
        <v>0</v>
      </c>
      <c r="AJ8" s="8">
        <f>AF8/3</f>
        <v>0</v>
      </c>
      <c r="AK8" s="8">
        <f>AG8/4</f>
        <v>0</v>
      </c>
      <c r="AL8" s="7">
        <v>0.19538612971639391</v>
      </c>
      <c r="AM8" s="7">
        <v>0.18847778127598058</v>
      </c>
      <c r="AN8" s="12">
        <v>0.72166625496058834</v>
      </c>
      <c r="AO8" s="12">
        <f>(AN8*AM8)+(1-AN8)*(AK8)</f>
        <v>0.13601805455671781</v>
      </c>
      <c r="AP8" s="12">
        <f>AL8/AM8</f>
        <v>1.0366533837232395</v>
      </c>
      <c r="AQ8" s="12">
        <f>AO8*AP8</f>
        <v>0.14100357650367371</v>
      </c>
      <c r="AT8" s="5">
        <v>1</v>
      </c>
      <c r="AU8" s="16">
        <v>0</v>
      </c>
      <c r="AV8" s="16">
        <v>0</v>
      </c>
      <c r="AW8" s="16">
        <v>0</v>
      </c>
      <c r="AX8" s="16">
        <v>0</v>
      </c>
      <c r="AY8" s="8">
        <f>AU8/3</f>
        <v>0</v>
      </c>
      <c r="AZ8" s="8">
        <f>AV8/4</f>
        <v>0</v>
      </c>
      <c r="BA8" s="7">
        <v>0.19538612971639391</v>
      </c>
      <c r="BB8" s="7">
        <v>0.18847778127598058</v>
      </c>
      <c r="BC8" s="12">
        <v>0.72166625496058834</v>
      </c>
      <c r="BD8" s="12">
        <f>(BC8*BB8)+(1-BC8)*(AZ8)</f>
        <v>0.13601805455671781</v>
      </c>
      <c r="BE8" s="12">
        <f>BA8/BB8</f>
        <v>1.0366533837232395</v>
      </c>
      <c r="BF8" s="12">
        <f>BD8*BE8</f>
        <v>0.14100357650367371</v>
      </c>
    </row>
    <row r="9" spans="1:59" x14ac:dyDescent="0.3">
      <c r="A9" s="5">
        <v>2</v>
      </c>
      <c r="B9" s="16">
        <v>0</v>
      </c>
      <c r="C9" s="16">
        <v>2</v>
      </c>
      <c r="D9" s="16">
        <v>1</v>
      </c>
      <c r="E9" s="16">
        <v>3</v>
      </c>
      <c r="F9" s="8">
        <f t="shared" ref="F9:F72" si="0">B9/3</f>
        <v>0</v>
      </c>
      <c r="G9" s="8">
        <f t="shared" ref="G9:G72" si="1">C9/4</f>
        <v>0.5</v>
      </c>
      <c r="H9" s="7">
        <f xml:space="preserve"> IF('SPF Coefficients'!$M$3 + 'SPF Coefficients'!$M$4*'Curve Info'!B10 + 'SPF Coefficients'!$M$5*'Curve Info'!J10 + 'SPF Coefficients'!$M$6*'Curve Info'!D10 + 'SPF Coefficients'!$M$7*'Curve Info'!L10 + 'SPF Coefficients'!$M$8*'Curve Info'!K10 + 'SPF Coefficients'!$M$9*'Curve Info'!H10 &lt;= 0, 0, 'SPF Coefficients'!$M$3 + 'SPF Coefficients'!$M$4*'Curve Info'!B10 + 'SPF Coefficients'!$M$5*'Curve Info'!J10 + 'SPF Coefficients'!$M$6*'Curve Info'!D10 + 'SPF Coefficients'!$M$7*'Curve Info'!L10 + 'SPF Coefficients'!$M$8*'Curve Info'!K10 + 'SPF Coefficients'!$M$9*'Curve Info'!H10)</f>
        <v>0.16221041264331237</v>
      </c>
      <c r="I9" s="7">
        <f>IF('SPF Coefficients'!$M$3 + 'SPF Coefficients'!$M$4*'Curve Info'!B10 + 'SPF Coefficients'!$M$5*'Curve Info'!J10 + 'SPF Coefficients'!$M$6*'Curve Info'!D10 + 'SPF Coefficients'!$M$7*'Curve Info'!M10 + 'SPF Coefficients'!$M$8*'Curve Info'!K10 + 'SPF Coefficients'!$M$9*'Curve Info'!H10 &lt;= 0, 0, 'SPF Coefficients'!$M$3 + 'SPF Coefficients'!$M$4*'Curve Info'!B10 + 'SPF Coefficients'!$M$5*'Curve Info'!J10 + 'SPF Coefficients'!$M$6*'Curve Info'!D10 + 'SPF Coefficients'!$M$7*'Curve Info'!M10 + 'SPF Coefficients'!$M$8*'Curve Info'!K10 + 'SPF Coefficients'!$M$9*'Curve Info'!H10)</f>
        <v>0.14477911215280326</v>
      </c>
      <c r="J9" s="12">
        <f>1/(1+'SPF Coefficients'!$L$10*I9)</f>
        <v>0.77144928099876753</v>
      </c>
      <c r="K9" s="12">
        <f t="shared" ref="K9:K72" si="2">(J9*I9)+(1-J9)*(G9)</f>
        <v>0.22596510147453625</v>
      </c>
      <c r="L9" s="12">
        <f t="shared" ref="L9:L72" si="3">H9/I9</f>
        <v>1.1203992774324498</v>
      </c>
      <c r="M9" s="12">
        <f t="shared" ref="M9:M72" si="4">K9*L9</f>
        <v>0.2531711364170206</v>
      </c>
      <c r="P9" s="5">
        <v>2</v>
      </c>
      <c r="Q9" s="16">
        <v>0</v>
      </c>
      <c r="R9" s="16">
        <v>0</v>
      </c>
      <c r="S9" s="16">
        <v>0</v>
      </c>
      <c r="T9" s="16">
        <v>0</v>
      </c>
      <c r="U9" s="8">
        <f t="shared" ref="U9:U72" si="5">Q9/3</f>
        <v>0</v>
      </c>
      <c r="V9" s="8">
        <f t="shared" ref="V9:V72" si="6">R9/4</f>
        <v>0</v>
      </c>
      <c r="W9" s="7">
        <v>0.16221041264331237</v>
      </c>
      <c r="X9" s="7">
        <v>0.14477911215280326</v>
      </c>
      <c r="Y9" s="12">
        <v>0.77144928099876753</v>
      </c>
      <c r="Z9" s="12">
        <f t="shared" ref="Z9:Z72" si="7">(Y9*X9)+(1-Y9)*(V9)</f>
        <v>0.11168974197392</v>
      </c>
      <c r="AA9" s="12">
        <f t="shared" ref="AA9:AA72" si="8">W9/X9</f>
        <v>1.1203992774324498</v>
      </c>
      <c r="AB9" s="12">
        <f t="shared" ref="AB9:AB72" si="9">Z9*AA9</f>
        <v>0.12513710620419671</v>
      </c>
      <c r="AE9" s="5">
        <v>2</v>
      </c>
      <c r="AF9" s="16">
        <v>0</v>
      </c>
      <c r="AG9" s="16">
        <v>0</v>
      </c>
      <c r="AH9" s="16">
        <v>0</v>
      </c>
      <c r="AI9" s="16">
        <v>0</v>
      </c>
      <c r="AJ9" s="8">
        <f t="shared" ref="AJ9:AJ72" si="10">AF9/3</f>
        <v>0</v>
      </c>
      <c r="AK9" s="8">
        <f t="shared" ref="AK9:AK72" si="11">AG9/4</f>
        <v>0</v>
      </c>
      <c r="AL9" s="7">
        <v>0.16221041264331237</v>
      </c>
      <c r="AM9" s="7">
        <v>0.14477911215280326</v>
      </c>
      <c r="AN9" s="12">
        <v>0.77144928099876753</v>
      </c>
      <c r="AO9" s="12">
        <f t="shared" ref="AO9:AO72" si="12">(AN9*AM9)+(1-AN9)*(AK9)</f>
        <v>0.11168974197392</v>
      </c>
      <c r="AP9" s="12">
        <f t="shared" ref="AP9:AP72" si="13">AL9/AM9</f>
        <v>1.1203992774324498</v>
      </c>
      <c r="AQ9" s="12">
        <f t="shared" ref="AQ9:AQ72" si="14">AO9*AP9</f>
        <v>0.12513710620419671</v>
      </c>
      <c r="AT9" s="5">
        <v>2</v>
      </c>
      <c r="AU9" s="16">
        <v>0</v>
      </c>
      <c r="AV9" s="16">
        <v>0</v>
      </c>
      <c r="AW9" s="16">
        <v>0</v>
      </c>
      <c r="AX9" s="16">
        <v>0</v>
      </c>
      <c r="AY9" s="8">
        <f t="shared" ref="AY9:AY72" si="15">AU9/3</f>
        <v>0</v>
      </c>
      <c r="AZ9" s="8">
        <f t="shared" ref="AZ9:AZ72" si="16">AV9/4</f>
        <v>0</v>
      </c>
      <c r="BA9" s="7">
        <v>0.16221041264331237</v>
      </c>
      <c r="BB9" s="7">
        <v>0.14477911215280326</v>
      </c>
      <c r="BC9" s="12">
        <v>0.77144928099876753</v>
      </c>
      <c r="BD9" s="12">
        <f t="shared" ref="BD9:BD72" si="17">(BC9*BB9)+(1-BC9)*(AZ9)</f>
        <v>0.11168974197392</v>
      </c>
      <c r="BE9" s="12">
        <f t="shared" ref="BE9:BE72" si="18">BA9/BB9</f>
        <v>1.1203992774324498</v>
      </c>
      <c r="BF9" s="12">
        <f t="shared" ref="BF9:BF72" si="19">BD9*BE9</f>
        <v>0.12513710620419671</v>
      </c>
    </row>
    <row r="10" spans="1:59" x14ac:dyDescent="0.3">
      <c r="A10" s="5">
        <v>3</v>
      </c>
      <c r="B10" s="16">
        <v>2</v>
      </c>
      <c r="C10" s="16">
        <v>1</v>
      </c>
      <c r="D10" s="16">
        <v>0</v>
      </c>
      <c r="E10" s="16">
        <v>3</v>
      </c>
      <c r="F10" s="8">
        <f t="shared" si="0"/>
        <v>0.66666666666666663</v>
      </c>
      <c r="G10" s="8">
        <f t="shared" si="1"/>
        <v>0.25</v>
      </c>
      <c r="H10" s="7">
        <f xml:space="preserve"> IF('SPF Coefficients'!$M$3 + 'SPF Coefficients'!$M$4*'Curve Info'!B11 + 'SPF Coefficients'!$M$5*'Curve Info'!J11 + 'SPF Coefficients'!$M$6*'Curve Info'!D11 + 'SPF Coefficients'!$M$7*'Curve Info'!L11 + 'SPF Coefficients'!$M$8*'Curve Info'!K11 + 'SPF Coefficients'!$M$9*'Curve Info'!H11 &lt;= 0, 0, 'SPF Coefficients'!$M$3 + 'SPF Coefficients'!$M$4*'Curve Info'!B11 + 'SPF Coefficients'!$M$5*'Curve Info'!J11 + 'SPF Coefficients'!$M$6*'Curve Info'!D11 + 'SPF Coefficients'!$M$7*'Curve Info'!L11 + 'SPF Coefficients'!$M$8*'Curve Info'!K11 + 'SPF Coefficients'!$M$9*'Curve Info'!H11)</f>
        <v>0.19442139816928591</v>
      </c>
      <c r="I10" s="7">
        <f>IF('SPF Coefficients'!$M$3 + 'SPF Coefficients'!$M$4*'Curve Info'!B11 + 'SPF Coefficients'!$M$5*'Curve Info'!J11 + 'SPF Coefficients'!$M$6*'Curve Info'!D11 + 'SPF Coefficients'!$M$7*'Curve Info'!M11 + 'SPF Coefficients'!$M$8*'Curve Info'!K11 + 'SPF Coefficients'!$M$9*'Curve Info'!H11 &lt;= 0, 0, 'SPF Coefficients'!$M$3 + 'SPF Coefficients'!$M$4*'Curve Info'!B11 + 'SPF Coefficients'!$M$5*'Curve Info'!J11 + 'SPF Coefficients'!$M$6*'Curve Info'!D11 + 'SPF Coefficients'!$M$7*'Curve Info'!M11 + 'SPF Coefficients'!$M$8*'Curve Info'!K11 + 'SPF Coefficients'!$M$9*'Curve Info'!H11)</f>
        <v>0.18399996242383618</v>
      </c>
      <c r="J10" s="12">
        <f>1/(1+'SPF Coefficients'!$L$10*I10)</f>
        <v>0.72647011088535152</v>
      </c>
      <c r="K10" s="12">
        <f t="shared" si="2"/>
        <v>0.20205294538360691</v>
      </c>
      <c r="L10" s="12">
        <f t="shared" si="3"/>
        <v>1.0566382493135753</v>
      </c>
      <c r="M10" s="12">
        <f t="shared" si="4"/>
        <v>0.21349687047878585</v>
      </c>
      <c r="P10" s="5">
        <v>3</v>
      </c>
      <c r="Q10" s="16">
        <v>0</v>
      </c>
      <c r="R10" s="16">
        <v>0</v>
      </c>
      <c r="S10" s="16">
        <v>0</v>
      </c>
      <c r="T10" s="16">
        <v>0</v>
      </c>
      <c r="U10" s="8">
        <f t="shared" si="5"/>
        <v>0</v>
      </c>
      <c r="V10" s="8">
        <f t="shared" si="6"/>
        <v>0</v>
      </c>
      <c r="W10" s="7">
        <v>0.19442139816928591</v>
      </c>
      <c r="X10" s="7">
        <v>0.18399996242383618</v>
      </c>
      <c r="Y10" s="12">
        <v>0.72647011088535152</v>
      </c>
      <c r="Z10" s="12">
        <f t="shared" si="7"/>
        <v>0.13367047310494479</v>
      </c>
      <c r="AA10" s="12">
        <f t="shared" si="8"/>
        <v>1.0566382493135753</v>
      </c>
      <c r="AB10" s="12">
        <f t="shared" si="9"/>
        <v>0.14124133468652622</v>
      </c>
      <c r="AE10" s="5">
        <v>3</v>
      </c>
      <c r="AF10" s="16">
        <v>0</v>
      </c>
      <c r="AG10" s="16">
        <v>0</v>
      </c>
      <c r="AH10" s="16">
        <v>0</v>
      </c>
      <c r="AI10" s="16">
        <v>0</v>
      </c>
      <c r="AJ10" s="8">
        <f t="shared" si="10"/>
        <v>0</v>
      </c>
      <c r="AK10" s="8">
        <f t="shared" si="11"/>
        <v>0</v>
      </c>
      <c r="AL10" s="7">
        <v>0.19442139816928591</v>
      </c>
      <c r="AM10" s="7">
        <v>0.18399996242383618</v>
      </c>
      <c r="AN10" s="12">
        <v>0.72647011088535152</v>
      </c>
      <c r="AO10" s="12">
        <f t="shared" si="12"/>
        <v>0.13367047310494479</v>
      </c>
      <c r="AP10" s="12">
        <f t="shared" si="13"/>
        <v>1.0566382493135753</v>
      </c>
      <c r="AQ10" s="12">
        <f t="shared" si="14"/>
        <v>0.14124133468652622</v>
      </c>
      <c r="AT10" s="5">
        <v>3</v>
      </c>
      <c r="AU10" s="16">
        <v>0</v>
      </c>
      <c r="AV10" s="16">
        <v>0</v>
      </c>
      <c r="AW10" s="16">
        <v>0</v>
      </c>
      <c r="AX10" s="16">
        <v>0</v>
      </c>
      <c r="AY10" s="8">
        <f t="shared" si="15"/>
        <v>0</v>
      </c>
      <c r="AZ10" s="8">
        <f t="shared" si="16"/>
        <v>0</v>
      </c>
      <c r="BA10" s="7">
        <v>0.19442139816928591</v>
      </c>
      <c r="BB10" s="7">
        <v>0.18399996242383618</v>
      </c>
      <c r="BC10" s="12">
        <v>0.72647011088535152</v>
      </c>
      <c r="BD10" s="12">
        <f t="shared" si="17"/>
        <v>0.13367047310494479</v>
      </c>
      <c r="BE10" s="12">
        <f t="shared" si="18"/>
        <v>1.0566382493135753</v>
      </c>
      <c r="BF10" s="12">
        <f t="shared" si="19"/>
        <v>0.14124133468652622</v>
      </c>
    </row>
    <row r="11" spans="1:59" x14ac:dyDescent="0.3">
      <c r="A11" s="5">
        <v>4</v>
      </c>
      <c r="B11" s="16">
        <v>0</v>
      </c>
      <c r="C11" s="16">
        <v>2</v>
      </c>
      <c r="D11" s="16">
        <v>0</v>
      </c>
      <c r="E11" s="16">
        <v>2</v>
      </c>
      <c r="F11" s="8">
        <f t="shared" si="0"/>
        <v>0</v>
      </c>
      <c r="G11" s="8">
        <f t="shared" si="1"/>
        <v>0.5</v>
      </c>
      <c r="H11" s="7">
        <f xml:space="preserve"> IF('SPF Coefficients'!$M$3 + 'SPF Coefficients'!$M$4*'Curve Info'!B12 + 'SPF Coefficients'!$M$5*'Curve Info'!J12 + 'SPF Coefficients'!$M$6*'Curve Info'!D12 + 'SPF Coefficients'!$M$7*'Curve Info'!L12 + 'SPF Coefficients'!$M$8*'Curve Info'!K12 + 'SPF Coefficients'!$M$9*'Curve Info'!H12 &lt;= 0, 0, 'SPF Coefficients'!$M$3 + 'SPF Coefficients'!$M$4*'Curve Info'!B12 + 'SPF Coefficients'!$M$5*'Curve Info'!J12 + 'SPF Coefficients'!$M$6*'Curve Info'!D12 + 'SPF Coefficients'!$M$7*'Curve Info'!L12 + 'SPF Coefficients'!$M$8*'Curve Info'!K12 + 'SPF Coefficients'!$M$9*'Curve Info'!H12)</f>
        <v>0.16373489505497379</v>
      </c>
      <c r="I11" s="7">
        <f>IF('SPF Coefficients'!$M$3 + 'SPF Coefficients'!$M$4*'Curve Info'!B12 + 'SPF Coefficients'!$M$5*'Curve Info'!J12 + 'SPF Coefficients'!$M$6*'Curve Info'!D12 + 'SPF Coefficients'!$M$7*'Curve Info'!M12 + 'SPF Coefficients'!$M$8*'Curve Info'!K12 + 'SPF Coefficients'!$M$9*'Curve Info'!H12 &lt;= 0, 0, 'SPF Coefficients'!$M$3 + 'SPF Coefficients'!$M$4*'Curve Info'!B12 + 'SPF Coefficients'!$M$5*'Curve Info'!J12 + 'SPF Coefficients'!$M$6*'Curve Info'!D12 + 'SPF Coefficients'!$M$7*'Curve Info'!M12 + 'SPF Coefficients'!$M$8*'Curve Info'!K12 + 'SPF Coefficients'!$M$9*'Curve Info'!H12)</f>
        <v>0.15331345930952406</v>
      </c>
      <c r="J11" s="12">
        <f>1/(1+'SPF Coefficients'!$L$10*I11)</f>
        <v>0.76119412163668043</v>
      </c>
      <c r="K11" s="12">
        <f t="shared" si="2"/>
        <v>0.23610424317585388</v>
      </c>
      <c r="L11" s="12">
        <f t="shared" si="3"/>
        <v>1.0679746957141574</v>
      </c>
      <c r="M11" s="12">
        <f t="shared" si="4"/>
        <v>0.25215335726255395</v>
      </c>
      <c r="P11" s="5">
        <v>4</v>
      </c>
      <c r="Q11" s="16">
        <v>0</v>
      </c>
      <c r="R11" s="16">
        <v>0</v>
      </c>
      <c r="S11" s="16">
        <v>0</v>
      </c>
      <c r="T11" s="16">
        <v>0</v>
      </c>
      <c r="U11" s="8">
        <f t="shared" si="5"/>
        <v>0</v>
      </c>
      <c r="V11" s="8">
        <f t="shared" si="6"/>
        <v>0</v>
      </c>
      <c r="W11" s="7">
        <v>0.16373489505497379</v>
      </c>
      <c r="X11" s="7">
        <v>0.15331345930952406</v>
      </c>
      <c r="Y11" s="12">
        <v>0.76119412163668043</v>
      </c>
      <c r="Z11" s="12">
        <f t="shared" si="7"/>
        <v>0.11670130399419411</v>
      </c>
      <c r="AA11" s="12">
        <f t="shared" si="8"/>
        <v>1.0679746957141574</v>
      </c>
      <c r="AB11" s="12">
        <f t="shared" si="9"/>
        <v>0.12463403962264483</v>
      </c>
      <c r="AE11" s="5">
        <v>4</v>
      </c>
      <c r="AF11" s="16">
        <v>0</v>
      </c>
      <c r="AG11" s="16">
        <v>0</v>
      </c>
      <c r="AH11" s="16">
        <v>0</v>
      </c>
      <c r="AI11" s="16">
        <v>0</v>
      </c>
      <c r="AJ11" s="8">
        <f t="shared" si="10"/>
        <v>0</v>
      </c>
      <c r="AK11" s="8">
        <f t="shared" si="11"/>
        <v>0</v>
      </c>
      <c r="AL11" s="7">
        <v>0.16373489505497379</v>
      </c>
      <c r="AM11" s="7">
        <v>0.15331345930952406</v>
      </c>
      <c r="AN11" s="12">
        <v>0.76119412163668043</v>
      </c>
      <c r="AO11" s="12">
        <f t="shared" si="12"/>
        <v>0.11670130399419411</v>
      </c>
      <c r="AP11" s="12">
        <f t="shared" si="13"/>
        <v>1.0679746957141574</v>
      </c>
      <c r="AQ11" s="12">
        <f t="shared" si="14"/>
        <v>0.12463403962264483</v>
      </c>
      <c r="AT11" s="5">
        <v>4</v>
      </c>
      <c r="AU11" s="16">
        <v>0</v>
      </c>
      <c r="AV11" s="16">
        <v>0</v>
      </c>
      <c r="AW11" s="16">
        <v>0</v>
      </c>
      <c r="AX11" s="16">
        <v>0</v>
      </c>
      <c r="AY11" s="8">
        <f t="shared" si="15"/>
        <v>0</v>
      </c>
      <c r="AZ11" s="8">
        <f t="shared" si="16"/>
        <v>0</v>
      </c>
      <c r="BA11" s="7">
        <v>0.16373489505497379</v>
      </c>
      <c r="BB11" s="7">
        <v>0.15331345930952406</v>
      </c>
      <c r="BC11" s="12">
        <v>0.76119412163668043</v>
      </c>
      <c r="BD11" s="12">
        <f t="shared" si="17"/>
        <v>0.11670130399419411</v>
      </c>
      <c r="BE11" s="12">
        <f t="shared" si="18"/>
        <v>1.0679746957141574</v>
      </c>
      <c r="BF11" s="12">
        <f t="shared" si="19"/>
        <v>0.12463403962264483</v>
      </c>
    </row>
    <row r="12" spans="1:59" x14ac:dyDescent="0.3">
      <c r="A12" s="5">
        <v>7</v>
      </c>
      <c r="B12" s="16">
        <v>0</v>
      </c>
      <c r="C12" s="16">
        <v>0</v>
      </c>
      <c r="D12" s="16">
        <v>0</v>
      </c>
      <c r="E12" s="16">
        <v>0</v>
      </c>
      <c r="F12" s="8">
        <f t="shared" si="0"/>
        <v>0</v>
      </c>
      <c r="G12" s="8">
        <f t="shared" si="1"/>
        <v>0</v>
      </c>
      <c r="H12" s="7">
        <f xml:space="preserve"> IF('SPF Coefficients'!$M$3 + 'SPF Coefficients'!$M$4*'Curve Info'!B13 + 'SPF Coefficients'!$M$5*'Curve Info'!J13 + 'SPF Coefficients'!$M$6*'Curve Info'!D13 + 'SPF Coefficients'!$M$7*'Curve Info'!L13 + 'SPF Coefficients'!$M$8*'Curve Info'!K13 + 'SPF Coefficients'!$M$9*'Curve Info'!H13 &lt;= 0, 0, 'SPF Coefficients'!$M$3 + 'SPF Coefficients'!$M$4*'Curve Info'!B13 + 'SPF Coefficients'!$M$5*'Curve Info'!J13 + 'SPF Coefficients'!$M$6*'Curve Info'!D13 + 'SPF Coefficients'!$M$7*'Curve Info'!L13 + 'SPF Coefficients'!$M$8*'Curve Info'!K13 + 'SPF Coefficients'!$M$9*'Curve Info'!H13)</f>
        <v>2.5810052773877615E-2</v>
      </c>
      <c r="I12" s="7">
        <f>IF('SPF Coefficients'!$M$3 + 'SPF Coefficients'!$M$4*'Curve Info'!B13 + 'SPF Coefficients'!$M$5*'Curve Info'!J13 + 'SPF Coefficients'!$M$6*'Curve Info'!D13 + 'SPF Coefficients'!$M$7*'Curve Info'!M13 + 'SPF Coefficients'!$M$8*'Curve Info'!K13 + 'SPF Coefficients'!$M$9*'Curve Info'!H13 &lt;= 0, 0, 'SPF Coefficients'!$M$3 + 'SPF Coefficients'!$M$4*'Curve Info'!B13 + 'SPF Coefficients'!$M$5*'Curve Info'!J13 + 'SPF Coefficients'!$M$6*'Curve Info'!D13 + 'SPF Coefficients'!$M$7*'Curve Info'!M13 + 'SPF Coefficients'!$M$8*'Curve Info'!K13 + 'SPF Coefficients'!$M$9*'Curve Info'!H13)</f>
        <v>1.8481517734630207E-2</v>
      </c>
      <c r="J12" s="12">
        <f>1/(1+'SPF Coefficients'!$L$10*I12)</f>
        <v>0.96355940719066158</v>
      </c>
      <c r="K12" s="12">
        <f t="shared" si="2"/>
        <v>1.7808040272363979E-2</v>
      </c>
      <c r="L12" s="12">
        <f t="shared" si="3"/>
        <v>1.3965331822026381</v>
      </c>
      <c r="M12" s="12">
        <f t="shared" si="4"/>
        <v>2.4869519150357202E-2</v>
      </c>
      <c r="P12" s="5">
        <v>7</v>
      </c>
      <c r="Q12" s="16">
        <v>0</v>
      </c>
      <c r="R12" s="16">
        <v>0</v>
      </c>
      <c r="S12" s="16">
        <v>0</v>
      </c>
      <c r="T12" s="16">
        <v>0</v>
      </c>
      <c r="U12" s="8">
        <f t="shared" si="5"/>
        <v>0</v>
      </c>
      <c r="V12" s="8">
        <f t="shared" si="6"/>
        <v>0</v>
      </c>
      <c r="W12" s="7">
        <v>2.5810052773877615E-2</v>
      </c>
      <c r="X12" s="7">
        <v>1.8481517734630207E-2</v>
      </c>
      <c r="Y12" s="12">
        <v>0.96355940719066158</v>
      </c>
      <c r="Z12" s="12">
        <f t="shared" si="7"/>
        <v>1.7808040272363979E-2</v>
      </c>
      <c r="AA12" s="12">
        <f t="shared" si="8"/>
        <v>1.3965331822026381</v>
      </c>
      <c r="AB12" s="12">
        <f t="shared" si="9"/>
        <v>2.4869519150357202E-2</v>
      </c>
      <c r="AE12" s="5">
        <v>7</v>
      </c>
      <c r="AF12" s="16">
        <v>0</v>
      </c>
      <c r="AG12" s="16">
        <v>0</v>
      </c>
      <c r="AH12" s="16">
        <v>0</v>
      </c>
      <c r="AI12" s="16">
        <v>0</v>
      </c>
      <c r="AJ12" s="8">
        <f t="shared" si="10"/>
        <v>0</v>
      </c>
      <c r="AK12" s="8">
        <f t="shared" si="11"/>
        <v>0</v>
      </c>
      <c r="AL12" s="7">
        <v>2.5810052773877615E-2</v>
      </c>
      <c r="AM12" s="7">
        <v>1.8481517734630207E-2</v>
      </c>
      <c r="AN12" s="12">
        <v>0.96355940719066158</v>
      </c>
      <c r="AO12" s="12">
        <f t="shared" si="12"/>
        <v>1.7808040272363979E-2</v>
      </c>
      <c r="AP12" s="12">
        <f t="shared" si="13"/>
        <v>1.3965331822026381</v>
      </c>
      <c r="AQ12" s="12">
        <f t="shared" si="14"/>
        <v>2.4869519150357202E-2</v>
      </c>
      <c r="AT12" s="5">
        <v>7</v>
      </c>
      <c r="AU12" s="16">
        <v>0</v>
      </c>
      <c r="AV12" s="16">
        <v>0</v>
      </c>
      <c r="AW12" s="16">
        <v>0</v>
      </c>
      <c r="AX12" s="16">
        <v>0</v>
      </c>
      <c r="AY12" s="8">
        <f t="shared" si="15"/>
        <v>0</v>
      </c>
      <c r="AZ12" s="8">
        <f t="shared" si="16"/>
        <v>0</v>
      </c>
      <c r="BA12" s="7">
        <v>2.5810052773877615E-2</v>
      </c>
      <c r="BB12" s="7">
        <v>1.8481517734630207E-2</v>
      </c>
      <c r="BC12" s="12">
        <v>0.96355940719066158</v>
      </c>
      <c r="BD12" s="12">
        <f t="shared" si="17"/>
        <v>1.7808040272363979E-2</v>
      </c>
      <c r="BE12" s="12">
        <f t="shared" si="18"/>
        <v>1.3965331822026381</v>
      </c>
      <c r="BF12" s="12">
        <f t="shared" si="19"/>
        <v>2.4869519150357202E-2</v>
      </c>
    </row>
    <row r="13" spans="1:59" x14ac:dyDescent="0.3">
      <c r="A13" s="5">
        <v>8</v>
      </c>
      <c r="B13" s="16">
        <v>1</v>
      </c>
      <c r="C13" s="16">
        <v>2</v>
      </c>
      <c r="D13" s="16">
        <v>1</v>
      </c>
      <c r="E13" s="16">
        <v>4</v>
      </c>
      <c r="F13" s="8">
        <f t="shared" si="0"/>
        <v>0.33333333333333331</v>
      </c>
      <c r="G13" s="8">
        <f t="shared" si="1"/>
        <v>0.5</v>
      </c>
      <c r="H13" s="7">
        <f xml:space="preserve"> IF('SPF Coefficients'!$M$3 + 'SPF Coefficients'!$M$4*'Curve Info'!B14 + 'SPF Coefficients'!$M$5*'Curve Info'!J14 + 'SPF Coefficients'!$M$6*'Curve Info'!D14 + 'SPF Coefficients'!$M$7*'Curve Info'!L14 + 'SPF Coefficients'!$M$8*'Curve Info'!K14 + 'SPF Coefficients'!$M$9*'Curve Info'!H14 &lt;= 0, 0, 'SPF Coefficients'!$M$3 + 'SPF Coefficients'!$M$4*'Curve Info'!B14 + 'SPF Coefficients'!$M$5*'Curve Info'!J14 + 'SPF Coefficients'!$M$6*'Curve Info'!D14 + 'SPF Coefficients'!$M$7*'Curve Info'!L14 + 'SPF Coefficients'!$M$8*'Curve Info'!K14 + 'SPF Coefficients'!$M$9*'Curve Info'!H14)</f>
        <v>0.11635012170776947</v>
      </c>
      <c r="I13" s="7">
        <f>IF('SPF Coefficients'!$M$3 + 'SPF Coefficients'!$M$4*'Curve Info'!B14 + 'SPF Coefficients'!$M$5*'Curve Info'!J14 + 'SPF Coefficients'!$M$6*'Curve Info'!D14 + 'SPF Coefficients'!$M$7*'Curve Info'!M14 + 'SPF Coefficients'!$M$8*'Curve Info'!K14 + 'SPF Coefficients'!$M$9*'Curve Info'!H14 &lt;= 0, 0, 'SPF Coefficients'!$M$3 + 'SPF Coefficients'!$M$4*'Curve Info'!B14 + 'SPF Coefficients'!$M$5*'Curve Info'!J14 + 'SPF Coefficients'!$M$6*'Curve Info'!D14 + 'SPF Coefficients'!$M$7*'Curve Info'!M14 + 'SPF Coefficients'!$M$8*'Curve Info'!K14 + 'SPF Coefficients'!$M$9*'Curve Info'!H14)</f>
        <v>0.10961152454312671</v>
      </c>
      <c r="J13" s="12">
        <f>1/(1+'SPF Coefficients'!$L$10*I13)</f>
        <v>0.81679456211589097</v>
      </c>
      <c r="K13" s="12">
        <f t="shared" si="2"/>
        <v>0.18113281613411292</v>
      </c>
      <c r="L13" s="12">
        <f t="shared" si="3"/>
        <v>1.061477086398807</v>
      </c>
      <c r="M13" s="12">
        <f t="shared" si="4"/>
        <v>0.19226833392124901</v>
      </c>
      <c r="P13" s="5">
        <v>8</v>
      </c>
      <c r="Q13" s="16">
        <v>0</v>
      </c>
      <c r="R13" s="16">
        <v>0</v>
      </c>
      <c r="S13" s="16">
        <v>0</v>
      </c>
      <c r="T13" s="16">
        <v>0</v>
      </c>
      <c r="U13" s="8">
        <f t="shared" si="5"/>
        <v>0</v>
      </c>
      <c r="V13" s="8">
        <f t="shared" si="6"/>
        <v>0</v>
      </c>
      <c r="W13" s="7">
        <v>0.11635012170776947</v>
      </c>
      <c r="X13" s="7">
        <v>0.10961152454312671</v>
      </c>
      <c r="Y13" s="12">
        <v>0.81679456211589097</v>
      </c>
      <c r="Z13" s="12">
        <f t="shared" si="7"/>
        <v>8.9530097192058414E-2</v>
      </c>
      <c r="AA13" s="12">
        <f t="shared" si="8"/>
        <v>1.061477086398807</v>
      </c>
      <c r="AB13" s="12">
        <f t="shared" si="9"/>
        <v>9.5034146712428172E-2</v>
      </c>
      <c r="AE13" s="5">
        <v>8</v>
      </c>
      <c r="AF13" s="16">
        <v>0</v>
      </c>
      <c r="AG13" s="16">
        <v>0</v>
      </c>
      <c r="AH13" s="16">
        <v>0</v>
      </c>
      <c r="AI13" s="16">
        <v>0</v>
      </c>
      <c r="AJ13" s="8">
        <f t="shared" si="10"/>
        <v>0</v>
      </c>
      <c r="AK13" s="8">
        <f t="shared" si="11"/>
        <v>0</v>
      </c>
      <c r="AL13" s="7">
        <v>0.11635012170776947</v>
      </c>
      <c r="AM13" s="7">
        <v>0.10961152454312671</v>
      </c>
      <c r="AN13" s="12">
        <v>0.81679456211589097</v>
      </c>
      <c r="AO13" s="12">
        <f t="shared" si="12"/>
        <v>8.9530097192058414E-2</v>
      </c>
      <c r="AP13" s="12">
        <f t="shared" si="13"/>
        <v>1.061477086398807</v>
      </c>
      <c r="AQ13" s="12">
        <f t="shared" si="14"/>
        <v>9.5034146712428172E-2</v>
      </c>
      <c r="AT13" s="5">
        <v>8</v>
      </c>
      <c r="AU13" s="16">
        <v>0</v>
      </c>
      <c r="AV13" s="16">
        <v>0</v>
      </c>
      <c r="AW13" s="16">
        <v>0</v>
      </c>
      <c r="AX13" s="16">
        <v>0</v>
      </c>
      <c r="AY13" s="8">
        <f t="shared" si="15"/>
        <v>0</v>
      </c>
      <c r="AZ13" s="8">
        <f t="shared" si="16"/>
        <v>0</v>
      </c>
      <c r="BA13" s="7">
        <v>0.11635012170776947</v>
      </c>
      <c r="BB13" s="7">
        <v>0.10961152454312671</v>
      </c>
      <c r="BC13" s="12">
        <v>0.81679456211589097</v>
      </c>
      <c r="BD13" s="12">
        <f t="shared" si="17"/>
        <v>8.9530097192058414E-2</v>
      </c>
      <c r="BE13" s="12">
        <f t="shared" si="18"/>
        <v>1.061477086398807</v>
      </c>
      <c r="BF13" s="12">
        <f t="shared" si="19"/>
        <v>9.5034146712428172E-2</v>
      </c>
    </row>
    <row r="14" spans="1:59" x14ac:dyDescent="0.3">
      <c r="A14" s="5">
        <v>9</v>
      </c>
      <c r="B14" s="16">
        <v>1</v>
      </c>
      <c r="C14" s="16">
        <v>1</v>
      </c>
      <c r="D14" s="16">
        <v>0</v>
      </c>
      <c r="E14" s="16">
        <v>2</v>
      </c>
      <c r="F14" s="8">
        <f t="shared" si="0"/>
        <v>0.33333333333333331</v>
      </c>
      <c r="G14" s="8">
        <f t="shared" si="1"/>
        <v>0.25</v>
      </c>
      <c r="H14" s="7">
        <f xml:space="preserve"> IF('SPF Coefficients'!$M$3 + 'SPF Coefficients'!$M$4*'Curve Info'!B15 + 'SPF Coefficients'!$M$5*'Curve Info'!J15 + 'SPF Coefficients'!$M$6*'Curve Info'!D15 + 'SPF Coefficients'!$M$7*'Curve Info'!L15 + 'SPF Coefficients'!$M$8*'Curve Info'!K15 + 'SPF Coefficients'!$M$9*'Curve Info'!H15 &lt;= 0, 0, 'SPF Coefficients'!$M$3 + 'SPF Coefficients'!$M$4*'Curve Info'!B15 + 'SPF Coefficients'!$M$5*'Curve Info'!J15 + 'SPF Coefficients'!$M$6*'Curve Info'!D15 + 'SPF Coefficients'!$M$7*'Curve Info'!L15 + 'SPF Coefficients'!$M$8*'Curve Info'!K15 + 'SPF Coefficients'!$M$9*'Curve Info'!H15)</f>
        <v>0.12858054808949812</v>
      </c>
      <c r="I14" s="7">
        <f>IF('SPF Coefficients'!$M$3 + 'SPF Coefficients'!$M$4*'Curve Info'!B15 + 'SPF Coefficients'!$M$5*'Curve Info'!J15 + 'SPF Coefficients'!$M$6*'Curve Info'!D15 + 'SPF Coefficients'!$M$7*'Curve Info'!M15 + 'SPF Coefficients'!$M$8*'Curve Info'!K15 + 'SPF Coefficients'!$M$9*'Curve Info'!H15 &lt;= 0, 0, 'SPF Coefficients'!$M$3 + 'SPF Coefficients'!$M$4*'Curve Info'!B15 + 'SPF Coefficients'!$M$5*'Curve Info'!J15 + 'SPF Coefficients'!$M$6*'Curve Info'!D15 + 'SPF Coefficients'!$M$7*'Curve Info'!M15 + 'SPF Coefficients'!$M$8*'Curve Info'!K15 + 'SPF Coefficients'!$M$9*'Curve Info'!H15)</f>
        <v>0.11081527425581159</v>
      </c>
      <c r="J14" s="12">
        <f>1/(1+'SPF Coefficients'!$L$10*I14)</f>
        <v>0.81515450764324249</v>
      </c>
      <c r="K14" s="12">
        <f t="shared" si="2"/>
        <v>0.13654294341453635</v>
      </c>
      <c r="L14" s="12">
        <f t="shared" si="3"/>
        <v>1.1603143064256312</v>
      </c>
      <c r="M14" s="12">
        <f t="shared" si="4"/>
        <v>0.15843273068535194</v>
      </c>
      <c r="P14" s="5">
        <v>9</v>
      </c>
      <c r="Q14" s="16">
        <v>0</v>
      </c>
      <c r="R14" s="16">
        <v>0</v>
      </c>
      <c r="S14" s="16">
        <v>0</v>
      </c>
      <c r="T14" s="16">
        <v>0</v>
      </c>
      <c r="U14" s="8">
        <f t="shared" si="5"/>
        <v>0</v>
      </c>
      <c r="V14" s="8">
        <f t="shared" si="6"/>
        <v>0</v>
      </c>
      <c r="W14" s="7">
        <v>0.12858054808949812</v>
      </c>
      <c r="X14" s="7">
        <v>0.11081527425581159</v>
      </c>
      <c r="Y14" s="12">
        <v>0.81515450764324249</v>
      </c>
      <c r="Z14" s="12">
        <f t="shared" si="7"/>
        <v>9.0331570325346972E-2</v>
      </c>
      <c r="AA14" s="12">
        <f t="shared" si="8"/>
        <v>1.1603143064256312</v>
      </c>
      <c r="AB14" s="12">
        <f t="shared" si="9"/>
        <v>0.1048130133703931</v>
      </c>
      <c r="AE14" s="5">
        <v>9</v>
      </c>
      <c r="AF14" s="16">
        <v>0</v>
      </c>
      <c r="AG14" s="16">
        <v>0</v>
      </c>
      <c r="AH14" s="16">
        <v>0</v>
      </c>
      <c r="AI14" s="16">
        <v>0</v>
      </c>
      <c r="AJ14" s="8">
        <f t="shared" si="10"/>
        <v>0</v>
      </c>
      <c r="AK14" s="8">
        <f t="shared" si="11"/>
        <v>0</v>
      </c>
      <c r="AL14" s="7">
        <v>0.12858054808949812</v>
      </c>
      <c r="AM14" s="7">
        <v>0.11081527425581159</v>
      </c>
      <c r="AN14" s="12">
        <v>0.81515450764324249</v>
      </c>
      <c r="AO14" s="12">
        <f t="shared" si="12"/>
        <v>9.0331570325346972E-2</v>
      </c>
      <c r="AP14" s="12">
        <f t="shared" si="13"/>
        <v>1.1603143064256312</v>
      </c>
      <c r="AQ14" s="12">
        <f t="shared" si="14"/>
        <v>0.1048130133703931</v>
      </c>
      <c r="AT14" s="5">
        <v>9</v>
      </c>
      <c r="AU14" s="16">
        <v>0</v>
      </c>
      <c r="AV14" s="16">
        <v>0</v>
      </c>
      <c r="AW14" s="16">
        <v>0</v>
      </c>
      <c r="AX14" s="16">
        <v>0</v>
      </c>
      <c r="AY14" s="8">
        <f t="shared" si="15"/>
        <v>0</v>
      </c>
      <c r="AZ14" s="8">
        <f t="shared" si="16"/>
        <v>0</v>
      </c>
      <c r="BA14" s="7">
        <v>0.12858054808949812</v>
      </c>
      <c r="BB14" s="7">
        <v>0.11081527425581159</v>
      </c>
      <c r="BC14" s="12">
        <v>0.81515450764324249</v>
      </c>
      <c r="BD14" s="12">
        <f t="shared" si="17"/>
        <v>9.0331570325346972E-2</v>
      </c>
      <c r="BE14" s="12">
        <f t="shared" si="18"/>
        <v>1.1603143064256312</v>
      </c>
      <c r="BF14" s="12">
        <f t="shared" si="19"/>
        <v>0.1048130133703931</v>
      </c>
    </row>
    <row r="15" spans="1:59" x14ac:dyDescent="0.3">
      <c r="A15" s="5">
        <v>10</v>
      </c>
      <c r="B15" s="16">
        <v>1</v>
      </c>
      <c r="C15" s="16">
        <v>2</v>
      </c>
      <c r="D15" s="16">
        <v>1</v>
      </c>
      <c r="E15" s="16">
        <v>4</v>
      </c>
      <c r="F15" s="8">
        <f t="shared" si="0"/>
        <v>0.33333333333333331</v>
      </c>
      <c r="G15" s="8">
        <f t="shared" si="1"/>
        <v>0.5</v>
      </c>
      <c r="H15" s="7">
        <f xml:space="preserve"> IF('SPF Coefficients'!$M$3 + 'SPF Coefficients'!$M$4*'Curve Info'!B16 + 'SPF Coefficients'!$M$5*'Curve Info'!J16 + 'SPF Coefficients'!$M$6*'Curve Info'!D16 + 'SPF Coefficients'!$M$7*'Curve Info'!L16 + 'SPF Coefficients'!$M$8*'Curve Info'!K16 + 'SPF Coefficients'!$M$9*'Curve Info'!H16 &lt;= 0, 0, 'SPF Coefficients'!$M$3 + 'SPF Coefficients'!$M$4*'Curve Info'!B16 + 'SPF Coefficients'!$M$5*'Curve Info'!J16 + 'SPF Coefficients'!$M$6*'Curve Info'!D16 + 'SPF Coefficients'!$M$7*'Curve Info'!L16 + 'SPF Coefficients'!$M$8*'Curve Info'!K16 + 'SPF Coefficients'!$M$9*'Curve Info'!H16)</f>
        <v>0.17175851581261656</v>
      </c>
      <c r="I15" s="7">
        <f>IF('SPF Coefficients'!$M$3 + 'SPF Coefficients'!$M$4*'Curve Info'!B16 + 'SPF Coefficients'!$M$5*'Curve Info'!J16 + 'SPF Coefficients'!$M$6*'Curve Info'!D16 + 'SPF Coefficients'!$M$7*'Curve Info'!M16 + 'SPF Coefficients'!$M$8*'Curve Info'!K16 + 'SPF Coefficients'!$M$9*'Curve Info'!H16 &lt;= 0, 0, 'SPF Coefficients'!$M$3 + 'SPF Coefficients'!$M$4*'Curve Info'!B16 + 'SPF Coefficients'!$M$5*'Curve Info'!J16 + 'SPF Coefficients'!$M$6*'Curve Info'!D16 + 'SPF Coefficients'!$M$7*'Curve Info'!M16 + 'SPF Coefficients'!$M$8*'Curve Info'!K16 + 'SPF Coefficients'!$M$9*'Curve Info'!H16)</f>
        <v>0.15399324197893002</v>
      </c>
      <c r="J15" s="12">
        <f>1/(1+'SPF Coefficients'!$L$10*I15)</f>
        <v>0.76038898306228142</v>
      </c>
      <c r="K15" s="12">
        <f t="shared" si="2"/>
        <v>0.23690027313568171</v>
      </c>
      <c r="L15" s="12">
        <f t="shared" si="3"/>
        <v>1.1153639835449223</v>
      </c>
      <c r="M15" s="12">
        <f t="shared" si="4"/>
        <v>0.26423003234749409</v>
      </c>
      <c r="P15" s="5">
        <v>10</v>
      </c>
      <c r="Q15" s="16">
        <v>0</v>
      </c>
      <c r="R15" s="16">
        <v>0</v>
      </c>
      <c r="S15" s="16">
        <v>0</v>
      </c>
      <c r="T15" s="16">
        <v>0</v>
      </c>
      <c r="U15" s="8">
        <f t="shared" si="5"/>
        <v>0</v>
      </c>
      <c r="V15" s="8">
        <f t="shared" si="6"/>
        <v>0</v>
      </c>
      <c r="W15" s="7">
        <v>0.17175851581261656</v>
      </c>
      <c r="X15" s="7">
        <v>0.15399324197893002</v>
      </c>
      <c r="Y15" s="12">
        <v>0.76038898306228142</v>
      </c>
      <c r="Z15" s="12">
        <f t="shared" si="7"/>
        <v>0.11709476466682242</v>
      </c>
      <c r="AA15" s="12">
        <f t="shared" si="8"/>
        <v>1.1153639835449223</v>
      </c>
      <c r="AB15" s="12">
        <f t="shared" si="9"/>
        <v>0.13060328317104228</v>
      </c>
      <c r="AE15" s="5">
        <v>10</v>
      </c>
      <c r="AF15" s="16">
        <v>0</v>
      </c>
      <c r="AG15" s="16">
        <v>0</v>
      </c>
      <c r="AH15" s="16">
        <v>0</v>
      </c>
      <c r="AI15" s="16">
        <v>0</v>
      </c>
      <c r="AJ15" s="8">
        <f t="shared" si="10"/>
        <v>0</v>
      </c>
      <c r="AK15" s="8">
        <f t="shared" si="11"/>
        <v>0</v>
      </c>
      <c r="AL15" s="7">
        <v>0.17175851581261656</v>
      </c>
      <c r="AM15" s="7">
        <v>0.15399324197893002</v>
      </c>
      <c r="AN15" s="12">
        <v>0.76038898306228142</v>
      </c>
      <c r="AO15" s="12">
        <f t="shared" si="12"/>
        <v>0.11709476466682242</v>
      </c>
      <c r="AP15" s="12">
        <f t="shared" si="13"/>
        <v>1.1153639835449223</v>
      </c>
      <c r="AQ15" s="12">
        <f t="shared" si="14"/>
        <v>0.13060328317104228</v>
      </c>
      <c r="AT15" s="5">
        <v>10</v>
      </c>
      <c r="AU15" s="16">
        <v>0</v>
      </c>
      <c r="AV15" s="16">
        <v>0</v>
      </c>
      <c r="AW15" s="16">
        <v>0</v>
      </c>
      <c r="AX15" s="16">
        <v>0</v>
      </c>
      <c r="AY15" s="8">
        <f t="shared" si="15"/>
        <v>0</v>
      </c>
      <c r="AZ15" s="8">
        <f t="shared" si="16"/>
        <v>0</v>
      </c>
      <c r="BA15" s="7">
        <v>0.17175851581261656</v>
      </c>
      <c r="BB15" s="7">
        <v>0.15399324197893002</v>
      </c>
      <c r="BC15" s="12">
        <v>0.76038898306228142</v>
      </c>
      <c r="BD15" s="12">
        <f t="shared" si="17"/>
        <v>0.11709476466682242</v>
      </c>
      <c r="BE15" s="12">
        <f t="shared" si="18"/>
        <v>1.1153639835449223</v>
      </c>
      <c r="BF15" s="12">
        <f t="shared" si="19"/>
        <v>0.13060328317104228</v>
      </c>
    </row>
    <row r="16" spans="1:59" x14ac:dyDescent="0.3">
      <c r="A16" s="5">
        <v>11</v>
      </c>
      <c r="B16" s="16">
        <v>2</v>
      </c>
      <c r="C16" s="16">
        <v>3</v>
      </c>
      <c r="D16" s="16">
        <v>0</v>
      </c>
      <c r="E16" s="16">
        <v>5</v>
      </c>
      <c r="F16" s="8">
        <f t="shared" si="0"/>
        <v>0.66666666666666663</v>
      </c>
      <c r="G16" s="8">
        <f t="shared" si="1"/>
        <v>0.75</v>
      </c>
      <c r="H16" s="7">
        <f xml:space="preserve"> IF('SPF Coefficients'!$M$3 + 'SPF Coefficients'!$M$4*'Curve Info'!B17 + 'SPF Coefficients'!$M$5*'Curve Info'!J17 + 'SPF Coefficients'!$M$6*'Curve Info'!D17 + 'SPF Coefficients'!$M$7*'Curve Info'!L17 + 'SPF Coefficients'!$M$8*'Curve Info'!K17 + 'SPF Coefficients'!$M$9*'Curve Info'!H17 &lt;= 0, 0, 'SPF Coefficients'!$M$3 + 'SPF Coefficients'!$M$4*'Curve Info'!B17 + 'SPF Coefficients'!$M$5*'Curve Info'!J17 + 'SPF Coefficients'!$M$6*'Curve Info'!D17 + 'SPF Coefficients'!$M$7*'Curve Info'!L17 + 'SPF Coefficients'!$M$8*'Curve Info'!K17 + 'SPF Coefficients'!$M$9*'Curve Info'!H17)</f>
        <v>0.17277293567198276</v>
      </c>
      <c r="I16" s="7">
        <f>IF('SPF Coefficients'!$M$3 + 'SPF Coefficients'!$M$4*'Curve Info'!B17 + 'SPF Coefficients'!$M$5*'Curve Info'!J17 + 'SPF Coefficients'!$M$6*'Curve Info'!D17 + 'SPF Coefficients'!$M$7*'Curve Info'!M17 + 'SPF Coefficients'!$M$8*'Curve Info'!K17 + 'SPF Coefficients'!$M$9*'Curve Info'!H17 &lt;= 0, 0, 'SPF Coefficients'!$M$3 + 'SPF Coefficients'!$M$4*'Curve Info'!B17 + 'SPF Coefficients'!$M$5*'Curve Info'!J17 + 'SPF Coefficients'!$M$6*'Curve Info'!D17 + 'SPF Coefficients'!$M$7*'Curve Info'!M17 + 'SPF Coefficients'!$M$8*'Curve Info'!K17 + 'SPF Coefficients'!$M$9*'Curve Info'!H17)</f>
        <v>0.16377612850227757</v>
      </c>
      <c r="J16" s="12">
        <f>1/(1+'SPF Coefficients'!$L$10*I16)</f>
        <v>0.74898787858696569</v>
      </c>
      <c r="K16" s="12">
        <f t="shared" si="2"/>
        <v>0.31092542610988289</v>
      </c>
      <c r="L16" s="12">
        <f t="shared" si="3"/>
        <v>1.0549335684753354</v>
      </c>
      <c r="M16" s="12">
        <f t="shared" si="4"/>
        <v>0.32800566929581298</v>
      </c>
      <c r="P16" s="5">
        <v>11</v>
      </c>
      <c r="Q16" s="16">
        <v>0</v>
      </c>
      <c r="R16" s="16">
        <v>0</v>
      </c>
      <c r="S16" s="16">
        <v>0</v>
      </c>
      <c r="T16" s="16">
        <v>0</v>
      </c>
      <c r="U16" s="8">
        <f t="shared" si="5"/>
        <v>0</v>
      </c>
      <c r="V16" s="8">
        <f t="shared" si="6"/>
        <v>0</v>
      </c>
      <c r="W16" s="7">
        <v>0.17277293567198276</v>
      </c>
      <c r="X16" s="7">
        <v>0.16377612850227757</v>
      </c>
      <c r="Y16" s="12">
        <v>0.74898787858696569</v>
      </c>
      <c r="Z16" s="12">
        <f t="shared" si="7"/>
        <v>0.12266633505010717</v>
      </c>
      <c r="AA16" s="12">
        <f t="shared" si="8"/>
        <v>1.0549335684753354</v>
      </c>
      <c r="AB16" s="12">
        <f t="shared" si="9"/>
        <v>0.12940483456620067</v>
      </c>
      <c r="AE16" s="5">
        <v>11</v>
      </c>
      <c r="AF16" s="16">
        <v>0</v>
      </c>
      <c r="AG16" s="16">
        <v>0</v>
      </c>
      <c r="AH16" s="16">
        <v>0</v>
      </c>
      <c r="AI16" s="16">
        <v>0</v>
      </c>
      <c r="AJ16" s="8">
        <f t="shared" si="10"/>
        <v>0</v>
      </c>
      <c r="AK16" s="8">
        <f t="shared" si="11"/>
        <v>0</v>
      </c>
      <c r="AL16" s="7">
        <v>0.17277293567198276</v>
      </c>
      <c r="AM16" s="7">
        <v>0.16377612850227757</v>
      </c>
      <c r="AN16" s="12">
        <v>0.74898787858696569</v>
      </c>
      <c r="AO16" s="12">
        <f t="shared" si="12"/>
        <v>0.12266633505010717</v>
      </c>
      <c r="AP16" s="12">
        <f t="shared" si="13"/>
        <v>1.0549335684753354</v>
      </c>
      <c r="AQ16" s="12">
        <f t="shared" si="14"/>
        <v>0.12940483456620067</v>
      </c>
      <c r="AT16" s="5">
        <v>11</v>
      </c>
      <c r="AU16" s="16">
        <v>0</v>
      </c>
      <c r="AV16" s="16">
        <v>0</v>
      </c>
      <c r="AW16" s="16">
        <v>0</v>
      </c>
      <c r="AX16" s="16">
        <v>0</v>
      </c>
      <c r="AY16" s="8">
        <f t="shared" si="15"/>
        <v>0</v>
      </c>
      <c r="AZ16" s="8">
        <f t="shared" si="16"/>
        <v>0</v>
      </c>
      <c r="BA16" s="7">
        <v>0.17277293567198276</v>
      </c>
      <c r="BB16" s="7">
        <v>0.16377612850227757</v>
      </c>
      <c r="BC16" s="12">
        <v>0.74898787858696569</v>
      </c>
      <c r="BD16" s="12">
        <f t="shared" si="17"/>
        <v>0.12266633505010717</v>
      </c>
      <c r="BE16" s="12">
        <f t="shared" si="18"/>
        <v>1.0549335684753354</v>
      </c>
      <c r="BF16" s="12">
        <f t="shared" si="19"/>
        <v>0.12940483456620067</v>
      </c>
    </row>
    <row r="17" spans="1:58" x14ac:dyDescent="0.3">
      <c r="A17" s="5">
        <v>12</v>
      </c>
      <c r="B17" s="16">
        <v>1</v>
      </c>
      <c r="C17" s="16">
        <v>2</v>
      </c>
      <c r="D17" s="16">
        <v>0</v>
      </c>
      <c r="E17" s="16">
        <v>3</v>
      </c>
      <c r="F17" s="8">
        <f t="shared" si="0"/>
        <v>0.33333333333333331</v>
      </c>
      <c r="G17" s="8">
        <f t="shared" si="1"/>
        <v>0.5</v>
      </c>
      <c r="H17" s="7">
        <f xml:space="preserve"> IF('SPF Coefficients'!$M$3 + 'SPF Coefficients'!$M$4*'Curve Info'!B18 + 'SPF Coefficients'!$M$5*'Curve Info'!J18 + 'SPF Coefficients'!$M$6*'Curve Info'!D18 + 'SPF Coefficients'!$M$7*'Curve Info'!L18 + 'SPF Coefficients'!$M$8*'Curve Info'!K18 + 'SPF Coefficients'!$M$9*'Curve Info'!H18 &lt;= 0, 0, 'SPF Coefficients'!$M$3 + 'SPF Coefficients'!$M$4*'Curve Info'!B18 + 'SPF Coefficients'!$M$5*'Curve Info'!J18 + 'SPF Coefficients'!$M$6*'Curve Info'!D18 + 'SPF Coefficients'!$M$7*'Curve Info'!L18 + 'SPF Coefficients'!$M$8*'Curve Info'!K18 + 'SPF Coefficients'!$M$9*'Curve Info'!H18)</f>
        <v>9.4368874354091234E-2</v>
      </c>
      <c r="I17" s="7">
        <f>IF('SPF Coefficients'!$M$3 + 'SPF Coefficients'!$M$4*'Curve Info'!B18 + 'SPF Coefficients'!$M$5*'Curve Info'!J18 + 'SPF Coefficients'!$M$6*'Curve Info'!D18 + 'SPF Coefficients'!$M$7*'Curve Info'!M18 + 'SPF Coefficients'!$M$8*'Curve Info'!K18 + 'SPF Coefficients'!$M$9*'Curve Info'!H18 &lt;= 0, 0, 'SPF Coefficients'!$M$3 + 'SPF Coefficients'!$M$4*'Curve Info'!B18 + 'SPF Coefficients'!$M$5*'Curve Info'!J18 + 'SPF Coefficients'!$M$6*'Curve Info'!D18 + 'SPF Coefficients'!$M$7*'Curve Info'!M18 + 'SPF Coefficients'!$M$8*'Curve Info'!K18 + 'SPF Coefficients'!$M$9*'Curve Info'!H18)</f>
        <v>9.3055694198676306E-2</v>
      </c>
      <c r="J17" s="12">
        <f>1/(1+'SPF Coefficients'!$L$10*I17)</f>
        <v>0.84003974369779844</v>
      </c>
      <c r="K17" s="12">
        <f t="shared" si="2"/>
        <v>0.15815060965537753</v>
      </c>
      <c r="L17" s="12">
        <f t="shared" si="3"/>
        <v>1.014111765719691</v>
      </c>
      <c r="M17" s="12">
        <f t="shared" si="4"/>
        <v>0.16038239400726051</v>
      </c>
      <c r="P17" s="5">
        <v>12</v>
      </c>
      <c r="Q17" s="16">
        <v>0</v>
      </c>
      <c r="R17" s="16">
        <v>0</v>
      </c>
      <c r="S17" s="16">
        <v>0</v>
      </c>
      <c r="T17" s="16">
        <v>0</v>
      </c>
      <c r="U17" s="8">
        <f t="shared" si="5"/>
        <v>0</v>
      </c>
      <c r="V17" s="8">
        <f t="shared" si="6"/>
        <v>0</v>
      </c>
      <c r="W17" s="7">
        <v>9.4368874354091234E-2</v>
      </c>
      <c r="X17" s="7">
        <v>9.3055694198676306E-2</v>
      </c>
      <c r="Y17" s="12">
        <v>0.84003974369779844</v>
      </c>
      <c r="Z17" s="12">
        <f t="shared" si="7"/>
        <v>7.8170481504276759E-2</v>
      </c>
      <c r="AA17" s="12">
        <f t="shared" si="8"/>
        <v>1.014111765719691</v>
      </c>
      <c r="AB17" s="12">
        <f t="shared" si="9"/>
        <v>7.9273605025460547E-2</v>
      </c>
      <c r="AE17" s="5">
        <v>12</v>
      </c>
      <c r="AF17" s="16">
        <v>0</v>
      </c>
      <c r="AG17" s="16">
        <v>0</v>
      </c>
      <c r="AH17" s="16">
        <v>0</v>
      </c>
      <c r="AI17" s="16">
        <v>0</v>
      </c>
      <c r="AJ17" s="8">
        <f t="shared" si="10"/>
        <v>0</v>
      </c>
      <c r="AK17" s="8">
        <f t="shared" si="11"/>
        <v>0</v>
      </c>
      <c r="AL17" s="7">
        <v>9.4368874354091234E-2</v>
      </c>
      <c r="AM17" s="7">
        <v>9.3055694198676306E-2</v>
      </c>
      <c r="AN17" s="12">
        <v>0.84003974369779844</v>
      </c>
      <c r="AO17" s="12">
        <f t="shared" si="12"/>
        <v>7.8170481504276759E-2</v>
      </c>
      <c r="AP17" s="12">
        <f t="shared" si="13"/>
        <v>1.014111765719691</v>
      </c>
      <c r="AQ17" s="12">
        <f t="shared" si="14"/>
        <v>7.9273605025460547E-2</v>
      </c>
      <c r="AT17" s="5">
        <v>12</v>
      </c>
      <c r="AU17" s="16">
        <v>0</v>
      </c>
      <c r="AV17" s="16">
        <v>0</v>
      </c>
      <c r="AW17" s="16">
        <v>0</v>
      </c>
      <c r="AX17" s="16">
        <v>0</v>
      </c>
      <c r="AY17" s="8">
        <f t="shared" si="15"/>
        <v>0</v>
      </c>
      <c r="AZ17" s="8">
        <f t="shared" si="16"/>
        <v>0</v>
      </c>
      <c r="BA17" s="7">
        <v>9.4368874354091234E-2</v>
      </c>
      <c r="BB17" s="7">
        <v>9.3055694198676306E-2</v>
      </c>
      <c r="BC17" s="12">
        <v>0.84003974369779844</v>
      </c>
      <c r="BD17" s="12">
        <f t="shared" si="17"/>
        <v>7.8170481504276759E-2</v>
      </c>
      <c r="BE17" s="12">
        <f t="shared" si="18"/>
        <v>1.014111765719691</v>
      </c>
      <c r="BF17" s="12">
        <f t="shared" si="19"/>
        <v>7.9273605025460547E-2</v>
      </c>
    </row>
    <row r="18" spans="1:58" x14ac:dyDescent="0.3">
      <c r="A18" s="5">
        <v>13</v>
      </c>
      <c r="B18" s="16">
        <v>0</v>
      </c>
      <c r="C18" s="16">
        <v>0</v>
      </c>
      <c r="D18" s="16">
        <v>0</v>
      </c>
      <c r="E18" s="16">
        <v>0</v>
      </c>
      <c r="F18" s="8">
        <f t="shared" si="0"/>
        <v>0</v>
      </c>
      <c r="G18" s="8">
        <f t="shared" si="1"/>
        <v>0</v>
      </c>
      <c r="H18" s="7">
        <f xml:space="preserve"> IF('SPF Coefficients'!$M$3 + 'SPF Coefficients'!$M$4*'Curve Info'!B19 + 'SPF Coefficients'!$M$5*'Curve Info'!J19 + 'SPF Coefficients'!$M$6*'Curve Info'!D19 + 'SPF Coefficients'!$M$7*'Curve Info'!L19 + 'SPF Coefficients'!$M$8*'Curve Info'!K19 + 'SPF Coefficients'!$M$9*'Curve Info'!H19 &lt;= 0, 0, 'SPF Coefficients'!$M$3 + 'SPF Coefficients'!$M$4*'Curve Info'!B19 + 'SPF Coefficients'!$M$5*'Curve Info'!J19 + 'SPF Coefficients'!$M$6*'Curve Info'!D19 + 'SPF Coefficients'!$M$7*'Curve Info'!L19 + 'SPF Coefficients'!$M$8*'Curve Info'!K19 + 'SPF Coefficients'!$M$9*'Curve Info'!H19)</f>
        <v>0</v>
      </c>
      <c r="I18" s="7">
        <f>IF('SPF Coefficients'!$M$3 + 'SPF Coefficients'!$M$4*'Curve Info'!B19 + 'SPF Coefficients'!$M$5*'Curve Info'!J19 + 'SPF Coefficients'!$M$6*'Curve Info'!D19 + 'SPF Coefficients'!$M$7*'Curve Info'!M19 + 'SPF Coefficients'!$M$8*'Curve Info'!K19 + 'SPF Coefficients'!$M$9*'Curve Info'!H19 &lt;= 0, 0, 'SPF Coefficients'!$M$3 + 'SPF Coefficients'!$M$4*'Curve Info'!B19 + 'SPF Coefficients'!$M$5*'Curve Info'!J19 + 'SPF Coefficients'!$M$6*'Curve Info'!D19 + 'SPF Coefficients'!$M$7*'Curve Info'!M19 + 'SPF Coefficients'!$M$8*'Curve Info'!K19 + 'SPF Coefficients'!$M$9*'Curve Info'!H19)</f>
        <v>0</v>
      </c>
      <c r="J18" s="12">
        <f>1/(1+'SPF Coefficients'!$L$10*I18)</f>
        <v>1</v>
      </c>
      <c r="K18" s="12">
        <f t="shared" si="2"/>
        <v>0</v>
      </c>
      <c r="L18" s="12" t="e">
        <f t="shared" si="3"/>
        <v>#DIV/0!</v>
      </c>
      <c r="M18" s="12" t="e">
        <f t="shared" si="4"/>
        <v>#DIV/0!</v>
      </c>
      <c r="P18" s="5">
        <v>13</v>
      </c>
      <c r="Q18" s="16">
        <v>0</v>
      </c>
      <c r="R18" s="16">
        <v>0</v>
      </c>
      <c r="S18" s="16">
        <v>0</v>
      </c>
      <c r="T18" s="16">
        <v>0</v>
      </c>
      <c r="U18" s="8">
        <f t="shared" si="5"/>
        <v>0</v>
      </c>
      <c r="V18" s="8">
        <f t="shared" si="6"/>
        <v>0</v>
      </c>
      <c r="W18" s="7">
        <v>0</v>
      </c>
      <c r="X18" s="7">
        <v>0</v>
      </c>
      <c r="Y18" s="12">
        <v>1</v>
      </c>
      <c r="Z18" s="12">
        <f t="shared" si="7"/>
        <v>0</v>
      </c>
      <c r="AA18" s="12" t="e">
        <f t="shared" si="8"/>
        <v>#DIV/0!</v>
      </c>
      <c r="AB18" s="12" t="e">
        <f t="shared" si="9"/>
        <v>#DIV/0!</v>
      </c>
      <c r="AE18" s="5">
        <v>13</v>
      </c>
      <c r="AF18" s="16">
        <v>0</v>
      </c>
      <c r="AG18" s="16">
        <v>0</v>
      </c>
      <c r="AH18" s="16">
        <v>0</v>
      </c>
      <c r="AI18" s="16">
        <v>0</v>
      </c>
      <c r="AJ18" s="8">
        <f t="shared" si="10"/>
        <v>0</v>
      </c>
      <c r="AK18" s="8">
        <f t="shared" si="11"/>
        <v>0</v>
      </c>
      <c r="AL18" s="7">
        <v>0</v>
      </c>
      <c r="AM18" s="7">
        <v>0</v>
      </c>
      <c r="AN18" s="12">
        <v>1</v>
      </c>
      <c r="AO18" s="12">
        <f t="shared" si="12"/>
        <v>0</v>
      </c>
      <c r="AP18" s="12" t="e">
        <f t="shared" si="13"/>
        <v>#DIV/0!</v>
      </c>
      <c r="AQ18" s="12" t="e">
        <f t="shared" si="14"/>
        <v>#DIV/0!</v>
      </c>
      <c r="AT18" s="5">
        <v>13</v>
      </c>
      <c r="AU18" s="16">
        <v>0</v>
      </c>
      <c r="AV18" s="16">
        <v>0</v>
      </c>
      <c r="AW18" s="16">
        <v>0</v>
      </c>
      <c r="AX18" s="16">
        <v>0</v>
      </c>
      <c r="AY18" s="8">
        <f t="shared" si="15"/>
        <v>0</v>
      </c>
      <c r="AZ18" s="8">
        <f t="shared" si="16"/>
        <v>0</v>
      </c>
      <c r="BA18" s="7">
        <v>0</v>
      </c>
      <c r="BB18" s="7">
        <v>0</v>
      </c>
      <c r="BC18" s="12">
        <v>1</v>
      </c>
      <c r="BD18" s="12">
        <f t="shared" si="17"/>
        <v>0</v>
      </c>
      <c r="BE18" s="12" t="e">
        <f t="shared" si="18"/>
        <v>#DIV/0!</v>
      </c>
      <c r="BF18" s="12" t="e">
        <f t="shared" si="19"/>
        <v>#DIV/0!</v>
      </c>
    </row>
    <row r="19" spans="1:58" x14ac:dyDescent="0.3">
      <c r="A19" s="5">
        <v>14</v>
      </c>
      <c r="B19" s="16">
        <v>2</v>
      </c>
      <c r="C19" s="16">
        <v>0</v>
      </c>
      <c r="D19" s="16">
        <v>0</v>
      </c>
      <c r="E19" s="16">
        <v>2</v>
      </c>
      <c r="F19" s="8">
        <f t="shared" si="0"/>
        <v>0.66666666666666663</v>
      </c>
      <c r="G19" s="8">
        <f t="shared" si="1"/>
        <v>0</v>
      </c>
      <c r="H19" s="7">
        <f xml:space="preserve"> IF('SPF Coefficients'!$M$3 + 'SPF Coefficients'!$M$4*'Curve Info'!B20 + 'SPF Coefficients'!$M$5*'Curve Info'!J20 + 'SPF Coefficients'!$M$6*'Curve Info'!D20 + 'SPF Coefficients'!$M$7*'Curve Info'!L20 + 'SPF Coefficients'!$M$8*'Curve Info'!K20 + 'SPF Coefficients'!$M$9*'Curve Info'!H20 &lt;= 0, 0, 'SPF Coefficients'!$M$3 + 'SPF Coefficients'!$M$4*'Curve Info'!B20 + 'SPF Coefficients'!$M$5*'Curve Info'!J20 + 'SPF Coefficients'!$M$6*'Curve Info'!D20 + 'SPF Coefficients'!$M$7*'Curve Info'!L20 + 'SPF Coefficients'!$M$8*'Curve Info'!K20 + 'SPF Coefficients'!$M$9*'Curve Info'!H20)</f>
        <v>0</v>
      </c>
      <c r="I19" s="7">
        <f>IF('SPF Coefficients'!$M$3 + 'SPF Coefficients'!$M$4*'Curve Info'!B20 + 'SPF Coefficients'!$M$5*'Curve Info'!J20 + 'SPF Coefficients'!$M$6*'Curve Info'!D20 + 'SPF Coefficients'!$M$7*'Curve Info'!M20 + 'SPF Coefficients'!$M$8*'Curve Info'!K20 + 'SPF Coefficients'!$M$9*'Curve Info'!H20 &lt;= 0, 0, 'SPF Coefficients'!$M$3 + 'SPF Coefficients'!$M$4*'Curve Info'!B20 + 'SPF Coefficients'!$M$5*'Curve Info'!J20 + 'SPF Coefficients'!$M$6*'Curve Info'!D20 + 'SPF Coefficients'!$M$7*'Curve Info'!M20 + 'SPF Coefficients'!$M$8*'Curve Info'!K20 + 'SPF Coefficients'!$M$9*'Curve Info'!H20)</f>
        <v>0</v>
      </c>
      <c r="J19" s="12">
        <f>1/(1+'SPF Coefficients'!$L$10*I19)</f>
        <v>1</v>
      </c>
      <c r="K19" s="12">
        <f t="shared" si="2"/>
        <v>0</v>
      </c>
      <c r="L19" s="12" t="e">
        <f t="shared" si="3"/>
        <v>#DIV/0!</v>
      </c>
      <c r="M19" s="12" t="e">
        <f t="shared" si="4"/>
        <v>#DIV/0!</v>
      </c>
      <c r="P19" s="5">
        <v>14</v>
      </c>
      <c r="Q19" s="16">
        <v>2</v>
      </c>
      <c r="R19" s="16">
        <v>0</v>
      </c>
      <c r="S19" s="16">
        <v>0</v>
      </c>
      <c r="T19" s="16">
        <v>2</v>
      </c>
      <c r="U19" s="8">
        <f t="shared" si="5"/>
        <v>0.66666666666666663</v>
      </c>
      <c r="V19" s="8">
        <f t="shared" si="6"/>
        <v>0</v>
      </c>
      <c r="W19" s="7">
        <v>0</v>
      </c>
      <c r="X19" s="7">
        <v>0</v>
      </c>
      <c r="Y19" s="12">
        <v>1</v>
      </c>
      <c r="Z19" s="12">
        <f t="shared" si="7"/>
        <v>0</v>
      </c>
      <c r="AA19" s="12" t="e">
        <f t="shared" si="8"/>
        <v>#DIV/0!</v>
      </c>
      <c r="AB19" s="12" t="e">
        <f t="shared" si="9"/>
        <v>#DIV/0!</v>
      </c>
      <c r="AE19" s="5">
        <v>14</v>
      </c>
      <c r="AF19" s="16">
        <v>0</v>
      </c>
      <c r="AG19" s="16">
        <v>0</v>
      </c>
      <c r="AH19" s="16">
        <v>0</v>
      </c>
      <c r="AI19" s="16">
        <v>0</v>
      </c>
      <c r="AJ19" s="8">
        <f t="shared" si="10"/>
        <v>0</v>
      </c>
      <c r="AK19" s="8">
        <f t="shared" si="11"/>
        <v>0</v>
      </c>
      <c r="AL19" s="7">
        <v>0</v>
      </c>
      <c r="AM19" s="7">
        <v>0</v>
      </c>
      <c r="AN19" s="12">
        <v>1</v>
      </c>
      <c r="AO19" s="12">
        <f t="shared" si="12"/>
        <v>0</v>
      </c>
      <c r="AP19" s="12" t="e">
        <f t="shared" si="13"/>
        <v>#DIV/0!</v>
      </c>
      <c r="AQ19" s="12" t="e">
        <f t="shared" si="14"/>
        <v>#DIV/0!</v>
      </c>
      <c r="AT19" s="5">
        <v>14</v>
      </c>
      <c r="AU19" s="16">
        <v>0</v>
      </c>
      <c r="AV19" s="16">
        <v>0</v>
      </c>
      <c r="AW19" s="16">
        <v>0</v>
      </c>
      <c r="AX19" s="16">
        <v>0</v>
      </c>
      <c r="AY19" s="8">
        <f t="shared" si="15"/>
        <v>0</v>
      </c>
      <c r="AZ19" s="8">
        <f t="shared" si="16"/>
        <v>0</v>
      </c>
      <c r="BA19" s="7">
        <v>0</v>
      </c>
      <c r="BB19" s="7">
        <v>0</v>
      </c>
      <c r="BC19" s="12">
        <v>1</v>
      </c>
      <c r="BD19" s="12">
        <f t="shared" si="17"/>
        <v>0</v>
      </c>
      <c r="BE19" s="12" t="e">
        <f t="shared" si="18"/>
        <v>#DIV/0!</v>
      </c>
      <c r="BF19" s="12" t="e">
        <f t="shared" si="19"/>
        <v>#DIV/0!</v>
      </c>
    </row>
    <row r="20" spans="1:58" x14ac:dyDescent="0.3">
      <c r="A20" s="5">
        <v>16</v>
      </c>
      <c r="B20" s="16">
        <v>2</v>
      </c>
      <c r="C20" s="16">
        <v>0</v>
      </c>
      <c r="D20" s="16">
        <v>0</v>
      </c>
      <c r="E20" s="16">
        <v>2</v>
      </c>
      <c r="F20" s="8">
        <f t="shared" si="0"/>
        <v>0.66666666666666663</v>
      </c>
      <c r="G20" s="8">
        <f t="shared" si="1"/>
        <v>0</v>
      </c>
      <c r="H20" s="7">
        <f xml:space="preserve"> IF('SPF Coefficients'!$M$3 + 'SPF Coefficients'!$M$4*'Curve Info'!B21 + 'SPF Coefficients'!$M$5*'Curve Info'!J21 + 'SPF Coefficients'!$M$6*'Curve Info'!D21 + 'SPF Coefficients'!$M$7*'Curve Info'!L21 + 'SPF Coefficients'!$M$8*'Curve Info'!K21 + 'SPF Coefficients'!$M$9*'Curve Info'!H21 &lt;= 0, 0, 'SPF Coefficients'!$M$3 + 'SPF Coefficients'!$M$4*'Curve Info'!B21 + 'SPF Coefficients'!$M$5*'Curve Info'!J21 + 'SPF Coefficients'!$M$6*'Curve Info'!D21 + 'SPF Coefficients'!$M$7*'Curve Info'!L21 + 'SPF Coefficients'!$M$8*'Curve Info'!K21 + 'SPF Coefficients'!$M$9*'Curve Info'!H21)</f>
        <v>0.20344865540316959</v>
      </c>
      <c r="I20" s="7">
        <f>IF('SPF Coefficients'!$M$3 + 'SPF Coefficients'!$M$4*'Curve Info'!B21 + 'SPF Coefficients'!$M$5*'Curve Info'!J21 + 'SPF Coefficients'!$M$6*'Curve Info'!D21 + 'SPF Coefficients'!$M$7*'Curve Info'!M21 + 'SPF Coefficients'!$M$8*'Curve Info'!K21 + 'SPF Coefficients'!$M$9*'Curve Info'!H21 &lt;= 0, 0, 'SPF Coefficients'!$M$3 + 'SPF Coefficients'!$M$4*'Curve Info'!B21 + 'SPF Coefficients'!$M$5*'Curve Info'!J21 + 'SPF Coefficients'!$M$6*'Curve Info'!D21 + 'SPF Coefficients'!$M$7*'Curve Info'!M21 + 'SPF Coefficients'!$M$8*'Curve Info'!K21 + 'SPF Coefficients'!$M$9*'Curve Info'!H21)</f>
        <v>0.19634078181387926</v>
      </c>
      <c r="J20" s="12">
        <f>1/(1+'SPF Coefficients'!$L$10*I20)</f>
        <v>0.71338270333832421</v>
      </c>
      <c r="K20" s="12">
        <f t="shared" si="2"/>
        <v>0.14006611770594526</v>
      </c>
      <c r="L20" s="12">
        <f t="shared" si="3"/>
        <v>1.0362017178684162</v>
      </c>
      <c r="M20" s="12">
        <f t="shared" si="4"/>
        <v>0.14513675178206026</v>
      </c>
      <c r="P20" s="5">
        <v>16</v>
      </c>
      <c r="Q20" s="16">
        <v>0</v>
      </c>
      <c r="R20" s="16">
        <v>0</v>
      </c>
      <c r="S20" s="16">
        <v>0</v>
      </c>
      <c r="T20" s="16">
        <v>0</v>
      </c>
      <c r="U20" s="8">
        <f t="shared" si="5"/>
        <v>0</v>
      </c>
      <c r="V20" s="8">
        <f t="shared" si="6"/>
        <v>0</v>
      </c>
      <c r="W20" s="7">
        <v>0.20344865540316959</v>
      </c>
      <c r="X20" s="7">
        <v>0.19634078181387926</v>
      </c>
      <c r="Y20" s="12">
        <v>0.71338270333832421</v>
      </c>
      <c r="Z20" s="12">
        <f t="shared" si="7"/>
        <v>0.14006611770594526</v>
      </c>
      <c r="AA20" s="12">
        <f t="shared" si="8"/>
        <v>1.0362017178684162</v>
      </c>
      <c r="AB20" s="12">
        <f t="shared" si="9"/>
        <v>0.14513675178206026</v>
      </c>
      <c r="AE20" s="5">
        <v>16</v>
      </c>
      <c r="AF20" s="16">
        <v>2</v>
      </c>
      <c r="AG20" s="16">
        <v>0</v>
      </c>
      <c r="AH20" s="16">
        <v>0</v>
      </c>
      <c r="AI20" s="16">
        <v>2</v>
      </c>
      <c r="AJ20" s="8">
        <f t="shared" si="10"/>
        <v>0.66666666666666663</v>
      </c>
      <c r="AK20" s="8">
        <f t="shared" si="11"/>
        <v>0</v>
      </c>
      <c r="AL20" s="7">
        <v>0.20344865540316959</v>
      </c>
      <c r="AM20" s="7">
        <v>0.19634078181387926</v>
      </c>
      <c r="AN20" s="12">
        <v>0.71338270333832421</v>
      </c>
      <c r="AO20" s="12">
        <f t="shared" si="12"/>
        <v>0.14006611770594526</v>
      </c>
      <c r="AP20" s="12">
        <f t="shared" si="13"/>
        <v>1.0362017178684162</v>
      </c>
      <c r="AQ20" s="12">
        <f t="shared" si="14"/>
        <v>0.14513675178206026</v>
      </c>
      <c r="AT20" s="5">
        <v>16</v>
      </c>
      <c r="AU20" s="16">
        <v>0</v>
      </c>
      <c r="AV20" s="16">
        <v>0</v>
      </c>
      <c r="AW20" s="16">
        <v>0</v>
      </c>
      <c r="AX20" s="16">
        <v>0</v>
      </c>
      <c r="AY20" s="8">
        <f t="shared" si="15"/>
        <v>0</v>
      </c>
      <c r="AZ20" s="8">
        <f t="shared" si="16"/>
        <v>0</v>
      </c>
      <c r="BA20" s="7">
        <v>0.20344865540316959</v>
      </c>
      <c r="BB20" s="7">
        <v>0.19634078181387926</v>
      </c>
      <c r="BC20" s="12">
        <v>0.71338270333832421</v>
      </c>
      <c r="BD20" s="12">
        <f t="shared" si="17"/>
        <v>0.14006611770594526</v>
      </c>
      <c r="BE20" s="12">
        <f t="shared" si="18"/>
        <v>1.0362017178684162</v>
      </c>
      <c r="BF20" s="12">
        <f t="shared" si="19"/>
        <v>0.14513675178206026</v>
      </c>
    </row>
    <row r="21" spans="1:58" x14ac:dyDescent="0.3">
      <c r="A21" s="5">
        <v>17</v>
      </c>
      <c r="B21" s="16">
        <v>0</v>
      </c>
      <c r="C21" s="16">
        <v>2</v>
      </c>
      <c r="D21" s="16">
        <v>0</v>
      </c>
      <c r="E21" s="16">
        <v>2</v>
      </c>
      <c r="F21" s="8">
        <f t="shared" si="0"/>
        <v>0</v>
      </c>
      <c r="G21" s="8">
        <f t="shared" si="1"/>
        <v>0.5</v>
      </c>
      <c r="H21" s="7">
        <f xml:space="preserve"> IF('SPF Coefficients'!$M$3 + 'SPF Coefficients'!$M$4*'Curve Info'!B22 + 'SPF Coefficients'!$M$5*'Curve Info'!J22 + 'SPF Coefficients'!$M$6*'Curve Info'!D22 + 'SPF Coefficients'!$M$7*'Curve Info'!L22 + 'SPF Coefficients'!$M$8*'Curve Info'!K22 + 'SPF Coefficients'!$M$9*'Curve Info'!H22 &lt;= 0, 0, 'SPF Coefficients'!$M$3 + 'SPF Coefficients'!$M$4*'Curve Info'!B22 + 'SPF Coefficients'!$M$5*'Curve Info'!J22 + 'SPF Coefficients'!$M$6*'Curve Info'!D22 + 'SPF Coefficients'!$M$7*'Curve Info'!L22 + 'SPF Coefficients'!$M$8*'Curve Info'!K22 + 'SPF Coefficients'!$M$9*'Curve Info'!H22)</f>
        <v>0.23109100594113904</v>
      </c>
      <c r="I21" s="7">
        <f>IF('SPF Coefficients'!$M$3 + 'SPF Coefficients'!$M$4*'Curve Info'!B22 + 'SPF Coefficients'!$M$5*'Curve Info'!J22 + 'SPF Coefficients'!$M$6*'Curve Info'!D22 + 'SPF Coefficients'!$M$7*'Curve Info'!M22 + 'SPF Coefficients'!$M$8*'Curve Info'!K22 + 'SPF Coefficients'!$M$9*'Curve Info'!H22 &lt;= 0, 0, 'SPF Coefficients'!$M$3 + 'SPF Coefficients'!$M$4*'Curve Info'!B22 + 'SPF Coefficients'!$M$5*'Curve Info'!J22 + 'SPF Coefficients'!$M$6*'Curve Info'!D22 + 'SPF Coefficients'!$M$7*'Curve Info'!M22 + 'SPF Coefficients'!$M$8*'Curve Info'!K22 + 'SPF Coefficients'!$M$9*'Curve Info'!H22)</f>
        <v>0.22398313235184872</v>
      </c>
      <c r="J21" s="12">
        <f>1/(1+'SPF Coefficients'!$L$10*I21)</f>
        <v>0.68571271034697046</v>
      </c>
      <c r="K21" s="12">
        <f t="shared" si="2"/>
        <v>0.31073172558350515</v>
      </c>
      <c r="L21" s="12">
        <f t="shared" si="3"/>
        <v>1.0317339681549089</v>
      </c>
      <c r="M21" s="12">
        <f t="shared" si="4"/>
        <v>0.320592476267892</v>
      </c>
      <c r="P21" s="5">
        <v>17</v>
      </c>
      <c r="Q21" s="16">
        <v>0</v>
      </c>
      <c r="R21" s="16">
        <v>0</v>
      </c>
      <c r="S21" s="16">
        <v>0</v>
      </c>
      <c r="T21" s="16">
        <v>0</v>
      </c>
      <c r="U21" s="8">
        <f t="shared" si="5"/>
        <v>0</v>
      </c>
      <c r="V21" s="8">
        <f t="shared" si="6"/>
        <v>0</v>
      </c>
      <c r="W21" s="7">
        <v>0.23109100594113904</v>
      </c>
      <c r="X21" s="7">
        <v>0.22398313235184872</v>
      </c>
      <c r="Y21" s="12">
        <v>0.68571271034697046</v>
      </c>
      <c r="Z21" s="12">
        <f t="shared" si="7"/>
        <v>0.15358808075699037</v>
      </c>
      <c r="AA21" s="12">
        <f t="shared" si="8"/>
        <v>1.0317339681549089</v>
      </c>
      <c r="AB21" s="12">
        <f t="shared" si="9"/>
        <v>0.1584620400207063</v>
      </c>
      <c r="AE21" s="5">
        <v>17</v>
      </c>
      <c r="AF21" s="16">
        <v>0</v>
      </c>
      <c r="AG21" s="16">
        <v>0</v>
      </c>
      <c r="AH21" s="16">
        <v>0</v>
      </c>
      <c r="AI21" s="16">
        <v>0</v>
      </c>
      <c r="AJ21" s="8">
        <f t="shared" si="10"/>
        <v>0</v>
      </c>
      <c r="AK21" s="8">
        <f t="shared" si="11"/>
        <v>0</v>
      </c>
      <c r="AL21" s="7">
        <v>0.23109100594113904</v>
      </c>
      <c r="AM21" s="7">
        <v>0.22398313235184872</v>
      </c>
      <c r="AN21" s="12">
        <v>0.68571271034697046</v>
      </c>
      <c r="AO21" s="12">
        <f t="shared" si="12"/>
        <v>0.15358808075699037</v>
      </c>
      <c r="AP21" s="12">
        <f t="shared" si="13"/>
        <v>1.0317339681549089</v>
      </c>
      <c r="AQ21" s="12">
        <f t="shared" si="14"/>
        <v>0.1584620400207063</v>
      </c>
      <c r="AT21" s="5">
        <v>17</v>
      </c>
      <c r="AU21" s="16">
        <v>0</v>
      </c>
      <c r="AV21" s="16">
        <v>0</v>
      </c>
      <c r="AW21" s="16">
        <v>0</v>
      </c>
      <c r="AX21" s="16">
        <v>0</v>
      </c>
      <c r="AY21" s="8">
        <f t="shared" si="15"/>
        <v>0</v>
      </c>
      <c r="AZ21" s="8">
        <f t="shared" si="16"/>
        <v>0</v>
      </c>
      <c r="BA21" s="7">
        <v>0.23109100594113904</v>
      </c>
      <c r="BB21" s="7">
        <v>0.22398313235184872</v>
      </c>
      <c r="BC21" s="12">
        <v>0.68571271034697046</v>
      </c>
      <c r="BD21" s="12">
        <f t="shared" si="17"/>
        <v>0.15358808075699037</v>
      </c>
      <c r="BE21" s="12">
        <f t="shared" si="18"/>
        <v>1.0317339681549089</v>
      </c>
      <c r="BF21" s="12">
        <f t="shared" si="19"/>
        <v>0.1584620400207063</v>
      </c>
    </row>
    <row r="22" spans="1:58" x14ac:dyDescent="0.3">
      <c r="A22" s="5">
        <v>18</v>
      </c>
      <c r="B22" s="16">
        <v>0</v>
      </c>
      <c r="C22" s="16">
        <v>2</v>
      </c>
      <c r="D22" s="16">
        <v>0</v>
      </c>
      <c r="E22" s="16">
        <v>2</v>
      </c>
      <c r="F22" s="8">
        <f t="shared" si="0"/>
        <v>0</v>
      </c>
      <c r="G22" s="8">
        <f t="shared" si="1"/>
        <v>0.5</v>
      </c>
      <c r="H22" s="7">
        <f xml:space="preserve"> IF('SPF Coefficients'!$M$3 + 'SPF Coefficients'!$M$4*'Curve Info'!B23 + 'SPF Coefficients'!$M$5*'Curve Info'!J23 + 'SPF Coefficients'!$M$6*'Curve Info'!D23 + 'SPF Coefficients'!$M$7*'Curve Info'!L23 + 'SPF Coefficients'!$M$8*'Curve Info'!K23 + 'SPF Coefficients'!$M$9*'Curve Info'!H23 &lt;= 0, 0, 'SPF Coefficients'!$M$3 + 'SPF Coefficients'!$M$4*'Curve Info'!B23 + 'SPF Coefficients'!$M$5*'Curve Info'!J23 + 'SPF Coefficients'!$M$6*'Curve Info'!D23 + 'SPF Coefficients'!$M$7*'Curve Info'!L23 + 'SPF Coefficients'!$M$8*'Curve Info'!K23 + 'SPF Coefficients'!$M$9*'Curve Info'!H23)</f>
        <v>0.17836656756023761</v>
      </c>
      <c r="I22" s="7">
        <f>IF('SPF Coefficients'!$M$3 + 'SPF Coefficients'!$M$4*'Curve Info'!B23 + 'SPF Coefficients'!$M$5*'Curve Info'!J23 + 'SPF Coefficients'!$M$6*'Curve Info'!D23 + 'SPF Coefficients'!$M$7*'Curve Info'!M23 + 'SPF Coefficients'!$M$8*'Curve Info'!K23 + 'SPF Coefficients'!$M$9*'Curve Info'!H23 &lt;= 0, 0, 'SPF Coefficients'!$M$3 + 'SPF Coefficients'!$M$4*'Curve Info'!B23 + 'SPF Coefficients'!$M$5*'Curve Info'!J23 + 'SPF Coefficients'!$M$6*'Curve Info'!D23 + 'SPF Coefficients'!$M$7*'Curve Info'!M23 + 'SPF Coefficients'!$M$8*'Curve Info'!K23 + 'SPF Coefficients'!$M$9*'Curve Info'!H23)</f>
        <v>0.17125869397094728</v>
      </c>
      <c r="J22" s="12">
        <f>1/(1+'SPF Coefficients'!$L$10*I22)</f>
        <v>0.7404957378675382</v>
      </c>
      <c r="K22" s="12">
        <f t="shared" si="2"/>
        <v>0.25656846402447842</v>
      </c>
      <c r="L22" s="12">
        <f t="shared" si="3"/>
        <v>1.0415037241291594</v>
      </c>
      <c r="M22" s="12">
        <f t="shared" si="4"/>
        <v>0.26721701077559251</v>
      </c>
      <c r="P22" s="5">
        <v>18</v>
      </c>
      <c r="Q22" s="16">
        <v>0</v>
      </c>
      <c r="R22" s="16">
        <v>0</v>
      </c>
      <c r="S22" s="16">
        <v>0</v>
      </c>
      <c r="T22" s="16">
        <v>0</v>
      </c>
      <c r="U22" s="8">
        <f t="shared" si="5"/>
        <v>0</v>
      </c>
      <c r="V22" s="8">
        <f t="shared" si="6"/>
        <v>0</v>
      </c>
      <c r="W22" s="7">
        <v>0.17836656756023761</v>
      </c>
      <c r="X22" s="7">
        <v>0.17125869397094728</v>
      </c>
      <c r="Y22" s="12">
        <v>0.7404957378675382</v>
      </c>
      <c r="Z22" s="12">
        <f t="shared" si="7"/>
        <v>0.12681633295824751</v>
      </c>
      <c r="AA22" s="12">
        <f t="shared" si="8"/>
        <v>1.0415037241291594</v>
      </c>
      <c r="AB22" s="12">
        <f t="shared" si="9"/>
        <v>0.13207968305641823</v>
      </c>
      <c r="AE22" s="5">
        <v>18</v>
      </c>
      <c r="AF22" s="16">
        <v>0</v>
      </c>
      <c r="AG22" s="16">
        <v>2</v>
      </c>
      <c r="AH22" s="16">
        <v>0</v>
      </c>
      <c r="AI22" s="16">
        <v>2</v>
      </c>
      <c r="AJ22" s="8">
        <f t="shared" si="10"/>
        <v>0</v>
      </c>
      <c r="AK22" s="8">
        <f t="shared" si="11"/>
        <v>0.5</v>
      </c>
      <c r="AL22" s="7">
        <v>0.17836656756023761</v>
      </c>
      <c r="AM22" s="7">
        <v>0.17125869397094728</v>
      </c>
      <c r="AN22" s="12">
        <v>0.7404957378675382</v>
      </c>
      <c r="AO22" s="12">
        <f t="shared" si="12"/>
        <v>0.25656846402447842</v>
      </c>
      <c r="AP22" s="12">
        <f t="shared" si="13"/>
        <v>1.0415037241291594</v>
      </c>
      <c r="AQ22" s="12">
        <f t="shared" si="14"/>
        <v>0.26721701077559251</v>
      </c>
      <c r="AT22" s="5">
        <v>18</v>
      </c>
      <c r="AU22" s="16">
        <v>0</v>
      </c>
      <c r="AV22" s="16">
        <v>0</v>
      </c>
      <c r="AW22" s="16">
        <v>0</v>
      </c>
      <c r="AX22" s="16">
        <v>0</v>
      </c>
      <c r="AY22" s="8">
        <f t="shared" si="15"/>
        <v>0</v>
      </c>
      <c r="AZ22" s="8">
        <f t="shared" si="16"/>
        <v>0</v>
      </c>
      <c r="BA22" s="7">
        <v>0.17836656756023761</v>
      </c>
      <c r="BB22" s="7">
        <v>0.17125869397094728</v>
      </c>
      <c r="BC22" s="12">
        <v>0.7404957378675382</v>
      </c>
      <c r="BD22" s="12">
        <f t="shared" si="17"/>
        <v>0.12681633295824751</v>
      </c>
      <c r="BE22" s="12">
        <f t="shared" si="18"/>
        <v>1.0415037241291594</v>
      </c>
      <c r="BF22" s="12">
        <f t="shared" si="19"/>
        <v>0.13207968305641823</v>
      </c>
    </row>
    <row r="23" spans="1:58" x14ac:dyDescent="0.3">
      <c r="A23" s="5">
        <v>19</v>
      </c>
      <c r="B23" s="16">
        <v>1</v>
      </c>
      <c r="C23" s="16">
        <v>1</v>
      </c>
      <c r="D23" s="16">
        <v>0</v>
      </c>
      <c r="E23" s="16">
        <v>2</v>
      </c>
      <c r="F23" s="8">
        <f t="shared" si="0"/>
        <v>0.33333333333333331</v>
      </c>
      <c r="G23" s="8">
        <f t="shared" si="1"/>
        <v>0.25</v>
      </c>
      <c r="H23" s="7">
        <f xml:space="preserve"> IF('SPF Coefficients'!$M$3 + 'SPF Coefficients'!$M$4*'Curve Info'!B24 + 'SPF Coefficients'!$M$5*'Curve Info'!J24 + 'SPF Coefficients'!$M$6*'Curve Info'!D24 + 'SPF Coefficients'!$M$7*'Curve Info'!L24 + 'SPF Coefficients'!$M$8*'Curve Info'!K24 + 'SPF Coefficients'!$M$9*'Curve Info'!H24 &lt;= 0, 0, 'SPF Coefficients'!$M$3 + 'SPF Coefficients'!$M$4*'Curve Info'!B24 + 'SPF Coefficients'!$M$5*'Curve Info'!J24 + 'SPF Coefficients'!$M$6*'Curve Info'!D24 + 'SPF Coefficients'!$M$7*'Curve Info'!L24 + 'SPF Coefficients'!$M$8*'Curve Info'!K24 + 'SPF Coefficients'!$M$9*'Curve Info'!H24)</f>
        <v>0.1823652015117545</v>
      </c>
      <c r="I23" s="7">
        <f>IF('SPF Coefficients'!$M$3 + 'SPF Coefficients'!$M$4*'Curve Info'!B24 + 'SPF Coefficients'!$M$5*'Curve Info'!J24 + 'SPF Coefficients'!$M$6*'Curve Info'!D24 + 'SPF Coefficients'!$M$7*'Curve Info'!M24 + 'SPF Coefficients'!$M$8*'Curve Info'!K24 + 'SPF Coefficients'!$M$9*'Curve Info'!H24 &lt;= 0, 0, 'SPF Coefficients'!$M$3 + 'SPF Coefficients'!$M$4*'Curve Info'!B24 + 'SPF Coefficients'!$M$5*'Curve Info'!J24 + 'SPF Coefficients'!$M$6*'Curve Info'!D24 + 'SPF Coefficients'!$M$7*'Curve Info'!M24 + 'SPF Coefficients'!$M$8*'Curve Info'!K24 + 'SPF Coefficients'!$M$9*'Curve Info'!H24)</f>
        <v>0.17525732792246418</v>
      </c>
      <c r="J23" s="12">
        <f>1/(1+'SPF Coefficients'!$L$10*I23)</f>
        <v>0.73603606899562357</v>
      </c>
      <c r="K23" s="12">
        <f t="shared" si="2"/>
        <v>0.19498669745782157</v>
      </c>
      <c r="L23" s="12">
        <f t="shared" si="3"/>
        <v>1.0405567839790124</v>
      </c>
      <c r="M23" s="12">
        <f t="shared" si="4"/>
        <v>0.20289473082539949</v>
      </c>
      <c r="P23" s="5">
        <v>19</v>
      </c>
      <c r="Q23" s="16">
        <v>0</v>
      </c>
      <c r="R23" s="16">
        <v>0</v>
      </c>
      <c r="S23" s="16">
        <v>0</v>
      </c>
      <c r="T23" s="16">
        <v>0</v>
      </c>
      <c r="U23" s="8">
        <f t="shared" si="5"/>
        <v>0</v>
      </c>
      <c r="V23" s="8">
        <f t="shared" si="6"/>
        <v>0</v>
      </c>
      <c r="W23" s="7">
        <v>0.1823652015117545</v>
      </c>
      <c r="X23" s="7">
        <v>0.17525732792246418</v>
      </c>
      <c r="Y23" s="12">
        <v>0.73603606899562357</v>
      </c>
      <c r="Z23" s="12">
        <f t="shared" si="7"/>
        <v>0.12899571470672747</v>
      </c>
      <c r="AA23" s="12">
        <f t="shared" si="8"/>
        <v>1.0405567839790124</v>
      </c>
      <c r="AB23" s="12">
        <f t="shared" si="9"/>
        <v>0.13422736604230653</v>
      </c>
      <c r="AE23" s="5">
        <v>19</v>
      </c>
      <c r="AF23" s="16">
        <v>1</v>
      </c>
      <c r="AG23" s="16">
        <v>1</v>
      </c>
      <c r="AH23" s="16">
        <v>0</v>
      </c>
      <c r="AI23" s="16">
        <v>2</v>
      </c>
      <c r="AJ23" s="8">
        <f t="shared" si="10"/>
        <v>0.33333333333333331</v>
      </c>
      <c r="AK23" s="8">
        <f t="shared" si="11"/>
        <v>0.25</v>
      </c>
      <c r="AL23" s="7">
        <v>0.1823652015117545</v>
      </c>
      <c r="AM23" s="7">
        <v>0.17525732792246418</v>
      </c>
      <c r="AN23" s="12">
        <v>0.73603606899562357</v>
      </c>
      <c r="AO23" s="12">
        <f t="shared" si="12"/>
        <v>0.19498669745782157</v>
      </c>
      <c r="AP23" s="12">
        <f t="shared" si="13"/>
        <v>1.0405567839790124</v>
      </c>
      <c r="AQ23" s="12">
        <f t="shared" si="14"/>
        <v>0.20289473082539949</v>
      </c>
      <c r="AT23" s="5">
        <v>19</v>
      </c>
      <c r="AU23" s="16">
        <v>0</v>
      </c>
      <c r="AV23" s="16">
        <v>0</v>
      </c>
      <c r="AW23" s="16">
        <v>0</v>
      </c>
      <c r="AX23" s="16">
        <v>0</v>
      </c>
      <c r="AY23" s="8">
        <f t="shared" si="15"/>
        <v>0</v>
      </c>
      <c r="AZ23" s="8">
        <f t="shared" si="16"/>
        <v>0</v>
      </c>
      <c r="BA23" s="7">
        <v>0.1823652015117545</v>
      </c>
      <c r="BB23" s="7">
        <v>0.17525732792246418</v>
      </c>
      <c r="BC23" s="12">
        <v>0.73603606899562357</v>
      </c>
      <c r="BD23" s="12">
        <f t="shared" si="17"/>
        <v>0.12899571470672747</v>
      </c>
      <c r="BE23" s="12">
        <f t="shared" si="18"/>
        <v>1.0405567839790124</v>
      </c>
      <c r="BF23" s="12">
        <f t="shared" si="19"/>
        <v>0.13422736604230653</v>
      </c>
    </row>
    <row r="24" spans="1:58" x14ac:dyDescent="0.3">
      <c r="A24" s="5">
        <v>22</v>
      </c>
      <c r="B24" s="16">
        <v>0</v>
      </c>
      <c r="C24" s="16">
        <v>1</v>
      </c>
      <c r="D24" s="16">
        <v>0</v>
      </c>
      <c r="E24" s="16">
        <v>1</v>
      </c>
      <c r="F24" s="8">
        <f t="shared" si="0"/>
        <v>0</v>
      </c>
      <c r="G24" s="8">
        <f t="shared" si="1"/>
        <v>0.25</v>
      </c>
      <c r="H24" s="7">
        <f xml:space="preserve"> IF('SPF Coefficients'!$M$3 + 'SPF Coefficients'!$M$4*'Curve Info'!B25 + 'SPF Coefficients'!$M$5*'Curve Info'!J25 + 'SPF Coefficients'!$M$6*'Curve Info'!D25 + 'SPF Coefficients'!$M$7*'Curve Info'!L25 + 'SPF Coefficients'!$M$8*'Curve Info'!K25 + 'SPF Coefficients'!$M$9*'Curve Info'!H25 &lt;= 0, 0, 'SPF Coefficients'!$M$3 + 'SPF Coefficients'!$M$4*'Curve Info'!B25 + 'SPF Coefficients'!$M$5*'Curve Info'!J25 + 'SPF Coefficients'!$M$6*'Curve Info'!D25 + 'SPF Coefficients'!$M$7*'Curve Info'!L25 + 'SPF Coefficients'!$M$8*'Curve Info'!K25 + 'SPF Coefficients'!$M$9*'Curve Info'!H25)</f>
        <v>0.13064390500702946</v>
      </c>
      <c r="I24" s="7">
        <f>IF('SPF Coefficients'!$M$3 + 'SPF Coefficients'!$M$4*'Curve Info'!B25 + 'SPF Coefficients'!$M$5*'Curve Info'!J25 + 'SPF Coefficients'!$M$6*'Curve Info'!D25 + 'SPF Coefficients'!$M$7*'Curve Info'!M25 + 'SPF Coefficients'!$M$8*'Curve Info'!K25 + 'SPF Coefficients'!$M$9*'Curve Info'!H25 &lt;= 0, 0, 'SPF Coefficients'!$M$3 + 'SPF Coefficients'!$M$4*'Curve Info'!B25 + 'SPF Coefficients'!$M$5*'Curve Info'!J25 + 'SPF Coefficients'!$M$6*'Curve Info'!D25 + 'SPF Coefficients'!$M$7*'Curve Info'!M25 + 'SPF Coefficients'!$M$8*'Curve Info'!K25 + 'SPF Coefficients'!$M$9*'Curve Info'!H25)</f>
        <v>0.1130226403032015</v>
      </c>
      <c r="J24" s="12">
        <f>1/(1+'SPF Coefficients'!$L$10*I24)</f>
        <v>0.81216412064071497</v>
      </c>
      <c r="K24" s="12">
        <f t="shared" si="2"/>
        <v>0.13875190311416274</v>
      </c>
      <c r="L24" s="12">
        <f t="shared" si="3"/>
        <v>1.1559091581700451</v>
      </c>
      <c r="M24" s="12">
        <f t="shared" si="4"/>
        <v>0.16038459552318352</v>
      </c>
      <c r="P24" s="5">
        <v>22</v>
      </c>
      <c r="Q24" s="16">
        <v>0</v>
      </c>
      <c r="R24" s="16">
        <v>1</v>
      </c>
      <c r="S24" s="16">
        <v>0</v>
      </c>
      <c r="T24" s="16">
        <v>1</v>
      </c>
      <c r="U24" s="8">
        <f t="shared" si="5"/>
        <v>0</v>
      </c>
      <c r="V24" s="8">
        <f t="shared" si="6"/>
        <v>0.25</v>
      </c>
      <c r="W24" s="7">
        <v>0.13064390500702946</v>
      </c>
      <c r="X24" s="7">
        <v>0.1130226403032015</v>
      </c>
      <c r="Y24" s="12">
        <v>0.81216412064071497</v>
      </c>
      <c r="Z24" s="12">
        <f t="shared" si="7"/>
        <v>0.13875190311416274</v>
      </c>
      <c r="AA24" s="12">
        <f t="shared" si="8"/>
        <v>1.1559091581700451</v>
      </c>
      <c r="AB24" s="12">
        <f t="shared" si="9"/>
        <v>0.16038459552318352</v>
      </c>
      <c r="AE24" s="5">
        <v>22</v>
      </c>
      <c r="AF24" s="16">
        <v>0</v>
      </c>
      <c r="AG24" s="16">
        <v>0</v>
      </c>
      <c r="AH24" s="16">
        <v>0</v>
      </c>
      <c r="AI24" s="16">
        <v>0</v>
      </c>
      <c r="AJ24" s="8">
        <f t="shared" si="10"/>
        <v>0</v>
      </c>
      <c r="AK24" s="8">
        <f t="shared" si="11"/>
        <v>0</v>
      </c>
      <c r="AL24" s="7">
        <v>0.13064390500702946</v>
      </c>
      <c r="AM24" s="7">
        <v>0.1130226403032015</v>
      </c>
      <c r="AN24" s="12">
        <v>0.81216412064071497</v>
      </c>
      <c r="AO24" s="12">
        <f t="shared" si="12"/>
        <v>9.1792933274341473E-2</v>
      </c>
      <c r="AP24" s="12">
        <f t="shared" si="13"/>
        <v>1.1559091581700451</v>
      </c>
      <c r="AQ24" s="12">
        <f t="shared" si="14"/>
        <v>0.10610429222710317</v>
      </c>
      <c r="AT24" s="5">
        <v>22</v>
      </c>
      <c r="AU24" s="16">
        <v>0</v>
      </c>
      <c r="AV24" s="16">
        <v>0</v>
      </c>
      <c r="AW24" s="16">
        <v>0</v>
      </c>
      <c r="AX24" s="16">
        <v>0</v>
      </c>
      <c r="AY24" s="8">
        <f t="shared" si="15"/>
        <v>0</v>
      </c>
      <c r="AZ24" s="8">
        <f t="shared" si="16"/>
        <v>0</v>
      </c>
      <c r="BA24" s="7">
        <v>0.13064390500702946</v>
      </c>
      <c r="BB24" s="7">
        <v>0.1130226403032015</v>
      </c>
      <c r="BC24" s="12">
        <v>0.81216412064071497</v>
      </c>
      <c r="BD24" s="12">
        <f t="shared" si="17"/>
        <v>9.1792933274341473E-2</v>
      </c>
      <c r="BE24" s="12">
        <f t="shared" si="18"/>
        <v>1.1559091581700451</v>
      </c>
      <c r="BF24" s="12">
        <f t="shared" si="19"/>
        <v>0.10610429222710317</v>
      </c>
    </row>
    <row r="25" spans="1:58" x14ac:dyDescent="0.3">
      <c r="A25" s="5">
        <v>24</v>
      </c>
      <c r="B25" s="16">
        <v>0</v>
      </c>
      <c r="C25" s="16">
        <v>2</v>
      </c>
      <c r="D25" s="16">
        <v>0</v>
      </c>
      <c r="E25" s="16">
        <v>2</v>
      </c>
      <c r="F25" s="8">
        <f t="shared" si="0"/>
        <v>0</v>
      </c>
      <c r="G25" s="8">
        <f t="shared" si="1"/>
        <v>0.5</v>
      </c>
      <c r="H25" s="7">
        <f xml:space="preserve"> IF('SPF Coefficients'!$M$3 + 'SPF Coefficients'!$M$4*'Curve Info'!B26 + 'SPF Coefficients'!$M$5*'Curve Info'!J26 + 'SPF Coefficients'!$M$6*'Curve Info'!D26 + 'SPF Coefficients'!$M$7*'Curve Info'!L26 + 'SPF Coefficients'!$M$8*'Curve Info'!K26 + 'SPF Coefficients'!$M$9*'Curve Info'!H26 &lt;= 0, 0, 'SPF Coefficients'!$M$3 + 'SPF Coefficients'!$M$4*'Curve Info'!B26 + 'SPF Coefficients'!$M$5*'Curve Info'!J26 + 'SPF Coefficients'!$M$6*'Curve Info'!D26 + 'SPF Coefficients'!$M$7*'Curve Info'!L26 + 'SPF Coefficients'!$M$8*'Curve Info'!K26 + 'SPF Coefficients'!$M$9*'Curve Info'!H26)</f>
        <v>0.13380516883120869</v>
      </c>
      <c r="I25" s="7">
        <f>IF('SPF Coefficients'!$M$3 + 'SPF Coefficients'!$M$4*'Curve Info'!B26 + 'SPF Coefficients'!$M$5*'Curve Info'!J26 + 'SPF Coefficients'!$M$6*'Curve Info'!D26 + 'SPF Coefficients'!$M$7*'Curve Info'!M26 + 'SPF Coefficients'!$M$8*'Curve Info'!K26 + 'SPF Coefficients'!$M$9*'Curve Info'!H26 &lt;= 0, 0, 'SPF Coefficients'!$M$3 + 'SPF Coefficients'!$M$4*'Curve Info'!B26 + 'SPF Coefficients'!$M$5*'Curve Info'!J26 + 'SPF Coefficients'!$M$6*'Curve Info'!D26 + 'SPF Coefficients'!$M$7*'Curve Info'!M26 + 'SPF Coefficients'!$M$8*'Curve Info'!K26 + 'SPF Coefficients'!$M$9*'Curve Info'!H26)</f>
        <v>0.11618390412738074</v>
      </c>
      <c r="J25" s="12">
        <f>1/(1+'SPF Coefficients'!$L$10*I25)</f>
        <v>0.80791947030620326</v>
      </c>
      <c r="K25" s="12">
        <f t="shared" si="2"/>
        <v>0.18990750312759852</v>
      </c>
      <c r="L25" s="12">
        <f t="shared" si="3"/>
        <v>1.151667004445887</v>
      </c>
      <c r="M25" s="12">
        <f t="shared" si="4"/>
        <v>0.21871020524875931</v>
      </c>
      <c r="P25" s="5">
        <v>24</v>
      </c>
      <c r="Q25" s="16">
        <v>0</v>
      </c>
      <c r="R25" s="16">
        <v>2</v>
      </c>
      <c r="S25" s="16">
        <v>0</v>
      </c>
      <c r="T25" s="16">
        <v>2</v>
      </c>
      <c r="U25" s="8">
        <f t="shared" si="5"/>
        <v>0</v>
      </c>
      <c r="V25" s="8">
        <f t="shared" si="6"/>
        <v>0.5</v>
      </c>
      <c r="W25" s="7">
        <v>0.13380516883120869</v>
      </c>
      <c r="X25" s="7">
        <v>0.11618390412738074</v>
      </c>
      <c r="Y25" s="12">
        <v>0.80791947030620326</v>
      </c>
      <c r="Z25" s="12">
        <f t="shared" si="7"/>
        <v>0.18990750312759852</v>
      </c>
      <c r="AA25" s="12">
        <f t="shared" si="8"/>
        <v>1.151667004445887</v>
      </c>
      <c r="AB25" s="12">
        <f t="shared" si="9"/>
        <v>0.21871020524875931</v>
      </c>
      <c r="AE25" s="5">
        <v>24</v>
      </c>
      <c r="AF25" s="16">
        <v>0</v>
      </c>
      <c r="AG25" s="16">
        <v>0</v>
      </c>
      <c r="AH25" s="16">
        <v>0</v>
      </c>
      <c r="AI25" s="16">
        <v>0</v>
      </c>
      <c r="AJ25" s="8">
        <f t="shared" si="10"/>
        <v>0</v>
      </c>
      <c r="AK25" s="8">
        <f t="shared" si="11"/>
        <v>0</v>
      </c>
      <c r="AL25" s="7">
        <v>0.13380516883120869</v>
      </c>
      <c r="AM25" s="7">
        <v>0.11618390412738074</v>
      </c>
      <c r="AN25" s="12">
        <v>0.80791947030620326</v>
      </c>
      <c r="AO25" s="12">
        <f t="shared" si="12"/>
        <v>9.3867238280700149E-2</v>
      </c>
      <c r="AP25" s="12">
        <f t="shared" si="13"/>
        <v>1.151667004445887</v>
      </c>
      <c r="AQ25" s="12">
        <f t="shared" si="14"/>
        <v>0.10810380112634223</v>
      </c>
      <c r="AT25" s="5">
        <v>24</v>
      </c>
      <c r="AU25" s="16">
        <v>0</v>
      </c>
      <c r="AV25" s="16">
        <v>0</v>
      </c>
      <c r="AW25" s="16">
        <v>0</v>
      </c>
      <c r="AX25" s="16">
        <v>0</v>
      </c>
      <c r="AY25" s="8">
        <f t="shared" si="15"/>
        <v>0</v>
      </c>
      <c r="AZ25" s="8">
        <f t="shared" si="16"/>
        <v>0</v>
      </c>
      <c r="BA25" s="7">
        <v>0.13380516883120869</v>
      </c>
      <c r="BB25" s="7">
        <v>0.11618390412738074</v>
      </c>
      <c r="BC25" s="12">
        <v>0.80791947030620326</v>
      </c>
      <c r="BD25" s="12">
        <f t="shared" si="17"/>
        <v>9.3867238280700149E-2</v>
      </c>
      <c r="BE25" s="12">
        <f t="shared" si="18"/>
        <v>1.151667004445887</v>
      </c>
      <c r="BF25" s="12">
        <f t="shared" si="19"/>
        <v>0.10810380112634223</v>
      </c>
    </row>
    <row r="26" spans="1:58" x14ac:dyDescent="0.3">
      <c r="A26" s="5">
        <v>25</v>
      </c>
      <c r="B26" s="16">
        <v>0</v>
      </c>
      <c r="C26" s="16">
        <v>1</v>
      </c>
      <c r="D26" s="16">
        <v>0</v>
      </c>
      <c r="E26" s="16">
        <v>1</v>
      </c>
      <c r="F26" s="8">
        <f t="shared" si="0"/>
        <v>0</v>
      </c>
      <c r="G26" s="8">
        <f t="shared" si="1"/>
        <v>0.25</v>
      </c>
      <c r="H26" s="7">
        <f xml:space="preserve"> IF('SPF Coefficients'!$M$3 + 'SPF Coefficients'!$M$4*'Curve Info'!B27 + 'SPF Coefficients'!$M$5*'Curve Info'!J27 + 'SPF Coefficients'!$M$6*'Curve Info'!D27 + 'SPF Coefficients'!$M$7*'Curve Info'!L27 + 'SPF Coefficients'!$M$8*'Curve Info'!K27 + 'SPF Coefficients'!$M$9*'Curve Info'!H27 &lt;= 0, 0, 'SPF Coefficients'!$M$3 + 'SPF Coefficients'!$M$4*'Curve Info'!B27 + 'SPF Coefficients'!$M$5*'Curve Info'!J27 + 'SPF Coefficients'!$M$6*'Curve Info'!D27 + 'SPF Coefficients'!$M$7*'Curve Info'!L27 + 'SPF Coefficients'!$M$8*'Curve Info'!K27 + 'SPF Coefficients'!$M$9*'Curve Info'!H27)</f>
        <v>6.2806992594203762E-2</v>
      </c>
      <c r="I26" s="7">
        <f>IF('SPF Coefficients'!$M$3 + 'SPF Coefficients'!$M$4*'Curve Info'!B27 + 'SPF Coefficients'!$M$5*'Curve Info'!J27 + 'SPF Coefficients'!$M$6*'Curve Info'!D27 + 'SPF Coefficients'!$M$7*'Curve Info'!M27 + 'SPF Coefficients'!$M$8*'Curve Info'!K27 + 'SPF Coefficients'!$M$9*'Curve Info'!H27 &lt;= 0, 0, 'SPF Coefficients'!$M$3 + 'SPF Coefficients'!$M$4*'Curve Info'!B27 + 'SPF Coefficients'!$M$5*'Curve Info'!J27 + 'SPF Coefficients'!$M$6*'Curve Info'!D27 + 'SPF Coefficients'!$M$7*'Curve Info'!M27 + 'SPF Coefficients'!$M$8*'Curve Info'!K27 + 'SPF Coefficients'!$M$9*'Curve Info'!H27)</f>
        <v>4.5185727890375796E-2</v>
      </c>
      <c r="J26" s="12">
        <f>1/(1+'SPF Coefficients'!$L$10*I26)</f>
        <v>0.91536234361283286</v>
      </c>
      <c r="K26" s="12">
        <f t="shared" si="2"/>
        <v>6.2520727876377913E-2</v>
      </c>
      <c r="L26" s="12">
        <f t="shared" si="3"/>
        <v>1.3899741251613467</v>
      </c>
      <c r="M26" s="12">
        <f t="shared" si="4"/>
        <v>8.6902194034419011E-2</v>
      </c>
      <c r="P26" s="5">
        <v>25</v>
      </c>
      <c r="Q26" s="16">
        <v>0</v>
      </c>
      <c r="R26" s="16">
        <v>1</v>
      </c>
      <c r="S26" s="16">
        <v>0</v>
      </c>
      <c r="T26" s="16">
        <v>1</v>
      </c>
      <c r="U26" s="8">
        <f t="shared" si="5"/>
        <v>0</v>
      </c>
      <c r="V26" s="8">
        <f t="shared" si="6"/>
        <v>0.25</v>
      </c>
      <c r="W26" s="7">
        <v>6.2806992594203762E-2</v>
      </c>
      <c r="X26" s="7">
        <v>4.5185727890375796E-2</v>
      </c>
      <c r="Y26" s="12">
        <v>0.91536234361283286</v>
      </c>
      <c r="Z26" s="12">
        <f t="shared" si="7"/>
        <v>6.2520727876377913E-2</v>
      </c>
      <c r="AA26" s="12">
        <f t="shared" si="8"/>
        <v>1.3899741251613467</v>
      </c>
      <c r="AB26" s="12">
        <f t="shared" si="9"/>
        <v>8.6902194034419011E-2</v>
      </c>
      <c r="AE26" s="5">
        <v>25</v>
      </c>
      <c r="AF26" s="16">
        <v>0</v>
      </c>
      <c r="AG26" s="16">
        <v>0</v>
      </c>
      <c r="AH26" s="16">
        <v>0</v>
      </c>
      <c r="AI26" s="16">
        <v>0</v>
      </c>
      <c r="AJ26" s="8">
        <f t="shared" si="10"/>
        <v>0</v>
      </c>
      <c r="AK26" s="8">
        <f t="shared" si="11"/>
        <v>0</v>
      </c>
      <c r="AL26" s="7">
        <v>6.2806992594203762E-2</v>
      </c>
      <c r="AM26" s="7">
        <v>4.5185727890375796E-2</v>
      </c>
      <c r="AN26" s="12">
        <v>0.91536234361283286</v>
      </c>
      <c r="AO26" s="12">
        <f t="shared" si="12"/>
        <v>4.1361313779586135E-2</v>
      </c>
      <c r="AP26" s="12">
        <f t="shared" si="13"/>
        <v>1.3899741251613467</v>
      </c>
      <c r="AQ26" s="12">
        <f t="shared" si="14"/>
        <v>5.7491155936304189E-2</v>
      </c>
      <c r="AT26" s="5">
        <v>25</v>
      </c>
      <c r="AU26" s="16">
        <v>0</v>
      </c>
      <c r="AV26" s="16">
        <v>0</v>
      </c>
      <c r="AW26" s="16">
        <v>0</v>
      </c>
      <c r="AX26" s="16">
        <v>0</v>
      </c>
      <c r="AY26" s="8">
        <f t="shared" si="15"/>
        <v>0</v>
      </c>
      <c r="AZ26" s="8">
        <f t="shared" si="16"/>
        <v>0</v>
      </c>
      <c r="BA26" s="7">
        <v>6.2806992594203762E-2</v>
      </c>
      <c r="BB26" s="7">
        <v>4.5185727890375796E-2</v>
      </c>
      <c r="BC26" s="12">
        <v>0.91536234361283286</v>
      </c>
      <c r="BD26" s="12">
        <f t="shared" si="17"/>
        <v>4.1361313779586135E-2</v>
      </c>
      <c r="BE26" s="12">
        <f t="shared" si="18"/>
        <v>1.3899741251613467</v>
      </c>
      <c r="BF26" s="12">
        <f t="shared" si="19"/>
        <v>5.7491155936304189E-2</v>
      </c>
    </row>
    <row r="27" spans="1:58" x14ac:dyDescent="0.3">
      <c r="A27" s="5">
        <v>30</v>
      </c>
      <c r="B27" s="16">
        <v>0</v>
      </c>
      <c r="C27" s="16">
        <v>1</v>
      </c>
      <c r="D27" s="16">
        <v>0</v>
      </c>
      <c r="E27" s="16">
        <v>1</v>
      </c>
      <c r="F27" s="8">
        <f t="shared" si="0"/>
        <v>0</v>
      </c>
      <c r="G27" s="8">
        <f t="shared" si="1"/>
        <v>0.25</v>
      </c>
      <c r="H27" s="7">
        <f xml:space="preserve"> IF('SPF Coefficients'!$M$3 + 'SPF Coefficients'!$M$4*'Curve Info'!B28 + 'SPF Coefficients'!$M$5*'Curve Info'!J28 + 'SPF Coefficients'!$M$6*'Curve Info'!D28 + 'SPF Coefficients'!$M$7*'Curve Info'!L28 + 'SPF Coefficients'!$M$8*'Curve Info'!K28 + 'SPF Coefficients'!$M$9*'Curve Info'!H28 &lt;= 0, 0, 'SPF Coefficients'!$M$3 + 'SPF Coefficients'!$M$4*'Curve Info'!B28 + 'SPF Coefficients'!$M$5*'Curve Info'!J28 + 'SPF Coefficients'!$M$6*'Curve Info'!D28 + 'SPF Coefficients'!$M$7*'Curve Info'!L28 + 'SPF Coefficients'!$M$8*'Curve Info'!K28 + 'SPF Coefficients'!$M$9*'Curve Info'!H28)</f>
        <v>8.4778813193596467E-2</v>
      </c>
      <c r="I27" s="7">
        <f>IF('SPF Coefficients'!$M$3 + 'SPF Coefficients'!$M$4*'Curve Info'!B28 + 'SPF Coefficients'!$M$5*'Curve Info'!J28 + 'SPF Coefficients'!$M$6*'Curve Info'!D28 + 'SPF Coefficients'!$M$7*'Curve Info'!M28 + 'SPF Coefficients'!$M$8*'Curve Info'!K28 + 'SPF Coefficients'!$M$9*'Curve Info'!H28 &lt;= 0, 0, 'SPF Coefficients'!$M$3 + 'SPF Coefficients'!$M$4*'Curve Info'!B28 + 'SPF Coefficients'!$M$5*'Curve Info'!J28 + 'SPF Coefficients'!$M$6*'Curve Info'!D28 + 'SPF Coefficients'!$M$7*'Curve Info'!M28 + 'SPF Coefficients'!$M$8*'Curve Info'!K28 + 'SPF Coefficients'!$M$9*'Curve Info'!H28)</f>
        <v>6.7157548489768501E-2</v>
      </c>
      <c r="J27" s="12">
        <f>1/(1+'SPF Coefficients'!$L$10*I27)</f>
        <v>0.87917924002458459</v>
      </c>
      <c r="K27" s="12">
        <f t="shared" si="2"/>
        <v>8.924871243700272E-2</v>
      </c>
      <c r="L27" s="12">
        <f t="shared" si="3"/>
        <v>1.2623869557494729</v>
      </c>
      <c r="M27" s="12">
        <f t="shared" si="4"/>
        <v>0.11266641039790798</v>
      </c>
      <c r="P27" s="5">
        <v>30</v>
      </c>
      <c r="Q27" s="16">
        <v>0</v>
      </c>
      <c r="R27" s="16">
        <v>1</v>
      </c>
      <c r="S27" s="16">
        <v>0</v>
      </c>
      <c r="T27" s="16">
        <v>1</v>
      </c>
      <c r="U27" s="8">
        <f t="shared" si="5"/>
        <v>0</v>
      </c>
      <c r="V27" s="8">
        <f t="shared" si="6"/>
        <v>0.25</v>
      </c>
      <c r="W27" s="7">
        <v>8.4778813193596467E-2</v>
      </c>
      <c r="X27" s="7">
        <v>6.7157548489768501E-2</v>
      </c>
      <c r="Y27" s="12">
        <v>0.87917924002458459</v>
      </c>
      <c r="Z27" s="12">
        <f t="shared" si="7"/>
        <v>8.924871243700272E-2</v>
      </c>
      <c r="AA27" s="12">
        <f t="shared" si="8"/>
        <v>1.2623869557494729</v>
      </c>
      <c r="AB27" s="12">
        <f t="shared" si="9"/>
        <v>0.11266641039790798</v>
      </c>
      <c r="AE27" s="5">
        <v>30</v>
      </c>
      <c r="AF27" s="16">
        <v>0</v>
      </c>
      <c r="AG27" s="16">
        <v>0</v>
      </c>
      <c r="AH27" s="16">
        <v>0</v>
      </c>
      <c r="AI27" s="16">
        <v>0</v>
      </c>
      <c r="AJ27" s="8">
        <f t="shared" si="10"/>
        <v>0</v>
      </c>
      <c r="AK27" s="8">
        <f t="shared" si="11"/>
        <v>0</v>
      </c>
      <c r="AL27" s="7">
        <v>8.4778813193596467E-2</v>
      </c>
      <c r="AM27" s="7">
        <v>6.7157548489768501E-2</v>
      </c>
      <c r="AN27" s="12">
        <v>0.87917924002458459</v>
      </c>
      <c r="AO27" s="12">
        <f t="shared" si="12"/>
        <v>5.9043522443148859E-2</v>
      </c>
      <c r="AP27" s="12">
        <f t="shared" si="13"/>
        <v>1.2623869557494729</v>
      </c>
      <c r="AQ27" s="12">
        <f t="shared" si="14"/>
        <v>7.4535772553732366E-2</v>
      </c>
      <c r="AT27" s="5">
        <v>30</v>
      </c>
      <c r="AU27" s="16">
        <v>0</v>
      </c>
      <c r="AV27" s="16">
        <v>0</v>
      </c>
      <c r="AW27" s="16">
        <v>0</v>
      </c>
      <c r="AX27" s="16">
        <v>0</v>
      </c>
      <c r="AY27" s="8">
        <f t="shared" si="15"/>
        <v>0</v>
      </c>
      <c r="AZ27" s="8">
        <f t="shared" si="16"/>
        <v>0</v>
      </c>
      <c r="BA27" s="7">
        <v>8.4778813193596467E-2</v>
      </c>
      <c r="BB27" s="7">
        <v>6.7157548489768501E-2</v>
      </c>
      <c r="BC27" s="12">
        <v>0.87917924002458459</v>
      </c>
      <c r="BD27" s="12">
        <f t="shared" si="17"/>
        <v>5.9043522443148859E-2</v>
      </c>
      <c r="BE27" s="12">
        <f t="shared" si="18"/>
        <v>1.2623869557494729</v>
      </c>
      <c r="BF27" s="12">
        <f t="shared" si="19"/>
        <v>7.4535772553732366E-2</v>
      </c>
    </row>
    <row r="28" spans="1:58" x14ac:dyDescent="0.3">
      <c r="A28" s="5">
        <v>31</v>
      </c>
      <c r="B28" s="16">
        <v>0</v>
      </c>
      <c r="C28" s="16">
        <v>0</v>
      </c>
      <c r="D28" s="16">
        <v>0</v>
      </c>
      <c r="E28" s="16">
        <v>0</v>
      </c>
      <c r="F28" s="8">
        <f t="shared" si="0"/>
        <v>0</v>
      </c>
      <c r="G28" s="8">
        <f t="shared" si="1"/>
        <v>0</v>
      </c>
      <c r="H28" s="7">
        <f xml:space="preserve"> IF('SPF Coefficients'!$M$3 + 'SPF Coefficients'!$M$4*'Curve Info'!B29 + 'SPF Coefficients'!$M$5*'Curve Info'!J29 + 'SPF Coefficients'!$M$6*'Curve Info'!D29 + 'SPF Coefficients'!$M$7*'Curve Info'!L29 + 'SPF Coefficients'!$M$8*'Curve Info'!K29 + 'SPF Coefficients'!$M$9*'Curve Info'!H29 &lt;= 0, 0, 'SPF Coefficients'!$M$3 + 'SPF Coefficients'!$M$4*'Curve Info'!B29 + 'SPF Coefficients'!$M$5*'Curve Info'!J29 + 'SPF Coefficients'!$M$6*'Curve Info'!D29 + 'SPF Coefficients'!$M$7*'Curve Info'!L29 + 'SPF Coefficients'!$M$8*'Curve Info'!K29 + 'SPF Coefficients'!$M$9*'Curve Info'!H29)</f>
        <v>0.17050127552444491</v>
      </c>
      <c r="I28" s="7">
        <f>IF('SPF Coefficients'!$M$3 + 'SPF Coefficients'!$M$4*'Curve Info'!B29 + 'SPF Coefficients'!$M$5*'Curve Info'!J29 + 'SPF Coefficients'!$M$6*'Curve Info'!D29 + 'SPF Coefficients'!$M$7*'Curve Info'!M29 + 'SPF Coefficients'!$M$8*'Curve Info'!K29 + 'SPF Coefficients'!$M$9*'Curve Info'!H29 &lt;= 0, 0, 'SPF Coefficients'!$M$3 + 'SPF Coefficients'!$M$4*'Curve Info'!B29 + 'SPF Coefficients'!$M$5*'Curve Info'!J29 + 'SPF Coefficients'!$M$6*'Curve Info'!D29 + 'SPF Coefficients'!$M$7*'Curve Info'!M29 + 'SPF Coefficients'!$M$8*'Curve Info'!K29 + 'SPF Coefficients'!$M$9*'Curve Info'!H29)</f>
        <v>0.15288001082061695</v>
      </c>
      <c r="J28" s="12">
        <f>1/(1+'SPF Coefficients'!$L$10*I28)</f>
        <v>0.76170839136770274</v>
      </c>
      <c r="K28" s="12">
        <f t="shared" si="2"/>
        <v>0.11644998711444912</v>
      </c>
      <c r="L28" s="12">
        <f t="shared" si="3"/>
        <v>1.1152620581934942</v>
      </c>
      <c r="M28" s="12">
        <f t="shared" si="4"/>
        <v>0.12987225230586641</v>
      </c>
      <c r="P28" s="5">
        <v>31</v>
      </c>
      <c r="Q28" s="16">
        <v>0</v>
      </c>
      <c r="R28" s="16">
        <v>0</v>
      </c>
      <c r="S28" s="16">
        <v>0</v>
      </c>
      <c r="T28" s="16">
        <v>0</v>
      </c>
      <c r="U28" s="8">
        <f t="shared" si="5"/>
        <v>0</v>
      </c>
      <c r="V28" s="8">
        <f t="shared" si="6"/>
        <v>0</v>
      </c>
      <c r="W28" s="7">
        <v>0.17050127552444491</v>
      </c>
      <c r="X28" s="7">
        <v>0.15288001082061695</v>
      </c>
      <c r="Y28" s="12">
        <v>0.76170839136770274</v>
      </c>
      <c r="Z28" s="12">
        <f t="shared" si="7"/>
        <v>0.11644998711444912</v>
      </c>
      <c r="AA28" s="12">
        <f t="shared" si="8"/>
        <v>1.1152620581934942</v>
      </c>
      <c r="AB28" s="12">
        <f t="shared" si="9"/>
        <v>0.12987225230586641</v>
      </c>
      <c r="AE28" s="5">
        <v>31</v>
      </c>
      <c r="AF28" s="16">
        <v>0</v>
      </c>
      <c r="AG28" s="16">
        <v>0</v>
      </c>
      <c r="AH28" s="16">
        <v>0</v>
      </c>
      <c r="AI28" s="16">
        <v>0</v>
      </c>
      <c r="AJ28" s="8">
        <f t="shared" si="10"/>
        <v>0</v>
      </c>
      <c r="AK28" s="8">
        <f t="shared" si="11"/>
        <v>0</v>
      </c>
      <c r="AL28" s="7">
        <v>0.17050127552444491</v>
      </c>
      <c r="AM28" s="7">
        <v>0.15288001082061695</v>
      </c>
      <c r="AN28" s="12">
        <v>0.76170839136770274</v>
      </c>
      <c r="AO28" s="12">
        <f t="shared" si="12"/>
        <v>0.11644998711444912</v>
      </c>
      <c r="AP28" s="12">
        <f t="shared" si="13"/>
        <v>1.1152620581934942</v>
      </c>
      <c r="AQ28" s="12">
        <f t="shared" si="14"/>
        <v>0.12987225230586641</v>
      </c>
      <c r="AT28" s="5">
        <v>31</v>
      </c>
      <c r="AU28" s="16">
        <v>0</v>
      </c>
      <c r="AV28" s="16">
        <v>0</v>
      </c>
      <c r="AW28" s="16">
        <v>0</v>
      </c>
      <c r="AX28" s="16">
        <v>0</v>
      </c>
      <c r="AY28" s="8">
        <f t="shared" si="15"/>
        <v>0</v>
      </c>
      <c r="AZ28" s="8">
        <f t="shared" si="16"/>
        <v>0</v>
      </c>
      <c r="BA28" s="7">
        <v>0.17050127552444491</v>
      </c>
      <c r="BB28" s="7">
        <v>0.15288001082061695</v>
      </c>
      <c r="BC28" s="12">
        <v>0.76170839136770274</v>
      </c>
      <c r="BD28" s="12">
        <f t="shared" si="17"/>
        <v>0.11644998711444912</v>
      </c>
      <c r="BE28" s="12">
        <f t="shared" si="18"/>
        <v>1.1152620581934942</v>
      </c>
      <c r="BF28" s="12">
        <f t="shared" si="19"/>
        <v>0.12987225230586641</v>
      </c>
    </row>
    <row r="29" spans="1:58" x14ac:dyDescent="0.3">
      <c r="A29" s="5">
        <v>33</v>
      </c>
      <c r="B29" s="16">
        <v>0</v>
      </c>
      <c r="C29" s="16">
        <v>0</v>
      </c>
      <c r="D29" s="16">
        <v>0</v>
      </c>
      <c r="E29" s="16">
        <v>0</v>
      </c>
      <c r="F29" s="8">
        <f t="shared" si="0"/>
        <v>0</v>
      </c>
      <c r="G29" s="8">
        <f t="shared" si="1"/>
        <v>0</v>
      </c>
      <c r="H29" s="7">
        <f xml:space="preserve"> IF('SPF Coefficients'!$M$3 + 'SPF Coefficients'!$M$4*'Curve Info'!B30 + 'SPF Coefficients'!$M$5*'Curve Info'!J30 + 'SPF Coefficients'!$M$6*'Curve Info'!D30 + 'SPF Coefficients'!$M$7*'Curve Info'!L30 + 'SPF Coefficients'!$M$8*'Curve Info'!K30 + 'SPF Coefficients'!$M$9*'Curve Info'!H30 &lt;= 0, 0, 'SPF Coefficients'!$M$3 + 'SPF Coefficients'!$M$4*'Curve Info'!B30 + 'SPF Coefficients'!$M$5*'Curve Info'!J30 + 'SPF Coefficients'!$M$6*'Curve Info'!D30 + 'SPF Coefficients'!$M$7*'Curve Info'!L30 + 'SPF Coefficients'!$M$8*'Curve Info'!K30 + 'SPF Coefficients'!$M$9*'Curve Info'!H30)</f>
        <v>0.11901932733042016</v>
      </c>
      <c r="I29" s="7">
        <f>IF('SPF Coefficients'!$M$3 + 'SPF Coefficients'!$M$4*'Curve Info'!B30 + 'SPF Coefficients'!$M$5*'Curve Info'!J30 + 'SPF Coefficients'!$M$6*'Curve Info'!D30 + 'SPF Coefficients'!$M$7*'Curve Info'!M30 + 'SPF Coefficients'!$M$8*'Curve Info'!K30 + 'SPF Coefficients'!$M$9*'Curve Info'!H30 &lt;= 0, 0, 'SPF Coefficients'!$M$3 + 'SPF Coefficients'!$M$4*'Curve Info'!B30 + 'SPF Coefficients'!$M$5*'Curve Info'!J30 + 'SPF Coefficients'!$M$6*'Curve Info'!D30 + 'SPF Coefficients'!$M$7*'Curve Info'!M30 + 'SPF Coefficients'!$M$8*'Curve Info'!K30 + 'SPF Coefficients'!$M$9*'Curve Info'!H30)</f>
        <v>0.10139806262659219</v>
      </c>
      <c r="J29" s="12">
        <f>1/(1+'SPF Coefficients'!$L$10*I29)</f>
        <v>0.82816362161367651</v>
      </c>
      <c r="K29" s="12">
        <f t="shared" si="2"/>
        <v>8.3974186769448969E-2</v>
      </c>
      <c r="L29" s="12">
        <f t="shared" si="3"/>
        <v>1.1737830511488165</v>
      </c>
      <c r="M29" s="12">
        <f t="shared" si="4"/>
        <v>9.8567477163984396E-2</v>
      </c>
      <c r="P29" s="5">
        <v>33</v>
      </c>
      <c r="Q29" s="16">
        <v>0</v>
      </c>
      <c r="R29" s="16">
        <v>0</v>
      </c>
      <c r="S29" s="16">
        <v>0</v>
      </c>
      <c r="T29" s="16">
        <v>0</v>
      </c>
      <c r="U29" s="8">
        <f t="shared" si="5"/>
        <v>0</v>
      </c>
      <c r="V29" s="8">
        <f t="shared" si="6"/>
        <v>0</v>
      </c>
      <c r="W29" s="7">
        <v>0.11901932733042016</v>
      </c>
      <c r="X29" s="7">
        <v>0.10139806262659219</v>
      </c>
      <c r="Y29" s="12">
        <v>0.82816362161367651</v>
      </c>
      <c r="Z29" s="12">
        <f t="shared" si="7"/>
        <v>8.3974186769448969E-2</v>
      </c>
      <c r="AA29" s="12">
        <f t="shared" si="8"/>
        <v>1.1737830511488165</v>
      </c>
      <c r="AB29" s="12">
        <f t="shared" si="9"/>
        <v>9.8567477163984396E-2</v>
      </c>
      <c r="AE29" s="5">
        <v>33</v>
      </c>
      <c r="AF29" s="16">
        <v>0</v>
      </c>
      <c r="AG29" s="16">
        <v>0</v>
      </c>
      <c r="AH29" s="16">
        <v>0</v>
      </c>
      <c r="AI29" s="16">
        <v>0</v>
      </c>
      <c r="AJ29" s="8">
        <f t="shared" si="10"/>
        <v>0</v>
      </c>
      <c r="AK29" s="8">
        <f t="shared" si="11"/>
        <v>0</v>
      </c>
      <c r="AL29" s="7">
        <v>0.11901932733042016</v>
      </c>
      <c r="AM29" s="7">
        <v>0.10139806262659219</v>
      </c>
      <c r="AN29" s="12">
        <v>0.82816362161367651</v>
      </c>
      <c r="AO29" s="12">
        <f t="shared" si="12"/>
        <v>8.3974186769448969E-2</v>
      </c>
      <c r="AP29" s="12">
        <f t="shared" si="13"/>
        <v>1.1737830511488165</v>
      </c>
      <c r="AQ29" s="12">
        <f t="shared" si="14"/>
        <v>9.8567477163984396E-2</v>
      </c>
      <c r="AT29" s="5">
        <v>33</v>
      </c>
      <c r="AU29" s="16">
        <v>0</v>
      </c>
      <c r="AV29" s="16">
        <v>0</v>
      </c>
      <c r="AW29" s="16">
        <v>0</v>
      </c>
      <c r="AX29" s="16">
        <v>0</v>
      </c>
      <c r="AY29" s="8">
        <f t="shared" si="15"/>
        <v>0</v>
      </c>
      <c r="AZ29" s="8">
        <f t="shared" si="16"/>
        <v>0</v>
      </c>
      <c r="BA29" s="7">
        <v>0.11901932733042016</v>
      </c>
      <c r="BB29" s="7">
        <v>0.10139806262659219</v>
      </c>
      <c r="BC29" s="12">
        <v>0.82816362161367651</v>
      </c>
      <c r="BD29" s="12">
        <f t="shared" si="17"/>
        <v>8.3974186769448969E-2</v>
      </c>
      <c r="BE29" s="12">
        <f t="shared" si="18"/>
        <v>1.1737830511488165</v>
      </c>
      <c r="BF29" s="12">
        <f t="shared" si="19"/>
        <v>9.8567477163984396E-2</v>
      </c>
    </row>
    <row r="30" spans="1:58" x14ac:dyDescent="0.3">
      <c r="A30" s="5">
        <v>34</v>
      </c>
      <c r="B30" s="16">
        <v>1</v>
      </c>
      <c r="C30" s="16">
        <v>1</v>
      </c>
      <c r="D30" s="16">
        <v>0</v>
      </c>
      <c r="E30" s="16">
        <v>2</v>
      </c>
      <c r="F30" s="8">
        <f t="shared" si="0"/>
        <v>0.33333333333333331</v>
      </c>
      <c r="G30" s="8">
        <f t="shared" si="1"/>
        <v>0.25</v>
      </c>
      <c r="H30" s="7">
        <f xml:space="preserve"> IF('SPF Coefficients'!$M$3 + 'SPF Coefficients'!$M$4*'Curve Info'!B31 + 'SPF Coefficients'!$M$5*'Curve Info'!J31 + 'SPF Coefficients'!$M$6*'Curve Info'!D31 + 'SPF Coefficients'!$M$7*'Curve Info'!L31 + 'SPF Coefficients'!$M$8*'Curve Info'!K31 + 'SPF Coefficients'!$M$9*'Curve Info'!H31 &lt;= 0, 0, 'SPF Coefficients'!$M$3 + 'SPF Coefficients'!$M$4*'Curve Info'!B31 + 'SPF Coefficients'!$M$5*'Curve Info'!J31 + 'SPF Coefficients'!$M$6*'Curve Info'!D31 + 'SPF Coefficients'!$M$7*'Curve Info'!L31 + 'SPF Coefficients'!$M$8*'Curve Info'!K31 + 'SPF Coefficients'!$M$9*'Curve Info'!H31)</f>
        <v>0.19297384559366768</v>
      </c>
      <c r="I30" s="7">
        <f>IF('SPF Coefficients'!$M$3 + 'SPF Coefficients'!$M$4*'Curve Info'!B31 + 'SPF Coefficients'!$M$5*'Curve Info'!J31 + 'SPF Coefficients'!$M$6*'Curve Info'!D31 + 'SPF Coefficients'!$M$7*'Curve Info'!M31 + 'SPF Coefficients'!$M$8*'Curve Info'!K31 + 'SPF Coefficients'!$M$9*'Curve Info'!H31 &lt;= 0, 0, 'SPF Coefficients'!$M$3 + 'SPF Coefficients'!$M$4*'Curve Info'!B31 + 'SPF Coefficients'!$M$5*'Curve Info'!J31 + 'SPF Coefficients'!$M$6*'Curve Info'!D31 + 'SPF Coefficients'!$M$7*'Curve Info'!M31 + 'SPF Coefficients'!$M$8*'Curve Info'!K31 + 'SPF Coefficients'!$M$9*'Curve Info'!H31)</f>
        <v>0.17535258088983971</v>
      </c>
      <c r="J30" s="12">
        <f>1/(1+'SPF Coefficients'!$L$10*I30)</f>
        <v>0.73593048849647569</v>
      </c>
      <c r="K30" s="12">
        <f t="shared" si="2"/>
        <v>0.19506468838925858</v>
      </c>
      <c r="L30" s="12">
        <f t="shared" si="3"/>
        <v>1.1004904781806322</v>
      </c>
      <c r="M30" s="12">
        <f t="shared" si="4"/>
        <v>0.2146668322016512</v>
      </c>
      <c r="P30" s="5">
        <v>34</v>
      </c>
      <c r="Q30" s="16">
        <v>1</v>
      </c>
      <c r="R30" s="16">
        <v>1</v>
      </c>
      <c r="S30" s="16">
        <v>0</v>
      </c>
      <c r="T30" s="16">
        <v>2</v>
      </c>
      <c r="U30" s="8">
        <f t="shared" si="5"/>
        <v>0.33333333333333331</v>
      </c>
      <c r="V30" s="8">
        <f t="shared" si="6"/>
        <v>0.25</v>
      </c>
      <c r="W30" s="7">
        <v>0.19297384559366768</v>
      </c>
      <c r="X30" s="7">
        <v>0.17535258088983971</v>
      </c>
      <c r="Y30" s="12">
        <v>0.73593048849647569</v>
      </c>
      <c r="Z30" s="12">
        <f t="shared" si="7"/>
        <v>0.19506468838925858</v>
      </c>
      <c r="AA30" s="12">
        <f t="shared" si="8"/>
        <v>1.1004904781806322</v>
      </c>
      <c r="AB30" s="12">
        <f t="shared" si="9"/>
        <v>0.2146668322016512</v>
      </c>
      <c r="AE30" s="5">
        <v>34</v>
      </c>
      <c r="AF30" s="16">
        <v>0</v>
      </c>
      <c r="AG30" s="16">
        <v>0</v>
      </c>
      <c r="AH30" s="16">
        <v>0</v>
      </c>
      <c r="AI30" s="16">
        <v>0</v>
      </c>
      <c r="AJ30" s="8">
        <f t="shared" si="10"/>
        <v>0</v>
      </c>
      <c r="AK30" s="8">
        <f t="shared" si="11"/>
        <v>0</v>
      </c>
      <c r="AL30" s="7">
        <v>0.19297384559366768</v>
      </c>
      <c r="AM30" s="7">
        <v>0.17535258088983971</v>
      </c>
      <c r="AN30" s="12">
        <v>0.73593048849647569</v>
      </c>
      <c r="AO30" s="12">
        <f t="shared" si="12"/>
        <v>0.12904731051337751</v>
      </c>
      <c r="AP30" s="12">
        <f t="shared" si="13"/>
        <v>1.1004904781806322</v>
      </c>
      <c r="AQ30" s="12">
        <f t="shared" si="14"/>
        <v>0.14201533645479134</v>
      </c>
      <c r="AT30" s="5">
        <v>34</v>
      </c>
      <c r="AU30" s="16">
        <v>0</v>
      </c>
      <c r="AV30" s="16">
        <v>0</v>
      </c>
      <c r="AW30" s="16">
        <v>0</v>
      </c>
      <c r="AX30" s="16">
        <v>0</v>
      </c>
      <c r="AY30" s="8">
        <f t="shared" si="15"/>
        <v>0</v>
      </c>
      <c r="AZ30" s="8">
        <f t="shared" si="16"/>
        <v>0</v>
      </c>
      <c r="BA30" s="7">
        <v>0.19297384559366768</v>
      </c>
      <c r="BB30" s="7">
        <v>0.17535258088983971</v>
      </c>
      <c r="BC30" s="12">
        <v>0.73593048849647569</v>
      </c>
      <c r="BD30" s="12">
        <f t="shared" si="17"/>
        <v>0.12904731051337751</v>
      </c>
      <c r="BE30" s="12">
        <f t="shared" si="18"/>
        <v>1.1004904781806322</v>
      </c>
      <c r="BF30" s="12">
        <f t="shared" si="19"/>
        <v>0.14201533645479134</v>
      </c>
    </row>
    <row r="31" spans="1:58" x14ac:dyDescent="0.3">
      <c r="A31" s="5">
        <v>35</v>
      </c>
      <c r="B31" s="16">
        <v>1</v>
      </c>
      <c r="C31" s="16">
        <v>0</v>
      </c>
      <c r="D31" s="16">
        <v>0</v>
      </c>
      <c r="E31" s="16">
        <v>1</v>
      </c>
      <c r="F31" s="8">
        <f t="shared" si="0"/>
        <v>0.33333333333333331</v>
      </c>
      <c r="G31" s="8">
        <f t="shared" si="1"/>
        <v>0</v>
      </c>
      <c r="H31" s="7">
        <f xml:space="preserve"> IF('SPF Coefficients'!$M$3 + 'SPF Coefficients'!$M$4*'Curve Info'!B32 + 'SPF Coefficients'!$M$5*'Curve Info'!J32 + 'SPF Coefficients'!$M$6*'Curve Info'!D32 + 'SPF Coefficients'!$M$7*'Curve Info'!L32 + 'SPF Coefficients'!$M$8*'Curve Info'!K32 + 'SPF Coefficients'!$M$9*'Curve Info'!H32 &lt;= 0, 0, 'SPF Coefficients'!$M$3 + 'SPF Coefficients'!$M$4*'Curve Info'!B32 + 'SPF Coefficients'!$M$5*'Curve Info'!J32 + 'SPF Coefficients'!$M$6*'Curve Info'!D32 + 'SPF Coefficients'!$M$7*'Curve Info'!L32 + 'SPF Coefficients'!$M$8*'Curve Info'!K32 + 'SPF Coefficients'!$M$9*'Curve Info'!H32)</f>
        <v>7.654619760668735E-2</v>
      </c>
      <c r="I31" s="7">
        <f>IF('SPF Coefficients'!$M$3 + 'SPF Coefficients'!$M$4*'Curve Info'!B32 + 'SPF Coefficients'!$M$5*'Curve Info'!J32 + 'SPF Coefficients'!$M$6*'Curve Info'!D32 + 'SPF Coefficients'!$M$7*'Curve Info'!M32 + 'SPF Coefficients'!$M$8*'Curve Info'!K32 + 'SPF Coefficients'!$M$9*'Curve Info'!H32 &lt;= 0, 0, 'SPF Coefficients'!$M$3 + 'SPF Coefficients'!$M$4*'Curve Info'!B32 + 'SPF Coefficients'!$M$5*'Curve Info'!J32 + 'SPF Coefficients'!$M$6*'Curve Info'!D32 + 'SPF Coefficients'!$M$7*'Curve Info'!M32 + 'SPF Coefficients'!$M$8*'Curve Info'!K32 + 'SPF Coefficients'!$M$9*'Curve Info'!H32)</f>
        <v>5.8924932902859391E-2</v>
      </c>
      <c r="J31" s="12">
        <f>1/(1+'SPF Coefficients'!$L$10*I31)</f>
        <v>0.89239653063563373</v>
      </c>
      <c r="K31" s="12">
        <f t="shared" si="2"/>
        <v>5.2584405690449219E-2</v>
      </c>
      <c r="L31" s="12">
        <f t="shared" si="3"/>
        <v>1.2990459867451605</v>
      </c>
      <c r="M31" s="12">
        <f t="shared" si="4"/>
        <v>6.8309561177557432E-2</v>
      </c>
      <c r="P31" s="5">
        <v>35</v>
      </c>
      <c r="Q31" s="16">
        <v>1</v>
      </c>
      <c r="R31" s="16">
        <v>0</v>
      </c>
      <c r="S31" s="16">
        <v>0</v>
      </c>
      <c r="T31" s="16">
        <v>1</v>
      </c>
      <c r="U31" s="8">
        <f t="shared" si="5"/>
        <v>0.33333333333333331</v>
      </c>
      <c r="V31" s="8">
        <f t="shared" si="6"/>
        <v>0</v>
      </c>
      <c r="W31" s="7">
        <v>7.654619760668735E-2</v>
      </c>
      <c r="X31" s="7">
        <v>5.8924932902859391E-2</v>
      </c>
      <c r="Y31" s="12">
        <v>0.89239653063563373</v>
      </c>
      <c r="Z31" s="12">
        <f t="shared" si="7"/>
        <v>5.2584405690449219E-2</v>
      </c>
      <c r="AA31" s="12">
        <f t="shared" si="8"/>
        <v>1.2990459867451605</v>
      </c>
      <c r="AB31" s="12">
        <f t="shared" si="9"/>
        <v>6.8309561177557432E-2</v>
      </c>
      <c r="AE31" s="5">
        <v>35</v>
      </c>
      <c r="AF31" s="16">
        <v>0</v>
      </c>
      <c r="AG31" s="16">
        <v>0</v>
      </c>
      <c r="AH31" s="16">
        <v>0</v>
      </c>
      <c r="AI31" s="16">
        <v>0</v>
      </c>
      <c r="AJ31" s="8">
        <f t="shared" si="10"/>
        <v>0</v>
      </c>
      <c r="AK31" s="8">
        <f t="shared" si="11"/>
        <v>0</v>
      </c>
      <c r="AL31" s="7">
        <v>7.654619760668735E-2</v>
      </c>
      <c r="AM31" s="7">
        <v>5.8924932902859391E-2</v>
      </c>
      <c r="AN31" s="12">
        <v>0.89239653063563373</v>
      </c>
      <c r="AO31" s="12">
        <f t="shared" si="12"/>
        <v>5.2584405690449219E-2</v>
      </c>
      <c r="AP31" s="12">
        <f t="shared" si="13"/>
        <v>1.2990459867451605</v>
      </c>
      <c r="AQ31" s="12">
        <f t="shared" si="14"/>
        <v>6.8309561177557432E-2</v>
      </c>
      <c r="AT31" s="5">
        <v>35</v>
      </c>
      <c r="AU31" s="16">
        <v>0</v>
      </c>
      <c r="AV31" s="16">
        <v>0</v>
      </c>
      <c r="AW31" s="16">
        <v>0</v>
      </c>
      <c r="AX31" s="16">
        <v>0</v>
      </c>
      <c r="AY31" s="8">
        <f t="shared" si="15"/>
        <v>0</v>
      </c>
      <c r="AZ31" s="8">
        <f t="shared" si="16"/>
        <v>0</v>
      </c>
      <c r="BA31" s="7">
        <v>7.654619760668735E-2</v>
      </c>
      <c r="BB31" s="7">
        <v>5.8924932902859391E-2</v>
      </c>
      <c r="BC31" s="12">
        <v>0.89239653063563373</v>
      </c>
      <c r="BD31" s="12">
        <f t="shared" si="17"/>
        <v>5.2584405690449219E-2</v>
      </c>
      <c r="BE31" s="12">
        <f t="shared" si="18"/>
        <v>1.2990459867451605</v>
      </c>
      <c r="BF31" s="12">
        <f t="shared" si="19"/>
        <v>6.8309561177557432E-2</v>
      </c>
    </row>
    <row r="32" spans="1:58" x14ac:dyDescent="0.3">
      <c r="A32" s="5">
        <v>37</v>
      </c>
      <c r="B32" s="16">
        <v>1</v>
      </c>
      <c r="C32" s="16">
        <v>2</v>
      </c>
      <c r="D32" s="16">
        <v>0</v>
      </c>
      <c r="E32" s="16">
        <v>3</v>
      </c>
      <c r="F32" s="8">
        <f t="shared" si="0"/>
        <v>0.33333333333333331</v>
      </c>
      <c r="G32" s="8">
        <f t="shared" si="1"/>
        <v>0.5</v>
      </c>
      <c r="H32" s="7">
        <f xml:space="preserve"> IF('SPF Coefficients'!$M$3 + 'SPF Coefficients'!$M$4*'Curve Info'!B33 + 'SPF Coefficients'!$M$5*'Curve Info'!J33 + 'SPF Coefficients'!$M$6*'Curve Info'!D33 + 'SPF Coefficients'!$M$7*'Curve Info'!L33 + 'SPF Coefficients'!$M$8*'Curve Info'!K33 + 'SPF Coefficients'!$M$9*'Curve Info'!H33 &lt;= 0, 0, 'SPF Coefficients'!$M$3 + 'SPF Coefficients'!$M$4*'Curve Info'!B33 + 'SPF Coefficients'!$M$5*'Curve Info'!J33 + 'SPF Coefficients'!$M$6*'Curve Info'!D33 + 'SPF Coefficients'!$M$7*'Curve Info'!L33 + 'SPF Coefficients'!$M$8*'Curve Info'!K33 + 'SPF Coefficients'!$M$9*'Curve Info'!H33)</f>
        <v>0.2374257281133505</v>
      </c>
      <c r="I32" s="7">
        <f>IF('SPF Coefficients'!$M$3 + 'SPF Coefficients'!$M$4*'Curve Info'!B33 + 'SPF Coefficients'!$M$5*'Curve Info'!J33 + 'SPF Coefficients'!$M$6*'Curve Info'!D33 + 'SPF Coefficients'!$M$7*'Curve Info'!M33 + 'SPF Coefficients'!$M$8*'Curve Info'!K33 + 'SPF Coefficients'!$M$9*'Curve Info'!H33 &lt;= 0, 0, 'SPF Coefficients'!$M$3 + 'SPF Coefficients'!$M$4*'Curve Info'!B33 + 'SPF Coefficients'!$M$5*'Curve Info'!J33 + 'SPF Coefficients'!$M$6*'Curve Info'!D33 + 'SPF Coefficients'!$M$7*'Curve Info'!M33 + 'SPF Coefficients'!$M$8*'Curve Info'!K33 + 'SPF Coefficients'!$M$9*'Curve Info'!H33)</f>
        <v>0.21980446340952253</v>
      </c>
      <c r="J32" s="12">
        <f>1/(1+'SPF Coefficients'!$L$10*I32)</f>
        <v>0.68975703122500365</v>
      </c>
      <c r="K32" s="12">
        <f t="shared" si="2"/>
        <v>0.30673315851885541</v>
      </c>
      <c r="L32" s="12">
        <f t="shared" si="3"/>
        <v>1.0801679111993163</v>
      </c>
      <c r="M32" s="12">
        <f t="shared" si="4"/>
        <v>0.33132331513288082</v>
      </c>
      <c r="P32" s="5">
        <v>37</v>
      </c>
      <c r="Q32" s="16">
        <v>0</v>
      </c>
      <c r="R32" s="16">
        <v>0</v>
      </c>
      <c r="S32" s="16">
        <v>0</v>
      </c>
      <c r="T32" s="16">
        <v>0</v>
      </c>
      <c r="U32" s="8">
        <f t="shared" si="5"/>
        <v>0</v>
      </c>
      <c r="V32" s="8">
        <f t="shared" si="6"/>
        <v>0</v>
      </c>
      <c r="W32" s="7">
        <v>0.2374257281133505</v>
      </c>
      <c r="X32" s="7">
        <v>0.21980446340952253</v>
      </c>
      <c r="Y32" s="12">
        <v>0.68975703122500365</v>
      </c>
      <c r="Z32" s="12">
        <f t="shared" si="7"/>
        <v>0.1516116741313572</v>
      </c>
      <c r="AA32" s="12">
        <f t="shared" si="8"/>
        <v>1.0801679111993163</v>
      </c>
      <c r="AB32" s="12">
        <f t="shared" si="9"/>
        <v>0.16376606535989954</v>
      </c>
      <c r="AE32" s="5">
        <v>37</v>
      </c>
      <c r="AF32" s="16">
        <v>0</v>
      </c>
      <c r="AG32" s="16">
        <v>0</v>
      </c>
      <c r="AH32" s="16">
        <v>0</v>
      </c>
      <c r="AI32" s="16">
        <v>0</v>
      </c>
      <c r="AJ32" s="8">
        <f t="shared" si="10"/>
        <v>0</v>
      </c>
      <c r="AK32" s="8">
        <f t="shared" si="11"/>
        <v>0</v>
      </c>
      <c r="AL32" s="7">
        <v>0.2374257281133505</v>
      </c>
      <c r="AM32" s="7">
        <v>0.21980446340952253</v>
      </c>
      <c r="AN32" s="12">
        <v>0.68975703122500365</v>
      </c>
      <c r="AO32" s="12">
        <f t="shared" si="12"/>
        <v>0.1516116741313572</v>
      </c>
      <c r="AP32" s="12">
        <f t="shared" si="13"/>
        <v>1.0801679111993163</v>
      </c>
      <c r="AQ32" s="12">
        <f t="shared" si="14"/>
        <v>0.16376606535989954</v>
      </c>
      <c r="AT32" s="5">
        <v>37</v>
      </c>
      <c r="AU32" s="16">
        <v>0</v>
      </c>
      <c r="AV32" s="16">
        <v>0</v>
      </c>
      <c r="AW32" s="16">
        <v>0</v>
      </c>
      <c r="AX32" s="16">
        <v>0</v>
      </c>
      <c r="AY32" s="8">
        <f t="shared" si="15"/>
        <v>0</v>
      </c>
      <c r="AZ32" s="8">
        <f t="shared" si="16"/>
        <v>0</v>
      </c>
      <c r="BA32" s="7">
        <v>0.2374257281133505</v>
      </c>
      <c r="BB32" s="7">
        <v>0.21980446340952253</v>
      </c>
      <c r="BC32" s="12">
        <v>0.68975703122500365</v>
      </c>
      <c r="BD32" s="12">
        <f t="shared" si="17"/>
        <v>0.1516116741313572</v>
      </c>
      <c r="BE32" s="12">
        <f t="shared" si="18"/>
        <v>1.0801679111993163</v>
      </c>
      <c r="BF32" s="12">
        <f t="shared" si="19"/>
        <v>0.16376606535989954</v>
      </c>
    </row>
    <row r="33" spans="1:58" x14ac:dyDescent="0.3">
      <c r="A33" s="5">
        <v>38</v>
      </c>
      <c r="B33" s="16">
        <v>0</v>
      </c>
      <c r="C33" s="16">
        <v>0</v>
      </c>
      <c r="D33" s="16">
        <v>0</v>
      </c>
      <c r="E33" s="16">
        <v>0</v>
      </c>
      <c r="F33" s="8">
        <f t="shared" si="0"/>
        <v>0</v>
      </c>
      <c r="G33" s="8">
        <f t="shared" si="1"/>
        <v>0</v>
      </c>
      <c r="H33" s="7">
        <f xml:space="preserve"> IF('SPF Coefficients'!$M$3 + 'SPF Coefficients'!$M$4*'Curve Info'!B34 + 'SPF Coefficients'!$M$5*'Curve Info'!J34 + 'SPF Coefficients'!$M$6*'Curve Info'!D34 + 'SPF Coefficients'!$M$7*'Curve Info'!L34 + 'SPF Coefficients'!$M$8*'Curve Info'!K34 + 'SPF Coefficients'!$M$9*'Curve Info'!H34 &lt;= 0, 0, 'SPF Coefficients'!$M$3 + 'SPF Coefficients'!$M$4*'Curve Info'!B34 + 'SPF Coefficients'!$M$5*'Curve Info'!J34 + 'SPF Coefficients'!$M$6*'Curve Info'!D34 + 'SPF Coefficients'!$M$7*'Curve Info'!L34 + 'SPF Coefficients'!$M$8*'Curve Info'!K34 + 'SPF Coefficients'!$M$9*'Curve Info'!H34)</f>
        <v>0.14594596648593214</v>
      </c>
      <c r="I33" s="7">
        <f>IF('SPF Coefficients'!$M$3 + 'SPF Coefficients'!$M$4*'Curve Info'!B34 + 'SPF Coefficients'!$M$5*'Curve Info'!J34 + 'SPF Coefficients'!$M$6*'Curve Info'!D34 + 'SPF Coefficients'!$M$7*'Curve Info'!M34 + 'SPF Coefficients'!$M$8*'Curve Info'!K34 + 'SPF Coefficients'!$M$9*'Curve Info'!H34 &lt;= 0, 0, 'SPF Coefficients'!$M$3 + 'SPF Coefficients'!$M$4*'Curve Info'!B34 + 'SPF Coefficients'!$M$5*'Curve Info'!J34 + 'SPF Coefficients'!$M$6*'Curve Info'!D34 + 'SPF Coefficients'!$M$7*'Curve Info'!M34 + 'SPF Coefficients'!$M$8*'Curve Info'!K34 + 'SPF Coefficients'!$M$9*'Curve Info'!H34)</f>
        <v>0.12832470178210414</v>
      </c>
      <c r="J33" s="12">
        <f>1/(1+'SPF Coefficients'!$L$10*I33)</f>
        <v>0.79202222168247227</v>
      </c>
      <c r="K33" s="12">
        <f t="shared" si="2"/>
        <v>0.10163601540220284</v>
      </c>
      <c r="L33" s="12">
        <f t="shared" si="3"/>
        <v>1.1373177919692263</v>
      </c>
      <c r="M33" s="12">
        <f t="shared" si="4"/>
        <v>0.11559244862178361</v>
      </c>
      <c r="P33" s="5">
        <v>38</v>
      </c>
      <c r="Q33" s="16">
        <v>0</v>
      </c>
      <c r="R33" s="16">
        <v>0</v>
      </c>
      <c r="S33" s="16">
        <v>0</v>
      </c>
      <c r="T33" s="16">
        <v>0</v>
      </c>
      <c r="U33" s="8">
        <f t="shared" si="5"/>
        <v>0</v>
      </c>
      <c r="V33" s="8">
        <f t="shared" si="6"/>
        <v>0</v>
      </c>
      <c r="W33" s="7">
        <v>0.14594596648593214</v>
      </c>
      <c r="X33" s="7">
        <v>0.12832470178210414</v>
      </c>
      <c r="Y33" s="12">
        <v>0.79202222168247227</v>
      </c>
      <c r="Z33" s="12">
        <f t="shared" si="7"/>
        <v>0.10163601540220284</v>
      </c>
      <c r="AA33" s="12">
        <f t="shared" si="8"/>
        <v>1.1373177919692263</v>
      </c>
      <c r="AB33" s="12">
        <f t="shared" si="9"/>
        <v>0.11559244862178361</v>
      </c>
      <c r="AE33" s="5">
        <v>38</v>
      </c>
      <c r="AF33" s="16">
        <v>0</v>
      </c>
      <c r="AG33" s="16">
        <v>0</v>
      </c>
      <c r="AH33" s="16">
        <v>0</v>
      </c>
      <c r="AI33" s="16">
        <v>0</v>
      </c>
      <c r="AJ33" s="8">
        <f t="shared" si="10"/>
        <v>0</v>
      </c>
      <c r="AK33" s="8">
        <f t="shared" si="11"/>
        <v>0</v>
      </c>
      <c r="AL33" s="7">
        <v>0.14594596648593214</v>
      </c>
      <c r="AM33" s="7">
        <v>0.12832470178210414</v>
      </c>
      <c r="AN33" s="12">
        <v>0.79202222168247227</v>
      </c>
      <c r="AO33" s="12">
        <f t="shared" si="12"/>
        <v>0.10163601540220284</v>
      </c>
      <c r="AP33" s="12">
        <f t="shared" si="13"/>
        <v>1.1373177919692263</v>
      </c>
      <c r="AQ33" s="12">
        <f t="shared" si="14"/>
        <v>0.11559244862178361</v>
      </c>
      <c r="AT33" s="5">
        <v>38</v>
      </c>
      <c r="AU33" s="16">
        <v>0</v>
      </c>
      <c r="AV33" s="16">
        <v>0</v>
      </c>
      <c r="AW33" s="16">
        <v>0</v>
      </c>
      <c r="AX33" s="16">
        <v>0</v>
      </c>
      <c r="AY33" s="8">
        <f t="shared" si="15"/>
        <v>0</v>
      </c>
      <c r="AZ33" s="8">
        <f t="shared" si="16"/>
        <v>0</v>
      </c>
      <c r="BA33" s="7">
        <v>0.14594596648593214</v>
      </c>
      <c r="BB33" s="7">
        <v>0.12832470178210414</v>
      </c>
      <c r="BC33" s="12">
        <v>0.79202222168247227</v>
      </c>
      <c r="BD33" s="12">
        <f t="shared" si="17"/>
        <v>0.10163601540220284</v>
      </c>
      <c r="BE33" s="12">
        <f t="shared" si="18"/>
        <v>1.1373177919692263</v>
      </c>
      <c r="BF33" s="12">
        <f t="shared" si="19"/>
        <v>0.11559244862178361</v>
      </c>
    </row>
    <row r="34" spans="1:58" x14ac:dyDescent="0.3">
      <c r="A34" s="5">
        <v>39</v>
      </c>
      <c r="B34" s="16">
        <v>0</v>
      </c>
      <c r="C34" s="16">
        <v>0</v>
      </c>
      <c r="D34" s="16">
        <v>0</v>
      </c>
      <c r="E34" s="16">
        <v>0</v>
      </c>
      <c r="F34" s="8">
        <f t="shared" si="0"/>
        <v>0</v>
      </c>
      <c r="G34" s="8">
        <f t="shared" si="1"/>
        <v>0</v>
      </c>
      <c r="H34" s="7">
        <f xml:space="preserve"> IF('SPF Coefficients'!$M$3 + 'SPF Coefficients'!$M$4*'Curve Info'!B35 + 'SPF Coefficients'!$M$5*'Curve Info'!J35 + 'SPF Coefficients'!$M$6*'Curve Info'!D35 + 'SPF Coefficients'!$M$7*'Curve Info'!L35 + 'SPF Coefficients'!$M$8*'Curve Info'!K35 + 'SPF Coefficients'!$M$9*'Curve Info'!H35 &lt;= 0, 0, 'SPF Coefficients'!$M$3 + 'SPF Coefficients'!$M$4*'Curve Info'!B35 + 'SPF Coefficients'!$M$5*'Curve Info'!J35 + 'SPF Coefficients'!$M$6*'Curve Info'!D35 + 'SPF Coefficients'!$M$7*'Curve Info'!L35 + 'SPF Coefficients'!$M$8*'Curve Info'!K35 + 'SPF Coefficients'!$M$9*'Curve Info'!H35)</f>
        <v>0.13445143532194273</v>
      </c>
      <c r="I34" s="7">
        <f>IF('SPF Coefficients'!$M$3 + 'SPF Coefficients'!$M$4*'Curve Info'!B35 + 'SPF Coefficients'!$M$5*'Curve Info'!J35 + 'SPF Coefficients'!$M$6*'Curve Info'!D35 + 'SPF Coefficients'!$M$7*'Curve Info'!M35 + 'SPF Coefficients'!$M$8*'Curve Info'!K35 + 'SPF Coefficients'!$M$9*'Curve Info'!H35 &lt;= 0, 0, 'SPF Coefficients'!$M$3 + 'SPF Coefficients'!$M$4*'Curve Info'!B35 + 'SPF Coefficients'!$M$5*'Curve Info'!J35 + 'SPF Coefficients'!$M$6*'Curve Info'!D35 + 'SPF Coefficients'!$M$7*'Curve Info'!M35 + 'SPF Coefficients'!$M$8*'Curve Info'!K35 + 'SPF Coefficients'!$M$9*'Curve Info'!H35)</f>
        <v>0.11683017061811478</v>
      </c>
      <c r="J34" s="12">
        <f>1/(1+'SPF Coefficients'!$L$10*I34)</f>
        <v>0.80705718035986085</v>
      </c>
      <c r="K34" s="12">
        <f t="shared" si="2"/>
        <v>9.4288628080017173E-2</v>
      </c>
      <c r="L34" s="12">
        <f t="shared" si="3"/>
        <v>1.1508280319253059</v>
      </c>
      <c r="M34" s="12">
        <f t="shared" si="4"/>
        <v>0.1085099962862633</v>
      </c>
      <c r="P34" s="5">
        <v>39</v>
      </c>
      <c r="Q34" s="16">
        <v>0</v>
      </c>
      <c r="R34" s="16">
        <v>0</v>
      </c>
      <c r="S34" s="16">
        <v>0</v>
      </c>
      <c r="T34" s="16">
        <v>0</v>
      </c>
      <c r="U34" s="8">
        <f t="shared" si="5"/>
        <v>0</v>
      </c>
      <c r="V34" s="8">
        <f t="shared" si="6"/>
        <v>0</v>
      </c>
      <c r="W34" s="7">
        <v>0.13445143532194273</v>
      </c>
      <c r="X34" s="7">
        <v>0.11683017061811478</v>
      </c>
      <c r="Y34" s="12">
        <v>0.80705718035986085</v>
      </c>
      <c r="Z34" s="12">
        <f t="shared" si="7"/>
        <v>9.4288628080017173E-2</v>
      </c>
      <c r="AA34" s="12">
        <f t="shared" si="8"/>
        <v>1.1508280319253059</v>
      </c>
      <c r="AB34" s="12">
        <f t="shared" si="9"/>
        <v>0.1085099962862633</v>
      </c>
      <c r="AE34" s="5">
        <v>39</v>
      </c>
      <c r="AF34" s="16">
        <v>0</v>
      </c>
      <c r="AG34" s="16">
        <v>0</v>
      </c>
      <c r="AH34" s="16">
        <v>0</v>
      </c>
      <c r="AI34" s="16">
        <v>0</v>
      </c>
      <c r="AJ34" s="8">
        <f t="shared" si="10"/>
        <v>0</v>
      </c>
      <c r="AK34" s="8">
        <f t="shared" si="11"/>
        <v>0</v>
      </c>
      <c r="AL34" s="7">
        <v>0.13445143532194273</v>
      </c>
      <c r="AM34" s="7">
        <v>0.11683017061811478</v>
      </c>
      <c r="AN34" s="12">
        <v>0.80705718035986085</v>
      </c>
      <c r="AO34" s="12">
        <f t="shared" si="12"/>
        <v>9.4288628080017173E-2</v>
      </c>
      <c r="AP34" s="12">
        <f t="shared" si="13"/>
        <v>1.1508280319253059</v>
      </c>
      <c r="AQ34" s="12">
        <f t="shared" si="14"/>
        <v>0.1085099962862633</v>
      </c>
      <c r="AT34" s="5">
        <v>39</v>
      </c>
      <c r="AU34" s="16">
        <v>0</v>
      </c>
      <c r="AV34" s="16">
        <v>0</v>
      </c>
      <c r="AW34" s="16">
        <v>0</v>
      </c>
      <c r="AX34" s="16">
        <v>0</v>
      </c>
      <c r="AY34" s="8">
        <f t="shared" si="15"/>
        <v>0</v>
      </c>
      <c r="AZ34" s="8">
        <f t="shared" si="16"/>
        <v>0</v>
      </c>
      <c r="BA34" s="7">
        <v>0.13445143532194273</v>
      </c>
      <c r="BB34" s="7">
        <v>0.11683017061811478</v>
      </c>
      <c r="BC34" s="12">
        <v>0.80705718035986085</v>
      </c>
      <c r="BD34" s="12">
        <f t="shared" si="17"/>
        <v>9.4288628080017173E-2</v>
      </c>
      <c r="BE34" s="12">
        <f t="shared" si="18"/>
        <v>1.1508280319253059</v>
      </c>
      <c r="BF34" s="12">
        <f t="shared" si="19"/>
        <v>0.1085099962862633</v>
      </c>
    </row>
    <row r="35" spans="1:58" x14ac:dyDescent="0.3">
      <c r="A35" s="5">
        <v>41</v>
      </c>
      <c r="B35" s="16">
        <v>0</v>
      </c>
      <c r="C35" s="16">
        <v>2</v>
      </c>
      <c r="D35" s="16">
        <v>0</v>
      </c>
      <c r="E35" s="16">
        <v>2</v>
      </c>
      <c r="F35" s="8">
        <f t="shared" si="0"/>
        <v>0</v>
      </c>
      <c r="G35" s="8">
        <f t="shared" si="1"/>
        <v>0.5</v>
      </c>
      <c r="H35" s="7">
        <f xml:space="preserve"> IF('SPF Coefficients'!$M$3 + 'SPF Coefficients'!$M$4*'Curve Info'!B36 + 'SPF Coefficients'!$M$5*'Curve Info'!J36 + 'SPF Coefficients'!$M$6*'Curve Info'!D36 + 'SPF Coefficients'!$M$7*'Curve Info'!L36 + 'SPF Coefficients'!$M$8*'Curve Info'!K36 + 'SPF Coefficients'!$M$9*'Curve Info'!H36 &lt;= 0, 0, 'SPF Coefficients'!$M$3 + 'SPF Coefficients'!$M$4*'Curve Info'!B36 + 'SPF Coefficients'!$M$5*'Curve Info'!J36 + 'SPF Coefficients'!$M$6*'Curve Info'!D36 + 'SPF Coefficients'!$M$7*'Curve Info'!L36 + 'SPF Coefficients'!$M$8*'Curve Info'!K36 + 'SPF Coefficients'!$M$9*'Curve Info'!H36)</f>
        <v>0.1547986189223218</v>
      </c>
      <c r="I35" s="7">
        <f>IF('SPF Coefficients'!$M$3 + 'SPF Coefficients'!$M$4*'Curve Info'!B36 + 'SPF Coefficients'!$M$5*'Curve Info'!J36 + 'SPF Coefficients'!$M$6*'Curve Info'!D36 + 'SPF Coefficients'!$M$7*'Curve Info'!M36 + 'SPF Coefficients'!$M$8*'Curve Info'!K36 + 'SPF Coefficients'!$M$9*'Curve Info'!H36 &lt;= 0, 0, 'SPF Coefficients'!$M$3 + 'SPF Coefficients'!$M$4*'Curve Info'!B36 + 'SPF Coefficients'!$M$5*'Curve Info'!J36 + 'SPF Coefficients'!$M$6*'Curve Info'!D36 + 'SPF Coefficients'!$M$7*'Curve Info'!M36 + 'SPF Coefficients'!$M$8*'Curve Info'!K36 + 'SPF Coefficients'!$M$9*'Curve Info'!H36)</f>
        <v>0.13717735421849384</v>
      </c>
      <c r="J35" s="12">
        <f>1/(1+'SPF Coefficients'!$L$10*I35)</f>
        <v>0.78081931718330977</v>
      </c>
      <c r="K35" s="12">
        <f t="shared" si="2"/>
        <v>0.21670106946224249</v>
      </c>
      <c r="L35" s="12">
        <f t="shared" si="3"/>
        <v>1.1284560764728055</v>
      </c>
      <c r="M35" s="12">
        <f t="shared" si="4"/>
        <v>0.24453763861282307</v>
      </c>
      <c r="P35" s="5">
        <v>41</v>
      </c>
      <c r="Q35" s="16">
        <v>0</v>
      </c>
      <c r="R35" s="16">
        <v>2</v>
      </c>
      <c r="S35" s="16">
        <v>0</v>
      </c>
      <c r="T35" s="16">
        <v>2</v>
      </c>
      <c r="U35" s="8">
        <f t="shared" si="5"/>
        <v>0</v>
      </c>
      <c r="V35" s="8">
        <f t="shared" si="6"/>
        <v>0.5</v>
      </c>
      <c r="W35" s="7">
        <v>0.1547986189223218</v>
      </c>
      <c r="X35" s="7">
        <v>0.13717735421849384</v>
      </c>
      <c r="Y35" s="12">
        <v>0.78081931718330977</v>
      </c>
      <c r="Z35" s="12">
        <f t="shared" si="7"/>
        <v>0.21670106946224249</v>
      </c>
      <c r="AA35" s="12">
        <f t="shared" si="8"/>
        <v>1.1284560764728055</v>
      </c>
      <c r="AB35" s="12">
        <f t="shared" si="9"/>
        <v>0.24453763861282307</v>
      </c>
      <c r="AE35" s="5">
        <v>41</v>
      </c>
      <c r="AF35" s="16">
        <v>0</v>
      </c>
      <c r="AG35" s="16">
        <v>0</v>
      </c>
      <c r="AH35" s="16">
        <v>0</v>
      </c>
      <c r="AI35" s="16">
        <v>0</v>
      </c>
      <c r="AJ35" s="8">
        <f t="shared" si="10"/>
        <v>0</v>
      </c>
      <c r="AK35" s="8">
        <f t="shared" si="11"/>
        <v>0</v>
      </c>
      <c r="AL35" s="7">
        <v>0.1547986189223218</v>
      </c>
      <c r="AM35" s="7">
        <v>0.13717735421849384</v>
      </c>
      <c r="AN35" s="12">
        <v>0.78081931718330977</v>
      </c>
      <c r="AO35" s="12">
        <f t="shared" si="12"/>
        <v>0.10711072805389737</v>
      </c>
      <c r="AP35" s="12">
        <f t="shared" si="13"/>
        <v>1.1284560764728055</v>
      </c>
      <c r="AQ35" s="12">
        <f t="shared" si="14"/>
        <v>0.1208697519278467</v>
      </c>
      <c r="AT35" s="5">
        <v>41</v>
      </c>
      <c r="AU35" s="16">
        <v>0</v>
      </c>
      <c r="AV35" s="16">
        <v>0</v>
      </c>
      <c r="AW35" s="16">
        <v>0</v>
      </c>
      <c r="AX35" s="16">
        <v>0</v>
      </c>
      <c r="AY35" s="8">
        <f t="shared" si="15"/>
        <v>0</v>
      </c>
      <c r="AZ35" s="8">
        <f t="shared" si="16"/>
        <v>0</v>
      </c>
      <c r="BA35" s="7">
        <v>0.1547986189223218</v>
      </c>
      <c r="BB35" s="7">
        <v>0.13717735421849384</v>
      </c>
      <c r="BC35" s="12">
        <v>0.78081931718330977</v>
      </c>
      <c r="BD35" s="12">
        <f t="shared" si="17"/>
        <v>0.10711072805389737</v>
      </c>
      <c r="BE35" s="12">
        <f t="shared" si="18"/>
        <v>1.1284560764728055</v>
      </c>
      <c r="BF35" s="12">
        <f t="shared" si="19"/>
        <v>0.1208697519278467</v>
      </c>
    </row>
    <row r="36" spans="1:58" x14ac:dyDescent="0.3">
      <c r="A36" s="5">
        <v>43</v>
      </c>
      <c r="B36" s="16">
        <v>0</v>
      </c>
      <c r="C36" s="16">
        <v>4</v>
      </c>
      <c r="D36" s="16">
        <v>0</v>
      </c>
      <c r="E36" s="16">
        <v>4</v>
      </c>
      <c r="F36" s="8">
        <f t="shared" si="0"/>
        <v>0</v>
      </c>
      <c r="G36" s="8">
        <f t="shared" si="1"/>
        <v>1</v>
      </c>
      <c r="H36" s="7">
        <f xml:space="preserve"> IF('SPF Coefficients'!$M$3 + 'SPF Coefficients'!$M$4*'Curve Info'!B37 + 'SPF Coefficients'!$M$5*'Curve Info'!J37 + 'SPF Coefficients'!$M$6*'Curve Info'!D37 + 'SPF Coefficients'!$M$7*'Curve Info'!L37 + 'SPF Coefficients'!$M$8*'Curve Info'!K37 + 'SPF Coefficients'!$M$9*'Curve Info'!H37 &lt;= 0, 0, 'SPF Coefficients'!$M$3 + 'SPF Coefficients'!$M$4*'Curve Info'!B37 + 'SPF Coefficients'!$M$5*'Curve Info'!J37 + 'SPF Coefficients'!$M$6*'Curve Info'!D37 + 'SPF Coefficients'!$M$7*'Curve Info'!L37 + 'SPF Coefficients'!$M$8*'Curve Info'!K37 + 'SPF Coefficients'!$M$9*'Curve Info'!H37)</f>
        <v>0.1768089299892257</v>
      </c>
      <c r="I36" s="7">
        <f>IF('SPF Coefficients'!$M$3 + 'SPF Coefficients'!$M$4*'Curve Info'!B37 + 'SPF Coefficients'!$M$5*'Curve Info'!J37 + 'SPF Coefficients'!$M$6*'Curve Info'!D37 + 'SPF Coefficients'!$M$7*'Curve Info'!M37 + 'SPF Coefficients'!$M$8*'Curve Info'!K37 + 'SPF Coefficients'!$M$9*'Curve Info'!H37 &lt;= 0, 0, 'SPF Coefficients'!$M$3 + 'SPF Coefficients'!$M$4*'Curve Info'!B37 + 'SPF Coefficients'!$M$5*'Curve Info'!J37 + 'SPF Coefficients'!$M$6*'Curve Info'!D37 + 'SPF Coefficients'!$M$7*'Curve Info'!M37 + 'SPF Coefficients'!$M$8*'Curve Info'!K37 + 'SPF Coefficients'!$M$9*'Curve Info'!H37)</f>
        <v>0.15918766528539774</v>
      </c>
      <c r="J36" s="12">
        <f>1/(1+'SPF Coefficients'!$L$10*I36)</f>
        <v>0.75429245994256566</v>
      </c>
      <c r="K36" s="12">
        <f t="shared" si="2"/>
        <v>0.36578159569807078</v>
      </c>
      <c r="L36" s="12">
        <f t="shared" si="3"/>
        <v>1.1106949126506498</v>
      </c>
      <c r="M36" s="12">
        <f t="shared" si="4"/>
        <v>0.40627175748308403</v>
      </c>
      <c r="P36" s="5">
        <v>43</v>
      </c>
      <c r="Q36" s="16">
        <v>0</v>
      </c>
      <c r="R36" s="16">
        <v>0</v>
      </c>
      <c r="S36" s="16">
        <v>0</v>
      </c>
      <c r="T36" s="16">
        <v>0</v>
      </c>
      <c r="U36" s="8">
        <f t="shared" si="5"/>
        <v>0</v>
      </c>
      <c r="V36" s="8">
        <f t="shared" si="6"/>
        <v>0</v>
      </c>
      <c r="W36" s="7">
        <v>0.1768089299892257</v>
      </c>
      <c r="X36" s="7">
        <v>0.15918766528539774</v>
      </c>
      <c r="Y36" s="12">
        <v>0.75429245994256566</v>
      </c>
      <c r="Z36" s="12">
        <f t="shared" si="7"/>
        <v>0.12007405564063642</v>
      </c>
      <c r="AA36" s="12">
        <f t="shared" si="8"/>
        <v>1.1106949126506498</v>
      </c>
      <c r="AB36" s="12">
        <f t="shared" si="9"/>
        <v>0.13336564274138593</v>
      </c>
      <c r="AE36" s="5">
        <v>43</v>
      </c>
      <c r="AF36" s="16">
        <v>0</v>
      </c>
      <c r="AG36" s="16">
        <v>0</v>
      </c>
      <c r="AH36" s="16">
        <v>0</v>
      </c>
      <c r="AI36" s="16">
        <v>0</v>
      </c>
      <c r="AJ36" s="8">
        <f t="shared" si="10"/>
        <v>0</v>
      </c>
      <c r="AK36" s="8">
        <f t="shared" si="11"/>
        <v>0</v>
      </c>
      <c r="AL36" s="7">
        <v>0.1768089299892257</v>
      </c>
      <c r="AM36" s="7">
        <v>0.15918766528539774</v>
      </c>
      <c r="AN36" s="12">
        <v>0.75429245994256566</v>
      </c>
      <c r="AO36" s="12">
        <f t="shared" si="12"/>
        <v>0.12007405564063642</v>
      </c>
      <c r="AP36" s="12">
        <f t="shared" si="13"/>
        <v>1.1106949126506498</v>
      </c>
      <c r="AQ36" s="12">
        <f t="shared" si="14"/>
        <v>0.13336564274138593</v>
      </c>
      <c r="AT36" s="5">
        <v>43</v>
      </c>
      <c r="AU36" s="16">
        <v>0</v>
      </c>
      <c r="AV36" s="16">
        <v>0</v>
      </c>
      <c r="AW36" s="16">
        <v>0</v>
      </c>
      <c r="AX36" s="16">
        <v>0</v>
      </c>
      <c r="AY36" s="8">
        <f t="shared" si="15"/>
        <v>0</v>
      </c>
      <c r="AZ36" s="8">
        <f t="shared" si="16"/>
        <v>0</v>
      </c>
      <c r="BA36" s="7">
        <v>0.1768089299892257</v>
      </c>
      <c r="BB36" s="7">
        <v>0.15918766528539774</v>
      </c>
      <c r="BC36" s="12">
        <v>0.75429245994256566</v>
      </c>
      <c r="BD36" s="12">
        <f t="shared" si="17"/>
        <v>0.12007405564063642</v>
      </c>
      <c r="BE36" s="12">
        <f t="shared" si="18"/>
        <v>1.1106949126506498</v>
      </c>
      <c r="BF36" s="12">
        <f t="shared" si="19"/>
        <v>0.13336564274138593</v>
      </c>
    </row>
    <row r="37" spans="1:58" x14ac:dyDescent="0.3">
      <c r="A37" s="5">
        <v>45</v>
      </c>
      <c r="B37" s="16">
        <v>1</v>
      </c>
      <c r="C37" s="16">
        <v>0</v>
      </c>
      <c r="D37" s="16">
        <v>0</v>
      </c>
      <c r="E37" s="16">
        <v>1</v>
      </c>
      <c r="F37" s="8">
        <f t="shared" si="0"/>
        <v>0.33333333333333331</v>
      </c>
      <c r="G37" s="8">
        <f t="shared" si="1"/>
        <v>0</v>
      </c>
      <c r="H37" s="7">
        <f xml:space="preserve"> IF('SPF Coefficients'!$M$3 + 'SPF Coefficients'!$M$4*'Curve Info'!B38 + 'SPF Coefficients'!$M$5*'Curve Info'!J38 + 'SPF Coefficients'!$M$6*'Curve Info'!D38 + 'SPF Coefficients'!$M$7*'Curve Info'!L38 + 'SPF Coefficients'!$M$8*'Curve Info'!K38 + 'SPF Coefficients'!$M$9*'Curve Info'!H38 &lt;= 0, 0, 'SPF Coefficients'!$M$3 + 'SPF Coefficients'!$M$4*'Curve Info'!B38 + 'SPF Coefficients'!$M$5*'Curve Info'!J38 + 'SPF Coefficients'!$M$6*'Curve Info'!D38 + 'SPF Coefficients'!$M$7*'Curve Info'!L38 + 'SPF Coefficients'!$M$8*'Curve Info'!K38 + 'SPF Coefficients'!$M$9*'Curve Info'!H38)</f>
        <v>0.17096498657717127</v>
      </c>
      <c r="I37" s="7">
        <f>IF('SPF Coefficients'!$M$3 + 'SPF Coefficients'!$M$4*'Curve Info'!B38 + 'SPF Coefficients'!$M$5*'Curve Info'!J38 + 'SPF Coefficients'!$M$6*'Curve Info'!D38 + 'SPF Coefficients'!$M$7*'Curve Info'!M38 + 'SPF Coefficients'!$M$8*'Curve Info'!K38 + 'SPF Coefficients'!$M$9*'Curve Info'!H38 &lt;= 0, 0, 'SPF Coefficients'!$M$3 + 'SPF Coefficients'!$M$4*'Curve Info'!B38 + 'SPF Coefficients'!$M$5*'Curve Info'!J38 + 'SPF Coefficients'!$M$6*'Curve Info'!D38 + 'SPF Coefficients'!$M$7*'Curve Info'!M38 + 'SPF Coefficients'!$M$8*'Curve Info'!K38 + 'SPF Coefficients'!$M$9*'Curve Info'!H38)</f>
        <v>0.16624770249196438</v>
      </c>
      <c r="J37" s="12">
        <f>1/(1+'SPF Coefficients'!$L$10*I37)</f>
        <v>0.74616136895217822</v>
      </c>
      <c r="K37" s="12">
        <f t="shared" si="2"/>
        <v>0.1240476132765586</v>
      </c>
      <c r="L37" s="12">
        <f t="shared" si="3"/>
        <v>1.0283750332455566</v>
      </c>
      <c r="M37" s="12">
        <f t="shared" si="4"/>
        <v>0.1275674684273129</v>
      </c>
      <c r="P37" s="5">
        <v>45</v>
      </c>
      <c r="Q37" s="16">
        <v>0</v>
      </c>
      <c r="R37" s="16">
        <v>0</v>
      </c>
      <c r="S37" s="16">
        <v>0</v>
      </c>
      <c r="T37" s="16">
        <v>0</v>
      </c>
      <c r="U37" s="8">
        <f t="shared" si="5"/>
        <v>0</v>
      </c>
      <c r="V37" s="8">
        <f t="shared" si="6"/>
        <v>0</v>
      </c>
      <c r="W37" s="7">
        <v>0.17096498657717127</v>
      </c>
      <c r="X37" s="7">
        <v>0.16624770249196438</v>
      </c>
      <c r="Y37" s="12">
        <v>0.74616136895217822</v>
      </c>
      <c r="Z37" s="12">
        <f t="shared" si="7"/>
        <v>0.1240476132765586</v>
      </c>
      <c r="AA37" s="12">
        <f t="shared" si="8"/>
        <v>1.0283750332455566</v>
      </c>
      <c r="AB37" s="12">
        <f t="shared" si="9"/>
        <v>0.1275674684273129</v>
      </c>
      <c r="AE37" s="5">
        <v>45</v>
      </c>
      <c r="AF37" s="16">
        <v>1</v>
      </c>
      <c r="AG37" s="16">
        <v>0</v>
      </c>
      <c r="AH37" s="16">
        <v>0</v>
      </c>
      <c r="AI37" s="16">
        <v>1</v>
      </c>
      <c r="AJ37" s="8">
        <f t="shared" si="10"/>
        <v>0.33333333333333331</v>
      </c>
      <c r="AK37" s="8">
        <f t="shared" si="11"/>
        <v>0</v>
      </c>
      <c r="AL37" s="7">
        <v>0.17096498657717127</v>
      </c>
      <c r="AM37" s="7">
        <v>0.16624770249196438</v>
      </c>
      <c r="AN37" s="12">
        <v>0.74616136895217822</v>
      </c>
      <c r="AO37" s="12">
        <f t="shared" si="12"/>
        <v>0.1240476132765586</v>
      </c>
      <c r="AP37" s="12">
        <f t="shared" si="13"/>
        <v>1.0283750332455566</v>
      </c>
      <c r="AQ37" s="12">
        <f t="shared" si="14"/>
        <v>0.1275674684273129</v>
      </c>
      <c r="AT37" s="5">
        <v>45</v>
      </c>
      <c r="AU37" s="16">
        <v>0</v>
      </c>
      <c r="AV37" s="16">
        <v>0</v>
      </c>
      <c r="AW37" s="16">
        <v>0</v>
      </c>
      <c r="AX37" s="16">
        <v>0</v>
      </c>
      <c r="AY37" s="8">
        <f t="shared" si="15"/>
        <v>0</v>
      </c>
      <c r="AZ37" s="8">
        <f t="shared" si="16"/>
        <v>0</v>
      </c>
      <c r="BA37" s="7">
        <v>0.17096498657717127</v>
      </c>
      <c r="BB37" s="7">
        <v>0.16624770249196438</v>
      </c>
      <c r="BC37" s="12">
        <v>0.74616136895217822</v>
      </c>
      <c r="BD37" s="12">
        <f t="shared" si="17"/>
        <v>0.1240476132765586</v>
      </c>
      <c r="BE37" s="12">
        <f t="shared" si="18"/>
        <v>1.0283750332455566</v>
      </c>
      <c r="BF37" s="12">
        <f t="shared" si="19"/>
        <v>0.1275674684273129</v>
      </c>
    </row>
    <row r="38" spans="1:58" x14ac:dyDescent="0.3">
      <c r="A38" s="5">
        <v>46</v>
      </c>
      <c r="B38" s="16">
        <v>0</v>
      </c>
      <c r="C38" s="16">
        <v>3</v>
      </c>
      <c r="D38" s="16">
        <v>0</v>
      </c>
      <c r="E38" s="16">
        <v>3</v>
      </c>
      <c r="F38" s="8">
        <f t="shared" si="0"/>
        <v>0</v>
      </c>
      <c r="G38" s="8">
        <f t="shared" si="1"/>
        <v>0.75</v>
      </c>
      <c r="H38" s="7">
        <f xml:space="preserve"> IF('SPF Coefficients'!$M$3 + 'SPF Coefficients'!$M$4*'Curve Info'!B39 + 'SPF Coefficients'!$M$5*'Curve Info'!J39 + 'SPF Coefficients'!$M$6*'Curve Info'!D39 + 'SPF Coefficients'!$M$7*'Curve Info'!L39 + 'SPF Coefficients'!$M$8*'Curve Info'!K39 + 'SPF Coefficients'!$M$9*'Curve Info'!H39 &lt;= 0, 0, 'SPF Coefficients'!$M$3 + 'SPF Coefficients'!$M$4*'Curve Info'!B39 + 'SPF Coefficients'!$M$5*'Curve Info'!J39 + 'SPF Coefficients'!$M$6*'Curve Info'!D39 + 'SPF Coefficients'!$M$7*'Curve Info'!L39 + 'SPF Coefficients'!$M$8*'Curve Info'!K39 + 'SPF Coefficients'!$M$9*'Curve Info'!H39)</f>
        <v>0.16498764869492183</v>
      </c>
      <c r="I38" s="7">
        <f>IF('SPF Coefficients'!$M$3 + 'SPF Coefficients'!$M$4*'Curve Info'!B39 + 'SPF Coefficients'!$M$5*'Curve Info'!J39 + 'SPF Coefficients'!$M$6*'Curve Info'!D39 + 'SPF Coefficients'!$M$7*'Curve Info'!M39 + 'SPF Coefficients'!$M$8*'Curve Info'!K39 + 'SPF Coefficients'!$M$9*'Curve Info'!H39 &lt;= 0, 0, 'SPF Coefficients'!$M$3 + 'SPF Coefficients'!$M$4*'Curve Info'!B39 + 'SPF Coefficients'!$M$5*'Curve Info'!J39 + 'SPF Coefficients'!$M$6*'Curve Info'!D39 + 'SPF Coefficients'!$M$7*'Curve Info'!M39 + 'SPF Coefficients'!$M$8*'Curve Info'!K39 + 'SPF Coefficients'!$M$9*'Curve Info'!H39)</f>
        <v>0.16027036460971494</v>
      </c>
      <c r="J38" s="12">
        <f>1/(1+'SPF Coefficients'!$L$10*I38)</f>
        <v>0.75303402277976961</v>
      </c>
      <c r="K38" s="12">
        <f t="shared" si="2"/>
        <v>0.30591352030960683</v>
      </c>
      <c r="L38" s="12">
        <f t="shared" si="3"/>
        <v>1.0294332897831378</v>
      </c>
      <c r="M38" s="12">
        <f t="shared" si="4"/>
        <v>0.31491756160145928</v>
      </c>
      <c r="P38" s="5">
        <v>46</v>
      </c>
      <c r="Q38" s="16">
        <v>0</v>
      </c>
      <c r="R38" s="16">
        <v>0</v>
      </c>
      <c r="S38" s="16">
        <v>0</v>
      </c>
      <c r="T38" s="16">
        <v>0</v>
      </c>
      <c r="U38" s="8">
        <f t="shared" si="5"/>
        <v>0</v>
      </c>
      <c r="V38" s="8">
        <f t="shared" si="6"/>
        <v>0</v>
      </c>
      <c r="W38" s="7">
        <v>0.16498764869492183</v>
      </c>
      <c r="X38" s="7">
        <v>0.16027036460971494</v>
      </c>
      <c r="Y38" s="12">
        <v>0.75303402277976961</v>
      </c>
      <c r="Z38" s="12">
        <f t="shared" si="7"/>
        <v>0.12068903739443407</v>
      </c>
      <c r="AA38" s="12">
        <f t="shared" si="8"/>
        <v>1.0294332897831378</v>
      </c>
      <c r="AB38" s="12">
        <f t="shared" si="9"/>
        <v>0.12424131280571239</v>
      </c>
      <c r="AE38" s="5">
        <v>46</v>
      </c>
      <c r="AF38" s="16">
        <v>0</v>
      </c>
      <c r="AG38" s="16">
        <v>0</v>
      </c>
      <c r="AH38" s="16">
        <v>0</v>
      </c>
      <c r="AI38" s="16">
        <v>0</v>
      </c>
      <c r="AJ38" s="8">
        <f t="shared" si="10"/>
        <v>0</v>
      </c>
      <c r="AK38" s="8">
        <f t="shared" si="11"/>
        <v>0</v>
      </c>
      <c r="AL38" s="7">
        <v>0.16498764869492183</v>
      </c>
      <c r="AM38" s="7">
        <v>0.16027036460971494</v>
      </c>
      <c r="AN38" s="12">
        <v>0.75303402277976961</v>
      </c>
      <c r="AO38" s="12">
        <f t="shared" si="12"/>
        <v>0.12068903739443407</v>
      </c>
      <c r="AP38" s="12">
        <f t="shared" si="13"/>
        <v>1.0294332897831378</v>
      </c>
      <c r="AQ38" s="12">
        <f t="shared" si="14"/>
        <v>0.12424131280571239</v>
      </c>
      <c r="AT38" s="5">
        <v>46</v>
      </c>
      <c r="AU38" s="16">
        <v>0</v>
      </c>
      <c r="AV38" s="16">
        <v>0</v>
      </c>
      <c r="AW38" s="16">
        <v>0</v>
      </c>
      <c r="AX38" s="16">
        <v>0</v>
      </c>
      <c r="AY38" s="8">
        <f t="shared" si="15"/>
        <v>0</v>
      </c>
      <c r="AZ38" s="8">
        <f t="shared" si="16"/>
        <v>0</v>
      </c>
      <c r="BA38" s="7">
        <v>0.16498764869492183</v>
      </c>
      <c r="BB38" s="7">
        <v>0.16027036460971494</v>
      </c>
      <c r="BC38" s="12">
        <v>0.75303402277976961</v>
      </c>
      <c r="BD38" s="12">
        <f t="shared" si="17"/>
        <v>0.12068903739443407</v>
      </c>
      <c r="BE38" s="12">
        <f t="shared" si="18"/>
        <v>1.0294332897831378</v>
      </c>
      <c r="BF38" s="12">
        <f t="shared" si="19"/>
        <v>0.12424131280571239</v>
      </c>
    </row>
    <row r="39" spans="1:58" x14ac:dyDescent="0.3">
      <c r="A39" s="5">
        <v>48</v>
      </c>
      <c r="B39" s="16">
        <v>1</v>
      </c>
      <c r="C39" s="16">
        <v>1</v>
      </c>
      <c r="D39" s="16">
        <v>0</v>
      </c>
      <c r="E39" s="16">
        <v>2</v>
      </c>
      <c r="F39" s="8">
        <f t="shared" si="0"/>
        <v>0.33333333333333331</v>
      </c>
      <c r="G39" s="8">
        <f t="shared" si="1"/>
        <v>0.25</v>
      </c>
      <c r="H39" s="7">
        <f xml:space="preserve"> IF('SPF Coefficients'!$M$3 + 'SPF Coefficients'!$M$4*'Curve Info'!B40 + 'SPF Coefficients'!$M$5*'Curve Info'!J40 + 'SPF Coefficients'!$M$6*'Curve Info'!D40 + 'SPF Coefficients'!$M$7*'Curve Info'!L40 + 'SPF Coefficients'!$M$8*'Curve Info'!K40 + 'SPF Coefficients'!$M$9*'Curve Info'!H40 &lt;= 0, 0, 'SPF Coefficients'!$M$3 + 'SPF Coefficients'!$M$4*'Curve Info'!B40 + 'SPF Coefficients'!$M$5*'Curve Info'!J40 + 'SPF Coefficients'!$M$6*'Curve Info'!D40 + 'SPF Coefficients'!$M$7*'Curve Info'!L40 + 'SPF Coefficients'!$M$8*'Curve Info'!K40 + 'SPF Coefficients'!$M$9*'Curve Info'!H40)</f>
        <v>0.21870267563957363</v>
      </c>
      <c r="I39" s="7">
        <f>IF('SPF Coefficients'!$M$3 + 'SPF Coefficients'!$M$4*'Curve Info'!B40 + 'SPF Coefficients'!$M$5*'Curve Info'!J40 + 'SPF Coefficients'!$M$6*'Curve Info'!D40 + 'SPF Coefficients'!$M$7*'Curve Info'!M40 + 'SPF Coefficients'!$M$8*'Curve Info'!K40 + 'SPF Coefficients'!$M$9*'Curve Info'!H40 &lt;= 0, 0, 'SPF Coefficients'!$M$3 + 'SPF Coefficients'!$M$4*'Curve Info'!B40 + 'SPF Coefficients'!$M$5*'Curve Info'!J40 + 'SPF Coefficients'!$M$6*'Curve Info'!D40 + 'SPF Coefficients'!$M$7*'Curve Info'!M40 + 'SPF Coefficients'!$M$8*'Curve Info'!K40 + 'SPF Coefficients'!$M$9*'Curve Info'!H40)</f>
        <v>0.21398539155436674</v>
      </c>
      <c r="J39" s="12">
        <f>1/(1+'SPF Coefficients'!$L$10*I39)</f>
        <v>0.69546914736395782</v>
      </c>
      <c r="K39" s="12">
        <f t="shared" si="2"/>
        <v>0.22495295097166865</v>
      </c>
      <c r="L39" s="12">
        <f t="shared" si="3"/>
        <v>1.0220448884428093</v>
      </c>
      <c r="M39" s="12">
        <f t="shared" si="4"/>
        <v>0.22991201368071984</v>
      </c>
      <c r="P39" s="5">
        <v>48</v>
      </c>
      <c r="Q39" s="16">
        <v>0</v>
      </c>
      <c r="R39" s="16">
        <v>0</v>
      </c>
      <c r="S39" s="16">
        <v>0</v>
      </c>
      <c r="T39" s="16">
        <v>0</v>
      </c>
      <c r="U39" s="8">
        <f t="shared" si="5"/>
        <v>0</v>
      </c>
      <c r="V39" s="8">
        <f t="shared" si="6"/>
        <v>0</v>
      </c>
      <c r="W39" s="7">
        <v>0.21870267563957363</v>
      </c>
      <c r="X39" s="7">
        <v>0.21398539155436674</v>
      </c>
      <c r="Y39" s="12">
        <v>0.69546914736395782</v>
      </c>
      <c r="Z39" s="12">
        <f t="shared" si="7"/>
        <v>0.1488202378126581</v>
      </c>
      <c r="AA39" s="12">
        <f t="shared" si="8"/>
        <v>1.0220448884428093</v>
      </c>
      <c r="AB39" s="12">
        <f t="shared" si="9"/>
        <v>0.1521009633532705</v>
      </c>
      <c r="AE39" s="5">
        <v>48</v>
      </c>
      <c r="AF39" s="16">
        <v>0</v>
      </c>
      <c r="AG39" s="16">
        <v>0</v>
      </c>
      <c r="AH39" s="16">
        <v>0</v>
      </c>
      <c r="AI39" s="16">
        <v>0</v>
      </c>
      <c r="AJ39" s="8">
        <f t="shared" si="10"/>
        <v>0</v>
      </c>
      <c r="AK39" s="8">
        <f t="shared" si="11"/>
        <v>0</v>
      </c>
      <c r="AL39" s="7">
        <v>0.21870267563957363</v>
      </c>
      <c r="AM39" s="7">
        <v>0.21398539155436674</v>
      </c>
      <c r="AN39" s="12">
        <v>0.69546914736395782</v>
      </c>
      <c r="AO39" s="12">
        <f t="shared" si="12"/>
        <v>0.1488202378126581</v>
      </c>
      <c r="AP39" s="12">
        <f t="shared" si="13"/>
        <v>1.0220448884428093</v>
      </c>
      <c r="AQ39" s="12">
        <f t="shared" si="14"/>
        <v>0.1521009633532705</v>
      </c>
      <c r="AT39" s="5">
        <v>48</v>
      </c>
      <c r="AU39" s="16">
        <v>0</v>
      </c>
      <c r="AV39" s="16">
        <v>0</v>
      </c>
      <c r="AW39" s="16">
        <v>0</v>
      </c>
      <c r="AX39" s="16">
        <v>0</v>
      </c>
      <c r="AY39" s="8">
        <f t="shared" si="15"/>
        <v>0</v>
      </c>
      <c r="AZ39" s="8">
        <f t="shared" si="16"/>
        <v>0</v>
      </c>
      <c r="BA39" s="7">
        <v>0.21870267563957363</v>
      </c>
      <c r="BB39" s="7">
        <v>0.21398539155436674</v>
      </c>
      <c r="BC39" s="12">
        <v>0.69546914736395782</v>
      </c>
      <c r="BD39" s="12">
        <f t="shared" si="17"/>
        <v>0.1488202378126581</v>
      </c>
      <c r="BE39" s="12">
        <f t="shared" si="18"/>
        <v>1.0220448884428093</v>
      </c>
      <c r="BF39" s="12">
        <f t="shared" si="19"/>
        <v>0.1521009633532705</v>
      </c>
    </row>
    <row r="40" spans="1:58" x14ac:dyDescent="0.3">
      <c r="A40" s="5">
        <v>50</v>
      </c>
      <c r="B40" s="16">
        <v>0</v>
      </c>
      <c r="C40" s="16">
        <v>2</v>
      </c>
      <c r="D40" s="16">
        <v>0</v>
      </c>
      <c r="E40" s="16">
        <v>2</v>
      </c>
      <c r="F40" s="8">
        <f t="shared" si="0"/>
        <v>0</v>
      </c>
      <c r="G40" s="8">
        <f t="shared" si="1"/>
        <v>0.5</v>
      </c>
      <c r="H40" s="7">
        <f xml:space="preserve"> IF('SPF Coefficients'!$M$3 + 'SPF Coefficients'!$M$4*'Curve Info'!B41 + 'SPF Coefficients'!$M$5*'Curve Info'!J41 + 'SPF Coefficients'!$M$6*'Curve Info'!D41 + 'SPF Coefficients'!$M$7*'Curve Info'!L41 + 'SPF Coefficients'!$M$8*'Curve Info'!K41 + 'SPF Coefficients'!$M$9*'Curve Info'!H41 &lt;= 0, 0, 'SPF Coefficients'!$M$3 + 'SPF Coefficients'!$M$4*'Curve Info'!B41 + 'SPF Coefficients'!$M$5*'Curve Info'!J41 + 'SPF Coefficients'!$M$6*'Curve Info'!D41 + 'SPF Coefficients'!$M$7*'Curve Info'!L41 + 'SPF Coefficients'!$M$8*'Curve Info'!K41 + 'SPF Coefficients'!$M$9*'Curve Info'!H41)</f>
        <v>0.12538937840212669</v>
      </c>
      <c r="I40" s="7">
        <f>IF('SPF Coefficients'!$M$3 + 'SPF Coefficients'!$M$4*'Curve Info'!B41 + 'SPF Coefficients'!$M$5*'Curve Info'!J41 + 'SPF Coefficients'!$M$6*'Curve Info'!D41 + 'SPF Coefficients'!$M$7*'Curve Info'!M41 + 'SPF Coefficients'!$M$8*'Curve Info'!K41 + 'SPF Coefficients'!$M$9*'Curve Info'!H41 &lt;= 0, 0, 'SPF Coefficients'!$M$3 + 'SPF Coefficients'!$M$4*'Curve Info'!B41 + 'SPF Coefficients'!$M$5*'Curve Info'!J41 + 'SPF Coefficients'!$M$6*'Curve Info'!D41 + 'SPF Coefficients'!$M$7*'Curve Info'!M41 + 'SPF Coefficients'!$M$8*'Curve Info'!K41 + 'SPF Coefficients'!$M$9*'Curve Info'!H41)</f>
        <v>0.12067209431691979</v>
      </c>
      <c r="J40" s="12">
        <f>1/(1+'SPF Coefficients'!$L$10*I40)</f>
        <v>0.80196879708323476</v>
      </c>
      <c r="K40" s="12">
        <f t="shared" si="2"/>
        <v>0.19579085577923744</v>
      </c>
      <c r="L40" s="12">
        <f t="shared" si="3"/>
        <v>1.0390917561504978</v>
      </c>
      <c r="M40" s="12">
        <f t="shared" si="4"/>
        <v>0.20344466416985665</v>
      </c>
      <c r="P40" s="5">
        <v>50</v>
      </c>
      <c r="Q40" s="16">
        <v>0</v>
      </c>
      <c r="R40" s="16">
        <v>0</v>
      </c>
      <c r="S40" s="16">
        <v>0</v>
      </c>
      <c r="T40" s="16">
        <v>0</v>
      </c>
      <c r="U40" s="8">
        <f t="shared" si="5"/>
        <v>0</v>
      </c>
      <c r="V40" s="8">
        <f t="shared" si="6"/>
        <v>0</v>
      </c>
      <c r="W40" s="7">
        <v>0.12538937840212669</v>
      </c>
      <c r="X40" s="7">
        <v>0.12067209431691979</v>
      </c>
      <c r="Y40" s="12">
        <v>0.80196879708323476</v>
      </c>
      <c r="Z40" s="12">
        <f t="shared" si="7"/>
        <v>9.677525432085482E-2</v>
      </c>
      <c r="AA40" s="12">
        <f t="shared" si="8"/>
        <v>1.0390917561504978</v>
      </c>
      <c r="AB40" s="12">
        <f t="shared" si="9"/>
        <v>0.10055836896416809</v>
      </c>
      <c r="AE40" s="5">
        <v>50</v>
      </c>
      <c r="AF40" s="16">
        <v>0</v>
      </c>
      <c r="AG40" s="16">
        <v>0</v>
      </c>
      <c r="AH40" s="16">
        <v>0</v>
      </c>
      <c r="AI40" s="16">
        <v>0</v>
      </c>
      <c r="AJ40" s="8">
        <f t="shared" si="10"/>
        <v>0</v>
      </c>
      <c r="AK40" s="8">
        <f t="shared" si="11"/>
        <v>0</v>
      </c>
      <c r="AL40" s="7">
        <v>0.12538937840212669</v>
      </c>
      <c r="AM40" s="7">
        <v>0.12067209431691979</v>
      </c>
      <c r="AN40" s="12">
        <v>0.80196879708323476</v>
      </c>
      <c r="AO40" s="12">
        <f t="shared" si="12"/>
        <v>9.677525432085482E-2</v>
      </c>
      <c r="AP40" s="12">
        <f t="shared" si="13"/>
        <v>1.0390917561504978</v>
      </c>
      <c r="AQ40" s="12">
        <f t="shared" si="14"/>
        <v>0.10055836896416809</v>
      </c>
      <c r="AT40" s="5">
        <v>50</v>
      </c>
      <c r="AU40" s="16">
        <v>0</v>
      </c>
      <c r="AV40" s="16">
        <v>0</v>
      </c>
      <c r="AW40" s="16">
        <v>0</v>
      </c>
      <c r="AX40" s="16">
        <v>0</v>
      </c>
      <c r="AY40" s="8">
        <f t="shared" si="15"/>
        <v>0</v>
      </c>
      <c r="AZ40" s="8">
        <f t="shared" si="16"/>
        <v>0</v>
      </c>
      <c r="BA40" s="7">
        <v>0.12538937840212669</v>
      </c>
      <c r="BB40" s="7">
        <v>0.12067209431691979</v>
      </c>
      <c r="BC40" s="12">
        <v>0.80196879708323476</v>
      </c>
      <c r="BD40" s="12">
        <f t="shared" si="17"/>
        <v>9.677525432085482E-2</v>
      </c>
      <c r="BE40" s="12">
        <f t="shared" si="18"/>
        <v>1.0390917561504978</v>
      </c>
      <c r="BF40" s="12">
        <f t="shared" si="19"/>
        <v>0.10055836896416809</v>
      </c>
    </row>
    <row r="41" spans="1:58" x14ac:dyDescent="0.3">
      <c r="A41" s="5">
        <v>52</v>
      </c>
      <c r="B41" s="16">
        <v>0</v>
      </c>
      <c r="C41" s="16">
        <v>1</v>
      </c>
      <c r="D41" s="16">
        <v>0</v>
      </c>
      <c r="E41" s="16">
        <v>1</v>
      </c>
      <c r="F41" s="8">
        <f t="shared" si="0"/>
        <v>0</v>
      </c>
      <c r="G41" s="8">
        <f t="shared" si="1"/>
        <v>0.25</v>
      </c>
      <c r="H41" s="7">
        <f xml:space="preserve"> IF('SPF Coefficients'!$M$3 + 'SPF Coefficients'!$M$4*'Curve Info'!B42 + 'SPF Coefficients'!$M$5*'Curve Info'!J42 + 'SPF Coefficients'!$M$6*'Curve Info'!D42 + 'SPF Coefficients'!$M$7*'Curve Info'!L42 + 'SPF Coefficients'!$M$8*'Curve Info'!K42 + 'SPF Coefficients'!$M$9*'Curve Info'!H42 &lt;= 0, 0, 'SPF Coefficients'!$M$3 + 'SPF Coefficients'!$M$4*'Curve Info'!B42 + 'SPF Coefficients'!$M$5*'Curve Info'!J42 + 'SPF Coefficients'!$M$6*'Curve Info'!D42 + 'SPF Coefficients'!$M$7*'Curve Info'!L42 + 'SPF Coefficients'!$M$8*'Curve Info'!K42 + 'SPF Coefficients'!$M$9*'Curve Info'!H42)</f>
        <v>0.14417001286877604</v>
      </c>
      <c r="I41" s="7">
        <f>IF('SPF Coefficients'!$M$3 + 'SPF Coefficients'!$M$4*'Curve Info'!B42 + 'SPF Coefficients'!$M$5*'Curve Info'!J42 + 'SPF Coefficients'!$M$6*'Curve Info'!D42 + 'SPF Coefficients'!$M$7*'Curve Info'!M42 + 'SPF Coefficients'!$M$8*'Curve Info'!K42 + 'SPF Coefficients'!$M$9*'Curve Info'!H42 &lt;= 0, 0, 'SPF Coefficients'!$M$3 + 'SPF Coefficients'!$M$4*'Curve Info'!B42 + 'SPF Coefficients'!$M$5*'Curve Info'!J42 + 'SPF Coefficients'!$M$6*'Curve Info'!D42 + 'SPF Coefficients'!$M$7*'Curve Info'!M42 + 'SPF Coefficients'!$M$8*'Curve Info'!K42 + 'SPF Coefficients'!$M$9*'Curve Info'!H42)</f>
        <v>0.12997384366906015</v>
      </c>
      <c r="J41" s="12">
        <f>1/(1+'SPF Coefficients'!$L$10*I41)</f>
        <v>0.78991095627873864</v>
      </c>
      <c r="K41" s="12">
        <f t="shared" si="2"/>
        <v>0.15519002407416593</v>
      </c>
      <c r="L41" s="12">
        <f t="shared" si="3"/>
        <v>1.1092232775377655</v>
      </c>
      <c r="M41" s="12">
        <f t="shared" si="4"/>
        <v>0.17214038714471108</v>
      </c>
      <c r="P41" s="5">
        <v>52</v>
      </c>
      <c r="Q41" s="16">
        <v>0</v>
      </c>
      <c r="R41" s="16">
        <v>0</v>
      </c>
      <c r="S41" s="16">
        <v>0</v>
      </c>
      <c r="T41" s="16">
        <v>0</v>
      </c>
      <c r="U41" s="8">
        <f t="shared" si="5"/>
        <v>0</v>
      </c>
      <c r="V41" s="8">
        <f t="shared" si="6"/>
        <v>0</v>
      </c>
      <c r="W41" s="7">
        <v>0.14417001286877604</v>
      </c>
      <c r="X41" s="7">
        <v>0.12997384366906015</v>
      </c>
      <c r="Y41" s="12">
        <v>0.78991095627873864</v>
      </c>
      <c r="Z41" s="12">
        <f t="shared" si="7"/>
        <v>0.10266776314385058</v>
      </c>
      <c r="AA41" s="12">
        <f t="shared" si="8"/>
        <v>1.1092232775377655</v>
      </c>
      <c r="AB41" s="12">
        <f t="shared" si="9"/>
        <v>0.11388147273189295</v>
      </c>
      <c r="AE41" s="5">
        <v>52</v>
      </c>
      <c r="AF41" s="16">
        <v>0</v>
      </c>
      <c r="AG41" s="16">
        <v>0</v>
      </c>
      <c r="AH41" s="16">
        <v>0</v>
      </c>
      <c r="AI41" s="16">
        <v>0</v>
      </c>
      <c r="AJ41" s="8">
        <f t="shared" si="10"/>
        <v>0</v>
      </c>
      <c r="AK41" s="8">
        <f t="shared" si="11"/>
        <v>0</v>
      </c>
      <c r="AL41" s="7">
        <v>0.14417001286877604</v>
      </c>
      <c r="AM41" s="7">
        <v>0.12997384366906015</v>
      </c>
      <c r="AN41" s="12">
        <v>0.78991095627873864</v>
      </c>
      <c r="AO41" s="12">
        <f t="shared" si="12"/>
        <v>0.10266776314385058</v>
      </c>
      <c r="AP41" s="12">
        <f t="shared" si="13"/>
        <v>1.1092232775377655</v>
      </c>
      <c r="AQ41" s="12">
        <f t="shared" si="14"/>
        <v>0.11388147273189295</v>
      </c>
      <c r="AT41" s="5">
        <v>52</v>
      </c>
      <c r="AU41" s="16">
        <v>0</v>
      </c>
      <c r="AV41" s="16">
        <v>0</v>
      </c>
      <c r="AW41" s="16">
        <v>0</v>
      </c>
      <c r="AX41" s="16">
        <v>0</v>
      </c>
      <c r="AY41" s="8">
        <f t="shared" si="15"/>
        <v>0</v>
      </c>
      <c r="AZ41" s="8">
        <f t="shared" si="16"/>
        <v>0</v>
      </c>
      <c r="BA41" s="7">
        <v>0.14417001286877604</v>
      </c>
      <c r="BB41" s="7">
        <v>0.12997384366906015</v>
      </c>
      <c r="BC41" s="12">
        <v>0.78991095627873864</v>
      </c>
      <c r="BD41" s="12">
        <f t="shared" si="17"/>
        <v>0.10266776314385058</v>
      </c>
      <c r="BE41" s="12">
        <f t="shared" si="18"/>
        <v>1.1092232775377655</v>
      </c>
      <c r="BF41" s="12">
        <f t="shared" si="19"/>
        <v>0.11388147273189295</v>
      </c>
    </row>
    <row r="42" spans="1:58" x14ac:dyDescent="0.3">
      <c r="A42" s="5">
        <v>53</v>
      </c>
      <c r="B42" s="16">
        <v>1</v>
      </c>
      <c r="C42" s="16">
        <v>0</v>
      </c>
      <c r="D42" s="16">
        <v>0</v>
      </c>
      <c r="E42" s="16">
        <v>1</v>
      </c>
      <c r="F42" s="8">
        <f t="shared" si="0"/>
        <v>0.33333333333333331</v>
      </c>
      <c r="G42" s="8">
        <f t="shared" si="1"/>
        <v>0</v>
      </c>
      <c r="H42" s="7">
        <f xml:space="preserve"> IF('SPF Coefficients'!$M$3 + 'SPF Coefficients'!$M$4*'Curve Info'!B43 + 'SPF Coefficients'!$M$5*'Curve Info'!J43 + 'SPF Coefficients'!$M$6*'Curve Info'!D43 + 'SPF Coefficients'!$M$7*'Curve Info'!L43 + 'SPF Coefficients'!$M$8*'Curve Info'!K43 + 'SPF Coefficients'!$M$9*'Curve Info'!H43 &lt;= 0, 0, 'SPF Coefficients'!$M$3 + 'SPF Coefficients'!$M$4*'Curve Info'!B43 + 'SPF Coefficients'!$M$5*'Curve Info'!J43 + 'SPF Coefficients'!$M$6*'Curve Info'!D43 + 'SPF Coefficients'!$M$7*'Curve Info'!L43 + 'SPF Coefficients'!$M$8*'Curve Info'!K43 + 'SPF Coefficients'!$M$9*'Curve Info'!H43)</f>
        <v>0.20107147206898399</v>
      </c>
      <c r="I42" s="7">
        <f>IF('SPF Coefficients'!$M$3 + 'SPF Coefficients'!$M$4*'Curve Info'!B43 + 'SPF Coefficients'!$M$5*'Curve Info'!J43 + 'SPF Coefficients'!$M$6*'Curve Info'!D43 + 'SPF Coefficients'!$M$7*'Curve Info'!M43 + 'SPF Coefficients'!$M$8*'Curve Info'!K43 + 'SPF Coefficients'!$M$9*'Curve Info'!H43 &lt;= 0, 0, 'SPF Coefficients'!$M$3 + 'SPF Coefficients'!$M$4*'Curve Info'!B43 + 'SPF Coefficients'!$M$5*'Curve Info'!J43 + 'SPF Coefficients'!$M$6*'Curve Info'!D43 + 'SPF Coefficients'!$M$7*'Curve Info'!M43 + 'SPF Coefficients'!$M$8*'Curve Info'!K43 + 'SPF Coefficients'!$M$9*'Curve Info'!H43)</f>
        <v>0.1868753028692681</v>
      </c>
      <c r="J42" s="12">
        <f>1/(1+'SPF Coefficients'!$L$10*I42)</f>
        <v>0.72337809524475238</v>
      </c>
      <c r="K42" s="12">
        <f t="shared" si="2"/>
        <v>0.13518150063785736</v>
      </c>
      <c r="L42" s="12">
        <f t="shared" si="3"/>
        <v>1.07596599968936</v>
      </c>
      <c r="M42" s="12">
        <f t="shared" si="4"/>
        <v>0.14545069847332007</v>
      </c>
      <c r="P42" s="5">
        <v>53</v>
      </c>
      <c r="Q42" s="16">
        <v>0</v>
      </c>
      <c r="R42" s="16">
        <v>0</v>
      </c>
      <c r="S42" s="16">
        <v>0</v>
      </c>
      <c r="T42" s="16">
        <v>0</v>
      </c>
      <c r="U42" s="8">
        <f t="shared" si="5"/>
        <v>0</v>
      </c>
      <c r="V42" s="8">
        <f t="shared" si="6"/>
        <v>0</v>
      </c>
      <c r="W42" s="7">
        <v>0.20107147206898399</v>
      </c>
      <c r="X42" s="7">
        <v>0.1868753028692681</v>
      </c>
      <c r="Y42" s="12">
        <v>0.72337809524475238</v>
      </c>
      <c r="Z42" s="12">
        <f t="shared" si="7"/>
        <v>0.13518150063785736</v>
      </c>
      <c r="AA42" s="12">
        <f t="shared" si="8"/>
        <v>1.07596599968936</v>
      </c>
      <c r="AB42" s="12">
        <f t="shared" si="9"/>
        <v>0.14545069847332007</v>
      </c>
      <c r="AE42" s="5">
        <v>53</v>
      </c>
      <c r="AF42" s="16">
        <v>1</v>
      </c>
      <c r="AG42" s="16">
        <v>0</v>
      </c>
      <c r="AH42" s="16">
        <v>0</v>
      </c>
      <c r="AI42" s="16">
        <v>1</v>
      </c>
      <c r="AJ42" s="8">
        <f t="shared" si="10"/>
        <v>0.33333333333333331</v>
      </c>
      <c r="AK42" s="8">
        <f t="shared" si="11"/>
        <v>0</v>
      </c>
      <c r="AL42" s="7">
        <v>0.20107147206898399</v>
      </c>
      <c r="AM42" s="7">
        <v>0.1868753028692681</v>
      </c>
      <c r="AN42" s="12">
        <v>0.72337809524475238</v>
      </c>
      <c r="AO42" s="12">
        <f t="shared" si="12"/>
        <v>0.13518150063785736</v>
      </c>
      <c r="AP42" s="12">
        <f t="shared" si="13"/>
        <v>1.07596599968936</v>
      </c>
      <c r="AQ42" s="12">
        <f t="shared" si="14"/>
        <v>0.14545069847332007</v>
      </c>
      <c r="AT42" s="5">
        <v>53</v>
      </c>
      <c r="AU42" s="16">
        <v>0</v>
      </c>
      <c r="AV42" s="16">
        <v>0</v>
      </c>
      <c r="AW42" s="16">
        <v>0</v>
      </c>
      <c r="AX42" s="16">
        <v>0</v>
      </c>
      <c r="AY42" s="8">
        <f t="shared" si="15"/>
        <v>0</v>
      </c>
      <c r="AZ42" s="8">
        <f t="shared" si="16"/>
        <v>0</v>
      </c>
      <c r="BA42" s="7">
        <v>0.20107147206898399</v>
      </c>
      <c r="BB42" s="7">
        <v>0.1868753028692681</v>
      </c>
      <c r="BC42" s="12">
        <v>0.72337809524475238</v>
      </c>
      <c r="BD42" s="12">
        <f t="shared" si="17"/>
        <v>0.13518150063785736</v>
      </c>
      <c r="BE42" s="12">
        <f t="shared" si="18"/>
        <v>1.07596599968936</v>
      </c>
      <c r="BF42" s="12">
        <f t="shared" si="19"/>
        <v>0.14545069847332007</v>
      </c>
    </row>
    <row r="43" spans="1:58" x14ac:dyDescent="0.3">
      <c r="A43" s="5">
        <v>54</v>
      </c>
      <c r="B43" s="16">
        <v>4</v>
      </c>
      <c r="C43" s="16">
        <v>2</v>
      </c>
      <c r="D43" s="16">
        <v>0</v>
      </c>
      <c r="E43" s="16">
        <v>6</v>
      </c>
      <c r="F43" s="8">
        <f t="shared" si="0"/>
        <v>1.3333333333333333</v>
      </c>
      <c r="G43" s="8">
        <f t="shared" si="1"/>
        <v>0.5</v>
      </c>
      <c r="H43" s="7">
        <f xml:space="preserve"> IF('SPF Coefficients'!$M$3 + 'SPF Coefficients'!$M$4*'Curve Info'!B44 + 'SPF Coefficients'!$M$5*'Curve Info'!J44 + 'SPF Coefficients'!$M$6*'Curve Info'!D44 + 'SPF Coefficients'!$M$7*'Curve Info'!L44 + 'SPF Coefficients'!$M$8*'Curve Info'!K44 + 'SPF Coefficients'!$M$9*'Curve Info'!H44 &lt;= 0, 0, 'SPF Coefficients'!$M$3 + 'SPF Coefficients'!$M$4*'Curve Info'!B44 + 'SPF Coefficients'!$M$5*'Curve Info'!J44 + 'SPF Coefficients'!$M$6*'Curve Info'!D44 + 'SPF Coefficients'!$M$7*'Curve Info'!L44 + 'SPF Coefficients'!$M$8*'Curve Info'!K44 + 'SPF Coefficients'!$M$9*'Curve Info'!H44)</f>
        <v>8.3114819654039621E-2</v>
      </c>
      <c r="I43" s="7">
        <f>IF('SPF Coefficients'!$M$3 + 'SPF Coefficients'!$M$4*'Curve Info'!B44 + 'SPF Coefficients'!$M$5*'Curve Info'!J44 + 'SPF Coefficients'!$M$6*'Curve Info'!D44 + 'SPF Coefficients'!$M$7*'Curve Info'!M44 + 'SPF Coefficients'!$M$8*'Curve Info'!K44 + 'SPF Coefficients'!$M$9*'Curve Info'!H44 &lt;= 0, 0, 'SPF Coefficients'!$M$3 + 'SPF Coefficients'!$M$4*'Curve Info'!B44 + 'SPF Coefficients'!$M$5*'Curve Info'!J44 + 'SPF Coefficients'!$M$6*'Curve Info'!D44 + 'SPF Coefficients'!$M$7*'Curve Info'!M44 + 'SPF Coefficients'!$M$8*'Curve Info'!K44 + 'SPF Coefficients'!$M$9*'Curve Info'!H44)</f>
        <v>6.8918650454323729E-2</v>
      </c>
      <c r="J43" s="12">
        <f>1/(1+'SPF Coefficients'!$L$10*I43)</f>
        <v>0.87640250243606765</v>
      </c>
      <c r="K43" s="12">
        <f t="shared" si="2"/>
        <v>0.12219922650465212</v>
      </c>
      <c r="L43" s="12">
        <f t="shared" si="3"/>
        <v>1.2059844339105927</v>
      </c>
      <c r="M43" s="12">
        <f t="shared" si="4"/>
        <v>0.14737036500052519</v>
      </c>
      <c r="P43" s="5">
        <v>54</v>
      </c>
      <c r="Q43" s="16">
        <v>0</v>
      </c>
      <c r="R43" s="16">
        <v>0</v>
      </c>
      <c r="S43" s="16">
        <v>0</v>
      </c>
      <c r="T43" s="16">
        <v>0</v>
      </c>
      <c r="U43" s="8">
        <f t="shared" si="5"/>
        <v>0</v>
      </c>
      <c r="V43" s="8">
        <f t="shared" si="6"/>
        <v>0</v>
      </c>
      <c r="W43" s="7">
        <v>8.3114819654039621E-2</v>
      </c>
      <c r="X43" s="7">
        <v>6.8918650454323729E-2</v>
      </c>
      <c r="Y43" s="12">
        <v>0.87640250243606765</v>
      </c>
      <c r="Z43" s="12">
        <f t="shared" si="7"/>
        <v>6.0400477722685947E-2</v>
      </c>
      <c r="AA43" s="12">
        <f t="shared" si="8"/>
        <v>1.2059844339105927</v>
      </c>
      <c r="AB43" s="12">
        <f t="shared" si="9"/>
        <v>7.2842035934322785E-2</v>
      </c>
      <c r="AE43" s="5">
        <v>54</v>
      </c>
      <c r="AF43" s="16">
        <v>0</v>
      </c>
      <c r="AG43" s="16">
        <v>0</v>
      </c>
      <c r="AH43" s="16">
        <v>0</v>
      </c>
      <c r="AI43" s="16">
        <v>0</v>
      </c>
      <c r="AJ43" s="8">
        <f t="shared" si="10"/>
        <v>0</v>
      </c>
      <c r="AK43" s="8">
        <f t="shared" si="11"/>
        <v>0</v>
      </c>
      <c r="AL43" s="7">
        <v>8.3114819654039621E-2</v>
      </c>
      <c r="AM43" s="7">
        <v>6.8918650454323729E-2</v>
      </c>
      <c r="AN43" s="12">
        <v>0.87640250243606765</v>
      </c>
      <c r="AO43" s="12">
        <f t="shared" si="12"/>
        <v>6.0400477722685947E-2</v>
      </c>
      <c r="AP43" s="12">
        <f t="shared" si="13"/>
        <v>1.2059844339105927</v>
      </c>
      <c r="AQ43" s="12">
        <f t="shared" si="14"/>
        <v>7.2842035934322785E-2</v>
      </c>
      <c r="AT43" s="5">
        <v>54</v>
      </c>
      <c r="AU43" s="16">
        <v>0</v>
      </c>
      <c r="AV43" s="16">
        <v>0</v>
      </c>
      <c r="AW43" s="16">
        <v>0</v>
      </c>
      <c r="AX43" s="16">
        <v>0</v>
      </c>
      <c r="AY43" s="8">
        <f t="shared" si="15"/>
        <v>0</v>
      </c>
      <c r="AZ43" s="8">
        <f t="shared" si="16"/>
        <v>0</v>
      </c>
      <c r="BA43" s="7">
        <v>8.3114819654039621E-2</v>
      </c>
      <c r="BB43" s="7">
        <v>6.8918650454323729E-2</v>
      </c>
      <c r="BC43" s="12">
        <v>0.87640250243606765</v>
      </c>
      <c r="BD43" s="12">
        <f t="shared" si="17"/>
        <v>6.0400477722685947E-2</v>
      </c>
      <c r="BE43" s="12">
        <f t="shared" si="18"/>
        <v>1.2059844339105927</v>
      </c>
      <c r="BF43" s="12">
        <f t="shared" si="19"/>
        <v>7.2842035934322785E-2</v>
      </c>
    </row>
    <row r="44" spans="1:58" x14ac:dyDescent="0.3">
      <c r="A44" s="5">
        <v>55</v>
      </c>
      <c r="B44" s="16">
        <v>1</v>
      </c>
      <c r="C44" s="16">
        <v>0</v>
      </c>
      <c r="D44" s="16">
        <v>0</v>
      </c>
      <c r="E44" s="16">
        <v>1</v>
      </c>
      <c r="F44" s="8">
        <f t="shared" si="0"/>
        <v>0.33333333333333331</v>
      </c>
      <c r="G44" s="8">
        <f t="shared" si="1"/>
        <v>0</v>
      </c>
      <c r="H44" s="7">
        <f xml:space="preserve"> IF('SPF Coefficients'!$M$3 + 'SPF Coefficients'!$M$4*'Curve Info'!B45 + 'SPF Coefficients'!$M$5*'Curve Info'!J45 + 'SPF Coefficients'!$M$6*'Curve Info'!D45 + 'SPF Coefficients'!$M$7*'Curve Info'!L45 + 'SPF Coefficients'!$M$8*'Curve Info'!K45 + 'SPF Coefficients'!$M$9*'Curve Info'!H45 &lt;= 0, 0, 'SPF Coefficients'!$M$3 + 'SPF Coefficients'!$M$4*'Curve Info'!B45 + 'SPF Coefficients'!$M$5*'Curve Info'!J45 + 'SPF Coefficients'!$M$6*'Curve Info'!D45 + 'SPF Coefficients'!$M$7*'Curve Info'!L45 + 'SPF Coefficients'!$M$8*'Curve Info'!K45 + 'SPF Coefficients'!$M$9*'Curve Info'!H45)</f>
        <v>0.20534296894011089</v>
      </c>
      <c r="I44" s="7">
        <f>IF('SPF Coefficients'!$M$3 + 'SPF Coefficients'!$M$4*'Curve Info'!B45 + 'SPF Coefficients'!$M$5*'Curve Info'!J45 + 'SPF Coefficients'!$M$6*'Curve Info'!D45 + 'SPF Coefficients'!$M$7*'Curve Info'!M45 + 'SPF Coefficients'!$M$8*'Curve Info'!K45 + 'SPF Coefficients'!$M$9*'Curve Info'!H45 &lt;= 0, 0, 'SPF Coefficients'!$M$3 + 'SPF Coefficients'!$M$4*'Curve Info'!B45 + 'SPF Coefficients'!$M$5*'Curve Info'!J45 + 'SPF Coefficients'!$M$6*'Curve Info'!D45 + 'SPF Coefficients'!$M$7*'Curve Info'!M45 + 'SPF Coefficients'!$M$8*'Curve Info'!K45 + 'SPF Coefficients'!$M$9*'Curve Info'!H45)</f>
        <v>0.19933588860089729</v>
      </c>
      <c r="J44" s="12">
        <f>1/(1+'SPF Coefficients'!$L$10*I44)</f>
        <v>0.71027719954226398</v>
      </c>
      <c r="K44" s="12">
        <f t="shared" si="2"/>
        <v>0.14158373672371402</v>
      </c>
      <c r="L44" s="12">
        <f t="shared" si="3"/>
        <v>1.0301354682359318</v>
      </c>
      <c r="M44" s="12">
        <f t="shared" si="4"/>
        <v>0.14585042892447603</v>
      </c>
      <c r="P44" s="5">
        <v>55</v>
      </c>
      <c r="Q44" s="16">
        <v>0</v>
      </c>
      <c r="R44" s="16">
        <v>0</v>
      </c>
      <c r="S44" s="16">
        <v>0</v>
      </c>
      <c r="T44" s="16">
        <v>0</v>
      </c>
      <c r="U44" s="8">
        <f t="shared" si="5"/>
        <v>0</v>
      </c>
      <c r="V44" s="8">
        <f t="shared" si="6"/>
        <v>0</v>
      </c>
      <c r="W44" s="7">
        <v>0.20534296894011089</v>
      </c>
      <c r="X44" s="7">
        <v>0.19933588860089729</v>
      </c>
      <c r="Y44" s="12">
        <v>0.71027719954226398</v>
      </c>
      <c r="Z44" s="12">
        <f t="shared" si="7"/>
        <v>0.14158373672371402</v>
      </c>
      <c r="AA44" s="12">
        <f t="shared" si="8"/>
        <v>1.0301354682359318</v>
      </c>
      <c r="AB44" s="12">
        <f t="shared" si="9"/>
        <v>0.14585042892447603</v>
      </c>
      <c r="AE44" s="5">
        <v>55</v>
      </c>
      <c r="AF44" s="16">
        <v>0</v>
      </c>
      <c r="AG44" s="16">
        <v>0</v>
      </c>
      <c r="AH44" s="16">
        <v>0</v>
      </c>
      <c r="AI44" s="16">
        <v>0</v>
      </c>
      <c r="AJ44" s="8">
        <f t="shared" si="10"/>
        <v>0</v>
      </c>
      <c r="AK44" s="8">
        <f t="shared" si="11"/>
        <v>0</v>
      </c>
      <c r="AL44" s="7">
        <v>0.20534296894011089</v>
      </c>
      <c r="AM44" s="7">
        <v>0.19933588860089729</v>
      </c>
      <c r="AN44" s="12">
        <v>0.71027719954226398</v>
      </c>
      <c r="AO44" s="12">
        <f t="shared" si="12"/>
        <v>0.14158373672371402</v>
      </c>
      <c r="AP44" s="12">
        <f t="shared" si="13"/>
        <v>1.0301354682359318</v>
      </c>
      <c r="AQ44" s="12">
        <f t="shared" si="14"/>
        <v>0.14585042892447603</v>
      </c>
      <c r="AT44" s="5">
        <v>55</v>
      </c>
      <c r="AU44" s="16">
        <v>1</v>
      </c>
      <c r="AV44" s="16">
        <v>0</v>
      </c>
      <c r="AW44" s="16">
        <v>0</v>
      </c>
      <c r="AX44" s="16">
        <v>1</v>
      </c>
      <c r="AY44" s="8">
        <f t="shared" si="15"/>
        <v>0.33333333333333331</v>
      </c>
      <c r="AZ44" s="8">
        <f t="shared" si="16"/>
        <v>0</v>
      </c>
      <c r="BA44" s="7">
        <v>0.20534296894011089</v>
      </c>
      <c r="BB44" s="7">
        <v>0.19933588860089729</v>
      </c>
      <c r="BC44" s="12">
        <v>0.71027719954226398</v>
      </c>
      <c r="BD44" s="12">
        <f t="shared" si="17"/>
        <v>0.14158373672371402</v>
      </c>
      <c r="BE44" s="12">
        <f t="shared" si="18"/>
        <v>1.0301354682359318</v>
      </c>
      <c r="BF44" s="12">
        <f t="shared" si="19"/>
        <v>0.14585042892447603</v>
      </c>
    </row>
    <row r="45" spans="1:58" x14ac:dyDescent="0.3">
      <c r="A45" s="5">
        <v>56</v>
      </c>
      <c r="B45" s="16">
        <v>0</v>
      </c>
      <c r="C45" s="16">
        <v>0</v>
      </c>
      <c r="D45" s="16">
        <v>0</v>
      </c>
      <c r="E45" s="16">
        <v>0</v>
      </c>
      <c r="F45" s="8">
        <f t="shared" si="0"/>
        <v>0</v>
      </c>
      <c r="G45" s="8">
        <f t="shared" si="1"/>
        <v>0</v>
      </c>
      <c r="H45" s="7">
        <f xml:space="preserve"> IF('SPF Coefficients'!$M$3 + 'SPF Coefficients'!$M$4*'Curve Info'!B46 + 'SPF Coefficients'!$M$5*'Curve Info'!J46 + 'SPF Coefficients'!$M$6*'Curve Info'!D46 + 'SPF Coefficients'!$M$7*'Curve Info'!L46 + 'SPF Coefficients'!$M$8*'Curve Info'!K46 + 'SPF Coefficients'!$M$9*'Curve Info'!H46 &lt;= 0, 0, 'SPF Coefficients'!$M$3 + 'SPF Coefficients'!$M$4*'Curve Info'!B46 + 'SPF Coefficients'!$M$5*'Curve Info'!J46 + 'SPF Coefficients'!$M$6*'Curve Info'!D46 + 'SPF Coefficients'!$M$7*'Curve Info'!L46 + 'SPF Coefficients'!$M$8*'Curve Info'!K46 + 'SPF Coefficients'!$M$9*'Curve Info'!H46)</f>
        <v>0.16387665437619703</v>
      </c>
      <c r="I45" s="7">
        <f>IF('SPF Coefficients'!$M$3 + 'SPF Coefficients'!$M$4*'Curve Info'!B46 + 'SPF Coefficients'!$M$5*'Curve Info'!J46 + 'SPF Coefficients'!$M$6*'Curve Info'!D46 + 'SPF Coefficients'!$M$7*'Curve Info'!M46 + 'SPF Coefficients'!$M$8*'Curve Info'!K46 + 'SPF Coefficients'!$M$9*'Curve Info'!H46 &lt;= 0, 0, 'SPF Coefficients'!$M$3 + 'SPF Coefficients'!$M$4*'Curve Info'!B46 + 'SPF Coefficients'!$M$5*'Curve Info'!J46 + 'SPF Coefficients'!$M$6*'Curve Info'!D46 + 'SPF Coefficients'!$M$7*'Curve Info'!M46 + 'SPF Coefficients'!$M$8*'Curve Info'!K46 + 'SPF Coefficients'!$M$9*'Curve Info'!H46)</f>
        <v>0.15786957403698343</v>
      </c>
      <c r="J45" s="12">
        <f>1/(1+'SPF Coefficients'!$L$10*I45)</f>
        <v>0.75583018531185175</v>
      </c>
      <c r="K45" s="12">
        <f t="shared" si="2"/>
        <v>0.11932258939947629</v>
      </c>
      <c r="L45" s="12">
        <f t="shared" si="3"/>
        <v>1.0380509061094088</v>
      </c>
      <c r="M45" s="12">
        <f t="shared" si="4"/>
        <v>0.1238629220454473</v>
      </c>
      <c r="P45" s="5">
        <v>56</v>
      </c>
      <c r="Q45" s="16">
        <v>0</v>
      </c>
      <c r="R45" s="16">
        <v>0</v>
      </c>
      <c r="S45" s="16">
        <v>0</v>
      </c>
      <c r="T45" s="16">
        <v>0</v>
      </c>
      <c r="U45" s="8">
        <f t="shared" si="5"/>
        <v>0</v>
      </c>
      <c r="V45" s="8">
        <f t="shared" si="6"/>
        <v>0</v>
      </c>
      <c r="W45" s="7">
        <v>0.16387665437619703</v>
      </c>
      <c r="X45" s="7">
        <v>0.15786957403698343</v>
      </c>
      <c r="Y45" s="12">
        <v>0.75583018531185175</v>
      </c>
      <c r="Z45" s="12">
        <f t="shared" si="7"/>
        <v>0.11932258939947629</v>
      </c>
      <c r="AA45" s="12">
        <f t="shared" si="8"/>
        <v>1.0380509061094088</v>
      </c>
      <c r="AB45" s="12">
        <f t="shared" si="9"/>
        <v>0.1238629220454473</v>
      </c>
      <c r="AE45" s="5">
        <v>56</v>
      </c>
      <c r="AF45" s="16">
        <v>0</v>
      </c>
      <c r="AG45" s="16">
        <v>0</v>
      </c>
      <c r="AH45" s="16">
        <v>0</v>
      </c>
      <c r="AI45" s="16">
        <v>0</v>
      </c>
      <c r="AJ45" s="8">
        <f t="shared" si="10"/>
        <v>0</v>
      </c>
      <c r="AK45" s="8">
        <f t="shared" si="11"/>
        <v>0</v>
      </c>
      <c r="AL45" s="7">
        <v>0.16387665437619703</v>
      </c>
      <c r="AM45" s="7">
        <v>0.15786957403698343</v>
      </c>
      <c r="AN45" s="12">
        <v>0.75583018531185175</v>
      </c>
      <c r="AO45" s="12">
        <f t="shared" si="12"/>
        <v>0.11932258939947629</v>
      </c>
      <c r="AP45" s="12">
        <f t="shared" si="13"/>
        <v>1.0380509061094088</v>
      </c>
      <c r="AQ45" s="12">
        <f t="shared" si="14"/>
        <v>0.1238629220454473</v>
      </c>
      <c r="AT45" s="5">
        <v>56</v>
      </c>
      <c r="AU45" s="16">
        <v>0</v>
      </c>
      <c r="AV45" s="16">
        <v>0</v>
      </c>
      <c r="AW45" s="16">
        <v>0</v>
      </c>
      <c r="AX45" s="16">
        <v>0</v>
      </c>
      <c r="AY45" s="8">
        <f t="shared" si="15"/>
        <v>0</v>
      </c>
      <c r="AZ45" s="8">
        <f t="shared" si="16"/>
        <v>0</v>
      </c>
      <c r="BA45" s="7">
        <v>0.16387665437619703</v>
      </c>
      <c r="BB45" s="7">
        <v>0.15786957403698343</v>
      </c>
      <c r="BC45" s="12">
        <v>0.75583018531185175</v>
      </c>
      <c r="BD45" s="12">
        <f t="shared" si="17"/>
        <v>0.11932258939947629</v>
      </c>
      <c r="BE45" s="12">
        <f t="shared" si="18"/>
        <v>1.0380509061094088</v>
      </c>
      <c r="BF45" s="12">
        <f t="shared" si="19"/>
        <v>0.1238629220454473</v>
      </c>
    </row>
    <row r="46" spans="1:58" x14ac:dyDescent="0.3">
      <c r="A46" s="5">
        <v>57</v>
      </c>
      <c r="B46" s="16">
        <v>0</v>
      </c>
      <c r="C46" s="16">
        <v>2</v>
      </c>
      <c r="D46" s="16">
        <v>1</v>
      </c>
      <c r="E46" s="16">
        <v>3</v>
      </c>
      <c r="F46" s="8">
        <f t="shared" si="0"/>
        <v>0</v>
      </c>
      <c r="G46" s="8">
        <f t="shared" si="1"/>
        <v>0.5</v>
      </c>
      <c r="H46" s="7">
        <f xml:space="preserve"> IF('SPF Coefficients'!$M$3 + 'SPF Coefficients'!$M$4*'Curve Info'!B47 + 'SPF Coefficients'!$M$5*'Curve Info'!J47 + 'SPF Coefficients'!$M$6*'Curve Info'!D47 + 'SPF Coefficients'!$M$7*'Curve Info'!L47 + 'SPF Coefficients'!$M$8*'Curve Info'!K47 + 'SPF Coefficients'!$M$9*'Curve Info'!H47 &lt;= 0, 0, 'SPF Coefficients'!$M$3 + 'SPF Coefficients'!$M$4*'Curve Info'!B47 + 'SPF Coefficients'!$M$5*'Curve Info'!J47 + 'SPF Coefficients'!$M$6*'Curve Info'!D47 + 'SPF Coefficients'!$M$7*'Curve Info'!L47 + 'SPF Coefficients'!$M$8*'Curve Info'!K47 + 'SPF Coefficients'!$M$9*'Curve Info'!H47)</f>
        <v>0.10456362805394799</v>
      </c>
      <c r="I46" s="7">
        <f>IF('SPF Coefficients'!$M$3 + 'SPF Coefficients'!$M$4*'Curve Info'!B47 + 'SPF Coefficients'!$M$5*'Curve Info'!J47 + 'SPF Coefficients'!$M$6*'Curve Info'!D47 + 'SPF Coefficients'!$M$7*'Curve Info'!M47 + 'SPF Coefficients'!$M$8*'Curve Info'!K47 + 'SPF Coefficients'!$M$9*'Curve Info'!H47 &lt;= 0, 0, 'SPF Coefficients'!$M$3 + 'SPF Coefficients'!$M$4*'Curve Info'!B47 + 'SPF Coefficients'!$M$5*'Curve Info'!J47 + 'SPF Coefficients'!$M$6*'Curve Info'!D47 + 'SPF Coefficients'!$M$7*'Curve Info'!M47 + 'SPF Coefficients'!$M$8*'Curve Info'!K47 + 'SPF Coefficients'!$M$9*'Curve Info'!H47)</f>
        <v>9.8556547714734391E-2</v>
      </c>
      <c r="J46" s="12">
        <f>1/(1+'SPF Coefficients'!$L$10*I46)</f>
        <v>0.83217088520465632</v>
      </c>
      <c r="K46" s="12">
        <f t="shared" si="2"/>
        <v>0.16593044695215731</v>
      </c>
      <c r="L46" s="12">
        <f t="shared" si="3"/>
        <v>1.060950596165368</v>
      </c>
      <c r="M46" s="12">
        <f t="shared" si="4"/>
        <v>0.17604400661587727</v>
      </c>
      <c r="P46" s="5">
        <v>57</v>
      </c>
      <c r="Q46" s="16">
        <v>0</v>
      </c>
      <c r="R46" s="16">
        <v>0</v>
      </c>
      <c r="S46" s="16">
        <v>0</v>
      </c>
      <c r="T46" s="16">
        <v>0</v>
      </c>
      <c r="U46" s="8">
        <f t="shared" si="5"/>
        <v>0</v>
      </c>
      <c r="V46" s="8">
        <f t="shared" si="6"/>
        <v>0</v>
      </c>
      <c r="W46" s="7">
        <v>0.10456362805394799</v>
      </c>
      <c r="X46" s="7">
        <v>9.8556547714734391E-2</v>
      </c>
      <c r="Y46" s="12">
        <v>0.83217088520465632</v>
      </c>
      <c r="Z46" s="12">
        <f t="shared" si="7"/>
        <v>8.2015889554485466E-2</v>
      </c>
      <c r="AA46" s="12">
        <f t="shared" si="8"/>
        <v>1.060950596165368</v>
      </c>
      <c r="AB46" s="12">
        <f t="shared" si="9"/>
        <v>8.701480691786434E-2</v>
      </c>
      <c r="AE46" s="5">
        <v>57</v>
      </c>
      <c r="AF46" s="16">
        <v>0</v>
      </c>
      <c r="AG46" s="16">
        <v>0</v>
      </c>
      <c r="AH46" s="16">
        <v>0</v>
      </c>
      <c r="AI46" s="16">
        <v>0</v>
      </c>
      <c r="AJ46" s="8">
        <f t="shared" si="10"/>
        <v>0</v>
      </c>
      <c r="AK46" s="8">
        <f t="shared" si="11"/>
        <v>0</v>
      </c>
      <c r="AL46" s="7">
        <v>0.10456362805394799</v>
      </c>
      <c r="AM46" s="7">
        <v>9.8556547714734391E-2</v>
      </c>
      <c r="AN46" s="12">
        <v>0.83217088520465632</v>
      </c>
      <c r="AO46" s="12">
        <f t="shared" si="12"/>
        <v>8.2015889554485466E-2</v>
      </c>
      <c r="AP46" s="12">
        <f t="shared" si="13"/>
        <v>1.060950596165368</v>
      </c>
      <c r="AQ46" s="12">
        <f t="shared" si="14"/>
        <v>8.701480691786434E-2</v>
      </c>
      <c r="AT46" s="5">
        <v>57</v>
      </c>
      <c r="AU46" s="16">
        <v>0</v>
      </c>
      <c r="AV46" s="16">
        <v>0</v>
      </c>
      <c r="AW46" s="16">
        <v>0</v>
      </c>
      <c r="AX46" s="16">
        <v>0</v>
      </c>
      <c r="AY46" s="8">
        <f t="shared" si="15"/>
        <v>0</v>
      </c>
      <c r="AZ46" s="8">
        <f t="shared" si="16"/>
        <v>0</v>
      </c>
      <c r="BA46" s="7">
        <v>0.10456362805394799</v>
      </c>
      <c r="BB46" s="7">
        <v>9.8556547714734391E-2</v>
      </c>
      <c r="BC46" s="12">
        <v>0.83217088520465632</v>
      </c>
      <c r="BD46" s="12">
        <f t="shared" si="17"/>
        <v>8.2015889554485466E-2</v>
      </c>
      <c r="BE46" s="12">
        <f t="shared" si="18"/>
        <v>1.060950596165368</v>
      </c>
      <c r="BF46" s="12">
        <f t="shared" si="19"/>
        <v>8.701480691786434E-2</v>
      </c>
    </row>
    <row r="47" spans="1:58" x14ac:dyDescent="0.3">
      <c r="A47" s="5">
        <v>58</v>
      </c>
      <c r="B47" s="16">
        <v>0</v>
      </c>
      <c r="C47" s="16">
        <v>0</v>
      </c>
      <c r="D47" s="16">
        <v>1</v>
      </c>
      <c r="E47" s="16">
        <v>1</v>
      </c>
      <c r="F47" s="8">
        <f t="shared" si="0"/>
        <v>0</v>
      </c>
      <c r="G47" s="8">
        <f t="shared" si="1"/>
        <v>0</v>
      </c>
      <c r="H47" s="7">
        <f xml:space="preserve"> IF('SPF Coefficients'!$M$3 + 'SPF Coefficients'!$M$4*'Curve Info'!B48 + 'SPF Coefficients'!$M$5*'Curve Info'!J48 + 'SPF Coefficients'!$M$6*'Curve Info'!D48 + 'SPF Coefficients'!$M$7*'Curve Info'!L48 + 'SPF Coefficients'!$M$8*'Curve Info'!K48 + 'SPF Coefficients'!$M$9*'Curve Info'!H48 &lt;= 0, 0, 'SPF Coefficients'!$M$3 + 'SPF Coefficients'!$M$4*'Curve Info'!B48 + 'SPF Coefficients'!$M$5*'Curve Info'!J48 + 'SPF Coefficients'!$M$6*'Curve Info'!D48 + 'SPF Coefficients'!$M$7*'Curve Info'!L48 + 'SPF Coefficients'!$M$8*'Curve Info'!K48 + 'SPF Coefficients'!$M$9*'Curve Info'!H48)</f>
        <v>0.14799234224144453</v>
      </c>
      <c r="I47" s="7">
        <f>IF('SPF Coefficients'!$M$3 + 'SPF Coefficients'!$M$4*'Curve Info'!B48 + 'SPF Coefficients'!$M$5*'Curve Info'!J48 + 'SPF Coefficients'!$M$6*'Curve Info'!D48 + 'SPF Coefficients'!$M$7*'Curve Info'!M48 + 'SPF Coefficients'!$M$8*'Curve Info'!K48 + 'SPF Coefficients'!$M$9*'Curve Info'!H48 &lt;= 0, 0, 'SPF Coefficients'!$M$3 + 'SPF Coefficients'!$M$4*'Curve Info'!B48 + 'SPF Coefficients'!$M$5*'Curve Info'!J48 + 'SPF Coefficients'!$M$6*'Curve Info'!D48 + 'SPF Coefficients'!$M$7*'Curve Info'!M48 + 'SPF Coefficients'!$M$8*'Curve Info'!K48 + 'SPF Coefficients'!$M$9*'Curve Info'!H48)</f>
        <v>0.1347358348322939</v>
      </c>
      <c r="J47" s="12">
        <f>1/(1+'SPF Coefficients'!$L$10*I47)</f>
        <v>0.78387725106780437</v>
      </c>
      <c r="K47" s="12">
        <f t="shared" si="2"/>
        <v>0.10561635582866427</v>
      </c>
      <c r="L47" s="12">
        <f t="shared" si="3"/>
        <v>1.0983888764681724</v>
      </c>
      <c r="M47" s="12">
        <f t="shared" si="4"/>
        <v>0.11600783041530927</v>
      </c>
      <c r="P47" s="5">
        <v>58</v>
      </c>
      <c r="Q47" s="16">
        <v>0</v>
      </c>
      <c r="R47" s="16">
        <v>0</v>
      </c>
      <c r="S47" s="16">
        <v>0</v>
      </c>
      <c r="T47" s="16">
        <v>0</v>
      </c>
      <c r="U47" s="8">
        <f t="shared" si="5"/>
        <v>0</v>
      </c>
      <c r="V47" s="8">
        <f t="shared" si="6"/>
        <v>0</v>
      </c>
      <c r="W47" s="7">
        <v>0.14799234224144453</v>
      </c>
      <c r="X47" s="7">
        <v>0.1347358348322939</v>
      </c>
      <c r="Y47" s="12">
        <v>0.78387725106780437</v>
      </c>
      <c r="Z47" s="12">
        <f t="shared" si="7"/>
        <v>0.10561635582866427</v>
      </c>
      <c r="AA47" s="12">
        <f t="shared" si="8"/>
        <v>1.0983888764681724</v>
      </c>
      <c r="AB47" s="12">
        <f t="shared" si="9"/>
        <v>0.11600783041530927</v>
      </c>
      <c r="AE47" s="5">
        <v>58</v>
      </c>
      <c r="AF47" s="16">
        <v>0</v>
      </c>
      <c r="AG47" s="16">
        <v>0</v>
      </c>
      <c r="AH47" s="16">
        <v>0</v>
      </c>
      <c r="AI47" s="16">
        <v>0</v>
      </c>
      <c r="AJ47" s="8">
        <f t="shared" si="10"/>
        <v>0</v>
      </c>
      <c r="AK47" s="8">
        <f t="shared" si="11"/>
        <v>0</v>
      </c>
      <c r="AL47" s="7">
        <v>0.14799234224144453</v>
      </c>
      <c r="AM47" s="7">
        <v>0.1347358348322939</v>
      </c>
      <c r="AN47" s="12">
        <v>0.78387725106780437</v>
      </c>
      <c r="AO47" s="12">
        <f t="shared" si="12"/>
        <v>0.10561635582866427</v>
      </c>
      <c r="AP47" s="12">
        <f t="shared" si="13"/>
        <v>1.0983888764681724</v>
      </c>
      <c r="AQ47" s="12">
        <f t="shared" si="14"/>
        <v>0.11600783041530927</v>
      </c>
      <c r="AT47" s="5">
        <v>58</v>
      </c>
      <c r="AU47" s="16">
        <v>0</v>
      </c>
      <c r="AV47" s="16">
        <v>0</v>
      </c>
      <c r="AW47" s="16">
        <v>1</v>
      </c>
      <c r="AX47" s="16">
        <v>1</v>
      </c>
      <c r="AY47" s="8">
        <f t="shared" si="15"/>
        <v>0</v>
      </c>
      <c r="AZ47" s="8">
        <f t="shared" si="16"/>
        <v>0</v>
      </c>
      <c r="BA47" s="7">
        <v>0.14799234224144453</v>
      </c>
      <c r="BB47" s="7">
        <v>0.1347358348322939</v>
      </c>
      <c r="BC47" s="12">
        <v>0.78387725106780437</v>
      </c>
      <c r="BD47" s="12">
        <f t="shared" si="17"/>
        <v>0.10561635582866427</v>
      </c>
      <c r="BE47" s="12">
        <f t="shared" si="18"/>
        <v>1.0983888764681724</v>
      </c>
      <c r="BF47" s="12">
        <f t="shared" si="19"/>
        <v>0.11600783041530927</v>
      </c>
    </row>
    <row r="48" spans="1:58" x14ac:dyDescent="0.3">
      <c r="A48" s="5">
        <v>59</v>
      </c>
      <c r="B48" s="16">
        <v>2</v>
      </c>
      <c r="C48" s="16">
        <v>2</v>
      </c>
      <c r="D48" s="16">
        <v>0</v>
      </c>
      <c r="E48" s="16">
        <v>4</v>
      </c>
      <c r="F48" s="8">
        <f t="shared" si="0"/>
        <v>0.66666666666666663</v>
      </c>
      <c r="G48" s="8">
        <f t="shared" si="1"/>
        <v>0.5</v>
      </c>
      <c r="H48" s="7">
        <f xml:space="preserve"> IF('SPF Coefficients'!$M$3 + 'SPF Coefficients'!$M$4*'Curve Info'!B49 + 'SPF Coefficients'!$M$5*'Curve Info'!J49 + 'SPF Coefficients'!$M$6*'Curve Info'!D49 + 'SPF Coefficients'!$M$7*'Curve Info'!L49 + 'SPF Coefficients'!$M$8*'Curve Info'!K49 + 'SPF Coefficients'!$M$9*'Curve Info'!H49 &lt;= 0, 0, 'SPF Coefficients'!$M$3 + 'SPF Coefficients'!$M$4*'Curve Info'!B49 + 'SPF Coefficients'!$M$5*'Curve Info'!J49 + 'SPF Coefficients'!$M$6*'Curve Info'!D49 + 'SPF Coefficients'!$M$7*'Curve Info'!L49 + 'SPF Coefficients'!$M$8*'Curve Info'!K49 + 'SPF Coefficients'!$M$9*'Curve Info'!H49)</f>
        <v>0.1813430710749912</v>
      </c>
      <c r="I48" s="7">
        <f>IF('SPF Coefficients'!$M$3 + 'SPF Coefficients'!$M$4*'Curve Info'!B49 + 'SPF Coefficients'!$M$5*'Curve Info'!J49 + 'SPF Coefficients'!$M$6*'Curve Info'!D49 + 'SPF Coefficients'!$M$7*'Curve Info'!M49 + 'SPF Coefficients'!$M$8*'Curve Info'!K49 + 'SPF Coefficients'!$M$9*'Curve Info'!H49 &lt;= 0, 0, 'SPF Coefficients'!$M$3 + 'SPF Coefficients'!$M$4*'Curve Info'!B49 + 'SPF Coefficients'!$M$5*'Curve Info'!J49 + 'SPF Coefficients'!$M$6*'Curve Info'!D49 + 'SPF Coefficients'!$M$7*'Curve Info'!M49 + 'SPF Coefficients'!$M$8*'Curve Info'!K49 + 'SPF Coefficients'!$M$9*'Curve Info'!H49)</f>
        <v>0.1753359907357776</v>
      </c>
      <c r="J48" s="12">
        <f>1/(1+'SPF Coefficients'!$L$10*I48)</f>
        <v>0.73594887521233243</v>
      </c>
      <c r="K48" s="12">
        <f t="shared" si="2"/>
        <v>0.26106388756006926</v>
      </c>
      <c r="L48" s="12">
        <f t="shared" si="3"/>
        <v>1.0342603952217999</v>
      </c>
      <c r="M48" s="12">
        <f t="shared" si="4"/>
        <v>0.27000803952601676</v>
      </c>
      <c r="P48" s="5">
        <v>59</v>
      </c>
      <c r="Q48" s="16">
        <v>0</v>
      </c>
      <c r="R48" s="16">
        <v>0</v>
      </c>
      <c r="S48" s="16">
        <v>0</v>
      </c>
      <c r="T48" s="16">
        <v>0</v>
      </c>
      <c r="U48" s="8">
        <f t="shared" si="5"/>
        <v>0</v>
      </c>
      <c r="V48" s="8">
        <f t="shared" si="6"/>
        <v>0</v>
      </c>
      <c r="W48" s="7">
        <v>0.1813430710749912</v>
      </c>
      <c r="X48" s="7">
        <v>0.1753359907357776</v>
      </c>
      <c r="Y48" s="12">
        <v>0.73594887521233243</v>
      </c>
      <c r="Z48" s="12">
        <f t="shared" si="7"/>
        <v>0.12903832516623548</v>
      </c>
      <c r="AA48" s="12">
        <f t="shared" si="8"/>
        <v>1.0342603952217999</v>
      </c>
      <c r="AB48" s="12">
        <f t="shared" si="9"/>
        <v>0.13345922918518985</v>
      </c>
      <c r="AE48" s="5">
        <v>59</v>
      </c>
      <c r="AF48" s="16">
        <v>0</v>
      </c>
      <c r="AG48" s="16">
        <v>0</v>
      </c>
      <c r="AH48" s="16">
        <v>0</v>
      </c>
      <c r="AI48" s="16">
        <v>0</v>
      </c>
      <c r="AJ48" s="8">
        <f t="shared" si="10"/>
        <v>0</v>
      </c>
      <c r="AK48" s="8">
        <f t="shared" si="11"/>
        <v>0</v>
      </c>
      <c r="AL48" s="7">
        <v>0.1813430710749912</v>
      </c>
      <c r="AM48" s="7">
        <v>0.1753359907357776</v>
      </c>
      <c r="AN48" s="12">
        <v>0.73594887521233243</v>
      </c>
      <c r="AO48" s="12">
        <f t="shared" si="12"/>
        <v>0.12903832516623548</v>
      </c>
      <c r="AP48" s="12">
        <f t="shared" si="13"/>
        <v>1.0342603952217999</v>
      </c>
      <c r="AQ48" s="12">
        <f t="shared" si="14"/>
        <v>0.13345922918518985</v>
      </c>
      <c r="AT48" s="5">
        <v>59</v>
      </c>
      <c r="AU48" s="16">
        <v>0</v>
      </c>
      <c r="AV48" s="16">
        <v>0</v>
      </c>
      <c r="AW48" s="16">
        <v>0</v>
      </c>
      <c r="AX48" s="16">
        <v>0</v>
      </c>
      <c r="AY48" s="8">
        <f t="shared" si="15"/>
        <v>0</v>
      </c>
      <c r="AZ48" s="8">
        <f t="shared" si="16"/>
        <v>0</v>
      </c>
      <c r="BA48" s="7">
        <v>0.1813430710749912</v>
      </c>
      <c r="BB48" s="7">
        <v>0.1753359907357776</v>
      </c>
      <c r="BC48" s="12">
        <v>0.73594887521233243</v>
      </c>
      <c r="BD48" s="12">
        <f t="shared" si="17"/>
        <v>0.12903832516623548</v>
      </c>
      <c r="BE48" s="12">
        <f t="shared" si="18"/>
        <v>1.0342603952217999</v>
      </c>
      <c r="BF48" s="12">
        <f t="shared" si="19"/>
        <v>0.13345922918518985</v>
      </c>
    </row>
    <row r="49" spans="1:58" x14ac:dyDescent="0.3">
      <c r="A49" s="5">
        <v>60</v>
      </c>
      <c r="B49" s="16">
        <v>1</v>
      </c>
      <c r="C49" s="16">
        <v>0</v>
      </c>
      <c r="D49" s="16">
        <v>0</v>
      </c>
      <c r="E49" s="16">
        <v>1</v>
      </c>
      <c r="F49" s="8">
        <f t="shared" si="0"/>
        <v>0.33333333333333331</v>
      </c>
      <c r="G49" s="8">
        <f t="shared" si="1"/>
        <v>0</v>
      </c>
      <c r="H49" s="7">
        <f xml:space="preserve"> IF('SPF Coefficients'!$M$3 + 'SPF Coefficients'!$M$4*'Curve Info'!B50 + 'SPF Coefficients'!$M$5*'Curve Info'!J50 + 'SPF Coefficients'!$M$6*'Curve Info'!D50 + 'SPF Coefficients'!$M$7*'Curve Info'!L50 + 'SPF Coefficients'!$M$8*'Curve Info'!K50 + 'SPF Coefficients'!$M$9*'Curve Info'!H50 &lt;= 0, 0, 'SPF Coefficients'!$M$3 + 'SPF Coefficients'!$M$4*'Curve Info'!B50 + 'SPF Coefficients'!$M$5*'Curve Info'!J50 + 'SPF Coefficients'!$M$6*'Curve Info'!D50 + 'SPF Coefficients'!$M$7*'Curve Info'!L50 + 'SPF Coefficients'!$M$8*'Curve Info'!K50 + 'SPF Coefficients'!$M$9*'Curve Info'!H50)</f>
        <v>0.17298257062106775</v>
      </c>
      <c r="I49" s="7">
        <f>IF('SPF Coefficients'!$M$3 + 'SPF Coefficients'!$M$4*'Curve Info'!B50 + 'SPF Coefficients'!$M$5*'Curve Info'!J50 + 'SPF Coefficients'!$M$6*'Curve Info'!D50 + 'SPF Coefficients'!$M$7*'Curve Info'!M50 + 'SPF Coefficients'!$M$8*'Curve Info'!K50 + 'SPF Coefficients'!$M$9*'Curve Info'!H50 &lt;= 0, 0, 'SPF Coefficients'!$M$3 + 'SPF Coefficients'!$M$4*'Curve Info'!B50 + 'SPF Coefficients'!$M$5*'Curve Info'!J50 + 'SPF Coefficients'!$M$6*'Curve Info'!D50 + 'SPF Coefficients'!$M$7*'Curve Info'!M50 + 'SPF Coefficients'!$M$8*'Curve Info'!K50 + 'SPF Coefficients'!$M$9*'Curve Info'!H50)</f>
        <v>0.16697549028185416</v>
      </c>
      <c r="J49" s="12">
        <f>1/(1+'SPF Coefficients'!$L$10*I49)</f>
        <v>0.74533312694369291</v>
      </c>
      <c r="K49" s="12">
        <f t="shared" si="2"/>
        <v>0.12445236429473057</v>
      </c>
      <c r="L49" s="12">
        <f t="shared" si="3"/>
        <v>1.0359758209367953</v>
      </c>
      <c r="M49" s="12">
        <f t="shared" si="4"/>
        <v>0.12892964026775861</v>
      </c>
      <c r="P49" s="5">
        <v>60</v>
      </c>
      <c r="Q49" s="16">
        <v>0</v>
      </c>
      <c r="R49" s="16">
        <v>0</v>
      </c>
      <c r="S49" s="16">
        <v>0</v>
      </c>
      <c r="T49" s="16">
        <v>0</v>
      </c>
      <c r="U49" s="8">
        <f t="shared" si="5"/>
        <v>0</v>
      </c>
      <c r="V49" s="8">
        <f t="shared" si="6"/>
        <v>0</v>
      </c>
      <c r="W49" s="7">
        <v>0.17298257062106775</v>
      </c>
      <c r="X49" s="7">
        <v>0.16697549028185416</v>
      </c>
      <c r="Y49" s="12">
        <v>0.74533312694369291</v>
      </c>
      <c r="Z49" s="12">
        <f t="shared" si="7"/>
        <v>0.12445236429473057</v>
      </c>
      <c r="AA49" s="12">
        <f t="shared" si="8"/>
        <v>1.0359758209367953</v>
      </c>
      <c r="AB49" s="12">
        <f t="shared" si="9"/>
        <v>0.12892964026775861</v>
      </c>
      <c r="AE49" s="5">
        <v>60</v>
      </c>
      <c r="AF49" s="16">
        <v>0</v>
      </c>
      <c r="AG49" s="16">
        <v>0</v>
      </c>
      <c r="AH49" s="16">
        <v>0</v>
      </c>
      <c r="AI49" s="16">
        <v>0</v>
      </c>
      <c r="AJ49" s="8">
        <f t="shared" si="10"/>
        <v>0</v>
      </c>
      <c r="AK49" s="8">
        <f t="shared" si="11"/>
        <v>0</v>
      </c>
      <c r="AL49" s="7">
        <v>0.17298257062106775</v>
      </c>
      <c r="AM49" s="7">
        <v>0.16697549028185416</v>
      </c>
      <c r="AN49" s="12">
        <v>0.74533312694369291</v>
      </c>
      <c r="AO49" s="12">
        <f t="shared" si="12"/>
        <v>0.12445236429473057</v>
      </c>
      <c r="AP49" s="12">
        <f t="shared" si="13"/>
        <v>1.0359758209367953</v>
      </c>
      <c r="AQ49" s="12">
        <f t="shared" si="14"/>
        <v>0.12892964026775861</v>
      </c>
      <c r="AT49" s="5">
        <v>60</v>
      </c>
      <c r="AU49" s="16">
        <v>1</v>
      </c>
      <c r="AV49" s="16">
        <v>0</v>
      </c>
      <c r="AW49" s="16">
        <v>0</v>
      </c>
      <c r="AX49" s="16">
        <v>1</v>
      </c>
      <c r="AY49" s="8">
        <f t="shared" si="15"/>
        <v>0.33333333333333331</v>
      </c>
      <c r="AZ49" s="8">
        <f t="shared" si="16"/>
        <v>0</v>
      </c>
      <c r="BA49" s="7">
        <v>0.17298257062106775</v>
      </c>
      <c r="BB49" s="7">
        <v>0.16697549028185416</v>
      </c>
      <c r="BC49" s="12">
        <v>0.74533312694369291</v>
      </c>
      <c r="BD49" s="12">
        <f t="shared" si="17"/>
        <v>0.12445236429473057</v>
      </c>
      <c r="BE49" s="12">
        <f t="shared" si="18"/>
        <v>1.0359758209367953</v>
      </c>
      <c r="BF49" s="12">
        <f t="shared" si="19"/>
        <v>0.12892964026775861</v>
      </c>
    </row>
    <row r="50" spans="1:58" x14ac:dyDescent="0.3">
      <c r="A50" s="5">
        <v>61</v>
      </c>
      <c r="B50" s="16">
        <v>1</v>
      </c>
      <c r="C50" s="16">
        <v>0</v>
      </c>
      <c r="D50" s="16">
        <v>0</v>
      </c>
      <c r="E50" s="16">
        <v>1</v>
      </c>
      <c r="F50" s="8">
        <f t="shared" si="0"/>
        <v>0.33333333333333331</v>
      </c>
      <c r="G50" s="8">
        <f t="shared" si="1"/>
        <v>0</v>
      </c>
      <c r="H50" s="7">
        <f xml:space="preserve"> IF('SPF Coefficients'!$M$3 + 'SPF Coefficients'!$M$4*'Curve Info'!B51 + 'SPF Coefficients'!$M$5*'Curve Info'!J51 + 'SPF Coefficients'!$M$6*'Curve Info'!D51 + 'SPF Coefficients'!$M$7*'Curve Info'!L51 + 'SPF Coefficients'!$M$8*'Curve Info'!K51 + 'SPF Coefficients'!$M$9*'Curve Info'!H51 &lt;= 0, 0, 'SPF Coefficients'!$M$3 + 'SPF Coefficients'!$M$4*'Curve Info'!B51 + 'SPF Coefficients'!$M$5*'Curve Info'!J51 + 'SPF Coefficients'!$M$6*'Curve Info'!D51 + 'SPF Coefficients'!$M$7*'Curve Info'!L51 + 'SPF Coefficients'!$M$8*'Curve Info'!K51 + 'SPF Coefficients'!$M$9*'Curve Info'!H51)</f>
        <v>0.19309977432732572</v>
      </c>
      <c r="I50" s="7">
        <f>IF('SPF Coefficients'!$M$3 + 'SPF Coefficients'!$M$4*'Curve Info'!B51 + 'SPF Coefficients'!$M$5*'Curve Info'!J51 + 'SPF Coefficients'!$M$6*'Curve Info'!D51 + 'SPF Coefficients'!$M$7*'Curve Info'!M51 + 'SPF Coefficients'!$M$8*'Curve Info'!K51 + 'SPF Coefficients'!$M$9*'Curve Info'!H51 &lt;= 0, 0, 'SPF Coefficients'!$M$3 + 'SPF Coefficients'!$M$4*'Curve Info'!B51 + 'SPF Coefficients'!$M$5*'Curve Info'!J51 + 'SPF Coefficients'!$M$6*'Curve Info'!D51 + 'SPF Coefficients'!$M$7*'Curve Info'!M51 + 'SPF Coefficients'!$M$8*'Curve Info'!K51 + 'SPF Coefficients'!$M$9*'Curve Info'!H51)</f>
        <v>0.17984326691817509</v>
      </c>
      <c r="J50" s="12">
        <f>1/(1+'SPF Coefficients'!$L$10*I50)</f>
        <v>0.7309870574675742</v>
      </c>
      <c r="K50" s="12">
        <f t="shared" si="2"/>
        <v>0.13146310048987234</v>
      </c>
      <c r="L50" s="12">
        <f t="shared" si="3"/>
        <v>1.073711446840999</v>
      </c>
      <c r="M50" s="12">
        <f t="shared" si="4"/>
        <v>0.14115343583318446</v>
      </c>
      <c r="P50" s="5">
        <v>61</v>
      </c>
      <c r="Q50" s="16">
        <v>0</v>
      </c>
      <c r="R50" s="16">
        <v>0</v>
      </c>
      <c r="S50" s="16">
        <v>0</v>
      </c>
      <c r="T50" s="16">
        <v>0</v>
      </c>
      <c r="U50" s="8">
        <f t="shared" si="5"/>
        <v>0</v>
      </c>
      <c r="V50" s="8">
        <f t="shared" si="6"/>
        <v>0</v>
      </c>
      <c r="W50" s="7">
        <v>0.19309977432732572</v>
      </c>
      <c r="X50" s="7">
        <v>0.17984326691817509</v>
      </c>
      <c r="Y50" s="12">
        <v>0.7309870574675742</v>
      </c>
      <c r="Z50" s="12">
        <f t="shared" si="7"/>
        <v>0.13146310048987234</v>
      </c>
      <c r="AA50" s="12">
        <f t="shared" si="8"/>
        <v>1.073711446840999</v>
      </c>
      <c r="AB50" s="12">
        <f t="shared" si="9"/>
        <v>0.14115343583318446</v>
      </c>
      <c r="AE50" s="5">
        <v>61</v>
      </c>
      <c r="AF50" s="16">
        <v>0</v>
      </c>
      <c r="AG50" s="16">
        <v>0</v>
      </c>
      <c r="AH50" s="16">
        <v>0</v>
      </c>
      <c r="AI50" s="16">
        <v>0</v>
      </c>
      <c r="AJ50" s="8">
        <f t="shared" si="10"/>
        <v>0</v>
      </c>
      <c r="AK50" s="8">
        <f t="shared" si="11"/>
        <v>0</v>
      </c>
      <c r="AL50" s="7">
        <v>0.19309977432732572</v>
      </c>
      <c r="AM50" s="7">
        <v>0.17984326691817509</v>
      </c>
      <c r="AN50" s="12">
        <v>0.7309870574675742</v>
      </c>
      <c r="AO50" s="12">
        <f t="shared" si="12"/>
        <v>0.13146310048987234</v>
      </c>
      <c r="AP50" s="12">
        <f t="shared" si="13"/>
        <v>1.073711446840999</v>
      </c>
      <c r="AQ50" s="12">
        <f t="shared" si="14"/>
        <v>0.14115343583318446</v>
      </c>
      <c r="AT50" s="5">
        <v>61</v>
      </c>
      <c r="AU50" s="16">
        <v>1</v>
      </c>
      <c r="AV50" s="16">
        <v>0</v>
      </c>
      <c r="AW50" s="16">
        <v>0</v>
      </c>
      <c r="AX50" s="16">
        <v>1</v>
      </c>
      <c r="AY50" s="8">
        <f t="shared" si="15"/>
        <v>0.33333333333333331</v>
      </c>
      <c r="AZ50" s="8">
        <f t="shared" si="16"/>
        <v>0</v>
      </c>
      <c r="BA50" s="7">
        <v>0.19309977432732572</v>
      </c>
      <c r="BB50" s="7">
        <v>0.17984326691817509</v>
      </c>
      <c r="BC50" s="12">
        <v>0.7309870574675742</v>
      </c>
      <c r="BD50" s="12">
        <f t="shared" si="17"/>
        <v>0.13146310048987234</v>
      </c>
      <c r="BE50" s="12">
        <f t="shared" si="18"/>
        <v>1.073711446840999</v>
      </c>
      <c r="BF50" s="12">
        <f t="shared" si="19"/>
        <v>0.14115343583318446</v>
      </c>
    </row>
    <row r="51" spans="1:58" x14ac:dyDescent="0.3">
      <c r="A51" s="5">
        <v>62</v>
      </c>
      <c r="B51" s="16">
        <v>1</v>
      </c>
      <c r="C51" s="16">
        <v>1</v>
      </c>
      <c r="D51" s="16">
        <v>0</v>
      </c>
      <c r="E51" s="16">
        <v>2</v>
      </c>
      <c r="F51" s="8">
        <f t="shared" si="0"/>
        <v>0.33333333333333331</v>
      </c>
      <c r="G51" s="8">
        <f t="shared" si="1"/>
        <v>0.25</v>
      </c>
      <c r="H51" s="7">
        <f xml:space="preserve"> IF('SPF Coefficients'!$M$3 + 'SPF Coefficients'!$M$4*'Curve Info'!B52 + 'SPF Coefficients'!$M$5*'Curve Info'!J52 + 'SPF Coefficients'!$M$6*'Curve Info'!D52 + 'SPF Coefficients'!$M$7*'Curve Info'!L52 + 'SPF Coefficients'!$M$8*'Curve Info'!K52 + 'SPF Coefficients'!$M$9*'Curve Info'!H52 &lt;= 0, 0, 'SPF Coefficients'!$M$3 + 'SPF Coefficients'!$M$4*'Curve Info'!B52 + 'SPF Coefficients'!$M$5*'Curve Info'!J52 + 'SPF Coefficients'!$M$6*'Curve Info'!D52 + 'SPF Coefficients'!$M$7*'Curve Info'!L52 + 'SPF Coefficients'!$M$8*'Curve Info'!K52 + 'SPF Coefficients'!$M$9*'Curve Info'!H52)</f>
        <v>0.14099894468330781</v>
      </c>
      <c r="I51" s="7">
        <f>IF('SPF Coefficients'!$M$3 + 'SPF Coefficients'!$M$4*'Curve Info'!B52 + 'SPF Coefficients'!$M$5*'Curve Info'!J52 + 'SPF Coefficients'!$M$6*'Curve Info'!D52 + 'SPF Coefficients'!$M$7*'Curve Info'!M52 + 'SPF Coefficients'!$M$8*'Curve Info'!K52 + 'SPF Coefficients'!$M$9*'Curve Info'!H52 &lt;= 0, 0, 'SPF Coefficients'!$M$3 + 'SPF Coefficients'!$M$4*'Curve Info'!B52 + 'SPF Coefficients'!$M$5*'Curve Info'!J52 + 'SPF Coefficients'!$M$6*'Curve Info'!D52 + 'SPF Coefficients'!$M$7*'Curve Info'!M52 + 'SPF Coefficients'!$M$8*'Curve Info'!K52 + 'SPF Coefficients'!$M$9*'Curve Info'!H52)</f>
        <v>0.12774243727415718</v>
      </c>
      <c r="J51" s="12">
        <f>1/(1+'SPF Coefficients'!$L$10*I51)</f>
        <v>0.79277034705966298</v>
      </c>
      <c r="K51" s="12">
        <f t="shared" si="2"/>
        <v>0.15307782956716509</v>
      </c>
      <c r="L51" s="12">
        <f t="shared" si="3"/>
        <v>1.1037752816685336</v>
      </c>
      <c r="M51" s="12">
        <f t="shared" si="4"/>
        <v>0.16896352444770543</v>
      </c>
      <c r="P51" s="5">
        <v>62</v>
      </c>
      <c r="Q51" s="16">
        <v>0</v>
      </c>
      <c r="R51" s="16">
        <v>0</v>
      </c>
      <c r="S51" s="16">
        <v>0</v>
      </c>
      <c r="T51" s="16">
        <v>0</v>
      </c>
      <c r="U51" s="8">
        <f t="shared" si="5"/>
        <v>0</v>
      </c>
      <c r="V51" s="8">
        <f t="shared" si="6"/>
        <v>0</v>
      </c>
      <c r="W51" s="7">
        <v>0.14099894468330781</v>
      </c>
      <c r="X51" s="7">
        <v>0.12774243727415718</v>
      </c>
      <c r="Y51" s="12">
        <v>0.79277034705966298</v>
      </c>
      <c r="Z51" s="12">
        <f t="shared" si="7"/>
        <v>0.10127041633208082</v>
      </c>
      <c r="AA51" s="12">
        <f t="shared" si="8"/>
        <v>1.1037752816685336</v>
      </c>
      <c r="AB51" s="12">
        <f t="shared" si="9"/>
        <v>0.11177978231163217</v>
      </c>
      <c r="AE51" s="5">
        <v>62</v>
      </c>
      <c r="AF51" s="16">
        <v>0</v>
      </c>
      <c r="AG51" s="16">
        <v>0</v>
      </c>
      <c r="AH51" s="16">
        <v>0</v>
      </c>
      <c r="AI51" s="16">
        <v>0</v>
      </c>
      <c r="AJ51" s="8">
        <f t="shared" si="10"/>
        <v>0</v>
      </c>
      <c r="AK51" s="8">
        <f t="shared" si="11"/>
        <v>0</v>
      </c>
      <c r="AL51" s="7">
        <v>0.14099894468330781</v>
      </c>
      <c r="AM51" s="7">
        <v>0.12774243727415718</v>
      </c>
      <c r="AN51" s="12">
        <v>0.79277034705966298</v>
      </c>
      <c r="AO51" s="12">
        <f t="shared" si="12"/>
        <v>0.10127041633208082</v>
      </c>
      <c r="AP51" s="12">
        <f t="shared" si="13"/>
        <v>1.1037752816685336</v>
      </c>
      <c r="AQ51" s="12">
        <f t="shared" si="14"/>
        <v>0.11177978231163217</v>
      </c>
      <c r="AT51" s="5">
        <v>62</v>
      </c>
      <c r="AU51" s="16">
        <v>1</v>
      </c>
      <c r="AV51" s="16">
        <v>1</v>
      </c>
      <c r="AW51" s="16">
        <v>0</v>
      </c>
      <c r="AX51" s="16">
        <v>2</v>
      </c>
      <c r="AY51" s="8">
        <f t="shared" si="15"/>
        <v>0.33333333333333331</v>
      </c>
      <c r="AZ51" s="8">
        <f t="shared" si="16"/>
        <v>0.25</v>
      </c>
      <c r="BA51" s="7">
        <v>0.14099894468330781</v>
      </c>
      <c r="BB51" s="7">
        <v>0.12774243727415718</v>
      </c>
      <c r="BC51" s="12">
        <v>0.79277034705966298</v>
      </c>
      <c r="BD51" s="12">
        <f t="shared" si="17"/>
        <v>0.15307782956716509</v>
      </c>
      <c r="BE51" s="12">
        <f t="shared" si="18"/>
        <v>1.1037752816685336</v>
      </c>
      <c r="BF51" s="12">
        <f t="shared" si="19"/>
        <v>0.16896352444770543</v>
      </c>
    </row>
    <row r="52" spans="1:58" x14ac:dyDescent="0.3">
      <c r="A52" s="5">
        <v>63</v>
      </c>
      <c r="B52" s="16">
        <v>1</v>
      </c>
      <c r="C52" s="16">
        <v>1</v>
      </c>
      <c r="D52" s="16">
        <v>0</v>
      </c>
      <c r="E52" s="16">
        <v>2</v>
      </c>
      <c r="F52" s="8">
        <f t="shared" si="0"/>
        <v>0.33333333333333331</v>
      </c>
      <c r="G52" s="8">
        <f t="shared" si="1"/>
        <v>0.25</v>
      </c>
      <c r="H52" s="7">
        <f xml:space="preserve"> IF('SPF Coefficients'!$M$3 + 'SPF Coefficients'!$M$4*'Curve Info'!B53 + 'SPF Coefficients'!$M$5*'Curve Info'!J53 + 'SPF Coefficients'!$M$6*'Curve Info'!D53 + 'SPF Coefficients'!$M$7*'Curve Info'!L53 + 'SPF Coefficients'!$M$8*'Curve Info'!K53 + 'SPF Coefficients'!$M$9*'Curve Info'!H53 &lt;= 0, 0, 'SPF Coefficients'!$M$3 + 'SPF Coefficients'!$M$4*'Curve Info'!B53 + 'SPF Coefficients'!$M$5*'Curve Info'!J53 + 'SPF Coefficients'!$M$6*'Curve Info'!D53 + 'SPF Coefficients'!$M$7*'Curve Info'!L53 + 'SPF Coefficients'!$M$8*'Curve Info'!K53 + 'SPF Coefficients'!$M$9*'Curve Info'!H53)</f>
        <v>0.19885619781417732</v>
      </c>
      <c r="I52" s="7">
        <f>IF('SPF Coefficients'!$M$3 + 'SPF Coefficients'!$M$4*'Curve Info'!B53 + 'SPF Coefficients'!$M$5*'Curve Info'!J53 + 'SPF Coefficients'!$M$6*'Curve Info'!D53 + 'SPF Coefficients'!$M$7*'Curve Info'!M53 + 'SPF Coefficients'!$M$8*'Curve Info'!K53 + 'SPF Coefficients'!$M$9*'Curve Info'!H53 &lt;= 0, 0, 'SPF Coefficients'!$M$3 + 'SPF Coefficients'!$M$4*'Curve Info'!B53 + 'SPF Coefficients'!$M$5*'Curve Info'!J53 + 'SPF Coefficients'!$M$6*'Curve Info'!D53 + 'SPF Coefficients'!$M$7*'Curve Info'!M53 + 'SPF Coefficients'!$M$8*'Curve Info'!K53 + 'SPF Coefficients'!$M$9*'Curve Info'!H53)</f>
        <v>0.18559969040502669</v>
      </c>
      <c r="J52" s="12">
        <f>1/(1+'SPF Coefficients'!$L$10*I52)</f>
        <v>0.72474657880961135</v>
      </c>
      <c r="K52" s="12">
        <f t="shared" si="2"/>
        <v>0.20332609594676332</v>
      </c>
      <c r="L52" s="12">
        <f t="shared" si="3"/>
        <v>1.0714252668214128</v>
      </c>
      <c r="M52" s="12">
        <f t="shared" si="4"/>
        <v>0.21784871660151708</v>
      </c>
      <c r="P52" s="5">
        <v>63</v>
      </c>
      <c r="Q52" s="16">
        <v>0</v>
      </c>
      <c r="R52" s="16">
        <v>0</v>
      </c>
      <c r="S52" s="16">
        <v>0</v>
      </c>
      <c r="T52" s="16">
        <v>0</v>
      </c>
      <c r="U52" s="8">
        <f t="shared" si="5"/>
        <v>0</v>
      </c>
      <c r="V52" s="8">
        <f t="shared" si="6"/>
        <v>0</v>
      </c>
      <c r="W52" s="7">
        <v>0.19885619781417732</v>
      </c>
      <c r="X52" s="7">
        <v>0.18559969040502669</v>
      </c>
      <c r="Y52" s="12">
        <v>0.72474657880961135</v>
      </c>
      <c r="Z52" s="12">
        <f t="shared" si="7"/>
        <v>0.13451274064916616</v>
      </c>
      <c r="AA52" s="12">
        <f t="shared" si="8"/>
        <v>1.0714252668214128</v>
      </c>
      <c r="AB52" s="12">
        <f t="shared" si="9"/>
        <v>0.14412034904091234</v>
      </c>
      <c r="AE52" s="5">
        <v>63</v>
      </c>
      <c r="AF52" s="16">
        <v>0</v>
      </c>
      <c r="AG52" s="16">
        <v>0</v>
      </c>
      <c r="AH52" s="16">
        <v>0</v>
      </c>
      <c r="AI52" s="16">
        <v>0</v>
      </c>
      <c r="AJ52" s="8">
        <f t="shared" si="10"/>
        <v>0</v>
      </c>
      <c r="AK52" s="8">
        <f t="shared" si="11"/>
        <v>0</v>
      </c>
      <c r="AL52" s="7">
        <v>0.19885619781417732</v>
      </c>
      <c r="AM52" s="7">
        <v>0.18559969040502669</v>
      </c>
      <c r="AN52" s="12">
        <v>0.72474657880961135</v>
      </c>
      <c r="AO52" s="12">
        <f t="shared" si="12"/>
        <v>0.13451274064916616</v>
      </c>
      <c r="AP52" s="12">
        <f t="shared" si="13"/>
        <v>1.0714252668214128</v>
      </c>
      <c r="AQ52" s="12">
        <f t="shared" si="14"/>
        <v>0.14412034904091234</v>
      </c>
      <c r="AT52" s="5">
        <v>63</v>
      </c>
      <c r="AU52" s="16">
        <v>0</v>
      </c>
      <c r="AV52" s="16">
        <v>0</v>
      </c>
      <c r="AW52" s="16">
        <v>0</v>
      </c>
      <c r="AX52" s="16">
        <v>0</v>
      </c>
      <c r="AY52" s="8">
        <f t="shared" si="15"/>
        <v>0</v>
      </c>
      <c r="AZ52" s="8">
        <f t="shared" si="16"/>
        <v>0</v>
      </c>
      <c r="BA52" s="7">
        <v>0.19885619781417732</v>
      </c>
      <c r="BB52" s="7">
        <v>0.18559969040502669</v>
      </c>
      <c r="BC52" s="12">
        <v>0.72474657880961135</v>
      </c>
      <c r="BD52" s="12">
        <f t="shared" si="17"/>
        <v>0.13451274064916616</v>
      </c>
      <c r="BE52" s="12">
        <f t="shared" si="18"/>
        <v>1.0714252668214128</v>
      </c>
      <c r="BF52" s="12">
        <f t="shared" si="19"/>
        <v>0.14412034904091234</v>
      </c>
    </row>
    <row r="53" spans="1:58" x14ac:dyDescent="0.3">
      <c r="A53" s="5">
        <v>65</v>
      </c>
      <c r="B53" s="16">
        <v>0</v>
      </c>
      <c r="C53" s="16">
        <v>2</v>
      </c>
      <c r="D53" s="16">
        <v>0</v>
      </c>
      <c r="E53" s="16">
        <v>2</v>
      </c>
      <c r="F53" s="8">
        <f t="shared" si="0"/>
        <v>0</v>
      </c>
      <c r="G53" s="8">
        <f t="shared" si="1"/>
        <v>0.5</v>
      </c>
      <c r="H53" s="7">
        <f xml:space="preserve"> IF('SPF Coefficients'!$M$3 + 'SPF Coefficients'!$M$4*'Curve Info'!B54 + 'SPF Coefficients'!$M$5*'Curve Info'!J54 + 'SPF Coefficients'!$M$6*'Curve Info'!D54 + 'SPF Coefficients'!$M$7*'Curve Info'!L54 + 'SPF Coefficients'!$M$8*'Curve Info'!K54 + 'SPF Coefficients'!$M$9*'Curve Info'!H54 &lt;= 0, 0, 'SPF Coefficients'!$M$3 + 'SPF Coefficients'!$M$4*'Curve Info'!B54 + 'SPF Coefficients'!$M$5*'Curve Info'!J54 + 'SPF Coefficients'!$M$6*'Curve Info'!D54 + 'SPF Coefficients'!$M$7*'Curve Info'!L54 + 'SPF Coefficients'!$M$8*'Curve Info'!K54 + 'SPF Coefficients'!$M$9*'Curve Info'!H54)</f>
        <v>0.20704745072171296</v>
      </c>
      <c r="I53" s="7">
        <f>IF('SPF Coefficients'!$M$3 + 'SPF Coefficients'!$M$4*'Curve Info'!B54 + 'SPF Coefficients'!$M$5*'Curve Info'!J54 + 'SPF Coefficients'!$M$6*'Curve Info'!D54 + 'SPF Coefficients'!$M$7*'Curve Info'!M54 + 'SPF Coefficients'!$M$8*'Curve Info'!K54 + 'SPF Coefficients'!$M$9*'Curve Info'!H54 &lt;= 0, 0, 'SPF Coefficients'!$M$3 + 'SPF Coefficients'!$M$4*'Curve Info'!B54 + 'SPF Coefficients'!$M$5*'Curve Info'!J54 + 'SPF Coefficients'!$M$6*'Curve Info'!D54 + 'SPF Coefficients'!$M$7*'Curve Info'!M54 + 'SPF Coefficients'!$M$8*'Curve Info'!K54 + 'SPF Coefficients'!$M$9*'Curve Info'!H54)</f>
        <v>0.19379094331256233</v>
      </c>
      <c r="J53" s="12">
        <f>1/(1+'SPF Coefficients'!$L$10*I53)</f>
        <v>0.71604800698955529</v>
      </c>
      <c r="K53" s="12">
        <f t="shared" si="2"/>
        <v>0.28073961523680846</v>
      </c>
      <c r="L53" s="12">
        <f t="shared" si="3"/>
        <v>1.0684062277759256</v>
      </c>
      <c r="M53" s="12">
        <f t="shared" si="4"/>
        <v>0.29994395330242329</v>
      </c>
      <c r="P53" s="5">
        <v>65</v>
      </c>
      <c r="Q53" s="16">
        <v>0</v>
      </c>
      <c r="R53" s="16">
        <v>0</v>
      </c>
      <c r="S53" s="16">
        <v>0</v>
      </c>
      <c r="T53" s="16">
        <v>0</v>
      </c>
      <c r="U53" s="8">
        <f t="shared" si="5"/>
        <v>0</v>
      </c>
      <c r="V53" s="8">
        <f t="shared" si="6"/>
        <v>0</v>
      </c>
      <c r="W53" s="7">
        <v>0.20704745072171296</v>
      </c>
      <c r="X53" s="7">
        <v>0.19379094331256233</v>
      </c>
      <c r="Y53" s="12">
        <v>0.71604800698955529</v>
      </c>
      <c r="Z53" s="12">
        <f t="shared" si="7"/>
        <v>0.13876361873158613</v>
      </c>
      <c r="AA53" s="12">
        <f t="shared" si="8"/>
        <v>1.0684062277759256</v>
      </c>
      <c r="AB53" s="12">
        <f t="shared" si="9"/>
        <v>0.1482559144415507</v>
      </c>
      <c r="AE53" s="5">
        <v>65</v>
      </c>
      <c r="AF53" s="16">
        <v>0</v>
      </c>
      <c r="AG53" s="16">
        <v>0</v>
      </c>
      <c r="AH53" s="16">
        <v>0</v>
      </c>
      <c r="AI53" s="16">
        <v>0</v>
      </c>
      <c r="AJ53" s="8">
        <f t="shared" si="10"/>
        <v>0</v>
      </c>
      <c r="AK53" s="8">
        <f t="shared" si="11"/>
        <v>0</v>
      </c>
      <c r="AL53" s="7">
        <v>0.20704745072171296</v>
      </c>
      <c r="AM53" s="7">
        <v>0.19379094331256233</v>
      </c>
      <c r="AN53" s="12">
        <v>0.71604800698955529</v>
      </c>
      <c r="AO53" s="12">
        <f t="shared" si="12"/>
        <v>0.13876361873158613</v>
      </c>
      <c r="AP53" s="12">
        <f t="shared" si="13"/>
        <v>1.0684062277759256</v>
      </c>
      <c r="AQ53" s="12">
        <f t="shared" si="14"/>
        <v>0.1482559144415507</v>
      </c>
      <c r="AT53" s="5">
        <v>65</v>
      </c>
      <c r="AU53" s="16">
        <v>0</v>
      </c>
      <c r="AV53" s="16">
        <v>0</v>
      </c>
      <c r="AW53" s="16">
        <v>0</v>
      </c>
      <c r="AX53" s="16">
        <v>0</v>
      </c>
      <c r="AY53" s="8">
        <f t="shared" si="15"/>
        <v>0</v>
      </c>
      <c r="AZ53" s="8">
        <f t="shared" si="16"/>
        <v>0</v>
      </c>
      <c r="BA53" s="7">
        <v>0.20704745072171296</v>
      </c>
      <c r="BB53" s="7">
        <v>0.19379094331256233</v>
      </c>
      <c r="BC53" s="12">
        <v>0.71604800698955529</v>
      </c>
      <c r="BD53" s="12">
        <f t="shared" si="17"/>
        <v>0.13876361873158613</v>
      </c>
      <c r="BE53" s="12">
        <f t="shared" si="18"/>
        <v>1.0684062277759256</v>
      </c>
      <c r="BF53" s="12">
        <f t="shared" si="19"/>
        <v>0.1482559144415507</v>
      </c>
    </row>
    <row r="54" spans="1:58" x14ac:dyDescent="0.3">
      <c r="A54" s="5">
        <v>66</v>
      </c>
      <c r="B54" s="16">
        <v>0</v>
      </c>
      <c r="C54" s="16">
        <v>2</v>
      </c>
      <c r="D54" s="16">
        <v>0</v>
      </c>
      <c r="E54" s="16">
        <v>2</v>
      </c>
      <c r="F54" s="8">
        <f t="shared" si="0"/>
        <v>0</v>
      </c>
      <c r="G54" s="8">
        <f t="shared" si="1"/>
        <v>0.5</v>
      </c>
      <c r="H54" s="7">
        <f xml:space="preserve"> IF('SPF Coefficients'!$M$3 + 'SPF Coefficients'!$M$4*'Curve Info'!B55 + 'SPF Coefficients'!$M$5*'Curve Info'!J55 + 'SPF Coefficients'!$M$6*'Curve Info'!D55 + 'SPF Coefficients'!$M$7*'Curve Info'!L55 + 'SPF Coefficients'!$M$8*'Curve Info'!K55 + 'SPF Coefficients'!$M$9*'Curve Info'!H55 &lt;= 0, 0, 'SPF Coefficients'!$M$3 + 'SPF Coefficients'!$M$4*'Curve Info'!B55 + 'SPF Coefficients'!$M$5*'Curve Info'!J55 + 'SPF Coefficients'!$M$6*'Curve Info'!D55 + 'SPF Coefficients'!$M$7*'Curve Info'!L55 + 'SPF Coefficients'!$M$8*'Curve Info'!K55 + 'SPF Coefficients'!$M$9*'Curve Info'!H55)</f>
        <v>0.15386810155716188</v>
      </c>
      <c r="I54" s="7">
        <f>IF('SPF Coefficients'!$M$3 + 'SPF Coefficients'!$M$4*'Curve Info'!B55 + 'SPF Coefficients'!$M$5*'Curve Info'!J55 + 'SPF Coefficients'!$M$6*'Curve Info'!D55 + 'SPF Coefficients'!$M$7*'Curve Info'!M55 + 'SPF Coefficients'!$M$8*'Curve Info'!K55 + 'SPF Coefficients'!$M$9*'Curve Info'!H55 &lt;= 0, 0, 'SPF Coefficients'!$M$3 + 'SPF Coefficients'!$M$4*'Curve Info'!B55 + 'SPF Coefficients'!$M$5*'Curve Info'!J55 + 'SPF Coefficients'!$M$6*'Curve Info'!D55 + 'SPF Coefficients'!$M$7*'Curve Info'!M55 + 'SPF Coefficients'!$M$8*'Curve Info'!K55 + 'SPF Coefficients'!$M$9*'Curve Info'!H55)</f>
        <v>0.14061159414801125</v>
      </c>
      <c r="J54" s="12">
        <f>1/(1+'SPF Coefficients'!$L$10*I54)</f>
        <v>0.77655819005688054</v>
      </c>
      <c r="K54" s="12">
        <f t="shared" si="2"/>
        <v>0.22091399002415202</v>
      </c>
      <c r="L54" s="12">
        <f t="shared" si="3"/>
        <v>1.0942774846517742</v>
      </c>
      <c r="M54" s="12">
        <f t="shared" si="4"/>
        <v>0.24174120532801621</v>
      </c>
      <c r="P54" s="5">
        <v>66</v>
      </c>
      <c r="Q54" s="16">
        <v>0</v>
      </c>
      <c r="R54" s="16">
        <v>0</v>
      </c>
      <c r="S54" s="16">
        <v>0</v>
      </c>
      <c r="T54" s="16">
        <v>0</v>
      </c>
      <c r="U54" s="8">
        <f t="shared" si="5"/>
        <v>0</v>
      </c>
      <c r="V54" s="8">
        <f t="shared" si="6"/>
        <v>0</v>
      </c>
      <c r="W54" s="7">
        <v>0.15386810155716188</v>
      </c>
      <c r="X54" s="7">
        <v>0.14061159414801125</v>
      </c>
      <c r="Y54" s="12">
        <v>0.77655819005688054</v>
      </c>
      <c r="Z54" s="12">
        <f t="shared" si="7"/>
        <v>0.10919308505259227</v>
      </c>
      <c r="AA54" s="12">
        <f t="shared" si="8"/>
        <v>1.0942774846517742</v>
      </c>
      <c r="AB54" s="12">
        <f t="shared" si="9"/>
        <v>0.11948753445271791</v>
      </c>
      <c r="AE54" s="5">
        <v>66</v>
      </c>
      <c r="AF54" s="16">
        <v>0</v>
      </c>
      <c r="AG54" s="16">
        <v>0</v>
      </c>
      <c r="AH54" s="16">
        <v>0</v>
      </c>
      <c r="AI54" s="16">
        <v>0</v>
      </c>
      <c r="AJ54" s="8">
        <f t="shared" si="10"/>
        <v>0</v>
      </c>
      <c r="AK54" s="8">
        <f t="shared" si="11"/>
        <v>0</v>
      </c>
      <c r="AL54" s="7">
        <v>0.15386810155716188</v>
      </c>
      <c r="AM54" s="7">
        <v>0.14061159414801125</v>
      </c>
      <c r="AN54" s="12">
        <v>0.77655819005688054</v>
      </c>
      <c r="AO54" s="12">
        <f t="shared" si="12"/>
        <v>0.10919308505259227</v>
      </c>
      <c r="AP54" s="12">
        <f t="shared" si="13"/>
        <v>1.0942774846517742</v>
      </c>
      <c r="AQ54" s="12">
        <f t="shared" si="14"/>
        <v>0.11948753445271791</v>
      </c>
      <c r="AT54" s="5">
        <v>66</v>
      </c>
      <c r="AU54" s="16">
        <v>0</v>
      </c>
      <c r="AV54" s="16">
        <v>2</v>
      </c>
      <c r="AW54" s="16">
        <v>0</v>
      </c>
      <c r="AX54" s="16">
        <v>2</v>
      </c>
      <c r="AY54" s="8">
        <f t="shared" si="15"/>
        <v>0</v>
      </c>
      <c r="AZ54" s="8">
        <f t="shared" si="16"/>
        <v>0.5</v>
      </c>
      <c r="BA54" s="7">
        <v>0.15386810155716188</v>
      </c>
      <c r="BB54" s="7">
        <v>0.14061159414801125</v>
      </c>
      <c r="BC54" s="12">
        <v>0.77655819005688054</v>
      </c>
      <c r="BD54" s="12">
        <f t="shared" si="17"/>
        <v>0.22091399002415202</v>
      </c>
      <c r="BE54" s="12">
        <f t="shared" si="18"/>
        <v>1.0942774846517742</v>
      </c>
      <c r="BF54" s="12">
        <f t="shared" si="19"/>
        <v>0.24174120532801621</v>
      </c>
    </row>
    <row r="55" spans="1:58" x14ac:dyDescent="0.3">
      <c r="A55" s="5">
        <v>67</v>
      </c>
      <c r="B55" s="16">
        <v>1</v>
      </c>
      <c r="C55" s="16">
        <v>1</v>
      </c>
      <c r="D55" s="16">
        <v>2</v>
      </c>
      <c r="E55" s="16">
        <v>4</v>
      </c>
      <c r="F55" s="8">
        <f t="shared" si="0"/>
        <v>0.33333333333333331</v>
      </c>
      <c r="G55" s="8">
        <f t="shared" si="1"/>
        <v>0.25</v>
      </c>
      <c r="H55" s="7">
        <f xml:space="preserve"> IF('SPF Coefficients'!$M$3 + 'SPF Coefficients'!$M$4*'Curve Info'!B56 + 'SPF Coefficients'!$M$5*'Curve Info'!J56 + 'SPF Coefficients'!$M$6*'Curve Info'!D56 + 'SPF Coefficients'!$M$7*'Curve Info'!L56 + 'SPF Coefficients'!$M$8*'Curve Info'!K56 + 'SPF Coefficients'!$M$9*'Curve Info'!H56 &lt;= 0, 0, 'SPF Coefficients'!$M$3 + 'SPF Coefficients'!$M$4*'Curve Info'!B56 + 'SPF Coefficients'!$M$5*'Curve Info'!J56 + 'SPF Coefficients'!$M$6*'Curve Info'!D56 + 'SPF Coefficients'!$M$7*'Curve Info'!L56 + 'SPF Coefficients'!$M$8*'Curve Info'!K56 + 'SPF Coefficients'!$M$9*'Curve Info'!H56)</f>
        <v>0.18563852294218522</v>
      </c>
      <c r="I55" s="7">
        <f>IF('SPF Coefficients'!$M$3 + 'SPF Coefficients'!$M$4*'Curve Info'!B56 + 'SPF Coefficients'!$M$5*'Curve Info'!J56 + 'SPF Coefficients'!$M$6*'Curve Info'!D56 + 'SPF Coefficients'!$M$7*'Curve Info'!M56 + 'SPF Coefficients'!$M$8*'Curve Info'!K56 + 'SPF Coefficients'!$M$9*'Curve Info'!H56 &lt;= 0, 0, 'SPF Coefficients'!$M$3 + 'SPF Coefficients'!$M$4*'Curve Info'!B56 + 'SPF Coefficients'!$M$5*'Curve Info'!J56 + 'SPF Coefficients'!$M$6*'Curve Info'!D56 + 'SPF Coefficients'!$M$7*'Curve Info'!M56 + 'SPF Coefficients'!$M$8*'Curve Info'!K56 + 'SPF Coefficients'!$M$9*'Curve Info'!H56)</f>
        <v>0.17238201553303459</v>
      </c>
      <c r="J55" s="12">
        <f>1/(1+'SPF Coefficients'!$L$10*I55)</f>
        <v>0.7392374502494562</v>
      </c>
      <c r="K55" s="12">
        <f t="shared" si="2"/>
        <v>0.19262187906913858</v>
      </c>
      <c r="L55" s="12">
        <f t="shared" si="3"/>
        <v>1.0769019167583072</v>
      </c>
      <c r="M55" s="12">
        <f t="shared" si="4"/>
        <v>0.20743487077914219</v>
      </c>
      <c r="P55" s="5">
        <v>67</v>
      </c>
      <c r="Q55" s="16">
        <v>0</v>
      </c>
      <c r="R55" s="16">
        <v>0</v>
      </c>
      <c r="S55" s="16">
        <v>0</v>
      </c>
      <c r="T55" s="16">
        <v>0</v>
      </c>
      <c r="U55" s="8">
        <f t="shared" si="5"/>
        <v>0</v>
      </c>
      <c r="V55" s="8">
        <f t="shared" si="6"/>
        <v>0</v>
      </c>
      <c r="W55" s="7">
        <v>0.18563852294218522</v>
      </c>
      <c r="X55" s="7">
        <v>0.17238201553303459</v>
      </c>
      <c r="Y55" s="12">
        <v>0.7392374502494562</v>
      </c>
      <c r="Z55" s="12">
        <f t="shared" si="7"/>
        <v>0.12743124163150263</v>
      </c>
      <c r="AA55" s="12">
        <f t="shared" si="8"/>
        <v>1.0769019167583072</v>
      </c>
      <c r="AB55" s="12">
        <f t="shared" si="9"/>
        <v>0.13723094836785618</v>
      </c>
      <c r="AE55" s="5">
        <v>67</v>
      </c>
      <c r="AF55" s="16">
        <v>0</v>
      </c>
      <c r="AG55" s="16">
        <v>0</v>
      </c>
      <c r="AH55" s="16">
        <v>0</v>
      </c>
      <c r="AI55" s="16">
        <v>0</v>
      </c>
      <c r="AJ55" s="8">
        <f t="shared" si="10"/>
        <v>0</v>
      </c>
      <c r="AK55" s="8">
        <f t="shared" si="11"/>
        <v>0</v>
      </c>
      <c r="AL55" s="7">
        <v>0.18563852294218522</v>
      </c>
      <c r="AM55" s="7">
        <v>0.17238201553303459</v>
      </c>
      <c r="AN55" s="12">
        <v>0.7392374502494562</v>
      </c>
      <c r="AO55" s="12">
        <f t="shared" si="12"/>
        <v>0.12743124163150263</v>
      </c>
      <c r="AP55" s="12">
        <f t="shared" si="13"/>
        <v>1.0769019167583072</v>
      </c>
      <c r="AQ55" s="12">
        <f t="shared" si="14"/>
        <v>0.13723094836785618</v>
      </c>
      <c r="AT55" s="5">
        <v>67</v>
      </c>
      <c r="AU55" s="16">
        <v>0</v>
      </c>
      <c r="AV55" s="16">
        <v>0</v>
      </c>
      <c r="AW55" s="16">
        <v>0</v>
      </c>
      <c r="AX55" s="16">
        <v>0</v>
      </c>
      <c r="AY55" s="8">
        <f t="shared" si="15"/>
        <v>0</v>
      </c>
      <c r="AZ55" s="8">
        <f t="shared" si="16"/>
        <v>0</v>
      </c>
      <c r="BA55" s="7">
        <v>0.18563852294218522</v>
      </c>
      <c r="BB55" s="7">
        <v>0.17238201553303459</v>
      </c>
      <c r="BC55" s="12">
        <v>0.7392374502494562</v>
      </c>
      <c r="BD55" s="12">
        <f t="shared" si="17"/>
        <v>0.12743124163150263</v>
      </c>
      <c r="BE55" s="12">
        <f t="shared" si="18"/>
        <v>1.0769019167583072</v>
      </c>
      <c r="BF55" s="12">
        <f t="shared" si="19"/>
        <v>0.13723094836785618</v>
      </c>
    </row>
    <row r="56" spans="1:58" x14ac:dyDescent="0.3">
      <c r="A56" s="5">
        <v>68</v>
      </c>
      <c r="B56" s="16">
        <v>3</v>
      </c>
      <c r="C56" s="16">
        <v>5</v>
      </c>
      <c r="D56" s="16">
        <v>0</v>
      </c>
      <c r="E56" s="16">
        <v>8</v>
      </c>
      <c r="F56" s="8">
        <f t="shared" si="0"/>
        <v>1</v>
      </c>
      <c r="G56" s="8">
        <f t="shared" si="1"/>
        <v>1.25</v>
      </c>
      <c r="H56" s="7">
        <f xml:space="preserve"> IF('SPF Coefficients'!$M$3 + 'SPF Coefficients'!$M$4*'Curve Info'!B57 + 'SPF Coefficients'!$M$5*'Curve Info'!J57 + 'SPF Coefficients'!$M$6*'Curve Info'!D57 + 'SPF Coefficients'!$M$7*'Curve Info'!L57 + 'SPF Coefficients'!$M$8*'Curve Info'!K57 + 'SPF Coefficients'!$M$9*'Curve Info'!H57 &lt;= 0, 0, 'SPF Coefficients'!$M$3 + 'SPF Coefficients'!$M$4*'Curve Info'!B57 + 'SPF Coefficients'!$M$5*'Curve Info'!J57 + 'SPF Coefficients'!$M$6*'Curve Info'!D57 + 'SPF Coefficients'!$M$7*'Curve Info'!L57 + 'SPF Coefficients'!$M$8*'Curve Info'!K57 + 'SPF Coefficients'!$M$9*'Curve Info'!H57)</f>
        <v>0.30112322959574822</v>
      </c>
      <c r="I56" s="7">
        <f>IF('SPF Coefficients'!$M$3 + 'SPF Coefficients'!$M$4*'Curve Info'!B57 + 'SPF Coefficients'!$M$5*'Curve Info'!J57 + 'SPF Coefficients'!$M$6*'Curve Info'!D57 + 'SPF Coefficients'!$M$7*'Curve Info'!M57 + 'SPF Coefficients'!$M$8*'Curve Info'!K57 + 'SPF Coefficients'!$M$9*'Curve Info'!H57 &lt;= 0, 0, 'SPF Coefficients'!$M$3 + 'SPF Coefficients'!$M$4*'Curve Info'!B57 + 'SPF Coefficients'!$M$5*'Curve Info'!J57 + 'SPF Coefficients'!$M$6*'Curve Info'!D57 + 'SPF Coefficients'!$M$7*'Curve Info'!M57 + 'SPF Coefficients'!$M$8*'Curve Info'!K57 + 'SPF Coefficients'!$M$9*'Curve Info'!H57)</f>
        <v>0.31029089529076281</v>
      </c>
      <c r="J56" s="12">
        <f>1/(1+'SPF Coefficients'!$L$10*I56)</f>
        <v>0.61164015098016467</v>
      </c>
      <c r="K56" s="12">
        <f t="shared" si="2"/>
        <v>0.67523618131820684</v>
      </c>
      <c r="L56" s="12">
        <f t="shared" si="3"/>
        <v>0.9704546094192551</v>
      </c>
      <c r="M56" s="12">
        <f t="shared" si="4"/>
        <v>0.65528606460690975</v>
      </c>
      <c r="P56" s="5">
        <v>68</v>
      </c>
      <c r="Q56" s="16">
        <v>0</v>
      </c>
      <c r="R56" s="16">
        <v>0</v>
      </c>
      <c r="S56" s="16">
        <v>0</v>
      </c>
      <c r="T56" s="16">
        <v>0</v>
      </c>
      <c r="U56" s="8">
        <f t="shared" si="5"/>
        <v>0</v>
      </c>
      <c r="V56" s="8">
        <f t="shared" si="6"/>
        <v>0</v>
      </c>
      <c r="W56" s="7">
        <v>0.30112322959574822</v>
      </c>
      <c r="X56" s="7">
        <v>0.31029089529076281</v>
      </c>
      <c r="Y56" s="12">
        <v>0.61164015098016467</v>
      </c>
      <c r="Z56" s="12">
        <f t="shared" si="7"/>
        <v>0.18978637004341264</v>
      </c>
      <c r="AA56" s="12">
        <f t="shared" si="8"/>
        <v>0.9704546094192551</v>
      </c>
      <c r="AB56" s="12">
        <f t="shared" si="9"/>
        <v>0.18417905761357822</v>
      </c>
      <c r="AE56" s="5">
        <v>68</v>
      </c>
      <c r="AF56" s="16">
        <v>0</v>
      </c>
      <c r="AG56" s="16">
        <v>0</v>
      </c>
      <c r="AH56" s="16">
        <v>0</v>
      </c>
      <c r="AI56" s="16">
        <v>0</v>
      </c>
      <c r="AJ56" s="8">
        <f t="shared" si="10"/>
        <v>0</v>
      </c>
      <c r="AK56" s="8">
        <f t="shared" si="11"/>
        <v>0</v>
      </c>
      <c r="AL56" s="7">
        <v>0.30112322959574822</v>
      </c>
      <c r="AM56" s="7">
        <v>0.31029089529076281</v>
      </c>
      <c r="AN56" s="12">
        <v>0.61164015098016467</v>
      </c>
      <c r="AO56" s="12">
        <f t="shared" si="12"/>
        <v>0.18978637004341264</v>
      </c>
      <c r="AP56" s="12">
        <f t="shared" si="13"/>
        <v>0.9704546094192551</v>
      </c>
      <c r="AQ56" s="12">
        <f t="shared" si="14"/>
        <v>0.18417905761357822</v>
      </c>
      <c r="AT56" s="5">
        <v>68</v>
      </c>
      <c r="AU56" s="16">
        <v>0</v>
      </c>
      <c r="AV56" s="16">
        <v>0</v>
      </c>
      <c r="AW56" s="16">
        <v>0</v>
      </c>
      <c r="AX56" s="16">
        <v>0</v>
      </c>
      <c r="AY56" s="8">
        <f t="shared" si="15"/>
        <v>0</v>
      </c>
      <c r="AZ56" s="8">
        <f t="shared" si="16"/>
        <v>0</v>
      </c>
      <c r="BA56" s="7">
        <v>0.30112322959574822</v>
      </c>
      <c r="BB56" s="7">
        <v>0.31029089529076281</v>
      </c>
      <c r="BC56" s="12">
        <v>0.61164015098016467</v>
      </c>
      <c r="BD56" s="12">
        <f t="shared" si="17"/>
        <v>0.18978637004341264</v>
      </c>
      <c r="BE56" s="12">
        <f t="shared" si="18"/>
        <v>0.9704546094192551</v>
      </c>
      <c r="BF56" s="12">
        <f t="shared" si="19"/>
        <v>0.18417905761357822</v>
      </c>
    </row>
    <row r="57" spans="1:58" x14ac:dyDescent="0.3">
      <c r="A57" s="5">
        <v>69</v>
      </c>
      <c r="B57" s="16">
        <v>4</v>
      </c>
      <c r="C57" s="16">
        <v>8</v>
      </c>
      <c r="D57" s="16">
        <v>1</v>
      </c>
      <c r="E57" s="16">
        <v>13</v>
      </c>
      <c r="F57" s="8">
        <f t="shared" si="0"/>
        <v>1.3333333333333333</v>
      </c>
      <c r="G57" s="8">
        <f t="shared" si="1"/>
        <v>2</v>
      </c>
      <c r="H57" s="7">
        <f xml:space="preserve"> IF('SPF Coefficients'!$M$3 + 'SPF Coefficients'!$M$4*'Curve Info'!B58 + 'SPF Coefficients'!$M$5*'Curve Info'!J58 + 'SPF Coefficients'!$M$6*'Curve Info'!D58 + 'SPF Coefficients'!$M$7*'Curve Info'!L58 + 'SPF Coefficients'!$M$8*'Curve Info'!K58 + 'SPF Coefficients'!$M$9*'Curve Info'!H58 &lt;= 0, 0, 'SPF Coefficients'!$M$3 + 'SPF Coefficients'!$M$4*'Curve Info'!B58 + 'SPF Coefficients'!$M$5*'Curve Info'!J58 + 'SPF Coefficients'!$M$6*'Curve Info'!D58 + 'SPF Coefficients'!$M$7*'Curve Info'!L58 + 'SPF Coefficients'!$M$8*'Curve Info'!K58 + 'SPF Coefficients'!$M$9*'Curve Info'!H58)</f>
        <v>0.26656267662578137</v>
      </c>
      <c r="I57" s="7">
        <f>IF('SPF Coefficients'!$M$3 + 'SPF Coefficients'!$M$4*'Curve Info'!B58 + 'SPF Coefficients'!$M$5*'Curve Info'!J58 + 'SPF Coefficients'!$M$6*'Curve Info'!D58 + 'SPF Coefficients'!$M$7*'Curve Info'!M58 + 'SPF Coefficients'!$M$8*'Curve Info'!K58 + 'SPF Coefficients'!$M$9*'Curve Info'!H58 &lt;= 0, 0, 'SPF Coefficients'!$M$3 + 'SPF Coefficients'!$M$4*'Curve Info'!B58 + 'SPF Coefficients'!$M$5*'Curve Info'!J58 + 'SPF Coefficients'!$M$6*'Curve Info'!D58 + 'SPF Coefficients'!$M$7*'Curve Info'!M58 + 'SPF Coefficients'!$M$8*'Curve Info'!K58 + 'SPF Coefficients'!$M$9*'Curve Info'!H58)</f>
        <v>0.27573034232079596</v>
      </c>
      <c r="J57" s="12">
        <f>1/(1+'SPF Coefficients'!$L$10*I57)</f>
        <v>0.63929340199687879</v>
      </c>
      <c r="K57" s="12">
        <f t="shared" si="2"/>
        <v>0.89768578458226811</v>
      </c>
      <c r="L57" s="12">
        <f t="shared" si="3"/>
        <v>0.96675133531605106</v>
      </c>
      <c r="M57" s="12">
        <f t="shared" si="4"/>
        <v>0.86783893093914466</v>
      </c>
      <c r="P57" s="5">
        <v>69</v>
      </c>
      <c r="Q57" s="16">
        <v>0</v>
      </c>
      <c r="R57" s="16">
        <v>0</v>
      </c>
      <c r="S57" s="16">
        <v>0</v>
      </c>
      <c r="T57" s="16">
        <v>0</v>
      </c>
      <c r="U57" s="8">
        <f t="shared" si="5"/>
        <v>0</v>
      </c>
      <c r="V57" s="8">
        <f t="shared" si="6"/>
        <v>0</v>
      </c>
      <c r="W57" s="7">
        <v>0.26656267662578137</v>
      </c>
      <c r="X57" s="7">
        <v>0.27573034232079596</v>
      </c>
      <c r="Y57" s="12">
        <v>0.63929340199687879</v>
      </c>
      <c r="Z57" s="12">
        <f t="shared" si="7"/>
        <v>0.17627258857602562</v>
      </c>
      <c r="AA57" s="12">
        <f t="shared" si="8"/>
        <v>0.96675133531605106</v>
      </c>
      <c r="AB57" s="12">
        <f t="shared" si="9"/>
        <v>0.17041176038548966</v>
      </c>
      <c r="AE57" s="5">
        <v>69</v>
      </c>
      <c r="AF57" s="16">
        <v>0</v>
      </c>
      <c r="AG57" s="16">
        <v>0</v>
      </c>
      <c r="AH57" s="16">
        <v>0</v>
      </c>
      <c r="AI57" s="16">
        <v>0</v>
      </c>
      <c r="AJ57" s="8">
        <f t="shared" si="10"/>
        <v>0</v>
      </c>
      <c r="AK57" s="8">
        <f t="shared" si="11"/>
        <v>0</v>
      </c>
      <c r="AL57" s="7">
        <v>0.26656267662578137</v>
      </c>
      <c r="AM57" s="7">
        <v>0.27573034232079596</v>
      </c>
      <c r="AN57" s="12">
        <v>0.63929340199687879</v>
      </c>
      <c r="AO57" s="12">
        <f t="shared" si="12"/>
        <v>0.17627258857602562</v>
      </c>
      <c r="AP57" s="12">
        <f t="shared" si="13"/>
        <v>0.96675133531605106</v>
      </c>
      <c r="AQ57" s="12">
        <f t="shared" si="14"/>
        <v>0.17041176038548966</v>
      </c>
      <c r="AT57" s="5">
        <v>69</v>
      </c>
      <c r="AU57" s="16">
        <v>0</v>
      </c>
      <c r="AV57" s="16">
        <v>0</v>
      </c>
      <c r="AW57" s="16">
        <v>0</v>
      </c>
      <c r="AX57" s="16">
        <v>0</v>
      </c>
      <c r="AY57" s="8">
        <f t="shared" si="15"/>
        <v>0</v>
      </c>
      <c r="AZ57" s="8">
        <f t="shared" si="16"/>
        <v>0</v>
      </c>
      <c r="BA57" s="7">
        <v>0.26656267662578137</v>
      </c>
      <c r="BB57" s="7">
        <v>0.27573034232079596</v>
      </c>
      <c r="BC57" s="12">
        <v>0.63929340199687879</v>
      </c>
      <c r="BD57" s="12">
        <f t="shared" si="17"/>
        <v>0.17627258857602562</v>
      </c>
      <c r="BE57" s="12">
        <f t="shared" si="18"/>
        <v>0.96675133531605106</v>
      </c>
      <c r="BF57" s="12">
        <f t="shared" si="19"/>
        <v>0.17041176038548966</v>
      </c>
    </row>
    <row r="58" spans="1:58" x14ac:dyDescent="0.3">
      <c r="A58" s="5">
        <v>70</v>
      </c>
      <c r="B58" s="16">
        <v>1</v>
      </c>
      <c r="C58" s="16">
        <v>5</v>
      </c>
      <c r="D58" s="16">
        <v>1</v>
      </c>
      <c r="E58" s="16">
        <v>7</v>
      </c>
      <c r="F58" s="8">
        <f t="shared" si="0"/>
        <v>0.33333333333333331</v>
      </c>
      <c r="G58" s="8">
        <f t="shared" si="1"/>
        <v>1.25</v>
      </c>
      <c r="H58" s="7">
        <f xml:space="preserve"> IF('SPF Coefficients'!$M$3 + 'SPF Coefficients'!$M$4*'Curve Info'!B59 + 'SPF Coefficients'!$M$5*'Curve Info'!J59 + 'SPF Coefficients'!$M$6*'Curve Info'!D59 + 'SPF Coefficients'!$M$7*'Curve Info'!L59 + 'SPF Coefficients'!$M$8*'Curve Info'!K59 + 'SPF Coefficients'!$M$9*'Curve Info'!H59 &lt;= 0, 0, 'SPF Coefficients'!$M$3 + 'SPF Coefficients'!$M$4*'Curve Info'!B59 + 'SPF Coefficients'!$M$5*'Curve Info'!J59 + 'SPF Coefficients'!$M$6*'Curve Info'!D59 + 'SPF Coefficients'!$M$7*'Curve Info'!L59 + 'SPF Coefficients'!$M$8*'Curve Info'!K59 + 'SPF Coefficients'!$M$9*'Curve Info'!H59)</f>
        <v>0.329128769637616</v>
      </c>
      <c r="I58" s="7">
        <f>IF('SPF Coefficients'!$M$3 + 'SPF Coefficients'!$M$4*'Curve Info'!B59 + 'SPF Coefficients'!$M$5*'Curve Info'!J59 + 'SPF Coefficients'!$M$6*'Curve Info'!D59 + 'SPF Coefficients'!$M$7*'Curve Info'!M59 + 'SPF Coefficients'!$M$8*'Curve Info'!K59 + 'SPF Coefficients'!$M$9*'Curve Info'!H59 &lt;= 0, 0, 'SPF Coefficients'!$M$3 + 'SPF Coefficients'!$M$4*'Curve Info'!B59 + 'SPF Coefficients'!$M$5*'Curve Info'!J59 + 'SPF Coefficients'!$M$6*'Curve Info'!D59 + 'SPF Coefficients'!$M$7*'Curve Info'!M59 + 'SPF Coefficients'!$M$8*'Curve Info'!K59 + 'SPF Coefficients'!$M$9*'Curve Info'!H59)</f>
        <v>0.3382964353326306</v>
      </c>
      <c r="J58" s="12">
        <f>1/(1+'SPF Coefficients'!$L$10*I58)</f>
        <v>0.59092714257628531</v>
      </c>
      <c r="K58" s="12">
        <f t="shared" si="2"/>
        <v>0.7112496176544979</v>
      </c>
      <c r="L58" s="12">
        <f t="shared" si="3"/>
        <v>0.97290049572647586</v>
      </c>
      <c r="M58" s="12">
        <f t="shared" si="4"/>
        <v>0.69197510560132747</v>
      </c>
      <c r="P58" s="5">
        <v>70</v>
      </c>
      <c r="Q58" s="16">
        <v>0</v>
      </c>
      <c r="R58" s="16">
        <v>0</v>
      </c>
      <c r="S58" s="16">
        <v>0</v>
      </c>
      <c r="T58" s="16">
        <v>0</v>
      </c>
      <c r="U58" s="8">
        <f t="shared" si="5"/>
        <v>0</v>
      </c>
      <c r="V58" s="8">
        <f t="shared" si="6"/>
        <v>0</v>
      </c>
      <c r="W58" s="7">
        <v>0.329128769637616</v>
      </c>
      <c r="X58" s="7">
        <v>0.3382964353326306</v>
      </c>
      <c r="Y58" s="12">
        <v>0.59092714257628531</v>
      </c>
      <c r="Z58" s="12">
        <f t="shared" si="7"/>
        <v>0.19990854587485449</v>
      </c>
      <c r="AA58" s="12">
        <f t="shared" si="8"/>
        <v>0.97290049572647586</v>
      </c>
      <c r="AB58" s="12">
        <f t="shared" si="9"/>
        <v>0.19449112338160487</v>
      </c>
      <c r="AE58" s="5">
        <v>70</v>
      </c>
      <c r="AF58" s="16">
        <v>0</v>
      </c>
      <c r="AG58" s="16">
        <v>0</v>
      </c>
      <c r="AH58" s="16">
        <v>0</v>
      </c>
      <c r="AI58" s="16">
        <v>0</v>
      </c>
      <c r="AJ58" s="8">
        <f t="shared" si="10"/>
        <v>0</v>
      </c>
      <c r="AK58" s="8">
        <f t="shared" si="11"/>
        <v>0</v>
      </c>
      <c r="AL58" s="7">
        <v>0.329128769637616</v>
      </c>
      <c r="AM58" s="7">
        <v>0.3382964353326306</v>
      </c>
      <c r="AN58" s="12">
        <v>0.59092714257628531</v>
      </c>
      <c r="AO58" s="12">
        <f t="shared" si="12"/>
        <v>0.19990854587485449</v>
      </c>
      <c r="AP58" s="12">
        <f t="shared" si="13"/>
        <v>0.97290049572647586</v>
      </c>
      <c r="AQ58" s="12">
        <f t="shared" si="14"/>
        <v>0.19449112338160487</v>
      </c>
      <c r="AT58" s="5">
        <v>70</v>
      </c>
      <c r="AU58" s="16">
        <v>0</v>
      </c>
      <c r="AV58" s="16">
        <v>0</v>
      </c>
      <c r="AW58" s="16">
        <v>0</v>
      </c>
      <c r="AX58" s="16">
        <v>0</v>
      </c>
      <c r="AY58" s="8">
        <f t="shared" si="15"/>
        <v>0</v>
      </c>
      <c r="AZ58" s="8">
        <f t="shared" si="16"/>
        <v>0</v>
      </c>
      <c r="BA58" s="7">
        <v>0.329128769637616</v>
      </c>
      <c r="BB58" s="7">
        <v>0.3382964353326306</v>
      </c>
      <c r="BC58" s="12">
        <v>0.59092714257628531</v>
      </c>
      <c r="BD58" s="12">
        <f t="shared" si="17"/>
        <v>0.19990854587485449</v>
      </c>
      <c r="BE58" s="12">
        <f t="shared" si="18"/>
        <v>0.97290049572647586</v>
      </c>
      <c r="BF58" s="12">
        <f t="shared" si="19"/>
        <v>0.19449112338160487</v>
      </c>
    </row>
    <row r="59" spans="1:58" x14ac:dyDescent="0.3">
      <c r="A59" s="5">
        <v>71</v>
      </c>
      <c r="B59" s="16">
        <v>2</v>
      </c>
      <c r="C59" s="16">
        <v>2</v>
      </c>
      <c r="D59" s="16">
        <v>1</v>
      </c>
      <c r="E59" s="16">
        <v>5</v>
      </c>
      <c r="F59" s="8">
        <f t="shared" si="0"/>
        <v>0.66666666666666663</v>
      </c>
      <c r="G59" s="8">
        <f t="shared" si="1"/>
        <v>0.5</v>
      </c>
      <c r="H59" s="7">
        <f xml:space="preserve"> IF('SPF Coefficients'!$M$3 + 'SPF Coefficients'!$M$4*'Curve Info'!B60 + 'SPF Coefficients'!$M$5*'Curve Info'!J60 + 'SPF Coefficients'!$M$6*'Curve Info'!D60 + 'SPF Coefficients'!$M$7*'Curve Info'!L60 + 'SPF Coefficients'!$M$8*'Curve Info'!K60 + 'SPF Coefficients'!$M$9*'Curve Info'!H60 &lt;= 0, 0, 'SPF Coefficients'!$M$3 + 'SPF Coefficients'!$M$4*'Curve Info'!B60 + 'SPF Coefficients'!$M$5*'Curve Info'!J60 + 'SPF Coefficients'!$M$6*'Curve Info'!D60 + 'SPF Coefficients'!$M$7*'Curve Info'!L60 + 'SPF Coefficients'!$M$8*'Curve Info'!K60 + 'SPF Coefficients'!$M$9*'Curve Info'!H60)</f>
        <v>0.25919520742712843</v>
      </c>
      <c r="I59" s="7">
        <f>IF('SPF Coefficients'!$M$3 + 'SPF Coefficients'!$M$4*'Curve Info'!B60 + 'SPF Coefficients'!$M$5*'Curve Info'!J60 + 'SPF Coefficients'!$M$6*'Curve Info'!D60 + 'SPF Coefficients'!$M$7*'Curve Info'!M60 + 'SPF Coefficients'!$M$8*'Curve Info'!K60 + 'SPF Coefficients'!$M$9*'Curve Info'!H60 &lt;= 0, 0, 'SPF Coefficients'!$M$3 + 'SPF Coefficients'!$M$4*'Curve Info'!B60 + 'SPF Coefficients'!$M$5*'Curve Info'!J60 + 'SPF Coefficients'!$M$6*'Curve Info'!D60 + 'SPF Coefficients'!$M$7*'Curve Info'!M60 + 'SPF Coefficients'!$M$8*'Curve Info'!K60 + 'SPF Coefficients'!$M$9*'Curve Info'!H60)</f>
        <v>0.26836287312214302</v>
      </c>
      <c r="J59" s="12">
        <f>1/(1+'SPF Coefficients'!$L$10*I59)</f>
        <v>0.64551488785670508</v>
      </c>
      <c r="K59" s="12">
        <f t="shared" si="2"/>
        <v>0.35047478601999082</v>
      </c>
      <c r="L59" s="12">
        <f t="shared" si="3"/>
        <v>0.9658385469332712</v>
      </c>
      <c r="M59" s="12">
        <f t="shared" si="4"/>
        <v>0.33850205806629707</v>
      </c>
      <c r="P59" s="5">
        <v>71</v>
      </c>
      <c r="Q59" s="16">
        <v>0</v>
      </c>
      <c r="R59" s="16">
        <v>0</v>
      </c>
      <c r="S59" s="16">
        <v>0</v>
      </c>
      <c r="T59" s="16">
        <v>0</v>
      </c>
      <c r="U59" s="8">
        <f t="shared" si="5"/>
        <v>0</v>
      </c>
      <c r="V59" s="8">
        <f t="shared" si="6"/>
        <v>0</v>
      </c>
      <c r="W59" s="7">
        <v>0.25919520742712843</v>
      </c>
      <c r="X59" s="7">
        <v>0.26836287312214302</v>
      </c>
      <c r="Y59" s="12">
        <v>0.64551488785670508</v>
      </c>
      <c r="Z59" s="12">
        <f t="shared" si="7"/>
        <v>0.17323222994834334</v>
      </c>
      <c r="AA59" s="12">
        <f t="shared" si="8"/>
        <v>0.9658385469332712</v>
      </c>
      <c r="AB59" s="12">
        <f t="shared" si="9"/>
        <v>0.16731436525531823</v>
      </c>
      <c r="AE59" s="5">
        <v>71</v>
      </c>
      <c r="AF59" s="16">
        <v>0</v>
      </c>
      <c r="AG59" s="16">
        <v>0</v>
      </c>
      <c r="AH59" s="16">
        <v>0</v>
      </c>
      <c r="AI59" s="16">
        <v>0</v>
      </c>
      <c r="AJ59" s="8">
        <f t="shared" si="10"/>
        <v>0</v>
      </c>
      <c r="AK59" s="8">
        <f t="shared" si="11"/>
        <v>0</v>
      </c>
      <c r="AL59" s="7">
        <v>0.25919520742712843</v>
      </c>
      <c r="AM59" s="7">
        <v>0.26836287312214302</v>
      </c>
      <c r="AN59" s="12">
        <v>0.64551488785670508</v>
      </c>
      <c r="AO59" s="12">
        <f t="shared" si="12"/>
        <v>0.17323222994834334</v>
      </c>
      <c r="AP59" s="12">
        <f t="shared" si="13"/>
        <v>0.9658385469332712</v>
      </c>
      <c r="AQ59" s="12">
        <f t="shared" si="14"/>
        <v>0.16731436525531823</v>
      </c>
      <c r="AT59" s="5">
        <v>71</v>
      </c>
      <c r="AU59" s="16">
        <v>0</v>
      </c>
      <c r="AV59" s="16">
        <v>0</v>
      </c>
      <c r="AW59" s="16">
        <v>0</v>
      </c>
      <c r="AX59" s="16">
        <v>0</v>
      </c>
      <c r="AY59" s="8">
        <f t="shared" si="15"/>
        <v>0</v>
      </c>
      <c r="AZ59" s="8">
        <f t="shared" si="16"/>
        <v>0</v>
      </c>
      <c r="BA59" s="7">
        <v>0.25919520742712843</v>
      </c>
      <c r="BB59" s="7">
        <v>0.26836287312214302</v>
      </c>
      <c r="BC59" s="12">
        <v>0.64551488785670508</v>
      </c>
      <c r="BD59" s="12">
        <f t="shared" si="17"/>
        <v>0.17323222994834334</v>
      </c>
      <c r="BE59" s="12">
        <f t="shared" si="18"/>
        <v>0.9658385469332712</v>
      </c>
      <c r="BF59" s="12">
        <f t="shared" si="19"/>
        <v>0.16731436525531823</v>
      </c>
    </row>
    <row r="60" spans="1:58" x14ac:dyDescent="0.3">
      <c r="A60" s="5">
        <v>72</v>
      </c>
      <c r="B60" s="16">
        <v>1</v>
      </c>
      <c r="C60" s="16">
        <v>0</v>
      </c>
      <c r="D60" s="16">
        <v>0</v>
      </c>
      <c r="E60" s="16">
        <v>1</v>
      </c>
      <c r="F60" s="8">
        <f t="shared" si="0"/>
        <v>0.33333333333333331</v>
      </c>
      <c r="G60" s="8">
        <f t="shared" si="1"/>
        <v>0</v>
      </c>
      <c r="H60" s="7">
        <f xml:space="preserve"> IF('SPF Coefficients'!$M$3 + 'SPF Coefficients'!$M$4*'Curve Info'!B61 + 'SPF Coefficients'!$M$5*'Curve Info'!J61 + 'SPF Coefficients'!$M$6*'Curve Info'!D61 + 'SPF Coefficients'!$M$7*'Curve Info'!L61 + 'SPF Coefficients'!$M$8*'Curve Info'!K61 + 'SPF Coefficients'!$M$9*'Curve Info'!H61 &lt;= 0, 0, 'SPF Coefficients'!$M$3 + 'SPF Coefficients'!$M$4*'Curve Info'!B61 + 'SPF Coefficients'!$M$5*'Curve Info'!J61 + 'SPF Coefficients'!$M$6*'Curve Info'!D61 + 'SPF Coefficients'!$M$7*'Curve Info'!L61 + 'SPF Coefficients'!$M$8*'Curve Info'!K61 + 'SPF Coefficients'!$M$9*'Curve Info'!H61)</f>
        <v>0.17439353743057426</v>
      </c>
      <c r="I60" s="7">
        <f>IF('SPF Coefficients'!$M$3 + 'SPF Coefficients'!$M$4*'Curve Info'!B61 + 'SPF Coefficients'!$M$5*'Curve Info'!J61 + 'SPF Coefficients'!$M$6*'Curve Info'!D61 + 'SPF Coefficients'!$M$7*'Curve Info'!M61 + 'SPF Coefficients'!$M$8*'Curve Info'!K61 + 'SPF Coefficients'!$M$9*'Curve Info'!H61 &lt;= 0, 0, 'SPF Coefficients'!$M$3 + 'SPF Coefficients'!$M$4*'Curve Info'!B61 + 'SPF Coefficients'!$M$5*'Curve Info'!J61 + 'SPF Coefficients'!$M$6*'Curve Info'!D61 + 'SPF Coefficients'!$M$7*'Curve Info'!M61 + 'SPF Coefficients'!$M$8*'Curve Info'!K61 + 'SPF Coefficients'!$M$9*'Curve Info'!H61)</f>
        <v>0.18356120312558885</v>
      </c>
      <c r="J60" s="12">
        <f>1/(1+'SPF Coefficients'!$L$10*I60)</f>
        <v>0.72694425951495978</v>
      </c>
      <c r="K60" s="12">
        <f t="shared" si="2"/>
        <v>0.13343876288180631</v>
      </c>
      <c r="L60" s="12">
        <f t="shared" si="3"/>
        <v>0.95005662667866553</v>
      </c>
      <c r="M60" s="12">
        <f t="shared" si="4"/>
        <v>0.12677438093166324</v>
      </c>
      <c r="P60" s="5">
        <v>72</v>
      </c>
      <c r="Q60" s="16">
        <v>0</v>
      </c>
      <c r="R60" s="16">
        <v>0</v>
      </c>
      <c r="S60" s="16">
        <v>0</v>
      </c>
      <c r="T60" s="16">
        <v>0</v>
      </c>
      <c r="U60" s="8">
        <f t="shared" si="5"/>
        <v>0</v>
      </c>
      <c r="V60" s="8">
        <f t="shared" si="6"/>
        <v>0</v>
      </c>
      <c r="W60" s="7">
        <v>0.17439353743057426</v>
      </c>
      <c r="X60" s="7">
        <v>0.18356120312558885</v>
      </c>
      <c r="Y60" s="12">
        <v>0.72694425951495978</v>
      </c>
      <c r="Z60" s="12">
        <f t="shared" si="7"/>
        <v>0.13343876288180631</v>
      </c>
      <c r="AA60" s="12">
        <f t="shared" si="8"/>
        <v>0.95005662667866553</v>
      </c>
      <c r="AB60" s="12">
        <f t="shared" si="9"/>
        <v>0.12677438093166324</v>
      </c>
      <c r="AE60" s="5">
        <v>72</v>
      </c>
      <c r="AF60" s="16">
        <v>0</v>
      </c>
      <c r="AG60" s="16">
        <v>0</v>
      </c>
      <c r="AH60" s="16">
        <v>0</v>
      </c>
      <c r="AI60" s="16">
        <v>0</v>
      </c>
      <c r="AJ60" s="8">
        <f t="shared" si="10"/>
        <v>0</v>
      </c>
      <c r="AK60" s="8">
        <f t="shared" si="11"/>
        <v>0</v>
      </c>
      <c r="AL60" s="7">
        <v>0.17439353743057426</v>
      </c>
      <c r="AM60" s="7">
        <v>0.18356120312558885</v>
      </c>
      <c r="AN60" s="12">
        <v>0.72694425951495978</v>
      </c>
      <c r="AO60" s="12">
        <f t="shared" si="12"/>
        <v>0.13343876288180631</v>
      </c>
      <c r="AP60" s="12">
        <f t="shared" si="13"/>
        <v>0.95005662667866553</v>
      </c>
      <c r="AQ60" s="12">
        <f t="shared" si="14"/>
        <v>0.12677438093166324</v>
      </c>
      <c r="AT60" s="5">
        <v>72</v>
      </c>
      <c r="AU60" s="16">
        <v>1</v>
      </c>
      <c r="AV60" s="16">
        <v>0</v>
      </c>
      <c r="AW60" s="16">
        <v>0</v>
      </c>
      <c r="AX60" s="16">
        <v>1</v>
      </c>
      <c r="AY60" s="8">
        <f t="shared" si="15"/>
        <v>0.33333333333333331</v>
      </c>
      <c r="AZ60" s="8">
        <f t="shared" si="16"/>
        <v>0</v>
      </c>
      <c r="BA60" s="7">
        <v>0.17439353743057426</v>
      </c>
      <c r="BB60" s="7">
        <v>0.18356120312558885</v>
      </c>
      <c r="BC60" s="12">
        <v>0.72694425951495978</v>
      </c>
      <c r="BD60" s="12">
        <f t="shared" si="17"/>
        <v>0.13343876288180631</v>
      </c>
      <c r="BE60" s="12">
        <f t="shared" si="18"/>
        <v>0.95005662667866553</v>
      </c>
      <c r="BF60" s="12">
        <f t="shared" si="19"/>
        <v>0.12677438093166324</v>
      </c>
    </row>
    <row r="61" spans="1:58" x14ac:dyDescent="0.3">
      <c r="A61" s="5">
        <v>74</v>
      </c>
      <c r="B61" s="16">
        <v>1</v>
      </c>
      <c r="C61" s="16">
        <v>10</v>
      </c>
      <c r="D61" s="16">
        <v>0</v>
      </c>
      <c r="E61" s="16">
        <v>11</v>
      </c>
      <c r="F61" s="8">
        <f t="shared" si="0"/>
        <v>0.33333333333333331</v>
      </c>
      <c r="G61" s="8">
        <f t="shared" si="1"/>
        <v>2.5</v>
      </c>
      <c r="H61" s="7">
        <f xml:space="preserve"> IF('SPF Coefficients'!$M$3 + 'SPF Coefficients'!$M$4*'Curve Info'!B62 + 'SPF Coefficients'!$M$5*'Curve Info'!J62 + 'SPF Coefficients'!$M$6*'Curve Info'!D62 + 'SPF Coefficients'!$M$7*'Curve Info'!L62 + 'SPF Coefficients'!$M$8*'Curve Info'!K62 + 'SPF Coefficients'!$M$9*'Curve Info'!H62 &lt;= 0, 0, 'SPF Coefficients'!$M$3 + 'SPF Coefficients'!$M$4*'Curve Info'!B62 + 'SPF Coefficients'!$M$5*'Curve Info'!J62 + 'SPF Coefficients'!$M$6*'Curve Info'!D62 + 'SPF Coefficients'!$M$7*'Curve Info'!L62 + 'SPF Coefficients'!$M$8*'Curve Info'!K62 + 'SPF Coefficients'!$M$9*'Curve Info'!H62)</f>
        <v>0.17905585573960606</v>
      </c>
      <c r="I61" s="7">
        <f>IF('SPF Coefficients'!$M$3 + 'SPF Coefficients'!$M$4*'Curve Info'!B62 + 'SPF Coefficients'!$M$5*'Curve Info'!J62 + 'SPF Coefficients'!$M$6*'Curve Info'!D62 + 'SPF Coefficients'!$M$7*'Curve Info'!M62 + 'SPF Coefficients'!$M$8*'Curve Info'!K62 + 'SPF Coefficients'!$M$9*'Curve Info'!H62 &lt;= 0, 0, 'SPF Coefficients'!$M$3 + 'SPF Coefficients'!$M$4*'Curve Info'!B62 + 'SPF Coefficients'!$M$5*'Curve Info'!J62 + 'SPF Coefficients'!$M$6*'Curve Info'!D62 + 'SPF Coefficients'!$M$7*'Curve Info'!M62 + 'SPF Coefficients'!$M$8*'Curve Info'!K62 + 'SPF Coefficients'!$M$9*'Curve Info'!H62)</f>
        <v>0.18636738352874452</v>
      </c>
      <c r="J61" s="12">
        <f>1/(1+'SPF Coefficients'!$L$10*I61)</f>
        <v>0.72392237403087945</v>
      </c>
      <c r="K61" s="12">
        <f t="shared" si="2"/>
        <v>0.82510958364885345</v>
      </c>
      <c r="L61" s="12">
        <f t="shared" si="3"/>
        <v>0.96076820068673252</v>
      </c>
      <c r="M61" s="12">
        <f t="shared" si="4"/>
        <v>0.79273905005168799</v>
      </c>
      <c r="P61" s="5">
        <v>74</v>
      </c>
      <c r="Q61" s="16">
        <v>0</v>
      </c>
      <c r="R61" s="16">
        <v>0</v>
      </c>
      <c r="S61" s="16">
        <v>0</v>
      </c>
      <c r="T61" s="16">
        <v>0</v>
      </c>
      <c r="U61" s="8">
        <f t="shared" si="5"/>
        <v>0</v>
      </c>
      <c r="V61" s="8">
        <f t="shared" si="6"/>
        <v>0</v>
      </c>
      <c r="W61" s="7">
        <v>0.17905585573960606</v>
      </c>
      <c r="X61" s="7">
        <v>0.18636738352874452</v>
      </c>
      <c r="Y61" s="12">
        <v>0.72392237403087945</v>
      </c>
      <c r="Z61" s="12">
        <f t="shared" si="7"/>
        <v>0.13491551872605215</v>
      </c>
      <c r="AA61" s="12">
        <f t="shared" si="8"/>
        <v>0.96076820068673252</v>
      </c>
      <c r="AB61" s="12">
        <f t="shared" si="9"/>
        <v>0.1296225401711463</v>
      </c>
      <c r="AE61" s="5">
        <v>74</v>
      </c>
      <c r="AF61" s="16">
        <v>0</v>
      </c>
      <c r="AG61" s="16">
        <v>0</v>
      </c>
      <c r="AH61" s="16">
        <v>0</v>
      </c>
      <c r="AI61" s="16">
        <v>0</v>
      </c>
      <c r="AJ61" s="8">
        <f t="shared" si="10"/>
        <v>0</v>
      </c>
      <c r="AK61" s="8">
        <f t="shared" si="11"/>
        <v>0</v>
      </c>
      <c r="AL61" s="7">
        <v>0.17905585573960606</v>
      </c>
      <c r="AM61" s="7">
        <v>0.18636738352874452</v>
      </c>
      <c r="AN61" s="12">
        <v>0.72392237403087945</v>
      </c>
      <c r="AO61" s="12">
        <f t="shared" si="12"/>
        <v>0.13491551872605215</v>
      </c>
      <c r="AP61" s="12">
        <f t="shared" si="13"/>
        <v>0.96076820068673252</v>
      </c>
      <c r="AQ61" s="12">
        <f t="shared" si="14"/>
        <v>0.1296225401711463</v>
      </c>
      <c r="AT61" s="5">
        <v>74</v>
      </c>
      <c r="AU61" s="16">
        <v>0</v>
      </c>
      <c r="AV61" s="16">
        <v>0</v>
      </c>
      <c r="AW61" s="16">
        <v>0</v>
      </c>
      <c r="AX61" s="16">
        <v>0</v>
      </c>
      <c r="AY61" s="8">
        <f t="shared" si="15"/>
        <v>0</v>
      </c>
      <c r="AZ61" s="8">
        <f t="shared" si="16"/>
        <v>0</v>
      </c>
      <c r="BA61" s="7">
        <v>0.17905585573960606</v>
      </c>
      <c r="BB61" s="7">
        <v>0.18636738352874452</v>
      </c>
      <c r="BC61" s="12">
        <v>0.72392237403087945</v>
      </c>
      <c r="BD61" s="12">
        <f t="shared" si="17"/>
        <v>0.13491551872605215</v>
      </c>
      <c r="BE61" s="12">
        <f t="shared" si="18"/>
        <v>0.96076820068673252</v>
      </c>
      <c r="BF61" s="12">
        <f t="shared" si="19"/>
        <v>0.1296225401711463</v>
      </c>
    </row>
    <row r="62" spans="1:58" x14ac:dyDescent="0.3">
      <c r="A62" s="5">
        <v>75</v>
      </c>
      <c r="B62" s="16">
        <v>1</v>
      </c>
      <c r="C62" s="16">
        <v>3</v>
      </c>
      <c r="D62" s="16">
        <v>0</v>
      </c>
      <c r="E62" s="16">
        <v>4</v>
      </c>
      <c r="F62" s="8">
        <f t="shared" si="0"/>
        <v>0.33333333333333331</v>
      </c>
      <c r="G62" s="8">
        <f t="shared" si="1"/>
        <v>0.75</v>
      </c>
      <c r="H62" s="7">
        <f xml:space="preserve"> IF('SPF Coefficients'!$M$3 + 'SPF Coefficients'!$M$4*'Curve Info'!B63 + 'SPF Coefficients'!$M$5*'Curve Info'!J63 + 'SPF Coefficients'!$M$6*'Curve Info'!D63 + 'SPF Coefficients'!$M$7*'Curve Info'!L63 + 'SPF Coefficients'!$M$8*'Curve Info'!K63 + 'SPF Coefficients'!$M$9*'Curve Info'!H63 &lt;= 0, 0, 'SPF Coefficients'!$M$3 + 'SPF Coefficients'!$M$4*'Curve Info'!B63 + 'SPF Coefficients'!$M$5*'Curve Info'!J63 + 'SPF Coefficients'!$M$6*'Curve Info'!D63 + 'SPF Coefficients'!$M$7*'Curve Info'!L63 + 'SPF Coefficients'!$M$8*'Curve Info'!K63 + 'SPF Coefficients'!$M$9*'Curve Info'!H63)</f>
        <v>0.11614852119704117</v>
      </c>
      <c r="I62" s="7">
        <f>IF('SPF Coefficients'!$M$3 + 'SPF Coefficients'!$M$4*'Curve Info'!B63 + 'SPF Coefficients'!$M$5*'Curve Info'!J63 + 'SPF Coefficients'!$M$6*'Curve Info'!D63 + 'SPF Coefficients'!$M$7*'Curve Info'!M63 + 'SPF Coefficients'!$M$8*'Curve Info'!K63 + 'SPF Coefficients'!$M$9*'Curve Info'!H63 &lt;= 0, 0, 'SPF Coefficients'!$M$3 + 'SPF Coefficients'!$M$4*'Curve Info'!B63 + 'SPF Coefficients'!$M$5*'Curve Info'!J63 + 'SPF Coefficients'!$M$6*'Curve Info'!D63 + 'SPF Coefficients'!$M$7*'Curve Info'!M63 + 'SPF Coefficients'!$M$8*'Curve Info'!K63 + 'SPF Coefficients'!$M$9*'Curve Info'!H63)</f>
        <v>0.11555329955261978</v>
      </c>
      <c r="J62" s="12">
        <f>1/(1+'SPF Coefficients'!$L$10*I62)</f>
        <v>0.80876264114425833</v>
      </c>
      <c r="K62" s="12">
        <f t="shared" si="2"/>
        <v>0.23688321088091668</v>
      </c>
      <c r="L62" s="12">
        <f t="shared" si="3"/>
        <v>1.005151057102877</v>
      </c>
      <c r="M62" s="12">
        <f t="shared" si="4"/>
        <v>0.23810340982687714</v>
      </c>
      <c r="P62" s="5">
        <v>75</v>
      </c>
      <c r="Q62" s="16">
        <v>0</v>
      </c>
      <c r="R62" s="16">
        <v>0</v>
      </c>
      <c r="S62" s="16">
        <v>0</v>
      </c>
      <c r="T62" s="16">
        <v>0</v>
      </c>
      <c r="U62" s="8">
        <f t="shared" si="5"/>
        <v>0</v>
      </c>
      <c r="V62" s="8">
        <f t="shared" si="6"/>
        <v>0</v>
      </c>
      <c r="W62" s="7">
        <v>0.11614852119704117</v>
      </c>
      <c r="X62" s="7">
        <v>0.11555329955261978</v>
      </c>
      <c r="Y62" s="12">
        <v>0.80876264114425833</v>
      </c>
      <c r="Z62" s="12">
        <f t="shared" si="7"/>
        <v>9.3455191739110419E-2</v>
      </c>
      <c r="AA62" s="12">
        <f t="shared" si="8"/>
        <v>1.005151057102877</v>
      </c>
      <c r="AB62" s="12">
        <f t="shared" si="9"/>
        <v>9.3936584768318898E-2</v>
      </c>
      <c r="AE62" s="5">
        <v>75</v>
      </c>
      <c r="AF62" s="16">
        <v>0</v>
      </c>
      <c r="AG62" s="16">
        <v>0</v>
      </c>
      <c r="AH62" s="16">
        <v>0</v>
      </c>
      <c r="AI62" s="16">
        <v>0</v>
      </c>
      <c r="AJ62" s="8">
        <f t="shared" si="10"/>
        <v>0</v>
      </c>
      <c r="AK62" s="8">
        <f t="shared" si="11"/>
        <v>0</v>
      </c>
      <c r="AL62" s="7">
        <v>0.11614852119704117</v>
      </c>
      <c r="AM62" s="7">
        <v>0.11555329955261978</v>
      </c>
      <c r="AN62" s="12">
        <v>0.80876264114425833</v>
      </c>
      <c r="AO62" s="12">
        <f t="shared" si="12"/>
        <v>9.3455191739110419E-2</v>
      </c>
      <c r="AP62" s="12">
        <f t="shared" si="13"/>
        <v>1.005151057102877</v>
      </c>
      <c r="AQ62" s="12">
        <f t="shared" si="14"/>
        <v>9.3936584768318898E-2</v>
      </c>
      <c r="AT62" s="5">
        <v>75</v>
      </c>
      <c r="AU62" s="16">
        <v>0</v>
      </c>
      <c r="AV62" s="16">
        <v>0</v>
      </c>
      <c r="AW62" s="16">
        <v>0</v>
      </c>
      <c r="AX62" s="16">
        <v>0</v>
      </c>
      <c r="AY62" s="8">
        <f t="shared" si="15"/>
        <v>0</v>
      </c>
      <c r="AZ62" s="8">
        <f t="shared" si="16"/>
        <v>0</v>
      </c>
      <c r="BA62" s="7">
        <v>0.11614852119704117</v>
      </c>
      <c r="BB62" s="7">
        <v>0.11555329955261978</v>
      </c>
      <c r="BC62" s="12">
        <v>0.80876264114425833</v>
      </c>
      <c r="BD62" s="12">
        <f t="shared" si="17"/>
        <v>9.3455191739110419E-2</v>
      </c>
      <c r="BE62" s="12">
        <f t="shared" si="18"/>
        <v>1.005151057102877</v>
      </c>
      <c r="BF62" s="12">
        <f t="shared" si="19"/>
        <v>9.3936584768318898E-2</v>
      </c>
    </row>
    <row r="63" spans="1:58" x14ac:dyDescent="0.3">
      <c r="A63" s="5">
        <v>76</v>
      </c>
      <c r="B63" s="16">
        <v>0</v>
      </c>
      <c r="C63" s="16">
        <v>1</v>
      </c>
      <c r="D63" s="16">
        <v>0</v>
      </c>
      <c r="E63" s="16">
        <v>1</v>
      </c>
      <c r="F63" s="8">
        <f t="shared" si="0"/>
        <v>0</v>
      </c>
      <c r="G63" s="8">
        <f t="shared" si="1"/>
        <v>0.25</v>
      </c>
      <c r="H63" s="7">
        <f xml:space="preserve"> IF('SPF Coefficients'!$M$3 + 'SPF Coefficients'!$M$4*'Curve Info'!B64 + 'SPF Coefficients'!$M$5*'Curve Info'!J64 + 'SPF Coefficients'!$M$6*'Curve Info'!D64 + 'SPF Coefficients'!$M$7*'Curve Info'!L64 + 'SPF Coefficients'!$M$8*'Curve Info'!K64 + 'SPF Coefficients'!$M$9*'Curve Info'!H64 &lt;= 0, 0, 'SPF Coefficients'!$M$3 + 'SPF Coefficients'!$M$4*'Curve Info'!B64 + 'SPF Coefficients'!$M$5*'Curve Info'!J64 + 'SPF Coefficients'!$M$6*'Curve Info'!D64 + 'SPF Coefficients'!$M$7*'Curve Info'!L64 + 'SPF Coefficients'!$M$8*'Curve Info'!K64 + 'SPF Coefficients'!$M$9*'Curve Info'!H64)</f>
        <v>0.19747855382391438</v>
      </c>
      <c r="I63" s="7">
        <f>IF('SPF Coefficients'!$M$3 + 'SPF Coefficients'!$M$4*'Curve Info'!B64 + 'SPF Coefficients'!$M$5*'Curve Info'!J64 + 'SPF Coefficients'!$M$6*'Curve Info'!D64 + 'SPF Coefficients'!$M$7*'Curve Info'!M64 + 'SPF Coefficients'!$M$8*'Curve Info'!K64 + 'SPF Coefficients'!$M$9*'Curve Info'!H64 &lt;= 0, 0, 'SPF Coefficients'!$M$3 + 'SPF Coefficients'!$M$4*'Curve Info'!B64 + 'SPF Coefficients'!$M$5*'Curve Info'!J64 + 'SPF Coefficients'!$M$6*'Curve Info'!D64 + 'SPF Coefficients'!$M$7*'Curve Info'!M64 + 'SPF Coefficients'!$M$8*'Curve Info'!K64 + 'SPF Coefficients'!$M$9*'Curve Info'!H64)</f>
        <v>0.196883332179493</v>
      </c>
      <c r="J63" s="12">
        <f>1/(1+'SPF Coefficients'!$L$10*I63)</f>
        <v>0.71281814258392029</v>
      </c>
      <c r="K63" s="12">
        <f t="shared" si="2"/>
        <v>0.2121374755039391</v>
      </c>
      <c r="L63" s="12">
        <f t="shared" si="3"/>
        <v>1.0030232200858868</v>
      </c>
      <c r="M63" s="12">
        <f t="shared" si="4"/>
        <v>0.21277881378085195</v>
      </c>
      <c r="P63" s="5">
        <v>76</v>
      </c>
      <c r="Q63" s="16">
        <v>0</v>
      </c>
      <c r="R63" s="16">
        <v>0</v>
      </c>
      <c r="S63" s="16">
        <v>0</v>
      </c>
      <c r="T63" s="16">
        <v>0</v>
      </c>
      <c r="U63" s="8">
        <f t="shared" si="5"/>
        <v>0</v>
      </c>
      <c r="V63" s="8">
        <f t="shared" si="6"/>
        <v>0</v>
      </c>
      <c r="W63" s="7">
        <v>0.19747855382391438</v>
      </c>
      <c r="X63" s="7">
        <v>0.196883332179493</v>
      </c>
      <c r="Y63" s="12">
        <v>0.71281814258392029</v>
      </c>
      <c r="Z63" s="12">
        <f t="shared" si="7"/>
        <v>0.14034201114991918</v>
      </c>
      <c r="AA63" s="12">
        <f t="shared" si="8"/>
        <v>1.0030232200858868</v>
      </c>
      <c r="AB63" s="12">
        <f t="shared" si="9"/>
        <v>0.14076629593692136</v>
      </c>
      <c r="AE63" s="5">
        <v>76</v>
      </c>
      <c r="AF63" s="16">
        <v>0</v>
      </c>
      <c r="AG63" s="16">
        <v>1</v>
      </c>
      <c r="AH63" s="16">
        <v>0</v>
      </c>
      <c r="AI63" s="16">
        <v>1</v>
      </c>
      <c r="AJ63" s="8">
        <f t="shared" si="10"/>
        <v>0</v>
      </c>
      <c r="AK63" s="8">
        <f t="shared" si="11"/>
        <v>0.25</v>
      </c>
      <c r="AL63" s="7">
        <v>0.19747855382391438</v>
      </c>
      <c r="AM63" s="7">
        <v>0.196883332179493</v>
      </c>
      <c r="AN63" s="12">
        <v>0.71281814258392029</v>
      </c>
      <c r="AO63" s="12">
        <f t="shared" si="12"/>
        <v>0.2121374755039391</v>
      </c>
      <c r="AP63" s="12">
        <f t="shared" si="13"/>
        <v>1.0030232200858868</v>
      </c>
      <c r="AQ63" s="12">
        <f t="shared" si="14"/>
        <v>0.21277881378085195</v>
      </c>
      <c r="AT63" s="5">
        <v>76</v>
      </c>
      <c r="AU63" s="16">
        <v>0</v>
      </c>
      <c r="AV63" s="16">
        <v>0</v>
      </c>
      <c r="AW63" s="16">
        <v>0</v>
      </c>
      <c r="AX63" s="16">
        <v>0</v>
      </c>
      <c r="AY63" s="8">
        <f t="shared" si="15"/>
        <v>0</v>
      </c>
      <c r="AZ63" s="8">
        <f t="shared" si="16"/>
        <v>0</v>
      </c>
      <c r="BA63" s="7">
        <v>0.19747855382391438</v>
      </c>
      <c r="BB63" s="7">
        <v>0.196883332179493</v>
      </c>
      <c r="BC63" s="12">
        <v>0.71281814258392029</v>
      </c>
      <c r="BD63" s="12">
        <f t="shared" si="17"/>
        <v>0.14034201114991918</v>
      </c>
      <c r="BE63" s="12">
        <f t="shared" si="18"/>
        <v>1.0030232200858868</v>
      </c>
      <c r="BF63" s="12">
        <f t="shared" si="19"/>
        <v>0.14076629593692136</v>
      </c>
    </row>
    <row r="64" spans="1:58" x14ac:dyDescent="0.3">
      <c r="A64" s="5">
        <v>77</v>
      </c>
      <c r="B64" s="16">
        <v>0</v>
      </c>
      <c r="C64" s="16">
        <v>1</v>
      </c>
      <c r="D64" s="16">
        <v>0</v>
      </c>
      <c r="E64" s="16">
        <v>1</v>
      </c>
      <c r="F64" s="8">
        <f t="shared" si="0"/>
        <v>0</v>
      </c>
      <c r="G64" s="8">
        <f t="shared" si="1"/>
        <v>0.25</v>
      </c>
      <c r="H64" s="7">
        <f xml:space="preserve"> IF('SPF Coefficients'!$M$3 + 'SPF Coefficients'!$M$4*'Curve Info'!B65 + 'SPF Coefficients'!$M$5*'Curve Info'!J65 + 'SPF Coefficients'!$M$6*'Curve Info'!D65 + 'SPF Coefficients'!$M$7*'Curve Info'!L65 + 'SPF Coefficients'!$M$8*'Curve Info'!K65 + 'SPF Coefficients'!$M$9*'Curve Info'!H65 &lt;= 0, 0, 'SPF Coefficients'!$M$3 + 'SPF Coefficients'!$M$4*'Curve Info'!B65 + 'SPF Coefficients'!$M$5*'Curve Info'!J65 + 'SPF Coefficients'!$M$6*'Curve Info'!D65 + 'SPF Coefficients'!$M$7*'Curve Info'!L65 + 'SPF Coefficients'!$M$8*'Curve Info'!K65 + 'SPF Coefficients'!$M$9*'Curve Info'!H65)</f>
        <v>5.74080235805325E-2</v>
      </c>
      <c r="I64" s="7">
        <f>IF('SPF Coefficients'!$M$3 + 'SPF Coefficients'!$M$4*'Curve Info'!B65 + 'SPF Coefficients'!$M$5*'Curve Info'!J65 + 'SPF Coefficients'!$M$6*'Curve Info'!D65 + 'SPF Coefficients'!$M$7*'Curve Info'!M65 + 'SPF Coefficients'!$M$8*'Curve Info'!K65 + 'SPF Coefficients'!$M$9*'Curve Info'!H65 &lt;= 0, 0, 'SPF Coefficients'!$M$3 + 'SPF Coefficients'!$M$4*'Curve Info'!B65 + 'SPF Coefficients'!$M$5*'Curve Info'!J65 + 'SPF Coefficients'!$M$6*'Curve Info'!D65 + 'SPF Coefficients'!$M$7*'Curve Info'!M65 + 'SPF Coefficients'!$M$8*'Curve Info'!K65 + 'SPF Coefficients'!$M$9*'Curve Info'!H65)</f>
        <v>5.6812801936111115E-2</v>
      </c>
      <c r="J64" s="12">
        <f>1/(1+'SPF Coefficients'!$L$10*I64)</f>
        <v>0.89585181823000593</v>
      </c>
      <c r="K64" s="12">
        <f t="shared" si="2"/>
        <v>7.6932897355704855E-2</v>
      </c>
      <c r="L64" s="12">
        <f t="shared" si="3"/>
        <v>1.0104768929561112</v>
      </c>
      <c r="M64" s="12">
        <f t="shared" si="4"/>
        <v>7.773891508610406E-2</v>
      </c>
      <c r="P64" s="5">
        <v>77</v>
      </c>
      <c r="Q64" s="16">
        <v>0</v>
      </c>
      <c r="R64" s="16">
        <v>0</v>
      </c>
      <c r="S64" s="16">
        <v>0</v>
      </c>
      <c r="T64" s="16">
        <v>0</v>
      </c>
      <c r="U64" s="8">
        <f t="shared" si="5"/>
        <v>0</v>
      </c>
      <c r="V64" s="8">
        <f t="shared" si="6"/>
        <v>0</v>
      </c>
      <c r="W64" s="7">
        <v>5.74080235805325E-2</v>
      </c>
      <c r="X64" s="7">
        <v>5.6812801936111115E-2</v>
      </c>
      <c r="Y64" s="12">
        <v>0.89585181823000593</v>
      </c>
      <c r="Z64" s="12">
        <f t="shared" si="7"/>
        <v>5.0895851913206343E-2</v>
      </c>
      <c r="AA64" s="12">
        <f t="shared" si="8"/>
        <v>1.0104768929561112</v>
      </c>
      <c r="AB64" s="12">
        <f t="shared" si="9"/>
        <v>5.1429082305611093E-2</v>
      </c>
      <c r="AE64" s="5">
        <v>77</v>
      </c>
      <c r="AF64" s="16">
        <v>0</v>
      </c>
      <c r="AG64" s="16">
        <v>1</v>
      </c>
      <c r="AH64" s="16">
        <v>0</v>
      </c>
      <c r="AI64" s="16">
        <v>1</v>
      </c>
      <c r="AJ64" s="8">
        <f t="shared" si="10"/>
        <v>0</v>
      </c>
      <c r="AK64" s="8">
        <f t="shared" si="11"/>
        <v>0.25</v>
      </c>
      <c r="AL64" s="7">
        <v>5.74080235805325E-2</v>
      </c>
      <c r="AM64" s="7">
        <v>5.6812801936111115E-2</v>
      </c>
      <c r="AN64" s="12">
        <v>0.89585181823000593</v>
      </c>
      <c r="AO64" s="12">
        <f t="shared" si="12"/>
        <v>7.6932897355704855E-2</v>
      </c>
      <c r="AP64" s="12">
        <f t="shared" si="13"/>
        <v>1.0104768929561112</v>
      </c>
      <c r="AQ64" s="12">
        <f t="shared" si="14"/>
        <v>7.773891508610406E-2</v>
      </c>
      <c r="AT64" s="5">
        <v>77</v>
      </c>
      <c r="AU64" s="16">
        <v>0</v>
      </c>
      <c r="AV64" s="16">
        <v>0</v>
      </c>
      <c r="AW64" s="16">
        <v>0</v>
      </c>
      <c r="AX64" s="16">
        <v>0</v>
      </c>
      <c r="AY64" s="8">
        <f t="shared" si="15"/>
        <v>0</v>
      </c>
      <c r="AZ64" s="8">
        <f t="shared" si="16"/>
        <v>0</v>
      </c>
      <c r="BA64" s="7">
        <v>5.74080235805325E-2</v>
      </c>
      <c r="BB64" s="7">
        <v>5.6812801936111115E-2</v>
      </c>
      <c r="BC64" s="12">
        <v>0.89585181823000593</v>
      </c>
      <c r="BD64" s="12">
        <f t="shared" si="17"/>
        <v>5.0895851913206343E-2</v>
      </c>
      <c r="BE64" s="12">
        <f t="shared" si="18"/>
        <v>1.0104768929561112</v>
      </c>
      <c r="BF64" s="12">
        <f t="shared" si="19"/>
        <v>5.1429082305611093E-2</v>
      </c>
    </row>
    <row r="65" spans="1:59" x14ac:dyDescent="0.3">
      <c r="A65" s="5">
        <v>78</v>
      </c>
      <c r="B65" s="16">
        <v>1</v>
      </c>
      <c r="C65" s="16">
        <v>3</v>
      </c>
      <c r="D65" s="16">
        <v>1</v>
      </c>
      <c r="E65" s="16">
        <v>5</v>
      </c>
      <c r="F65" s="8">
        <f t="shared" si="0"/>
        <v>0.33333333333333331</v>
      </c>
      <c r="G65" s="8">
        <f t="shared" si="1"/>
        <v>0.75</v>
      </c>
      <c r="H65" s="7">
        <f xml:space="preserve"> IF('SPF Coefficients'!$M$3 + 'SPF Coefficients'!$M$4*'Curve Info'!B66 + 'SPF Coefficients'!$M$5*'Curve Info'!J66 + 'SPF Coefficients'!$M$6*'Curve Info'!D66 + 'SPF Coefficients'!$M$7*'Curve Info'!L66 + 'SPF Coefficients'!$M$8*'Curve Info'!K66 + 'SPF Coefficients'!$M$9*'Curve Info'!H66 &lt;= 0, 0, 'SPF Coefficients'!$M$3 + 'SPF Coefficients'!$M$4*'Curve Info'!B66 + 'SPF Coefficients'!$M$5*'Curve Info'!J66 + 'SPF Coefficients'!$M$6*'Curve Info'!D66 + 'SPF Coefficients'!$M$7*'Curve Info'!L66 + 'SPF Coefficients'!$M$8*'Curve Info'!K66 + 'SPF Coefficients'!$M$9*'Curve Info'!H66)</f>
        <v>0.20496369835931588</v>
      </c>
      <c r="I65" s="7">
        <f>IF('SPF Coefficients'!$M$3 + 'SPF Coefficients'!$M$4*'Curve Info'!B66 + 'SPF Coefficients'!$M$5*'Curve Info'!J66 + 'SPF Coefficients'!$M$6*'Curve Info'!D66 + 'SPF Coefficients'!$M$7*'Curve Info'!M66 + 'SPF Coefficients'!$M$8*'Curve Info'!K66 + 'SPF Coefficients'!$M$9*'Curve Info'!H66 &lt;= 0, 0, 'SPF Coefficients'!$M$3 + 'SPF Coefficients'!$M$4*'Curve Info'!B66 + 'SPF Coefficients'!$M$5*'Curve Info'!J66 + 'SPF Coefficients'!$M$6*'Curve Info'!D66 + 'SPF Coefficients'!$M$7*'Curve Info'!M66 + 'SPF Coefficients'!$M$8*'Curve Info'!K66 + 'SPF Coefficients'!$M$9*'Curve Info'!H66)</f>
        <v>0.2043684767148945</v>
      </c>
      <c r="J65" s="12">
        <f>1/(1+'SPF Coefficients'!$L$10*I65)</f>
        <v>0.70511955598173204</v>
      </c>
      <c r="K65" s="12">
        <f t="shared" si="2"/>
        <v>0.36526454257157032</v>
      </c>
      <c r="L65" s="12">
        <f t="shared" si="3"/>
        <v>1.0029124924449662</v>
      </c>
      <c r="M65" s="12">
        <f t="shared" si="4"/>
        <v>0.36632837279222402</v>
      </c>
      <c r="P65" s="5">
        <v>78</v>
      </c>
      <c r="Q65" s="16">
        <v>0</v>
      </c>
      <c r="R65" s="16">
        <v>0</v>
      </c>
      <c r="S65" s="16">
        <v>0</v>
      </c>
      <c r="T65" s="16">
        <v>0</v>
      </c>
      <c r="U65" s="8">
        <f t="shared" si="5"/>
        <v>0</v>
      </c>
      <c r="V65" s="8">
        <f t="shared" si="6"/>
        <v>0</v>
      </c>
      <c r="W65" s="7">
        <v>0.20496369835931588</v>
      </c>
      <c r="X65" s="7">
        <v>0.2043684767148945</v>
      </c>
      <c r="Y65" s="12">
        <v>0.70511955598173204</v>
      </c>
      <c r="Z65" s="12">
        <f t="shared" si="7"/>
        <v>0.14410420955786934</v>
      </c>
      <c r="AA65" s="12">
        <f t="shared" si="8"/>
        <v>1.0029124924449662</v>
      </c>
      <c r="AB65" s="12">
        <f t="shared" si="9"/>
        <v>0.14452391197949446</v>
      </c>
      <c r="AE65" s="5">
        <v>78</v>
      </c>
      <c r="AF65" s="16">
        <v>0</v>
      </c>
      <c r="AG65" s="16">
        <v>0</v>
      </c>
      <c r="AH65" s="16">
        <v>0</v>
      </c>
      <c r="AI65" s="16">
        <v>0</v>
      </c>
      <c r="AJ65" s="8">
        <f t="shared" si="10"/>
        <v>0</v>
      </c>
      <c r="AK65" s="8">
        <f t="shared" si="11"/>
        <v>0</v>
      </c>
      <c r="AL65" s="7">
        <v>0.20496369835931588</v>
      </c>
      <c r="AM65" s="7">
        <v>0.2043684767148945</v>
      </c>
      <c r="AN65" s="12">
        <v>0.70511955598173204</v>
      </c>
      <c r="AO65" s="12">
        <f t="shared" si="12"/>
        <v>0.14410420955786934</v>
      </c>
      <c r="AP65" s="12">
        <f t="shared" si="13"/>
        <v>1.0029124924449662</v>
      </c>
      <c r="AQ65" s="12">
        <f t="shared" si="14"/>
        <v>0.14452391197949446</v>
      </c>
      <c r="AT65" s="5">
        <v>78</v>
      </c>
      <c r="AU65" s="16">
        <v>0</v>
      </c>
      <c r="AV65" s="16">
        <v>0</v>
      </c>
      <c r="AW65" s="16">
        <v>0</v>
      </c>
      <c r="AX65" s="16">
        <v>0</v>
      </c>
      <c r="AY65" s="8">
        <f t="shared" si="15"/>
        <v>0</v>
      </c>
      <c r="AZ65" s="8">
        <f t="shared" si="16"/>
        <v>0</v>
      </c>
      <c r="BA65" s="7">
        <v>0.20496369835931588</v>
      </c>
      <c r="BB65" s="7">
        <v>0.2043684767148945</v>
      </c>
      <c r="BC65" s="12">
        <v>0.70511955598173204</v>
      </c>
      <c r="BD65" s="12">
        <f t="shared" si="17"/>
        <v>0.14410420955786934</v>
      </c>
      <c r="BE65" s="12">
        <f t="shared" si="18"/>
        <v>1.0029124924449662</v>
      </c>
      <c r="BF65" s="12">
        <f t="shared" si="19"/>
        <v>0.14452391197949446</v>
      </c>
    </row>
    <row r="66" spans="1:59" x14ac:dyDescent="0.3">
      <c r="A66" s="5">
        <v>79</v>
      </c>
      <c r="B66" s="16">
        <v>0</v>
      </c>
      <c r="C66" s="16">
        <v>0</v>
      </c>
      <c r="D66" s="16">
        <v>0</v>
      </c>
      <c r="E66" s="16">
        <v>0</v>
      </c>
      <c r="F66" s="8">
        <f t="shared" si="0"/>
        <v>0</v>
      </c>
      <c r="G66" s="8">
        <f t="shared" si="1"/>
        <v>0</v>
      </c>
      <c r="H66" s="7">
        <f xml:space="preserve"> IF('SPF Coefficients'!$M$3 + 'SPF Coefficients'!$M$4*'Curve Info'!B67 + 'SPF Coefficients'!$M$5*'Curve Info'!J67 + 'SPF Coefficients'!$M$6*'Curve Info'!D67 + 'SPF Coefficients'!$M$7*'Curve Info'!L67 + 'SPF Coefficients'!$M$8*'Curve Info'!K67 + 'SPF Coefficients'!$M$9*'Curve Info'!H67 &lt;= 0, 0, 'SPF Coefficients'!$M$3 + 'SPF Coefficients'!$M$4*'Curve Info'!B67 + 'SPF Coefficients'!$M$5*'Curve Info'!J67 + 'SPF Coefficients'!$M$6*'Curve Info'!D67 + 'SPF Coefficients'!$M$7*'Curve Info'!L67 + 'SPF Coefficients'!$M$8*'Curve Info'!K67 + 'SPF Coefficients'!$M$9*'Curve Info'!H67)</f>
        <v>0.12403947184608852</v>
      </c>
      <c r="I66" s="7">
        <f>IF('SPF Coefficients'!$M$3 + 'SPF Coefficients'!$M$4*'Curve Info'!B67 + 'SPF Coefficients'!$M$5*'Curve Info'!J67 + 'SPF Coefficients'!$M$6*'Curve Info'!D67 + 'SPF Coefficients'!$M$7*'Curve Info'!M67 + 'SPF Coefficients'!$M$8*'Curve Info'!K67 + 'SPF Coefficients'!$M$9*'Curve Info'!H67 &lt;= 0, 0, 'SPF Coefficients'!$M$3 + 'SPF Coefficients'!$M$4*'Curve Info'!B67 + 'SPF Coefficients'!$M$5*'Curve Info'!J67 + 'SPF Coefficients'!$M$6*'Curve Info'!D67 + 'SPF Coefficients'!$M$7*'Curve Info'!M67 + 'SPF Coefficients'!$M$8*'Curve Info'!K67 + 'SPF Coefficients'!$M$9*'Curve Info'!H67)</f>
        <v>0.12344425020166713</v>
      </c>
      <c r="J66" s="12">
        <f>1/(1+'SPF Coefficients'!$L$10*I66)</f>
        <v>0.79833692419840552</v>
      </c>
      <c r="K66" s="12">
        <f t="shared" si="2"/>
        <v>9.8550103015977344E-2</v>
      </c>
      <c r="L66" s="12">
        <f t="shared" si="3"/>
        <v>1.0048217850847567</v>
      </c>
      <c r="M66" s="12">
        <f t="shared" si="4"/>
        <v>9.9025290432801019E-2</v>
      </c>
      <c r="P66" s="5">
        <v>79</v>
      </c>
      <c r="Q66" s="16">
        <v>0</v>
      </c>
      <c r="R66" s="16">
        <v>0</v>
      </c>
      <c r="S66" s="16">
        <v>0</v>
      </c>
      <c r="T66" s="16">
        <v>0</v>
      </c>
      <c r="U66" s="8">
        <f t="shared" si="5"/>
        <v>0</v>
      </c>
      <c r="V66" s="8">
        <f t="shared" si="6"/>
        <v>0</v>
      </c>
      <c r="W66" s="7">
        <v>0.12403947184608852</v>
      </c>
      <c r="X66" s="7">
        <v>0.12344425020166713</v>
      </c>
      <c r="Y66" s="12">
        <v>0.79833692419840552</v>
      </c>
      <c r="Z66" s="12">
        <f t="shared" si="7"/>
        <v>9.8550103015977344E-2</v>
      </c>
      <c r="AA66" s="12">
        <f t="shared" si="8"/>
        <v>1.0048217850847567</v>
      </c>
      <c r="AB66" s="12">
        <f t="shared" si="9"/>
        <v>9.9025290432801019E-2</v>
      </c>
      <c r="AE66" s="5">
        <v>79</v>
      </c>
      <c r="AF66" s="16">
        <v>0</v>
      </c>
      <c r="AG66" s="16">
        <v>0</v>
      </c>
      <c r="AH66" s="16">
        <v>0</v>
      </c>
      <c r="AI66" s="16">
        <v>0</v>
      </c>
      <c r="AJ66" s="8">
        <f t="shared" si="10"/>
        <v>0</v>
      </c>
      <c r="AK66" s="8">
        <f t="shared" si="11"/>
        <v>0</v>
      </c>
      <c r="AL66" s="7">
        <v>0.12403947184608852</v>
      </c>
      <c r="AM66" s="7">
        <v>0.12344425020166713</v>
      </c>
      <c r="AN66" s="12">
        <v>0.79833692419840552</v>
      </c>
      <c r="AO66" s="12">
        <f t="shared" si="12"/>
        <v>9.8550103015977344E-2</v>
      </c>
      <c r="AP66" s="12">
        <f t="shared" si="13"/>
        <v>1.0048217850847567</v>
      </c>
      <c r="AQ66" s="12">
        <f t="shared" si="14"/>
        <v>9.9025290432801019E-2</v>
      </c>
      <c r="AT66" s="5">
        <v>79</v>
      </c>
      <c r="AU66" s="16">
        <v>0</v>
      </c>
      <c r="AV66" s="16">
        <v>0</v>
      </c>
      <c r="AW66" s="16">
        <v>0</v>
      </c>
      <c r="AX66" s="16">
        <v>0</v>
      </c>
      <c r="AY66" s="8">
        <f t="shared" si="15"/>
        <v>0</v>
      </c>
      <c r="AZ66" s="8">
        <f t="shared" si="16"/>
        <v>0</v>
      </c>
      <c r="BA66" s="7">
        <v>0.12403947184608852</v>
      </c>
      <c r="BB66" s="7">
        <v>0.12344425020166713</v>
      </c>
      <c r="BC66" s="12">
        <v>0.79833692419840552</v>
      </c>
      <c r="BD66" s="12">
        <f t="shared" si="17"/>
        <v>9.8550103015977344E-2</v>
      </c>
      <c r="BE66" s="12">
        <f t="shared" si="18"/>
        <v>1.0048217850847567</v>
      </c>
      <c r="BF66" s="12">
        <f t="shared" si="19"/>
        <v>9.9025290432801019E-2</v>
      </c>
    </row>
    <row r="67" spans="1:59" x14ac:dyDescent="0.3">
      <c r="A67" s="5">
        <v>82</v>
      </c>
      <c r="B67" s="16">
        <v>1</v>
      </c>
      <c r="C67" s="16">
        <v>2</v>
      </c>
      <c r="D67" s="16">
        <v>1</v>
      </c>
      <c r="E67" s="16">
        <v>4</v>
      </c>
      <c r="F67" s="8">
        <f t="shared" si="0"/>
        <v>0.33333333333333331</v>
      </c>
      <c r="G67" s="8">
        <f t="shared" si="1"/>
        <v>0.5</v>
      </c>
      <c r="H67" s="7">
        <f xml:space="preserve"> IF('SPF Coefficients'!$M$3 + 'SPF Coefficients'!$M$4*'Curve Info'!B68 + 'SPF Coefficients'!$M$5*'Curve Info'!J68 + 'SPF Coefficients'!$M$6*'Curve Info'!D68 + 'SPF Coefficients'!$M$7*'Curve Info'!L68 + 'SPF Coefficients'!$M$8*'Curve Info'!K68 + 'SPF Coefficients'!$M$9*'Curve Info'!H68 &lt;= 0, 0, 'SPF Coefficients'!$M$3 + 'SPF Coefficients'!$M$4*'Curve Info'!B68 + 'SPF Coefficients'!$M$5*'Curve Info'!J68 + 'SPF Coefficients'!$M$6*'Curve Info'!D68 + 'SPF Coefficients'!$M$7*'Curve Info'!L68 + 'SPF Coefficients'!$M$8*'Curve Info'!K68 + 'SPF Coefficients'!$M$9*'Curve Info'!H68)</f>
        <v>0.21479796479750846</v>
      </c>
      <c r="I67" s="7">
        <f>IF('SPF Coefficients'!$M$3 + 'SPF Coefficients'!$M$4*'Curve Info'!B68 + 'SPF Coefficients'!$M$5*'Curve Info'!J68 + 'SPF Coefficients'!$M$6*'Curve Info'!D68 + 'SPF Coefficients'!$M$7*'Curve Info'!M68 + 'SPF Coefficients'!$M$8*'Curve Info'!K68 + 'SPF Coefficients'!$M$9*'Curve Info'!H68 &lt;= 0, 0, 'SPF Coefficients'!$M$3 + 'SPF Coefficients'!$M$4*'Curve Info'!B68 + 'SPF Coefficients'!$M$5*'Curve Info'!J68 + 'SPF Coefficients'!$M$6*'Curve Info'!D68 + 'SPF Coefficients'!$M$7*'Curve Info'!M68 + 'SPF Coefficients'!$M$8*'Curve Info'!K68 + 'SPF Coefficients'!$M$9*'Curve Info'!H68)</f>
        <v>0.19442564315781752</v>
      </c>
      <c r="J67" s="12">
        <f>1/(1+'SPF Coefficients'!$L$10*I67)</f>
        <v>0.71538270583982266</v>
      </c>
      <c r="K67" s="12">
        <f t="shared" si="2"/>
        <v>0.28139738976697598</v>
      </c>
      <c r="L67" s="12">
        <f t="shared" si="3"/>
        <v>1.10478207148403</v>
      </c>
      <c r="M67" s="12">
        <f t="shared" si="4"/>
        <v>0.31088279117695872</v>
      </c>
      <c r="P67" s="5">
        <v>82</v>
      </c>
      <c r="Q67" s="16">
        <v>0</v>
      </c>
      <c r="R67" s="16">
        <v>0</v>
      </c>
      <c r="S67" s="16">
        <v>0</v>
      </c>
      <c r="T67" s="16">
        <v>0</v>
      </c>
      <c r="U67" s="8">
        <f t="shared" si="5"/>
        <v>0</v>
      </c>
      <c r="V67" s="8">
        <f t="shared" si="6"/>
        <v>0</v>
      </c>
      <c r="W67" s="7">
        <v>0.21479796479750846</v>
      </c>
      <c r="X67" s="7">
        <v>0.19442564315781752</v>
      </c>
      <c r="Y67" s="12">
        <v>0.71538270583982266</v>
      </c>
      <c r="Z67" s="12">
        <f t="shared" si="7"/>
        <v>0.13908874268688731</v>
      </c>
      <c r="AA67" s="12">
        <f t="shared" si="8"/>
        <v>1.10478207148403</v>
      </c>
      <c r="AB67" s="12">
        <f t="shared" si="9"/>
        <v>0.15366274926572859</v>
      </c>
      <c r="AE67" s="5">
        <v>82</v>
      </c>
      <c r="AF67" s="16">
        <v>0</v>
      </c>
      <c r="AG67" s="16">
        <v>0</v>
      </c>
      <c r="AH67" s="16">
        <v>0</v>
      </c>
      <c r="AI67" s="16">
        <v>0</v>
      </c>
      <c r="AJ67" s="8">
        <f t="shared" si="10"/>
        <v>0</v>
      </c>
      <c r="AK67" s="8">
        <f t="shared" si="11"/>
        <v>0</v>
      </c>
      <c r="AL67" s="7">
        <v>0.21479796479750846</v>
      </c>
      <c r="AM67" s="7">
        <v>0.19442564315781752</v>
      </c>
      <c r="AN67" s="12">
        <v>0.71538270583982266</v>
      </c>
      <c r="AO67" s="12">
        <f t="shared" si="12"/>
        <v>0.13908874268688731</v>
      </c>
      <c r="AP67" s="12">
        <f t="shared" si="13"/>
        <v>1.10478207148403</v>
      </c>
      <c r="AQ67" s="12">
        <f t="shared" si="14"/>
        <v>0.15366274926572859</v>
      </c>
      <c r="AT67" s="5">
        <v>82</v>
      </c>
      <c r="AU67" s="16">
        <v>0</v>
      </c>
      <c r="AV67" s="16">
        <v>0</v>
      </c>
      <c r="AW67" s="16">
        <v>0</v>
      </c>
      <c r="AX67" s="16">
        <v>0</v>
      </c>
      <c r="AY67" s="8">
        <f t="shared" si="15"/>
        <v>0</v>
      </c>
      <c r="AZ67" s="8">
        <f t="shared" si="16"/>
        <v>0</v>
      </c>
      <c r="BA67" s="7">
        <v>0.21479796479750846</v>
      </c>
      <c r="BB67" s="7">
        <v>0.19442564315781752</v>
      </c>
      <c r="BC67" s="12">
        <v>0.71538270583982266</v>
      </c>
      <c r="BD67" s="12">
        <f t="shared" si="17"/>
        <v>0.13908874268688731</v>
      </c>
      <c r="BE67" s="12">
        <f t="shared" si="18"/>
        <v>1.10478207148403</v>
      </c>
      <c r="BF67" s="12">
        <f t="shared" si="19"/>
        <v>0.15366274926572859</v>
      </c>
    </row>
    <row r="68" spans="1:59" x14ac:dyDescent="0.3">
      <c r="A68" s="5">
        <v>83</v>
      </c>
      <c r="B68" s="16">
        <v>2</v>
      </c>
      <c r="C68" s="16">
        <v>1</v>
      </c>
      <c r="D68" s="16">
        <v>0</v>
      </c>
      <c r="E68" s="16">
        <v>3</v>
      </c>
      <c r="F68" s="8">
        <f t="shared" si="0"/>
        <v>0.66666666666666663</v>
      </c>
      <c r="G68" s="8">
        <f t="shared" si="1"/>
        <v>0.25</v>
      </c>
      <c r="H68" s="7">
        <f xml:space="preserve"> IF('SPF Coefficients'!$M$3 + 'SPF Coefficients'!$M$4*'Curve Info'!B69 + 'SPF Coefficients'!$M$5*'Curve Info'!J69 + 'SPF Coefficients'!$M$6*'Curve Info'!D69 + 'SPF Coefficients'!$M$7*'Curve Info'!L69 + 'SPF Coefficients'!$M$8*'Curve Info'!K69 + 'SPF Coefficients'!$M$9*'Curve Info'!H69 &lt;= 0, 0, 'SPF Coefficients'!$M$3 + 'SPF Coefficients'!$M$4*'Curve Info'!B69 + 'SPF Coefficients'!$M$5*'Curve Info'!J69 + 'SPF Coefficients'!$M$6*'Curve Info'!D69 + 'SPF Coefficients'!$M$7*'Curve Info'!L69 + 'SPF Coefficients'!$M$8*'Curve Info'!K69 + 'SPF Coefficients'!$M$9*'Curve Info'!H69)</f>
        <v>0.22191642577141607</v>
      </c>
      <c r="I68" s="7">
        <f>IF('SPF Coefficients'!$M$3 + 'SPF Coefficients'!$M$4*'Curve Info'!B69 + 'SPF Coefficients'!$M$5*'Curve Info'!J69 + 'SPF Coefficients'!$M$6*'Curve Info'!D69 + 'SPF Coefficients'!$M$7*'Curve Info'!M69 + 'SPF Coefficients'!$M$8*'Curve Info'!K69 + 'SPF Coefficients'!$M$9*'Curve Info'!H69 &lt;= 0, 0, 'SPF Coefficients'!$M$3 + 'SPF Coefficients'!$M$4*'Curve Info'!B69 + 'SPF Coefficients'!$M$5*'Curve Info'!J69 + 'SPF Coefficients'!$M$6*'Curve Info'!D69 + 'SPF Coefficients'!$M$7*'Curve Info'!M69 + 'SPF Coefficients'!$M$8*'Curve Info'!K69 + 'SPF Coefficients'!$M$9*'Curve Info'!H69)</f>
        <v>0.22202782527958792</v>
      </c>
      <c r="J68" s="12">
        <f>1/(1+'SPF Coefficients'!$L$10*I68)</f>
        <v>0.68759923227706299</v>
      </c>
      <c r="K68" s="12">
        <f t="shared" si="2"/>
        <v>0.23076635413712479</v>
      </c>
      <c r="L68" s="12">
        <f t="shared" si="3"/>
        <v>0.99949826330086522</v>
      </c>
      <c r="M68" s="12">
        <f t="shared" si="4"/>
        <v>0.23065057018832866</v>
      </c>
      <c r="P68" s="5">
        <v>83</v>
      </c>
      <c r="Q68" s="16">
        <v>0</v>
      </c>
      <c r="R68" s="16">
        <v>0</v>
      </c>
      <c r="S68" s="16">
        <v>0</v>
      </c>
      <c r="T68" s="16">
        <v>0</v>
      </c>
      <c r="U68" s="8">
        <f t="shared" si="5"/>
        <v>0</v>
      </c>
      <c r="V68" s="8">
        <f t="shared" si="6"/>
        <v>0</v>
      </c>
      <c r="W68" s="7">
        <v>0.22191642577141607</v>
      </c>
      <c r="X68" s="7">
        <v>0.22202782527958792</v>
      </c>
      <c r="Y68" s="12">
        <v>0.68759923227706299</v>
      </c>
      <c r="Z68" s="12">
        <f t="shared" si="7"/>
        <v>0.15266616220639054</v>
      </c>
      <c r="AA68" s="12">
        <f t="shared" si="8"/>
        <v>0.99949826330086522</v>
      </c>
      <c r="AB68" s="12">
        <f t="shared" si="9"/>
        <v>0.15258956399009552</v>
      </c>
      <c r="AE68" s="5">
        <v>83</v>
      </c>
      <c r="AF68" s="16">
        <v>0</v>
      </c>
      <c r="AG68" s="16">
        <v>0</v>
      </c>
      <c r="AH68" s="16">
        <v>0</v>
      </c>
      <c r="AI68" s="16">
        <v>0</v>
      </c>
      <c r="AJ68" s="8">
        <f t="shared" si="10"/>
        <v>0</v>
      </c>
      <c r="AK68" s="8">
        <f t="shared" si="11"/>
        <v>0</v>
      </c>
      <c r="AL68" s="7">
        <v>0.22191642577141607</v>
      </c>
      <c r="AM68" s="7">
        <v>0.22202782527958792</v>
      </c>
      <c r="AN68" s="12">
        <v>0.68759923227706299</v>
      </c>
      <c r="AO68" s="12">
        <f t="shared" si="12"/>
        <v>0.15266616220639054</v>
      </c>
      <c r="AP68" s="12">
        <f t="shared" si="13"/>
        <v>0.99949826330086522</v>
      </c>
      <c r="AQ68" s="12">
        <f t="shared" si="14"/>
        <v>0.15258956399009552</v>
      </c>
      <c r="AT68" s="5">
        <v>83</v>
      </c>
      <c r="AU68" s="16">
        <v>0</v>
      </c>
      <c r="AV68" s="16">
        <v>0</v>
      </c>
      <c r="AW68" s="16">
        <v>0</v>
      </c>
      <c r="AX68" s="16">
        <v>0</v>
      </c>
      <c r="AY68" s="8">
        <f t="shared" si="15"/>
        <v>0</v>
      </c>
      <c r="AZ68" s="8">
        <f t="shared" si="16"/>
        <v>0</v>
      </c>
      <c r="BA68" s="7">
        <v>0.22191642577141607</v>
      </c>
      <c r="BB68" s="7">
        <v>0.22202782527958792</v>
      </c>
      <c r="BC68" s="12">
        <v>0.68759923227706299</v>
      </c>
      <c r="BD68" s="12">
        <f t="shared" si="17"/>
        <v>0.15266616220639054</v>
      </c>
      <c r="BE68" s="12">
        <f t="shared" si="18"/>
        <v>0.99949826330086522</v>
      </c>
      <c r="BF68" s="12">
        <f t="shared" si="19"/>
        <v>0.15258956399009552</v>
      </c>
    </row>
    <row r="69" spans="1:59" x14ac:dyDescent="0.3">
      <c r="A69" s="5">
        <v>87</v>
      </c>
      <c r="B69" s="16">
        <v>1</v>
      </c>
      <c r="C69" s="16">
        <v>1</v>
      </c>
      <c r="D69" s="16">
        <v>0</v>
      </c>
      <c r="E69" s="16">
        <v>2</v>
      </c>
      <c r="F69" s="8">
        <f t="shared" si="0"/>
        <v>0.33333333333333331</v>
      </c>
      <c r="G69" s="8">
        <f t="shared" si="1"/>
        <v>0.25</v>
      </c>
      <c r="H69" s="7">
        <f xml:space="preserve"> IF('SPF Coefficients'!$M$3 + 'SPF Coefficients'!$M$4*'Curve Info'!B70 + 'SPF Coefficients'!$M$5*'Curve Info'!J70 + 'SPF Coefficients'!$M$6*'Curve Info'!D70 + 'SPF Coefficients'!$M$7*'Curve Info'!L70 + 'SPF Coefficients'!$M$8*'Curve Info'!K70 + 'SPF Coefficients'!$M$9*'Curve Info'!H70 &lt;= 0, 0, 'SPF Coefficients'!$M$3 + 'SPF Coefficients'!$M$4*'Curve Info'!B70 + 'SPF Coefficients'!$M$5*'Curve Info'!J70 + 'SPF Coefficients'!$M$6*'Curve Info'!D70 + 'SPF Coefficients'!$M$7*'Curve Info'!L70 + 'SPF Coefficients'!$M$8*'Curve Info'!K70 + 'SPF Coefficients'!$M$9*'Curve Info'!H70)</f>
        <v>0.17294092464685973</v>
      </c>
      <c r="I69" s="7">
        <f>IF('SPF Coefficients'!$M$3 + 'SPF Coefficients'!$M$4*'Curve Info'!B70 + 'SPF Coefficients'!$M$5*'Curve Info'!J70 + 'SPF Coefficients'!$M$6*'Curve Info'!D70 + 'SPF Coefficients'!$M$7*'Curve Info'!M70 + 'SPF Coefficients'!$M$8*'Curve Info'!K70 + 'SPF Coefficients'!$M$9*'Curve Info'!H70 &lt;= 0, 0, 'SPF Coefficients'!$M$3 + 'SPF Coefficients'!$M$4*'Curve Info'!B70 + 'SPF Coefficients'!$M$5*'Curve Info'!J70 + 'SPF Coefficients'!$M$6*'Curve Info'!D70 + 'SPF Coefficients'!$M$7*'Curve Info'!M70 + 'SPF Coefficients'!$M$8*'Curve Info'!K70 + 'SPF Coefficients'!$M$9*'Curve Info'!H70)</f>
        <v>0.15531965994303176</v>
      </c>
      <c r="J69" s="12">
        <f>1/(1+'SPF Coefficients'!$L$10*I69)</f>
        <v>0.75882285987002096</v>
      </c>
      <c r="K69" s="12">
        <f t="shared" si="2"/>
        <v>0.17815439358450524</v>
      </c>
      <c r="L69" s="12">
        <f t="shared" si="3"/>
        <v>1.113451604969333</v>
      </c>
      <c r="M69" s="12">
        <f t="shared" si="4"/>
        <v>0.19836629546900561</v>
      </c>
      <c r="P69" s="5">
        <v>87</v>
      </c>
      <c r="Q69" s="16">
        <v>0</v>
      </c>
      <c r="R69" s="16">
        <v>0</v>
      </c>
      <c r="S69" s="16">
        <v>0</v>
      </c>
      <c r="T69" s="16">
        <v>0</v>
      </c>
      <c r="U69" s="8">
        <f t="shared" si="5"/>
        <v>0</v>
      </c>
      <c r="V69" s="8">
        <f t="shared" si="6"/>
        <v>0</v>
      </c>
      <c r="W69" s="7">
        <v>0.17294092464685973</v>
      </c>
      <c r="X69" s="7">
        <v>0.15531965994303176</v>
      </c>
      <c r="Y69" s="12">
        <v>0.75882285987002096</v>
      </c>
      <c r="Z69" s="12">
        <f t="shared" si="7"/>
        <v>0.1178601085520105</v>
      </c>
      <c r="AA69" s="12">
        <f t="shared" si="8"/>
        <v>1.113451604969333</v>
      </c>
      <c r="AB69" s="12">
        <f t="shared" si="9"/>
        <v>0.13123152702909591</v>
      </c>
      <c r="AE69" s="5">
        <v>87</v>
      </c>
      <c r="AF69" s="16">
        <v>0</v>
      </c>
      <c r="AG69" s="16">
        <v>0</v>
      </c>
      <c r="AH69" s="16">
        <v>0</v>
      </c>
      <c r="AI69" s="16">
        <v>0</v>
      </c>
      <c r="AJ69" s="8">
        <f t="shared" si="10"/>
        <v>0</v>
      </c>
      <c r="AK69" s="8">
        <f t="shared" si="11"/>
        <v>0</v>
      </c>
      <c r="AL69" s="7">
        <v>0.17294092464685973</v>
      </c>
      <c r="AM69" s="7">
        <v>0.15531965994303176</v>
      </c>
      <c r="AN69" s="12">
        <v>0.75882285987002096</v>
      </c>
      <c r="AO69" s="12">
        <f t="shared" si="12"/>
        <v>0.1178601085520105</v>
      </c>
      <c r="AP69" s="12">
        <f t="shared" si="13"/>
        <v>1.113451604969333</v>
      </c>
      <c r="AQ69" s="12">
        <f t="shared" si="14"/>
        <v>0.13123152702909591</v>
      </c>
      <c r="AT69" s="5">
        <v>87</v>
      </c>
      <c r="AU69" s="16">
        <v>0</v>
      </c>
      <c r="AV69" s="16">
        <v>0</v>
      </c>
      <c r="AW69" s="16">
        <v>0</v>
      </c>
      <c r="AX69" s="16">
        <v>0</v>
      </c>
      <c r="AY69" s="8">
        <f t="shared" si="15"/>
        <v>0</v>
      </c>
      <c r="AZ69" s="8">
        <f t="shared" si="16"/>
        <v>0</v>
      </c>
      <c r="BA69" s="7">
        <v>0.17294092464685973</v>
      </c>
      <c r="BB69" s="7">
        <v>0.15531965994303176</v>
      </c>
      <c r="BC69" s="12">
        <v>0.75882285987002096</v>
      </c>
      <c r="BD69" s="12">
        <f t="shared" si="17"/>
        <v>0.1178601085520105</v>
      </c>
      <c r="BE69" s="12">
        <f t="shared" si="18"/>
        <v>1.113451604969333</v>
      </c>
      <c r="BF69" s="12">
        <f t="shared" si="19"/>
        <v>0.13123152702909591</v>
      </c>
    </row>
    <row r="70" spans="1:59" x14ac:dyDescent="0.3">
      <c r="A70" s="5">
        <v>88</v>
      </c>
      <c r="B70" s="16">
        <v>0</v>
      </c>
      <c r="C70" s="16">
        <v>1</v>
      </c>
      <c r="D70" s="16">
        <v>0</v>
      </c>
      <c r="E70" s="16">
        <v>1</v>
      </c>
      <c r="F70" s="8">
        <f t="shared" si="0"/>
        <v>0</v>
      </c>
      <c r="G70" s="8">
        <f t="shared" si="1"/>
        <v>0.25</v>
      </c>
      <c r="H70" s="7">
        <f xml:space="preserve"> IF('SPF Coefficients'!$M$3 + 'SPF Coefficients'!$M$4*'Curve Info'!B71 + 'SPF Coefficients'!$M$5*'Curve Info'!J71 + 'SPF Coefficients'!$M$6*'Curve Info'!D71 + 'SPF Coefficients'!$M$7*'Curve Info'!L71 + 'SPF Coefficients'!$M$8*'Curve Info'!K71 + 'SPF Coefficients'!$M$9*'Curve Info'!H71 &lt;= 0, 0, 'SPF Coefficients'!$M$3 + 'SPF Coefficients'!$M$4*'Curve Info'!B71 + 'SPF Coefficients'!$M$5*'Curve Info'!J71 + 'SPF Coefficients'!$M$6*'Curve Info'!D71 + 'SPF Coefficients'!$M$7*'Curve Info'!L71 + 'SPF Coefficients'!$M$8*'Curve Info'!K71 + 'SPF Coefficients'!$M$9*'Curve Info'!H71)</f>
        <v>6.681007067655817E-2</v>
      </c>
      <c r="I70" s="7">
        <f>IF('SPF Coefficients'!$M$3 + 'SPF Coefficients'!$M$4*'Curve Info'!B71 + 'SPF Coefficients'!$M$5*'Curve Info'!J71 + 'SPF Coefficients'!$M$6*'Curve Info'!D71 + 'SPF Coefficients'!$M$7*'Curve Info'!M71 + 'SPF Coefficients'!$M$8*'Curve Info'!K71 + 'SPF Coefficients'!$M$9*'Curve Info'!H71 &lt;= 0, 0, 'SPF Coefficients'!$M$3 + 'SPF Coefficients'!$M$4*'Curve Info'!B71 + 'SPF Coefficients'!$M$5*'Curve Info'!J71 + 'SPF Coefficients'!$M$6*'Curve Info'!D71 + 'SPF Coefficients'!$M$7*'Curve Info'!M71 + 'SPF Coefficients'!$M$8*'Curve Info'!K71 + 'SPF Coefficients'!$M$9*'Curve Info'!H71)</f>
        <v>3.962537295603883E-2</v>
      </c>
      <c r="J70" s="12">
        <f>1/(1+'SPF Coefficients'!$L$10*I70)</f>
        <v>0.92499630405799205</v>
      </c>
      <c r="K70" s="12">
        <f t="shared" si="2"/>
        <v>5.5404247516757418E-2</v>
      </c>
      <c r="L70" s="12">
        <f t="shared" si="3"/>
        <v>1.6860426967003839</v>
      </c>
      <c r="M70" s="12">
        <f t="shared" si="4"/>
        <v>9.3413926891809218E-2</v>
      </c>
      <c r="P70" s="5">
        <v>88</v>
      </c>
      <c r="Q70" s="16">
        <v>0</v>
      </c>
      <c r="R70" s="16">
        <v>1</v>
      </c>
      <c r="S70" s="16">
        <v>0</v>
      </c>
      <c r="T70" s="16">
        <v>1</v>
      </c>
      <c r="U70" s="8">
        <f t="shared" si="5"/>
        <v>0</v>
      </c>
      <c r="V70" s="8">
        <f t="shared" si="6"/>
        <v>0.25</v>
      </c>
      <c r="W70" s="7">
        <v>6.681007067655817E-2</v>
      </c>
      <c r="X70" s="7">
        <v>3.962537295603883E-2</v>
      </c>
      <c r="Y70" s="12">
        <v>0.92499630405799205</v>
      </c>
      <c r="Z70" s="12">
        <f t="shared" si="7"/>
        <v>5.5404247516757418E-2</v>
      </c>
      <c r="AA70" s="12">
        <f t="shared" si="8"/>
        <v>1.6860426967003839</v>
      </c>
      <c r="AB70" s="12">
        <f t="shared" si="9"/>
        <v>9.3413926891809218E-2</v>
      </c>
      <c r="AE70" s="5">
        <v>88</v>
      </c>
      <c r="AF70" s="16">
        <v>0</v>
      </c>
      <c r="AG70" s="16">
        <v>0</v>
      </c>
      <c r="AH70" s="16">
        <v>0</v>
      </c>
      <c r="AI70" s="16">
        <v>0</v>
      </c>
      <c r="AJ70" s="8">
        <f t="shared" si="10"/>
        <v>0</v>
      </c>
      <c r="AK70" s="8">
        <f t="shared" si="11"/>
        <v>0</v>
      </c>
      <c r="AL70" s="7">
        <v>6.681007067655817E-2</v>
      </c>
      <c r="AM70" s="7">
        <v>3.962537295603883E-2</v>
      </c>
      <c r="AN70" s="12">
        <v>0.92499630405799205</v>
      </c>
      <c r="AO70" s="12">
        <f t="shared" si="12"/>
        <v>3.665332353125543E-2</v>
      </c>
      <c r="AP70" s="12">
        <f t="shared" si="13"/>
        <v>1.6860426967003839</v>
      </c>
      <c r="AQ70" s="12">
        <f t="shared" si="14"/>
        <v>6.1799068449669543E-2</v>
      </c>
      <c r="AT70" s="5">
        <v>88</v>
      </c>
      <c r="AU70" s="16">
        <v>0</v>
      </c>
      <c r="AV70" s="16">
        <v>0</v>
      </c>
      <c r="AW70" s="16">
        <v>0</v>
      </c>
      <c r="AX70" s="16">
        <v>0</v>
      </c>
      <c r="AY70" s="8">
        <f t="shared" si="15"/>
        <v>0</v>
      </c>
      <c r="AZ70" s="8">
        <f t="shared" si="16"/>
        <v>0</v>
      </c>
      <c r="BA70" s="7">
        <v>6.681007067655817E-2</v>
      </c>
      <c r="BB70" s="7">
        <v>3.962537295603883E-2</v>
      </c>
      <c r="BC70" s="12">
        <v>0.92499630405799205</v>
      </c>
      <c r="BD70" s="12">
        <f t="shared" si="17"/>
        <v>3.665332353125543E-2</v>
      </c>
      <c r="BE70" s="12">
        <f t="shared" si="18"/>
        <v>1.6860426967003839</v>
      </c>
      <c r="BF70" s="12">
        <f t="shared" si="19"/>
        <v>6.1799068449669543E-2</v>
      </c>
    </row>
    <row r="71" spans="1:59" x14ac:dyDescent="0.3">
      <c r="A71" s="5">
        <v>89</v>
      </c>
      <c r="B71" s="16">
        <v>1</v>
      </c>
      <c r="C71" s="16">
        <v>2</v>
      </c>
      <c r="D71" s="16">
        <v>0</v>
      </c>
      <c r="E71" s="16">
        <v>3</v>
      </c>
      <c r="F71" s="8">
        <f t="shared" si="0"/>
        <v>0.33333333333333331</v>
      </c>
      <c r="G71" s="8">
        <f t="shared" si="1"/>
        <v>0.5</v>
      </c>
      <c r="H71" s="7">
        <f xml:space="preserve"> IF('SPF Coefficients'!$M$3 + 'SPF Coefficients'!$M$4*'Curve Info'!B72 + 'SPF Coefficients'!$M$5*'Curve Info'!J72 + 'SPF Coefficients'!$M$6*'Curve Info'!D72 + 'SPF Coefficients'!$M$7*'Curve Info'!L72 + 'SPF Coefficients'!$M$8*'Curve Info'!K72 + 'SPF Coefficients'!$M$9*'Curve Info'!H72 &lt;= 0, 0, 'SPF Coefficients'!$M$3 + 'SPF Coefficients'!$M$4*'Curve Info'!B72 + 'SPF Coefficients'!$M$5*'Curve Info'!J72 + 'SPF Coefficients'!$M$6*'Curve Info'!D72 + 'SPF Coefficients'!$M$7*'Curve Info'!L72 + 'SPF Coefficients'!$M$8*'Curve Info'!K72 + 'SPF Coefficients'!$M$9*'Curve Info'!H72)</f>
        <v>0.1006635921493801</v>
      </c>
      <c r="I71" s="7">
        <f>IF('SPF Coefficients'!$M$3 + 'SPF Coefficients'!$M$4*'Curve Info'!B72 + 'SPF Coefficients'!$M$5*'Curve Info'!J72 + 'SPF Coefficients'!$M$6*'Curve Info'!D72 + 'SPF Coefficients'!$M$7*'Curve Info'!M72 + 'SPF Coefficients'!$M$8*'Curve Info'!K72 + 'SPF Coefficients'!$M$9*'Curve Info'!H72 &lt;= 0, 0, 'SPF Coefficients'!$M$3 + 'SPF Coefficients'!$M$4*'Curve Info'!B72 + 'SPF Coefficients'!$M$5*'Curve Info'!J72 + 'SPF Coefficients'!$M$6*'Curve Info'!D72 + 'SPF Coefficients'!$M$7*'Curve Info'!M72 + 'SPF Coefficients'!$M$8*'Curve Info'!K72 + 'SPF Coefficients'!$M$9*'Curve Info'!H72)</f>
        <v>7.3478894428860755E-2</v>
      </c>
      <c r="J71" s="12">
        <f>1/(1+'SPF Coefficients'!$L$10*I71)</f>
        <v>0.86929319539059169</v>
      </c>
      <c r="K71" s="12">
        <f t="shared" si="2"/>
        <v>0.12922810523653647</v>
      </c>
      <c r="L71" s="12">
        <f t="shared" si="3"/>
        <v>1.369966068921171</v>
      </c>
      <c r="M71" s="12">
        <f t="shared" si="4"/>
        <v>0.17703811932502925</v>
      </c>
      <c r="P71" s="5">
        <v>89</v>
      </c>
      <c r="Q71" s="16">
        <v>0</v>
      </c>
      <c r="R71" s="16">
        <v>0</v>
      </c>
      <c r="S71" s="16">
        <v>0</v>
      </c>
      <c r="T71" s="16">
        <v>0</v>
      </c>
      <c r="U71" s="8">
        <f t="shared" si="5"/>
        <v>0</v>
      </c>
      <c r="V71" s="8">
        <f t="shared" si="6"/>
        <v>0</v>
      </c>
      <c r="W71" s="7">
        <v>0.1006635921493801</v>
      </c>
      <c r="X71" s="7">
        <v>7.3478894428860755E-2</v>
      </c>
      <c r="Y71" s="12">
        <v>0.86929319539059169</v>
      </c>
      <c r="Z71" s="12">
        <f t="shared" si="7"/>
        <v>6.3874702931832311E-2</v>
      </c>
      <c r="AA71" s="12">
        <f t="shared" si="8"/>
        <v>1.369966068921171</v>
      </c>
      <c r="AB71" s="12">
        <f t="shared" si="9"/>
        <v>8.7506175679029907E-2</v>
      </c>
      <c r="AE71" s="5">
        <v>89</v>
      </c>
      <c r="AF71" s="16">
        <v>0</v>
      </c>
      <c r="AG71" s="16">
        <v>0</v>
      </c>
      <c r="AH71" s="16">
        <v>0</v>
      </c>
      <c r="AI71" s="16">
        <v>0</v>
      </c>
      <c r="AJ71" s="8">
        <f t="shared" si="10"/>
        <v>0</v>
      </c>
      <c r="AK71" s="8">
        <f t="shared" si="11"/>
        <v>0</v>
      </c>
      <c r="AL71" s="7">
        <v>0.1006635921493801</v>
      </c>
      <c r="AM71" s="7">
        <v>7.3478894428860755E-2</v>
      </c>
      <c r="AN71" s="12">
        <v>0.86929319539059169</v>
      </c>
      <c r="AO71" s="12">
        <f t="shared" si="12"/>
        <v>6.3874702931832311E-2</v>
      </c>
      <c r="AP71" s="12">
        <f t="shared" si="13"/>
        <v>1.369966068921171</v>
      </c>
      <c r="AQ71" s="12">
        <f t="shared" si="14"/>
        <v>8.7506175679029907E-2</v>
      </c>
      <c r="AT71" s="5">
        <v>89</v>
      </c>
      <c r="AU71" s="16">
        <v>0</v>
      </c>
      <c r="AV71" s="16">
        <v>0</v>
      </c>
      <c r="AW71" s="16">
        <v>0</v>
      </c>
      <c r="AX71" s="16">
        <v>0</v>
      </c>
      <c r="AY71" s="8">
        <f t="shared" si="15"/>
        <v>0</v>
      </c>
      <c r="AZ71" s="8">
        <f t="shared" si="16"/>
        <v>0</v>
      </c>
      <c r="BA71" s="7">
        <v>0.1006635921493801</v>
      </c>
      <c r="BB71" s="7">
        <v>7.3478894428860755E-2</v>
      </c>
      <c r="BC71" s="12">
        <v>0.86929319539059169</v>
      </c>
      <c r="BD71" s="12">
        <f t="shared" si="17"/>
        <v>6.3874702931832311E-2</v>
      </c>
      <c r="BE71" s="12">
        <f t="shared" si="18"/>
        <v>1.369966068921171</v>
      </c>
      <c r="BF71" s="12">
        <f t="shared" si="19"/>
        <v>8.7506175679029907E-2</v>
      </c>
    </row>
    <row r="72" spans="1:59" x14ac:dyDescent="0.3">
      <c r="A72" s="5">
        <v>91</v>
      </c>
      <c r="B72" s="16">
        <v>1</v>
      </c>
      <c r="C72" s="16">
        <v>0</v>
      </c>
      <c r="D72" s="16">
        <v>0</v>
      </c>
      <c r="E72" s="16">
        <v>1</v>
      </c>
      <c r="F72" s="8">
        <f t="shared" si="0"/>
        <v>0.33333333333333331</v>
      </c>
      <c r="G72" s="8">
        <f t="shared" si="1"/>
        <v>0</v>
      </c>
      <c r="H72" s="7">
        <f xml:space="preserve"> IF('SPF Coefficients'!$M$3 + 'SPF Coefficients'!$M$4*'Curve Info'!B73 + 'SPF Coefficients'!$M$5*'Curve Info'!J73 + 'SPF Coefficients'!$M$6*'Curve Info'!D73 + 'SPF Coefficients'!$M$7*'Curve Info'!L73 + 'SPF Coefficients'!$M$8*'Curve Info'!K73 + 'SPF Coefficients'!$M$9*'Curve Info'!H73 &lt;= 0, 0, 'SPF Coefficients'!$M$3 + 'SPF Coefficients'!$M$4*'Curve Info'!B73 + 'SPF Coefficients'!$M$5*'Curve Info'!J73 + 'SPF Coefficients'!$M$6*'Curve Info'!D73 + 'SPF Coefficients'!$M$7*'Curve Info'!L73 + 'SPF Coefficients'!$M$8*'Curve Info'!K73 + 'SPF Coefficients'!$M$9*'Curve Info'!H73)</f>
        <v>0.15680304226976927</v>
      </c>
      <c r="I72" s="7">
        <f>IF('SPF Coefficients'!$M$3 + 'SPF Coefficients'!$M$4*'Curve Info'!B73 + 'SPF Coefficients'!$M$5*'Curve Info'!J73 + 'SPF Coefficients'!$M$6*'Curve Info'!D73 + 'SPF Coefficients'!$M$7*'Curve Info'!M73 + 'SPF Coefficients'!$M$8*'Curve Info'!K73 + 'SPF Coefficients'!$M$9*'Curve Info'!H73 &lt;= 0, 0, 'SPF Coefficients'!$M$3 + 'SPF Coefficients'!$M$4*'Curve Info'!B73 + 'SPF Coefficients'!$M$5*'Curve Info'!J73 + 'SPF Coefficients'!$M$6*'Curve Info'!D73 + 'SPF Coefficients'!$M$7*'Curve Info'!M73 + 'SPF Coefficients'!$M$8*'Curve Info'!K73 + 'SPF Coefficients'!$M$9*'Curve Info'!H73)</f>
        <v>0.12961834454924992</v>
      </c>
      <c r="J72" s="12">
        <f>1/(1+'SPF Coefficients'!$L$10*I72)</f>
        <v>0.79036512135809256</v>
      </c>
      <c r="K72" s="12">
        <f t="shared" si="2"/>
        <v>0.10244581861990297</v>
      </c>
      <c r="L72" s="12">
        <f t="shared" si="3"/>
        <v>1.2097287834916779</v>
      </c>
      <c r="M72" s="12">
        <f t="shared" si="4"/>
        <v>0.12393165553286431</v>
      </c>
      <c r="P72" s="5">
        <v>91</v>
      </c>
      <c r="Q72" s="16">
        <v>1</v>
      </c>
      <c r="R72" s="16">
        <v>0</v>
      </c>
      <c r="S72" s="16">
        <v>0</v>
      </c>
      <c r="T72" s="16">
        <v>1</v>
      </c>
      <c r="U72" s="8">
        <f t="shared" si="5"/>
        <v>0.33333333333333331</v>
      </c>
      <c r="V72" s="8">
        <f t="shared" si="6"/>
        <v>0</v>
      </c>
      <c r="W72" s="7">
        <v>0.15680304226976927</v>
      </c>
      <c r="X72" s="7">
        <v>0.12961834454924992</v>
      </c>
      <c r="Y72" s="12">
        <v>0.79036512135809256</v>
      </c>
      <c r="Z72" s="12">
        <f t="shared" si="7"/>
        <v>0.10244581861990297</v>
      </c>
      <c r="AA72" s="12">
        <f t="shared" si="8"/>
        <v>1.2097287834916779</v>
      </c>
      <c r="AB72" s="12">
        <f t="shared" si="9"/>
        <v>0.12393165553286431</v>
      </c>
      <c r="AE72" s="5">
        <v>91</v>
      </c>
      <c r="AF72" s="16">
        <v>0</v>
      </c>
      <c r="AG72" s="16">
        <v>0</v>
      </c>
      <c r="AH72" s="16">
        <v>0</v>
      </c>
      <c r="AI72" s="16">
        <v>0</v>
      </c>
      <c r="AJ72" s="8">
        <f t="shared" si="10"/>
        <v>0</v>
      </c>
      <c r="AK72" s="8">
        <f t="shared" si="11"/>
        <v>0</v>
      </c>
      <c r="AL72" s="7">
        <v>0.15680304226976927</v>
      </c>
      <c r="AM72" s="7">
        <v>0.12961834454924992</v>
      </c>
      <c r="AN72" s="12">
        <v>0.79036512135809256</v>
      </c>
      <c r="AO72" s="12">
        <f t="shared" si="12"/>
        <v>0.10244581861990297</v>
      </c>
      <c r="AP72" s="12">
        <f t="shared" si="13"/>
        <v>1.2097287834916779</v>
      </c>
      <c r="AQ72" s="12">
        <f t="shared" si="14"/>
        <v>0.12393165553286431</v>
      </c>
      <c r="AT72" s="5">
        <v>91</v>
      </c>
      <c r="AU72" s="16">
        <v>0</v>
      </c>
      <c r="AV72" s="16">
        <v>0</v>
      </c>
      <c r="AW72" s="16">
        <v>0</v>
      </c>
      <c r="AX72" s="16">
        <v>0</v>
      </c>
      <c r="AY72" s="8">
        <f t="shared" si="15"/>
        <v>0</v>
      </c>
      <c r="AZ72" s="8">
        <f t="shared" si="16"/>
        <v>0</v>
      </c>
      <c r="BA72" s="7">
        <v>0.15680304226976927</v>
      </c>
      <c r="BB72" s="7">
        <v>0.12961834454924992</v>
      </c>
      <c r="BC72" s="12">
        <v>0.79036512135809256</v>
      </c>
      <c r="BD72" s="12">
        <f t="shared" si="17"/>
        <v>0.10244581861990297</v>
      </c>
      <c r="BE72" s="12">
        <f t="shared" si="18"/>
        <v>1.2097287834916779</v>
      </c>
      <c r="BF72" s="12">
        <f t="shared" si="19"/>
        <v>0.12393165553286431</v>
      </c>
    </row>
    <row r="73" spans="1:59" x14ac:dyDescent="0.3">
      <c r="A73" s="5">
        <v>92</v>
      </c>
      <c r="B73" s="16">
        <v>10</v>
      </c>
      <c r="C73" s="16">
        <v>6</v>
      </c>
      <c r="D73" s="16">
        <v>2</v>
      </c>
      <c r="E73" s="16">
        <v>18</v>
      </c>
      <c r="F73" s="8">
        <f t="shared" ref="F73:F76" si="20">B73/3</f>
        <v>3.3333333333333335</v>
      </c>
      <c r="G73" s="8">
        <f t="shared" ref="G73:G76" si="21">C73/4</f>
        <v>1.5</v>
      </c>
      <c r="H73" s="7">
        <f xml:space="preserve"> IF('SPF Coefficients'!$M$3 + 'SPF Coefficients'!$M$4*'Curve Info'!B74 + 'SPF Coefficients'!$M$5*'Curve Info'!J74 + 'SPF Coefficients'!$M$6*'Curve Info'!D74 + 'SPF Coefficients'!$M$7*'Curve Info'!L74 + 'SPF Coefficients'!$M$8*'Curve Info'!K74 + 'SPF Coefficients'!$M$9*'Curve Info'!H74 &lt;= 0, 0, 'SPF Coefficients'!$M$3 + 'SPF Coefficients'!$M$4*'Curve Info'!B74 + 'SPF Coefficients'!$M$5*'Curve Info'!J74 + 'SPF Coefficients'!$M$6*'Curve Info'!D74 + 'SPF Coefficients'!$M$7*'Curve Info'!L74 + 'SPF Coefficients'!$M$8*'Curve Info'!K74 + 'SPF Coefficients'!$M$9*'Curve Info'!H74)</f>
        <v>0.20147397645070214</v>
      </c>
      <c r="I73" s="7">
        <f>IF('SPF Coefficients'!$M$3 + 'SPF Coefficients'!$M$4*'Curve Info'!B74 + 'SPF Coefficients'!$M$5*'Curve Info'!J74 + 'SPF Coefficients'!$M$6*'Curve Info'!D74 + 'SPF Coefficients'!$M$7*'Curve Info'!M74 + 'SPF Coefficients'!$M$8*'Curve Info'!K74 + 'SPF Coefficients'!$M$9*'Curve Info'!H74 &lt;= 0, 0, 'SPF Coefficients'!$M$3 + 'SPF Coefficients'!$M$4*'Curve Info'!B74 + 'SPF Coefficients'!$M$5*'Curve Info'!J74 + 'SPF Coefficients'!$M$6*'Curve Info'!D74 + 'SPF Coefficients'!$M$7*'Curve Info'!M74 + 'SPF Coefficients'!$M$8*'Curve Info'!K74 + 'SPF Coefficients'!$M$9*'Curve Info'!H74)</f>
        <v>0.1742892787301828</v>
      </c>
      <c r="J73" s="12">
        <f>1/(1+'SPF Coefficients'!$L$10*I73)</f>
        <v>0.73711079708806937</v>
      </c>
      <c r="K73" s="12">
        <f t="shared" ref="K73:K76" si="22">(J73*I73)+(1-J73)*(G73)</f>
        <v>0.52280431353660561</v>
      </c>
      <c r="L73" s="12">
        <f t="shared" ref="L73:L76" si="23">H73/I73</f>
        <v>1.1559745838560957</v>
      </c>
      <c r="M73" s="12">
        <f t="shared" ref="M73:M76" si="24">K73*L73</f>
        <v>0.60434849877864949</v>
      </c>
      <c r="P73" s="5">
        <v>92</v>
      </c>
      <c r="Q73" s="16">
        <v>0</v>
      </c>
      <c r="R73" s="16">
        <v>0</v>
      </c>
      <c r="S73" s="16">
        <v>0</v>
      </c>
      <c r="T73" s="16">
        <v>0</v>
      </c>
      <c r="U73" s="8">
        <f t="shared" ref="U73:U76" si="25">Q73/3</f>
        <v>0</v>
      </c>
      <c r="V73" s="8">
        <f t="shared" ref="V73:V76" si="26">R73/4</f>
        <v>0</v>
      </c>
      <c r="W73" s="7">
        <v>0.20147397645070214</v>
      </c>
      <c r="X73" s="7">
        <v>0.1742892787301828</v>
      </c>
      <c r="Y73" s="12">
        <v>0.73711079708806937</v>
      </c>
      <c r="Z73" s="12">
        <f t="shared" ref="Z73:Z76" si="27">(Y73*X73)+(1-Y73)*(V73)</f>
        <v>0.12847050916870972</v>
      </c>
      <c r="AA73" s="12">
        <f t="shared" ref="AA73:AA76" si="28">W73/X73</f>
        <v>1.1559745838560957</v>
      </c>
      <c r="AB73" s="12">
        <f t="shared" ref="AB73:AB76" si="29">Z73*AA73</f>
        <v>0.14850864337407996</v>
      </c>
      <c r="AE73" s="5">
        <v>92</v>
      </c>
      <c r="AF73" s="16">
        <v>0</v>
      </c>
      <c r="AG73" s="16">
        <v>0</v>
      </c>
      <c r="AH73" s="16">
        <v>0</v>
      </c>
      <c r="AI73" s="16">
        <v>0</v>
      </c>
      <c r="AJ73" s="8">
        <f t="shared" ref="AJ73:AJ76" si="30">AF73/3</f>
        <v>0</v>
      </c>
      <c r="AK73" s="8">
        <f t="shared" ref="AK73:AK76" si="31">AG73/4</f>
        <v>0</v>
      </c>
      <c r="AL73" s="7">
        <v>0.20147397645070214</v>
      </c>
      <c r="AM73" s="7">
        <v>0.1742892787301828</v>
      </c>
      <c r="AN73" s="12">
        <v>0.73711079708806937</v>
      </c>
      <c r="AO73" s="12">
        <f t="shared" ref="AO73:AO76" si="32">(AN73*AM73)+(1-AN73)*(AK73)</f>
        <v>0.12847050916870972</v>
      </c>
      <c r="AP73" s="12">
        <f t="shared" ref="AP73:AP76" si="33">AL73/AM73</f>
        <v>1.1559745838560957</v>
      </c>
      <c r="AQ73" s="12">
        <f t="shared" ref="AQ73:AQ76" si="34">AO73*AP73</f>
        <v>0.14850864337407996</v>
      </c>
      <c r="AT73" s="5">
        <v>92</v>
      </c>
      <c r="AU73" s="16">
        <v>0</v>
      </c>
      <c r="AV73" s="16">
        <v>0</v>
      </c>
      <c r="AW73" s="16">
        <v>0</v>
      </c>
      <c r="AX73" s="16">
        <v>0</v>
      </c>
      <c r="AY73" s="8">
        <f t="shared" ref="AY73:AY76" si="35">AU73/3</f>
        <v>0</v>
      </c>
      <c r="AZ73" s="8">
        <f t="shared" ref="AZ73:AZ76" si="36">AV73/4</f>
        <v>0</v>
      </c>
      <c r="BA73" s="7">
        <v>0.20147397645070214</v>
      </c>
      <c r="BB73" s="7">
        <v>0.1742892787301828</v>
      </c>
      <c r="BC73" s="12">
        <v>0.73711079708806937</v>
      </c>
      <c r="BD73" s="12">
        <f t="shared" ref="BD73:BD76" si="37">(BC73*BB73)+(1-BC73)*(AZ73)</f>
        <v>0.12847050916870972</v>
      </c>
      <c r="BE73" s="12">
        <f t="shared" ref="BE73:BE76" si="38">BA73/BB73</f>
        <v>1.1559745838560957</v>
      </c>
      <c r="BF73" s="12">
        <f t="shared" ref="BF73:BF76" si="39">BD73*BE73</f>
        <v>0.14850864337407996</v>
      </c>
    </row>
    <row r="74" spans="1:59" x14ac:dyDescent="0.3">
      <c r="A74" s="5">
        <v>93</v>
      </c>
      <c r="B74" s="16">
        <v>1</v>
      </c>
      <c r="C74" s="16">
        <v>1</v>
      </c>
      <c r="D74" s="16">
        <v>0</v>
      </c>
      <c r="E74" s="16">
        <v>2</v>
      </c>
      <c r="F74" s="8">
        <f t="shared" si="20"/>
        <v>0.33333333333333331</v>
      </c>
      <c r="G74" s="8">
        <f t="shared" si="21"/>
        <v>0.25</v>
      </c>
      <c r="H74" s="7">
        <f xml:space="preserve"> IF('SPF Coefficients'!$M$3 + 'SPF Coefficients'!$M$4*'Curve Info'!B75 + 'SPF Coefficients'!$M$5*'Curve Info'!J75 + 'SPF Coefficients'!$M$6*'Curve Info'!D75 + 'SPF Coefficients'!$M$7*'Curve Info'!L75 + 'SPF Coefficients'!$M$8*'Curve Info'!K75 + 'SPF Coefficients'!$M$9*'Curve Info'!H75 &lt;= 0, 0, 'SPF Coefficients'!$M$3 + 'SPF Coefficients'!$M$4*'Curve Info'!B75 + 'SPF Coefficients'!$M$5*'Curve Info'!J75 + 'SPF Coefficients'!$M$6*'Curve Info'!D75 + 'SPF Coefficients'!$M$7*'Curve Info'!L75 + 'SPF Coefficients'!$M$8*'Curve Info'!K75 + 'SPF Coefficients'!$M$9*'Curve Info'!H75)</f>
        <v>9.4653782360813149E-2</v>
      </c>
      <c r="I74" s="7">
        <f>IF('SPF Coefficients'!$M$3 + 'SPF Coefficients'!$M$4*'Curve Info'!B75 + 'SPF Coefficients'!$M$5*'Curve Info'!J75 + 'SPF Coefficients'!$M$6*'Curve Info'!D75 + 'SPF Coefficients'!$M$7*'Curve Info'!M75 + 'SPF Coefficients'!$M$8*'Curve Info'!K75 + 'SPF Coefficients'!$M$9*'Curve Info'!H75 &lt;= 0, 0, 'SPF Coefficients'!$M$3 + 'SPF Coefficients'!$M$4*'Curve Info'!B75 + 'SPF Coefficients'!$M$5*'Curve Info'!J75 + 'SPF Coefficients'!$M$6*'Curve Info'!D75 + 'SPF Coefficients'!$M$7*'Curve Info'!M75 + 'SPF Coefficients'!$M$8*'Curve Info'!K75 + 'SPF Coefficients'!$M$9*'Curve Info'!H75)</f>
        <v>6.7469084640293803E-2</v>
      </c>
      <c r="J74" s="12">
        <f>1/(1+'SPF Coefficients'!$L$10*I74)</f>
        <v>0.87868675927375473</v>
      </c>
      <c r="K74" s="12">
        <f t="shared" si="22"/>
        <v>8.9612501515307752E-2</v>
      </c>
      <c r="L74" s="12">
        <f t="shared" si="23"/>
        <v>1.4029208024008692</v>
      </c>
      <c r="M74" s="12">
        <f t="shared" si="24"/>
        <v>0.12571924253100467</v>
      </c>
      <c r="P74" s="5">
        <v>93</v>
      </c>
      <c r="Q74" s="16">
        <v>1</v>
      </c>
      <c r="R74" s="16">
        <v>1</v>
      </c>
      <c r="S74" s="16">
        <v>0</v>
      </c>
      <c r="T74" s="16">
        <v>2</v>
      </c>
      <c r="U74" s="8">
        <f t="shared" si="25"/>
        <v>0.33333333333333331</v>
      </c>
      <c r="V74" s="8">
        <f t="shared" si="26"/>
        <v>0.25</v>
      </c>
      <c r="W74" s="7">
        <v>9.4653782360813149E-2</v>
      </c>
      <c r="X74" s="7">
        <v>6.7469084640293803E-2</v>
      </c>
      <c r="Y74" s="12">
        <v>0.87868675927375473</v>
      </c>
      <c r="Z74" s="12">
        <f t="shared" si="27"/>
        <v>8.9612501515307752E-2</v>
      </c>
      <c r="AA74" s="12">
        <f t="shared" si="28"/>
        <v>1.4029208024008692</v>
      </c>
      <c r="AB74" s="12">
        <f t="shared" si="29"/>
        <v>0.12571924253100467</v>
      </c>
      <c r="AE74" s="5">
        <v>93</v>
      </c>
      <c r="AF74" s="16">
        <v>0</v>
      </c>
      <c r="AG74" s="16">
        <v>0</v>
      </c>
      <c r="AH74" s="16">
        <v>0</v>
      </c>
      <c r="AI74" s="16">
        <v>0</v>
      </c>
      <c r="AJ74" s="8">
        <f t="shared" si="30"/>
        <v>0</v>
      </c>
      <c r="AK74" s="8">
        <f t="shared" si="31"/>
        <v>0</v>
      </c>
      <c r="AL74" s="7">
        <v>9.4653782360813149E-2</v>
      </c>
      <c r="AM74" s="7">
        <v>6.7469084640293803E-2</v>
      </c>
      <c r="AN74" s="12">
        <v>0.87868675927375473</v>
      </c>
      <c r="AO74" s="12">
        <f t="shared" si="32"/>
        <v>5.9284191333746426E-2</v>
      </c>
      <c r="AP74" s="12">
        <f t="shared" si="33"/>
        <v>1.4029208024008692</v>
      </c>
      <c r="AQ74" s="12">
        <f t="shared" si="34"/>
        <v>8.3171025275626198E-2</v>
      </c>
      <c r="AT74" s="5">
        <v>93</v>
      </c>
      <c r="AU74" s="16">
        <v>0</v>
      </c>
      <c r="AV74" s="16">
        <v>0</v>
      </c>
      <c r="AW74" s="16">
        <v>0</v>
      </c>
      <c r="AX74" s="16">
        <v>0</v>
      </c>
      <c r="AY74" s="8">
        <f t="shared" si="35"/>
        <v>0</v>
      </c>
      <c r="AZ74" s="8">
        <f t="shared" si="36"/>
        <v>0</v>
      </c>
      <c r="BA74" s="7">
        <v>9.4653782360813149E-2</v>
      </c>
      <c r="BB74" s="7">
        <v>6.7469084640293803E-2</v>
      </c>
      <c r="BC74" s="12">
        <v>0.87868675927375473</v>
      </c>
      <c r="BD74" s="12">
        <f t="shared" si="37"/>
        <v>5.9284191333746426E-2</v>
      </c>
      <c r="BE74" s="12">
        <f t="shared" si="38"/>
        <v>1.4029208024008692</v>
      </c>
      <c r="BF74" s="12">
        <f t="shared" si="39"/>
        <v>8.3171025275626198E-2</v>
      </c>
    </row>
    <row r="75" spans="1:59" x14ac:dyDescent="0.3">
      <c r="A75" s="5">
        <v>94</v>
      </c>
      <c r="B75" s="16">
        <v>0</v>
      </c>
      <c r="C75" s="16">
        <v>3</v>
      </c>
      <c r="D75" s="16">
        <v>0</v>
      </c>
      <c r="E75" s="16">
        <v>3</v>
      </c>
      <c r="F75" s="8">
        <f t="shared" si="20"/>
        <v>0</v>
      </c>
      <c r="G75" s="8">
        <f t="shared" si="21"/>
        <v>0.75</v>
      </c>
      <c r="H75" s="7">
        <f xml:space="preserve"> IF('SPF Coefficients'!$M$3 + 'SPF Coefficients'!$M$4*'Curve Info'!B76 + 'SPF Coefficients'!$M$5*'Curve Info'!J76 + 'SPF Coefficients'!$M$6*'Curve Info'!D76 + 'SPF Coefficients'!$M$7*'Curve Info'!L76 + 'SPF Coefficients'!$M$8*'Curve Info'!K76 + 'SPF Coefficients'!$M$9*'Curve Info'!H76 &lt;= 0, 0, 'SPF Coefficients'!$M$3 + 'SPF Coefficients'!$M$4*'Curve Info'!B76 + 'SPF Coefficients'!$M$5*'Curve Info'!J76 + 'SPF Coefficients'!$M$6*'Curve Info'!D76 + 'SPF Coefficients'!$M$7*'Curve Info'!L76 + 'SPF Coefficients'!$M$8*'Curve Info'!K76 + 'SPF Coefficients'!$M$9*'Curve Info'!H76)</f>
        <v>8.4650689204651075E-2</v>
      </c>
      <c r="I75" s="7">
        <f>IF('SPF Coefficients'!$M$3 + 'SPF Coefficients'!$M$4*'Curve Info'!B76 + 'SPF Coefficients'!$M$5*'Curve Info'!J76 + 'SPF Coefficients'!$M$6*'Curve Info'!D76 + 'SPF Coefficients'!$M$7*'Curve Info'!M76 + 'SPF Coefficients'!$M$8*'Curve Info'!K76 + 'SPF Coefficients'!$M$9*'Curve Info'!H76 &lt;= 0, 0, 'SPF Coefficients'!$M$3 + 'SPF Coefficients'!$M$4*'Curve Info'!B76 + 'SPF Coefficients'!$M$5*'Curve Info'!J76 + 'SPF Coefficients'!$M$6*'Curve Info'!D76 + 'SPF Coefficients'!$M$7*'Curve Info'!M76 + 'SPF Coefficients'!$M$8*'Curve Info'!K76 + 'SPF Coefficients'!$M$9*'Curve Info'!H76)</f>
        <v>5.7465991484131729E-2</v>
      </c>
      <c r="J75" s="12">
        <f>1/(1+'SPF Coefficients'!$L$10*I75)</f>
        <v>0.89478039472354076</v>
      </c>
      <c r="K75" s="12">
        <f t="shared" si="22"/>
        <v>0.13033414650069544</v>
      </c>
      <c r="L75" s="12">
        <f t="shared" si="23"/>
        <v>1.4730571424670529</v>
      </c>
      <c r="M75" s="12">
        <f t="shared" si="24"/>
        <v>0.19198964541019667</v>
      </c>
      <c r="P75" s="5">
        <v>94</v>
      </c>
      <c r="Q75" s="16">
        <v>0</v>
      </c>
      <c r="R75" s="16">
        <v>0</v>
      </c>
      <c r="S75" s="16">
        <v>0</v>
      </c>
      <c r="T75" s="16">
        <v>0</v>
      </c>
      <c r="U75" s="8">
        <f t="shared" si="25"/>
        <v>0</v>
      </c>
      <c r="V75" s="8">
        <f t="shared" si="26"/>
        <v>0</v>
      </c>
      <c r="W75" s="7">
        <v>8.4650689204651075E-2</v>
      </c>
      <c r="X75" s="7">
        <v>5.7465991484131729E-2</v>
      </c>
      <c r="Y75" s="12">
        <v>0.89478039472354076</v>
      </c>
      <c r="Z75" s="12">
        <f t="shared" si="27"/>
        <v>5.141944254335102E-2</v>
      </c>
      <c r="AA75" s="12">
        <f t="shared" si="28"/>
        <v>1.4730571424670529</v>
      </c>
      <c r="AB75" s="12">
        <f t="shared" si="29"/>
        <v>7.5743777100157464E-2</v>
      </c>
      <c r="AE75" s="5">
        <v>94</v>
      </c>
      <c r="AF75" s="16">
        <v>0</v>
      </c>
      <c r="AG75" s="16">
        <v>0</v>
      </c>
      <c r="AH75" s="16">
        <v>0</v>
      </c>
      <c r="AI75" s="16">
        <v>0</v>
      </c>
      <c r="AJ75" s="8">
        <f t="shared" si="30"/>
        <v>0</v>
      </c>
      <c r="AK75" s="8">
        <f t="shared" si="31"/>
        <v>0</v>
      </c>
      <c r="AL75" s="7">
        <v>8.4650689204651075E-2</v>
      </c>
      <c r="AM75" s="7">
        <v>5.7465991484131729E-2</v>
      </c>
      <c r="AN75" s="12">
        <v>0.89478039472354076</v>
      </c>
      <c r="AO75" s="12">
        <f t="shared" si="32"/>
        <v>5.141944254335102E-2</v>
      </c>
      <c r="AP75" s="12">
        <f t="shared" si="33"/>
        <v>1.4730571424670529</v>
      </c>
      <c r="AQ75" s="12">
        <f t="shared" si="34"/>
        <v>7.5743777100157464E-2</v>
      </c>
      <c r="AT75" s="5">
        <v>94</v>
      </c>
      <c r="AU75" s="16">
        <v>0</v>
      </c>
      <c r="AV75" s="16">
        <v>0</v>
      </c>
      <c r="AW75" s="16">
        <v>0</v>
      </c>
      <c r="AX75" s="16">
        <v>0</v>
      </c>
      <c r="AY75" s="8">
        <f t="shared" si="35"/>
        <v>0</v>
      </c>
      <c r="AZ75" s="8">
        <f t="shared" si="36"/>
        <v>0</v>
      </c>
      <c r="BA75" s="7">
        <v>8.4650689204651075E-2</v>
      </c>
      <c r="BB75" s="7">
        <v>5.7465991484131729E-2</v>
      </c>
      <c r="BC75" s="12">
        <v>0.89478039472354076</v>
      </c>
      <c r="BD75" s="12">
        <f t="shared" si="37"/>
        <v>5.141944254335102E-2</v>
      </c>
      <c r="BE75" s="12">
        <f t="shared" si="38"/>
        <v>1.4730571424670529</v>
      </c>
      <c r="BF75" s="12">
        <f t="shared" si="39"/>
        <v>7.5743777100157464E-2</v>
      </c>
    </row>
    <row r="76" spans="1:59" x14ac:dyDescent="0.3">
      <c r="A76" s="5" t="s">
        <v>751</v>
      </c>
      <c r="B76" s="16">
        <v>62</v>
      </c>
      <c r="C76" s="16">
        <v>109</v>
      </c>
      <c r="D76" s="16">
        <v>14</v>
      </c>
      <c r="E76" s="16">
        <v>185</v>
      </c>
      <c r="F76" s="8">
        <f t="shared" si="20"/>
        <v>20.666666666666668</v>
      </c>
      <c r="G76" s="8">
        <f t="shared" si="21"/>
        <v>27.25</v>
      </c>
      <c r="H76" s="8">
        <f>SUM(H8:H75)</f>
        <v>10.729390753774366</v>
      </c>
      <c r="I76" s="8">
        <f>SUM(I8:I75)</f>
        <v>10.031687408032772</v>
      </c>
      <c r="J76" s="7">
        <f>1/(1+'SPF Coefficients'!$L$10*I76)</f>
        <v>4.6451474450856012E-2</v>
      </c>
      <c r="K76" s="7">
        <f t="shared" si="22"/>
        <v>26.450183992547384</v>
      </c>
      <c r="L76" s="7">
        <f t="shared" si="23"/>
        <v>1.0695499488134883</v>
      </c>
      <c r="M76" s="7">
        <f t="shared" si="24"/>
        <v>28.289792935336401</v>
      </c>
      <c r="P76" s="5" t="s">
        <v>751</v>
      </c>
      <c r="Q76" s="16">
        <v>6</v>
      </c>
      <c r="R76" s="16">
        <v>10</v>
      </c>
      <c r="S76" s="16">
        <v>0</v>
      </c>
      <c r="T76" s="16">
        <v>16</v>
      </c>
      <c r="U76" s="8">
        <f t="shared" si="25"/>
        <v>2</v>
      </c>
      <c r="V76" s="8">
        <f t="shared" si="26"/>
        <v>2.5</v>
      </c>
      <c r="W76" s="8">
        <f>SUM(W8:W75)</f>
        <v>10.729390753774366</v>
      </c>
      <c r="X76" s="8">
        <f>SUM(X8:X75)</f>
        <v>10.031687408032772</v>
      </c>
      <c r="Y76" s="7">
        <v>4.6451474450856012E-2</v>
      </c>
      <c r="Z76" s="7">
        <f t="shared" si="27"/>
        <v>2.8498579852060684</v>
      </c>
      <c r="AA76" s="7">
        <f t="shared" si="28"/>
        <v>1.0695499488134883</v>
      </c>
      <c r="AB76" s="7">
        <f t="shared" si="29"/>
        <v>3.0480654622028611</v>
      </c>
      <c r="AE76" s="5" t="s">
        <v>751</v>
      </c>
      <c r="AF76" s="16">
        <v>5</v>
      </c>
      <c r="AG76" s="16">
        <v>5</v>
      </c>
      <c r="AH76" s="16">
        <v>0</v>
      </c>
      <c r="AI76" s="16">
        <v>10</v>
      </c>
      <c r="AJ76" s="8">
        <f t="shared" si="30"/>
        <v>1.6666666666666667</v>
      </c>
      <c r="AK76" s="8">
        <f t="shared" si="31"/>
        <v>1.25</v>
      </c>
      <c r="AL76" s="8">
        <f>SUM(AL8:AL75)</f>
        <v>10.729390753774366</v>
      </c>
      <c r="AM76" s="8">
        <f>SUM(AM8:AM75)</f>
        <v>10.031687408032772</v>
      </c>
      <c r="AN76" s="7">
        <v>4.6451474450856012E-2</v>
      </c>
      <c r="AO76" s="7">
        <f t="shared" si="32"/>
        <v>1.6579223282696383</v>
      </c>
      <c r="AP76" s="7">
        <f t="shared" si="33"/>
        <v>1.0695499488134883</v>
      </c>
      <c r="AQ76" s="7">
        <f t="shared" si="34"/>
        <v>1.773230741337531</v>
      </c>
      <c r="AT76" s="5" t="s">
        <v>751</v>
      </c>
      <c r="AU76" s="16">
        <v>5</v>
      </c>
      <c r="AV76" s="16">
        <v>3</v>
      </c>
      <c r="AW76" s="16">
        <v>1</v>
      </c>
      <c r="AX76" s="16">
        <v>9</v>
      </c>
      <c r="AY76" s="8">
        <f t="shared" si="35"/>
        <v>1.6666666666666667</v>
      </c>
      <c r="AZ76" s="8">
        <f t="shared" si="36"/>
        <v>0.75</v>
      </c>
      <c r="BA76" s="8">
        <f>SUM(BA8:BA75)</f>
        <v>10.729390753774366</v>
      </c>
      <c r="BB76" s="8">
        <f>SUM(BB8:BB75)</f>
        <v>10.031687408032772</v>
      </c>
      <c r="BC76" s="7">
        <v>4.6451474450856012E-2</v>
      </c>
      <c r="BD76" s="7">
        <f t="shared" si="37"/>
        <v>1.1811480654950661</v>
      </c>
      <c r="BE76" s="7">
        <f t="shared" si="38"/>
        <v>1.0695499488134883</v>
      </c>
      <c r="BF76" s="7">
        <f t="shared" si="39"/>
        <v>1.2632968529913986</v>
      </c>
    </row>
    <row r="77" spans="1:59" x14ac:dyDescent="0.3">
      <c r="F77" s="11" t="s">
        <v>796</v>
      </c>
      <c r="G77" s="11" t="s">
        <v>797</v>
      </c>
      <c r="H77" s="11" t="s">
        <v>798</v>
      </c>
      <c r="I77" s="11" t="s">
        <v>799</v>
      </c>
      <c r="J77" s="11" t="s">
        <v>800</v>
      </c>
      <c r="K77" s="11" t="s">
        <v>801</v>
      </c>
      <c r="L77" s="11" t="s">
        <v>802</v>
      </c>
      <c r="M77" s="11" t="s">
        <v>803</v>
      </c>
      <c r="U77" s="11" t="s">
        <v>796</v>
      </c>
      <c r="V77" s="11" t="s">
        <v>797</v>
      </c>
      <c r="W77" s="11" t="s">
        <v>798</v>
      </c>
      <c r="X77" s="11" t="s">
        <v>799</v>
      </c>
      <c r="Y77" s="11" t="s">
        <v>800</v>
      </c>
      <c r="Z77" s="11" t="s">
        <v>801</v>
      </c>
      <c r="AA77" s="11" t="s">
        <v>802</v>
      </c>
      <c r="AB77" s="11" t="s">
        <v>803</v>
      </c>
      <c r="AJ77" s="11" t="s">
        <v>796</v>
      </c>
      <c r="AK77" s="11" t="s">
        <v>797</v>
      </c>
      <c r="AL77" s="11" t="s">
        <v>798</v>
      </c>
      <c r="AM77" s="11" t="s">
        <v>799</v>
      </c>
      <c r="AN77" s="11" t="s">
        <v>800</v>
      </c>
      <c r="AO77" s="11" t="s">
        <v>801</v>
      </c>
      <c r="AP77" s="11" t="s">
        <v>802</v>
      </c>
      <c r="AQ77" s="11" t="s">
        <v>803</v>
      </c>
      <c r="AY77" s="11" t="s">
        <v>796</v>
      </c>
      <c r="AZ77" s="11" t="s">
        <v>797</v>
      </c>
      <c r="BA77" s="11" t="s">
        <v>798</v>
      </c>
      <c r="BB77" s="11" t="s">
        <v>799</v>
      </c>
      <c r="BC77" s="11" t="s">
        <v>800</v>
      </c>
      <c r="BD77" s="11" t="s">
        <v>801</v>
      </c>
      <c r="BE77" s="11" t="s">
        <v>802</v>
      </c>
      <c r="BF77" s="11" t="s">
        <v>803</v>
      </c>
    </row>
    <row r="79" spans="1:59" ht="20.399999999999999" thickBot="1" x14ac:dyDescent="0.45">
      <c r="P79" s="18" t="s">
        <v>805</v>
      </c>
      <c r="Q79" s="18"/>
      <c r="R79" s="18"/>
      <c r="S79" s="18"/>
      <c r="T79" s="18"/>
      <c r="U79" s="18"/>
      <c r="V79" s="18"/>
      <c r="W79" s="18"/>
      <c r="X79" s="18"/>
      <c r="Y79" s="18"/>
      <c r="Z79" s="18"/>
      <c r="AA79" s="18"/>
      <c r="AB79" s="18"/>
      <c r="AC79" s="18"/>
      <c r="AE79" s="18" t="s">
        <v>805</v>
      </c>
      <c r="AF79" s="18"/>
      <c r="AG79" s="18"/>
      <c r="AH79" s="18"/>
      <c r="AI79" s="18"/>
      <c r="AJ79" s="18"/>
      <c r="AK79" s="18"/>
      <c r="AL79" s="18"/>
      <c r="AM79" s="18"/>
      <c r="AN79" s="18"/>
      <c r="AO79" s="18"/>
      <c r="AP79" s="18"/>
      <c r="AQ79" s="18"/>
      <c r="AR79" s="18"/>
      <c r="AT79" s="18" t="s">
        <v>805</v>
      </c>
      <c r="AU79" s="18"/>
      <c r="AV79" s="18"/>
      <c r="AW79" s="18"/>
      <c r="AX79" s="18"/>
      <c r="AY79" s="18"/>
      <c r="AZ79" s="18"/>
      <c r="BA79" s="18"/>
      <c r="BB79" s="18"/>
      <c r="BC79" s="18"/>
      <c r="BD79" s="18"/>
      <c r="BE79" s="18"/>
      <c r="BF79" s="18"/>
      <c r="BG79" s="18"/>
    </row>
    <row r="80" spans="1:59" ht="15" thickTop="1" x14ac:dyDescent="0.3">
      <c r="P80" s="4" t="s">
        <v>17</v>
      </c>
      <c r="Q80" t="s">
        <v>743</v>
      </c>
      <c r="AE80" s="4" t="s">
        <v>17</v>
      </c>
      <c r="AF80" t="s">
        <v>743</v>
      </c>
      <c r="AT80" s="4" t="s">
        <v>17</v>
      </c>
      <c r="AU80" t="s">
        <v>743</v>
      </c>
    </row>
    <row r="81" spans="1:59" x14ac:dyDescent="0.3">
      <c r="B81" t="s">
        <v>817</v>
      </c>
      <c r="C81" t="s">
        <v>824</v>
      </c>
      <c r="D81" t="s">
        <v>819</v>
      </c>
      <c r="P81" s="4" t="s">
        <v>815</v>
      </c>
      <c r="Q81" t="s">
        <v>817</v>
      </c>
      <c r="AE81" s="4" t="s">
        <v>815</v>
      </c>
      <c r="AF81" t="s">
        <v>818</v>
      </c>
      <c r="AT81" s="4" t="s">
        <v>815</v>
      </c>
      <c r="AU81" t="s">
        <v>819</v>
      </c>
    </row>
    <row r="82" spans="1:59" ht="20.399999999999999" thickBot="1" x14ac:dyDescent="0.45">
      <c r="A82" t="s">
        <v>821</v>
      </c>
      <c r="B82" s="7">
        <f>AC5</f>
        <v>0.49165015317291977</v>
      </c>
      <c r="C82" s="7">
        <f>AR5</f>
        <v>0.59670887221060331</v>
      </c>
      <c r="D82" s="7">
        <f>BG5</f>
        <v>0.72998094180251327</v>
      </c>
      <c r="P82" s="4" t="s">
        <v>816</v>
      </c>
      <c r="Q82" t="s">
        <v>822</v>
      </c>
      <c r="AA82" s="13" t="s">
        <v>794</v>
      </c>
      <c r="AB82" s="13" t="s">
        <v>795</v>
      </c>
      <c r="AC82" s="14">
        <f>AB154*AA154*(1-Y154)</f>
        <v>5.1888843100197555</v>
      </c>
      <c r="AE82" s="4" t="s">
        <v>816</v>
      </c>
      <c r="AF82" t="s">
        <v>822</v>
      </c>
      <c r="AP82" s="13" t="s">
        <v>794</v>
      </c>
      <c r="AQ82" s="13" t="s">
        <v>795</v>
      </c>
      <c r="AR82" s="14">
        <f>AQ154*AP154*(1-AN154)</f>
        <v>11.949731142598701</v>
      </c>
      <c r="AT82" s="4" t="s">
        <v>816</v>
      </c>
      <c r="AU82" t="s">
        <v>822</v>
      </c>
      <c r="BE82" s="13" t="s">
        <v>794</v>
      </c>
      <c r="BF82" s="13" t="s">
        <v>795</v>
      </c>
      <c r="BG82" s="14">
        <f>BF154*BE154*(1-BC154)</f>
        <v>8.0492425853416165</v>
      </c>
    </row>
    <row r="83" spans="1:59" ht="21" thickTop="1" thickBot="1" x14ac:dyDescent="0.45">
      <c r="A83" t="s">
        <v>822</v>
      </c>
      <c r="B83" s="7">
        <f>AC83</f>
        <v>0.70949055698810093</v>
      </c>
      <c r="C83" s="7">
        <f>AR83</f>
        <v>0.4449047257482085</v>
      </c>
      <c r="D83" s="7">
        <f>BG83</f>
        <v>0.59842355335731889</v>
      </c>
      <c r="AB83" s="9" t="s">
        <v>744</v>
      </c>
      <c r="AC83" s="14">
        <f>(U154/AB154)/(1+(AC82/(AB154^2)))</f>
        <v>0.70949055698810093</v>
      </c>
      <c r="AQ83" s="9" t="s">
        <v>744</v>
      </c>
      <c r="AR83" s="14">
        <f>(AJ154/AQ154)/(1+(AR82/(AQ154^2)))</f>
        <v>0.4449047257482085</v>
      </c>
      <c r="BF83" s="9" t="s">
        <v>744</v>
      </c>
      <c r="BG83" s="14">
        <f>(AY154/BF154)/(1+(BG82/(BF154^2)))</f>
        <v>0.59842355335731889</v>
      </c>
    </row>
    <row r="84" spans="1:59" ht="15" thickTop="1" x14ac:dyDescent="0.3">
      <c r="P84" s="4" t="s">
        <v>745</v>
      </c>
      <c r="Q84" s="4" t="s">
        <v>746</v>
      </c>
      <c r="AE84" s="4" t="s">
        <v>745</v>
      </c>
      <c r="AF84" s="4" t="s">
        <v>746</v>
      </c>
      <c r="AT84" s="4" t="s">
        <v>745</v>
      </c>
      <c r="AU84" s="4" t="s">
        <v>746</v>
      </c>
    </row>
    <row r="85" spans="1:59" x14ac:dyDescent="0.3">
      <c r="P85" s="4" t="s">
        <v>747</v>
      </c>
      <c r="Q85" t="s">
        <v>748</v>
      </c>
      <c r="R85" t="s">
        <v>749</v>
      </c>
      <c r="S85" t="s">
        <v>750</v>
      </c>
      <c r="T85" t="s">
        <v>751</v>
      </c>
      <c r="U85" s="11" t="s">
        <v>796</v>
      </c>
      <c r="V85" s="11" t="s">
        <v>797</v>
      </c>
      <c r="W85" s="11" t="s">
        <v>798</v>
      </c>
      <c r="X85" s="11" t="s">
        <v>799</v>
      </c>
      <c r="Y85" s="11" t="s">
        <v>800</v>
      </c>
      <c r="Z85" s="11" t="s">
        <v>801</v>
      </c>
      <c r="AA85" s="11" t="s">
        <v>802</v>
      </c>
      <c r="AB85" s="11" t="s">
        <v>803</v>
      </c>
      <c r="AE85" s="4" t="s">
        <v>747</v>
      </c>
      <c r="AF85" t="s">
        <v>748</v>
      </c>
      <c r="AG85" t="s">
        <v>749</v>
      </c>
      <c r="AH85" t="s">
        <v>750</v>
      </c>
      <c r="AI85" t="s">
        <v>751</v>
      </c>
      <c r="AJ85" s="11" t="s">
        <v>796</v>
      </c>
      <c r="AK85" s="11" t="s">
        <v>797</v>
      </c>
      <c r="AL85" s="11" t="s">
        <v>798</v>
      </c>
      <c r="AM85" s="11" t="s">
        <v>799</v>
      </c>
      <c r="AN85" s="11" t="s">
        <v>800</v>
      </c>
      <c r="AO85" s="11" t="s">
        <v>801</v>
      </c>
      <c r="AP85" s="11" t="s">
        <v>802</v>
      </c>
      <c r="AQ85" s="11" t="s">
        <v>803</v>
      </c>
      <c r="AT85" s="4" t="s">
        <v>747</v>
      </c>
      <c r="AU85" t="s">
        <v>748</v>
      </c>
      <c r="AV85" t="s">
        <v>749</v>
      </c>
      <c r="AW85" t="s">
        <v>750</v>
      </c>
      <c r="AX85" t="s">
        <v>751</v>
      </c>
      <c r="AY85" s="11" t="s">
        <v>796</v>
      </c>
      <c r="AZ85" s="11" t="s">
        <v>797</v>
      </c>
      <c r="BA85" s="11" t="s">
        <v>798</v>
      </c>
      <c r="BB85" s="11" t="s">
        <v>799</v>
      </c>
      <c r="BC85" s="11" t="s">
        <v>800</v>
      </c>
      <c r="BD85" s="11" t="s">
        <v>801</v>
      </c>
      <c r="BE85" s="11" t="s">
        <v>802</v>
      </c>
      <c r="BF85" s="11" t="s">
        <v>803</v>
      </c>
    </row>
    <row r="86" spans="1:59" x14ac:dyDescent="0.3">
      <c r="P86" s="5">
        <v>1</v>
      </c>
      <c r="Q86" s="16">
        <v>0</v>
      </c>
      <c r="R86" s="16">
        <v>0</v>
      </c>
      <c r="S86" s="16">
        <v>0</v>
      </c>
      <c r="T86" s="16">
        <v>0</v>
      </c>
      <c r="U86" s="8">
        <f>Q86/3</f>
        <v>0</v>
      </c>
      <c r="V86" s="8">
        <f>R86/4</f>
        <v>0</v>
      </c>
      <c r="W86" s="7">
        <v>0.19538612971639391</v>
      </c>
      <c r="X86" s="7">
        <v>0.18847778127598058</v>
      </c>
      <c r="Y86" s="12">
        <v>0.72166625496058834</v>
      </c>
      <c r="Z86" s="12">
        <f>(Y86*X86)+(1-Y86)*(V86)</f>
        <v>0.13601805455671781</v>
      </c>
      <c r="AA86" s="12">
        <f>W86/X86</f>
        <v>1.0366533837232395</v>
      </c>
      <c r="AB86" s="12">
        <f>Z86*AA86</f>
        <v>0.14100357650367371</v>
      </c>
      <c r="AE86" s="5">
        <v>1</v>
      </c>
      <c r="AF86" s="16">
        <v>0</v>
      </c>
      <c r="AG86" s="16">
        <v>0</v>
      </c>
      <c r="AH86" s="16">
        <v>0</v>
      </c>
      <c r="AI86" s="16">
        <v>0</v>
      </c>
      <c r="AJ86" s="8">
        <f>AF86/3</f>
        <v>0</v>
      </c>
      <c r="AK86" s="8">
        <f>AG86/4</f>
        <v>0</v>
      </c>
      <c r="AL86" s="7">
        <v>0.19538612971639391</v>
      </c>
      <c r="AM86" s="7">
        <v>0.18847778127598058</v>
      </c>
      <c r="AN86" s="12">
        <v>0.72166625496058834</v>
      </c>
      <c r="AO86" s="12">
        <f>(AN86*AM86)+(1-AN86)*(AK86)</f>
        <v>0.13601805455671781</v>
      </c>
      <c r="AP86" s="12">
        <f>AL86/AM86</f>
        <v>1.0366533837232395</v>
      </c>
      <c r="AQ86" s="12">
        <f>AO86*AP86</f>
        <v>0.14100357650367371</v>
      </c>
      <c r="AT86" s="5">
        <v>1</v>
      </c>
      <c r="AU86" s="16">
        <v>0</v>
      </c>
      <c r="AV86" s="16">
        <v>0</v>
      </c>
      <c r="AW86" s="16">
        <v>0</v>
      </c>
      <c r="AX86" s="16">
        <v>0</v>
      </c>
      <c r="AY86" s="8">
        <f>AU86/3</f>
        <v>0</v>
      </c>
      <c r="AZ86" s="8">
        <f>AV86/4</f>
        <v>0</v>
      </c>
      <c r="BA86" s="7">
        <v>0.19538612971639391</v>
      </c>
      <c r="BB86" s="7">
        <v>0.18847778127598058</v>
      </c>
      <c r="BC86" s="12">
        <v>0.72166625496058834</v>
      </c>
      <c r="BD86" s="12">
        <f>(BC86*BB86)+(1-BC86)*(AZ86)</f>
        <v>0.13601805455671781</v>
      </c>
      <c r="BE86" s="12">
        <f>BA86/BB86</f>
        <v>1.0366533837232395</v>
      </c>
      <c r="BF86" s="12">
        <f>BD86*BE86</f>
        <v>0.14100357650367371</v>
      </c>
    </row>
    <row r="87" spans="1:59" x14ac:dyDescent="0.3">
      <c r="P87" s="5">
        <v>2</v>
      </c>
      <c r="Q87" s="16">
        <v>0</v>
      </c>
      <c r="R87" s="16">
        <v>0</v>
      </c>
      <c r="S87" s="16">
        <v>0</v>
      </c>
      <c r="T87" s="16">
        <v>0</v>
      </c>
      <c r="U87" s="8">
        <f t="shared" ref="U87:U150" si="40">Q87/3</f>
        <v>0</v>
      </c>
      <c r="V87" s="8">
        <f t="shared" ref="V87:V150" si="41">R87/4</f>
        <v>0</v>
      </c>
      <c r="W87" s="7">
        <v>0.16221041264331237</v>
      </c>
      <c r="X87" s="7">
        <v>0.14477911215280326</v>
      </c>
      <c r="Y87" s="12">
        <v>0.77144928099876753</v>
      </c>
      <c r="Z87" s="12">
        <f t="shared" ref="Z87:Z150" si="42">(Y87*X87)+(1-Y87)*(V87)</f>
        <v>0.11168974197392</v>
      </c>
      <c r="AA87" s="12">
        <f t="shared" ref="AA87:AA150" si="43">W87/X87</f>
        <v>1.1203992774324498</v>
      </c>
      <c r="AB87" s="12">
        <f t="shared" ref="AB87:AB150" si="44">Z87*AA87</f>
        <v>0.12513710620419671</v>
      </c>
      <c r="AE87" s="5">
        <v>2</v>
      </c>
      <c r="AF87" s="16">
        <v>0</v>
      </c>
      <c r="AG87" s="16">
        <v>2</v>
      </c>
      <c r="AH87" s="16">
        <v>1</v>
      </c>
      <c r="AI87" s="16">
        <v>3</v>
      </c>
      <c r="AJ87" s="8">
        <f t="shared" ref="AJ87:AJ150" si="45">AF87/3</f>
        <v>0</v>
      </c>
      <c r="AK87" s="8">
        <f t="shared" ref="AK87:AK150" si="46">AG87/4</f>
        <v>0.5</v>
      </c>
      <c r="AL87" s="7">
        <v>0.16221041264331237</v>
      </c>
      <c r="AM87" s="7">
        <v>0.14477911215280326</v>
      </c>
      <c r="AN87" s="12">
        <v>0.77144928099876753</v>
      </c>
      <c r="AO87" s="12">
        <f t="shared" ref="AO87:AO150" si="47">(AN87*AM87)+(1-AN87)*(AK87)</f>
        <v>0.22596510147453625</v>
      </c>
      <c r="AP87" s="12">
        <f t="shared" ref="AP87:AP150" si="48">AL87/AM87</f>
        <v>1.1203992774324498</v>
      </c>
      <c r="AQ87" s="12">
        <f t="shared" ref="AQ87:AQ150" si="49">AO87*AP87</f>
        <v>0.2531711364170206</v>
      </c>
      <c r="AT87" s="5">
        <v>2</v>
      </c>
      <c r="AU87" s="16">
        <v>0</v>
      </c>
      <c r="AV87" s="16">
        <v>0</v>
      </c>
      <c r="AW87" s="16">
        <v>0</v>
      </c>
      <c r="AX87" s="16">
        <v>0</v>
      </c>
      <c r="AY87" s="8">
        <f t="shared" ref="AY87:AY150" si="50">AU87/3</f>
        <v>0</v>
      </c>
      <c r="AZ87" s="8">
        <f t="shared" ref="AZ87:AZ150" si="51">AV87/4</f>
        <v>0</v>
      </c>
      <c r="BA87" s="7">
        <v>0.16221041264331237</v>
      </c>
      <c r="BB87" s="7">
        <v>0.14477911215280326</v>
      </c>
      <c r="BC87" s="12">
        <v>0.77144928099876753</v>
      </c>
      <c r="BD87" s="12">
        <f t="shared" ref="BD87:BD150" si="52">(BC87*BB87)+(1-BC87)*(AZ87)</f>
        <v>0.11168974197392</v>
      </c>
      <c r="BE87" s="12">
        <f t="shared" ref="BE87:BE150" si="53">BA87/BB87</f>
        <v>1.1203992774324498</v>
      </c>
      <c r="BF87" s="12">
        <f t="shared" ref="BF87:BF150" si="54">BD87*BE87</f>
        <v>0.12513710620419671</v>
      </c>
    </row>
    <row r="88" spans="1:59" x14ac:dyDescent="0.3">
      <c r="P88" s="5">
        <v>3</v>
      </c>
      <c r="Q88" s="16">
        <v>0</v>
      </c>
      <c r="R88" s="16">
        <v>0</v>
      </c>
      <c r="S88" s="16">
        <v>0</v>
      </c>
      <c r="T88" s="16">
        <v>0</v>
      </c>
      <c r="U88" s="8">
        <f t="shared" si="40"/>
        <v>0</v>
      </c>
      <c r="V88" s="8">
        <f t="shared" si="41"/>
        <v>0</v>
      </c>
      <c r="W88" s="7">
        <v>0.19442139816928591</v>
      </c>
      <c r="X88" s="7">
        <v>0.18399996242383618</v>
      </c>
      <c r="Y88" s="12">
        <v>0.72647011088535152</v>
      </c>
      <c r="Z88" s="12">
        <f t="shared" si="42"/>
        <v>0.13367047310494479</v>
      </c>
      <c r="AA88" s="12">
        <f t="shared" si="43"/>
        <v>1.0566382493135753</v>
      </c>
      <c r="AB88" s="12">
        <f t="shared" si="44"/>
        <v>0.14124133468652622</v>
      </c>
      <c r="AE88" s="5">
        <v>3</v>
      </c>
      <c r="AF88" s="16">
        <v>2</v>
      </c>
      <c r="AG88" s="16">
        <v>1</v>
      </c>
      <c r="AH88" s="16">
        <v>0</v>
      </c>
      <c r="AI88" s="16">
        <v>3</v>
      </c>
      <c r="AJ88" s="8">
        <f t="shared" si="45"/>
        <v>0.66666666666666663</v>
      </c>
      <c r="AK88" s="8">
        <f t="shared" si="46"/>
        <v>0.25</v>
      </c>
      <c r="AL88" s="7">
        <v>0.19442139816928591</v>
      </c>
      <c r="AM88" s="7">
        <v>0.18399996242383618</v>
      </c>
      <c r="AN88" s="12">
        <v>0.72647011088535152</v>
      </c>
      <c r="AO88" s="12">
        <f t="shared" si="47"/>
        <v>0.20205294538360691</v>
      </c>
      <c r="AP88" s="12">
        <f t="shared" si="48"/>
        <v>1.0566382493135753</v>
      </c>
      <c r="AQ88" s="12">
        <f t="shared" si="49"/>
        <v>0.21349687047878585</v>
      </c>
      <c r="AT88" s="5">
        <v>3</v>
      </c>
      <c r="AU88" s="16">
        <v>0</v>
      </c>
      <c r="AV88" s="16">
        <v>0</v>
      </c>
      <c r="AW88" s="16">
        <v>0</v>
      </c>
      <c r="AX88" s="16">
        <v>0</v>
      </c>
      <c r="AY88" s="8">
        <f t="shared" si="50"/>
        <v>0</v>
      </c>
      <c r="AZ88" s="8">
        <f t="shared" si="51"/>
        <v>0</v>
      </c>
      <c r="BA88" s="7">
        <v>0.19442139816928591</v>
      </c>
      <c r="BB88" s="7">
        <v>0.18399996242383618</v>
      </c>
      <c r="BC88" s="12">
        <v>0.72647011088535152</v>
      </c>
      <c r="BD88" s="12">
        <f t="shared" si="52"/>
        <v>0.13367047310494479</v>
      </c>
      <c r="BE88" s="12">
        <f t="shared" si="53"/>
        <v>1.0566382493135753</v>
      </c>
      <c r="BF88" s="12">
        <f t="shared" si="54"/>
        <v>0.14124133468652622</v>
      </c>
    </row>
    <row r="89" spans="1:59" x14ac:dyDescent="0.3">
      <c r="P89" s="5">
        <v>4</v>
      </c>
      <c r="Q89" s="16">
        <v>0</v>
      </c>
      <c r="R89" s="16">
        <v>0</v>
      </c>
      <c r="S89" s="16">
        <v>0</v>
      </c>
      <c r="T89" s="16">
        <v>0</v>
      </c>
      <c r="U89" s="8">
        <f t="shared" si="40"/>
        <v>0</v>
      </c>
      <c r="V89" s="8">
        <f t="shared" si="41"/>
        <v>0</v>
      </c>
      <c r="W89" s="7">
        <v>0.16373489505497379</v>
      </c>
      <c r="X89" s="7">
        <v>0.15331345930952406</v>
      </c>
      <c r="Y89" s="12">
        <v>0.76119412163668043</v>
      </c>
      <c r="Z89" s="12">
        <f t="shared" si="42"/>
        <v>0.11670130399419411</v>
      </c>
      <c r="AA89" s="12">
        <f t="shared" si="43"/>
        <v>1.0679746957141574</v>
      </c>
      <c r="AB89" s="12">
        <f t="shared" si="44"/>
        <v>0.12463403962264483</v>
      </c>
      <c r="AE89" s="5">
        <v>4</v>
      </c>
      <c r="AF89" s="16">
        <v>0</v>
      </c>
      <c r="AG89" s="16">
        <v>2</v>
      </c>
      <c r="AH89" s="16">
        <v>0</v>
      </c>
      <c r="AI89" s="16">
        <v>2</v>
      </c>
      <c r="AJ89" s="8">
        <f t="shared" si="45"/>
        <v>0</v>
      </c>
      <c r="AK89" s="8">
        <f t="shared" si="46"/>
        <v>0.5</v>
      </c>
      <c r="AL89" s="7">
        <v>0.16373489505497379</v>
      </c>
      <c r="AM89" s="7">
        <v>0.15331345930952406</v>
      </c>
      <c r="AN89" s="12">
        <v>0.76119412163668043</v>
      </c>
      <c r="AO89" s="12">
        <f t="shared" si="47"/>
        <v>0.23610424317585388</v>
      </c>
      <c r="AP89" s="12">
        <f t="shared" si="48"/>
        <v>1.0679746957141574</v>
      </c>
      <c r="AQ89" s="12">
        <f t="shared" si="49"/>
        <v>0.25215335726255395</v>
      </c>
      <c r="AT89" s="5">
        <v>4</v>
      </c>
      <c r="AU89" s="16">
        <v>0</v>
      </c>
      <c r="AV89" s="16">
        <v>0</v>
      </c>
      <c r="AW89" s="16">
        <v>0</v>
      </c>
      <c r="AX89" s="16">
        <v>0</v>
      </c>
      <c r="AY89" s="8">
        <f t="shared" si="50"/>
        <v>0</v>
      </c>
      <c r="AZ89" s="8">
        <f t="shared" si="51"/>
        <v>0</v>
      </c>
      <c r="BA89" s="7">
        <v>0.16373489505497379</v>
      </c>
      <c r="BB89" s="7">
        <v>0.15331345930952406</v>
      </c>
      <c r="BC89" s="12">
        <v>0.76119412163668043</v>
      </c>
      <c r="BD89" s="12">
        <f t="shared" si="52"/>
        <v>0.11670130399419411</v>
      </c>
      <c r="BE89" s="12">
        <f t="shared" si="53"/>
        <v>1.0679746957141574</v>
      </c>
      <c r="BF89" s="12">
        <f t="shared" si="54"/>
        <v>0.12463403962264483</v>
      </c>
    </row>
    <row r="90" spans="1:59" x14ac:dyDescent="0.3">
      <c r="P90" s="5">
        <v>7</v>
      </c>
      <c r="Q90" s="16">
        <v>0</v>
      </c>
      <c r="R90" s="16">
        <v>0</v>
      </c>
      <c r="S90" s="16">
        <v>0</v>
      </c>
      <c r="T90" s="16">
        <v>0</v>
      </c>
      <c r="U90" s="8">
        <f t="shared" si="40"/>
        <v>0</v>
      </c>
      <c r="V90" s="8">
        <f t="shared" si="41"/>
        <v>0</v>
      </c>
      <c r="W90" s="7">
        <v>2.5810052773877615E-2</v>
      </c>
      <c r="X90" s="7">
        <v>1.8481517734630207E-2</v>
      </c>
      <c r="Y90" s="12">
        <v>0.96355940719066158</v>
      </c>
      <c r="Z90" s="12">
        <f t="shared" si="42"/>
        <v>1.7808040272363979E-2</v>
      </c>
      <c r="AA90" s="12">
        <f t="shared" si="43"/>
        <v>1.3965331822026381</v>
      </c>
      <c r="AB90" s="12">
        <f t="shared" si="44"/>
        <v>2.4869519150357202E-2</v>
      </c>
      <c r="AE90" s="5">
        <v>7</v>
      </c>
      <c r="AF90" s="16">
        <v>0</v>
      </c>
      <c r="AG90" s="16">
        <v>0</v>
      </c>
      <c r="AH90" s="16">
        <v>0</v>
      </c>
      <c r="AI90" s="16">
        <v>0</v>
      </c>
      <c r="AJ90" s="8">
        <f t="shared" si="45"/>
        <v>0</v>
      </c>
      <c r="AK90" s="8">
        <f t="shared" si="46"/>
        <v>0</v>
      </c>
      <c r="AL90" s="7">
        <v>2.5810052773877615E-2</v>
      </c>
      <c r="AM90" s="7">
        <v>1.8481517734630207E-2</v>
      </c>
      <c r="AN90" s="12">
        <v>0.96355940719066158</v>
      </c>
      <c r="AO90" s="12">
        <f t="shared" si="47"/>
        <v>1.7808040272363979E-2</v>
      </c>
      <c r="AP90" s="12">
        <f t="shared" si="48"/>
        <v>1.3965331822026381</v>
      </c>
      <c r="AQ90" s="12">
        <f t="shared" si="49"/>
        <v>2.4869519150357202E-2</v>
      </c>
      <c r="AT90" s="5">
        <v>7</v>
      </c>
      <c r="AU90" s="16">
        <v>0</v>
      </c>
      <c r="AV90" s="16">
        <v>0</v>
      </c>
      <c r="AW90" s="16">
        <v>0</v>
      </c>
      <c r="AX90" s="16">
        <v>0</v>
      </c>
      <c r="AY90" s="8">
        <f t="shared" si="50"/>
        <v>0</v>
      </c>
      <c r="AZ90" s="8">
        <f t="shared" si="51"/>
        <v>0</v>
      </c>
      <c r="BA90" s="7">
        <v>2.5810052773877615E-2</v>
      </c>
      <c r="BB90" s="7">
        <v>1.8481517734630207E-2</v>
      </c>
      <c r="BC90" s="12">
        <v>0.96355940719066158</v>
      </c>
      <c r="BD90" s="12">
        <f t="shared" si="52"/>
        <v>1.7808040272363979E-2</v>
      </c>
      <c r="BE90" s="12">
        <f t="shared" si="53"/>
        <v>1.3965331822026381</v>
      </c>
      <c r="BF90" s="12">
        <f t="shared" si="54"/>
        <v>2.4869519150357202E-2</v>
      </c>
    </row>
    <row r="91" spans="1:59" x14ac:dyDescent="0.3">
      <c r="P91" s="5">
        <v>8</v>
      </c>
      <c r="Q91" s="16">
        <v>0</v>
      </c>
      <c r="R91" s="16">
        <v>0</v>
      </c>
      <c r="S91" s="16">
        <v>0</v>
      </c>
      <c r="T91" s="16">
        <v>0</v>
      </c>
      <c r="U91" s="8">
        <f t="shared" si="40"/>
        <v>0</v>
      </c>
      <c r="V91" s="8">
        <f t="shared" si="41"/>
        <v>0</v>
      </c>
      <c r="W91" s="7">
        <v>0.11635012170776947</v>
      </c>
      <c r="X91" s="7">
        <v>0.10961152454312671</v>
      </c>
      <c r="Y91" s="12">
        <v>0.81679456211589097</v>
      </c>
      <c r="Z91" s="12">
        <f t="shared" si="42"/>
        <v>8.9530097192058414E-2</v>
      </c>
      <c r="AA91" s="12">
        <f t="shared" si="43"/>
        <v>1.061477086398807</v>
      </c>
      <c r="AB91" s="12">
        <f t="shared" si="44"/>
        <v>9.5034146712428172E-2</v>
      </c>
      <c r="AE91" s="5">
        <v>8</v>
      </c>
      <c r="AF91" s="16">
        <v>1</v>
      </c>
      <c r="AG91" s="16">
        <v>2</v>
      </c>
      <c r="AH91" s="16">
        <v>1</v>
      </c>
      <c r="AI91" s="16">
        <v>4</v>
      </c>
      <c r="AJ91" s="8">
        <f t="shared" si="45"/>
        <v>0.33333333333333331</v>
      </c>
      <c r="AK91" s="8">
        <f t="shared" si="46"/>
        <v>0.5</v>
      </c>
      <c r="AL91" s="7">
        <v>0.11635012170776947</v>
      </c>
      <c r="AM91" s="7">
        <v>0.10961152454312671</v>
      </c>
      <c r="AN91" s="12">
        <v>0.81679456211589097</v>
      </c>
      <c r="AO91" s="12">
        <f t="shared" si="47"/>
        <v>0.18113281613411292</v>
      </c>
      <c r="AP91" s="12">
        <f t="shared" si="48"/>
        <v>1.061477086398807</v>
      </c>
      <c r="AQ91" s="12">
        <f t="shared" si="49"/>
        <v>0.19226833392124901</v>
      </c>
      <c r="AT91" s="5">
        <v>8</v>
      </c>
      <c r="AU91" s="16">
        <v>0</v>
      </c>
      <c r="AV91" s="16">
        <v>0</v>
      </c>
      <c r="AW91" s="16">
        <v>0</v>
      </c>
      <c r="AX91" s="16">
        <v>0</v>
      </c>
      <c r="AY91" s="8">
        <f t="shared" si="50"/>
        <v>0</v>
      </c>
      <c r="AZ91" s="8">
        <f t="shared" si="51"/>
        <v>0</v>
      </c>
      <c r="BA91" s="7">
        <v>0.11635012170776947</v>
      </c>
      <c r="BB91" s="7">
        <v>0.10961152454312671</v>
      </c>
      <c r="BC91" s="12">
        <v>0.81679456211589097</v>
      </c>
      <c r="BD91" s="12">
        <f t="shared" si="52"/>
        <v>8.9530097192058414E-2</v>
      </c>
      <c r="BE91" s="12">
        <f t="shared" si="53"/>
        <v>1.061477086398807</v>
      </c>
      <c r="BF91" s="12">
        <f t="shared" si="54"/>
        <v>9.5034146712428172E-2</v>
      </c>
    </row>
    <row r="92" spans="1:59" x14ac:dyDescent="0.3">
      <c r="P92" s="5">
        <v>9</v>
      </c>
      <c r="Q92" s="16">
        <v>0</v>
      </c>
      <c r="R92" s="16">
        <v>0</v>
      </c>
      <c r="S92" s="16">
        <v>0</v>
      </c>
      <c r="T92" s="16">
        <v>0</v>
      </c>
      <c r="U92" s="8">
        <f t="shared" si="40"/>
        <v>0</v>
      </c>
      <c r="V92" s="8">
        <f t="shared" si="41"/>
        <v>0</v>
      </c>
      <c r="W92" s="7">
        <v>0.12858054808949812</v>
      </c>
      <c r="X92" s="7">
        <v>0.11081527425581159</v>
      </c>
      <c r="Y92" s="12">
        <v>0.81515450764324249</v>
      </c>
      <c r="Z92" s="12">
        <f t="shared" si="42"/>
        <v>9.0331570325346972E-2</v>
      </c>
      <c r="AA92" s="12">
        <f t="shared" si="43"/>
        <v>1.1603143064256312</v>
      </c>
      <c r="AB92" s="12">
        <f t="shared" si="44"/>
        <v>0.1048130133703931</v>
      </c>
      <c r="AE92" s="5">
        <v>9</v>
      </c>
      <c r="AF92" s="16">
        <v>1</v>
      </c>
      <c r="AG92" s="16">
        <v>1</v>
      </c>
      <c r="AH92" s="16">
        <v>0</v>
      </c>
      <c r="AI92" s="16">
        <v>2</v>
      </c>
      <c r="AJ92" s="8">
        <f t="shared" si="45"/>
        <v>0.33333333333333331</v>
      </c>
      <c r="AK92" s="8">
        <f t="shared" si="46"/>
        <v>0.25</v>
      </c>
      <c r="AL92" s="7">
        <v>0.12858054808949812</v>
      </c>
      <c r="AM92" s="7">
        <v>0.11081527425581159</v>
      </c>
      <c r="AN92" s="12">
        <v>0.81515450764324249</v>
      </c>
      <c r="AO92" s="12">
        <f t="shared" si="47"/>
        <v>0.13654294341453635</v>
      </c>
      <c r="AP92" s="12">
        <f t="shared" si="48"/>
        <v>1.1603143064256312</v>
      </c>
      <c r="AQ92" s="12">
        <f t="shared" si="49"/>
        <v>0.15843273068535194</v>
      </c>
      <c r="AT92" s="5">
        <v>9</v>
      </c>
      <c r="AU92" s="16">
        <v>0</v>
      </c>
      <c r="AV92" s="16">
        <v>0</v>
      </c>
      <c r="AW92" s="16">
        <v>0</v>
      </c>
      <c r="AX92" s="16">
        <v>0</v>
      </c>
      <c r="AY92" s="8">
        <f t="shared" si="50"/>
        <v>0</v>
      </c>
      <c r="AZ92" s="8">
        <f t="shared" si="51"/>
        <v>0</v>
      </c>
      <c r="BA92" s="7">
        <v>0.12858054808949812</v>
      </c>
      <c r="BB92" s="7">
        <v>0.11081527425581159</v>
      </c>
      <c r="BC92" s="12">
        <v>0.81515450764324249</v>
      </c>
      <c r="BD92" s="12">
        <f t="shared" si="52"/>
        <v>9.0331570325346972E-2</v>
      </c>
      <c r="BE92" s="12">
        <f t="shared" si="53"/>
        <v>1.1603143064256312</v>
      </c>
      <c r="BF92" s="12">
        <f t="shared" si="54"/>
        <v>0.1048130133703931</v>
      </c>
    </row>
    <row r="93" spans="1:59" x14ac:dyDescent="0.3">
      <c r="P93" s="5">
        <v>10</v>
      </c>
      <c r="Q93" s="16">
        <v>0</v>
      </c>
      <c r="R93" s="16">
        <v>0</v>
      </c>
      <c r="S93" s="16">
        <v>0</v>
      </c>
      <c r="T93" s="16">
        <v>0</v>
      </c>
      <c r="U93" s="8">
        <f t="shared" si="40"/>
        <v>0</v>
      </c>
      <c r="V93" s="8">
        <f t="shared" si="41"/>
        <v>0</v>
      </c>
      <c r="W93" s="7">
        <v>0.17175851581261656</v>
      </c>
      <c r="X93" s="7">
        <v>0.15399324197893002</v>
      </c>
      <c r="Y93" s="12">
        <v>0.76038898306228142</v>
      </c>
      <c r="Z93" s="12">
        <f t="shared" si="42"/>
        <v>0.11709476466682242</v>
      </c>
      <c r="AA93" s="12">
        <f t="shared" si="43"/>
        <v>1.1153639835449223</v>
      </c>
      <c r="AB93" s="12">
        <f t="shared" si="44"/>
        <v>0.13060328317104228</v>
      </c>
      <c r="AE93" s="5">
        <v>10</v>
      </c>
      <c r="AF93" s="16">
        <v>1</v>
      </c>
      <c r="AG93" s="16">
        <v>2</v>
      </c>
      <c r="AH93" s="16">
        <v>1</v>
      </c>
      <c r="AI93" s="16">
        <v>4</v>
      </c>
      <c r="AJ93" s="8">
        <f t="shared" si="45"/>
        <v>0.33333333333333331</v>
      </c>
      <c r="AK93" s="8">
        <f t="shared" si="46"/>
        <v>0.5</v>
      </c>
      <c r="AL93" s="7">
        <v>0.17175851581261656</v>
      </c>
      <c r="AM93" s="7">
        <v>0.15399324197893002</v>
      </c>
      <c r="AN93" s="12">
        <v>0.76038898306228142</v>
      </c>
      <c r="AO93" s="12">
        <f t="shared" si="47"/>
        <v>0.23690027313568171</v>
      </c>
      <c r="AP93" s="12">
        <f t="shared" si="48"/>
        <v>1.1153639835449223</v>
      </c>
      <c r="AQ93" s="12">
        <f t="shared" si="49"/>
        <v>0.26423003234749409</v>
      </c>
      <c r="AT93" s="5">
        <v>10</v>
      </c>
      <c r="AU93" s="16">
        <v>0</v>
      </c>
      <c r="AV93" s="16">
        <v>0</v>
      </c>
      <c r="AW93" s="16">
        <v>0</v>
      </c>
      <c r="AX93" s="16">
        <v>0</v>
      </c>
      <c r="AY93" s="8">
        <f t="shared" si="50"/>
        <v>0</v>
      </c>
      <c r="AZ93" s="8">
        <f t="shared" si="51"/>
        <v>0</v>
      </c>
      <c r="BA93" s="7">
        <v>0.17175851581261656</v>
      </c>
      <c r="BB93" s="7">
        <v>0.15399324197893002</v>
      </c>
      <c r="BC93" s="12">
        <v>0.76038898306228142</v>
      </c>
      <c r="BD93" s="12">
        <f t="shared" si="52"/>
        <v>0.11709476466682242</v>
      </c>
      <c r="BE93" s="12">
        <f t="shared" si="53"/>
        <v>1.1153639835449223</v>
      </c>
      <c r="BF93" s="12">
        <f t="shared" si="54"/>
        <v>0.13060328317104228</v>
      </c>
    </row>
    <row r="94" spans="1:59" x14ac:dyDescent="0.3">
      <c r="P94" s="5">
        <v>11</v>
      </c>
      <c r="Q94" s="16">
        <v>0</v>
      </c>
      <c r="R94" s="16">
        <v>0</v>
      </c>
      <c r="S94" s="16">
        <v>0</v>
      </c>
      <c r="T94" s="16">
        <v>0</v>
      </c>
      <c r="U94" s="8">
        <f t="shared" si="40"/>
        <v>0</v>
      </c>
      <c r="V94" s="8">
        <f t="shared" si="41"/>
        <v>0</v>
      </c>
      <c r="W94" s="7">
        <v>0.17277293567198276</v>
      </c>
      <c r="X94" s="7">
        <v>0.16377612850227757</v>
      </c>
      <c r="Y94" s="12">
        <v>0.74898787858696569</v>
      </c>
      <c r="Z94" s="12">
        <f t="shared" si="42"/>
        <v>0.12266633505010717</v>
      </c>
      <c r="AA94" s="12">
        <f t="shared" si="43"/>
        <v>1.0549335684753354</v>
      </c>
      <c r="AB94" s="12">
        <f t="shared" si="44"/>
        <v>0.12940483456620067</v>
      </c>
      <c r="AE94" s="5">
        <v>11</v>
      </c>
      <c r="AF94" s="16">
        <v>2</v>
      </c>
      <c r="AG94" s="16">
        <v>3</v>
      </c>
      <c r="AH94" s="16">
        <v>0</v>
      </c>
      <c r="AI94" s="16">
        <v>5</v>
      </c>
      <c r="AJ94" s="8">
        <f t="shared" si="45"/>
        <v>0.66666666666666663</v>
      </c>
      <c r="AK94" s="8">
        <f t="shared" si="46"/>
        <v>0.75</v>
      </c>
      <c r="AL94" s="7">
        <v>0.17277293567198276</v>
      </c>
      <c r="AM94" s="7">
        <v>0.16377612850227757</v>
      </c>
      <c r="AN94" s="12">
        <v>0.74898787858696569</v>
      </c>
      <c r="AO94" s="12">
        <f t="shared" si="47"/>
        <v>0.31092542610988289</v>
      </c>
      <c r="AP94" s="12">
        <f t="shared" si="48"/>
        <v>1.0549335684753354</v>
      </c>
      <c r="AQ94" s="12">
        <f t="shared" si="49"/>
        <v>0.32800566929581298</v>
      </c>
      <c r="AT94" s="5">
        <v>11</v>
      </c>
      <c r="AU94" s="16">
        <v>0</v>
      </c>
      <c r="AV94" s="16">
        <v>0</v>
      </c>
      <c r="AW94" s="16">
        <v>0</v>
      </c>
      <c r="AX94" s="16">
        <v>0</v>
      </c>
      <c r="AY94" s="8">
        <f t="shared" si="50"/>
        <v>0</v>
      </c>
      <c r="AZ94" s="8">
        <f t="shared" si="51"/>
        <v>0</v>
      </c>
      <c r="BA94" s="7">
        <v>0.17277293567198276</v>
      </c>
      <c r="BB94" s="7">
        <v>0.16377612850227757</v>
      </c>
      <c r="BC94" s="12">
        <v>0.74898787858696569</v>
      </c>
      <c r="BD94" s="12">
        <f t="shared" si="52"/>
        <v>0.12266633505010717</v>
      </c>
      <c r="BE94" s="12">
        <f t="shared" si="53"/>
        <v>1.0549335684753354</v>
      </c>
      <c r="BF94" s="12">
        <f t="shared" si="54"/>
        <v>0.12940483456620067</v>
      </c>
    </row>
    <row r="95" spans="1:59" x14ac:dyDescent="0.3">
      <c r="P95" s="5">
        <v>12</v>
      </c>
      <c r="Q95" s="16">
        <v>0</v>
      </c>
      <c r="R95" s="16">
        <v>0</v>
      </c>
      <c r="S95" s="16">
        <v>0</v>
      </c>
      <c r="T95" s="16">
        <v>0</v>
      </c>
      <c r="U95" s="8">
        <f t="shared" si="40"/>
        <v>0</v>
      </c>
      <c r="V95" s="8">
        <f t="shared" si="41"/>
        <v>0</v>
      </c>
      <c r="W95" s="7">
        <v>9.4368874354091234E-2</v>
      </c>
      <c r="X95" s="7">
        <v>9.3055694198676306E-2</v>
      </c>
      <c r="Y95" s="12">
        <v>0.84003974369779844</v>
      </c>
      <c r="Z95" s="12">
        <f t="shared" si="42"/>
        <v>7.8170481504276759E-2</v>
      </c>
      <c r="AA95" s="12">
        <f t="shared" si="43"/>
        <v>1.014111765719691</v>
      </c>
      <c r="AB95" s="12">
        <f t="shared" si="44"/>
        <v>7.9273605025460547E-2</v>
      </c>
      <c r="AE95" s="5">
        <v>12</v>
      </c>
      <c r="AF95" s="16">
        <v>1</v>
      </c>
      <c r="AG95" s="16">
        <v>2</v>
      </c>
      <c r="AH95" s="16">
        <v>0</v>
      </c>
      <c r="AI95" s="16">
        <v>3</v>
      </c>
      <c r="AJ95" s="8">
        <f t="shared" si="45"/>
        <v>0.33333333333333331</v>
      </c>
      <c r="AK95" s="8">
        <f t="shared" si="46"/>
        <v>0.5</v>
      </c>
      <c r="AL95" s="7">
        <v>9.4368874354091234E-2</v>
      </c>
      <c r="AM95" s="7">
        <v>9.3055694198676306E-2</v>
      </c>
      <c r="AN95" s="12">
        <v>0.84003974369779844</v>
      </c>
      <c r="AO95" s="12">
        <f t="shared" si="47"/>
        <v>0.15815060965537753</v>
      </c>
      <c r="AP95" s="12">
        <f t="shared" si="48"/>
        <v>1.014111765719691</v>
      </c>
      <c r="AQ95" s="12">
        <f t="shared" si="49"/>
        <v>0.16038239400726051</v>
      </c>
      <c r="AT95" s="5">
        <v>12</v>
      </c>
      <c r="AU95" s="16">
        <v>0</v>
      </c>
      <c r="AV95" s="16">
        <v>0</v>
      </c>
      <c r="AW95" s="16">
        <v>0</v>
      </c>
      <c r="AX95" s="16">
        <v>0</v>
      </c>
      <c r="AY95" s="8">
        <f t="shared" si="50"/>
        <v>0</v>
      </c>
      <c r="AZ95" s="8">
        <f t="shared" si="51"/>
        <v>0</v>
      </c>
      <c r="BA95" s="7">
        <v>9.4368874354091234E-2</v>
      </c>
      <c r="BB95" s="7">
        <v>9.3055694198676306E-2</v>
      </c>
      <c r="BC95" s="12">
        <v>0.84003974369779844</v>
      </c>
      <c r="BD95" s="12">
        <f t="shared" si="52"/>
        <v>7.8170481504276759E-2</v>
      </c>
      <c r="BE95" s="12">
        <f t="shared" si="53"/>
        <v>1.014111765719691</v>
      </c>
      <c r="BF95" s="12">
        <f t="shared" si="54"/>
        <v>7.9273605025460547E-2</v>
      </c>
    </row>
    <row r="96" spans="1:59" x14ac:dyDescent="0.3">
      <c r="P96" s="5">
        <v>13</v>
      </c>
      <c r="Q96" s="16">
        <v>0</v>
      </c>
      <c r="R96" s="16">
        <v>0</v>
      </c>
      <c r="S96" s="16">
        <v>0</v>
      </c>
      <c r="T96" s="16">
        <v>0</v>
      </c>
      <c r="U96" s="8">
        <f t="shared" si="40"/>
        <v>0</v>
      </c>
      <c r="V96" s="8">
        <f t="shared" si="41"/>
        <v>0</v>
      </c>
      <c r="W96" s="7">
        <v>0</v>
      </c>
      <c r="X96" s="7">
        <v>0</v>
      </c>
      <c r="Y96" s="12">
        <v>1</v>
      </c>
      <c r="Z96" s="12">
        <f t="shared" si="42"/>
        <v>0</v>
      </c>
      <c r="AA96" s="12" t="e">
        <f t="shared" si="43"/>
        <v>#DIV/0!</v>
      </c>
      <c r="AB96" s="12" t="e">
        <f t="shared" si="44"/>
        <v>#DIV/0!</v>
      </c>
      <c r="AE96" s="5">
        <v>13</v>
      </c>
      <c r="AF96" s="16">
        <v>0</v>
      </c>
      <c r="AG96" s="16">
        <v>0</v>
      </c>
      <c r="AH96" s="16">
        <v>0</v>
      </c>
      <c r="AI96" s="16">
        <v>0</v>
      </c>
      <c r="AJ96" s="8">
        <f t="shared" si="45"/>
        <v>0</v>
      </c>
      <c r="AK96" s="8">
        <f t="shared" si="46"/>
        <v>0</v>
      </c>
      <c r="AL96" s="7">
        <v>0</v>
      </c>
      <c r="AM96" s="7">
        <v>0</v>
      </c>
      <c r="AN96" s="12">
        <v>1</v>
      </c>
      <c r="AO96" s="12">
        <f t="shared" si="47"/>
        <v>0</v>
      </c>
      <c r="AP96" s="12" t="e">
        <f t="shared" si="48"/>
        <v>#DIV/0!</v>
      </c>
      <c r="AQ96" s="12" t="e">
        <f t="shared" si="49"/>
        <v>#DIV/0!</v>
      </c>
      <c r="AT96" s="5">
        <v>13</v>
      </c>
      <c r="AU96" s="16">
        <v>0</v>
      </c>
      <c r="AV96" s="16">
        <v>0</v>
      </c>
      <c r="AW96" s="16">
        <v>0</v>
      </c>
      <c r="AX96" s="16">
        <v>0</v>
      </c>
      <c r="AY96" s="8">
        <f t="shared" si="50"/>
        <v>0</v>
      </c>
      <c r="AZ96" s="8">
        <f t="shared" si="51"/>
        <v>0</v>
      </c>
      <c r="BA96" s="7">
        <v>0</v>
      </c>
      <c r="BB96" s="7">
        <v>0</v>
      </c>
      <c r="BC96" s="12">
        <v>1</v>
      </c>
      <c r="BD96" s="12">
        <f t="shared" si="52"/>
        <v>0</v>
      </c>
      <c r="BE96" s="12" t="e">
        <f t="shared" si="53"/>
        <v>#DIV/0!</v>
      </c>
      <c r="BF96" s="12" t="e">
        <f t="shared" si="54"/>
        <v>#DIV/0!</v>
      </c>
    </row>
    <row r="97" spans="16:58" x14ac:dyDescent="0.3">
      <c r="P97" s="5">
        <v>14</v>
      </c>
      <c r="Q97" s="16">
        <v>0</v>
      </c>
      <c r="R97" s="16">
        <v>0</v>
      </c>
      <c r="S97" s="16">
        <v>0</v>
      </c>
      <c r="T97" s="16">
        <v>0</v>
      </c>
      <c r="U97" s="8">
        <f t="shared" si="40"/>
        <v>0</v>
      </c>
      <c r="V97" s="8">
        <f t="shared" si="41"/>
        <v>0</v>
      </c>
      <c r="W97" s="7">
        <v>0</v>
      </c>
      <c r="X97" s="7">
        <v>0</v>
      </c>
      <c r="Y97" s="12">
        <v>1</v>
      </c>
      <c r="Z97" s="12">
        <f t="shared" si="42"/>
        <v>0</v>
      </c>
      <c r="AA97" s="12" t="e">
        <f t="shared" si="43"/>
        <v>#DIV/0!</v>
      </c>
      <c r="AB97" s="12" t="e">
        <f t="shared" si="44"/>
        <v>#DIV/0!</v>
      </c>
      <c r="AE97" s="5">
        <v>14</v>
      </c>
      <c r="AF97" s="16">
        <v>0</v>
      </c>
      <c r="AG97" s="16">
        <v>0</v>
      </c>
      <c r="AH97" s="16">
        <v>0</v>
      </c>
      <c r="AI97" s="16">
        <v>0</v>
      </c>
      <c r="AJ97" s="8">
        <f t="shared" si="45"/>
        <v>0</v>
      </c>
      <c r="AK97" s="8">
        <f t="shared" si="46"/>
        <v>0</v>
      </c>
      <c r="AL97" s="7">
        <v>0</v>
      </c>
      <c r="AM97" s="7">
        <v>0</v>
      </c>
      <c r="AN97" s="12">
        <v>1</v>
      </c>
      <c r="AO97" s="12">
        <f t="shared" si="47"/>
        <v>0</v>
      </c>
      <c r="AP97" s="12" t="e">
        <f t="shared" si="48"/>
        <v>#DIV/0!</v>
      </c>
      <c r="AQ97" s="12" t="e">
        <f t="shared" si="49"/>
        <v>#DIV/0!</v>
      </c>
      <c r="AT97" s="5">
        <v>14</v>
      </c>
      <c r="AU97" s="16">
        <v>0</v>
      </c>
      <c r="AV97" s="16">
        <v>0</v>
      </c>
      <c r="AW97" s="16">
        <v>0</v>
      </c>
      <c r="AX97" s="16">
        <v>0</v>
      </c>
      <c r="AY97" s="8">
        <f t="shared" si="50"/>
        <v>0</v>
      </c>
      <c r="AZ97" s="8">
        <f t="shared" si="51"/>
        <v>0</v>
      </c>
      <c r="BA97" s="7">
        <v>0</v>
      </c>
      <c r="BB97" s="7">
        <v>0</v>
      </c>
      <c r="BC97" s="12">
        <v>1</v>
      </c>
      <c r="BD97" s="12">
        <f t="shared" si="52"/>
        <v>0</v>
      </c>
      <c r="BE97" s="12" t="e">
        <f t="shared" si="53"/>
        <v>#DIV/0!</v>
      </c>
      <c r="BF97" s="12" t="e">
        <f t="shared" si="54"/>
        <v>#DIV/0!</v>
      </c>
    </row>
    <row r="98" spans="16:58" x14ac:dyDescent="0.3">
      <c r="P98" s="5">
        <v>16</v>
      </c>
      <c r="Q98" s="16">
        <v>0</v>
      </c>
      <c r="R98" s="16">
        <v>0</v>
      </c>
      <c r="S98" s="16">
        <v>0</v>
      </c>
      <c r="T98" s="16">
        <v>0</v>
      </c>
      <c r="U98" s="8">
        <f t="shared" si="40"/>
        <v>0</v>
      </c>
      <c r="V98" s="8">
        <f t="shared" si="41"/>
        <v>0</v>
      </c>
      <c r="W98" s="7">
        <v>0.20344865540316959</v>
      </c>
      <c r="X98" s="7">
        <v>0.19634078181387926</v>
      </c>
      <c r="Y98" s="12">
        <v>0.71338270333832421</v>
      </c>
      <c r="Z98" s="12">
        <f t="shared" si="42"/>
        <v>0.14006611770594526</v>
      </c>
      <c r="AA98" s="12">
        <f t="shared" si="43"/>
        <v>1.0362017178684162</v>
      </c>
      <c r="AB98" s="12">
        <f t="shared" si="44"/>
        <v>0.14513675178206026</v>
      </c>
      <c r="AE98" s="5">
        <v>16</v>
      </c>
      <c r="AF98" s="16">
        <v>0</v>
      </c>
      <c r="AG98" s="16">
        <v>0</v>
      </c>
      <c r="AH98" s="16">
        <v>0</v>
      </c>
      <c r="AI98" s="16">
        <v>0</v>
      </c>
      <c r="AJ98" s="8">
        <f t="shared" si="45"/>
        <v>0</v>
      </c>
      <c r="AK98" s="8">
        <f t="shared" si="46"/>
        <v>0</v>
      </c>
      <c r="AL98" s="7">
        <v>0.20344865540316959</v>
      </c>
      <c r="AM98" s="7">
        <v>0.19634078181387926</v>
      </c>
      <c r="AN98" s="12">
        <v>0.71338270333832421</v>
      </c>
      <c r="AO98" s="12">
        <f t="shared" si="47"/>
        <v>0.14006611770594526</v>
      </c>
      <c r="AP98" s="12">
        <f t="shared" si="48"/>
        <v>1.0362017178684162</v>
      </c>
      <c r="AQ98" s="12">
        <f t="shared" si="49"/>
        <v>0.14513675178206026</v>
      </c>
      <c r="AT98" s="5">
        <v>16</v>
      </c>
      <c r="AU98" s="16">
        <v>0</v>
      </c>
      <c r="AV98" s="16">
        <v>0</v>
      </c>
      <c r="AW98" s="16">
        <v>0</v>
      </c>
      <c r="AX98" s="16">
        <v>0</v>
      </c>
      <c r="AY98" s="8">
        <f t="shared" si="50"/>
        <v>0</v>
      </c>
      <c r="AZ98" s="8">
        <f t="shared" si="51"/>
        <v>0</v>
      </c>
      <c r="BA98" s="7">
        <v>0.20344865540316959</v>
      </c>
      <c r="BB98" s="7">
        <v>0.19634078181387926</v>
      </c>
      <c r="BC98" s="12">
        <v>0.71338270333832421</v>
      </c>
      <c r="BD98" s="12">
        <f t="shared" si="52"/>
        <v>0.14006611770594526</v>
      </c>
      <c r="BE98" s="12">
        <f t="shared" si="53"/>
        <v>1.0362017178684162</v>
      </c>
      <c r="BF98" s="12">
        <f t="shared" si="54"/>
        <v>0.14513675178206026</v>
      </c>
    </row>
    <row r="99" spans="16:58" x14ac:dyDescent="0.3">
      <c r="P99" s="5">
        <v>17</v>
      </c>
      <c r="Q99" s="16">
        <v>0</v>
      </c>
      <c r="R99" s="16">
        <v>0</v>
      </c>
      <c r="S99" s="16">
        <v>0</v>
      </c>
      <c r="T99" s="16">
        <v>0</v>
      </c>
      <c r="U99" s="8">
        <f t="shared" si="40"/>
        <v>0</v>
      </c>
      <c r="V99" s="8">
        <f t="shared" si="41"/>
        <v>0</v>
      </c>
      <c r="W99" s="7">
        <v>0.23109100594113904</v>
      </c>
      <c r="X99" s="7">
        <v>0.22398313235184872</v>
      </c>
      <c r="Y99" s="12">
        <v>0.68571271034697046</v>
      </c>
      <c r="Z99" s="12">
        <f t="shared" si="42"/>
        <v>0.15358808075699037</v>
      </c>
      <c r="AA99" s="12">
        <f t="shared" si="43"/>
        <v>1.0317339681549089</v>
      </c>
      <c r="AB99" s="12">
        <f t="shared" si="44"/>
        <v>0.1584620400207063</v>
      </c>
      <c r="AE99" s="5">
        <v>17</v>
      </c>
      <c r="AF99" s="16">
        <v>0</v>
      </c>
      <c r="AG99" s="16">
        <v>2</v>
      </c>
      <c r="AH99" s="16">
        <v>0</v>
      </c>
      <c r="AI99" s="16">
        <v>2</v>
      </c>
      <c r="AJ99" s="8">
        <f t="shared" si="45"/>
        <v>0</v>
      </c>
      <c r="AK99" s="8">
        <f t="shared" si="46"/>
        <v>0.5</v>
      </c>
      <c r="AL99" s="7">
        <v>0.23109100594113904</v>
      </c>
      <c r="AM99" s="7">
        <v>0.22398313235184872</v>
      </c>
      <c r="AN99" s="12">
        <v>0.68571271034697046</v>
      </c>
      <c r="AO99" s="12">
        <f t="shared" si="47"/>
        <v>0.31073172558350515</v>
      </c>
      <c r="AP99" s="12">
        <f t="shared" si="48"/>
        <v>1.0317339681549089</v>
      </c>
      <c r="AQ99" s="12">
        <f t="shared" si="49"/>
        <v>0.320592476267892</v>
      </c>
      <c r="AT99" s="5">
        <v>17</v>
      </c>
      <c r="AU99" s="16">
        <v>0</v>
      </c>
      <c r="AV99" s="16">
        <v>0</v>
      </c>
      <c r="AW99" s="16">
        <v>0</v>
      </c>
      <c r="AX99" s="16">
        <v>0</v>
      </c>
      <c r="AY99" s="8">
        <f t="shared" si="50"/>
        <v>0</v>
      </c>
      <c r="AZ99" s="8">
        <f t="shared" si="51"/>
        <v>0</v>
      </c>
      <c r="BA99" s="7">
        <v>0.23109100594113904</v>
      </c>
      <c r="BB99" s="7">
        <v>0.22398313235184872</v>
      </c>
      <c r="BC99" s="12">
        <v>0.68571271034697046</v>
      </c>
      <c r="BD99" s="12">
        <f t="shared" si="52"/>
        <v>0.15358808075699037</v>
      </c>
      <c r="BE99" s="12">
        <f t="shared" si="53"/>
        <v>1.0317339681549089</v>
      </c>
      <c r="BF99" s="12">
        <f t="shared" si="54"/>
        <v>0.1584620400207063</v>
      </c>
    </row>
    <row r="100" spans="16:58" x14ac:dyDescent="0.3">
      <c r="P100" s="5">
        <v>18</v>
      </c>
      <c r="Q100" s="16">
        <v>0</v>
      </c>
      <c r="R100" s="16">
        <v>0</v>
      </c>
      <c r="S100" s="16">
        <v>0</v>
      </c>
      <c r="T100" s="16">
        <v>0</v>
      </c>
      <c r="U100" s="8">
        <f t="shared" si="40"/>
        <v>0</v>
      </c>
      <c r="V100" s="8">
        <f t="shared" si="41"/>
        <v>0</v>
      </c>
      <c r="W100" s="7">
        <v>0.17836656756023761</v>
      </c>
      <c r="X100" s="7">
        <v>0.17125869397094728</v>
      </c>
      <c r="Y100" s="12">
        <v>0.7404957378675382</v>
      </c>
      <c r="Z100" s="12">
        <f t="shared" si="42"/>
        <v>0.12681633295824751</v>
      </c>
      <c r="AA100" s="12">
        <f t="shared" si="43"/>
        <v>1.0415037241291594</v>
      </c>
      <c r="AB100" s="12">
        <f t="shared" si="44"/>
        <v>0.13207968305641823</v>
      </c>
      <c r="AE100" s="5">
        <v>18</v>
      </c>
      <c r="AF100" s="16">
        <v>0</v>
      </c>
      <c r="AG100" s="16">
        <v>0</v>
      </c>
      <c r="AH100" s="16">
        <v>0</v>
      </c>
      <c r="AI100" s="16">
        <v>0</v>
      </c>
      <c r="AJ100" s="8">
        <f t="shared" si="45"/>
        <v>0</v>
      </c>
      <c r="AK100" s="8">
        <f t="shared" si="46"/>
        <v>0</v>
      </c>
      <c r="AL100" s="7">
        <v>0.17836656756023761</v>
      </c>
      <c r="AM100" s="7">
        <v>0.17125869397094728</v>
      </c>
      <c r="AN100" s="12">
        <v>0.7404957378675382</v>
      </c>
      <c r="AO100" s="12">
        <f t="shared" si="47"/>
        <v>0.12681633295824751</v>
      </c>
      <c r="AP100" s="12">
        <f t="shared" si="48"/>
        <v>1.0415037241291594</v>
      </c>
      <c r="AQ100" s="12">
        <f t="shared" si="49"/>
        <v>0.13207968305641823</v>
      </c>
      <c r="AT100" s="5">
        <v>18</v>
      </c>
      <c r="AU100" s="16">
        <v>0</v>
      </c>
      <c r="AV100" s="16">
        <v>0</v>
      </c>
      <c r="AW100" s="16">
        <v>0</v>
      </c>
      <c r="AX100" s="16">
        <v>0</v>
      </c>
      <c r="AY100" s="8">
        <f t="shared" si="50"/>
        <v>0</v>
      </c>
      <c r="AZ100" s="8">
        <f t="shared" si="51"/>
        <v>0</v>
      </c>
      <c r="BA100" s="7">
        <v>0.17836656756023761</v>
      </c>
      <c r="BB100" s="7">
        <v>0.17125869397094728</v>
      </c>
      <c r="BC100" s="12">
        <v>0.7404957378675382</v>
      </c>
      <c r="BD100" s="12">
        <f t="shared" si="52"/>
        <v>0.12681633295824751</v>
      </c>
      <c r="BE100" s="12">
        <f t="shared" si="53"/>
        <v>1.0415037241291594</v>
      </c>
      <c r="BF100" s="12">
        <f t="shared" si="54"/>
        <v>0.13207968305641823</v>
      </c>
    </row>
    <row r="101" spans="16:58" x14ac:dyDescent="0.3">
      <c r="P101" s="5">
        <v>19</v>
      </c>
      <c r="Q101" s="16">
        <v>0</v>
      </c>
      <c r="R101" s="16">
        <v>0</v>
      </c>
      <c r="S101" s="16">
        <v>0</v>
      </c>
      <c r="T101" s="16">
        <v>0</v>
      </c>
      <c r="U101" s="8">
        <f t="shared" si="40"/>
        <v>0</v>
      </c>
      <c r="V101" s="8">
        <f t="shared" si="41"/>
        <v>0</v>
      </c>
      <c r="W101" s="7">
        <v>0.1823652015117545</v>
      </c>
      <c r="X101" s="7">
        <v>0.17525732792246418</v>
      </c>
      <c r="Y101" s="12">
        <v>0.73603606899562357</v>
      </c>
      <c r="Z101" s="12">
        <f t="shared" si="42"/>
        <v>0.12899571470672747</v>
      </c>
      <c r="AA101" s="12">
        <f t="shared" si="43"/>
        <v>1.0405567839790124</v>
      </c>
      <c r="AB101" s="12">
        <f t="shared" si="44"/>
        <v>0.13422736604230653</v>
      </c>
      <c r="AE101" s="5">
        <v>19</v>
      </c>
      <c r="AF101" s="16">
        <v>0</v>
      </c>
      <c r="AG101" s="16">
        <v>0</v>
      </c>
      <c r="AH101" s="16">
        <v>0</v>
      </c>
      <c r="AI101" s="16">
        <v>0</v>
      </c>
      <c r="AJ101" s="8">
        <f t="shared" si="45"/>
        <v>0</v>
      </c>
      <c r="AK101" s="8">
        <f t="shared" si="46"/>
        <v>0</v>
      </c>
      <c r="AL101" s="7">
        <v>0.1823652015117545</v>
      </c>
      <c r="AM101" s="7">
        <v>0.17525732792246418</v>
      </c>
      <c r="AN101" s="12">
        <v>0.73603606899562357</v>
      </c>
      <c r="AO101" s="12">
        <f t="shared" si="47"/>
        <v>0.12899571470672747</v>
      </c>
      <c r="AP101" s="12">
        <f t="shared" si="48"/>
        <v>1.0405567839790124</v>
      </c>
      <c r="AQ101" s="12">
        <f t="shared" si="49"/>
        <v>0.13422736604230653</v>
      </c>
      <c r="AT101" s="5">
        <v>19</v>
      </c>
      <c r="AU101" s="16">
        <v>0</v>
      </c>
      <c r="AV101" s="16">
        <v>0</v>
      </c>
      <c r="AW101" s="16">
        <v>0</v>
      </c>
      <c r="AX101" s="16">
        <v>0</v>
      </c>
      <c r="AY101" s="8">
        <f t="shared" si="50"/>
        <v>0</v>
      </c>
      <c r="AZ101" s="8">
        <f t="shared" si="51"/>
        <v>0</v>
      </c>
      <c r="BA101" s="7">
        <v>0.1823652015117545</v>
      </c>
      <c r="BB101" s="7">
        <v>0.17525732792246418</v>
      </c>
      <c r="BC101" s="12">
        <v>0.73603606899562357</v>
      </c>
      <c r="BD101" s="12">
        <f t="shared" si="52"/>
        <v>0.12899571470672747</v>
      </c>
      <c r="BE101" s="12">
        <f t="shared" si="53"/>
        <v>1.0405567839790124</v>
      </c>
      <c r="BF101" s="12">
        <f t="shared" si="54"/>
        <v>0.13422736604230653</v>
      </c>
    </row>
    <row r="102" spans="16:58" x14ac:dyDescent="0.3">
      <c r="P102" s="5">
        <v>22</v>
      </c>
      <c r="Q102" s="16">
        <v>0</v>
      </c>
      <c r="R102" s="16">
        <v>0</v>
      </c>
      <c r="S102" s="16">
        <v>0</v>
      </c>
      <c r="T102" s="16">
        <v>0</v>
      </c>
      <c r="U102" s="8">
        <f t="shared" si="40"/>
        <v>0</v>
      </c>
      <c r="V102" s="8">
        <f t="shared" si="41"/>
        <v>0</v>
      </c>
      <c r="W102" s="7">
        <v>0.13064390500702946</v>
      </c>
      <c r="X102" s="7">
        <v>0.1130226403032015</v>
      </c>
      <c r="Y102" s="12">
        <v>0.81216412064071497</v>
      </c>
      <c r="Z102" s="12">
        <f t="shared" si="42"/>
        <v>9.1792933274341473E-2</v>
      </c>
      <c r="AA102" s="12">
        <f t="shared" si="43"/>
        <v>1.1559091581700451</v>
      </c>
      <c r="AB102" s="12">
        <f t="shared" si="44"/>
        <v>0.10610429222710317</v>
      </c>
      <c r="AE102" s="5">
        <v>22</v>
      </c>
      <c r="AF102" s="16">
        <v>0</v>
      </c>
      <c r="AG102" s="16">
        <v>0</v>
      </c>
      <c r="AH102" s="16">
        <v>0</v>
      </c>
      <c r="AI102" s="16">
        <v>0</v>
      </c>
      <c r="AJ102" s="8">
        <f t="shared" si="45"/>
        <v>0</v>
      </c>
      <c r="AK102" s="8">
        <f t="shared" si="46"/>
        <v>0</v>
      </c>
      <c r="AL102" s="7">
        <v>0.13064390500702946</v>
      </c>
      <c r="AM102" s="7">
        <v>0.1130226403032015</v>
      </c>
      <c r="AN102" s="12">
        <v>0.81216412064071497</v>
      </c>
      <c r="AO102" s="12">
        <f t="shared" si="47"/>
        <v>9.1792933274341473E-2</v>
      </c>
      <c r="AP102" s="12">
        <f t="shared" si="48"/>
        <v>1.1559091581700451</v>
      </c>
      <c r="AQ102" s="12">
        <f t="shared" si="49"/>
        <v>0.10610429222710317</v>
      </c>
      <c r="AT102" s="5">
        <v>22</v>
      </c>
      <c r="AU102" s="16">
        <v>0</v>
      </c>
      <c r="AV102" s="16">
        <v>0</v>
      </c>
      <c r="AW102" s="16">
        <v>0</v>
      </c>
      <c r="AX102" s="16">
        <v>0</v>
      </c>
      <c r="AY102" s="8">
        <f t="shared" si="50"/>
        <v>0</v>
      </c>
      <c r="AZ102" s="8">
        <f t="shared" si="51"/>
        <v>0</v>
      </c>
      <c r="BA102" s="7">
        <v>0.13064390500702946</v>
      </c>
      <c r="BB102" s="7">
        <v>0.1130226403032015</v>
      </c>
      <c r="BC102" s="12">
        <v>0.81216412064071497</v>
      </c>
      <c r="BD102" s="12">
        <f t="shared" si="52"/>
        <v>9.1792933274341473E-2</v>
      </c>
      <c r="BE102" s="12">
        <f t="shared" si="53"/>
        <v>1.1559091581700451</v>
      </c>
      <c r="BF102" s="12">
        <f t="shared" si="54"/>
        <v>0.10610429222710317</v>
      </c>
    </row>
    <row r="103" spans="16:58" x14ac:dyDescent="0.3">
      <c r="P103" s="5">
        <v>24</v>
      </c>
      <c r="Q103" s="16">
        <v>0</v>
      </c>
      <c r="R103" s="16">
        <v>0</v>
      </c>
      <c r="S103" s="16">
        <v>0</v>
      </c>
      <c r="T103" s="16">
        <v>0</v>
      </c>
      <c r="U103" s="8">
        <f t="shared" si="40"/>
        <v>0</v>
      </c>
      <c r="V103" s="8">
        <f t="shared" si="41"/>
        <v>0</v>
      </c>
      <c r="W103" s="7">
        <v>0.13380516883120869</v>
      </c>
      <c r="X103" s="7">
        <v>0.11618390412738074</v>
      </c>
      <c r="Y103" s="12">
        <v>0.80791947030620326</v>
      </c>
      <c r="Z103" s="12">
        <f t="shared" si="42"/>
        <v>9.3867238280700149E-2</v>
      </c>
      <c r="AA103" s="12">
        <f t="shared" si="43"/>
        <v>1.151667004445887</v>
      </c>
      <c r="AB103" s="12">
        <f t="shared" si="44"/>
        <v>0.10810380112634223</v>
      </c>
      <c r="AE103" s="5">
        <v>24</v>
      </c>
      <c r="AF103" s="16">
        <v>0</v>
      </c>
      <c r="AG103" s="16">
        <v>0</v>
      </c>
      <c r="AH103" s="16">
        <v>0</v>
      </c>
      <c r="AI103" s="16">
        <v>0</v>
      </c>
      <c r="AJ103" s="8">
        <f t="shared" si="45"/>
        <v>0</v>
      </c>
      <c r="AK103" s="8">
        <f t="shared" si="46"/>
        <v>0</v>
      </c>
      <c r="AL103" s="7">
        <v>0.13380516883120869</v>
      </c>
      <c r="AM103" s="7">
        <v>0.11618390412738074</v>
      </c>
      <c r="AN103" s="12">
        <v>0.80791947030620326</v>
      </c>
      <c r="AO103" s="12">
        <f t="shared" si="47"/>
        <v>9.3867238280700149E-2</v>
      </c>
      <c r="AP103" s="12">
        <f t="shared" si="48"/>
        <v>1.151667004445887</v>
      </c>
      <c r="AQ103" s="12">
        <f t="shared" si="49"/>
        <v>0.10810380112634223</v>
      </c>
      <c r="AT103" s="5">
        <v>24</v>
      </c>
      <c r="AU103" s="16">
        <v>0</v>
      </c>
      <c r="AV103" s="16">
        <v>0</v>
      </c>
      <c r="AW103" s="16">
        <v>0</v>
      </c>
      <c r="AX103" s="16">
        <v>0</v>
      </c>
      <c r="AY103" s="8">
        <f t="shared" si="50"/>
        <v>0</v>
      </c>
      <c r="AZ103" s="8">
        <f t="shared" si="51"/>
        <v>0</v>
      </c>
      <c r="BA103" s="7">
        <v>0.13380516883120869</v>
      </c>
      <c r="BB103" s="7">
        <v>0.11618390412738074</v>
      </c>
      <c r="BC103" s="12">
        <v>0.80791947030620326</v>
      </c>
      <c r="BD103" s="12">
        <f t="shared" si="52"/>
        <v>9.3867238280700149E-2</v>
      </c>
      <c r="BE103" s="12">
        <f t="shared" si="53"/>
        <v>1.151667004445887</v>
      </c>
      <c r="BF103" s="12">
        <f t="shared" si="54"/>
        <v>0.10810380112634223</v>
      </c>
    </row>
    <row r="104" spans="16:58" x14ac:dyDescent="0.3">
      <c r="P104" s="5">
        <v>25</v>
      </c>
      <c r="Q104" s="16">
        <v>0</v>
      </c>
      <c r="R104" s="16">
        <v>0</v>
      </c>
      <c r="S104" s="16">
        <v>0</v>
      </c>
      <c r="T104" s="16">
        <v>0</v>
      </c>
      <c r="U104" s="8">
        <f t="shared" si="40"/>
        <v>0</v>
      </c>
      <c r="V104" s="8">
        <f t="shared" si="41"/>
        <v>0</v>
      </c>
      <c r="W104" s="7">
        <v>6.2806992594203762E-2</v>
      </c>
      <c r="X104" s="7">
        <v>4.5185727890375796E-2</v>
      </c>
      <c r="Y104" s="12">
        <v>0.91536234361283286</v>
      </c>
      <c r="Z104" s="12">
        <f t="shared" si="42"/>
        <v>4.1361313779586135E-2</v>
      </c>
      <c r="AA104" s="12">
        <f t="shared" si="43"/>
        <v>1.3899741251613467</v>
      </c>
      <c r="AB104" s="12">
        <f t="shared" si="44"/>
        <v>5.7491155936304189E-2</v>
      </c>
      <c r="AE104" s="5">
        <v>25</v>
      </c>
      <c r="AF104" s="16">
        <v>0</v>
      </c>
      <c r="AG104" s="16">
        <v>0</v>
      </c>
      <c r="AH104" s="16">
        <v>0</v>
      </c>
      <c r="AI104" s="16">
        <v>0</v>
      </c>
      <c r="AJ104" s="8">
        <f t="shared" si="45"/>
        <v>0</v>
      </c>
      <c r="AK104" s="8">
        <f t="shared" si="46"/>
        <v>0</v>
      </c>
      <c r="AL104" s="7">
        <v>6.2806992594203762E-2</v>
      </c>
      <c r="AM104" s="7">
        <v>4.5185727890375796E-2</v>
      </c>
      <c r="AN104" s="12">
        <v>0.91536234361283286</v>
      </c>
      <c r="AO104" s="12">
        <f t="shared" si="47"/>
        <v>4.1361313779586135E-2</v>
      </c>
      <c r="AP104" s="12">
        <f t="shared" si="48"/>
        <v>1.3899741251613467</v>
      </c>
      <c r="AQ104" s="12">
        <f t="shared" si="49"/>
        <v>5.7491155936304189E-2</v>
      </c>
      <c r="AT104" s="5">
        <v>25</v>
      </c>
      <c r="AU104" s="16">
        <v>0</v>
      </c>
      <c r="AV104" s="16">
        <v>0</v>
      </c>
      <c r="AW104" s="16">
        <v>0</v>
      </c>
      <c r="AX104" s="16">
        <v>0</v>
      </c>
      <c r="AY104" s="8">
        <f t="shared" si="50"/>
        <v>0</v>
      </c>
      <c r="AZ104" s="8">
        <f t="shared" si="51"/>
        <v>0</v>
      </c>
      <c r="BA104" s="7">
        <v>6.2806992594203762E-2</v>
      </c>
      <c r="BB104" s="7">
        <v>4.5185727890375796E-2</v>
      </c>
      <c r="BC104" s="12">
        <v>0.91536234361283286</v>
      </c>
      <c r="BD104" s="12">
        <f t="shared" si="52"/>
        <v>4.1361313779586135E-2</v>
      </c>
      <c r="BE104" s="12">
        <f t="shared" si="53"/>
        <v>1.3899741251613467</v>
      </c>
      <c r="BF104" s="12">
        <f t="shared" si="54"/>
        <v>5.7491155936304189E-2</v>
      </c>
    </row>
    <row r="105" spans="16:58" x14ac:dyDescent="0.3">
      <c r="P105" s="5">
        <v>30</v>
      </c>
      <c r="Q105" s="16">
        <v>0</v>
      </c>
      <c r="R105" s="16">
        <v>0</v>
      </c>
      <c r="S105" s="16">
        <v>0</v>
      </c>
      <c r="T105" s="16">
        <v>0</v>
      </c>
      <c r="U105" s="8">
        <f t="shared" si="40"/>
        <v>0</v>
      </c>
      <c r="V105" s="8">
        <f t="shared" si="41"/>
        <v>0</v>
      </c>
      <c r="W105" s="7">
        <v>8.4778813193596467E-2</v>
      </c>
      <c r="X105" s="7">
        <v>6.7157548489768501E-2</v>
      </c>
      <c r="Y105" s="12">
        <v>0.87917924002458459</v>
      </c>
      <c r="Z105" s="12">
        <f t="shared" si="42"/>
        <v>5.9043522443148859E-2</v>
      </c>
      <c r="AA105" s="12">
        <f t="shared" si="43"/>
        <v>1.2623869557494729</v>
      </c>
      <c r="AB105" s="12">
        <f t="shared" si="44"/>
        <v>7.4535772553732366E-2</v>
      </c>
      <c r="AE105" s="5">
        <v>30</v>
      </c>
      <c r="AF105" s="16">
        <v>0</v>
      </c>
      <c r="AG105" s="16">
        <v>0</v>
      </c>
      <c r="AH105" s="16">
        <v>0</v>
      </c>
      <c r="AI105" s="16">
        <v>0</v>
      </c>
      <c r="AJ105" s="8">
        <f t="shared" si="45"/>
        <v>0</v>
      </c>
      <c r="AK105" s="8">
        <f t="shared" si="46"/>
        <v>0</v>
      </c>
      <c r="AL105" s="7">
        <v>8.4778813193596467E-2</v>
      </c>
      <c r="AM105" s="7">
        <v>6.7157548489768501E-2</v>
      </c>
      <c r="AN105" s="12">
        <v>0.87917924002458459</v>
      </c>
      <c r="AO105" s="12">
        <f t="shared" si="47"/>
        <v>5.9043522443148859E-2</v>
      </c>
      <c r="AP105" s="12">
        <f t="shared" si="48"/>
        <v>1.2623869557494729</v>
      </c>
      <c r="AQ105" s="12">
        <f t="shared" si="49"/>
        <v>7.4535772553732366E-2</v>
      </c>
      <c r="AT105" s="5">
        <v>30</v>
      </c>
      <c r="AU105" s="16">
        <v>0</v>
      </c>
      <c r="AV105" s="16">
        <v>0</v>
      </c>
      <c r="AW105" s="16">
        <v>0</v>
      </c>
      <c r="AX105" s="16">
        <v>0</v>
      </c>
      <c r="AY105" s="8">
        <f t="shared" si="50"/>
        <v>0</v>
      </c>
      <c r="AZ105" s="8">
        <f t="shared" si="51"/>
        <v>0</v>
      </c>
      <c r="BA105" s="7">
        <v>8.4778813193596467E-2</v>
      </c>
      <c r="BB105" s="7">
        <v>6.7157548489768501E-2</v>
      </c>
      <c r="BC105" s="12">
        <v>0.87917924002458459</v>
      </c>
      <c r="BD105" s="12">
        <f t="shared" si="52"/>
        <v>5.9043522443148859E-2</v>
      </c>
      <c r="BE105" s="12">
        <f t="shared" si="53"/>
        <v>1.2623869557494729</v>
      </c>
      <c r="BF105" s="12">
        <f t="shared" si="54"/>
        <v>7.4535772553732366E-2</v>
      </c>
    </row>
    <row r="106" spans="16:58" x14ac:dyDescent="0.3">
      <c r="P106" s="5">
        <v>31</v>
      </c>
      <c r="Q106" s="16">
        <v>0</v>
      </c>
      <c r="R106" s="16">
        <v>0</v>
      </c>
      <c r="S106" s="16">
        <v>0</v>
      </c>
      <c r="T106" s="16">
        <v>0</v>
      </c>
      <c r="U106" s="8">
        <f t="shared" si="40"/>
        <v>0</v>
      </c>
      <c r="V106" s="8">
        <f t="shared" si="41"/>
        <v>0</v>
      </c>
      <c r="W106" s="7">
        <v>0.17050127552444491</v>
      </c>
      <c r="X106" s="7">
        <v>0.15288001082061695</v>
      </c>
      <c r="Y106" s="12">
        <v>0.76170839136770274</v>
      </c>
      <c r="Z106" s="12">
        <f t="shared" si="42"/>
        <v>0.11644998711444912</v>
      </c>
      <c r="AA106" s="12">
        <f t="shared" si="43"/>
        <v>1.1152620581934942</v>
      </c>
      <c r="AB106" s="12">
        <f t="shared" si="44"/>
        <v>0.12987225230586641</v>
      </c>
      <c r="AE106" s="5">
        <v>31</v>
      </c>
      <c r="AF106" s="16">
        <v>0</v>
      </c>
      <c r="AG106" s="16">
        <v>0</v>
      </c>
      <c r="AH106" s="16">
        <v>0</v>
      </c>
      <c r="AI106" s="16">
        <v>0</v>
      </c>
      <c r="AJ106" s="8">
        <f t="shared" si="45"/>
        <v>0</v>
      </c>
      <c r="AK106" s="8">
        <f t="shared" si="46"/>
        <v>0</v>
      </c>
      <c r="AL106" s="7">
        <v>0.17050127552444491</v>
      </c>
      <c r="AM106" s="7">
        <v>0.15288001082061695</v>
      </c>
      <c r="AN106" s="12">
        <v>0.76170839136770274</v>
      </c>
      <c r="AO106" s="12">
        <f t="shared" si="47"/>
        <v>0.11644998711444912</v>
      </c>
      <c r="AP106" s="12">
        <f t="shared" si="48"/>
        <v>1.1152620581934942</v>
      </c>
      <c r="AQ106" s="12">
        <f t="shared" si="49"/>
        <v>0.12987225230586641</v>
      </c>
      <c r="AT106" s="5">
        <v>31</v>
      </c>
      <c r="AU106" s="16">
        <v>0</v>
      </c>
      <c r="AV106" s="16">
        <v>0</v>
      </c>
      <c r="AW106" s="16">
        <v>0</v>
      </c>
      <c r="AX106" s="16">
        <v>0</v>
      </c>
      <c r="AY106" s="8">
        <f t="shared" si="50"/>
        <v>0</v>
      </c>
      <c r="AZ106" s="8">
        <f t="shared" si="51"/>
        <v>0</v>
      </c>
      <c r="BA106" s="7">
        <v>0.17050127552444491</v>
      </c>
      <c r="BB106" s="7">
        <v>0.15288001082061695</v>
      </c>
      <c r="BC106" s="12">
        <v>0.76170839136770274</v>
      </c>
      <c r="BD106" s="12">
        <f t="shared" si="52"/>
        <v>0.11644998711444912</v>
      </c>
      <c r="BE106" s="12">
        <f t="shared" si="53"/>
        <v>1.1152620581934942</v>
      </c>
      <c r="BF106" s="12">
        <f t="shared" si="54"/>
        <v>0.12987225230586641</v>
      </c>
    </row>
    <row r="107" spans="16:58" x14ac:dyDescent="0.3">
      <c r="P107" s="5">
        <v>33</v>
      </c>
      <c r="Q107" s="16">
        <v>0</v>
      </c>
      <c r="R107" s="16">
        <v>0</v>
      </c>
      <c r="S107" s="16">
        <v>0</v>
      </c>
      <c r="T107" s="16">
        <v>0</v>
      </c>
      <c r="U107" s="8">
        <f t="shared" si="40"/>
        <v>0</v>
      </c>
      <c r="V107" s="8">
        <f t="shared" si="41"/>
        <v>0</v>
      </c>
      <c r="W107" s="7">
        <v>0.11901932733042016</v>
      </c>
      <c r="X107" s="7">
        <v>0.10139806262659219</v>
      </c>
      <c r="Y107" s="12">
        <v>0.82816362161367651</v>
      </c>
      <c r="Z107" s="12">
        <f t="shared" si="42"/>
        <v>8.3974186769448969E-2</v>
      </c>
      <c r="AA107" s="12">
        <f t="shared" si="43"/>
        <v>1.1737830511488165</v>
      </c>
      <c r="AB107" s="12">
        <f t="shared" si="44"/>
        <v>9.8567477163984396E-2</v>
      </c>
      <c r="AE107" s="5">
        <v>33</v>
      </c>
      <c r="AF107" s="16">
        <v>0</v>
      </c>
      <c r="AG107" s="16">
        <v>0</v>
      </c>
      <c r="AH107" s="16">
        <v>0</v>
      </c>
      <c r="AI107" s="16">
        <v>0</v>
      </c>
      <c r="AJ107" s="8">
        <f t="shared" si="45"/>
        <v>0</v>
      </c>
      <c r="AK107" s="8">
        <f t="shared" si="46"/>
        <v>0</v>
      </c>
      <c r="AL107" s="7">
        <v>0.11901932733042016</v>
      </c>
      <c r="AM107" s="7">
        <v>0.10139806262659219</v>
      </c>
      <c r="AN107" s="12">
        <v>0.82816362161367651</v>
      </c>
      <c r="AO107" s="12">
        <f t="shared" si="47"/>
        <v>8.3974186769448969E-2</v>
      </c>
      <c r="AP107" s="12">
        <f t="shared" si="48"/>
        <v>1.1737830511488165</v>
      </c>
      <c r="AQ107" s="12">
        <f t="shared" si="49"/>
        <v>9.8567477163984396E-2</v>
      </c>
      <c r="AT107" s="5">
        <v>33</v>
      </c>
      <c r="AU107" s="16">
        <v>0</v>
      </c>
      <c r="AV107" s="16">
        <v>0</v>
      </c>
      <c r="AW107" s="16">
        <v>0</v>
      </c>
      <c r="AX107" s="16">
        <v>0</v>
      </c>
      <c r="AY107" s="8">
        <f t="shared" si="50"/>
        <v>0</v>
      </c>
      <c r="AZ107" s="8">
        <f t="shared" si="51"/>
        <v>0</v>
      </c>
      <c r="BA107" s="7">
        <v>0.11901932733042016</v>
      </c>
      <c r="BB107" s="7">
        <v>0.10139806262659219</v>
      </c>
      <c r="BC107" s="12">
        <v>0.82816362161367651</v>
      </c>
      <c r="BD107" s="12">
        <f t="shared" si="52"/>
        <v>8.3974186769448969E-2</v>
      </c>
      <c r="BE107" s="12">
        <f t="shared" si="53"/>
        <v>1.1737830511488165</v>
      </c>
      <c r="BF107" s="12">
        <f t="shared" si="54"/>
        <v>9.8567477163984396E-2</v>
      </c>
    </row>
    <row r="108" spans="16:58" x14ac:dyDescent="0.3">
      <c r="P108" s="5">
        <v>34</v>
      </c>
      <c r="Q108" s="16">
        <v>0</v>
      </c>
      <c r="R108" s="16">
        <v>0</v>
      </c>
      <c r="S108" s="16">
        <v>0</v>
      </c>
      <c r="T108" s="16">
        <v>0</v>
      </c>
      <c r="U108" s="8">
        <f t="shared" si="40"/>
        <v>0</v>
      </c>
      <c r="V108" s="8">
        <f t="shared" si="41"/>
        <v>0</v>
      </c>
      <c r="W108" s="7">
        <v>0.19297384559366768</v>
      </c>
      <c r="X108" s="7">
        <v>0.17535258088983971</v>
      </c>
      <c r="Y108" s="12">
        <v>0.73593048849647569</v>
      </c>
      <c r="Z108" s="12">
        <f t="shared" si="42"/>
        <v>0.12904731051337751</v>
      </c>
      <c r="AA108" s="12">
        <f t="shared" si="43"/>
        <v>1.1004904781806322</v>
      </c>
      <c r="AB108" s="12">
        <f t="shared" si="44"/>
        <v>0.14201533645479134</v>
      </c>
      <c r="AE108" s="5">
        <v>34</v>
      </c>
      <c r="AF108" s="16">
        <v>0</v>
      </c>
      <c r="AG108" s="16">
        <v>0</v>
      </c>
      <c r="AH108" s="16">
        <v>0</v>
      </c>
      <c r="AI108" s="16">
        <v>0</v>
      </c>
      <c r="AJ108" s="8">
        <f t="shared" si="45"/>
        <v>0</v>
      </c>
      <c r="AK108" s="8">
        <f t="shared" si="46"/>
        <v>0</v>
      </c>
      <c r="AL108" s="7">
        <v>0.19297384559366768</v>
      </c>
      <c r="AM108" s="7">
        <v>0.17535258088983971</v>
      </c>
      <c r="AN108" s="12">
        <v>0.73593048849647569</v>
      </c>
      <c r="AO108" s="12">
        <f t="shared" si="47"/>
        <v>0.12904731051337751</v>
      </c>
      <c r="AP108" s="12">
        <f t="shared" si="48"/>
        <v>1.1004904781806322</v>
      </c>
      <c r="AQ108" s="12">
        <f t="shared" si="49"/>
        <v>0.14201533645479134</v>
      </c>
      <c r="AT108" s="5">
        <v>34</v>
      </c>
      <c r="AU108" s="16">
        <v>0</v>
      </c>
      <c r="AV108" s="16">
        <v>0</v>
      </c>
      <c r="AW108" s="16">
        <v>0</v>
      </c>
      <c r="AX108" s="16">
        <v>0</v>
      </c>
      <c r="AY108" s="8">
        <f t="shared" si="50"/>
        <v>0</v>
      </c>
      <c r="AZ108" s="8">
        <f t="shared" si="51"/>
        <v>0</v>
      </c>
      <c r="BA108" s="7">
        <v>0.19297384559366768</v>
      </c>
      <c r="BB108" s="7">
        <v>0.17535258088983971</v>
      </c>
      <c r="BC108" s="12">
        <v>0.73593048849647569</v>
      </c>
      <c r="BD108" s="12">
        <f t="shared" si="52"/>
        <v>0.12904731051337751</v>
      </c>
      <c r="BE108" s="12">
        <f t="shared" si="53"/>
        <v>1.1004904781806322</v>
      </c>
      <c r="BF108" s="12">
        <f t="shared" si="54"/>
        <v>0.14201533645479134</v>
      </c>
    </row>
    <row r="109" spans="16:58" x14ac:dyDescent="0.3">
      <c r="P109" s="5">
        <v>35</v>
      </c>
      <c r="Q109" s="16">
        <v>0</v>
      </c>
      <c r="R109" s="16">
        <v>0</v>
      </c>
      <c r="S109" s="16">
        <v>0</v>
      </c>
      <c r="T109" s="16">
        <v>0</v>
      </c>
      <c r="U109" s="8">
        <f t="shared" si="40"/>
        <v>0</v>
      </c>
      <c r="V109" s="8">
        <f t="shared" si="41"/>
        <v>0</v>
      </c>
      <c r="W109" s="7">
        <v>7.654619760668735E-2</v>
      </c>
      <c r="X109" s="7">
        <v>5.8924932902859391E-2</v>
      </c>
      <c r="Y109" s="12">
        <v>0.89239653063563373</v>
      </c>
      <c r="Z109" s="12">
        <f t="shared" si="42"/>
        <v>5.2584405690449219E-2</v>
      </c>
      <c r="AA109" s="12">
        <f t="shared" si="43"/>
        <v>1.2990459867451605</v>
      </c>
      <c r="AB109" s="12">
        <f t="shared" si="44"/>
        <v>6.8309561177557432E-2</v>
      </c>
      <c r="AE109" s="5">
        <v>35</v>
      </c>
      <c r="AF109" s="16">
        <v>0</v>
      </c>
      <c r="AG109" s="16">
        <v>0</v>
      </c>
      <c r="AH109" s="16">
        <v>0</v>
      </c>
      <c r="AI109" s="16">
        <v>0</v>
      </c>
      <c r="AJ109" s="8">
        <f t="shared" si="45"/>
        <v>0</v>
      </c>
      <c r="AK109" s="8">
        <f t="shared" si="46"/>
        <v>0</v>
      </c>
      <c r="AL109" s="7">
        <v>7.654619760668735E-2</v>
      </c>
      <c r="AM109" s="7">
        <v>5.8924932902859391E-2</v>
      </c>
      <c r="AN109" s="12">
        <v>0.89239653063563373</v>
      </c>
      <c r="AO109" s="12">
        <f t="shared" si="47"/>
        <v>5.2584405690449219E-2</v>
      </c>
      <c r="AP109" s="12">
        <f t="shared" si="48"/>
        <v>1.2990459867451605</v>
      </c>
      <c r="AQ109" s="12">
        <f t="shared" si="49"/>
        <v>6.8309561177557432E-2</v>
      </c>
      <c r="AT109" s="5">
        <v>35</v>
      </c>
      <c r="AU109" s="16">
        <v>0</v>
      </c>
      <c r="AV109" s="16">
        <v>0</v>
      </c>
      <c r="AW109" s="16">
        <v>0</v>
      </c>
      <c r="AX109" s="16">
        <v>0</v>
      </c>
      <c r="AY109" s="8">
        <f t="shared" si="50"/>
        <v>0</v>
      </c>
      <c r="AZ109" s="8">
        <f t="shared" si="51"/>
        <v>0</v>
      </c>
      <c r="BA109" s="7">
        <v>7.654619760668735E-2</v>
      </c>
      <c r="BB109" s="7">
        <v>5.8924932902859391E-2</v>
      </c>
      <c r="BC109" s="12">
        <v>0.89239653063563373</v>
      </c>
      <c r="BD109" s="12">
        <f t="shared" si="52"/>
        <v>5.2584405690449219E-2</v>
      </c>
      <c r="BE109" s="12">
        <f t="shared" si="53"/>
        <v>1.2990459867451605</v>
      </c>
      <c r="BF109" s="12">
        <f t="shared" si="54"/>
        <v>6.8309561177557432E-2</v>
      </c>
    </row>
    <row r="110" spans="16:58" x14ac:dyDescent="0.3">
      <c r="P110" s="5">
        <v>37</v>
      </c>
      <c r="Q110" s="16">
        <v>1</v>
      </c>
      <c r="R110" s="16">
        <v>2</v>
      </c>
      <c r="S110" s="16">
        <v>0</v>
      </c>
      <c r="T110" s="16">
        <v>3</v>
      </c>
      <c r="U110" s="8">
        <f t="shared" si="40"/>
        <v>0.33333333333333331</v>
      </c>
      <c r="V110" s="8">
        <f t="shared" si="41"/>
        <v>0.5</v>
      </c>
      <c r="W110" s="7">
        <v>0.2374257281133505</v>
      </c>
      <c r="X110" s="7">
        <v>0.21980446340952253</v>
      </c>
      <c r="Y110" s="12">
        <v>0.68975703122500365</v>
      </c>
      <c r="Z110" s="12">
        <f t="shared" si="42"/>
        <v>0.30673315851885541</v>
      </c>
      <c r="AA110" s="12">
        <f t="shared" si="43"/>
        <v>1.0801679111993163</v>
      </c>
      <c r="AB110" s="12">
        <f t="shared" si="44"/>
        <v>0.33132331513288082</v>
      </c>
      <c r="AE110" s="5">
        <v>37</v>
      </c>
      <c r="AF110" s="16">
        <v>0</v>
      </c>
      <c r="AG110" s="16">
        <v>0</v>
      </c>
      <c r="AH110" s="16">
        <v>0</v>
      </c>
      <c r="AI110" s="16">
        <v>0</v>
      </c>
      <c r="AJ110" s="8">
        <f t="shared" si="45"/>
        <v>0</v>
      </c>
      <c r="AK110" s="8">
        <f t="shared" si="46"/>
        <v>0</v>
      </c>
      <c r="AL110" s="7">
        <v>0.2374257281133505</v>
      </c>
      <c r="AM110" s="7">
        <v>0.21980446340952253</v>
      </c>
      <c r="AN110" s="12">
        <v>0.68975703122500365</v>
      </c>
      <c r="AO110" s="12">
        <f t="shared" si="47"/>
        <v>0.1516116741313572</v>
      </c>
      <c r="AP110" s="12">
        <f t="shared" si="48"/>
        <v>1.0801679111993163</v>
      </c>
      <c r="AQ110" s="12">
        <f t="shared" si="49"/>
        <v>0.16376606535989954</v>
      </c>
      <c r="AT110" s="5">
        <v>37</v>
      </c>
      <c r="AU110" s="16">
        <v>0</v>
      </c>
      <c r="AV110" s="16">
        <v>0</v>
      </c>
      <c r="AW110" s="16">
        <v>0</v>
      </c>
      <c r="AX110" s="16">
        <v>0</v>
      </c>
      <c r="AY110" s="8">
        <f t="shared" si="50"/>
        <v>0</v>
      </c>
      <c r="AZ110" s="8">
        <f t="shared" si="51"/>
        <v>0</v>
      </c>
      <c r="BA110" s="7">
        <v>0.2374257281133505</v>
      </c>
      <c r="BB110" s="7">
        <v>0.21980446340952253</v>
      </c>
      <c r="BC110" s="12">
        <v>0.68975703122500365</v>
      </c>
      <c r="BD110" s="12">
        <f t="shared" si="52"/>
        <v>0.1516116741313572</v>
      </c>
      <c r="BE110" s="12">
        <f t="shared" si="53"/>
        <v>1.0801679111993163</v>
      </c>
      <c r="BF110" s="12">
        <f t="shared" si="54"/>
        <v>0.16376606535989954</v>
      </c>
    </row>
    <row r="111" spans="16:58" x14ac:dyDescent="0.3">
      <c r="P111" s="5">
        <v>38</v>
      </c>
      <c r="Q111" s="16">
        <v>0</v>
      </c>
      <c r="R111" s="16">
        <v>0</v>
      </c>
      <c r="S111" s="16">
        <v>0</v>
      </c>
      <c r="T111" s="16">
        <v>0</v>
      </c>
      <c r="U111" s="8">
        <f t="shared" si="40"/>
        <v>0</v>
      </c>
      <c r="V111" s="8">
        <f t="shared" si="41"/>
        <v>0</v>
      </c>
      <c r="W111" s="7">
        <v>0.14594596648593214</v>
      </c>
      <c r="X111" s="7">
        <v>0.12832470178210414</v>
      </c>
      <c r="Y111" s="12">
        <v>0.79202222168247227</v>
      </c>
      <c r="Z111" s="12">
        <f t="shared" si="42"/>
        <v>0.10163601540220284</v>
      </c>
      <c r="AA111" s="12">
        <f t="shared" si="43"/>
        <v>1.1373177919692263</v>
      </c>
      <c r="AB111" s="12">
        <f t="shared" si="44"/>
        <v>0.11559244862178361</v>
      </c>
      <c r="AE111" s="5">
        <v>38</v>
      </c>
      <c r="AF111" s="16">
        <v>0</v>
      </c>
      <c r="AG111" s="16">
        <v>0</v>
      </c>
      <c r="AH111" s="16">
        <v>0</v>
      </c>
      <c r="AI111" s="16">
        <v>0</v>
      </c>
      <c r="AJ111" s="8">
        <f t="shared" si="45"/>
        <v>0</v>
      </c>
      <c r="AK111" s="8">
        <f t="shared" si="46"/>
        <v>0</v>
      </c>
      <c r="AL111" s="7">
        <v>0.14594596648593214</v>
      </c>
      <c r="AM111" s="7">
        <v>0.12832470178210414</v>
      </c>
      <c r="AN111" s="12">
        <v>0.79202222168247227</v>
      </c>
      <c r="AO111" s="12">
        <f t="shared" si="47"/>
        <v>0.10163601540220284</v>
      </c>
      <c r="AP111" s="12">
        <f t="shared" si="48"/>
        <v>1.1373177919692263</v>
      </c>
      <c r="AQ111" s="12">
        <f t="shared" si="49"/>
        <v>0.11559244862178361</v>
      </c>
      <c r="AT111" s="5">
        <v>38</v>
      </c>
      <c r="AU111" s="16">
        <v>0</v>
      </c>
      <c r="AV111" s="16">
        <v>0</v>
      </c>
      <c r="AW111" s="16">
        <v>0</v>
      </c>
      <c r="AX111" s="16">
        <v>0</v>
      </c>
      <c r="AY111" s="8">
        <f t="shared" si="50"/>
        <v>0</v>
      </c>
      <c r="AZ111" s="8">
        <f t="shared" si="51"/>
        <v>0</v>
      </c>
      <c r="BA111" s="7">
        <v>0.14594596648593214</v>
      </c>
      <c r="BB111" s="7">
        <v>0.12832470178210414</v>
      </c>
      <c r="BC111" s="12">
        <v>0.79202222168247227</v>
      </c>
      <c r="BD111" s="12">
        <f t="shared" si="52"/>
        <v>0.10163601540220284</v>
      </c>
      <c r="BE111" s="12">
        <f t="shared" si="53"/>
        <v>1.1373177919692263</v>
      </c>
      <c r="BF111" s="12">
        <f t="shared" si="54"/>
        <v>0.11559244862178361</v>
      </c>
    </row>
    <row r="112" spans="16:58" x14ac:dyDescent="0.3">
      <c r="P112" s="5">
        <v>39</v>
      </c>
      <c r="Q112" s="16">
        <v>0</v>
      </c>
      <c r="R112" s="16">
        <v>0</v>
      </c>
      <c r="S112" s="16">
        <v>0</v>
      </c>
      <c r="T112" s="16">
        <v>0</v>
      </c>
      <c r="U112" s="8">
        <f t="shared" si="40"/>
        <v>0</v>
      </c>
      <c r="V112" s="8">
        <f t="shared" si="41"/>
        <v>0</v>
      </c>
      <c r="W112" s="7">
        <v>0.13445143532194273</v>
      </c>
      <c r="X112" s="7">
        <v>0.11683017061811478</v>
      </c>
      <c r="Y112" s="12">
        <v>0.80705718035986085</v>
      </c>
      <c r="Z112" s="12">
        <f t="shared" si="42"/>
        <v>9.4288628080017173E-2</v>
      </c>
      <c r="AA112" s="12">
        <f t="shared" si="43"/>
        <v>1.1508280319253059</v>
      </c>
      <c r="AB112" s="12">
        <f t="shared" si="44"/>
        <v>0.1085099962862633</v>
      </c>
      <c r="AE112" s="5">
        <v>39</v>
      </c>
      <c r="AF112" s="16">
        <v>0</v>
      </c>
      <c r="AG112" s="16">
        <v>0</v>
      </c>
      <c r="AH112" s="16">
        <v>0</v>
      </c>
      <c r="AI112" s="16">
        <v>0</v>
      </c>
      <c r="AJ112" s="8">
        <f t="shared" si="45"/>
        <v>0</v>
      </c>
      <c r="AK112" s="8">
        <f t="shared" si="46"/>
        <v>0</v>
      </c>
      <c r="AL112" s="7">
        <v>0.13445143532194273</v>
      </c>
      <c r="AM112" s="7">
        <v>0.11683017061811478</v>
      </c>
      <c r="AN112" s="12">
        <v>0.80705718035986085</v>
      </c>
      <c r="AO112" s="12">
        <f t="shared" si="47"/>
        <v>9.4288628080017173E-2</v>
      </c>
      <c r="AP112" s="12">
        <f t="shared" si="48"/>
        <v>1.1508280319253059</v>
      </c>
      <c r="AQ112" s="12">
        <f t="shared" si="49"/>
        <v>0.1085099962862633</v>
      </c>
      <c r="AT112" s="5">
        <v>39</v>
      </c>
      <c r="AU112" s="16">
        <v>0</v>
      </c>
      <c r="AV112" s="16">
        <v>0</v>
      </c>
      <c r="AW112" s="16">
        <v>0</v>
      </c>
      <c r="AX112" s="16">
        <v>0</v>
      </c>
      <c r="AY112" s="8">
        <f t="shared" si="50"/>
        <v>0</v>
      </c>
      <c r="AZ112" s="8">
        <f t="shared" si="51"/>
        <v>0</v>
      </c>
      <c r="BA112" s="7">
        <v>0.13445143532194273</v>
      </c>
      <c r="BB112" s="7">
        <v>0.11683017061811478</v>
      </c>
      <c r="BC112" s="12">
        <v>0.80705718035986085</v>
      </c>
      <c r="BD112" s="12">
        <f t="shared" si="52"/>
        <v>9.4288628080017173E-2</v>
      </c>
      <c r="BE112" s="12">
        <f t="shared" si="53"/>
        <v>1.1508280319253059</v>
      </c>
      <c r="BF112" s="12">
        <f t="shared" si="54"/>
        <v>0.1085099962862633</v>
      </c>
    </row>
    <row r="113" spans="16:58" x14ac:dyDescent="0.3">
      <c r="P113" s="5">
        <v>41</v>
      </c>
      <c r="Q113" s="16">
        <v>0</v>
      </c>
      <c r="R113" s="16">
        <v>0</v>
      </c>
      <c r="S113" s="16">
        <v>0</v>
      </c>
      <c r="T113" s="16">
        <v>0</v>
      </c>
      <c r="U113" s="8">
        <f t="shared" si="40"/>
        <v>0</v>
      </c>
      <c r="V113" s="8">
        <f t="shared" si="41"/>
        <v>0</v>
      </c>
      <c r="W113" s="7">
        <v>0.1547986189223218</v>
      </c>
      <c r="X113" s="7">
        <v>0.13717735421849384</v>
      </c>
      <c r="Y113" s="12">
        <v>0.78081931718330977</v>
      </c>
      <c r="Z113" s="12">
        <f t="shared" si="42"/>
        <v>0.10711072805389737</v>
      </c>
      <c r="AA113" s="12">
        <f t="shared" si="43"/>
        <v>1.1284560764728055</v>
      </c>
      <c r="AB113" s="12">
        <f t="shared" si="44"/>
        <v>0.1208697519278467</v>
      </c>
      <c r="AE113" s="5">
        <v>41</v>
      </c>
      <c r="AF113" s="16">
        <v>0</v>
      </c>
      <c r="AG113" s="16">
        <v>0</v>
      </c>
      <c r="AH113" s="16">
        <v>0</v>
      </c>
      <c r="AI113" s="16">
        <v>0</v>
      </c>
      <c r="AJ113" s="8">
        <f t="shared" si="45"/>
        <v>0</v>
      </c>
      <c r="AK113" s="8">
        <f t="shared" si="46"/>
        <v>0</v>
      </c>
      <c r="AL113" s="7">
        <v>0.1547986189223218</v>
      </c>
      <c r="AM113" s="7">
        <v>0.13717735421849384</v>
      </c>
      <c r="AN113" s="12">
        <v>0.78081931718330977</v>
      </c>
      <c r="AO113" s="12">
        <f t="shared" si="47"/>
        <v>0.10711072805389737</v>
      </c>
      <c r="AP113" s="12">
        <f t="shared" si="48"/>
        <v>1.1284560764728055</v>
      </c>
      <c r="AQ113" s="12">
        <f t="shared" si="49"/>
        <v>0.1208697519278467</v>
      </c>
      <c r="AT113" s="5">
        <v>41</v>
      </c>
      <c r="AU113" s="16">
        <v>0</v>
      </c>
      <c r="AV113" s="16">
        <v>0</v>
      </c>
      <c r="AW113" s="16">
        <v>0</v>
      </c>
      <c r="AX113" s="16">
        <v>0</v>
      </c>
      <c r="AY113" s="8">
        <f t="shared" si="50"/>
        <v>0</v>
      </c>
      <c r="AZ113" s="8">
        <f t="shared" si="51"/>
        <v>0</v>
      </c>
      <c r="BA113" s="7">
        <v>0.1547986189223218</v>
      </c>
      <c r="BB113" s="7">
        <v>0.13717735421849384</v>
      </c>
      <c r="BC113" s="12">
        <v>0.78081931718330977</v>
      </c>
      <c r="BD113" s="12">
        <f t="shared" si="52"/>
        <v>0.10711072805389737</v>
      </c>
      <c r="BE113" s="12">
        <f t="shared" si="53"/>
        <v>1.1284560764728055</v>
      </c>
      <c r="BF113" s="12">
        <f t="shared" si="54"/>
        <v>0.1208697519278467</v>
      </c>
    </row>
    <row r="114" spans="16:58" x14ac:dyDescent="0.3">
      <c r="P114" s="5">
        <v>43</v>
      </c>
      <c r="Q114" s="16">
        <v>0</v>
      </c>
      <c r="R114" s="16">
        <v>4</v>
      </c>
      <c r="S114" s="16">
        <v>0</v>
      </c>
      <c r="T114" s="16">
        <v>4</v>
      </c>
      <c r="U114" s="8">
        <f t="shared" si="40"/>
        <v>0</v>
      </c>
      <c r="V114" s="8">
        <f t="shared" si="41"/>
        <v>1</v>
      </c>
      <c r="W114" s="7">
        <v>0.1768089299892257</v>
      </c>
      <c r="X114" s="7">
        <v>0.15918766528539774</v>
      </c>
      <c r="Y114" s="12">
        <v>0.75429245994256566</v>
      </c>
      <c r="Z114" s="12">
        <f t="shared" si="42"/>
        <v>0.36578159569807078</v>
      </c>
      <c r="AA114" s="12">
        <f t="shared" si="43"/>
        <v>1.1106949126506498</v>
      </c>
      <c r="AB114" s="12">
        <f t="shared" si="44"/>
        <v>0.40627175748308403</v>
      </c>
      <c r="AE114" s="5">
        <v>43</v>
      </c>
      <c r="AF114" s="16">
        <v>0</v>
      </c>
      <c r="AG114" s="16">
        <v>0</v>
      </c>
      <c r="AH114" s="16">
        <v>0</v>
      </c>
      <c r="AI114" s="16">
        <v>0</v>
      </c>
      <c r="AJ114" s="8">
        <f t="shared" si="45"/>
        <v>0</v>
      </c>
      <c r="AK114" s="8">
        <f t="shared" si="46"/>
        <v>0</v>
      </c>
      <c r="AL114" s="7">
        <v>0.1768089299892257</v>
      </c>
      <c r="AM114" s="7">
        <v>0.15918766528539774</v>
      </c>
      <c r="AN114" s="12">
        <v>0.75429245994256566</v>
      </c>
      <c r="AO114" s="12">
        <f t="shared" si="47"/>
        <v>0.12007405564063642</v>
      </c>
      <c r="AP114" s="12">
        <f t="shared" si="48"/>
        <v>1.1106949126506498</v>
      </c>
      <c r="AQ114" s="12">
        <f t="shared" si="49"/>
        <v>0.13336564274138593</v>
      </c>
      <c r="AT114" s="5">
        <v>43</v>
      </c>
      <c r="AU114" s="16">
        <v>0</v>
      </c>
      <c r="AV114" s="16">
        <v>0</v>
      </c>
      <c r="AW114" s="16">
        <v>0</v>
      </c>
      <c r="AX114" s="16">
        <v>0</v>
      </c>
      <c r="AY114" s="8">
        <f t="shared" si="50"/>
        <v>0</v>
      </c>
      <c r="AZ114" s="8">
        <f t="shared" si="51"/>
        <v>0</v>
      </c>
      <c r="BA114" s="7">
        <v>0.1768089299892257</v>
      </c>
      <c r="BB114" s="7">
        <v>0.15918766528539774</v>
      </c>
      <c r="BC114" s="12">
        <v>0.75429245994256566</v>
      </c>
      <c r="BD114" s="12">
        <f t="shared" si="52"/>
        <v>0.12007405564063642</v>
      </c>
      <c r="BE114" s="12">
        <f t="shared" si="53"/>
        <v>1.1106949126506498</v>
      </c>
      <c r="BF114" s="12">
        <f t="shared" si="54"/>
        <v>0.13336564274138593</v>
      </c>
    </row>
    <row r="115" spans="16:58" x14ac:dyDescent="0.3">
      <c r="P115" s="5">
        <v>45</v>
      </c>
      <c r="Q115" s="16">
        <v>0</v>
      </c>
      <c r="R115" s="16">
        <v>0</v>
      </c>
      <c r="S115" s="16">
        <v>0</v>
      </c>
      <c r="T115" s="16">
        <v>0</v>
      </c>
      <c r="U115" s="8">
        <f t="shared" si="40"/>
        <v>0</v>
      </c>
      <c r="V115" s="8">
        <f t="shared" si="41"/>
        <v>0</v>
      </c>
      <c r="W115" s="7">
        <v>0.17096498657717127</v>
      </c>
      <c r="X115" s="7">
        <v>0.16624770249196438</v>
      </c>
      <c r="Y115" s="12">
        <v>0.74616136895217822</v>
      </c>
      <c r="Z115" s="12">
        <f t="shared" si="42"/>
        <v>0.1240476132765586</v>
      </c>
      <c r="AA115" s="12">
        <f t="shared" si="43"/>
        <v>1.0283750332455566</v>
      </c>
      <c r="AB115" s="12">
        <f t="shared" si="44"/>
        <v>0.1275674684273129</v>
      </c>
      <c r="AE115" s="5">
        <v>45</v>
      </c>
      <c r="AF115" s="16">
        <v>0</v>
      </c>
      <c r="AG115" s="16">
        <v>0</v>
      </c>
      <c r="AH115" s="16">
        <v>0</v>
      </c>
      <c r="AI115" s="16">
        <v>0</v>
      </c>
      <c r="AJ115" s="8">
        <f t="shared" si="45"/>
        <v>0</v>
      </c>
      <c r="AK115" s="8">
        <f t="shared" si="46"/>
        <v>0</v>
      </c>
      <c r="AL115" s="7">
        <v>0.17096498657717127</v>
      </c>
      <c r="AM115" s="7">
        <v>0.16624770249196438</v>
      </c>
      <c r="AN115" s="12">
        <v>0.74616136895217822</v>
      </c>
      <c r="AO115" s="12">
        <f t="shared" si="47"/>
        <v>0.1240476132765586</v>
      </c>
      <c r="AP115" s="12">
        <f t="shared" si="48"/>
        <v>1.0283750332455566</v>
      </c>
      <c r="AQ115" s="12">
        <f t="shared" si="49"/>
        <v>0.1275674684273129</v>
      </c>
      <c r="AT115" s="5">
        <v>45</v>
      </c>
      <c r="AU115" s="16">
        <v>0</v>
      </c>
      <c r="AV115" s="16">
        <v>0</v>
      </c>
      <c r="AW115" s="16">
        <v>0</v>
      </c>
      <c r="AX115" s="16">
        <v>0</v>
      </c>
      <c r="AY115" s="8">
        <f t="shared" si="50"/>
        <v>0</v>
      </c>
      <c r="AZ115" s="8">
        <f t="shared" si="51"/>
        <v>0</v>
      </c>
      <c r="BA115" s="7">
        <v>0.17096498657717127</v>
      </c>
      <c r="BB115" s="7">
        <v>0.16624770249196438</v>
      </c>
      <c r="BC115" s="12">
        <v>0.74616136895217822</v>
      </c>
      <c r="BD115" s="12">
        <f t="shared" si="52"/>
        <v>0.1240476132765586</v>
      </c>
      <c r="BE115" s="12">
        <f t="shared" si="53"/>
        <v>1.0283750332455566</v>
      </c>
      <c r="BF115" s="12">
        <f t="shared" si="54"/>
        <v>0.1275674684273129</v>
      </c>
    </row>
    <row r="116" spans="16:58" x14ac:dyDescent="0.3">
      <c r="P116" s="5">
        <v>46</v>
      </c>
      <c r="Q116" s="16">
        <v>0</v>
      </c>
      <c r="R116" s="16">
        <v>0</v>
      </c>
      <c r="S116" s="16">
        <v>0</v>
      </c>
      <c r="T116" s="16">
        <v>0</v>
      </c>
      <c r="U116" s="8">
        <f t="shared" si="40"/>
        <v>0</v>
      </c>
      <c r="V116" s="8">
        <f t="shared" si="41"/>
        <v>0</v>
      </c>
      <c r="W116" s="7">
        <v>0.16498764869492183</v>
      </c>
      <c r="X116" s="7">
        <v>0.16027036460971494</v>
      </c>
      <c r="Y116" s="12">
        <v>0.75303402277976961</v>
      </c>
      <c r="Z116" s="12">
        <f t="shared" si="42"/>
        <v>0.12068903739443407</v>
      </c>
      <c r="AA116" s="12">
        <f t="shared" si="43"/>
        <v>1.0294332897831378</v>
      </c>
      <c r="AB116" s="12">
        <f t="shared" si="44"/>
        <v>0.12424131280571239</v>
      </c>
      <c r="AE116" s="5">
        <v>46</v>
      </c>
      <c r="AF116" s="16">
        <v>0</v>
      </c>
      <c r="AG116" s="16">
        <v>3</v>
      </c>
      <c r="AH116" s="16">
        <v>0</v>
      </c>
      <c r="AI116" s="16">
        <v>3</v>
      </c>
      <c r="AJ116" s="8">
        <f t="shared" si="45"/>
        <v>0</v>
      </c>
      <c r="AK116" s="8">
        <f t="shared" si="46"/>
        <v>0.75</v>
      </c>
      <c r="AL116" s="7">
        <v>0.16498764869492183</v>
      </c>
      <c r="AM116" s="7">
        <v>0.16027036460971494</v>
      </c>
      <c r="AN116" s="12">
        <v>0.75303402277976961</v>
      </c>
      <c r="AO116" s="12">
        <f t="shared" si="47"/>
        <v>0.30591352030960683</v>
      </c>
      <c r="AP116" s="12">
        <f t="shared" si="48"/>
        <v>1.0294332897831378</v>
      </c>
      <c r="AQ116" s="12">
        <f t="shared" si="49"/>
        <v>0.31491756160145928</v>
      </c>
      <c r="AT116" s="5">
        <v>46</v>
      </c>
      <c r="AU116" s="16">
        <v>0</v>
      </c>
      <c r="AV116" s="16">
        <v>0</v>
      </c>
      <c r="AW116" s="16">
        <v>0</v>
      </c>
      <c r="AX116" s="16">
        <v>0</v>
      </c>
      <c r="AY116" s="8">
        <f t="shared" si="50"/>
        <v>0</v>
      </c>
      <c r="AZ116" s="8">
        <f t="shared" si="51"/>
        <v>0</v>
      </c>
      <c r="BA116" s="7">
        <v>0.16498764869492183</v>
      </c>
      <c r="BB116" s="7">
        <v>0.16027036460971494</v>
      </c>
      <c r="BC116" s="12">
        <v>0.75303402277976961</v>
      </c>
      <c r="BD116" s="12">
        <f t="shared" si="52"/>
        <v>0.12068903739443407</v>
      </c>
      <c r="BE116" s="12">
        <f t="shared" si="53"/>
        <v>1.0294332897831378</v>
      </c>
      <c r="BF116" s="12">
        <f t="shared" si="54"/>
        <v>0.12424131280571239</v>
      </c>
    </row>
    <row r="117" spans="16:58" x14ac:dyDescent="0.3">
      <c r="P117" s="5">
        <v>48</v>
      </c>
      <c r="Q117" s="16">
        <v>0</v>
      </c>
      <c r="R117" s="16">
        <v>0</v>
      </c>
      <c r="S117" s="16">
        <v>0</v>
      </c>
      <c r="T117" s="16">
        <v>0</v>
      </c>
      <c r="U117" s="8">
        <f t="shared" si="40"/>
        <v>0</v>
      </c>
      <c r="V117" s="8">
        <f t="shared" si="41"/>
        <v>0</v>
      </c>
      <c r="W117" s="7">
        <v>0.21870267563957363</v>
      </c>
      <c r="X117" s="7">
        <v>0.21398539155436674</v>
      </c>
      <c r="Y117" s="12">
        <v>0.69546914736395782</v>
      </c>
      <c r="Z117" s="12">
        <f t="shared" si="42"/>
        <v>0.1488202378126581</v>
      </c>
      <c r="AA117" s="12">
        <f t="shared" si="43"/>
        <v>1.0220448884428093</v>
      </c>
      <c r="AB117" s="12">
        <f t="shared" si="44"/>
        <v>0.1521009633532705</v>
      </c>
      <c r="AE117" s="5">
        <v>48</v>
      </c>
      <c r="AF117" s="16">
        <v>1</v>
      </c>
      <c r="AG117" s="16">
        <v>1</v>
      </c>
      <c r="AH117" s="16">
        <v>0</v>
      </c>
      <c r="AI117" s="16">
        <v>2</v>
      </c>
      <c r="AJ117" s="8">
        <f t="shared" si="45"/>
        <v>0.33333333333333331</v>
      </c>
      <c r="AK117" s="8">
        <f t="shared" si="46"/>
        <v>0.25</v>
      </c>
      <c r="AL117" s="7">
        <v>0.21870267563957363</v>
      </c>
      <c r="AM117" s="7">
        <v>0.21398539155436674</v>
      </c>
      <c r="AN117" s="12">
        <v>0.69546914736395782</v>
      </c>
      <c r="AO117" s="12">
        <f t="shared" si="47"/>
        <v>0.22495295097166865</v>
      </c>
      <c r="AP117" s="12">
        <f t="shared" si="48"/>
        <v>1.0220448884428093</v>
      </c>
      <c r="AQ117" s="12">
        <f t="shared" si="49"/>
        <v>0.22991201368071984</v>
      </c>
      <c r="AT117" s="5">
        <v>48</v>
      </c>
      <c r="AU117" s="16">
        <v>0</v>
      </c>
      <c r="AV117" s="16">
        <v>0</v>
      </c>
      <c r="AW117" s="16">
        <v>0</v>
      </c>
      <c r="AX117" s="16">
        <v>0</v>
      </c>
      <c r="AY117" s="8">
        <f t="shared" si="50"/>
        <v>0</v>
      </c>
      <c r="AZ117" s="8">
        <f t="shared" si="51"/>
        <v>0</v>
      </c>
      <c r="BA117" s="7">
        <v>0.21870267563957363</v>
      </c>
      <c r="BB117" s="7">
        <v>0.21398539155436674</v>
      </c>
      <c r="BC117" s="12">
        <v>0.69546914736395782</v>
      </c>
      <c r="BD117" s="12">
        <f t="shared" si="52"/>
        <v>0.1488202378126581</v>
      </c>
      <c r="BE117" s="12">
        <f t="shared" si="53"/>
        <v>1.0220448884428093</v>
      </c>
      <c r="BF117" s="12">
        <f t="shared" si="54"/>
        <v>0.1521009633532705</v>
      </c>
    </row>
    <row r="118" spans="16:58" x14ac:dyDescent="0.3">
      <c r="P118" s="5">
        <v>50</v>
      </c>
      <c r="Q118" s="16">
        <v>0</v>
      </c>
      <c r="R118" s="16">
        <v>0</v>
      </c>
      <c r="S118" s="16">
        <v>0</v>
      </c>
      <c r="T118" s="16">
        <v>0</v>
      </c>
      <c r="U118" s="8">
        <f t="shared" si="40"/>
        <v>0</v>
      </c>
      <c r="V118" s="8">
        <f t="shared" si="41"/>
        <v>0</v>
      </c>
      <c r="W118" s="7">
        <v>0.12538937840212669</v>
      </c>
      <c r="X118" s="7">
        <v>0.12067209431691979</v>
      </c>
      <c r="Y118" s="12">
        <v>0.80196879708323476</v>
      </c>
      <c r="Z118" s="12">
        <f t="shared" si="42"/>
        <v>9.677525432085482E-2</v>
      </c>
      <c r="AA118" s="12">
        <f t="shared" si="43"/>
        <v>1.0390917561504978</v>
      </c>
      <c r="AB118" s="12">
        <f t="shared" si="44"/>
        <v>0.10055836896416809</v>
      </c>
      <c r="AE118" s="5">
        <v>50</v>
      </c>
      <c r="AF118" s="16">
        <v>0</v>
      </c>
      <c r="AG118" s="16">
        <v>2</v>
      </c>
      <c r="AH118" s="16">
        <v>0</v>
      </c>
      <c r="AI118" s="16">
        <v>2</v>
      </c>
      <c r="AJ118" s="8">
        <f t="shared" si="45"/>
        <v>0</v>
      </c>
      <c r="AK118" s="8">
        <f t="shared" si="46"/>
        <v>0.5</v>
      </c>
      <c r="AL118" s="7">
        <v>0.12538937840212669</v>
      </c>
      <c r="AM118" s="7">
        <v>0.12067209431691979</v>
      </c>
      <c r="AN118" s="12">
        <v>0.80196879708323476</v>
      </c>
      <c r="AO118" s="12">
        <f t="shared" si="47"/>
        <v>0.19579085577923744</v>
      </c>
      <c r="AP118" s="12">
        <f t="shared" si="48"/>
        <v>1.0390917561504978</v>
      </c>
      <c r="AQ118" s="12">
        <f t="shared" si="49"/>
        <v>0.20344466416985665</v>
      </c>
      <c r="AT118" s="5">
        <v>50</v>
      </c>
      <c r="AU118" s="16">
        <v>0</v>
      </c>
      <c r="AV118" s="16">
        <v>0</v>
      </c>
      <c r="AW118" s="16">
        <v>0</v>
      </c>
      <c r="AX118" s="16">
        <v>0</v>
      </c>
      <c r="AY118" s="8">
        <f t="shared" si="50"/>
        <v>0</v>
      </c>
      <c r="AZ118" s="8">
        <f t="shared" si="51"/>
        <v>0</v>
      </c>
      <c r="BA118" s="7">
        <v>0.12538937840212669</v>
      </c>
      <c r="BB118" s="7">
        <v>0.12067209431691979</v>
      </c>
      <c r="BC118" s="12">
        <v>0.80196879708323476</v>
      </c>
      <c r="BD118" s="12">
        <f t="shared" si="52"/>
        <v>9.677525432085482E-2</v>
      </c>
      <c r="BE118" s="12">
        <f t="shared" si="53"/>
        <v>1.0390917561504978</v>
      </c>
      <c r="BF118" s="12">
        <f t="shared" si="54"/>
        <v>0.10055836896416809</v>
      </c>
    </row>
    <row r="119" spans="16:58" x14ac:dyDescent="0.3">
      <c r="P119" s="5">
        <v>52</v>
      </c>
      <c r="Q119" s="16">
        <v>0</v>
      </c>
      <c r="R119" s="16">
        <v>0</v>
      </c>
      <c r="S119" s="16">
        <v>0</v>
      </c>
      <c r="T119" s="16">
        <v>0</v>
      </c>
      <c r="U119" s="8">
        <f t="shared" si="40"/>
        <v>0</v>
      </c>
      <c r="V119" s="8">
        <f t="shared" si="41"/>
        <v>0</v>
      </c>
      <c r="W119" s="7">
        <v>0.14417001286877604</v>
      </c>
      <c r="X119" s="7">
        <v>0.12997384366906015</v>
      </c>
      <c r="Y119" s="12">
        <v>0.78991095627873864</v>
      </c>
      <c r="Z119" s="12">
        <f t="shared" si="42"/>
        <v>0.10266776314385058</v>
      </c>
      <c r="AA119" s="12">
        <f t="shared" si="43"/>
        <v>1.1092232775377655</v>
      </c>
      <c r="AB119" s="12">
        <f t="shared" si="44"/>
        <v>0.11388147273189295</v>
      </c>
      <c r="AE119" s="5">
        <v>52</v>
      </c>
      <c r="AF119" s="16">
        <v>0</v>
      </c>
      <c r="AG119" s="16">
        <v>1</v>
      </c>
      <c r="AH119" s="16">
        <v>0</v>
      </c>
      <c r="AI119" s="16">
        <v>1</v>
      </c>
      <c r="AJ119" s="8">
        <f t="shared" si="45"/>
        <v>0</v>
      </c>
      <c r="AK119" s="8">
        <f t="shared" si="46"/>
        <v>0.25</v>
      </c>
      <c r="AL119" s="7">
        <v>0.14417001286877604</v>
      </c>
      <c r="AM119" s="7">
        <v>0.12997384366906015</v>
      </c>
      <c r="AN119" s="12">
        <v>0.78991095627873864</v>
      </c>
      <c r="AO119" s="12">
        <f t="shared" si="47"/>
        <v>0.15519002407416593</v>
      </c>
      <c r="AP119" s="12">
        <f t="shared" si="48"/>
        <v>1.1092232775377655</v>
      </c>
      <c r="AQ119" s="12">
        <f t="shared" si="49"/>
        <v>0.17214038714471108</v>
      </c>
      <c r="AT119" s="5">
        <v>52</v>
      </c>
      <c r="AU119" s="16">
        <v>0</v>
      </c>
      <c r="AV119" s="16">
        <v>0</v>
      </c>
      <c r="AW119" s="16">
        <v>0</v>
      </c>
      <c r="AX119" s="16">
        <v>0</v>
      </c>
      <c r="AY119" s="8">
        <f t="shared" si="50"/>
        <v>0</v>
      </c>
      <c r="AZ119" s="8">
        <f t="shared" si="51"/>
        <v>0</v>
      </c>
      <c r="BA119" s="7">
        <v>0.14417001286877604</v>
      </c>
      <c r="BB119" s="7">
        <v>0.12997384366906015</v>
      </c>
      <c r="BC119" s="12">
        <v>0.78991095627873864</v>
      </c>
      <c r="BD119" s="12">
        <f t="shared" si="52"/>
        <v>0.10266776314385058</v>
      </c>
      <c r="BE119" s="12">
        <f t="shared" si="53"/>
        <v>1.1092232775377655</v>
      </c>
      <c r="BF119" s="12">
        <f t="shared" si="54"/>
        <v>0.11388147273189295</v>
      </c>
    </row>
    <row r="120" spans="16:58" x14ac:dyDescent="0.3">
      <c r="P120" s="5">
        <v>53</v>
      </c>
      <c r="Q120" s="16">
        <v>0</v>
      </c>
      <c r="R120" s="16">
        <v>0</v>
      </c>
      <c r="S120" s="16">
        <v>0</v>
      </c>
      <c r="T120" s="16">
        <v>0</v>
      </c>
      <c r="U120" s="8">
        <f t="shared" si="40"/>
        <v>0</v>
      </c>
      <c r="V120" s="8">
        <f t="shared" si="41"/>
        <v>0</v>
      </c>
      <c r="W120" s="7">
        <v>0.20107147206898399</v>
      </c>
      <c r="X120" s="7">
        <v>0.1868753028692681</v>
      </c>
      <c r="Y120" s="12">
        <v>0.72337809524475238</v>
      </c>
      <c r="Z120" s="12">
        <f t="shared" si="42"/>
        <v>0.13518150063785736</v>
      </c>
      <c r="AA120" s="12">
        <f t="shared" si="43"/>
        <v>1.07596599968936</v>
      </c>
      <c r="AB120" s="12">
        <f t="shared" si="44"/>
        <v>0.14545069847332007</v>
      </c>
      <c r="AE120" s="5">
        <v>53</v>
      </c>
      <c r="AF120" s="16">
        <v>0</v>
      </c>
      <c r="AG120" s="16">
        <v>0</v>
      </c>
      <c r="AH120" s="16">
        <v>0</v>
      </c>
      <c r="AI120" s="16">
        <v>0</v>
      </c>
      <c r="AJ120" s="8">
        <f t="shared" si="45"/>
        <v>0</v>
      </c>
      <c r="AK120" s="8">
        <f t="shared" si="46"/>
        <v>0</v>
      </c>
      <c r="AL120" s="7">
        <v>0.20107147206898399</v>
      </c>
      <c r="AM120" s="7">
        <v>0.1868753028692681</v>
      </c>
      <c r="AN120" s="12">
        <v>0.72337809524475238</v>
      </c>
      <c r="AO120" s="12">
        <f t="shared" si="47"/>
        <v>0.13518150063785736</v>
      </c>
      <c r="AP120" s="12">
        <f t="shared" si="48"/>
        <v>1.07596599968936</v>
      </c>
      <c r="AQ120" s="12">
        <f t="shared" si="49"/>
        <v>0.14545069847332007</v>
      </c>
      <c r="AT120" s="5">
        <v>53</v>
      </c>
      <c r="AU120" s="16">
        <v>0</v>
      </c>
      <c r="AV120" s="16">
        <v>0</v>
      </c>
      <c r="AW120" s="16">
        <v>0</v>
      </c>
      <c r="AX120" s="16">
        <v>0</v>
      </c>
      <c r="AY120" s="8">
        <f t="shared" si="50"/>
        <v>0</v>
      </c>
      <c r="AZ120" s="8">
        <f t="shared" si="51"/>
        <v>0</v>
      </c>
      <c r="BA120" s="7">
        <v>0.20107147206898399</v>
      </c>
      <c r="BB120" s="7">
        <v>0.1868753028692681</v>
      </c>
      <c r="BC120" s="12">
        <v>0.72337809524475238</v>
      </c>
      <c r="BD120" s="12">
        <f t="shared" si="52"/>
        <v>0.13518150063785736</v>
      </c>
      <c r="BE120" s="12">
        <f t="shared" si="53"/>
        <v>1.07596599968936</v>
      </c>
      <c r="BF120" s="12">
        <f t="shared" si="54"/>
        <v>0.14545069847332007</v>
      </c>
    </row>
    <row r="121" spans="16:58" x14ac:dyDescent="0.3">
      <c r="P121" s="5">
        <v>54</v>
      </c>
      <c r="Q121" s="16">
        <v>0</v>
      </c>
      <c r="R121" s="16">
        <v>0</v>
      </c>
      <c r="S121" s="16">
        <v>0</v>
      </c>
      <c r="T121" s="16">
        <v>0</v>
      </c>
      <c r="U121" s="8">
        <f t="shared" si="40"/>
        <v>0</v>
      </c>
      <c r="V121" s="8">
        <f t="shared" si="41"/>
        <v>0</v>
      </c>
      <c r="W121" s="7">
        <v>8.3114819654039621E-2</v>
      </c>
      <c r="X121" s="7">
        <v>6.8918650454323729E-2</v>
      </c>
      <c r="Y121" s="12">
        <v>0.87640250243606765</v>
      </c>
      <c r="Z121" s="12">
        <f t="shared" si="42"/>
        <v>6.0400477722685947E-2</v>
      </c>
      <c r="AA121" s="12">
        <f t="shared" si="43"/>
        <v>1.2059844339105927</v>
      </c>
      <c r="AB121" s="12">
        <f t="shared" si="44"/>
        <v>7.2842035934322785E-2</v>
      </c>
      <c r="AE121" s="5">
        <v>54</v>
      </c>
      <c r="AF121" s="16">
        <v>4</v>
      </c>
      <c r="AG121" s="16">
        <v>2</v>
      </c>
      <c r="AH121" s="16">
        <v>0</v>
      </c>
      <c r="AI121" s="16">
        <v>6</v>
      </c>
      <c r="AJ121" s="8">
        <f t="shared" si="45"/>
        <v>1.3333333333333333</v>
      </c>
      <c r="AK121" s="8">
        <f t="shared" si="46"/>
        <v>0.5</v>
      </c>
      <c r="AL121" s="7">
        <v>8.3114819654039621E-2</v>
      </c>
      <c r="AM121" s="7">
        <v>6.8918650454323729E-2</v>
      </c>
      <c r="AN121" s="12">
        <v>0.87640250243606765</v>
      </c>
      <c r="AO121" s="12">
        <f t="shared" si="47"/>
        <v>0.12219922650465212</v>
      </c>
      <c r="AP121" s="12">
        <f t="shared" si="48"/>
        <v>1.2059844339105927</v>
      </c>
      <c r="AQ121" s="12">
        <f t="shared" si="49"/>
        <v>0.14737036500052519</v>
      </c>
      <c r="AT121" s="5">
        <v>54</v>
      </c>
      <c r="AU121" s="16">
        <v>0</v>
      </c>
      <c r="AV121" s="16">
        <v>0</v>
      </c>
      <c r="AW121" s="16">
        <v>0</v>
      </c>
      <c r="AX121" s="16">
        <v>0</v>
      </c>
      <c r="AY121" s="8">
        <f t="shared" si="50"/>
        <v>0</v>
      </c>
      <c r="AZ121" s="8">
        <f t="shared" si="51"/>
        <v>0</v>
      </c>
      <c r="BA121" s="7">
        <v>8.3114819654039621E-2</v>
      </c>
      <c r="BB121" s="7">
        <v>6.8918650454323729E-2</v>
      </c>
      <c r="BC121" s="12">
        <v>0.87640250243606765</v>
      </c>
      <c r="BD121" s="12">
        <f t="shared" si="52"/>
        <v>6.0400477722685947E-2</v>
      </c>
      <c r="BE121" s="12">
        <f t="shared" si="53"/>
        <v>1.2059844339105927</v>
      </c>
      <c r="BF121" s="12">
        <f t="shared" si="54"/>
        <v>7.2842035934322785E-2</v>
      </c>
    </row>
    <row r="122" spans="16:58" x14ac:dyDescent="0.3">
      <c r="P122" s="5">
        <v>55</v>
      </c>
      <c r="Q122" s="16">
        <v>0</v>
      </c>
      <c r="R122" s="16">
        <v>0</v>
      </c>
      <c r="S122" s="16">
        <v>0</v>
      </c>
      <c r="T122" s="16">
        <v>0</v>
      </c>
      <c r="U122" s="8">
        <f t="shared" si="40"/>
        <v>0</v>
      </c>
      <c r="V122" s="8">
        <f t="shared" si="41"/>
        <v>0</v>
      </c>
      <c r="W122" s="7">
        <v>0.20534296894011089</v>
      </c>
      <c r="X122" s="7">
        <v>0.19933588860089729</v>
      </c>
      <c r="Y122" s="12">
        <v>0.71027719954226398</v>
      </c>
      <c r="Z122" s="12">
        <f t="shared" si="42"/>
        <v>0.14158373672371402</v>
      </c>
      <c r="AA122" s="12">
        <f t="shared" si="43"/>
        <v>1.0301354682359318</v>
      </c>
      <c r="AB122" s="12">
        <f t="shared" si="44"/>
        <v>0.14585042892447603</v>
      </c>
      <c r="AE122" s="5">
        <v>55</v>
      </c>
      <c r="AF122" s="16">
        <v>0</v>
      </c>
      <c r="AG122" s="16">
        <v>0</v>
      </c>
      <c r="AH122" s="16">
        <v>0</v>
      </c>
      <c r="AI122" s="16">
        <v>0</v>
      </c>
      <c r="AJ122" s="8">
        <f t="shared" si="45"/>
        <v>0</v>
      </c>
      <c r="AK122" s="8">
        <f t="shared" si="46"/>
        <v>0</v>
      </c>
      <c r="AL122" s="7">
        <v>0.20534296894011089</v>
      </c>
      <c r="AM122" s="7">
        <v>0.19933588860089729</v>
      </c>
      <c r="AN122" s="12">
        <v>0.71027719954226398</v>
      </c>
      <c r="AO122" s="12">
        <f t="shared" si="47"/>
        <v>0.14158373672371402</v>
      </c>
      <c r="AP122" s="12">
        <f t="shared" si="48"/>
        <v>1.0301354682359318</v>
      </c>
      <c r="AQ122" s="12">
        <f t="shared" si="49"/>
        <v>0.14585042892447603</v>
      </c>
      <c r="AT122" s="5">
        <v>55</v>
      </c>
      <c r="AU122" s="16">
        <v>0</v>
      </c>
      <c r="AV122" s="16">
        <v>0</v>
      </c>
      <c r="AW122" s="16">
        <v>0</v>
      </c>
      <c r="AX122" s="16">
        <v>0</v>
      </c>
      <c r="AY122" s="8">
        <f t="shared" si="50"/>
        <v>0</v>
      </c>
      <c r="AZ122" s="8">
        <f t="shared" si="51"/>
        <v>0</v>
      </c>
      <c r="BA122" s="7">
        <v>0.20534296894011089</v>
      </c>
      <c r="BB122" s="7">
        <v>0.19933588860089729</v>
      </c>
      <c r="BC122" s="12">
        <v>0.71027719954226398</v>
      </c>
      <c r="BD122" s="12">
        <f t="shared" si="52"/>
        <v>0.14158373672371402</v>
      </c>
      <c r="BE122" s="12">
        <f t="shared" si="53"/>
        <v>1.0301354682359318</v>
      </c>
      <c r="BF122" s="12">
        <f t="shared" si="54"/>
        <v>0.14585042892447603</v>
      </c>
    </row>
    <row r="123" spans="16:58" x14ac:dyDescent="0.3">
      <c r="P123" s="5">
        <v>56</v>
      </c>
      <c r="Q123" s="16">
        <v>0</v>
      </c>
      <c r="R123" s="16">
        <v>0</v>
      </c>
      <c r="S123" s="16">
        <v>0</v>
      </c>
      <c r="T123" s="16">
        <v>0</v>
      </c>
      <c r="U123" s="8">
        <f t="shared" si="40"/>
        <v>0</v>
      </c>
      <c r="V123" s="8">
        <f t="shared" si="41"/>
        <v>0</v>
      </c>
      <c r="W123" s="7">
        <v>0.16387665437619703</v>
      </c>
      <c r="X123" s="7">
        <v>0.15786957403698343</v>
      </c>
      <c r="Y123" s="12">
        <v>0.75583018531185175</v>
      </c>
      <c r="Z123" s="12">
        <f t="shared" si="42"/>
        <v>0.11932258939947629</v>
      </c>
      <c r="AA123" s="12">
        <f t="shared" si="43"/>
        <v>1.0380509061094088</v>
      </c>
      <c r="AB123" s="12">
        <f t="shared" si="44"/>
        <v>0.1238629220454473</v>
      </c>
      <c r="AE123" s="5">
        <v>56</v>
      </c>
      <c r="AF123" s="16">
        <v>0</v>
      </c>
      <c r="AG123" s="16">
        <v>0</v>
      </c>
      <c r="AH123" s="16">
        <v>0</v>
      </c>
      <c r="AI123" s="16">
        <v>0</v>
      </c>
      <c r="AJ123" s="8">
        <f t="shared" si="45"/>
        <v>0</v>
      </c>
      <c r="AK123" s="8">
        <f t="shared" si="46"/>
        <v>0</v>
      </c>
      <c r="AL123" s="7">
        <v>0.16387665437619703</v>
      </c>
      <c r="AM123" s="7">
        <v>0.15786957403698343</v>
      </c>
      <c r="AN123" s="12">
        <v>0.75583018531185175</v>
      </c>
      <c r="AO123" s="12">
        <f t="shared" si="47"/>
        <v>0.11932258939947629</v>
      </c>
      <c r="AP123" s="12">
        <f t="shared" si="48"/>
        <v>1.0380509061094088</v>
      </c>
      <c r="AQ123" s="12">
        <f t="shared" si="49"/>
        <v>0.1238629220454473</v>
      </c>
      <c r="AT123" s="5">
        <v>56</v>
      </c>
      <c r="AU123" s="16">
        <v>0</v>
      </c>
      <c r="AV123" s="16">
        <v>0</v>
      </c>
      <c r="AW123" s="16">
        <v>0</v>
      </c>
      <c r="AX123" s="16">
        <v>0</v>
      </c>
      <c r="AY123" s="8">
        <f t="shared" si="50"/>
        <v>0</v>
      </c>
      <c r="AZ123" s="8">
        <f t="shared" si="51"/>
        <v>0</v>
      </c>
      <c r="BA123" s="7">
        <v>0.16387665437619703</v>
      </c>
      <c r="BB123" s="7">
        <v>0.15786957403698343</v>
      </c>
      <c r="BC123" s="12">
        <v>0.75583018531185175</v>
      </c>
      <c r="BD123" s="12">
        <f t="shared" si="52"/>
        <v>0.11932258939947629</v>
      </c>
      <c r="BE123" s="12">
        <f t="shared" si="53"/>
        <v>1.0380509061094088</v>
      </c>
      <c r="BF123" s="12">
        <f t="shared" si="54"/>
        <v>0.1238629220454473</v>
      </c>
    </row>
    <row r="124" spans="16:58" x14ac:dyDescent="0.3">
      <c r="P124" s="5">
        <v>57</v>
      </c>
      <c r="Q124" s="16">
        <v>0</v>
      </c>
      <c r="R124" s="16">
        <v>0</v>
      </c>
      <c r="S124" s="16">
        <v>0</v>
      </c>
      <c r="T124" s="16">
        <v>0</v>
      </c>
      <c r="U124" s="8">
        <f t="shared" si="40"/>
        <v>0</v>
      </c>
      <c r="V124" s="8">
        <f t="shared" si="41"/>
        <v>0</v>
      </c>
      <c r="W124" s="7">
        <v>0.10456362805394799</v>
      </c>
      <c r="X124" s="7">
        <v>9.8556547714734391E-2</v>
      </c>
      <c r="Y124" s="12">
        <v>0.83217088520465632</v>
      </c>
      <c r="Z124" s="12">
        <f t="shared" si="42"/>
        <v>8.2015889554485466E-2</v>
      </c>
      <c r="AA124" s="12">
        <f t="shared" si="43"/>
        <v>1.060950596165368</v>
      </c>
      <c r="AB124" s="12">
        <f t="shared" si="44"/>
        <v>8.701480691786434E-2</v>
      </c>
      <c r="AE124" s="5">
        <v>57</v>
      </c>
      <c r="AF124" s="16">
        <v>0</v>
      </c>
      <c r="AG124" s="16">
        <v>0</v>
      </c>
      <c r="AH124" s="16">
        <v>0</v>
      </c>
      <c r="AI124" s="16">
        <v>0</v>
      </c>
      <c r="AJ124" s="8">
        <f t="shared" si="45"/>
        <v>0</v>
      </c>
      <c r="AK124" s="8">
        <f t="shared" si="46"/>
        <v>0</v>
      </c>
      <c r="AL124" s="7">
        <v>0.10456362805394799</v>
      </c>
      <c r="AM124" s="7">
        <v>9.8556547714734391E-2</v>
      </c>
      <c r="AN124" s="12">
        <v>0.83217088520465632</v>
      </c>
      <c r="AO124" s="12">
        <f t="shared" si="47"/>
        <v>8.2015889554485466E-2</v>
      </c>
      <c r="AP124" s="12">
        <f t="shared" si="48"/>
        <v>1.060950596165368</v>
      </c>
      <c r="AQ124" s="12">
        <f t="shared" si="49"/>
        <v>8.701480691786434E-2</v>
      </c>
      <c r="AT124" s="5">
        <v>57</v>
      </c>
      <c r="AU124" s="16">
        <v>0</v>
      </c>
      <c r="AV124" s="16">
        <v>2</v>
      </c>
      <c r="AW124" s="16">
        <v>1</v>
      </c>
      <c r="AX124" s="16">
        <v>3</v>
      </c>
      <c r="AY124" s="8">
        <f t="shared" si="50"/>
        <v>0</v>
      </c>
      <c r="AZ124" s="8">
        <f t="shared" si="51"/>
        <v>0.5</v>
      </c>
      <c r="BA124" s="7">
        <v>0.10456362805394799</v>
      </c>
      <c r="BB124" s="7">
        <v>9.8556547714734391E-2</v>
      </c>
      <c r="BC124" s="12">
        <v>0.83217088520465632</v>
      </c>
      <c r="BD124" s="12">
        <f t="shared" si="52"/>
        <v>0.16593044695215731</v>
      </c>
      <c r="BE124" s="12">
        <f t="shared" si="53"/>
        <v>1.060950596165368</v>
      </c>
      <c r="BF124" s="12">
        <f t="shared" si="54"/>
        <v>0.17604400661587727</v>
      </c>
    </row>
    <row r="125" spans="16:58" x14ac:dyDescent="0.3">
      <c r="P125" s="5">
        <v>58</v>
      </c>
      <c r="Q125" s="16">
        <v>0</v>
      </c>
      <c r="R125" s="16">
        <v>0</v>
      </c>
      <c r="S125" s="16">
        <v>0</v>
      </c>
      <c r="T125" s="16">
        <v>0</v>
      </c>
      <c r="U125" s="8">
        <f t="shared" si="40"/>
        <v>0</v>
      </c>
      <c r="V125" s="8">
        <f t="shared" si="41"/>
        <v>0</v>
      </c>
      <c r="W125" s="7">
        <v>0.14799234224144453</v>
      </c>
      <c r="X125" s="7">
        <v>0.1347358348322939</v>
      </c>
      <c r="Y125" s="12">
        <v>0.78387725106780437</v>
      </c>
      <c r="Z125" s="12">
        <f t="shared" si="42"/>
        <v>0.10561635582866427</v>
      </c>
      <c r="AA125" s="12">
        <f t="shared" si="43"/>
        <v>1.0983888764681724</v>
      </c>
      <c r="AB125" s="12">
        <f t="shared" si="44"/>
        <v>0.11600783041530927</v>
      </c>
      <c r="AE125" s="5">
        <v>58</v>
      </c>
      <c r="AF125" s="16">
        <v>0</v>
      </c>
      <c r="AG125" s="16">
        <v>0</v>
      </c>
      <c r="AH125" s="16">
        <v>0</v>
      </c>
      <c r="AI125" s="16">
        <v>0</v>
      </c>
      <c r="AJ125" s="8">
        <f t="shared" si="45"/>
        <v>0</v>
      </c>
      <c r="AK125" s="8">
        <f t="shared" si="46"/>
        <v>0</v>
      </c>
      <c r="AL125" s="7">
        <v>0.14799234224144453</v>
      </c>
      <c r="AM125" s="7">
        <v>0.1347358348322939</v>
      </c>
      <c r="AN125" s="12">
        <v>0.78387725106780437</v>
      </c>
      <c r="AO125" s="12">
        <f t="shared" si="47"/>
        <v>0.10561635582866427</v>
      </c>
      <c r="AP125" s="12">
        <f t="shared" si="48"/>
        <v>1.0983888764681724</v>
      </c>
      <c r="AQ125" s="12">
        <f t="shared" si="49"/>
        <v>0.11600783041530927</v>
      </c>
      <c r="AT125" s="5">
        <v>58</v>
      </c>
      <c r="AU125" s="16">
        <v>0</v>
      </c>
      <c r="AV125" s="16">
        <v>0</v>
      </c>
      <c r="AW125" s="16">
        <v>0</v>
      </c>
      <c r="AX125" s="16">
        <v>0</v>
      </c>
      <c r="AY125" s="8">
        <f t="shared" si="50"/>
        <v>0</v>
      </c>
      <c r="AZ125" s="8">
        <f t="shared" si="51"/>
        <v>0</v>
      </c>
      <c r="BA125" s="7">
        <v>0.14799234224144453</v>
      </c>
      <c r="BB125" s="7">
        <v>0.1347358348322939</v>
      </c>
      <c r="BC125" s="12">
        <v>0.78387725106780437</v>
      </c>
      <c r="BD125" s="12">
        <f t="shared" si="52"/>
        <v>0.10561635582866427</v>
      </c>
      <c r="BE125" s="12">
        <f t="shared" si="53"/>
        <v>1.0983888764681724</v>
      </c>
      <c r="BF125" s="12">
        <f t="shared" si="54"/>
        <v>0.11600783041530927</v>
      </c>
    </row>
    <row r="126" spans="16:58" x14ac:dyDescent="0.3">
      <c r="P126" s="5">
        <v>59</v>
      </c>
      <c r="Q126" s="16">
        <v>0</v>
      </c>
      <c r="R126" s="16">
        <v>0</v>
      </c>
      <c r="S126" s="16">
        <v>0</v>
      </c>
      <c r="T126" s="16">
        <v>0</v>
      </c>
      <c r="U126" s="8">
        <f t="shared" si="40"/>
        <v>0</v>
      </c>
      <c r="V126" s="8">
        <f t="shared" si="41"/>
        <v>0</v>
      </c>
      <c r="W126" s="7">
        <v>0.1813430710749912</v>
      </c>
      <c r="X126" s="7">
        <v>0.1753359907357776</v>
      </c>
      <c r="Y126" s="12">
        <v>0.73594887521233243</v>
      </c>
      <c r="Z126" s="12">
        <f t="shared" si="42"/>
        <v>0.12903832516623548</v>
      </c>
      <c r="AA126" s="12">
        <f t="shared" si="43"/>
        <v>1.0342603952217999</v>
      </c>
      <c r="AB126" s="12">
        <f t="shared" si="44"/>
        <v>0.13345922918518985</v>
      </c>
      <c r="AE126" s="5">
        <v>59</v>
      </c>
      <c r="AF126" s="16">
        <v>0</v>
      </c>
      <c r="AG126" s="16">
        <v>0</v>
      </c>
      <c r="AH126" s="16">
        <v>0</v>
      </c>
      <c r="AI126" s="16">
        <v>0</v>
      </c>
      <c r="AJ126" s="8">
        <f t="shared" si="45"/>
        <v>0</v>
      </c>
      <c r="AK126" s="8">
        <f t="shared" si="46"/>
        <v>0</v>
      </c>
      <c r="AL126" s="7">
        <v>0.1813430710749912</v>
      </c>
      <c r="AM126" s="7">
        <v>0.1753359907357776</v>
      </c>
      <c r="AN126" s="12">
        <v>0.73594887521233243</v>
      </c>
      <c r="AO126" s="12">
        <f t="shared" si="47"/>
        <v>0.12903832516623548</v>
      </c>
      <c r="AP126" s="12">
        <f t="shared" si="48"/>
        <v>1.0342603952217999</v>
      </c>
      <c r="AQ126" s="12">
        <f t="shared" si="49"/>
        <v>0.13345922918518985</v>
      </c>
      <c r="AT126" s="5">
        <v>59</v>
      </c>
      <c r="AU126" s="16">
        <v>2</v>
      </c>
      <c r="AV126" s="16">
        <v>2</v>
      </c>
      <c r="AW126" s="16">
        <v>0</v>
      </c>
      <c r="AX126" s="16">
        <v>4</v>
      </c>
      <c r="AY126" s="8">
        <f t="shared" si="50"/>
        <v>0.66666666666666663</v>
      </c>
      <c r="AZ126" s="8">
        <f t="shared" si="51"/>
        <v>0.5</v>
      </c>
      <c r="BA126" s="7">
        <v>0.1813430710749912</v>
      </c>
      <c r="BB126" s="7">
        <v>0.1753359907357776</v>
      </c>
      <c r="BC126" s="12">
        <v>0.73594887521233243</v>
      </c>
      <c r="BD126" s="12">
        <f t="shared" si="52"/>
        <v>0.26106388756006926</v>
      </c>
      <c r="BE126" s="12">
        <f t="shared" si="53"/>
        <v>1.0342603952217999</v>
      </c>
      <c r="BF126" s="12">
        <f t="shared" si="54"/>
        <v>0.27000803952601676</v>
      </c>
    </row>
    <row r="127" spans="16:58" x14ac:dyDescent="0.3">
      <c r="P127" s="5">
        <v>60</v>
      </c>
      <c r="Q127" s="16">
        <v>0</v>
      </c>
      <c r="R127" s="16">
        <v>0</v>
      </c>
      <c r="S127" s="16">
        <v>0</v>
      </c>
      <c r="T127" s="16">
        <v>0</v>
      </c>
      <c r="U127" s="8">
        <f t="shared" si="40"/>
        <v>0</v>
      </c>
      <c r="V127" s="8">
        <f t="shared" si="41"/>
        <v>0</v>
      </c>
      <c r="W127" s="7">
        <v>0.17298257062106775</v>
      </c>
      <c r="X127" s="7">
        <v>0.16697549028185416</v>
      </c>
      <c r="Y127" s="12">
        <v>0.74533312694369291</v>
      </c>
      <c r="Z127" s="12">
        <f t="shared" si="42"/>
        <v>0.12445236429473057</v>
      </c>
      <c r="AA127" s="12">
        <f t="shared" si="43"/>
        <v>1.0359758209367953</v>
      </c>
      <c r="AB127" s="12">
        <f t="shared" si="44"/>
        <v>0.12892964026775861</v>
      </c>
      <c r="AE127" s="5">
        <v>60</v>
      </c>
      <c r="AF127" s="16">
        <v>0</v>
      </c>
      <c r="AG127" s="16">
        <v>0</v>
      </c>
      <c r="AH127" s="16">
        <v>0</v>
      </c>
      <c r="AI127" s="16">
        <v>0</v>
      </c>
      <c r="AJ127" s="8">
        <f t="shared" si="45"/>
        <v>0</v>
      </c>
      <c r="AK127" s="8">
        <f t="shared" si="46"/>
        <v>0</v>
      </c>
      <c r="AL127" s="7">
        <v>0.17298257062106775</v>
      </c>
      <c r="AM127" s="7">
        <v>0.16697549028185416</v>
      </c>
      <c r="AN127" s="12">
        <v>0.74533312694369291</v>
      </c>
      <c r="AO127" s="12">
        <f t="shared" si="47"/>
        <v>0.12445236429473057</v>
      </c>
      <c r="AP127" s="12">
        <f t="shared" si="48"/>
        <v>1.0359758209367953</v>
      </c>
      <c r="AQ127" s="12">
        <f t="shared" si="49"/>
        <v>0.12892964026775861</v>
      </c>
      <c r="AT127" s="5">
        <v>60</v>
      </c>
      <c r="AU127" s="16">
        <v>0</v>
      </c>
      <c r="AV127" s="16">
        <v>0</v>
      </c>
      <c r="AW127" s="16">
        <v>0</v>
      </c>
      <c r="AX127" s="16">
        <v>0</v>
      </c>
      <c r="AY127" s="8">
        <f t="shared" si="50"/>
        <v>0</v>
      </c>
      <c r="AZ127" s="8">
        <f t="shared" si="51"/>
        <v>0</v>
      </c>
      <c r="BA127" s="7">
        <v>0.17298257062106775</v>
      </c>
      <c r="BB127" s="7">
        <v>0.16697549028185416</v>
      </c>
      <c r="BC127" s="12">
        <v>0.74533312694369291</v>
      </c>
      <c r="BD127" s="12">
        <f t="shared" si="52"/>
        <v>0.12445236429473057</v>
      </c>
      <c r="BE127" s="12">
        <f t="shared" si="53"/>
        <v>1.0359758209367953</v>
      </c>
      <c r="BF127" s="12">
        <f t="shared" si="54"/>
        <v>0.12892964026775861</v>
      </c>
    </row>
    <row r="128" spans="16:58" x14ac:dyDescent="0.3">
      <c r="P128" s="5">
        <v>61</v>
      </c>
      <c r="Q128" s="16">
        <v>0</v>
      </c>
      <c r="R128" s="16">
        <v>0</v>
      </c>
      <c r="S128" s="16">
        <v>0</v>
      </c>
      <c r="T128" s="16">
        <v>0</v>
      </c>
      <c r="U128" s="8">
        <f t="shared" si="40"/>
        <v>0</v>
      </c>
      <c r="V128" s="8">
        <f t="shared" si="41"/>
        <v>0</v>
      </c>
      <c r="W128" s="7">
        <v>0.19309977432732572</v>
      </c>
      <c r="X128" s="7">
        <v>0.17984326691817509</v>
      </c>
      <c r="Y128" s="12">
        <v>0.7309870574675742</v>
      </c>
      <c r="Z128" s="12">
        <f t="shared" si="42"/>
        <v>0.13146310048987234</v>
      </c>
      <c r="AA128" s="12">
        <f t="shared" si="43"/>
        <v>1.073711446840999</v>
      </c>
      <c r="AB128" s="12">
        <f t="shared" si="44"/>
        <v>0.14115343583318446</v>
      </c>
      <c r="AE128" s="5">
        <v>61</v>
      </c>
      <c r="AF128" s="16">
        <v>0</v>
      </c>
      <c r="AG128" s="16">
        <v>0</v>
      </c>
      <c r="AH128" s="16">
        <v>0</v>
      </c>
      <c r="AI128" s="16">
        <v>0</v>
      </c>
      <c r="AJ128" s="8">
        <f t="shared" si="45"/>
        <v>0</v>
      </c>
      <c r="AK128" s="8">
        <f t="shared" si="46"/>
        <v>0</v>
      </c>
      <c r="AL128" s="7">
        <v>0.19309977432732572</v>
      </c>
      <c r="AM128" s="7">
        <v>0.17984326691817509</v>
      </c>
      <c r="AN128" s="12">
        <v>0.7309870574675742</v>
      </c>
      <c r="AO128" s="12">
        <f t="shared" si="47"/>
        <v>0.13146310048987234</v>
      </c>
      <c r="AP128" s="12">
        <f t="shared" si="48"/>
        <v>1.073711446840999</v>
      </c>
      <c r="AQ128" s="12">
        <f t="shared" si="49"/>
        <v>0.14115343583318446</v>
      </c>
      <c r="AT128" s="5">
        <v>61</v>
      </c>
      <c r="AU128" s="16">
        <v>0</v>
      </c>
      <c r="AV128" s="16">
        <v>0</v>
      </c>
      <c r="AW128" s="16">
        <v>0</v>
      </c>
      <c r="AX128" s="16">
        <v>0</v>
      </c>
      <c r="AY128" s="8">
        <f t="shared" si="50"/>
        <v>0</v>
      </c>
      <c r="AZ128" s="8">
        <f t="shared" si="51"/>
        <v>0</v>
      </c>
      <c r="BA128" s="7">
        <v>0.19309977432732572</v>
      </c>
      <c r="BB128" s="7">
        <v>0.17984326691817509</v>
      </c>
      <c r="BC128" s="12">
        <v>0.7309870574675742</v>
      </c>
      <c r="BD128" s="12">
        <f t="shared" si="52"/>
        <v>0.13146310048987234</v>
      </c>
      <c r="BE128" s="12">
        <f t="shared" si="53"/>
        <v>1.073711446840999</v>
      </c>
      <c r="BF128" s="12">
        <f t="shared" si="54"/>
        <v>0.14115343583318446</v>
      </c>
    </row>
    <row r="129" spans="16:58" x14ac:dyDescent="0.3">
      <c r="P129" s="5">
        <v>62</v>
      </c>
      <c r="Q129" s="16">
        <v>0</v>
      </c>
      <c r="R129" s="16">
        <v>0</v>
      </c>
      <c r="S129" s="16">
        <v>0</v>
      </c>
      <c r="T129" s="16">
        <v>0</v>
      </c>
      <c r="U129" s="8">
        <f t="shared" si="40"/>
        <v>0</v>
      </c>
      <c r="V129" s="8">
        <f t="shared" si="41"/>
        <v>0</v>
      </c>
      <c r="W129" s="7">
        <v>0.14099894468330781</v>
      </c>
      <c r="X129" s="7">
        <v>0.12774243727415718</v>
      </c>
      <c r="Y129" s="12">
        <v>0.79277034705966298</v>
      </c>
      <c r="Z129" s="12">
        <f t="shared" si="42"/>
        <v>0.10127041633208082</v>
      </c>
      <c r="AA129" s="12">
        <f t="shared" si="43"/>
        <v>1.1037752816685336</v>
      </c>
      <c r="AB129" s="12">
        <f t="shared" si="44"/>
        <v>0.11177978231163217</v>
      </c>
      <c r="AE129" s="5">
        <v>62</v>
      </c>
      <c r="AF129" s="16">
        <v>0</v>
      </c>
      <c r="AG129" s="16">
        <v>0</v>
      </c>
      <c r="AH129" s="16">
        <v>0</v>
      </c>
      <c r="AI129" s="16">
        <v>0</v>
      </c>
      <c r="AJ129" s="8">
        <f t="shared" si="45"/>
        <v>0</v>
      </c>
      <c r="AK129" s="8">
        <f t="shared" si="46"/>
        <v>0</v>
      </c>
      <c r="AL129" s="7">
        <v>0.14099894468330781</v>
      </c>
      <c r="AM129" s="7">
        <v>0.12774243727415718</v>
      </c>
      <c r="AN129" s="12">
        <v>0.79277034705966298</v>
      </c>
      <c r="AO129" s="12">
        <f t="shared" si="47"/>
        <v>0.10127041633208082</v>
      </c>
      <c r="AP129" s="12">
        <f t="shared" si="48"/>
        <v>1.1037752816685336</v>
      </c>
      <c r="AQ129" s="12">
        <f t="shared" si="49"/>
        <v>0.11177978231163217</v>
      </c>
      <c r="AT129" s="5">
        <v>62</v>
      </c>
      <c r="AU129" s="16">
        <v>0</v>
      </c>
      <c r="AV129" s="16">
        <v>0</v>
      </c>
      <c r="AW129" s="16">
        <v>0</v>
      </c>
      <c r="AX129" s="16">
        <v>0</v>
      </c>
      <c r="AY129" s="8">
        <f t="shared" si="50"/>
        <v>0</v>
      </c>
      <c r="AZ129" s="8">
        <f t="shared" si="51"/>
        <v>0</v>
      </c>
      <c r="BA129" s="7">
        <v>0.14099894468330781</v>
      </c>
      <c r="BB129" s="7">
        <v>0.12774243727415718</v>
      </c>
      <c r="BC129" s="12">
        <v>0.79277034705966298</v>
      </c>
      <c r="BD129" s="12">
        <f t="shared" si="52"/>
        <v>0.10127041633208082</v>
      </c>
      <c r="BE129" s="12">
        <f t="shared" si="53"/>
        <v>1.1037752816685336</v>
      </c>
      <c r="BF129" s="12">
        <f t="shared" si="54"/>
        <v>0.11177978231163217</v>
      </c>
    </row>
    <row r="130" spans="16:58" x14ac:dyDescent="0.3">
      <c r="P130" s="5">
        <v>63</v>
      </c>
      <c r="Q130" s="16">
        <v>0</v>
      </c>
      <c r="R130" s="16">
        <v>0</v>
      </c>
      <c r="S130" s="16">
        <v>0</v>
      </c>
      <c r="T130" s="16">
        <v>0</v>
      </c>
      <c r="U130" s="8">
        <f t="shared" si="40"/>
        <v>0</v>
      </c>
      <c r="V130" s="8">
        <f t="shared" si="41"/>
        <v>0</v>
      </c>
      <c r="W130" s="7">
        <v>0.19885619781417732</v>
      </c>
      <c r="X130" s="7">
        <v>0.18559969040502669</v>
      </c>
      <c r="Y130" s="12">
        <v>0.72474657880961135</v>
      </c>
      <c r="Z130" s="12">
        <f t="shared" si="42"/>
        <v>0.13451274064916616</v>
      </c>
      <c r="AA130" s="12">
        <f t="shared" si="43"/>
        <v>1.0714252668214128</v>
      </c>
      <c r="AB130" s="12">
        <f t="shared" si="44"/>
        <v>0.14412034904091234</v>
      </c>
      <c r="AE130" s="5">
        <v>63</v>
      </c>
      <c r="AF130" s="16">
        <v>0</v>
      </c>
      <c r="AG130" s="16">
        <v>0</v>
      </c>
      <c r="AH130" s="16">
        <v>0</v>
      </c>
      <c r="AI130" s="16">
        <v>0</v>
      </c>
      <c r="AJ130" s="8">
        <f t="shared" si="45"/>
        <v>0</v>
      </c>
      <c r="AK130" s="8">
        <f t="shared" si="46"/>
        <v>0</v>
      </c>
      <c r="AL130" s="7">
        <v>0.19885619781417732</v>
      </c>
      <c r="AM130" s="7">
        <v>0.18559969040502669</v>
      </c>
      <c r="AN130" s="12">
        <v>0.72474657880961135</v>
      </c>
      <c r="AO130" s="12">
        <f t="shared" si="47"/>
        <v>0.13451274064916616</v>
      </c>
      <c r="AP130" s="12">
        <f t="shared" si="48"/>
        <v>1.0714252668214128</v>
      </c>
      <c r="AQ130" s="12">
        <f t="shared" si="49"/>
        <v>0.14412034904091234</v>
      </c>
      <c r="AT130" s="5">
        <v>63</v>
      </c>
      <c r="AU130" s="16">
        <v>1</v>
      </c>
      <c r="AV130" s="16">
        <v>1</v>
      </c>
      <c r="AW130" s="16">
        <v>0</v>
      </c>
      <c r="AX130" s="16">
        <v>2</v>
      </c>
      <c r="AY130" s="8">
        <f t="shared" si="50"/>
        <v>0.33333333333333331</v>
      </c>
      <c r="AZ130" s="8">
        <f t="shared" si="51"/>
        <v>0.25</v>
      </c>
      <c r="BA130" s="7">
        <v>0.19885619781417732</v>
      </c>
      <c r="BB130" s="7">
        <v>0.18559969040502669</v>
      </c>
      <c r="BC130" s="12">
        <v>0.72474657880961135</v>
      </c>
      <c r="BD130" s="12">
        <f t="shared" si="52"/>
        <v>0.20332609594676332</v>
      </c>
      <c r="BE130" s="12">
        <f t="shared" si="53"/>
        <v>1.0714252668214128</v>
      </c>
      <c r="BF130" s="12">
        <f t="shared" si="54"/>
        <v>0.21784871660151708</v>
      </c>
    </row>
    <row r="131" spans="16:58" x14ac:dyDescent="0.3">
      <c r="P131" s="5">
        <v>65</v>
      </c>
      <c r="Q131" s="16">
        <v>0</v>
      </c>
      <c r="R131" s="16">
        <v>0</v>
      </c>
      <c r="S131" s="16">
        <v>0</v>
      </c>
      <c r="T131" s="16">
        <v>0</v>
      </c>
      <c r="U131" s="8">
        <f t="shared" si="40"/>
        <v>0</v>
      </c>
      <c r="V131" s="8">
        <f t="shared" si="41"/>
        <v>0</v>
      </c>
      <c r="W131" s="7">
        <v>0.20704745072171296</v>
      </c>
      <c r="X131" s="7">
        <v>0.19379094331256233</v>
      </c>
      <c r="Y131" s="12">
        <v>0.71604800698955529</v>
      </c>
      <c r="Z131" s="12">
        <f t="shared" si="42"/>
        <v>0.13876361873158613</v>
      </c>
      <c r="AA131" s="12">
        <f t="shared" si="43"/>
        <v>1.0684062277759256</v>
      </c>
      <c r="AB131" s="12">
        <f t="shared" si="44"/>
        <v>0.1482559144415507</v>
      </c>
      <c r="AE131" s="5">
        <v>65</v>
      </c>
      <c r="AF131" s="16">
        <v>0</v>
      </c>
      <c r="AG131" s="16">
        <v>0</v>
      </c>
      <c r="AH131" s="16">
        <v>0</v>
      </c>
      <c r="AI131" s="16">
        <v>0</v>
      </c>
      <c r="AJ131" s="8">
        <f t="shared" si="45"/>
        <v>0</v>
      </c>
      <c r="AK131" s="8">
        <f t="shared" si="46"/>
        <v>0</v>
      </c>
      <c r="AL131" s="7">
        <v>0.20704745072171296</v>
      </c>
      <c r="AM131" s="7">
        <v>0.19379094331256233</v>
      </c>
      <c r="AN131" s="12">
        <v>0.71604800698955529</v>
      </c>
      <c r="AO131" s="12">
        <f t="shared" si="47"/>
        <v>0.13876361873158613</v>
      </c>
      <c r="AP131" s="12">
        <f t="shared" si="48"/>
        <v>1.0684062277759256</v>
      </c>
      <c r="AQ131" s="12">
        <f t="shared" si="49"/>
        <v>0.1482559144415507</v>
      </c>
      <c r="AT131" s="5">
        <v>65</v>
      </c>
      <c r="AU131" s="16">
        <v>0</v>
      </c>
      <c r="AV131" s="16">
        <v>2</v>
      </c>
      <c r="AW131" s="16">
        <v>0</v>
      </c>
      <c r="AX131" s="16">
        <v>2</v>
      </c>
      <c r="AY131" s="8">
        <f t="shared" si="50"/>
        <v>0</v>
      </c>
      <c r="AZ131" s="8">
        <f t="shared" si="51"/>
        <v>0.5</v>
      </c>
      <c r="BA131" s="7">
        <v>0.20704745072171296</v>
      </c>
      <c r="BB131" s="7">
        <v>0.19379094331256233</v>
      </c>
      <c r="BC131" s="12">
        <v>0.71604800698955529</v>
      </c>
      <c r="BD131" s="12">
        <f t="shared" si="52"/>
        <v>0.28073961523680846</v>
      </c>
      <c r="BE131" s="12">
        <f t="shared" si="53"/>
        <v>1.0684062277759256</v>
      </c>
      <c r="BF131" s="12">
        <f t="shared" si="54"/>
        <v>0.29994395330242329</v>
      </c>
    </row>
    <row r="132" spans="16:58" x14ac:dyDescent="0.3">
      <c r="P132" s="5">
        <v>66</v>
      </c>
      <c r="Q132" s="16">
        <v>0</v>
      </c>
      <c r="R132" s="16">
        <v>0</v>
      </c>
      <c r="S132" s="16">
        <v>0</v>
      </c>
      <c r="T132" s="16">
        <v>0</v>
      </c>
      <c r="U132" s="8">
        <f t="shared" si="40"/>
        <v>0</v>
      </c>
      <c r="V132" s="8">
        <f t="shared" si="41"/>
        <v>0</v>
      </c>
      <c r="W132" s="7">
        <v>0.15386810155716188</v>
      </c>
      <c r="X132" s="7">
        <v>0.14061159414801125</v>
      </c>
      <c r="Y132" s="12">
        <v>0.77655819005688054</v>
      </c>
      <c r="Z132" s="12">
        <f t="shared" si="42"/>
        <v>0.10919308505259227</v>
      </c>
      <c r="AA132" s="12">
        <f t="shared" si="43"/>
        <v>1.0942774846517742</v>
      </c>
      <c r="AB132" s="12">
        <f t="shared" si="44"/>
        <v>0.11948753445271791</v>
      </c>
      <c r="AE132" s="5">
        <v>66</v>
      </c>
      <c r="AF132" s="16">
        <v>0</v>
      </c>
      <c r="AG132" s="16">
        <v>0</v>
      </c>
      <c r="AH132" s="16">
        <v>0</v>
      </c>
      <c r="AI132" s="16">
        <v>0</v>
      </c>
      <c r="AJ132" s="8">
        <f t="shared" si="45"/>
        <v>0</v>
      </c>
      <c r="AK132" s="8">
        <f t="shared" si="46"/>
        <v>0</v>
      </c>
      <c r="AL132" s="7">
        <v>0.15386810155716188</v>
      </c>
      <c r="AM132" s="7">
        <v>0.14061159414801125</v>
      </c>
      <c r="AN132" s="12">
        <v>0.77655819005688054</v>
      </c>
      <c r="AO132" s="12">
        <f t="shared" si="47"/>
        <v>0.10919308505259227</v>
      </c>
      <c r="AP132" s="12">
        <f t="shared" si="48"/>
        <v>1.0942774846517742</v>
      </c>
      <c r="AQ132" s="12">
        <f t="shared" si="49"/>
        <v>0.11948753445271791</v>
      </c>
      <c r="AT132" s="5">
        <v>66</v>
      </c>
      <c r="AU132" s="16">
        <v>0</v>
      </c>
      <c r="AV132" s="16">
        <v>0</v>
      </c>
      <c r="AW132" s="16">
        <v>0</v>
      </c>
      <c r="AX132" s="16">
        <v>0</v>
      </c>
      <c r="AY132" s="8">
        <f t="shared" si="50"/>
        <v>0</v>
      </c>
      <c r="AZ132" s="8">
        <f t="shared" si="51"/>
        <v>0</v>
      </c>
      <c r="BA132" s="7">
        <v>0.15386810155716188</v>
      </c>
      <c r="BB132" s="7">
        <v>0.14061159414801125</v>
      </c>
      <c r="BC132" s="12">
        <v>0.77655819005688054</v>
      </c>
      <c r="BD132" s="12">
        <f t="shared" si="52"/>
        <v>0.10919308505259227</v>
      </c>
      <c r="BE132" s="12">
        <f t="shared" si="53"/>
        <v>1.0942774846517742</v>
      </c>
      <c r="BF132" s="12">
        <f t="shared" si="54"/>
        <v>0.11948753445271791</v>
      </c>
    </row>
    <row r="133" spans="16:58" x14ac:dyDescent="0.3">
      <c r="P133" s="5">
        <v>67</v>
      </c>
      <c r="Q133" s="16">
        <v>0</v>
      </c>
      <c r="R133" s="16">
        <v>0</v>
      </c>
      <c r="S133" s="16">
        <v>0</v>
      </c>
      <c r="T133" s="16">
        <v>0</v>
      </c>
      <c r="U133" s="8">
        <f t="shared" si="40"/>
        <v>0</v>
      </c>
      <c r="V133" s="8">
        <f t="shared" si="41"/>
        <v>0</v>
      </c>
      <c r="W133" s="7">
        <v>0.18563852294218522</v>
      </c>
      <c r="X133" s="7">
        <v>0.17238201553303459</v>
      </c>
      <c r="Y133" s="12">
        <v>0.7392374502494562</v>
      </c>
      <c r="Z133" s="12">
        <f t="shared" si="42"/>
        <v>0.12743124163150263</v>
      </c>
      <c r="AA133" s="12">
        <f t="shared" si="43"/>
        <v>1.0769019167583072</v>
      </c>
      <c r="AB133" s="12">
        <f t="shared" si="44"/>
        <v>0.13723094836785618</v>
      </c>
      <c r="AE133" s="5">
        <v>67</v>
      </c>
      <c r="AF133" s="16">
        <v>0</v>
      </c>
      <c r="AG133" s="16">
        <v>0</v>
      </c>
      <c r="AH133" s="16">
        <v>0</v>
      </c>
      <c r="AI133" s="16">
        <v>0</v>
      </c>
      <c r="AJ133" s="8">
        <f t="shared" si="45"/>
        <v>0</v>
      </c>
      <c r="AK133" s="8">
        <f t="shared" si="46"/>
        <v>0</v>
      </c>
      <c r="AL133" s="7">
        <v>0.18563852294218522</v>
      </c>
      <c r="AM133" s="7">
        <v>0.17238201553303459</v>
      </c>
      <c r="AN133" s="12">
        <v>0.7392374502494562</v>
      </c>
      <c r="AO133" s="12">
        <f t="shared" si="47"/>
        <v>0.12743124163150263</v>
      </c>
      <c r="AP133" s="12">
        <f t="shared" si="48"/>
        <v>1.0769019167583072</v>
      </c>
      <c r="AQ133" s="12">
        <f t="shared" si="49"/>
        <v>0.13723094836785618</v>
      </c>
      <c r="AT133" s="5">
        <v>67</v>
      </c>
      <c r="AU133" s="16">
        <v>1</v>
      </c>
      <c r="AV133" s="16">
        <v>1</v>
      </c>
      <c r="AW133" s="16">
        <v>2</v>
      </c>
      <c r="AX133" s="16">
        <v>4</v>
      </c>
      <c r="AY133" s="8">
        <f t="shared" si="50"/>
        <v>0.33333333333333331</v>
      </c>
      <c r="AZ133" s="8">
        <f t="shared" si="51"/>
        <v>0.25</v>
      </c>
      <c r="BA133" s="7">
        <v>0.18563852294218522</v>
      </c>
      <c r="BB133" s="7">
        <v>0.17238201553303459</v>
      </c>
      <c r="BC133" s="12">
        <v>0.7392374502494562</v>
      </c>
      <c r="BD133" s="12">
        <f t="shared" si="52"/>
        <v>0.19262187906913858</v>
      </c>
      <c r="BE133" s="12">
        <f t="shared" si="53"/>
        <v>1.0769019167583072</v>
      </c>
      <c r="BF133" s="12">
        <f t="shared" si="54"/>
        <v>0.20743487077914219</v>
      </c>
    </row>
    <row r="134" spans="16:58" x14ac:dyDescent="0.3">
      <c r="P134" s="5">
        <v>68</v>
      </c>
      <c r="Q134" s="16">
        <v>0</v>
      </c>
      <c r="R134" s="16">
        <v>0</v>
      </c>
      <c r="S134" s="16">
        <v>0</v>
      </c>
      <c r="T134" s="16">
        <v>0</v>
      </c>
      <c r="U134" s="8">
        <f t="shared" si="40"/>
        <v>0</v>
      </c>
      <c r="V134" s="8">
        <f t="shared" si="41"/>
        <v>0</v>
      </c>
      <c r="W134" s="7">
        <v>0.30112322959574822</v>
      </c>
      <c r="X134" s="7">
        <v>0.31029089529076281</v>
      </c>
      <c r="Y134" s="12">
        <v>0.61164015098016467</v>
      </c>
      <c r="Z134" s="12">
        <f t="shared" si="42"/>
        <v>0.18978637004341264</v>
      </c>
      <c r="AA134" s="12">
        <f t="shared" si="43"/>
        <v>0.9704546094192551</v>
      </c>
      <c r="AB134" s="12">
        <f t="shared" si="44"/>
        <v>0.18417905761357822</v>
      </c>
      <c r="AE134" s="5">
        <v>68</v>
      </c>
      <c r="AF134" s="16">
        <v>0</v>
      </c>
      <c r="AG134" s="16">
        <v>0</v>
      </c>
      <c r="AH134" s="16">
        <v>0</v>
      </c>
      <c r="AI134" s="16">
        <v>0</v>
      </c>
      <c r="AJ134" s="8">
        <f t="shared" si="45"/>
        <v>0</v>
      </c>
      <c r="AK134" s="8">
        <f t="shared" si="46"/>
        <v>0</v>
      </c>
      <c r="AL134" s="7">
        <v>0.30112322959574822</v>
      </c>
      <c r="AM134" s="7">
        <v>0.31029089529076281</v>
      </c>
      <c r="AN134" s="12">
        <v>0.61164015098016467</v>
      </c>
      <c r="AO134" s="12">
        <f t="shared" si="47"/>
        <v>0.18978637004341264</v>
      </c>
      <c r="AP134" s="12">
        <f t="shared" si="48"/>
        <v>0.9704546094192551</v>
      </c>
      <c r="AQ134" s="12">
        <f t="shared" si="49"/>
        <v>0.18417905761357822</v>
      </c>
      <c r="AT134" s="5">
        <v>68</v>
      </c>
      <c r="AU134" s="16">
        <v>3</v>
      </c>
      <c r="AV134" s="16">
        <v>5</v>
      </c>
      <c r="AW134" s="16">
        <v>0</v>
      </c>
      <c r="AX134" s="16">
        <v>8</v>
      </c>
      <c r="AY134" s="8">
        <f t="shared" si="50"/>
        <v>1</v>
      </c>
      <c r="AZ134" s="8">
        <f t="shared" si="51"/>
        <v>1.25</v>
      </c>
      <c r="BA134" s="7">
        <v>0.30112322959574822</v>
      </c>
      <c r="BB134" s="7">
        <v>0.31029089529076281</v>
      </c>
      <c r="BC134" s="12">
        <v>0.61164015098016467</v>
      </c>
      <c r="BD134" s="12">
        <f t="shared" si="52"/>
        <v>0.67523618131820684</v>
      </c>
      <c r="BE134" s="12">
        <f t="shared" si="53"/>
        <v>0.9704546094192551</v>
      </c>
      <c r="BF134" s="12">
        <f t="shared" si="54"/>
        <v>0.65528606460690975</v>
      </c>
    </row>
    <row r="135" spans="16:58" x14ac:dyDescent="0.3">
      <c r="P135" s="5">
        <v>69</v>
      </c>
      <c r="Q135" s="16">
        <v>0</v>
      </c>
      <c r="R135" s="16">
        <v>0</v>
      </c>
      <c r="S135" s="16">
        <v>0</v>
      </c>
      <c r="T135" s="16">
        <v>0</v>
      </c>
      <c r="U135" s="8">
        <f t="shared" si="40"/>
        <v>0</v>
      </c>
      <c r="V135" s="8">
        <f t="shared" si="41"/>
        <v>0</v>
      </c>
      <c r="W135" s="7">
        <v>0.26656267662578137</v>
      </c>
      <c r="X135" s="7">
        <v>0.27573034232079596</v>
      </c>
      <c r="Y135" s="12">
        <v>0.63929340199687879</v>
      </c>
      <c r="Z135" s="12">
        <f t="shared" si="42"/>
        <v>0.17627258857602562</v>
      </c>
      <c r="AA135" s="12">
        <f t="shared" si="43"/>
        <v>0.96675133531605106</v>
      </c>
      <c r="AB135" s="12">
        <f t="shared" si="44"/>
        <v>0.17041176038548966</v>
      </c>
      <c r="AE135" s="5">
        <v>69</v>
      </c>
      <c r="AF135" s="16">
        <v>0</v>
      </c>
      <c r="AG135" s="16">
        <v>0</v>
      </c>
      <c r="AH135" s="16">
        <v>0</v>
      </c>
      <c r="AI135" s="16">
        <v>0</v>
      </c>
      <c r="AJ135" s="8">
        <f t="shared" si="45"/>
        <v>0</v>
      </c>
      <c r="AK135" s="8">
        <f t="shared" si="46"/>
        <v>0</v>
      </c>
      <c r="AL135" s="7">
        <v>0.26656267662578137</v>
      </c>
      <c r="AM135" s="7">
        <v>0.27573034232079596</v>
      </c>
      <c r="AN135" s="12">
        <v>0.63929340199687879</v>
      </c>
      <c r="AO135" s="12">
        <f t="shared" si="47"/>
        <v>0.17627258857602562</v>
      </c>
      <c r="AP135" s="12">
        <f t="shared" si="48"/>
        <v>0.96675133531605106</v>
      </c>
      <c r="AQ135" s="12">
        <f t="shared" si="49"/>
        <v>0.17041176038548966</v>
      </c>
      <c r="AT135" s="5">
        <v>69</v>
      </c>
      <c r="AU135" s="16">
        <v>4</v>
      </c>
      <c r="AV135" s="16">
        <v>8</v>
      </c>
      <c r="AW135" s="16">
        <v>1</v>
      </c>
      <c r="AX135" s="16">
        <v>13</v>
      </c>
      <c r="AY135" s="8">
        <f t="shared" si="50"/>
        <v>1.3333333333333333</v>
      </c>
      <c r="AZ135" s="8">
        <f t="shared" si="51"/>
        <v>2</v>
      </c>
      <c r="BA135" s="7">
        <v>0.26656267662578137</v>
      </c>
      <c r="BB135" s="7">
        <v>0.27573034232079596</v>
      </c>
      <c r="BC135" s="12">
        <v>0.63929340199687879</v>
      </c>
      <c r="BD135" s="12">
        <f t="shared" si="52"/>
        <v>0.89768578458226811</v>
      </c>
      <c r="BE135" s="12">
        <f t="shared" si="53"/>
        <v>0.96675133531605106</v>
      </c>
      <c r="BF135" s="12">
        <f t="shared" si="54"/>
        <v>0.86783893093914466</v>
      </c>
    </row>
    <row r="136" spans="16:58" x14ac:dyDescent="0.3">
      <c r="P136" s="5">
        <v>70</v>
      </c>
      <c r="Q136" s="16">
        <v>0</v>
      </c>
      <c r="R136" s="16">
        <v>0</v>
      </c>
      <c r="S136" s="16">
        <v>0</v>
      </c>
      <c r="T136" s="16">
        <v>0</v>
      </c>
      <c r="U136" s="8">
        <f t="shared" si="40"/>
        <v>0</v>
      </c>
      <c r="V136" s="8">
        <f t="shared" si="41"/>
        <v>0</v>
      </c>
      <c r="W136" s="7">
        <v>0.329128769637616</v>
      </c>
      <c r="X136" s="7">
        <v>0.3382964353326306</v>
      </c>
      <c r="Y136" s="12">
        <v>0.59092714257628531</v>
      </c>
      <c r="Z136" s="12">
        <f t="shared" si="42"/>
        <v>0.19990854587485449</v>
      </c>
      <c r="AA136" s="12">
        <f t="shared" si="43"/>
        <v>0.97290049572647586</v>
      </c>
      <c r="AB136" s="12">
        <f t="shared" si="44"/>
        <v>0.19449112338160487</v>
      </c>
      <c r="AE136" s="5">
        <v>70</v>
      </c>
      <c r="AF136" s="16">
        <v>0</v>
      </c>
      <c r="AG136" s="16">
        <v>0</v>
      </c>
      <c r="AH136" s="16">
        <v>0</v>
      </c>
      <c r="AI136" s="16">
        <v>0</v>
      </c>
      <c r="AJ136" s="8">
        <f t="shared" si="45"/>
        <v>0</v>
      </c>
      <c r="AK136" s="8">
        <f t="shared" si="46"/>
        <v>0</v>
      </c>
      <c r="AL136" s="7">
        <v>0.329128769637616</v>
      </c>
      <c r="AM136" s="7">
        <v>0.3382964353326306</v>
      </c>
      <c r="AN136" s="12">
        <v>0.59092714257628531</v>
      </c>
      <c r="AO136" s="12">
        <f t="shared" si="47"/>
        <v>0.19990854587485449</v>
      </c>
      <c r="AP136" s="12">
        <f t="shared" si="48"/>
        <v>0.97290049572647586</v>
      </c>
      <c r="AQ136" s="12">
        <f t="shared" si="49"/>
        <v>0.19449112338160487</v>
      </c>
      <c r="AT136" s="5">
        <v>70</v>
      </c>
      <c r="AU136" s="16">
        <v>1</v>
      </c>
      <c r="AV136" s="16">
        <v>5</v>
      </c>
      <c r="AW136" s="16">
        <v>1</v>
      </c>
      <c r="AX136" s="16">
        <v>7</v>
      </c>
      <c r="AY136" s="8">
        <f t="shared" si="50"/>
        <v>0.33333333333333331</v>
      </c>
      <c r="AZ136" s="8">
        <f t="shared" si="51"/>
        <v>1.25</v>
      </c>
      <c r="BA136" s="7">
        <v>0.329128769637616</v>
      </c>
      <c r="BB136" s="7">
        <v>0.3382964353326306</v>
      </c>
      <c r="BC136" s="12">
        <v>0.59092714257628531</v>
      </c>
      <c r="BD136" s="12">
        <f t="shared" si="52"/>
        <v>0.7112496176544979</v>
      </c>
      <c r="BE136" s="12">
        <f t="shared" si="53"/>
        <v>0.97290049572647586</v>
      </c>
      <c r="BF136" s="12">
        <f t="shared" si="54"/>
        <v>0.69197510560132747</v>
      </c>
    </row>
    <row r="137" spans="16:58" x14ac:dyDescent="0.3">
      <c r="P137" s="5">
        <v>71</v>
      </c>
      <c r="Q137" s="16">
        <v>0</v>
      </c>
      <c r="R137" s="16">
        <v>0</v>
      </c>
      <c r="S137" s="16">
        <v>0</v>
      </c>
      <c r="T137" s="16">
        <v>0</v>
      </c>
      <c r="U137" s="8">
        <f t="shared" si="40"/>
        <v>0</v>
      </c>
      <c r="V137" s="8">
        <f t="shared" si="41"/>
        <v>0</v>
      </c>
      <c r="W137" s="7">
        <v>0.25919520742712843</v>
      </c>
      <c r="X137" s="7">
        <v>0.26836287312214302</v>
      </c>
      <c r="Y137" s="12">
        <v>0.64551488785670508</v>
      </c>
      <c r="Z137" s="12">
        <f t="shared" si="42"/>
        <v>0.17323222994834334</v>
      </c>
      <c r="AA137" s="12">
        <f t="shared" si="43"/>
        <v>0.9658385469332712</v>
      </c>
      <c r="AB137" s="12">
        <f t="shared" si="44"/>
        <v>0.16731436525531823</v>
      </c>
      <c r="AE137" s="5">
        <v>71</v>
      </c>
      <c r="AF137" s="16">
        <v>0</v>
      </c>
      <c r="AG137" s="16">
        <v>0</v>
      </c>
      <c r="AH137" s="16">
        <v>0</v>
      </c>
      <c r="AI137" s="16">
        <v>0</v>
      </c>
      <c r="AJ137" s="8">
        <f t="shared" si="45"/>
        <v>0</v>
      </c>
      <c r="AK137" s="8">
        <f t="shared" si="46"/>
        <v>0</v>
      </c>
      <c r="AL137" s="7">
        <v>0.25919520742712843</v>
      </c>
      <c r="AM137" s="7">
        <v>0.26836287312214302</v>
      </c>
      <c r="AN137" s="12">
        <v>0.64551488785670508</v>
      </c>
      <c r="AO137" s="12">
        <f t="shared" si="47"/>
        <v>0.17323222994834334</v>
      </c>
      <c r="AP137" s="12">
        <f t="shared" si="48"/>
        <v>0.9658385469332712</v>
      </c>
      <c r="AQ137" s="12">
        <f t="shared" si="49"/>
        <v>0.16731436525531823</v>
      </c>
      <c r="AT137" s="5">
        <v>71</v>
      </c>
      <c r="AU137" s="16">
        <v>2</v>
      </c>
      <c r="AV137" s="16">
        <v>2</v>
      </c>
      <c r="AW137" s="16">
        <v>1</v>
      </c>
      <c r="AX137" s="16">
        <v>5</v>
      </c>
      <c r="AY137" s="8">
        <f t="shared" si="50"/>
        <v>0.66666666666666663</v>
      </c>
      <c r="AZ137" s="8">
        <f t="shared" si="51"/>
        <v>0.5</v>
      </c>
      <c r="BA137" s="7">
        <v>0.25919520742712843</v>
      </c>
      <c r="BB137" s="7">
        <v>0.26836287312214302</v>
      </c>
      <c r="BC137" s="12">
        <v>0.64551488785670508</v>
      </c>
      <c r="BD137" s="12">
        <f t="shared" si="52"/>
        <v>0.35047478601999082</v>
      </c>
      <c r="BE137" s="12">
        <f t="shared" si="53"/>
        <v>0.9658385469332712</v>
      </c>
      <c r="BF137" s="12">
        <f t="shared" si="54"/>
        <v>0.33850205806629707</v>
      </c>
    </row>
    <row r="138" spans="16:58" x14ac:dyDescent="0.3">
      <c r="P138" s="5">
        <v>72</v>
      </c>
      <c r="Q138" s="16">
        <v>0</v>
      </c>
      <c r="R138" s="16">
        <v>0</v>
      </c>
      <c r="S138" s="16">
        <v>0</v>
      </c>
      <c r="T138" s="16">
        <v>0</v>
      </c>
      <c r="U138" s="8">
        <f t="shared" si="40"/>
        <v>0</v>
      </c>
      <c r="V138" s="8">
        <f t="shared" si="41"/>
        <v>0</v>
      </c>
      <c r="W138" s="7">
        <v>0.17439353743057426</v>
      </c>
      <c r="X138" s="7">
        <v>0.18356120312558885</v>
      </c>
      <c r="Y138" s="12">
        <v>0.72694425951495978</v>
      </c>
      <c r="Z138" s="12">
        <f t="shared" si="42"/>
        <v>0.13343876288180631</v>
      </c>
      <c r="AA138" s="12">
        <f t="shared" si="43"/>
        <v>0.95005662667866553</v>
      </c>
      <c r="AB138" s="12">
        <f t="shared" si="44"/>
        <v>0.12677438093166324</v>
      </c>
      <c r="AE138" s="5">
        <v>72</v>
      </c>
      <c r="AF138" s="16">
        <v>0</v>
      </c>
      <c r="AG138" s="16">
        <v>0</v>
      </c>
      <c r="AH138" s="16">
        <v>0</v>
      </c>
      <c r="AI138" s="16">
        <v>0</v>
      </c>
      <c r="AJ138" s="8">
        <f t="shared" si="45"/>
        <v>0</v>
      </c>
      <c r="AK138" s="8">
        <f t="shared" si="46"/>
        <v>0</v>
      </c>
      <c r="AL138" s="7">
        <v>0.17439353743057426</v>
      </c>
      <c r="AM138" s="7">
        <v>0.18356120312558885</v>
      </c>
      <c r="AN138" s="12">
        <v>0.72694425951495978</v>
      </c>
      <c r="AO138" s="12">
        <f t="shared" si="47"/>
        <v>0.13343876288180631</v>
      </c>
      <c r="AP138" s="12">
        <f t="shared" si="48"/>
        <v>0.95005662667866553</v>
      </c>
      <c r="AQ138" s="12">
        <f t="shared" si="49"/>
        <v>0.12677438093166324</v>
      </c>
      <c r="AT138" s="5">
        <v>72</v>
      </c>
      <c r="AU138" s="16">
        <v>0</v>
      </c>
      <c r="AV138" s="16">
        <v>0</v>
      </c>
      <c r="AW138" s="16">
        <v>0</v>
      </c>
      <c r="AX138" s="16">
        <v>0</v>
      </c>
      <c r="AY138" s="8">
        <f t="shared" si="50"/>
        <v>0</v>
      </c>
      <c r="AZ138" s="8">
        <f t="shared" si="51"/>
        <v>0</v>
      </c>
      <c r="BA138" s="7">
        <v>0.17439353743057426</v>
      </c>
      <c r="BB138" s="7">
        <v>0.18356120312558885</v>
      </c>
      <c r="BC138" s="12">
        <v>0.72694425951495978</v>
      </c>
      <c r="BD138" s="12">
        <f t="shared" si="52"/>
        <v>0.13343876288180631</v>
      </c>
      <c r="BE138" s="12">
        <f t="shared" si="53"/>
        <v>0.95005662667866553</v>
      </c>
      <c r="BF138" s="12">
        <f t="shared" si="54"/>
        <v>0.12677438093166324</v>
      </c>
    </row>
    <row r="139" spans="16:58" x14ac:dyDescent="0.3">
      <c r="P139" s="5">
        <v>74</v>
      </c>
      <c r="Q139" s="16">
        <v>0</v>
      </c>
      <c r="R139" s="16">
        <v>0</v>
      </c>
      <c r="S139" s="16">
        <v>0</v>
      </c>
      <c r="T139" s="16">
        <v>0</v>
      </c>
      <c r="U139" s="8">
        <f t="shared" si="40"/>
        <v>0</v>
      </c>
      <c r="V139" s="8">
        <f t="shared" si="41"/>
        <v>0</v>
      </c>
      <c r="W139" s="7">
        <v>0.17905585573960606</v>
      </c>
      <c r="X139" s="7">
        <v>0.18636738352874452</v>
      </c>
      <c r="Y139" s="12">
        <v>0.72392237403087945</v>
      </c>
      <c r="Z139" s="12">
        <f t="shared" si="42"/>
        <v>0.13491551872605215</v>
      </c>
      <c r="AA139" s="12">
        <f t="shared" si="43"/>
        <v>0.96076820068673252</v>
      </c>
      <c r="AB139" s="12">
        <f t="shared" si="44"/>
        <v>0.1296225401711463</v>
      </c>
      <c r="AE139" s="5">
        <v>74</v>
      </c>
      <c r="AF139" s="16">
        <v>1</v>
      </c>
      <c r="AG139" s="16">
        <v>10</v>
      </c>
      <c r="AH139" s="16">
        <v>0</v>
      </c>
      <c r="AI139" s="16">
        <v>11</v>
      </c>
      <c r="AJ139" s="8">
        <f t="shared" si="45"/>
        <v>0.33333333333333331</v>
      </c>
      <c r="AK139" s="8">
        <f t="shared" si="46"/>
        <v>2.5</v>
      </c>
      <c r="AL139" s="7">
        <v>0.17905585573960606</v>
      </c>
      <c r="AM139" s="7">
        <v>0.18636738352874452</v>
      </c>
      <c r="AN139" s="12">
        <v>0.72392237403087945</v>
      </c>
      <c r="AO139" s="12">
        <f t="shared" si="47"/>
        <v>0.82510958364885345</v>
      </c>
      <c r="AP139" s="12">
        <f t="shared" si="48"/>
        <v>0.96076820068673252</v>
      </c>
      <c r="AQ139" s="12">
        <f t="shared" si="49"/>
        <v>0.79273905005168799</v>
      </c>
      <c r="AT139" s="5">
        <v>74</v>
      </c>
      <c r="AU139" s="16">
        <v>0</v>
      </c>
      <c r="AV139" s="16">
        <v>0</v>
      </c>
      <c r="AW139" s="16">
        <v>0</v>
      </c>
      <c r="AX139" s="16">
        <v>0</v>
      </c>
      <c r="AY139" s="8">
        <f t="shared" si="50"/>
        <v>0</v>
      </c>
      <c r="AZ139" s="8">
        <f t="shared" si="51"/>
        <v>0</v>
      </c>
      <c r="BA139" s="7">
        <v>0.17905585573960606</v>
      </c>
      <c r="BB139" s="7">
        <v>0.18636738352874452</v>
      </c>
      <c r="BC139" s="12">
        <v>0.72392237403087945</v>
      </c>
      <c r="BD139" s="12">
        <f t="shared" si="52"/>
        <v>0.13491551872605215</v>
      </c>
      <c r="BE139" s="12">
        <f t="shared" si="53"/>
        <v>0.96076820068673252</v>
      </c>
      <c r="BF139" s="12">
        <f t="shared" si="54"/>
        <v>0.1296225401711463</v>
      </c>
    </row>
    <row r="140" spans="16:58" x14ac:dyDescent="0.3">
      <c r="P140" s="5">
        <v>75</v>
      </c>
      <c r="Q140" s="16">
        <v>0</v>
      </c>
      <c r="R140" s="16">
        <v>0</v>
      </c>
      <c r="S140" s="16">
        <v>0</v>
      </c>
      <c r="T140" s="16">
        <v>0</v>
      </c>
      <c r="U140" s="8">
        <f t="shared" si="40"/>
        <v>0</v>
      </c>
      <c r="V140" s="8">
        <f t="shared" si="41"/>
        <v>0</v>
      </c>
      <c r="W140" s="7">
        <v>0.11614852119704117</v>
      </c>
      <c r="X140" s="7">
        <v>0.11555329955261978</v>
      </c>
      <c r="Y140" s="12">
        <v>0.80876264114425833</v>
      </c>
      <c r="Z140" s="12">
        <f t="shared" si="42"/>
        <v>9.3455191739110419E-2</v>
      </c>
      <c r="AA140" s="12">
        <f t="shared" si="43"/>
        <v>1.005151057102877</v>
      </c>
      <c r="AB140" s="12">
        <f t="shared" si="44"/>
        <v>9.3936584768318898E-2</v>
      </c>
      <c r="AE140" s="5">
        <v>75</v>
      </c>
      <c r="AF140" s="16">
        <v>1</v>
      </c>
      <c r="AG140" s="16">
        <v>3</v>
      </c>
      <c r="AH140" s="16">
        <v>0</v>
      </c>
      <c r="AI140" s="16">
        <v>4</v>
      </c>
      <c r="AJ140" s="8">
        <f t="shared" si="45"/>
        <v>0.33333333333333331</v>
      </c>
      <c r="AK140" s="8">
        <f t="shared" si="46"/>
        <v>0.75</v>
      </c>
      <c r="AL140" s="7">
        <v>0.11614852119704117</v>
      </c>
      <c r="AM140" s="7">
        <v>0.11555329955261978</v>
      </c>
      <c r="AN140" s="12">
        <v>0.80876264114425833</v>
      </c>
      <c r="AO140" s="12">
        <f t="shared" si="47"/>
        <v>0.23688321088091668</v>
      </c>
      <c r="AP140" s="12">
        <f t="shared" si="48"/>
        <v>1.005151057102877</v>
      </c>
      <c r="AQ140" s="12">
        <f t="shared" si="49"/>
        <v>0.23810340982687714</v>
      </c>
      <c r="AT140" s="5">
        <v>75</v>
      </c>
      <c r="AU140" s="16">
        <v>0</v>
      </c>
      <c r="AV140" s="16">
        <v>0</v>
      </c>
      <c r="AW140" s="16">
        <v>0</v>
      </c>
      <c r="AX140" s="16">
        <v>0</v>
      </c>
      <c r="AY140" s="8">
        <f t="shared" si="50"/>
        <v>0</v>
      </c>
      <c r="AZ140" s="8">
        <f t="shared" si="51"/>
        <v>0</v>
      </c>
      <c r="BA140" s="7">
        <v>0.11614852119704117</v>
      </c>
      <c r="BB140" s="7">
        <v>0.11555329955261978</v>
      </c>
      <c r="BC140" s="12">
        <v>0.80876264114425833</v>
      </c>
      <c r="BD140" s="12">
        <f t="shared" si="52"/>
        <v>9.3455191739110419E-2</v>
      </c>
      <c r="BE140" s="12">
        <f t="shared" si="53"/>
        <v>1.005151057102877</v>
      </c>
      <c r="BF140" s="12">
        <f t="shared" si="54"/>
        <v>9.3936584768318898E-2</v>
      </c>
    </row>
    <row r="141" spans="16:58" x14ac:dyDescent="0.3">
      <c r="P141" s="5">
        <v>76</v>
      </c>
      <c r="Q141" s="16">
        <v>0</v>
      </c>
      <c r="R141" s="16">
        <v>0</v>
      </c>
      <c r="S141" s="16">
        <v>0</v>
      </c>
      <c r="T141" s="16">
        <v>0</v>
      </c>
      <c r="U141" s="8">
        <f t="shared" si="40"/>
        <v>0</v>
      </c>
      <c r="V141" s="8">
        <f t="shared" si="41"/>
        <v>0</v>
      </c>
      <c r="W141" s="7">
        <v>0.19747855382391438</v>
      </c>
      <c r="X141" s="7">
        <v>0.196883332179493</v>
      </c>
      <c r="Y141" s="12">
        <v>0.71281814258392029</v>
      </c>
      <c r="Z141" s="12">
        <f t="shared" si="42"/>
        <v>0.14034201114991918</v>
      </c>
      <c r="AA141" s="12">
        <f t="shared" si="43"/>
        <v>1.0030232200858868</v>
      </c>
      <c r="AB141" s="12">
        <f t="shared" si="44"/>
        <v>0.14076629593692136</v>
      </c>
      <c r="AE141" s="5">
        <v>76</v>
      </c>
      <c r="AF141" s="16">
        <v>0</v>
      </c>
      <c r="AG141" s="16">
        <v>0</v>
      </c>
      <c r="AH141" s="16">
        <v>0</v>
      </c>
      <c r="AI141" s="16">
        <v>0</v>
      </c>
      <c r="AJ141" s="8">
        <f t="shared" si="45"/>
        <v>0</v>
      </c>
      <c r="AK141" s="8">
        <f t="shared" si="46"/>
        <v>0</v>
      </c>
      <c r="AL141" s="7">
        <v>0.19747855382391438</v>
      </c>
      <c r="AM141" s="7">
        <v>0.196883332179493</v>
      </c>
      <c r="AN141" s="12">
        <v>0.71281814258392029</v>
      </c>
      <c r="AO141" s="12">
        <f t="shared" si="47"/>
        <v>0.14034201114991918</v>
      </c>
      <c r="AP141" s="12">
        <f t="shared" si="48"/>
        <v>1.0030232200858868</v>
      </c>
      <c r="AQ141" s="12">
        <f t="shared" si="49"/>
        <v>0.14076629593692136</v>
      </c>
      <c r="AT141" s="5">
        <v>76</v>
      </c>
      <c r="AU141" s="16">
        <v>0</v>
      </c>
      <c r="AV141" s="16">
        <v>0</v>
      </c>
      <c r="AW141" s="16">
        <v>0</v>
      </c>
      <c r="AX141" s="16">
        <v>0</v>
      </c>
      <c r="AY141" s="8">
        <f t="shared" si="50"/>
        <v>0</v>
      </c>
      <c r="AZ141" s="8">
        <f t="shared" si="51"/>
        <v>0</v>
      </c>
      <c r="BA141" s="7">
        <v>0.19747855382391438</v>
      </c>
      <c r="BB141" s="7">
        <v>0.196883332179493</v>
      </c>
      <c r="BC141" s="12">
        <v>0.71281814258392029</v>
      </c>
      <c r="BD141" s="12">
        <f t="shared" si="52"/>
        <v>0.14034201114991918</v>
      </c>
      <c r="BE141" s="12">
        <f t="shared" si="53"/>
        <v>1.0030232200858868</v>
      </c>
      <c r="BF141" s="12">
        <f t="shared" si="54"/>
        <v>0.14076629593692136</v>
      </c>
    </row>
    <row r="142" spans="16:58" x14ac:dyDescent="0.3">
      <c r="P142" s="5">
        <v>77</v>
      </c>
      <c r="Q142" s="16">
        <v>0</v>
      </c>
      <c r="R142" s="16">
        <v>0</v>
      </c>
      <c r="S142" s="16">
        <v>0</v>
      </c>
      <c r="T142" s="16">
        <v>0</v>
      </c>
      <c r="U142" s="8">
        <f t="shared" si="40"/>
        <v>0</v>
      </c>
      <c r="V142" s="8">
        <f t="shared" si="41"/>
        <v>0</v>
      </c>
      <c r="W142" s="7">
        <v>5.74080235805325E-2</v>
      </c>
      <c r="X142" s="7">
        <v>5.6812801936111115E-2</v>
      </c>
      <c r="Y142" s="12">
        <v>0.89585181823000593</v>
      </c>
      <c r="Z142" s="12">
        <f t="shared" si="42"/>
        <v>5.0895851913206343E-2</v>
      </c>
      <c r="AA142" s="12">
        <f t="shared" si="43"/>
        <v>1.0104768929561112</v>
      </c>
      <c r="AB142" s="12">
        <f t="shared" si="44"/>
        <v>5.1429082305611093E-2</v>
      </c>
      <c r="AE142" s="5">
        <v>77</v>
      </c>
      <c r="AF142" s="16">
        <v>0</v>
      </c>
      <c r="AG142" s="16">
        <v>0</v>
      </c>
      <c r="AH142" s="16">
        <v>0</v>
      </c>
      <c r="AI142" s="16">
        <v>0</v>
      </c>
      <c r="AJ142" s="8">
        <f t="shared" si="45"/>
        <v>0</v>
      </c>
      <c r="AK142" s="8">
        <f t="shared" si="46"/>
        <v>0</v>
      </c>
      <c r="AL142" s="7">
        <v>5.74080235805325E-2</v>
      </c>
      <c r="AM142" s="7">
        <v>5.6812801936111115E-2</v>
      </c>
      <c r="AN142" s="12">
        <v>0.89585181823000593</v>
      </c>
      <c r="AO142" s="12">
        <f t="shared" si="47"/>
        <v>5.0895851913206343E-2</v>
      </c>
      <c r="AP142" s="12">
        <f t="shared" si="48"/>
        <v>1.0104768929561112</v>
      </c>
      <c r="AQ142" s="12">
        <f t="shared" si="49"/>
        <v>5.1429082305611093E-2</v>
      </c>
      <c r="AT142" s="5">
        <v>77</v>
      </c>
      <c r="AU142" s="16">
        <v>0</v>
      </c>
      <c r="AV142" s="16">
        <v>0</v>
      </c>
      <c r="AW142" s="16">
        <v>0</v>
      </c>
      <c r="AX142" s="16">
        <v>0</v>
      </c>
      <c r="AY142" s="8">
        <f t="shared" si="50"/>
        <v>0</v>
      </c>
      <c r="AZ142" s="8">
        <f t="shared" si="51"/>
        <v>0</v>
      </c>
      <c r="BA142" s="7">
        <v>5.74080235805325E-2</v>
      </c>
      <c r="BB142" s="7">
        <v>5.6812801936111115E-2</v>
      </c>
      <c r="BC142" s="12">
        <v>0.89585181823000593</v>
      </c>
      <c r="BD142" s="12">
        <f t="shared" si="52"/>
        <v>5.0895851913206343E-2</v>
      </c>
      <c r="BE142" s="12">
        <f t="shared" si="53"/>
        <v>1.0104768929561112</v>
      </c>
      <c r="BF142" s="12">
        <f t="shared" si="54"/>
        <v>5.1429082305611093E-2</v>
      </c>
    </row>
    <row r="143" spans="16:58" x14ac:dyDescent="0.3">
      <c r="P143" s="5">
        <v>78</v>
      </c>
      <c r="Q143" s="16">
        <v>0</v>
      </c>
      <c r="R143" s="16">
        <v>0</v>
      </c>
      <c r="S143" s="16">
        <v>0</v>
      </c>
      <c r="T143" s="16">
        <v>0</v>
      </c>
      <c r="U143" s="8">
        <f t="shared" si="40"/>
        <v>0</v>
      </c>
      <c r="V143" s="8">
        <f t="shared" si="41"/>
        <v>0</v>
      </c>
      <c r="W143" s="7">
        <v>0.20496369835931588</v>
      </c>
      <c r="X143" s="7">
        <v>0.2043684767148945</v>
      </c>
      <c r="Y143" s="12">
        <v>0.70511955598173204</v>
      </c>
      <c r="Z143" s="12">
        <f t="shared" si="42"/>
        <v>0.14410420955786934</v>
      </c>
      <c r="AA143" s="12">
        <f t="shared" si="43"/>
        <v>1.0029124924449662</v>
      </c>
      <c r="AB143" s="12">
        <f t="shared" si="44"/>
        <v>0.14452391197949446</v>
      </c>
      <c r="AE143" s="5">
        <v>78</v>
      </c>
      <c r="AF143" s="16">
        <v>1</v>
      </c>
      <c r="AG143" s="16">
        <v>3</v>
      </c>
      <c r="AH143" s="16">
        <v>1</v>
      </c>
      <c r="AI143" s="16">
        <v>5</v>
      </c>
      <c r="AJ143" s="8">
        <f t="shared" si="45"/>
        <v>0.33333333333333331</v>
      </c>
      <c r="AK143" s="8">
        <f t="shared" si="46"/>
        <v>0.75</v>
      </c>
      <c r="AL143" s="7">
        <v>0.20496369835931588</v>
      </c>
      <c r="AM143" s="7">
        <v>0.2043684767148945</v>
      </c>
      <c r="AN143" s="12">
        <v>0.70511955598173204</v>
      </c>
      <c r="AO143" s="12">
        <f t="shared" si="47"/>
        <v>0.36526454257157032</v>
      </c>
      <c r="AP143" s="12">
        <f t="shared" si="48"/>
        <v>1.0029124924449662</v>
      </c>
      <c r="AQ143" s="12">
        <f t="shared" si="49"/>
        <v>0.36632837279222402</v>
      </c>
      <c r="AT143" s="5">
        <v>78</v>
      </c>
      <c r="AU143" s="16">
        <v>0</v>
      </c>
      <c r="AV143" s="16">
        <v>0</v>
      </c>
      <c r="AW143" s="16">
        <v>0</v>
      </c>
      <c r="AX143" s="16">
        <v>0</v>
      </c>
      <c r="AY143" s="8">
        <f t="shared" si="50"/>
        <v>0</v>
      </c>
      <c r="AZ143" s="8">
        <f t="shared" si="51"/>
        <v>0</v>
      </c>
      <c r="BA143" s="7">
        <v>0.20496369835931588</v>
      </c>
      <c r="BB143" s="7">
        <v>0.2043684767148945</v>
      </c>
      <c r="BC143" s="12">
        <v>0.70511955598173204</v>
      </c>
      <c r="BD143" s="12">
        <f t="shared" si="52"/>
        <v>0.14410420955786934</v>
      </c>
      <c r="BE143" s="12">
        <f t="shared" si="53"/>
        <v>1.0029124924449662</v>
      </c>
      <c r="BF143" s="12">
        <f t="shared" si="54"/>
        <v>0.14452391197949446</v>
      </c>
    </row>
    <row r="144" spans="16:58" x14ac:dyDescent="0.3">
      <c r="P144" s="5">
        <v>79</v>
      </c>
      <c r="Q144" s="16">
        <v>0</v>
      </c>
      <c r="R144" s="16">
        <v>0</v>
      </c>
      <c r="S144" s="16">
        <v>0</v>
      </c>
      <c r="T144" s="16">
        <v>0</v>
      </c>
      <c r="U144" s="8">
        <f t="shared" si="40"/>
        <v>0</v>
      </c>
      <c r="V144" s="8">
        <f t="shared" si="41"/>
        <v>0</v>
      </c>
      <c r="W144" s="7">
        <v>0.12403947184608852</v>
      </c>
      <c r="X144" s="7">
        <v>0.12344425020166713</v>
      </c>
      <c r="Y144" s="12">
        <v>0.79833692419840552</v>
      </c>
      <c r="Z144" s="12">
        <f t="shared" si="42"/>
        <v>9.8550103015977344E-2</v>
      </c>
      <c r="AA144" s="12">
        <f t="shared" si="43"/>
        <v>1.0048217850847567</v>
      </c>
      <c r="AB144" s="12">
        <f t="shared" si="44"/>
        <v>9.9025290432801019E-2</v>
      </c>
      <c r="AE144" s="5">
        <v>79</v>
      </c>
      <c r="AF144" s="16">
        <v>0</v>
      </c>
      <c r="AG144" s="16">
        <v>0</v>
      </c>
      <c r="AH144" s="16">
        <v>0</v>
      </c>
      <c r="AI144" s="16">
        <v>0</v>
      </c>
      <c r="AJ144" s="8">
        <f t="shared" si="45"/>
        <v>0</v>
      </c>
      <c r="AK144" s="8">
        <f t="shared" si="46"/>
        <v>0</v>
      </c>
      <c r="AL144" s="7">
        <v>0.12403947184608852</v>
      </c>
      <c r="AM144" s="7">
        <v>0.12344425020166713</v>
      </c>
      <c r="AN144" s="12">
        <v>0.79833692419840552</v>
      </c>
      <c r="AO144" s="12">
        <f t="shared" si="47"/>
        <v>9.8550103015977344E-2</v>
      </c>
      <c r="AP144" s="12">
        <f t="shared" si="48"/>
        <v>1.0048217850847567</v>
      </c>
      <c r="AQ144" s="12">
        <f t="shared" si="49"/>
        <v>9.9025290432801019E-2</v>
      </c>
      <c r="AT144" s="5">
        <v>79</v>
      </c>
      <c r="AU144" s="16">
        <v>0</v>
      </c>
      <c r="AV144" s="16">
        <v>0</v>
      </c>
      <c r="AW144" s="16">
        <v>0</v>
      </c>
      <c r="AX144" s="16">
        <v>0</v>
      </c>
      <c r="AY144" s="8">
        <f t="shared" si="50"/>
        <v>0</v>
      </c>
      <c r="AZ144" s="8">
        <f t="shared" si="51"/>
        <v>0</v>
      </c>
      <c r="BA144" s="7">
        <v>0.12403947184608852</v>
      </c>
      <c r="BB144" s="7">
        <v>0.12344425020166713</v>
      </c>
      <c r="BC144" s="12">
        <v>0.79833692419840552</v>
      </c>
      <c r="BD144" s="12">
        <f t="shared" si="52"/>
        <v>9.8550103015977344E-2</v>
      </c>
      <c r="BE144" s="12">
        <f t="shared" si="53"/>
        <v>1.0048217850847567</v>
      </c>
      <c r="BF144" s="12">
        <f t="shared" si="54"/>
        <v>9.9025290432801019E-2</v>
      </c>
    </row>
    <row r="145" spans="16:58" x14ac:dyDescent="0.3">
      <c r="P145" s="5">
        <v>82</v>
      </c>
      <c r="Q145" s="16">
        <v>0</v>
      </c>
      <c r="R145" s="16">
        <v>0</v>
      </c>
      <c r="S145" s="16">
        <v>0</v>
      </c>
      <c r="T145" s="16">
        <v>0</v>
      </c>
      <c r="U145" s="8">
        <f t="shared" si="40"/>
        <v>0</v>
      </c>
      <c r="V145" s="8">
        <f t="shared" si="41"/>
        <v>0</v>
      </c>
      <c r="W145" s="7">
        <v>0.21479796479750846</v>
      </c>
      <c r="X145" s="7">
        <v>0.19442564315781752</v>
      </c>
      <c r="Y145" s="12">
        <v>0.71538270583982266</v>
      </c>
      <c r="Z145" s="12">
        <f t="shared" si="42"/>
        <v>0.13908874268688731</v>
      </c>
      <c r="AA145" s="12">
        <f t="shared" si="43"/>
        <v>1.10478207148403</v>
      </c>
      <c r="AB145" s="12">
        <f t="shared" si="44"/>
        <v>0.15366274926572859</v>
      </c>
      <c r="AE145" s="5">
        <v>82</v>
      </c>
      <c r="AF145" s="16">
        <v>1</v>
      </c>
      <c r="AG145" s="16">
        <v>2</v>
      </c>
      <c r="AH145" s="16">
        <v>1</v>
      </c>
      <c r="AI145" s="16">
        <v>4</v>
      </c>
      <c r="AJ145" s="8">
        <f t="shared" si="45"/>
        <v>0.33333333333333331</v>
      </c>
      <c r="AK145" s="8">
        <f t="shared" si="46"/>
        <v>0.5</v>
      </c>
      <c r="AL145" s="7">
        <v>0.21479796479750846</v>
      </c>
      <c r="AM145" s="7">
        <v>0.19442564315781752</v>
      </c>
      <c r="AN145" s="12">
        <v>0.71538270583982266</v>
      </c>
      <c r="AO145" s="12">
        <f t="shared" si="47"/>
        <v>0.28139738976697598</v>
      </c>
      <c r="AP145" s="12">
        <f t="shared" si="48"/>
        <v>1.10478207148403</v>
      </c>
      <c r="AQ145" s="12">
        <f t="shared" si="49"/>
        <v>0.31088279117695872</v>
      </c>
      <c r="AT145" s="5">
        <v>82</v>
      </c>
      <c r="AU145" s="16">
        <v>0</v>
      </c>
      <c r="AV145" s="16">
        <v>0</v>
      </c>
      <c r="AW145" s="16">
        <v>0</v>
      </c>
      <c r="AX145" s="16">
        <v>0</v>
      </c>
      <c r="AY145" s="8">
        <f t="shared" si="50"/>
        <v>0</v>
      </c>
      <c r="AZ145" s="8">
        <f t="shared" si="51"/>
        <v>0</v>
      </c>
      <c r="BA145" s="7">
        <v>0.21479796479750846</v>
      </c>
      <c r="BB145" s="7">
        <v>0.19442564315781752</v>
      </c>
      <c r="BC145" s="12">
        <v>0.71538270583982266</v>
      </c>
      <c r="BD145" s="12">
        <f t="shared" si="52"/>
        <v>0.13908874268688731</v>
      </c>
      <c r="BE145" s="12">
        <f t="shared" si="53"/>
        <v>1.10478207148403</v>
      </c>
      <c r="BF145" s="12">
        <f t="shared" si="54"/>
        <v>0.15366274926572859</v>
      </c>
    </row>
    <row r="146" spans="16:58" x14ac:dyDescent="0.3">
      <c r="P146" s="5">
        <v>83</v>
      </c>
      <c r="Q146" s="16">
        <v>0</v>
      </c>
      <c r="R146" s="16">
        <v>0</v>
      </c>
      <c r="S146" s="16">
        <v>0</v>
      </c>
      <c r="T146" s="16">
        <v>0</v>
      </c>
      <c r="U146" s="8">
        <f t="shared" si="40"/>
        <v>0</v>
      </c>
      <c r="V146" s="8">
        <f t="shared" si="41"/>
        <v>0</v>
      </c>
      <c r="W146" s="7">
        <v>0.22191642577141607</v>
      </c>
      <c r="X146" s="7">
        <v>0.22202782527958792</v>
      </c>
      <c r="Y146" s="12">
        <v>0.68759923227706299</v>
      </c>
      <c r="Z146" s="12">
        <f t="shared" si="42"/>
        <v>0.15266616220639054</v>
      </c>
      <c r="AA146" s="12">
        <f t="shared" si="43"/>
        <v>0.99949826330086522</v>
      </c>
      <c r="AB146" s="12">
        <f t="shared" si="44"/>
        <v>0.15258956399009552</v>
      </c>
      <c r="AE146" s="5">
        <v>83</v>
      </c>
      <c r="AF146" s="16">
        <v>0</v>
      </c>
      <c r="AG146" s="16">
        <v>0</v>
      </c>
      <c r="AH146" s="16">
        <v>0</v>
      </c>
      <c r="AI146" s="16">
        <v>0</v>
      </c>
      <c r="AJ146" s="8">
        <f t="shared" si="45"/>
        <v>0</v>
      </c>
      <c r="AK146" s="8">
        <f t="shared" si="46"/>
        <v>0</v>
      </c>
      <c r="AL146" s="7">
        <v>0.22191642577141607</v>
      </c>
      <c r="AM146" s="7">
        <v>0.22202782527958792</v>
      </c>
      <c r="AN146" s="12">
        <v>0.68759923227706299</v>
      </c>
      <c r="AO146" s="12">
        <f t="shared" si="47"/>
        <v>0.15266616220639054</v>
      </c>
      <c r="AP146" s="12">
        <f t="shared" si="48"/>
        <v>0.99949826330086522</v>
      </c>
      <c r="AQ146" s="12">
        <f t="shared" si="49"/>
        <v>0.15258956399009552</v>
      </c>
      <c r="AT146" s="5">
        <v>83</v>
      </c>
      <c r="AU146" s="16">
        <v>2</v>
      </c>
      <c r="AV146" s="16">
        <v>1</v>
      </c>
      <c r="AW146" s="16">
        <v>0</v>
      </c>
      <c r="AX146" s="16">
        <v>3</v>
      </c>
      <c r="AY146" s="8">
        <f t="shared" si="50"/>
        <v>0.66666666666666663</v>
      </c>
      <c r="AZ146" s="8">
        <f t="shared" si="51"/>
        <v>0.25</v>
      </c>
      <c r="BA146" s="7">
        <v>0.22191642577141607</v>
      </c>
      <c r="BB146" s="7">
        <v>0.22202782527958792</v>
      </c>
      <c r="BC146" s="12">
        <v>0.68759923227706299</v>
      </c>
      <c r="BD146" s="12">
        <f t="shared" si="52"/>
        <v>0.23076635413712479</v>
      </c>
      <c r="BE146" s="12">
        <f t="shared" si="53"/>
        <v>0.99949826330086522</v>
      </c>
      <c r="BF146" s="12">
        <f t="shared" si="54"/>
        <v>0.23065057018832866</v>
      </c>
    </row>
    <row r="147" spans="16:58" x14ac:dyDescent="0.3">
      <c r="P147" s="5">
        <v>87</v>
      </c>
      <c r="Q147" s="16">
        <v>1</v>
      </c>
      <c r="R147" s="16">
        <v>1</v>
      </c>
      <c r="S147" s="16">
        <v>0</v>
      </c>
      <c r="T147" s="16">
        <v>2</v>
      </c>
      <c r="U147" s="8">
        <f t="shared" si="40"/>
        <v>0.33333333333333331</v>
      </c>
      <c r="V147" s="8">
        <f t="shared" si="41"/>
        <v>0.25</v>
      </c>
      <c r="W147" s="7">
        <v>0.17294092464685973</v>
      </c>
      <c r="X147" s="7">
        <v>0.15531965994303176</v>
      </c>
      <c r="Y147" s="12">
        <v>0.75882285987002096</v>
      </c>
      <c r="Z147" s="12">
        <f t="shared" si="42"/>
        <v>0.17815439358450524</v>
      </c>
      <c r="AA147" s="12">
        <f t="shared" si="43"/>
        <v>1.113451604969333</v>
      </c>
      <c r="AB147" s="12">
        <f t="shared" si="44"/>
        <v>0.19836629546900561</v>
      </c>
      <c r="AE147" s="5">
        <v>87</v>
      </c>
      <c r="AF147" s="16">
        <v>0</v>
      </c>
      <c r="AG147" s="16">
        <v>0</v>
      </c>
      <c r="AH147" s="16">
        <v>0</v>
      </c>
      <c r="AI147" s="16">
        <v>0</v>
      </c>
      <c r="AJ147" s="8">
        <f t="shared" si="45"/>
        <v>0</v>
      </c>
      <c r="AK147" s="8">
        <f t="shared" si="46"/>
        <v>0</v>
      </c>
      <c r="AL147" s="7">
        <v>0.17294092464685973</v>
      </c>
      <c r="AM147" s="7">
        <v>0.15531965994303176</v>
      </c>
      <c r="AN147" s="12">
        <v>0.75882285987002096</v>
      </c>
      <c r="AO147" s="12">
        <f t="shared" si="47"/>
        <v>0.1178601085520105</v>
      </c>
      <c r="AP147" s="12">
        <f t="shared" si="48"/>
        <v>1.113451604969333</v>
      </c>
      <c r="AQ147" s="12">
        <f t="shared" si="49"/>
        <v>0.13123152702909591</v>
      </c>
      <c r="AT147" s="5">
        <v>87</v>
      </c>
      <c r="AU147" s="16">
        <v>0</v>
      </c>
      <c r="AV147" s="16">
        <v>0</v>
      </c>
      <c r="AW147" s="16">
        <v>0</v>
      </c>
      <c r="AX147" s="16">
        <v>0</v>
      </c>
      <c r="AY147" s="8">
        <f t="shared" si="50"/>
        <v>0</v>
      </c>
      <c r="AZ147" s="8">
        <f t="shared" si="51"/>
        <v>0</v>
      </c>
      <c r="BA147" s="7">
        <v>0.17294092464685973</v>
      </c>
      <c r="BB147" s="7">
        <v>0.15531965994303176</v>
      </c>
      <c r="BC147" s="12">
        <v>0.75882285987002096</v>
      </c>
      <c r="BD147" s="12">
        <f t="shared" si="52"/>
        <v>0.1178601085520105</v>
      </c>
      <c r="BE147" s="12">
        <f t="shared" si="53"/>
        <v>1.113451604969333</v>
      </c>
      <c r="BF147" s="12">
        <f t="shared" si="54"/>
        <v>0.13123152702909591</v>
      </c>
    </row>
    <row r="148" spans="16:58" x14ac:dyDescent="0.3">
      <c r="P148" s="5">
        <v>88</v>
      </c>
      <c r="Q148" s="16">
        <v>0</v>
      </c>
      <c r="R148" s="16">
        <v>0</v>
      </c>
      <c r="S148" s="16">
        <v>0</v>
      </c>
      <c r="T148" s="16">
        <v>0</v>
      </c>
      <c r="U148" s="8">
        <f t="shared" si="40"/>
        <v>0</v>
      </c>
      <c r="V148" s="8">
        <f t="shared" si="41"/>
        <v>0</v>
      </c>
      <c r="W148" s="7">
        <v>6.681007067655817E-2</v>
      </c>
      <c r="X148" s="7">
        <v>3.962537295603883E-2</v>
      </c>
      <c r="Y148" s="12">
        <v>0.92499630405799205</v>
      </c>
      <c r="Z148" s="12">
        <f t="shared" si="42"/>
        <v>3.665332353125543E-2</v>
      </c>
      <c r="AA148" s="12">
        <f t="shared" si="43"/>
        <v>1.6860426967003839</v>
      </c>
      <c r="AB148" s="12">
        <f t="shared" si="44"/>
        <v>6.1799068449669543E-2</v>
      </c>
      <c r="AE148" s="5">
        <v>88</v>
      </c>
      <c r="AF148" s="16">
        <v>0</v>
      </c>
      <c r="AG148" s="16">
        <v>0</v>
      </c>
      <c r="AH148" s="16">
        <v>0</v>
      </c>
      <c r="AI148" s="16">
        <v>0</v>
      </c>
      <c r="AJ148" s="8">
        <f t="shared" si="45"/>
        <v>0</v>
      </c>
      <c r="AK148" s="8">
        <f t="shared" si="46"/>
        <v>0</v>
      </c>
      <c r="AL148" s="7">
        <v>6.681007067655817E-2</v>
      </c>
      <c r="AM148" s="7">
        <v>3.962537295603883E-2</v>
      </c>
      <c r="AN148" s="12">
        <v>0.92499630405799205</v>
      </c>
      <c r="AO148" s="12">
        <f t="shared" si="47"/>
        <v>3.665332353125543E-2</v>
      </c>
      <c r="AP148" s="12">
        <f t="shared" si="48"/>
        <v>1.6860426967003839</v>
      </c>
      <c r="AQ148" s="12">
        <f t="shared" si="49"/>
        <v>6.1799068449669543E-2</v>
      </c>
      <c r="AT148" s="5">
        <v>88</v>
      </c>
      <c r="AU148" s="16">
        <v>0</v>
      </c>
      <c r="AV148" s="16">
        <v>0</v>
      </c>
      <c r="AW148" s="16">
        <v>0</v>
      </c>
      <c r="AX148" s="16">
        <v>0</v>
      </c>
      <c r="AY148" s="8">
        <f t="shared" si="50"/>
        <v>0</v>
      </c>
      <c r="AZ148" s="8">
        <f t="shared" si="51"/>
        <v>0</v>
      </c>
      <c r="BA148" s="7">
        <v>6.681007067655817E-2</v>
      </c>
      <c r="BB148" s="7">
        <v>3.962537295603883E-2</v>
      </c>
      <c r="BC148" s="12">
        <v>0.92499630405799205</v>
      </c>
      <c r="BD148" s="12">
        <f t="shared" si="52"/>
        <v>3.665332353125543E-2</v>
      </c>
      <c r="BE148" s="12">
        <f t="shared" si="53"/>
        <v>1.6860426967003839</v>
      </c>
      <c r="BF148" s="12">
        <f t="shared" si="54"/>
        <v>6.1799068449669543E-2</v>
      </c>
    </row>
    <row r="149" spans="16:58" x14ac:dyDescent="0.3">
      <c r="P149" s="5">
        <v>89</v>
      </c>
      <c r="Q149" s="16">
        <v>1</v>
      </c>
      <c r="R149" s="16">
        <v>2</v>
      </c>
      <c r="S149" s="16">
        <v>0</v>
      </c>
      <c r="T149" s="16">
        <v>3</v>
      </c>
      <c r="U149" s="8">
        <f t="shared" si="40"/>
        <v>0.33333333333333331</v>
      </c>
      <c r="V149" s="8">
        <f t="shared" si="41"/>
        <v>0.5</v>
      </c>
      <c r="W149" s="7">
        <v>0.1006635921493801</v>
      </c>
      <c r="X149" s="7">
        <v>7.3478894428860755E-2</v>
      </c>
      <c r="Y149" s="12">
        <v>0.86929319539059169</v>
      </c>
      <c r="Z149" s="12">
        <f t="shared" si="42"/>
        <v>0.12922810523653647</v>
      </c>
      <c r="AA149" s="12">
        <f t="shared" si="43"/>
        <v>1.369966068921171</v>
      </c>
      <c r="AB149" s="12">
        <f t="shared" si="44"/>
        <v>0.17703811932502925</v>
      </c>
      <c r="AE149" s="5">
        <v>89</v>
      </c>
      <c r="AF149" s="16">
        <v>0</v>
      </c>
      <c r="AG149" s="16">
        <v>0</v>
      </c>
      <c r="AH149" s="16">
        <v>0</v>
      </c>
      <c r="AI149" s="16">
        <v>0</v>
      </c>
      <c r="AJ149" s="8">
        <f t="shared" si="45"/>
        <v>0</v>
      </c>
      <c r="AK149" s="8">
        <f t="shared" si="46"/>
        <v>0</v>
      </c>
      <c r="AL149" s="7">
        <v>0.1006635921493801</v>
      </c>
      <c r="AM149" s="7">
        <v>7.3478894428860755E-2</v>
      </c>
      <c r="AN149" s="12">
        <v>0.86929319539059169</v>
      </c>
      <c r="AO149" s="12">
        <f t="shared" si="47"/>
        <v>6.3874702931832311E-2</v>
      </c>
      <c r="AP149" s="12">
        <f t="shared" si="48"/>
        <v>1.369966068921171</v>
      </c>
      <c r="AQ149" s="12">
        <f t="shared" si="49"/>
        <v>8.7506175679029907E-2</v>
      </c>
      <c r="AT149" s="5">
        <v>89</v>
      </c>
      <c r="AU149" s="16">
        <v>0</v>
      </c>
      <c r="AV149" s="16">
        <v>0</v>
      </c>
      <c r="AW149" s="16">
        <v>0</v>
      </c>
      <c r="AX149" s="16">
        <v>0</v>
      </c>
      <c r="AY149" s="8">
        <f t="shared" si="50"/>
        <v>0</v>
      </c>
      <c r="AZ149" s="8">
        <f t="shared" si="51"/>
        <v>0</v>
      </c>
      <c r="BA149" s="7">
        <v>0.1006635921493801</v>
      </c>
      <c r="BB149" s="7">
        <v>7.3478894428860755E-2</v>
      </c>
      <c r="BC149" s="12">
        <v>0.86929319539059169</v>
      </c>
      <c r="BD149" s="12">
        <f t="shared" si="52"/>
        <v>6.3874702931832311E-2</v>
      </c>
      <c r="BE149" s="12">
        <f t="shared" si="53"/>
        <v>1.369966068921171</v>
      </c>
      <c r="BF149" s="12">
        <f t="shared" si="54"/>
        <v>8.7506175679029907E-2</v>
      </c>
    </row>
    <row r="150" spans="16:58" x14ac:dyDescent="0.3">
      <c r="P150" s="5">
        <v>91</v>
      </c>
      <c r="Q150" s="16">
        <v>0</v>
      </c>
      <c r="R150" s="16">
        <v>0</v>
      </c>
      <c r="S150" s="16">
        <v>0</v>
      </c>
      <c r="T150" s="16">
        <v>0</v>
      </c>
      <c r="U150" s="8">
        <f t="shared" si="40"/>
        <v>0</v>
      </c>
      <c r="V150" s="8">
        <f t="shared" si="41"/>
        <v>0</v>
      </c>
      <c r="W150" s="7">
        <v>0.15680304226976927</v>
      </c>
      <c r="X150" s="7">
        <v>0.12961834454924992</v>
      </c>
      <c r="Y150" s="12">
        <v>0.79036512135809256</v>
      </c>
      <c r="Z150" s="12">
        <f t="shared" si="42"/>
        <v>0.10244581861990297</v>
      </c>
      <c r="AA150" s="12">
        <f t="shared" si="43"/>
        <v>1.2097287834916779</v>
      </c>
      <c r="AB150" s="12">
        <f t="shared" si="44"/>
        <v>0.12393165553286431</v>
      </c>
      <c r="AE150" s="5">
        <v>91</v>
      </c>
      <c r="AF150" s="16">
        <v>0</v>
      </c>
      <c r="AG150" s="16">
        <v>0</v>
      </c>
      <c r="AH150" s="16">
        <v>0</v>
      </c>
      <c r="AI150" s="16">
        <v>0</v>
      </c>
      <c r="AJ150" s="8">
        <f t="shared" si="45"/>
        <v>0</v>
      </c>
      <c r="AK150" s="8">
        <f t="shared" si="46"/>
        <v>0</v>
      </c>
      <c r="AL150" s="7">
        <v>0.15680304226976927</v>
      </c>
      <c r="AM150" s="7">
        <v>0.12961834454924992</v>
      </c>
      <c r="AN150" s="12">
        <v>0.79036512135809256</v>
      </c>
      <c r="AO150" s="12">
        <f t="shared" si="47"/>
        <v>0.10244581861990297</v>
      </c>
      <c r="AP150" s="12">
        <f t="shared" si="48"/>
        <v>1.2097287834916779</v>
      </c>
      <c r="AQ150" s="12">
        <f t="shared" si="49"/>
        <v>0.12393165553286431</v>
      </c>
      <c r="AT150" s="5">
        <v>91</v>
      </c>
      <c r="AU150" s="16">
        <v>0</v>
      </c>
      <c r="AV150" s="16">
        <v>0</v>
      </c>
      <c r="AW150" s="16">
        <v>0</v>
      </c>
      <c r="AX150" s="16">
        <v>0</v>
      </c>
      <c r="AY150" s="8">
        <f t="shared" si="50"/>
        <v>0</v>
      </c>
      <c r="AZ150" s="8">
        <f t="shared" si="51"/>
        <v>0</v>
      </c>
      <c r="BA150" s="7">
        <v>0.15680304226976927</v>
      </c>
      <c r="BB150" s="7">
        <v>0.12961834454924992</v>
      </c>
      <c r="BC150" s="12">
        <v>0.79036512135809256</v>
      </c>
      <c r="BD150" s="12">
        <f t="shared" si="52"/>
        <v>0.10244581861990297</v>
      </c>
      <c r="BE150" s="12">
        <f t="shared" si="53"/>
        <v>1.2097287834916779</v>
      </c>
      <c r="BF150" s="12">
        <f t="shared" si="54"/>
        <v>0.12393165553286431</v>
      </c>
    </row>
    <row r="151" spans="16:58" x14ac:dyDescent="0.3">
      <c r="P151" s="5">
        <v>92</v>
      </c>
      <c r="Q151" s="16">
        <v>10</v>
      </c>
      <c r="R151" s="16">
        <v>6</v>
      </c>
      <c r="S151" s="16">
        <v>2</v>
      </c>
      <c r="T151" s="16">
        <v>18</v>
      </c>
      <c r="U151" s="8">
        <f t="shared" ref="U151:U154" si="55">Q151/3</f>
        <v>3.3333333333333335</v>
      </c>
      <c r="V151" s="8">
        <f t="shared" ref="V151:V154" si="56">R151/4</f>
        <v>1.5</v>
      </c>
      <c r="W151" s="7">
        <v>0.20147397645070214</v>
      </c>
      <c r="X151" s="7">
        <v>0.1742892787301828</v>
      </c>
      <c r="Y151" s="12">
        <v>0.73711079708806937</v>
      </c>
      <c r="Z151" s="12">
        <f t="shared" ref="Z151:Z154" si="57">(Y151*X151)+(1-Y151)*(V151)</f>
        <v>0.52280431353660561</v>
      </c>
      <c r="AA151" s="12">
        <f t="shared" ref="AA151:AA154" si="58">W151/X151</f>
        <v>1.1559745838560957</v>
      </c>
      <c r="AB151" s="12">
        <f t="shared" ref="AB151:AB154" si="59">Z151*AA151</f>
        <v>0.60434849877864949</v>
      </c>
      <c r="AE151" s="5">
        <v>92</v>
      </c>
      <c r="AF151" s="16">
        <v>0</v>
      </c>
      <c r="AG151" s="16">
        <v>0</v>
      </c>
      <c r="AH151" s="16">
        <v>0</v>
      </c>
      <c r="AI151" s="16">
        <v>0</v>
      </c>
      <c r="AJ151" s="8">
        <f t="shared" ref="AJ151:AJ154" si="60">AF151/3</f>
        <v>0</v>
      </c>
      <c r="AK151" s="8">
        <f t="shared" ref="AK151:AK154" si="61">AG151/4</f>
        <v>0</v>
      </c>
      <c r="AL151" s="7">
        <v>0.20147397645070214</v>
      </c>
      <c r="AM151" s="7">
        <v>0.1742892787301828</v>
      </c>
      <c r="AN151" s="12">
        <v>0.73711079708806937</v>
      </c>
      <c r="AO151" s="12">
        <f t="shared" ref="AO151:AO154" si="62">(AN151*AM151)+(1-AN151)*(AK151)</f>
        <v>0.12847050916870972</v>
      </c>
      <c r="AP151" s="12">
        <f t="shared" ref="AP151:AP154" si="63">AL151/AM151</f>
        <v>1.1559745838560957</v>
      </c>
      <c r="AQ151" s="12">
        <f t="shared" ref="AQ151:AQ154" si="64">AO151*AP151</f>
        <v>0.14850864337407996</v>
      </c>
      <c r="AT151" s="5">
        <v>92</v>
      </c>
      <c r="AU151" s="16">
        <v>0</v>
      </c>
      <c r="AV151" s="16">
        <v>0</v>
      </c>
      <c r="AW151" s="16">
        <v>0</v>
      </c>
      <c r="AX151" s="16">
        <v>0</v>
      </c>
      <c r="AY151" s="8">
        <f t="shared" ref="AY151:AY154" si="65">AU151/3</f>
        <v>0</v>
      </c>
      <c r="AZ151" s="8">
        <f t="shared" ref="AZ151:AZ154" si="66">AV151/4</f>
        <v>0</v>
      </c>
      <c r="BA151" s="7">
        <v>0.20147397645070214</v>
      </c>
      <c r="BB151" s="7">
        <v>0.1742892787301828</v>
      </c>
      <c r="BC151" s="12">
        <v>0.73711079708806937</v>
      </c>
      <c r="BD151" s="12">
        <f t="shared" ref="BD151:BD154" si="67">(BC151*BB151)+(1-BC151)*(AZ151)</f>
        <v>0.12847050916870972</v>
      </c>
      <c r="BE151" s="12">
        <f t="shared" ref="BE151:BE154" si="68">BA151/BB151</f>
        <v>1.1559745838560957</v>
      </c>
      <c r="BF151" s="12">
        <f t="shared" ref="BF151:BF154" si="69">BD151*BE151</f>
        <v>0.14850864337407996</v>
      </c>
    </row>
    <row r="152" spans="16:58" x14ac:dyDescent="0.3">
      <c r="P152" s="5">
        <v>93</v>
      </c>
      <c r="Q152" s="16">
        <v>0</v>
      </c>
      <c r="R152" s="16">
        <v>0</v>
      </c>
      <c r="S152" s="16">
        <v>0</v>
      </c>
      <c r="T152" s="16">
        <v>0</v>
      </c>
      <c r="U152" s="8">
        <f t="shared" si="55"/>
        <v>0</v>
      </c>
      <c r="V152" s="8">
        <f t="shared" si="56"/>
        <v>0</v>
      </c>
      <c r="W152" s="7">
        <v>9.4653782360813149E-2</v>
      </c>
      <c r="X152" s="7">
        <v>6.7469084640293803E-2</v>
      </c>
      <c r="Y152" s="12">
        <v>0.87868675927375473</v>
      </c>
      <c r="Z152" s="12">
        <f t="shared" si="57"/>
        <v>5.9284191333746426E-2</v>
      </c>
      <c r="AA152" s="12">
        <f t="shared" si="58"/>
        <v>1.4029208024008692</v>
      </c>
      <c r="AB152" s="12">
        <f t="shared" si="59"/>
        <v>8.3171025275626198E-2</v>
      </c>
      <c r="AE152" s="5">
        <v>93</v>
      </c>
      <c r="AF152" s="16">
        <v>0</v>
      </c>
      <c r="AG152" s="16">
        <v>0</v>
      </c>
      <c r="AH152" s="16">
        <v>0</v>
      </c>
      <c r="AI152" s="16">
        <v>0</v>
      </c>
      <c r="AJ152" s="8">
        <f t="shared" si="60"/>
        <v>0</v>
      </c>
      <c r="AK152" s="8">
        <f t="shared" si="61"/>
        <v>0</v>
      </c>
      <c r="AL152" s="7">
        <v>9.4653782360813149E-2</v>
      </c>
      <c r="AM152" s="7">
        <v>6.7469084640293803E-2</v>
      </c>
      <c r="AN152" s="12">
        <v>0.87868675927375473</v>
      </c>
      <c r="AO152" s="12">
        <f t="shared" si="62"/>
        <v>5.9284191333746426E-2</v>
      </c>
      <c r="AP152" s="12">
        <f t="shared" si="63"/>
        <v>1.4029208024008692</v>
      </c>
      <c r="AQ152" s="12">
        <f t="shared" si="64"/>
        <v>8.3171025275626198E-2</v>
      </c>
      <c r="AT152" s="5">
        <v>93</v>
      </c>
      <c r="AU152" s="16">
        <v>0</v>
      </c>
      <c r="AV152" s="16">
        <v>0</v>
      </c>
      <c r="AW152" s="16">
        <v>0</v>
      </c>
      <c r="AX152" s="16">
        <v>0</v>
      </c>
      <c r="AY152" s="8">
        <f t="shared" si="65"/>
        <v>0</v>
      </c>
      <c r="AZ152" s="8">
        <f t="shared" si="66"/>
        <v>0</v>
      </c>
      <c r="BA152" s="7">
        <v>9.4653782360813149E-2</v>
      </c>
      <c r="BB152" s="7">
        <v>6.7469084640293803E-2</v>
      </c>
      <c r="BC152" s="12">
        <v>0.87868675927375473</v>
      </c>
      <c r="BD152" s="12">
        <f t="shared" si="67"/>
        <v>5.9284191333746426E-2</v>
      </c>
      <c r="BE152" s="12">
        <f t="shared" si="68"/>
        <v>1.4029208024008692</v>
      </c>
      <c r="BF152" s="12">
        <f t="shared" si="69"/>
        <v>8.3171025275626198E-2</v>
      </c>
    </row>
    <row r="153" spans="16:58" x14ac:dyDescent="0.3">
      <c r="P153" s="5">
        <v>94</v>
      </c>
      <c r="Q153" s="16">
        <v>0</v>
      </c>
      <c r="R153" s="16">
        <v>3</v>
      </c>
      <c r="S153" s="16">
        <v>0</v>
      </c>
      <c r="T153" s="16">
        <v>3</v>
      </c>
      <c r="U153" s="8">
        <f t="shared" si="55"/>
        <v>0</v>
      </c>
      <c r="V153" s="8">
        <f t="shared" si="56"/>
        <v>0.75</v>
      </c>
      <c r="W153" s="7">
        <v>8.4650689204651075E-2</v>
      </c>
      <c r="X153" s="7">
        <v>5.7465991484131729E-2</v>
      </c>
      <c r="Y153" s="12">
        <v>0.89478039472354076</v>
      </c>
      <c r="Z153" s="12">
        <f t="shared" si="57"/>
        <v>0.13033414650069544</v>
      </c>
      <c r="AA153" s="12">
        <f t="shared" si="58"/>
        <v>1.4730571424670529</v>
      </c>
      <c r="AB153" s="12">
        <f t="shared" si="59"/>
        <v>0.19198964541019667</v>
      </c>
      <c r="AE153" s="5">
        <v>94</v>
      </c>
      <c r="AF153" s="16">
        <v>0</v>
      </c>
      <c r="AG153" s="16">
        <v>0</v>
      </c>
      <c r="AH153" s="16">
        <v>0</v>
      </c>
      <c r="AI153" s="16">
        <v>0</v>
      </c>
      <c r="AJ153" s="8">
        <f t="shared" si="60"/>
        <v>0</v>
      </c>
      <c r="AK153" s="8">
        <f t="shared" si="61"/>
        <v>0</v>
      </c>
      <c r="AL153" s="7">
        <v>8.4650689204651075E-2</v>
      </c>
      <c r="AM153" s="7">
        <v>5.7465991484131729E-2</v>
      </c>
      <c r="AN153" s="12">
        <v>0.89478039472354076</v>
      </c>
      <c r="AO153" s="12">
        <f t="shared" si="62"/>
        <v>5.141944254335102E-2</v>
      </c>
      <c r="AP153" s="12">
        <f t="shared" si="63"/>
        <v>1.4730571424670529</v>
      </c>
      <c r="AQ153" s="12">
        <f t="shared" si="64"/>
        <v>7.5743777100157464E-2</v>
      </c>
      <c r="AT153" s="5">
        <v>94</v>
      </c>
      <c r="AU153" s="16">
        <v>0</v>
      </c>
      <c r="AV153" s="16">
        <v>0</v>
      </c>
      <c r="AW153" s="16">
        <v>0</v>
      </c>
      <c r="AX153" s="16">
        <v>0</v>
      </c>
      <c r="AY153" s="8">
        <f t="shared" si="65"/>
        <v>0</v>
      </c>
      <c r="AZ153" s="8">
        <f t="shared" si="66"/>
        <v>0</v>
      </c>
      <c r="BA153" s="7">
        <v>8.4650689204651075E-2</v>
      </c>
      <c r="BB153" s="7">
        <v>5.7465991484131729E-2</v>
      </c>
      <c r="BC153" s="12">
        <v>0.89478039472354076</v>
      </c>
      <c r="BD153" s="12">
        <f t="shared" si="67"/>
        <v>5.141944254335102E-2</v>
      </c>
      <c r="BE153" s="12">
        <f t="shared" si="68"/>
        <v>1.4730571424670529</v>
      </c>
      <c r="BF153" s="12">
        <f t="shared" si="69"/>
        <v>7.5743777100157464E-2</v>
      </c>
    </row>
    <row r="154" spans="16:58" x14ac:dyDescent="0.3">
      <c r="P154" s="5" t="s">
        <v>751</v>
      </c>
      <c r="Q154" s="16">
        <v>13</v>
      </c>
      <c r="R154" s="16">
        <v>18</v>
      </c>
      <c r="S154" s="16">
        <v>2</v>
      </c>
      <c r="T154" s="16">
        <v>33</v>
      </c>
      <c r="U154" s="8">
        <f t="shared" si="55"/>
        <v>4.333333333333333</v>
      </c>
      <c r="V154" s="8">
        <f t="shared" si="56"/>
        <v>4.5</v>
      </c>
      <c r="W154" s="8">
        <f>SUM(W86:W153)</f>
        <v>10.729390753774366</v>
      </c>
      <c r="X154" s="8">
        <f>SUM(X86:X153)</f>
        <v>10.031687408032772</v>
      </c>
      <c r="Y154" s="7">
        <v>4.6451474450856012E-2</v>
      </c>
      <c r="Z154" s="7">
        <f t="shared" si="57"/>
        <v>4.7569550363043565</v>
      </c>
      <c r="AA154" s="7">
        <f t="shared" si="58"/>
        <v>1.0695499488134883</v>
      </c>
      <c r="AB154" s="7">
        <f t="shared" si="59"/>
        <v>5.0878010155873898</v>
      </c>
      <c r="AE154" s="5" t="s">
        <v>751</v>
      </c>
      <c r="AF154" s="16">
        <v>17</v>
      </c>
      <c r="AG154" s="16">
        <v>44</v>
      </c>
      <c r="AH154" s="16">
        <v>5</v>
      </c>
      <c r="AI154" s="16">
        <v>66</v>
      </c>
      <c r="AJ154" s="8">
        <f t="shared" si="60"/>
        <v>5.666666666666667</v>
      </c>
      <c r="AK154" s="8">
        <f t="shared" si="61"/>
        <v>11</v>
      </c>
      <c r="AL154" s="8">
        <f>SUM(AL86:AL153)</f>
        <v>10.729390753774366</v>
      </c>
      <c r="AM154" s="8">
        <f>SUM(AM86:AM153)</f>
        <v>10.031687408032772</v>
      </c>
      <c r="AN154" s="7">
        <v>4.6451474450856012E-2</v>
      </c>
      <c r="AO154" s="7">
        <f t="shared" si="62"/>
        <v>10.955020452373793</v>
      </c>
      <c r="AP154" s="7">
        <f t="shared" si="63"/>
        <v>1.0695499488134883</v>
      </c>
      <c r="AQ154" s="7">
        <f t="shared" si="64"/>
        <v>11.716941564087108</v>
      </c>
      <c r="AT154" s="5" t="s">
        <v>751</v>
      </c>
      <c r="AU154" s="16">
        <v>16</v>
      </c>
      <c r="AV154" s="16">
        <v>29</v>
      </c>
      <c r="AW154" s="16">
        <v>6</v>
      </c>
      <c r="AX154" s="16">
        <v>51</v>
      </c>
      <c r="AY154" s="8">
        <f t="shared" si="65"/>
        <v>5.333333333333333</v>
      </c>
      <c r="AZ154" s="8">
        <f t="shared" si="66"/>
        <v>7.25</v>
      </c>
      <c r="BA154" s="8">
        <f>SUM(BA86:BA153)</f>
        <v>10.729390753774366</v>
      </c>
      <c r="BB154" s="8">
        <f>SUM(BB86:BB153)</f>
        <v>10.031687408032772</v>
      </c>
      <c r="BC154" s="7">
        <v>4.6451474450856012E-2</v>
      </c>
      <c r="BD154" s="7">
        <f t="shared" si="67"/>
        <v>7.379213481564503</v>
      </c>
      <c r="BE154" s="7">
        <f t="shared" si="68"/>
        <v>1.0695499488134883</v>
      </c>
      <c r="BF154" s="7">
        <f t="shared" si="69"/>
        <v>7.8924374014911169</v>
      </c>
    </row>
    <row r="155" spans="16:58" x14ac:dyDescent="0.3">
      <c r="U155" s="11" t="s">
        <v>796</v>
      </c>
      <c r="V155" s="11" t="s">
        <v>797</v>
      </c>
      <c r="W155" s="11" t="s">
        <v>798</v>
      </c>
      <c r="X155" s="11" t="s">
        <v>799</v>
      </c>
      <c r="Y155" s="11" t="s">
        <v>800</v>
      </c>
      <c r="Z155" s="11" t="s">
        <v>801</v>
      </c>
      <c r="AA155" s="11" t="s">
        <v>802</v>
      </c>
      <c r="AB155" s="11" t="s">
        <v>803</v>
      </c>
      <c r="AJ155" s="11" t="s">
        <v>796</v>
      </c>
      <c r="AK155" s="11" t="s">
        <v>797</v>
      </c>
      <c r="AL155" s="11" t="s">
        <v>798</v>
      </c>
      <c r="AM155" s="11" t="s">
        <v>799</v>
      </c>
      <c r="AN155" s="11" t="s">
        <v>800</v>
      </c>
      <c r="AO155" s="11" t="s">
        <v>801</v>
      </c>
      <c r="AP155" s="11" t="s">
        <v>802</v>
      </c>
      <c r="AQ155" s="11" t="s">
        <v>803</v>
      </c>
      <c r="AY155" s="11" t="s">
        <v>796</v>
      </c>
      <c r="AZ155" s="11" t="s">
        <v>797</v>
      </c>
      <c r="BA155" s="11" t="s">
        <v>798</v>
      </c>
      <c r="BB155" s="11" t="s">
        <v>799</v>
      </c>
      <c r="BC155" s="11" t="s">
        <v>800</v>
      </c>
      <c r="BD155" s="11" t="s">
        <v>801</v>
      </c>
      <c r="BE155" s="11" t="s">
        <v>802</v>
      </c>
      <c r="BF155" s="11" t="s">
        <v>803</v>
      </c>
    </row>
  </sheetData>
  <mergeCells count="7">
    <mergeCell ref="A1:N1"/>
    <mergeCell ref="P1:AC1"/>
    <mergeCell ref="AE1:AR1"/>
    <mergeCell ref="AT1:BG1"/>
    <mergeCell ref="P79:AC79"/>
    <mergeCell ref="AE79:AR79"/>
    <mergeCell ref="AT79:BG7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EFC82-F1E9-4505-9E26-C571839A8ED1}">
  <dimension ref="A1:BG155"/>
  <sheetViews>
    <sheetView tabSelected="1" topLeftCell="K62" zoomScale="90" zoomScaleNormal="90" workbookViewId="0">
      <selection activeCell="U81" sqref="U81"/>
    </sheetView>
  </sheetViews>
  <sheetFormatPr defaultRowHeight="14.4" x14ac:dyDescent="0.3"/>
  <cols>
    <col min="1" max="1" width="16.88671875" bestFit="1" customWidth="1"/>
    <col min="2" max="2" width="15.6640625" bestFit="1" customWidth="1"/>
    <col min="3" max="3" width="16.33203125" bestFit="1" customWidth="1"/>
    <col min="4" max="4" width="9" bestFit="1" customWidth="1"/>
    <col min="5" max="5" width="10.77734375" bestFit="1" customWidth="1"/>
    <col min="6" max="6" width="18.33203125" customWidth="1"/>
    <col min="7" max="7" width="18.88671875" customWidth="1"/>
    <col min="8" max="8" width="19.109375" customWidth="1"/>
    <col min="9" max="9" width="23.109375" customWidth="1"/>
    <col min="10" max="10" width="17.6640625" customWidth="1"/>
    <col min="11" max="11" width="26.109375" customWidth="1"/>
    <col min="12" max="12" width="42.33203125" customWidth="1"/>
    <col min="13" max="13" width="29.6640625" customWidth="1"/>
    <col min="14" max="14" width="12.109375" bestFit="1" customWidth="1"/>
    <col min="16" max="16" width="21.21875" bestFit="1" customWidth="1"/>
    <col min="17" max="17" width="22.21875" bestFit="1" customWidth="1"/>
    <col min="18" max="18" width="16.33203125" bestFit="1" customWidth="1"/>
    <col min="19" max="19" width="9" bestFit="1" customWidth="1"/>
    <col min="20" max="20" width="10.77734375" bestFit="1" customWidth="1"/>
    <col min="21" max="21" width="18.33203125" customWidth="1"/>
    <col min="22" max="22" width="18.88671875" customWidth="1"/>
    <col min="23" max="23" width="19.109375" customWidth="1"/>
    <col min="24" max="24" width="23.109375" customWidth="1"/>
    <col min="25" max="25" width="17.6640625" customWidth="1"/>
    <col min="26" max="26" width="26.109375" customWidth="1"/>
    <col min="27" max="27" width="42.33203125" customWidth="1"/>
    <col min="28" max="28" width="29.6640625" customWidth="1"/>
    <col min="29" max="29" width="12.109375" bestFit="1" customWidth="1"/>
    <col min="31" max="31" width="21.21875" bestFit="1" customWidth="1"/>
    <col min="32" max="32" width="22.21875" bestFit="1" customWidth="1"/>
    <col min="33" max="33" width="16.33203125" bestFit="1" customWidth="1"/>
    <col min="34" max="34" width="9" bestFit="1" customWidth="1"/>
    <col min="35" max="35" width="10.77734375" bestFit="1" customWidth="1"/>
    <col min="36" max="36" width="18.33203125" customWidth="1"/>
    <col min="37" max="37" width="18.88671875" customWidth="1"/>
    <col min="38" max="38" width="19.109375" customWidth="1"/>
    <col min="39" max="39" width="23.109375" customWidth="1"/>
    <col min="40" max="40" width="17.6640625" customWidth="1"/>
    <col min="41" max="41" width="26.109375" customWidth="1"/>
    <col min="42" max="42" width="42.33203125" customWidth="1"/>
    <col min="43" max="43" width="29.6640625" customWidth="1"/>
    <col min="44" max="44" width="12.109375" bestFit="1" customWidth="1"/>
    <col min="46" max="46" width="21.21875" bestFit="1" customWidth="1"/>
    <col min="47" max="47" width="22.21875" bestFit="1" customWidth="1"/>
    <col min="48" max="48" width="16.33203125" bestFit="1" customWidth="1"/>
    <col min="49" max="49" width="9" bestFit="1" customWidth="1"/>
    <col min="50" max="50" width="10.77734375" bestFit="1" customWidth="1"/>
    <col min="51" max="51" width="18.33203125" customWidth="1"/>
    <col min="52" max="52" width="18.88671875" customWidth="1"/>
    <col min="53" max="53" width="19.109375" customWidth="1"/>
    <col min="54" max="54" width="23.109375" customWidth="1"/>
    <col min="55" max="55" width="17.6640625" customWidth="1"/>
    <col min="56" max="56" width="26.109375" customWidth="1"/>
    <col min="57" max="57" width="42.33203125" customWidth="1"/>
    <col min="58" max="58" width="29.6640625" customWidth="1"/>
    <col min="59" max="59" width="12.109375" bestFit="1" customWidth="1"/>
  </cols>
  <sheetData>
    <row r="1" spans="1:59" ht="20.399999999999999" thickBot="1" x14ac:dyDescent="0.45">
      <c r="A1" s="18" t="s">
        <v>806</v>
      </c>
      <c r="B1" s="18"/>
      <c r="C1" s="18"/>
      <c r="D1" s="18"/>
      <c r="E1" s="18"/>
      <c r="F1" s="18"/>
      <c r="G1" s="18"/>
      <c r="H1" s="18"/>
      <c r="I1" s="18"/>
      <c r="J1" s="18"/>
      <c r="K1" s="18"/>
      <c r="L1" s="18"/>
      <c r="M1" s="18"/>
      <c r="N1" s="18"/>
      <c r="P1" s="18" t="s">
        <v>806</v>
      </c>
      <c r="Q1" s="18"/>
      <c r="R1" s="18"/>
      <c r="S1" s="18"/>
      <c r="T1" s="18"/>
      <c r="U1" s="18"/>
      <c r="V1" s="18"/>
      <c r="W1" s="18"/>
      <c r="X1" s="18"/>
      <c r="Y1" s="18"/>
      <c r="Z1" s="18"/>
      <c r="AA1" s="18"/>
      <c r="AB1" s="18"/>
      <c r="AC1" s="18"/>
      <c r="AE1" s="18" t="s">
        <v>806</v>
      </c>
      <c r="AF1" s="18"/>
      <c r="AG1" s="18"/>
      <c r="AH1" s="18"/>
      <c r="AI1" s="18"/>
      <c r="AJ1" s="18"/>
      <c r="AK1" s="18"/>
      <c r="AL1" s="18"/>
      <c r="AM1" s="18"/>
      <c r="AN1" s="18"/>
      <c r="AO1" s="18"/>
      <c r="AP1" s="18"/>
      <c r="AQ1" s="18"/>
      <c r="AR1" s="18"/>
      <c r="AT1" s="18" t="s">
        <v>806</v>
      </c>
      <c r="AU1" s="18"/>
      <c r="AV1" s="18"/>
      <c r="AW1" s="18"/>
      <c r="AX1" s="18"/>
      <c r="AY1" s="18"/>
      <c r="AZ1" s="18"/>
      <c r="BA1" s="18"/>
      <c r="BB1" s="18"/>
      <c r="BC1" s="18"/>
      <c r="BD1" s="18"/>
      <c r="BE1" s="18"/>
      <c r="BF1" s="18"/>
      <c r="BG1" s="18"/>
    </row>
    <row r="2" spans="1:59" ht="15" thickTop="1" x14ac:dyDescent="0.3">
      <c r="P2" s="4" t="s">
        <v>20</v>
      </c>
      <c r="Q2" t="s">
        <v>162</v>
      </c>
      <c r="AE2" s="4" t="s">
        <v>20</v>
      </c>
      <c r="AF2" t="s">
        <v>162</v>
      </c>
      <c r="AT2" s="4" t="s">
        <v>20</v>
      </c>
      <c r="AU2" t="s">
        <v>162</v>
      </c>
    </row>
    <row r="3" spans="1:59" x14ac:dyDescent="0.3">
      <c r="P3" s="4" t="s">
        <v>815</v>
      </c>
      <c r="Q3" t="s">
        <v>817</v>
      </c>
      <c r="AE3" s="4" t="s">
        <v>815</v>
      </c>
      <c r="AF3" t="s">
        <v>818</v>
      </c>
      <c r="AT3" s="4" t="s">
        <v>815</v>
      </c>
      <c r="AU3" t="s">
        <v>819</v>
      </c>
    </row>
    <row r="4" spans="1:59" ht="20.399999999999999" thickBot="1" x14ac:dyDescent="0.45">
      <c r="A4" s="4" t="s">
        <v>20</v>
      </c>
      <c r="B4" t="s">
        <v>162</v>
      </c>
      <c r="L4" s="13" t="s">
        <v>794</v>
      </c>
      <c r="M4" s="13" t="s">
        <v>795</v>
      </c>
      <c r="N4" s="14">
        <f>M76*L76*(1-J76)</f>
        <v>8.0747475018276713</v>
      </c>
      <c r="P4" s="4" t="s">
        <v>816</v>
      </c>
      <c r="Q4" t="s">
        <v>821</v>
      </c>
      <c r="AA4" s="13" t="s">
        <v>794</v>
      </c>
      <c r="AB4" s="13" t="s">
        <v>795</v>
      </c>
      <c r="AC4" s="14">
        <f>AB76*AA76*(1-Y76)</f>
        <v>1.5344300409788159</v>
      </c>
      <c r="AE4" s="4" t="s">
        <v>816</v>
      </c>
      <c r="AF4" t="s">
        <v>821</v>
      </c>
      <c r="AP4" s="13" t="s">
        <v>794</v>
      </c>
      <c r="AQ4" s="13" t="s">
        <v>795</v>
      </c>
      <c r="AR4" s="14">
        <f>AQ76*AP76*(1-AN76)</f>
        <v>1.3300451203272892</v>
      </c>
      <c r="AT4" s="4" t="s">
        <v>816</v>
      </c>
      <c r="AU4" t="s">
        <v>821</v>
      </c>
      <c r="BE4" s="13" t="s">
        <v>794</v>
      </c>
      <c r="BF4" s="13" t="s">
        <v>795</v>
      </c>
      <c r="BG4" s="14">
        <f>BF76*BE76*(1-BC76)</f>
        <v>0.92127527902423567</v>
      </c>
    </row>
    <row r="5" spans="1:59" ht="21" thickTop="1" thickBot="1" x14ac:dyDescent="0.45">
      <c r="M5" s="9" t="s">
        <v>744</v>
      </c>
      <c r="N5" s="14">
        <f>(F76/M76)/(1+(N4/(M76^2)))</f>
        <v>0.9490251406400072</v>
      </c>
      <c r="AB5" s="9" t="s">
        <v>744</v>
      </c>
      <c r="AC5" s="14">
        <f>(U76/AB76)/(1+(AC4/(AB76^2)))</f>
        <v>0</v>
      </c>
      <c r="AQ5" s="9" t="s">
        <v>744</v>
      </c>
      <c r="AR5" s="14">
        <f>(AJ76/AQ76)/(1+(AR4/(AQ76^2)))</f>
        <v>0.28068088674348851</v>
      </c>
      <c r="BF5" s="9" t="s">
        <v>744</v>
      </c>
      <c r="BG5" s="14">
        <f>(AY76/BF76)/(1+(BG4/(BF76^2)))</f>
        <v>0.51999725687804343</v>
      </c>
    </row>
    <row r="6" spans="1:59" ht="15" thickTop="1" x14ac:dyDescent="0.3">
      <c r="A6" s="4" t="s">
        <v>745</v>
      </c>
      <c r="B6" s="4" t="s">
        <v>746</v>
      </c>
      <c r="P6" s="4" t="s">
        <v>745</v>
      </c>
      <c r="Q6" s="4" t="s">
        <v>746</v>
      </c>
      <c r="AE6" s="4" t="s">
        <v>745</v>
      </c>
      <c r="AF6" s="4" t="s">
        <v>746</v>
      </c>
      <c r="AT6" s="4" t="s">
        <v>745</v>
      </c>
      <c r="AU6" s="4" t="s">
        <v>746</v>
      </c>
    </row>
    <row r="7" spans="1:59" x14ac:dyDescent="0.3">
      <c r="A7" s="4" t="s">
        <v>747</v>
      </c>
      <c r="B7" t="s">
        <v>748</v>
      </c>
      <c r="C7" t="s">
        <v>749</v>
      </c>
      <c r="D7" t="s">
        <v>750</v>
      </c>
      <c r="E7" t="s">
        <v>751</v>
      </c>
      <c r="F7" s="11" t="s">
        <v>796</v>
      </c>
      <c r="G7" s="11" t="s">
        <v>797</v>
      </c>
      <c r="H7" s="11" t="s">
        <v>798</v>
      </c>
      <c r="I7" s="11" t="s">
        <v>799</v>
      </c>
      <c r="J7" s="11" t="s">
        <v>800</v>
      </c>
      <c r="K7" s="11" t="s">
        <v>801</v>
      </c>
      <c r="L7" s="11" t="s">
        <v>802</v>
      </c>
      <c r="M7" s="11" t="s">
        <v>803</v>
      </c>
      <c r="P7" s="4" t="s">
        <v>747</v>
      </c>
      <c r="Q7" t="s">
        <v>748</v>
      </c>
      <c r="R7" t="s">
        <v>749</v>
      </c>
      <c r="S7" t="s">
        <v>750</v>
      </c>
      <c r="T7" t="s">
        <v>751</v>
      </c>
      <c r="U7" s="11" t="s">
        <v>796</v>
      </c>
      <c r="V7" s="11" t="s">
        <v>797</v>
      </c>
      <c r="W7" s="11" t="s">
        <v>798</v>
      </c>
      <c r="X7" s="11" t="s">
        <v>799</v>
      </c>
      <c r="Y7" s="11" t="s">
        <v>800</v>
      </c>
      <c r="Z7" s="11" t="s">
        <v>801</v>
      </c>
      <c r="AA7" s="11" t="s">
        <v>802</v>
      </c>
      <c r="AB7" s="11" t="s">
        <v>803</v>
      </c>
      <c r="AE7" s="4" t="s">
        <v>747</v>
      </c>
      <c r="AF7" t="s">
        <v>748</v>
      </c>
      <c r="AG7" t="s">
        <v>749</v>
      </c>
      <c r="AH7" t="s">
        <v>750</v>
      </c>
      <c r="AI7" t="s">
        <v>751</v>
      </c>
      <c r="AJ7" s="11" t="s">
        <v>796</v>
      </c>
      <c r="AK7" s="11" t="s">
        <v>797</v>
      </c>
      <c r="AL7" s="11" t="s">
        <v>798</v>
      </c>
      <c r="AM7" s="11" t="s">
        <v>799</v>
      </c>
      <c r="AN7" s="11" t="s">
        <v>800</v>
      </c>
      <c r="AO7" s="11" t="s">
        <v>801</v>
      </c>
      <c r="AP7" s="11" t="s">
        <v>802</v>
      </c>
      <c r="AQ7" s="11" t="s">
        <v>803</v>
      </c>
      <c r="AT7" s="4" t="s">
        <v>747</v>
      </c>
      <c r="AU7" t="s">
        <v>748</v>
      </c>
      <c r="AV7" t="s">
        <v>749</v>
      </c>
      <c r="AW7" t="s">
        <v>750</v>
      </c>
      <c r="AX7" t="s">
        <v>751</v>
      </c>
      <c r="AY7" s="11" t="s">
        <v>796</v>
      </c>
      <c r="AZ7" s="11" t="s">
        <v>797</v>
      </c>
      <c r="BA7" s="11" t="s">
        <v>798</v>
      </c>
      <c r="BB7" s="11" t="s">
        <v>799</v>
      </c>
      <c r="BC7" s="11" t="s">
        <v>800</v>
      </c>
      <c r="BD7" s="11" t="s">
        <v>801</v>
      </c>
      <c r="BE7" s="11" t="s">
        <v>802</v>
      </c>
      <c r="BF7" s="11" t="s">
        <v>803</v>
      </c>
    </row>
    <row r="8" spans="1:59" x14ac:dyDescent="0.3">
      <c r="A8" s="5">
        <v>1</v>
      </c>
      <c r="B8" s="16">
        <v>0</v>
      </c>
      <c r="C8" s="16">
        <v>0</v>
      </c>
      <c r="D8" s="16">
        <v>0</v>
      </c>
      <c r="E8" s="16">
        <v>0</v>
      </c>
      <c r="F8" s="8">
        <f>B8/3</f>
        <v>0</v>
      </c>
      <c r="G8" s="8">
        <f>C8/4</f>
        <v>0</v>
      </c>
      <c r="H8" s="7">
        <f xml:space="preserve"> IF('SPF Coefficients'!$R$3 + 'SPF Coefficients'!$R$5*'Curve Info'!J9 + 'SPF Coefficients'!$R$6*'Curve Info'!D9 + 'SPF Coefficients'!$R$7*'Curve Info'!L9 + 'SPF Coefficients'!$R$9*'Curve Info'!H9 &lt;= 0, 0, 'SPF Coefficients'!$R$3 + 'SPF Coefficients'!$R$5*'Curve Info'!J9 + 'SPF Coefficients'!$R$6*'Curve Info'!D9 + 'SPF Coefficients'!$R$7*'Curve Info'!L9 + 'SPF Coefficients'!$R$9*'Curve Info'!H9)</f>
        <v>9.8148543812580646E-2</v>
      </c>
      <c r="I8" s="7">
        <f xml:space="preserve"> IF('SPF Coefficients'!$R$3 + 'SPF Coefficients'!$R$5*'Curve Info'!J9 + 'SPF Coefficients'!$R$6*'Curve Info'!D9 + 'SPF Coefficients'!$R$7*'Curve Info'!M9 + 'SPF Coefficients'!$R$9*'Curve Info'!H9 &lt;= 0, 0, 'SPF Coefficients'!$R$3 + 'SPF Coefficients'!$R$5*'Curve Info'!J9 + 'SPF Coefficients'!$R$6*'Curve Info'!D9 + 'SPF Coefficients'!$R$7*'Curve Info'!M9 + 'SPF Coefficients'!$R$9*'Curve Info'!H9)</f>
        <v>8.9074312280083556E-2</v>
      </c>
      <c r="J8" s="12">
        <f>1/(1+'SPF Coefficients'!$Q$10*I8)</f>
        <v>0.92674580015781294</v>
      </c>
      <c r="K8" s="12">
        <f>(J8*I8)+(1-J8)*(G8)</f>
        <v>8.2549244807512939E-2</v>
      </c>
      <c r="L8" s="12">
        <f>H8/I8</f>
        <v>1.1018725971631895</v>
      </c>
      <c r="M8" s="12">
        <f>K8*L8</f>
        <v>9.0958750769914221E-2</v>
      </c>
      <c r="P8" s="5">
        <v>1</v>
      </c>
      <c r="Q8" s="16">
        <v>0</v>
      </c>
      <c r="R8" s="16">
        <v>0</v>
      </c>
      <c r="S8" s="16">
        <v>0</v>
      </c>
      <c r="T8" s="16">
        <v>0</v>
      </c>
      <c r="U8" s="8">
        <f>Q8/3</f>
        <v>0</v>
      </c>
      <c r="V8" s="8">
        <f>R8/4</f>
        <v>0</v>
      </c>
      <c r="W8" s="7">
        <v>9.8148543812580646E-2</v>
      </c>
      <c r="X8" s="7">
        <v>8.9074312280083556E-2</v>
      </c>
      <c r="Y8" s="12">
        <v>0.92674580015781294</v>
      </c>
      <c r="Z8" s="12">
        <f>(Y8*X8)+(1-Y8)*(V8)</f>
        <v>8.2549244807512939E-2</v>
      </c>
      <c r="AA8" s="12">
        <f>W8/X8</f>
        <v>1.1018725971631895</v>
      </c>
      <c r="AB8" s="12">
        <f>Z8*AA8</f>
        <v>9.0958750769914221E-2</v>
      </c>
      <c r="AE8" s="5">
        <v>1</v>
      </c>
      <c r="AF8" s="16">
        <v>0</v>
      </c>
      <c r="AG8" s="16">
        <v>0</v>
      </c>
      <c r="AH8" s="16">
        <v>0</v>
      </c>
      <c r="AI8" s="16">
        <v>0</v>
      </c>
      <c r="AJ8" s="8">
        <f>AF8/3</f>
        <v>0</v>
      </c>
      <c r="AK8" s="8">
        <f>AG8/4</f>
        <v>0</v>
      </c>
      <c r="AL8" s="7">
        <v>9.8148543812580646E-2</v>
      </c>
      <c r="AM8" s="7">
        <v>8.9074312280083556E-2</v>
      </c>
      <c r="AN8" s="12">
        <v>0.92674580015781294</v>
      </c>
      <c r="AO8" s="12">
        <f>(AN8*AM8)+(1-AN8)*(AK8)</f>
        <v>8.2549244807512939E-2</v>
      </c>
      <c r="AP8" s="12">
        <f>AL8/AM8</f>
        <v>1.1018725971631895</v>
      </c>
      <c r="AQ8" s="12">
        <f>AO8*AP8</f>
        <v>9.0958750769914221E-2</v>
      </c>
      <c r="AT8" s="5">
        <v>1</v>
      </c>
      <c r="AU8" s="16">
        <v>0</v>
      </c>
      <c r="AV8" s="16">
        <v>0</v>
      </c>
      <c r="AW8" s="16">
        <v>0</v>
      </c>
      <c r="AX8" s="16">
        <v>0</v>
      </c>
      <c r="AY8" s="8">
        <f>AU8/3</f>
        <v>0</v>
      </c>
      <c r="AZ8" s="8">
        <f>AV8/4</f>
        <v>0</v>
      </c>
      <c r="BA8" s="7">
        <v>9.8148543812580646E-2</v>
      </c>
      <c r="BB8" s="7">
        <v>8.9074312280083556E-2</v>
      </c>
      <c r="BC8" s="12">
        <v>0.92674580015781294</v>
      </c>
      <c r="BD8" s="12">
        <f>(BC8*BB8)+(1-BC8)*(AZ8)</f>
        <v>8.2549244807512939E-2</v>
      </c>
      <c r="BE8" s="12">
        <f>BA8/BB8</f>
        <v>1.1018725971631895</v>
      </c>
      <c r="BF8" s="12">
        <f>BD8*BE8</f>
        <v>9.0958750769914221E-2</v>
      </c>
    </row>
    <row r="9" spans="1:59" x14ac:dyDescent="0.3">
      <c r="A9" s="5">
        <v>2</v>
      </c>
      <c r="B9" s="16">
        <v>0</v>
      </c>
      <c r="C9" s="16">
        <v>1</v>
      </c>
      <c r="D9" s="16">
        <v>0</v>
      </c>
      <c r="E9" s="16">
        <v>1</v>
      </c>
      <c r="F9" s="8">
        <f t="shared" ref="F9:F72" si="0">B9/3</f>
        <v>0</v>
      </c>
      <c r="G9" s="8">
        <f t="shared" ref="G9:G72" si="1">C9/4</f>
        <v>0.25</v>
      </c>
      <c r="H9" s="7">
        <f xml:space="preserve"> IF('SPF Coefficients'!$R$3 + 'SPF Coefficients'!$R$5*'Curve Info'!J10 + 'SPF Coefficients'!$R$6*'Curve Info'!D10 + 'SPF Coefficients'!$R$7*'Curve Info'!L10 + 'SPF Coefficients'!$R$9*'Curve Info'!H10 &lt;= 0, 0, 'SPF Coefficients'!$R$3 + 'SPF Coefficients'!$R$5*'Curve Info'!J10 + 'SPF Coefficients'!$R$6*'Curve Info'!D10 + 'SPF Coefficients'!$R$7*'Curve Info'!L10 + 'SPF Coefficients'!$R$9*'Curve Info'!H10)</f>
        <v>7.5138228982216088E-2</v>
      </c>
      <c r="I9" s="7">
        <f xml:space="preserve"> IF('SPF Coefficients'!$R$3 + 'SPF Coefficients'!$R$5*'Curve Info'!J10 + 'SPF Coefficients'!$R$6*'Curve Info'!D10 + 'SPF Coefficients'!$R$7*'Curve Info'!M10 + 'SPF Coefficients'!$R$9*'Curve Info'!H10 &lt;= 0, 0, 'SPF Coefficients'!$R$3 + 'SPF Coefficients'!$R$5*'Curve Info'!J10 + 'SPF Coefficients'!$R$6*'Curve Info'!D10 + 'SPF Coefficients'!$R$7*'Curve Info'!M10 + 'SPF Coefficients'!$R$9*'Curve Info'!H10)</f>
        <v>5.2241923457426148E-2</v>
      </c>
      <c r="J9" s="12">
        <f>1/(1+'SPF Coefficients'!$Q$10*I9)</f>
        <v>0.95569449731683798</v>
      </c>
      <c r="K9" s="12">
        <f t="shared" ref="K9:K72" si="2">(J9*I9)+(1-J9)*(G9)</f>
        <v>6.1003694448300116E-2</v>
      </c>
      <c r="L9" s="12">
        <f t="shared" ref="L9:L72" si="3">H9/I9</f>
        <v>1.4382745505809902</v>
      </c>
      <c r="M9" s="12">
        <f t="shared" ref="M9:M72" si="4">K9*L9</f>
        <v>8.7740061216408899E-2</v>
      </c>
      <c r="P9" s="5">
        <v>2</v>
      </c>
      <c r="Q9" s="16">
        <v>0</v>
      </c>
      <c r="R9" s="16">
        <v>0</v>
      </c>
      <c r="S9" s="16">
        <v>0</v>
      </c>
      <c r="T9" s="16">
        <v>0</v>
      </c>
      <c r="U9" s="8">
        <f t="shared" ref="U9:U72" si="5">Q9/3</f>
        <v>0</v>
      </c>
      <c r="V9" s="8">
        <f t="shared" ref="V9:V72" si="6">R9/4</f>
        <v>0</v>
      </c>
      <c r="W9" s="7">
        <v>7.5138228982216088E-2</v>
      </c>
      <c r="X9" s="7">
        <v>5.2241923457426148E-2</v>
      </c>
      <c r="Y9" s="12">
        <v>0.95569449731683798</v>
      </c>
      <c r="Z9" s="12">
        <f t="shared" ref="Z9:Z72" si="7">(Y9*X9)+(1-Y9)*(V9)</f>
        <v>4.9927318777509611E-2</v>
      </c>
      <c r="AA9" s="12">
        <f t="shared" ref="AA9:AA72" si="8">W9/X9</f>
        <v>1.4382745505809902</v>
      </c>
      <c r="AB9" s="12">
        <f t="shared" ref="AB9:AB72" si="9">Z9*AA9</f>
        <v>7.1809191976436468E-2</v>
      </c>
      <c r="AE9" s="5">
        <v>2</v>
      </c>
      <c r="AF9" s="16">
        <v>0</v>
      </c>
      <c r="AG9" s="16">
        <v>0</v>
      </c>
      <c r="AH9" s="16">
        <v>0</v>
      </c>
      <c r="AI9" s="16">
        <v>0</v>
      </c>
      <c r="AJ9" s="8">
        <f t="shared" ref="AJ9:AJ72" si="10">AF9/3</f>
        <v>0</v>
      </c>
      <c r="AK9" s="8">
        <f t="shared" ref="AK9:AK72" si="11">AG9/4</f>
        <v>0</v>
      </c>
      <c r="AL9" s="7">
        <v>7.5138228982216088E-2</v>
      </c>
      <c r="AM9" s="7">
        <v>5.2241923457426148E-2</v>
      </c>
      <c r="AN9" s="12">
        <v>0.95569449731683798</v>
      </c>
      <c r="AO9" s="12">
        <f t="shared" ref="AO9:AO72" si="12">(AN9*AM9)+(1-AN9)*(AK9)</f>
        <v>4.9927318777509611E-2</v>
      </c>
      <c r="AP9" s="12">
        <f t="shared" ref="AP9:AP72" si="13">AL9/AM9</f>
        <v>1.4382745505809902</v>
      </c>
      <c r="AQ9" s="12">
        <f t="shared" ref="AQ9:AQ72" si="14">AO9*AP9</f>
        <v>7.1809191976436468E-2</v>
      </c>
      <c r="AT9" s="5">
        <v>2</v>
      </c>
      <c r="AU9" s="16">
        <v>0</v>
      </c>
      <c r="AV9" s="16">
        <v>0</v>
      </c>
      <c r="AW9" s="16">
        <v>0</v>
      </c>
      <c r="AX9" s="16">
        <v>0</v>
      </c>
      <c r="AY9" s="8">
        <f t="shared" ref="AY9:AY72" si="15">AU9/3</f>
        <v>0</v>
      </c>
      <c r="AZ9" s="8">
        <f t="shared" ref="AZ9:AZ72" si="16">AV9/4</f>
        <v>0</v>
      </c>
      <c r="BA9" s="7">
        <v>7.5138228982216088E-2</v>
      </c>
      <c r="BB9" s="7">
        <v>5.2241923457426148E-2</v>
      </c>
      <c r="BC9" s="12">
        <v>0.95569449731683798</v>
      </c>
      <c r="BD9" s="12">
        <f t="shared" ref="BD9:BD72" si="17">(BC9*BB9)+(1-BC9)*(AZ9)</f>
        <v>4.9927318777509611E-2</v>
      </c>
      <c r="BE9" s="12">
        <f t="shared" ref="BE9:BE72" si="18">BA9/BB9</f>
        <v>1.4382745505809902</v>
      </c>
      <c r="BF9" s="12">
        <f t="shared" ref="BF9:BF72" si="19">BD9*BE9</f>
        <v>7.1809191976436468E-2</v>
      </c>
    </row>
    <row r="10" spans="1:59" x14ac:dyDescent="0.3">
      <c r="A10" s="5">
        <v>3</v>
      </c>
      <c r="B10" s="16">
        <v>0</v>
      </c>
      <c r="C10" s="16">
        <v>1</v>
      </c>
      <c r="D10" s="16">
        <v>0</v>
      </c>
      <c r="E10" s="16">
        <v>1</v>
      </c>
      <c r="F10" s="8">
        <f t="shared" si="0"/>
        <v>0</v>
      </c>
      <c r="G10" s="8">
        <f t="shared" si="1"/>
        <v>0.25</v>
      </c>
      <c r="H10" s="7">
        <f xml:space="preserve"> IF('SPF Coefficients'!$R$3 + 'SPF Coefficients'!$R$5*'Curve Info'!J11 + 'SPF Coefficients'!$R$6*'Curve Info'!D11 + 'SPF Coefficients'!$R$7*'Curve Info'!L11 + 'SPF Coefficients'!$R$9*'Curve Info'!H11 &lt;= 0, 0, 'SPF Coefficients'!$R$3 + 'SPF Coefficients'!$R$5*'Curve Info'!J11 + 'SPF Coefficients'!$R$6*'Curve Info'!D11 + 'SPF Coefficients'!$R$7*'Curve Info'!L11 + 'SPF Coefficients'!$R$9*'Curve Info'!H11)</f>
        <v>8.5049767968802786E-2</v>
      </c>
      <c r="I10" s="7">
        <f xml:space="preserve"> IF('SPF Coefficients'!$R$3 + 'SPF Coefficients'!$R$5*'Curve Info'!J11 + 'SPF Coefficients'!$R$6*'Curve Info'!D11 + 'SPF Coefficients'!$R$7*'Curve Info'!M11 + 'SPF Coefficients'!$R$9*'Curve Info'!H11 &lt;= 0, 0, 'SPF Coefficients'!$R$3 + 'SPF Coefficients'!$R$5*'Curve Info'!J11 + 'SPF Coefficients'!$R$6*'Curve Info'!D11 + 'SPF Coefficients'!$R$7*'Curve Info'!M11 + 'SPF Coefficients'!$R$9*'Curve Info'!H11)</f>
        <v>7.1361037345135075E-2</v>
      </c>
      <c r="J10" s="12">
        <f>1/(1+'SPF Coefficients'!$Q$10*I10)</f>
        <v>0.94044554786427614</v>
      </c>
      <c r="K10" s="12">
        <f t="shared" si="2"/>
        <v>8.1999782896139586E-2</v>
      </c>
      <c r="L10" s="12">
        <f t="shared" si="3"/>
        <v>1.1918235935593628</v>
      </c>
      <c r="M10" s="12">
        <f t="shared" si="4"/>
        <v>9.7729275922364661E-2</v>
      </c>
      <c r="P10" s="5">
        <v>3</v>
      </c>
      <c r="Q10" s="16">
        <v>0</v>
      </c>
      <c r="R10" s="16">
        <v>0</v>
      </c>
      <c r="S10" s="16">
        <v>0</v>
      </c>
      <c r="T10" s="16">
        <v>0</v>
      </c>
      <c r="U10" s="8">
        <f t="shared" si="5"/>
        <v>0</v>
      </c>
      <c r="V10" s="8">
        <f t="shared" si="6"/>
        <v>0</v>
      </c>
      <c r="W10" s="7">
        <v>8.5049767968802786E-2</v>
      </c>
      <c r="X10" s="7">
        <v>7.1361037345135075E-2</v>
      </c>
      <c r="Y10" s="12">
        <v>0.94044554786427614</v>
      </c>
      <c r="Z10" s="12">
        <f t="shared" si="7"/>
        <v>6.7111169862208622E-2</v>
      </c>
      <c r="AA10" s="12">
        <f t="shared" si="8"/>
        <v>1.1918235935593628</v>
      </c>
      <c r="AB10" s="12">
        <f t="shared" si="9"/>
        <v>7.9984675633150287E-2</v>
      </c>
      <c r="AE10" s="5">
        <v>3</v>
      </c>
      <c r="AF10" s="16">
        <v>0</v>
      </c>
      <c r="AG10" s="16">
        <v>0</v>
      </c>
      <c r="AH10" s="16">
        <v>0</v>
      </c>
      <c r="AI10" s="16">
        <v>0</v>
      </c>
      <c r="AJ10" s="8">
        <f t="shared" si="10"/>
        <v>0</v>
      </c>
      <c r="AK10" s="8">
        <f t="shared" si="11"/>
        <v>0</v>
      </c>
      <c r="AL10" s="7">
        <v>8.5049767968802786E-2</v>
      </c>
      <c r="AM10" s="7">
        <v>7.1361037345135075E-2</v>
      </c>
      <c r="AN10" s="12">
        <v>0.94044554786427614</v>
      </c>
      <c r="AO10" s="12">
        <f t="shared" si="12"/>
        <v>6.7111169862208622E-2</v>
      </c>
      <c r="AP10" s="12">
        <f t="shared" si="13"/>
        <v>1.1918235935593628</v>
      </c>
      <c r="AQ10" s="12">
        <f t="shared" si="14"/>
        <v>7.9984675633150287E-2</v>
      </c>
      <c r="AT10" s="5">
        <v>3</v>
      </c>
      <c r="AU10" s="16">
        <v>0</v>
      </c>
      <c r="AV10" s="16">
        <v>0</v>
      </c>
      <c r="AW10" s="16">
        <v>0</v>
      </c>
      <c r="AX10" s="16">
        <v>0</v>
      </c>
      <c r="AY10" s="8">
        <f t="shared" si="15"/>
        <v>0</v>
      </c>
      <c r="AZ10" s="8">
        <f t="shared" si="16"/>
        <v>0</v>
      </c>
      <c r="BA10" s="7">
        <v>8.5049767968802786E-2</v>
      </c>
      <c r="BB10" s="7">
        <v>7.1361037345135075E-2</v>
      </c>
      <c r="BC10" s="12">
        <v>0.94044554786427614</v>
      </c>
      <c r="BD10" s="12">
        <f t="shared" si="17"/>
        <v>6.7111169862208622E-2</v>
      </c>
      <c r="BE10" s="12">
        <f t="shared" si="18"/>
        <v>1.1918235935593628</v>
      </c>
      <c r="BF10" s="12">
        <f t="shared" si="19"/>
        <v>7.9984675633150287E-2</v>
      </c>
    </row>
    <row r="11" spans="1:59" x14ac:dyDescent="0.3">
      <c r="A11" s="5">
        <v>4</v>
      </c>
      <c r="B11" s="16">
        <v>0</v>
      </c>
      <c r="C11" s="16">
        <v>0</v>
      </c>
      <c r="D11" s="16">
        <v>0</v>
      </c>
      <c r="E11" s="16">
        <v>0</v>
      </c>
      <c r="F11" s="8">
        <f t="shared" si="0"/>
        <v>0</v>
      </c>
      <c r="G11" s="8">
        <f t="shared" si="1"/>
        <v>0</v>
      </c>
      <c r="H11" s="7">
        <f xml:space="preserve"> IF('SPF Coefficients'!$R$3 + 'SPF Coefficients'!$R$5*'Curve Info'!J12 + 'SPF Coefficients'!$R$6*'Curve Info'!D12 + 'SPF Coefficients'!$R$7*'Curve Info'!L12 + 'SPF Coefficients'!$R$9*'Curve Info'!H12 &lt;= 0, 0, 'SPF Coefficients'!$R$3 + 'SPF Coefficients'!$R$5*'Curve Info'!J12 + 'SPF Coefficients'!$R$6*'Curve Info'!D12 + 'SPF Coefficients'!$R$7*'Curve Info'!L12 + 'SPF Coefficients'!$R$9*'Curve Info'!H12)</f>
        <v>6.543972294991951E-2</v>
      </c>
      <c r="I11" s="7">
        <f xml:space="preserve"> IF('SPF Coefficients'!$R$3 + 'SPF Coefficients'!$R$5*'Curve Info'!J12 + 'SPF Coefficients'!$R$6*'Curve Info'!D12 + 'SPF Coefficients'!$R$7*'Curve Info'!M12 + 'SPF Coefficients'!$R$9*'Curve Info'!H12 &lt;= 0, 0, 'SPF Coefficients'!$R$3 + 'SPF Coefficients'!$R$5*'Curve Info'!J12 + 'SPF Coefficients'!$R$6*'Curve Info'!D12 + 'SPF Coefficients'!$R$7*'Curve Info'!M12 + 'SPF Coefficients'!$R$9*'Curve Info'!H12)</f>
        <v>5.1750992326251799E-2</v>
      </c>
      <c r="J11" s="12">
        <f>1/(1+'SPF Coefficients'!$Q$10*I11)</f>
        <v>0.9560925669277498</v>
      </c>
      <c r="K11" s="12">
        <f t="shared" si="2"/>
        <v>4.9478739094264361E-2</v>
      </c>
      <c r="L11" s="12">
        <f t="shared" si="3"/>
        <v>1.2645114616811668</v>
      </c>
      <c r="M11" s="12">
        <f t="shared" si="4"/>
        <v>6.2566432694229318E-2</v>
      </c>
      <c r="P11" s="5">
        <v>4</v>
      </c>
      <c r="Q11" s="16">
        <v>0</v>
      </c>
      <c r="R11" s="16">
        <v>0</v>
      </c>
      <c r="S11" s="16">
        <v>0</v>
      </c>
      <c r="T11" s="16">
        <v>0</v>
      </c>
      <c r="U11" s="8">
        <f t="shared" si="5"/>
        <v>0</v>
      </c>
      <c r="V11" s="8">
        <f t="shared" si="6"/>
        <v>0</v>
      </c>
      <c r="W11" s="7">
        <v>6.543972294991951E-2</v>
      </c>
      <c r="X11" s="7">
        <v>5.1750992326251799E-2</v>
      </c>
      <c r="Y11" s="12">
        <v>0.9560925669277498</v>
      </c>
      <c r="Z11" s="12">
        <f t="shared" si="7"/>
        <v>4.9478739094264361E-2</v>
      </c>
      <c r="AA11" s="12">
        <f t="shared" si="8"/>
        <v>1.2645114616811668</v>
      </c>
      <c r="AB11" s="12">
        <f t="shared" si="9"/>
        <v>6.2566432694229318E-2</v>
      </c>
      <c r="AE11" s="5">
        <v>4</v>
      </c>
      <c r="AF11" s="16">
        <v>0</v>
      </c>
      <c r="AG11" s="16">
        <v>0</v>
      </c>
      <c r="AH11" s="16">
        <v>0</v>
      </c>
      <c r="AI11" s="16">
        <v>0</v>
      </c>
      <c r="AJ11" s="8">
        <f t="shared" si="10"/>
        <v>0</v>
      </c>
      <c r="AK11" s="8">
        <f t="shared" si="11"/>
        <v>0</v>
      </c>
      <c r="AL11" s="7">
        <v>6.543972294991951E-2</v>
      </c>
      <c r="AM11" s="7">
        <v>5.1750992326251799E-2</v>
      </c>
      <c r="AN11" s="12">
        <v>0.9560925669277498</v>
      </c>
      <c r="AO11" s="12">
        <f t="shared" si="12"/>
        <v>4.9478739094264361E-2</v>
      </c>
      <c r="AP11" s="12">
        <f t="shared" si="13"/>
        <v>1.2645114616811668</v>
      </c>
      <c r="AQ11" s="12">
        <f t="shared" si="14"/>
        <v>6.2566432694229318E-2</v>
      </c>
      <c r="AT11" s="5">
        <v>4</v>
      </c>
      <c r="AU11" s="16">
        <v>0</v>
      </c>
      <c r="AV11" s="16">
        <v>0</v>
      </c>
      <c r="AW11" s="16">
        <v>0</v>
      </c>
      <c r="AX11" s="16">
        <v>0</v>
      </c>
      <c r="AY11" s="8">
        <f t="shared" si="15"/>
        <v>0</v>
      </c>
      <c r="AZ11" s="8">
        <f t="shared" si="16"/>
        <v>0</v>
      </c>
      <c r="BA11" s="7">
        <v>6.543972294991951E-2</v>
      </c>
      <c r="BB11" s="7">
        <v>5.1750992326251799E-2</v>
      </c>
      <c r="BC11" s="12">
        <v>0.9560925669277498</v>
      </c>
      <c r="BD11" s="12">
        <f t="shared" si="17"/>
        <v>4.9478739094264361E-2</v>
      </c>
      <c r="BE11" s="12">
        <f t="shared" si="18"/>
        <v>1.2645114616811668</v>
      </c>
      <c r="BF11" s="12">
        <f t="shared" si="19"/>
        <v>6.2566432694229318E-2</v>
      </c>
    </row>
    <row r="12" spans="1:59" x14ac:dyDescent="0.3">
      <c r="A12" s="5">
        <v>7</v>
      </c>
      <c r="B12" s="16">
        <v>0</v>
      </c>
      <c r="C12" s="16">
        <v>0</v>
      </c>
      <c r="D12" s="16">
        <v>0</v>
      </c>
      <c r="E12" s="16">
        <v>0</v>
      </c>
      <c r="F12" s="8">
        <f t="shared" si="0"/>
        <v>0</v>
      </c>
      <c r="G12" s="8">
        <f t="shared" si="1"/>
        <v>0</v>
      </c>
      <c r="H12" s="7">
        <f xml:space="preserve"> IF('SPF Coefficients'!$R$3 + 'SPF Coefficients'!$R$5*'Curve Info'!J13 + 'SPF Coefficients'!$R$6*'Curve Info'!D13 + 'SPF Coefficients'!$R$7*'Curve Info'!L13 + 'SPF Coefficients'!$R$9*'Curve Info'!H13 &lt;= 0, 0, 'SPF Coefficients'!$R$3 + 'SPF Coefficients'!$R$5*'Curve Info'!J13 + 'SPF Coefficients'!$R$6*'Curve Info'!D13 + 'SPF Coefficients'!$R$7*'Curve Info'!L13 + 'SPF Coefficients'!$R$9*'Curve Info'!H13)</f>
        <v>0</v>
      </c>
      <c r="I12" s="7">
        <f xml:space="preserve"> IF('SPF Coefficients'!$R$3 + 'SPF Coefficients'!$R$5*'Curve Info'!J13 + 'SPF Coefficients'!$R$6*'Curve Info'!D13 + 'SPF Coefficients'!$R$7*'Curve Info'!M13 + 'SPF Coefficients'!$R$9*'Curve Info'!H13 &lt;= 0, 0, 'SPF Coefficients'!$R$3 + 'SPF Coefficients'!$R$5*'Curve Info'!J13 + 'SPF Coefficients'!$R$6*'Curve Info'!D13 + 'SPF Coefficients'!$R$7*'Curve Info'!M13 + 'SPF Coefficients'!$R$9*'Curve Info'!H13)</f>
        <v>0</v>
      </c>
      <c r="J12" s="12">
        <f>1/(1+'SPF Coefficients'!$Q$10*I12)</f>
        <v>1</v>
      </c>
      <c r="K12" s="12">
        <f t="shared" si="2"/>
        <v>0</v>
      </c>
      <c r="L12" s="12" t="e">
        <f t="shared" si="3"/>
        <v>#DIV/0!</v>
      </c>
      <c r="M12" s="12" t="e">
        <f t="shared" si="4"/>
        <v>#DIV/0!</v>
      </c>
      <c r="P12" s="5">
        <v>7</v>
      </c>
      <c r="Q12" s="16">
        <v>0</v>
      </c>
      <c r="R12" s="16">
        <v>0</v>
      </c>
      <c r="S12" s="16">
        <v>0</v>
      </c>
      <c r="T12" s="16">
        <v>0</v>
      </c>
      <c r="U12" s="8">
        <f t="shared" si="5"/>
        <v>0</v>
      </c>
      <c r="V12" s="8">
        <f t="shared" si="6"/>
        <v>0</v>
      </c>
      <c r="W12" s="7">
        <v>0</v>
      </c>
      <c r="X12" s="7">
        <v>0</v>
      </c>
      <c r="Y12" s="12">
        <v>1</v>
      </c>
      <c r="Z12" s="12">
        <f t="shared" si="7"/>
        <v>0</v>
      </c>
      <c r="AA12" s="12" t="e">
        <f t="shared" si="8"/>
        <v>#DIV/0!</v>
      </c>
      <c r="AB12" s="12" t="e">
        <f t="shared" si="9"/>
        <v>#DIV/0!</v>
      </c>
      <c r="AE12" s="5">
        <v>7</v>
      </c>
      <c r="AF12" s="16">
        <v>0</v>
      </c>
      <c r="AG12" s="16">
        <v>0</v>
      </c>
      <c r="AH12" s="16">
        <v>0</v>
      </c>
      <c r="AI12" s="16">
        <v>0</v>
      </c>
      <c r="AJ12" s="8">
        <f t="shared" si="10"/>
        <v>0</v>
      </c>
      <c r="AK12" s="8">
        <f t="shared" si="11"/>
        <v>0</v>
      </c>
      <c r="AL12" s="7">
        <v>0</v>
      </c>
      <c r="AM12" s="7">
        <v>0</v>
      </c>
      <c r="AN12" s="12">
        <v>1</v>
      </c>
      <c r="AO12" s="12">
        <f t="shared" si="12"/>
        <v>0</v>
      </c>
      <c r="AP12" s="12" t="e">
        <f t="shared" si="13"/>
        <v>#DIV/0!</v>
      </c>
      <c r="AQ12" s="12" t="e">
        <f t="shared" si="14"/>
        <v>#DIV/0!</v>
      </c>
      <c r="AT12" s="5">
        <v>7</v>
      </c>
      <c r="AU12" s="16">
        <v>0</v>
      </c>
      <c r="AV12" s="16">
        <v>0</v>
      </c>
      <c r="AW12" s="16">
        <v>0</v>
      </c>
      <c r="AX12" s="16">
        <v>0</v>
      </c>
      <c r="AY12" s="8">
        <f t="shared" si="15"/>
        <v>0</v>
      </c>
      <c r="AZ12" s="8">
        <f t="shared" si="16"/>
        <v>0</v>
      </c>
      <c r="BA12" s="7">
        <v>0</v>
      </c>
      <c r="BB12" s="7">
        <v>0</v>
      </c>
      <c r="BC12" s="12">
        <v>1</v>
      </c>
      <c r="BD12" s="12">
        <f t="shared" si="17"/>
        <v>0</v>
      </c>
      <c r="BE12" s="12" t="e">
        <f t="shared" si="18"/>
        <v>#DIV/0!</v>
      </c>
      <c r="BF12" s="12" t="e">
        <f t="shared" si="19"/>
        <v>#DIV/0!</v>
      </c>
    </row>
    <row r="13" spans="1:59" x14ac:dyDescent="0.3">
      <c r="A13" s="5">
        <v>8</v>
      </c>
      <c r="B13" s="16">
        <v>2</v>
      </c>
      <c r="C13" s="16">
        <v>2</v>
      </c>
      <c r="D13" s="16">
        <v>0</v>
      </c>
      <c r="E13" s="16">
        <v>4</v>
      </c>
      <c r="F13" s="8">
        <f t="shared" si="0"/>
        <v>0.66666666666666663</v>
      </c>
      <c r="G13" s="8">
        <f t="shared" si="1"/>
        <v>0.5</v>
      </c>
      <c r="H13" s="7">
        <f xml:space="preserve"> IF('SPF Coefficients'!$R$3 + 'SPF Coefficients'!$R$5*'Curve Info'!J14 + 'SPF Coefficients'!$R$6*'Curve Info'!D14 + 'SPF Coefficients'!$R$7*'Curve Info'!L14 + 'SPF Coefficients'!$R$9*'Curve Info'!H14 &lt;= 0, 0, 'SPF Coefficients'!$R$3 + 'SPF Coefficients'!$R$5*'Curve Info'!J14 + 'SPF Coefficients'!$R$6*'Curve Info'!D14 + 'SPF Coefficients'!$R$7*'Curve Info'!L14 + 'SPF Coefficients'!$R$9*'Curve Info'!H14)</f>
        <v>3.8289742547815142E-2</v>
      </c>
      <c r="I13" s="7">
        <f xml:space="preserve"> IF('SPF Coefficients'!$R$3 + 'SPF Coefficients'!$R$5*'Curve Info'!J14 + 'SPF Coefficients'!$R$6*'Curve Info'!D14 + 'SPF Coefficients'!$R$7*'Curve Info'!M14 + 'SPF Coefficients'!$R$9*'Curve Info'!H14 &lt;= 0, 0, 'SPF Coefficients'!$R$3 + 'SPF Coefficients'!$R$5*'Curve Info'!J14 + 'SPF Coefficients'!$R$6*'Curve Info'!D14 + 'SPF Coefficients'!$R$7*'Curve Info'!M14 + 'SPF Coefficients'!$R$9*'Curve Info'!H14)</f>
        <v>2.9438482162845614E-2</v>
      </c>
      <c r="J13" s="12">
        <f>1/(1+'SPF Coefficients'!$Q$10*I13)</f>
        <v>0.97454136490525856</v>
      </c>
      <c r="K13" s="12">
        <f t="shared" si="2"/>
        <v>4.1418336135089398E-2</v>
      </c>
      <c r="L13" s="12">
        <f t="shared" si="3"/>
        <v>1.3006697266525762</v>
      </c>
      <c r="M13" s="12">
        <f t="shared" si="4"/>
        <v>5.3871575939231246E-2</v>
      </c>
      <c r="P13" s="5">
        <v>8</v>
      </c>
      <c r="Q13" s="16">
        <v>0</v>
      </c>
      <c r="R13" s="16">
        <v>0</v>
      </c>
      <c r="S13" s="16">
        <v>0</v>
      </c>
      <c r="T13" s="16">
        <v>0</v>
      </c>
      <c r="U13" s="8">
        <f t="shared" si="5"/>
        <v>0</v>
      </c>
      <c r="V13" s="8">
        <f t="shared" si="6"/>
        <v>0</v>
      </c>
      <c r="W13" s="7">
        <v>3.8289742547815142E-2</v>
      </c>
      <c r="X13" s="7">
        <v>2.9438482162845614E-2</v>
      </c>
      <c r="Y13" s="12">
        <v>0.97454136490525856</v>
      </c>
      <c r="Z13" s="12">
        <f t="shared" si="7"/>
        <v>2.8689018587718672E-2</v>
      </c>
      <c r="AA13" s="12">
        <f t="shared" si="8"/>
        <v>1.3006697266525762</v>
      </c>
      <c r="AB13" s="12">
        <f t="shared" si="9"/>
        <v>3.7314937964418725E-2</v>
      </c>
      <c r="AE13" s="5">
        <v>8</v>
      </c>
      <c r="AF13" s="16">
        <v>0</v>
      </c>
      <c r="AG13" s="16">
        <v>0</v>
      </c>
      <c r="AH13" s="16">
        <v>0</v>
      </c>
      <c r="AI13" s="16">
        <v>0</v>
      </c>
      <c r="AJ13" s="8">
        <f t="shared" si="10"/>
        <v>0</v>
      </c>
      <c r="AK13" s="8">
        <f t="shared" si="11"/>
        <v>0</v>
      </c>
      <c r="AL13" s="7">
        <v>3.8289742547815142E-2</v>
      </c>
      <c r="AM13" s="7">
        <v>2.9438482162845614E-2</v>
      </c>
      <c r="AN13" s="12">
        <v>0.97454136490525856</v>
      </c>
      <c r="AO13" s="12">
        <f t="shared" si="12"/>
        <v>2.8689018587718672E-2</v>
      </c>
      <c r="AP13" s="12">
        <f t="shared" si="13"/>
        <v>1.3006697266525762</v>
      </c>
      <c r="AQ13" s="12">
        <f t="shared" si="14"/>
        <v>3.7314937964418725E-2</v>
      </c>
      <c r="AT13" s="5">
        <v>8</v>
      </c>
      <c r="AU13" s="16">
        <v>0</v>
      </c>
      <c r="AV13" s="16">
        <v>0</v>
      </c>
      <c r="AW13" s="16">
        <v>0</v>
      </c>
      <c r="AX13" s="16">
        <v>0</v>
      </c>
      <c r="AY13" s="8">
        <f t="shared" si="15"/>
        <v>0</v>
      </c>
      <c r="AZ13" s="8">
        <f t="shared" si="16"/>
        <v>0</v>
      </c>
      <c r="BA13" s="7">
        <v>3.8289742547815142E-2</v>
      </c>
      <c r="BB13" s="7">
        <v>2.9438482162845614E-2</v>
      </c>
      <c r="BC13" s="12">
        <v>0.97454136490525856</v>
      </c>
      <c r="BD13" s="12">
        <f t="shared" si="17"/>
        <v>2.8689018587718672E-2</v>
      </c>
      <c r="BE13" s="12">
        <f t="shared" si="18"/>
        <v>1.3006697266525762</v>
      </c>
      <c r="BF13" s="12">
        <f t="shared" si="19"/>
        <v>3.7314937964418725E-2</v>
      </c>
    </row>
    <row r="14" spans="1:59" x14ac:dyDescent="0.3">
      <c r="A14" s="5">
        <v>9</v>
      </c>
      <c r="B14" s="16">
        <v>0</v>
      </c>
      <c r="C14" s="16">
        <v>1</v>
      </c>
      <c r="D14" s="16">
        <v>0</v>
      </c>
      <c r="E14" s="16">
        <v>1</v>
      </c>
      <c r="F14" s="8">
        <f t="shared" si="0"/>
        <v>0</v>
      </c>
      <c r="G14" s="8">
        <f t="shared" si="1"/>
        <v>0.25</v>
      </c>
      <c r="H14" s="7">
        <f xml:space="preserve"> IF('SPF Coefficients'!$R$3 + 'SPF Coefficients'!$R$5*'Curve Info'!J15 + 'SPF Coefficients'!$R$6*'Curve Info'!D15 + 'SPF Coefficients'!$R$7*'Curve Info'!L15 + 'SPF Coefficients'!$R$9*'Curve Info'!H15 &lt;= 0, 0, 'SPF Coefficients'!$R$3 + 'SPF Coefficients'!$R$5*'Curve Info'!J15 + 'SPF Coefficients'!$R$6*'Curve Info'!D15 + 'SPF Coefficients'!$R$7*'Curve Info'!L15 + 'SPF Coefficients'!$R$9*'Curve Info'!H15)</f>
        <v>3.585275113099895E-2</v>
      </c>
      <c r="I14" s="7">
        <f xml:space="preserve"> IF('SPF Coefficients'!$R$3 + 'SPF Coefficients'!$R$5*'Curve Info'!J15 + 'SPF Coefficients'!$R$6*'Curve Info'!D15 + 'SPF Coefficients'!$R$7*'Curve Info'!M15 + 'SPF Coefficients'!$R$9*'Curve Info'!H15 &lt;= 0, 0, 'SPF Coefficients'!$R$3 + 'SPF Coefficients'!$R$5*'Curve Info'!J15 + 'SPF Coefficients'!$R$6*'Curve Info'!D15 + 'SPF Coefficients'!$R$7*'Curve Info'!M15 + 'SPF Coefficients'!$R$9*'Curve Info'!H15)</f>
        <v>1.2517766019066845E-2</v>
      </c>
      <c r="J14" s="12">
        <f>1/(1+'SPF Coefficients'!$Q$10*I14)</f>
        <v>0.98901377236876886</v>
      </c>
      <c r="K14" s="12">
        <f t="shared" si="2"/>
        <v>1.5126799899954671E-2</v>
      </c>
      <c r="L14" s="12">
        <f t="shared" si="3"/>
        <v>2.8641493279542578</v>
      </c>
      <c r="M14" s="12">
        <f t="shared" si="4"/>
        <v>4.3325413767553708E-2</v>
      </c>
      <c r="P14" s="5">
        <v>9</v>
      </c>
      <c r="Q14" s="16">
        <v>0</v>
      </c>
      <c r="R14" s="16">
        <v>0</v>
      </c>
      <c r="S14" s="16">
        <v>0</v>
      </c>
      <c r="T14" s="16">
        <v>0</v>
      </c>
      <c r="U14" s="8">
        <f t="shared" si="5"/>
        <v>0</v>
      </c>
      <c r="V14" s="8">
        <f t="shared" si="6"/>
        <v>0</v>
      </c>
      <c r="W14" s="7">
        <v>3.585275113099895E-2</v>
      </c>
      <c r="X14" s="7">
        <v>1.2517766019066845E-2</v>
      </c>
      <c r="Y14" s="12">
        <v>0.98901377236876886</v>
      </c>
      <c r="Z14" s="12">
        <f t="shared" si="7"/>
        <v>1.2380242992146887E-2</v>
      </c>
      <c r="AA14" s="12">
        <f t="shared" si="8"/>
        <v>2.8641493279542578</v>
      </c>
      <c r="AB14" s="12">
        <f t="shared" si="9"/>
        <v>3.5458864645867914E-2</v>
      </c>
      <c r="AE14" s="5">
        <v>9</v>
      </c>
      <c r="AF14" s="16">
        <v>0</v>
      </c>
      <c r="AG14" s="16">
        <v>0</v>
      </c>
      <c r="AH14" s="16">
        <v>0</v>
      </c>
      <c r="AI14" s="16">
        <v>0</v>
      </c>
      <c r="AJ14" s="8">
        <f t="shared" si="10"/>
        <v>0</v>
      </c>
      <c r="AK14" s="8">
        <f t="shared" si="11"/>
        <v>0</v>
      </c>
      <c r="AL14" s="7">
        <v>3.585275113099895E-2</v>
      </c>
      <c r="AM14" s="7">
        <v>1.2517766019066845E-2</v>
      </c>
      <c r="AN14" s="12">
        <v>0.98901377236876886</v>
      </c>
      <c r="AO14" s="12">
        <f t="shared" si="12"/>
        <v>1.2380242992146887E-2</v>
      </c>
      <c r="AP14" s="12">
        <f t="shared" si="13"/>
        <v>2.8641493279542578</v>
      </c>
      <c r="AQ14" s="12">
        <f t="shared" si="14"/>
        <v>3.5458864645867914E-2</v>
      </c>
      <c r="AT14" s="5">
        <v>9</v>
      </c>
      <c r="AU14" s="16">
        <v>0</v>
      </c>
      <c r="AV14" s="16">
        <v>0</v>
      </c>
      <c r="AW14" s="16">
        <v>0</v>
      </c>
      <c r="AX14" s="16">
        <v>0</v>
      </c>
      <c r="AY14" s="8">
        <f t="shared" si="15"/>
        <v>0</v>
      </c>
      <c r="AZ14" s="8">
        <f t="shared" si="16"/>
        <v>0</v>
      </c>
      <c r="BA14" s="7">
        <v>3.585275113099895E-2</v>
      </c>
      <c r="BB14" s="7">
        <v>1.2517766019066845E-2</v>
      </c>
      <c r="BC14" s="12">
        <v>0.98901377236876886</v>
      </c>
      <c r="BD14" s="12">
        <f t="shared" si="17"/>
        <v>1.2380242992146887E-2</v>
      </c>
      <c r="BE14" s="12">
        <f t="shared" si="18"/>
        <v>2.8641493279542578</v>
      </c>
      <c r="BF14" s="12">
        <f t="shared" si="19"/>
        <v>3.5458864645867914E-2</v>
      </c>
    </row>
    <row r="15" spans="1:59" x14ac:dyDescent="0.3">
      <c r="A15" s="5">
        <v>10</v>
      </c>
      <c r="B15" s="16">
        <v>0</v>
      </c>
      <c r="C15" s="16">
        <v>0</v>
      </c>
      <c r="D15" s="16">
        <v>0</v>
      </c>
      <c r="E15" s="16">
        <v>0</v>
      </c>
      <c r="F15" s="8">
        <f t="shared" si="0"/>
        <v>0</v>
      </c>
      <c r="G15" s="8">
        <f t="shared" si="1"/>
        <v>0</v>
      </c>
      <c r="H15" s="7">
        <f xml:space="preserve"> IF('SPF Coefficients'!$R$3 + 'SPF Coefficients'!$R$5*'Curve Info'!J16 + 'SPF Coefficients'!$R$6*'Curve Info'!D16 + 'SPF Coefficients'!$R$7*'Curve Info'!L16 + 'SPF Coefficients'!$R$9*'Curve Info'!H16 &lt;= 0, 0, 'SPF Coefficients'!$R$3 + 'SPF Coefficients'!$R$5*'Curve Info'!J16 + 'SPF Coefficients'!$R$6*'Curve Info'!D16 + 'SPF Coefficients'!$R$7*'Curve Info'!L16 + 'SPF Coefficients'!$R$9*'Curve Info'!H16)</f>
        <v>5.3635397903370685E-2</v>
      </c>
      <c r="I15" s="7">
        <f xml:space="preserve"> IF('SPF Coefficients'!$R$3 + 'SPF Coefficients'!$R$5*'Curve Info'!J16 + 'SPF Coefficients'!$R$6*'Curve Info'!D16 + 'SPF Coefficients'!$R$7*'Curve Info'!M16 + 'SPF Coefficients'!$R$9*'Curve Info'!H16 &lt;= 0, 0, 'SPF Coefficients'!$R$3 + 'SPF Coefficients'!$R$5*'Curve Info'!J16 + 'SPF Coefficients'!$R$6*'Curve Info'!D16 + 'SPF Coefficients'!$R$7*'Curve Info'!M16 + 'SPF Coefficients'!$R$9*'Curve Info'!H16)</f>
        <v>3.030041279143858E-2</v>
      </c>
      <c r="J15" s="12">
        <f>1/(1+'SPF Coefficients'!$Q$10*I15)</f>
        <v>0.97381547845641747</v>
      </c>
      <c r="K15" s="12">
        <f t="shared" si="2"/>
        <v>2.9507010979921713E-2</v>
      </c>
      <c r="L15" s="12">
        <f t="shared" si="3"/>
        <v>1.7701210301176304</v>
      </c>
      <c r="M15" s="12">
        <f t="shared" si="4"/>
        <v>5.2230980671471257E-2</v>
      </c>
      <c r="P15" s="5">
        <v>10</v>
      </c>
      <c r="Q15" s="16">
        <v>0</v>
      </c>
      <c r="R15" s="16">
        <v>0</v>
      </c>
      <c r="S15" s="16">
        <v>0</v>
      </c>
      <c r="T15" s="16">
        <v>0</v>
      </c>
      <c r="U15" s="8">
        <f t="shared" si="5"/>
        <v>0</v>
      </c>
      <c r="V15" s="8">
        <f t="shared" si="6"/>
        <v>0</v>
      </c>
      <c r="W15" s="7">
        <v>5.3635397903370685E-2</v>
      </c>
      <c r="X15" s="7">
        <v>3.030041279143858E-2</v>
      </c>
      <c r="Y15" s="12">
        <v>0.97381547845641747</v>
      </c>
      <c r="Z15" s="12">
        <f t="shared" si="7"/>
        <v>2.9507010979921713E-2</v>
      </c>
      <c r="AA15" s="12">
        <f t="shared" si="8"/>
        <v>1.7701210301176304</v>
      </c>
      <c r="AB15" s="12">
        <f t="shared" si="9"/>
        <v>5.2230980671471257E-2</v>
      </c>
      <c r="AE15" s="5">
        <v>10</v>
      </c>
      <c r="AF15" s="16">
        <v>0</v>
      </c>
      <c r="AG15" s="16">
        <v>0</v>
      </c>
      <c r="AH15" s="16">
        <v>0</v>
      </c>
      <c r="AI15" s="16">
        <v>0</v>
      </c>
      <c r="AJ15" s="8">
        <f t="shared" si="10"/>
        <v>0</v>
      </c>
      <c r="AK15" s="8">
        <f t="shared" si="11"/>
        <v>0</v>
      </c>
      <c r="AL15" s="7">
        <v>5.3635397903370685E-2</v>
      </c>
      <c r="AM15" s="7">
        <v>3.030041279143858E-2</v>
      </c>
      <c r="AN15" s="12">
        <v>0.97381547845641747</v>
      </c>
      <c r="AO15" s="12">
        <f t="shared" si="12"/>
        <v>2.9507010979921713E-2</v>
      </c>
      <c r="AP15" s="12">
        <f t="shared" si="13"/>
        <v>1.7701210301176304</v>
      </c>
      <c r="AQ15" s="12">
        <f t="shared" si="14"/>
        <v>5.2230980671471257E-2</v>
      </c>
      <c r="AT15" s="5">
        <v>10</v>
      </c>
      <c r="AU15" s="16">
        <v>0</v>
      </c>
      <c r="AV15" s="16">
        <v>0</v>
      </c>
      <c r="AW15" s="16">
        <v>0</v>
      </c>
      <c r="AX15" s="16">
        <v>0</v>
      </c>
      <c r="AY15" s="8">
        <f t="shared" si="15"/>
        <v>0</v>
      </c>
      <c r="AZ15" s="8">
        <f t="shared" si="16"/>
        <v>0</v>
      </c>
      <c r="BA15" s="7">
        <v>5.3635397903370685E-2</v>
      </c>
      <c r="BB15" s="7">
        <v>3.030041279143858E-2</v>
      </c>
      <c r="BC15" s="12">
        <v>0.97381547845641747</v>
      </c>
      <c r="BD15" s="12">
        <f t="shared" si="17"/>
        <v>2.9507010979921713E-2</v>
      </c>
      <c r="BE15" s="12">
        <f t="shared" si="18"/>
        <v>1.7701210301176304</v>
      </c>
      <c r="BF15" s="12">
        <f t="shared" si="19"/>
        <v>5.2230980671471257E-2</v>
      </c>
    </row>
    <row r="16" spans="1:59" x14ac:dyDescent="0.3">
      <c r="A16" s="5">
        <v>11</v>
      </c>
      <c r="B16" s="16">
        <v>1</v>
      </c>
      <c r="C16" s="16">
        <v>0</v>
      </c>
      <c r="D16" s="16">
        <v>0</v>
      </c>
      <c r="E16" s="16">
        <v>1</v>
      </c>
      <c r="F16" s="8">
        <f t="shared" si="0"/>
        <v>0.33333333333333331</v>
      </c>
      <c r="G16" s="8">
        <f t="shared" si="1"/>
        <v>0</v>
      </c>
      <c r="H16" s="7">
        <f xml:space="preserve"> IF('SPF Coefficients'!$R$3 + 'SPF Coefficients'!$R$5*'Curve Info'!J17 + 'SPF Coefficients'!$R$6*'Curve Info'!D17 + 'SPF Coefficients'!$R$7*'Curve Info'!L17 + 'SPF Coefficients'!$R$9*'Curve Info'!H17 &lt;= 0, 0, 'SPF Coefficients'!$R$3 + 'SPF Coefficients'!$R$5*'Curve Info'!J17 + 'SPF Coefficients'!$R$6*'Curve Info'!D17 + 'SPF Coefficients'!$R$7*'Curve Info'!L17 + 'SPF Coefficients'!$R$9*'Curve Info'!H17)</f>
        <v>8.4363147012984863E-2</v>
      </c>
      <c r="I16" s="7">
        <f xml:space="preserve"> IF('SPF Coefficients'!$R$3 + 'SPF Coefficients'!$R$5*'Curve Info'!J17 + 'SPF Coefficients'!$R$6*'Curve Info'!D17 + 'SPF Coefficients'!$R$7*'Curve Info'!M17 + 'SPF Coefficients'!$R$9*'Curve Info'!H17 &lt;= 0, 0, 'SPF Coefficients'!$R$3 + 'SPF Coefficients'!$R$5*'Curve Info'!J17 + 'SPF Coefficients'!$R$6*'Curve Info'!D17 + 'SPF Coefficients'!$R$7*'Curve Info'!M17 + 'SPF Coefficients'!$R$9*'Curve Info'!H17)</f>
        <v>7.2545689915199829E-2</v>
      </c>
      <c r="J16" s="12">
        <f>1/(1+'SPF Coefficients'!$Q$10*I16)</f>
        <v>0.93951669145890693</v>
      </c>
      <c r="K16" s="12">
        <f t="shared" si="2"/>
        <v>6.815788656873234E-2</v>
      </c>
      <c r="L16" s="12">
        <f t="shared" si="3"/>
        <v>1.1628967497807066</v>
      </c>
      <c r="M16" s="12">
        <f t="shared" si="4"/>
        <v>7.9260584762700911E-2</v>
      </c>
      <c r="P16" s="5">
        <v>11</v>
      </c>
      <c r="Q16" s="16">
        <v>0</v>
      </c>
      <c r="R16" s="16">
        <v>0</v>
      </c>
      <c r="S16" s="16">
        <v>0</v>
      </c>
      <c r="T16" s="16">
        <v>0</v>
      </c>
      <c r="U16" s="8">
        <f t="shared" si="5"/>
        <v>0</v>
      </c>
      <c r="V16" s="8">
        <f t="shared" si="6"/>
        <v>0</v>
      </c>
      <c r="W16" s="7">
        <v>8.4363147012984863E-2</v>
      </c>
      <c r="X16" s="7">
        <v>7.2545689915199829E-2</v>
      </c>
      <c r="Y16" s="12">
        <v>0.93951669145890693</v>
      </c>
      <c r="Z16" s="12">
        <f t="shared" si="7"/>
        <v>6.815788656873234E-2</v>
      </c>
      <c r="AA16" s="12">
        <f t="shared" si="8"/>
        <v>1.1628967497807066</v>
      </c>
      <c r="AB16" s="12">
        <f t="shared" si="9"/>
        <v>7.9260584762700911E-2</v>
      </c>
      <c r="AE16" s="5">
        <v>11</v>
      </c>
      <c r="AF16" s="16">
        <v>0</v>
      </c>
      <c r="AG16" s="16">
        <v>0</v>
      </c>
      <c r="AH16" s="16">
        <v>0</v>
      </c>
      <c r="AI16" s="16">
        <v>0</v>
      </c>
      <c r="AJ16" s="8">
        <f t="shared" si="10"/>
        <v>0</v>
      </c>
      <c r="AK16" s="8">
        <f t="shared" si="11"/>
        <v>0</v>
      </c>
      <c r="AL16" s="7">
        <v>8.4363147012984863E-2</v>
      </c>
      <c r="AM16" s="7">
        <v>7.2545689915199829E-2</v>
      </c>
      <c r="AN16" s="12">
        <v>0.93951669145890693</v>
      </c>
      <c r="AO16" s="12">
        <f t="shared" si="12"/>
        <v>6.815788656873234E-2</v>
      </c>
      <c r="AP16" s="12">
        <f t="shared" si="13"/>
        <v>1.1628967497807066</v>
      </c>
      <c r="AQ16" s="12">
        <f t="shared" si="14"/>
        <v>7.9260584762700911E-2</v>
      </c>
      <c r="AT16" s="5">
        <v>11</v>
      </c>
      <c r="AU16" s="16">
        <v>0</v>
      </c>
      <c r="AV16" s="16">
        <v>0</v>
      </c>
      <c r="AW16" s="16">
        <v>0</v>
      </c>
      <c r="AX16" s="16">
        <v>0</v>
      </c>
      <c r="AY16" s="8">
        <f t="shared" si="15"/>
        <v>0</v>
      </c>
      <c r="AZ16" s="8">
        <f t="shared" si="16"/>
        <v>0</v>
      </c>
      <c r="BA16" s="7">
        <v>8.4363147012984863E-2</v>
      </c>
      <c r="BB16" s="7">
        <v>7.2545689915199829E-2</v>
      </c>
      <c r="BC16" s="12">
        <v>0.93951669145890693</v>
      </c>
      <c r="BD16" s="12">
        <f t="shared" si="17"/>
        <v>6.815788656873234E-2</v>
      </c>
      <c r="BE16" s="12">
        <f t="shared" si="18"/>
        <v>1.1628967497807066</v>
      </c>
      <c r="BF16" s="12">
        <f t="shared" si="19"/>
        <v>7.9260584762700911E-2</v>
      </c>
    </row>
    <row r="17" spans="1:58" x14ac:dyDescent="0.3">
      <c r="A17" s="5">
        <v>12</v>
      </c>
      <c r="B17" s="16">
        <v>1</v>
      </c>
      <c r="C17" s="16">
        <v>0</v>
      </c>
      <c r="D17" s="16">
        <v>0</v>
      </c>
      <c r="E17" s="16">
        <v>1</v>
      </c>
      <c r="F17" s="8">
        <f t="shared" si="0"/>
        <v>0.33333333333333331</v>
      </c>
      <c r="G17" s="8">
        <f t="shared" si="1"/>
        <v>0</v>
      </c>
      <c r="H17" s="7">
        <f xml:space="preserve"> IF('SPF Coefficients'!$R$3 + 'SPF Coefficients'!$R$5*'Curve Info'!J18 + 'SPF Coefficients'!$R$6*'Curve Info'!D18 + 'SPF Coefficients'!$R$7*'Curve Info'!L18 + 'SPF Coefficients'!$R$9*'Curve Info'!H18 &lt;= 0, 0, 'SPF Coefficients'!$R$3 + 'SPF Coefficients'!$R$5*'Curve Info'!J18 + 'SPF Coefficients'!$R$6*'Curve Info'!D18 + 'SPF Coefficients'!$R$7*'Curve Info'!L18 + 'SPF Coefficients'!$R$9*'Curve Info'!H18)</f>
        <v>0</v>
      </c>
      <c r="I17" s="7">
        <f xml:space="preserve"> IF('SPF Coefficients'!$R$3 + 'SPF Coefficients'!$R$5*'Curve Info'!J18 + 'SPF Coefficients'!$R$6*'Curve Info'!D18 + 'SPF Coefficients'!$R$7*'Curve Info'!M18 + 'SPF Coefficients'!$R$9*'Curve Info'!H18 &lt;= 0, 0, 'SPF Coefficients'!$R$3 + 'SPF Coefficients'!$R$5*'Curve Info'!J18 + 'SPF Coefficients'!$R$6*'Curve Info'!D18 + 'SPF Coefficients'!$R$7*'Curve Info'!M18 + 'SPF Coefficients'!$R$9*'Curve Info'!H18)</f>
        <v>0</v>
      </c>
      <c r="J17" s="12">
        <f>1/(1+'SPF Coefficients'!$Q$10*I17)</f>
        <v>1</v>
      </c>
      <c r="K17" s="12">
        <f t="shared" si="2"/>
        <v>0</v>
      </c>
      <c r="L17" s="12" t="e">
        <f t="shared" si="3"/>
        <v>#DIV/0!</v>
      </c>
      <c r="M17" s="12" t="e">
        <f t="shared" si="4"/>
        <v>#DIV/0!</v>
      </c>
      <c r="P17" s="5">
        <v>12</v>
      </c>
      <c r="Q17" s="16">
        <v>0</v>
      </c>
      <c r="R17" s="16">
        <v>0</v>
      </c>
      <c r="S17" s="16">
        <v>0</v>
      </c>
      <c r="T17" s="16">
        <v>0</v>
      </c>
      <c r="U17" s="8">
        <f t="shared" si="5"/>
        <v>0</v>
      </c>
      <c r="V17" s="8">
        <f t="shared" si="6"/>
        <v>0</v>
      </c>
      <c r="W17" s="7">
        <v>0</v>
      </c>
      <c r="X17" s="7">
        <v>0</v>
      </c>
      <c r="Y17" s="12">
        <v>1</v>
      </c>
      <c r="Z17" s="12">
        <f t="shared" si="7"/>
        <v>0</v>
      </c>
      <c r="AA17" s="12" t="e">
        <f t="shared" si="8"/>
        <v>#DIV/0!</v>
      </c>
      <c r="AB17" s="12" t="e">
        <f t="shared" si="9"/>
        <v>#DIV/0!</v>
      </c>
      <c r="AE17" s="5">
        <v>12</v>
      </c>
      <c r="AF17" s="16">
        <v>0</v>
      </c>
      <c r="AG17" s="16">
        <v>0</v>
      </c>
      <c r="AH17" s="16">
        <v>0</v>
      </c>
      <c r="AI17" s="16">
        <v>0</v>
      </c>
      <c r="AJ17" s="8">
        <f t="shared" si="10"/>
        <v>0</v>
      </c>
      <c r="AK17" s="8">
        <f t="shared" si="11"/>
        <v>0</v>
      </c>
      <c r="AL17" s="7">
        <v>0</v>
      </c>
      <c r="AM17" s="7">
        <v>0</v>
      </c>
      <c r="AN17" s="12">
        <v>1</v>
      </c>
      <c r="AO17" s="12">
        <f t="shared" si="12"/>
        <v>0</v>
      </c>
      <c r="AP17" s="12" t="e">
        <f t="shared" si="13"/>
        <v>#DIV/0!</v>
      </c>
      <c r="AQ17" s="12" t="e">
        <f t="shared" si="14"/>
        <v>#DIV/0!</v>
      </c>
      <c r="AT17" s="5">
        <v>12</v>
      </c>
      <c r="AU17" s="16">
        <v>0</v>
      </c>
      <c r="AV17" s="16">
        <v>0</v>
      </c>
      <c r="AW17" s="16">
        <v>0</v>
      </c>
      <c r="AX17" s="16">
        <v>0</v>
      </c>
      <c r="AY17" s="8">
        <f t="shared" si="15"/>
        <v>0</v>
      </c>
      <c r="AZ17" s="8">
        <f t="shared" si="16"/>
        <v>0</v>
      </c>
      <c r="BA17" s="7">
        <v>0</v>
      </c>
      <c r="BB17" s="7">
        <v>0</v>
      </c>
      <c r="BC17" s="12">
        <v>1</v>
      </c>
      <c r="BD17" s="12">
        <f t="shared" si="17"/>
        <v>0</v>
      </c>
      <c r="BE17" s="12" t="e">
        <f t="shared" si="18"/>
        <v>#DIV/0!</v>
      </c>
      <c r="BF17" s="12" t="e">
        <f t="shared" si="19"/>
        <v>#DIV/0!</v>
      </c>
    </row>
    <row r="18" spans="1:58" x14ac:dyDescent="0.3">
      <c r="A18" s="5">
        <v>13</v>
      </c>
      <c r="B18" s="16">
        <v>0</v>
      </c>
      <c r="C18" s="16">
        <v>0</v>
      </c>
      <c r="D18" s="16">
        <v>0</v>
      </c>
      <c r="E18" s="16">
        <v>0</v>
      </c>
      <c r="F18" s="8">
        <f t="shared" si="0"/>
        <v>0</v>
      </c>
      <c r="G18" s="8">
        <f t="shared" si="1"/>
        <v>0</v>
      </c>
      <c r="H18" s="7">
        <f xml:space="preserve"> IF('SPF Coefficients'!$R$3 + 'SPF Coefficients'!$R$5*'Curve Info'!J19 + 'SPF Coefficients'!$R$6*'Curve Info'!D19 + 'SPF Coefficients'!$R$7*'Curve Info'!L19 + 'SPF Coefficients'!$R$9*'Curve Info'!H19 &lt;= 0, 0, 'SPF Coefficients'!$R$3 + 'SPF Coefficients'!$R$5*'Curve Info'!J19 + 'SPF Coefficients'!$R$6*'Curve Info'!D19 + 'SPF Coefficients'!$R$7*'Curve Info'!L19 + 'SPF Coefficients'!$R$9*'Curve Info'!H19)</f>
        <v>0</v>
      </c>
      <c r="I18" s="7">
        <f xml:space="preserve"> IF('SPF Coefficients'!$R$3 + 'SPF Coefficients'!$R$5*'Curve Info'!J19 + 'SPF Coefficients'!$R$6*'Curve Info'!D19 + 'SPF Coefficients'!$R$7*'Curve Info'!M19 + 'SPF Coefficients'!$R$9*'Curve Info'!H19 &lt;= 0, 0, 'SPF Coefficients'!$R$3 + 'SPF Coefficients'!$R$5*'Curve Info'!J19 + 'SPF Coefficients'!$R$6*'Curve Info'!D19 + 'SPF Coefficients'!$R$7*'Curve Info'!M19 + 'SPF Coefficients'!$R$9*'Curve Info'!H19)</f>
        <v>0</v>
      </c>
      <c r="J18" s="12">
        <f>1/(1+'SPF Coefficients'!$Q$10*I18)</f>
        <v>1</v>
      </c>
      <c r="K18" s="12">
        <f t="shared" si="2"/>
        <v>0</v>
      </c>
      <c r="L18" s="12" t="e">
        <f t="shared" si="3"/>
        <v>#DIV/0!</v>
      </c>
      <c r="M18" s="12" t="e">
        <f t="shared" si="4"/>
        <v>#DIV/0!</v>
      </c>
      <c r="P18" s="5">
        <v>13</v>
      </c>
      <c r="Q18" s="16">
        <v>0</v>
      </c>
      <c r="R18" s="16">
        <v>0</v>
      </c>
      <c r="S18" s="16">
        <v>0</v>
      </c>
      <c r="T18" s="16">
        <v>0</v>
      </c>
      <c r="U18" s="8">
        <f t="shared" si="5"/>
        <v>0</v>
      </c>
      <c r="V18" s="8">
        <f t="shared" si="6"/>
        <v>0</v>
      </c>
      <c r="W18" s="7">
        <v>0</v>
      </c>
      <c r="X18" s="7">
        <v>0</v>
      </c>
      <c r="Y18" s="12">
        <v>1</v>
      </c>
      <c r="Z18" s="12">
        <f t="shared" si="7"/>
        <v>0</v>
      </c>
      <c r="AA18" s="12" t="e">
        <f t="shared" si="8"/>
        <v>#DIV/0!</v>
      </c>
      <c r="AB18" s="12" t="e">
        <f t="shared" si="9"/>
        <v>#DIV/0!</v>
      </c>
      <c r="AE18" s="5">
        <v>13</v>
      </c>
      <c r="AF18" s="16">
        <v>0</v>
      </c>
      <c r="AG18" s="16">
        <v>0</v>
      </c>
      <c r="AH18" s="16">
        <v>0</v>
      </c>
      <c r="AI18" s="16">
        <v>0</v>
      </c>
      <c r="AJ18" s="8">
        <f t="shared" si="10"/>
        <v>0</v>
      </c>
      <c r="AK18" s="8">
        <f t="shared" si="11"/>
        <v>0</v>
      </c>
      <c r="AL18" s="7">
        <v>0</v>
      </c>
      <c r="AM18" s="7">
        <v>0</v>
      </c>
      <c r="AN18" s="12">
        <v>1</v>
      </c>
      <c r="AO18" s="12">
        <f t="shared" si="12"/>
        <v>0</v>
      </c>
      <c r="AP18" s="12" t="e">
        <f t="shared" si="13"/>
        <v>#DIV/0!</v>
      </c>
      <c r="AQ18" s="12" t="e">
        <f t="shared" si="14"/>
        <v>#DIV/0!</v>
      </c>
      <c r="AT18" s="5">
        <v>13</v>
      </c>
      <c r="AU18" s="16">
        <v>0</v>
      </c>
      <c r="AV18" s="16">
        <v>0</v>
      </c>
      <c r="AW18" s="16">
        <v>0</v>
      </c>
      <c r="AX18" s="16">
        <v>0</v>
      </c>
      <c r="AY18" s="8">
        <f t="shared" si="15"/>
        <v>0</v>
      </c>
      <c r="AZ18" s="8">
        <f t="shared" si="16"/>
        <v>0</v>
      </c>
      <c r="BA18" s="7">
        <v>0</v>
      </c>
      <c r="BB18" s="7">
        <v>0</v>
      </c>
      <c r="BC18" s="12">
        <v>1</v>
      </c>
      <c r="BD18" s="12">
        <f t="shared" si="17"/>
        <v>0</v>
      </c>
      <c r="BE18" s="12" t="e">
        <f t="shared" si="18"/>
        <v>#DIV/0!</v>
      </c>
      <c r="BF18" s="12" t="e">
        <f t="shared" si="19"/>
        <v>#DIV/0!</v>
      </c>
    </row>
    <row r="19" spans="1:58" x14ac:dyDescent="0.3">
      <c r="A19" s="5">
        <v>14</v>
      </c>
      <c r="B19" s="16">
        <v>0</v>
      </c>
      <c r="C19" s="16">
        <v>0</v>
      </c>
      <c r="D19" s="16">
        <v>0</v>
      </c>
      <c r="E19" s="16">
        <v>0</v>
      </c>
      <c r="F19" s="8">
        <f t="shared" si="0"/>
        <v>0</v>
      </c>
      <c r="G19" s="8">
        <f t="shared" si="1"/>
        <v>0</v>
      </c>
      <c r="H19" s="7">
        <f xml:space="preserve"> IF('SPF Coefficients'!$R$3 + 'SPF Coefficients'!$R$5*'Curve Info'!J20 + 'SPF Coefficients'!$R$6*'Curve Info'!D20 + 'SPF Coefficients'!$R$7*'Curve Info'!L20 + 'SPF Coefficients'!$R$9*'Curve Info'!H20 &lt;= 0, 0, 'SPF Coefficients'!$R$3 + 'SPF Coefficients'!$R$5*'Curve Info'!J20 + 'SPF Coefficients'!$R$6*'Curve Info'!D20 + 'SPF Coefficients'!$R$7*'Curve Info'!L20 + 'SPF Coefficients'!$R$9*'Curve Info'!H20)</f>
        <v>0</v>
      </c>
      <c r="I19" s="7">
        <f xml:space="preserve"> IF('SPF Coefficients'!$R$3 + 'SPF Coefficients'!$R$5*'Curve Info'!J20 + 'SPF Coefficients'!$R$6*'Curve Info'!D20 + 'SPF Coefficients'!$R$7*'Curve Info'!M20 + 'SPF Coefficients'!$R$9*'Curve Info'!H20 &lt;= 0, 0, 'SPF Coefficients'!$R$3 + 'SPF Coefficients'!$R$5*'Curve Info'!J20 + 'SPF Coefficients'!$R$6*'Curve Info'!D20 + 'SPF Coefficients'!$R$7*'Curve Info'!M20 + 'SPF Coefficients'!$R$9*'Curve Info'!H20)</f>
        <v>0</v>
      </c>
      <c r="J19" s="12">
        <f>1/(1+'SPF Coefficients'!$Q$10*I19)</f>
        <v>1</v>
      </c>
      <c r="K19" s="12">
        <f t="shared" si="2"/>
        <v>0</v>
      </c>
      <c r="L19" s="12" t="e">
        <f t="shared" si="3"/>
        <v>#DIV/0!</v>
      </c>
      <c r="M19" s="12" t="e">
        <f t="shared" si="4"/>
        <v>#DIV/0!</v>
      </c>
      <c r="P19" s="5">
        <v>14</v>
      </c>
      <c r="Q19" s="16">
        <v>0</v>
      </c>
      <c r="R19" s="16">
        <v>0</v>
      </c>
      <c r="S19" s="16">
        <v>0</v>
      </c>
      <c r="T19" s="16">
        <v>0</v>
      </c>
      <c r="U19" s="8">
        <f t="shared" si="5"/>
        <v>0</v>
      </c>
      <c r="V19" s="8">
        <f t="shared" si="6"/>
        <v>0</v>
      </c>
      <c r="W19" s="7">
        <v>0</v>
      </c>
      <c r="X19" s="7">
        <v>0</v>
      </c>
      <c r="Y19" s="12">
        <v>1</v>
      </c>
      <c r="Z19" s="12">
        <f t="shared" si="7"/>
        <v>0</v>
      </c>
      <c r="AA19" s="12" t="e">
        <f t="shared" si="8"/>
        <v>#DIV/0!</v>
      </c>
      <c r="AB19" s="12" t="e">
        <f t="shared" si="9"/>
        <v>#DIV/0!</v>
      </c>
      <c r="AE19" s="5">
        <v>14</v>
      </c>
      <c r="AF19" s="16">
        <v>0</v>
      </c>
      <c r="AG19" s="16">
        <v>0</v>
      </c>
      <c r="AH19" s="16">
        <v>0</v>
      </c>
      <c r="AI19" s="16">
        <v>0</v>
      </c>
      <c r="AJ19" s="8">
        <f t="shared" si="10"/>
        <v>0</v>
      </c>
      <c r="AK19" s="8">
        <f t="shared" si="11"/>
        <v>0</v>
      </c>
      <c r="AL19" s="7">
        <v>0</v>
      </c>
      <c r="AM19" s="7">
        <v>0</v>
      </c>
      <c r="AN19" s="12">
        <v>1</v>
      </c>
      <c r="AO19" s="12">
        <f t="shared" si="12"/>
        <v>0</v>
      </c>
      <c r="AP19" s="12" t="e">
        <f t="shared" si="13"/>
        <v>#DIV/0!</v>
      </c>
      <c r="AQ19" s="12" t="e">
        <f t="shared" si="14"/>
        <v>#DIV/0!</v>
      </c>
      <c r="AT19" s="5">
        <v>14</v>
      </c>
      <c r="AU19" s="16">
        <v>0</v>
      </c>
      <c r="AV19" s="16">
        <v>0</v>
      </c>
      <c r="AW19" s="16">
        <v>0</v>
      </c>
      <c r="AX19" s="16">
        <v>0</v>
      </c>
      <c r="AY19" s="8">
        <f t="shared" si="15"/>
        <v>0</v>
      </c>
      <c r="AZ19" s="8">
        <f t="shared" si="16"/>
        <v>0</v>
      </c>
      <c r="BA19" s="7">
        <v>0</v>
      </c>
      <c r="BB19" s="7">
        <v>0</v>
      </c>
      <c r="BC19" s="12">
        <v>1</v>
      </c>
      <c r="BD19" s="12">
        <f t="shared" si="17"/>
        <v>0</v>
      </c>
      <c r="BE19" s="12" t="e">
        <f t="shared" si="18"/>
        <v>#DIV/0!</v>
      </c>
      <c r="BF19" s="12" t="e">
        <f t="shared" si="19"/>
        <v>#DIV/0!</v>
      </c>
    </row>
    <row r="20" spans="1:58" x14ac:dyDescent="0.3">
      <c r="A20" s="5">
        <v>16</v>
      </c>
      <c r="B20" s="16">
        <v>1</v>
      </c>
      <c r="C20" s="16">
        <v>0</v>
      </c>
      <c r="D20" s="16">
        <v>0</v>
      </c>
      <c r="E20" s="16">
        <v>1</v>
      </c>
      <c r="F20" s="8">
        <f t="shared" si="0"/>
        <v>0.33333333333333331</v>
      </c>
      <c r="G20" s="8">
        <f t="shared" si="1"/>
        <v>0</v>
      </c>
      <c r="H20" s="7">
        <f xml:space="preserve"> IF('SPF Coefficients'!$R$3 + 'SPF Coefficients'!$R$5*'Curve Info'!J21 + 'SPF Coefficients'!$R$6*'Curve Info'!D21 + 'SPF Coefficients'!$R$7*'Curve Info'!L21 + 'SPF Coefficients'!$R$9*'Curve Info'!H21 &lt;= 0, 0, 'SPF Coefficients'!$R$3 + 'SPF Coefficients'!$R$5*'Curve Info'!J21 + 'SPF Coefficients'!$R$6*'Curve Info'!D21 + 'SPF Coefficients'!$R$7*'Curve Info'!L21 + 'SPF Coefficients'!$R$9*'Curve Info'!H21)</f>
        <v>0.10297437445339719</v>
      </c>
      <c r="I20" s="7">
        <f xml:space="preserve"> IF('SPF Coefficients'!$R$3 + 'SPF Coefficients'!$R$5*'Curve Info'!J21 + 'SPF Coefficients'!$R$6*'Curve Info'!D21 + 'SPF Coefficients'!$R$7*'Curve Info'!M21 + 'SPF Coefficients'!$R$9*'Curve Info'!H21 &lt;= 0, 0, 'SPF Coefficients'!$R$3 + 'SPF Coefficients'!$R$5*'Curve Info'!J21 + 'SPF Coefficients'!$R$6*'Curve Info'!D21 + 'SPF Coefficients'!$R$7*'Curve Info'!M21 + 'SPF Coefficients'!$R$9*'Curve Info'!H21)</f>
        <v>9.3638063291726414E-2</v>
      </c>
      <c r="J20" s="12">
        <f>1/(1+'SPF Coefficients'!$Q$10*I20)</f>
        <v>0.92328054135185389</v>
      </c>
      <c r="K20" s="12">
        <f t="shared" si="2"/>
        <v>8.6454201767124317E-2</v>
      </c>
      <c r="L20" s="12">
        <f t="shared" si="3"/>
        <v>1.09970636761873</v>
      </c>
      <c r="M20" s="12">
        <f t="shared" si="4"/>
        <v>9.5074236190701072E-2</v>
      </c>
      <c r="P20" s="5">
        <v>16</v>
      </c>
      <c r="Q20" s="16">
        <v>0</v>
      </c>
      <c r="R20" s="16">
        <v>0</v>
      </c>
      <c r="S20" s="16">
        <v>0</v>
      </c>
      <c r="T20" s="16">
        <v>0</v>
      </c>
      <c r="U20" s="8">
        <f t="shared" si="5"/>
        <v>0</v>
      </c>
      <c r="V20" s="8">
        <f t="shared" si="6"/>
        <v>0</v>
      </c>
      <c r="W20" s="7">
        <v>0.10297437445339719</v>
      </c>
      <c r="X20" s="7">
        <v>9.3638063291726414E-2</v>
      </c>
      <c r="Y20" s="12">
        <v>0.92328054135185389</v>
      </c>
      <c r="Z20" s="12">
        <f t="shared" si="7"/>
        <v>8.6454201767124317E-2</v>
      </c>
      <c r="AA20" s="12">
        <f t="shared" si="8"/>
        <v>1.09970636761873</v>
      </c>
      <c r="AB20" s="12">
        <f t="shared" si="9"/>
        <v>9.5074236190701072E-2</v>
      </c>
      <c r="AE20" s="5">
        <v>16</v>
      </c>
      <c r="AF20" s="16">
        <v>1</v>
      </c>
      <c r="AG20" s="16">
        <v>0</v>
      </c>
      <c r="AH20" s="16">
        <v>0</v>
      </c>
      <c r="AI20" s="16">
        <v>1</v>
      </c>
      <c r="AJ20" s="8">
        <f t="shared" si="10"/>
        <v>0.33333333333333331</v>
      </c>
      <c r="AK20" s="8">
        <f t="shared" si="11"/>
        <v>0</v>
      </c>
      <c r="AL20" s="7">
        <v>0.10297437445339719</v>
      </c>
      <c r="AM20" s="7">
        <v>9.3638063291726414E-2</v>
      </c>
      <c r="AN20" s="12">
        <v>0.92328054135185389</v>
      </c>
      <c r="AO20" s="12">
        <f t="shared" si="12"/>
        <v>8.6454201767124317E-2</v>
      </c>
      <c r="AP20" s="12">
        <f t="shared" si="13"/>
        <v>1.09970636761873</v>
      </c>
      <c r="AQ20" s="12">
        <f t="shared" si="14"/>
        <v>9.5074236190701072E-2</v>
      </c>
      <c r="AT20" s="5">
        <v>16</v>
      </c>
      <c r="AU20" s="16">
        <v>0</v>
      </c>
      <c r="AV20" s="16">
        <v>0</v>
      </c>
      <c r="AW20" s="16">
        <v>0</v>
      </c>
      <c r="AX20" s="16">
        <v>0</v>
      </c>
      <c r="AY20" s="8">
        <f t="shared" si="15"/>
        <v>0</v>
      </c>
      <c r="AZ20" s="8">
        <f t="shared" si="16"/>
        <v>0</v>
      </c>
      <c r="BA20" s="7">
        <v>0.10297437445339719</v>
      </c>
      <c r="BB20" s="7">
        <v>9.3638063291726414E-2</v>
      </c>
      <c r="BC20" s="12">
        <v>0.92328054135185389</v>
      </c>
      <c r="BD20" s="12">
        <f t="shared" si="17"/>
        <v>8.6454201767124317E-2</v>
      </c>
      <c r="BE20" s="12">
        <f t="shared" si="18"/>
        <v>1.09970636761873</v>
      </c>
      <c r="BF20" s="12">
        <f t="shared" si="19"/>
        <v>9.5074236190701072E-2</v>
      </c>
    </row>
    <row r="21" spans="1:58" x14ac:dyDescent="0.3">
      <c r="A21" s="5">
        <v>17</v>
      </c>
      <c r="B21" s="16">
        <v>0</v>
      </c>
      <c r="C21" s="16">
        <v>1</v>
      </c>
      <c r="D21" s="16">
        <v>0</v>
      </c>
      <c r="E21" s="16">
        <v>1</v>
      </c>
      <c r="F21" s="8">
        <f t="shared" si="0"/>
        <v>0</v>
      </c>
      <c r="G21" s="8">
        <f t="shared" si="1"/>
        <v>0.25</v>
      </c>
      <c r="H21" s="7">
        <f xml:space="preserve"> IF('SPF Coefficients'!$R$3 + 'SPF Coefficients'!$R$5*'Curve Info'!J22 + 'SPF Coefficients'!$R$6*'Curve Info'!D22 + 'SPF Coefficients'!$R$7*'Curve Info'!L22 + 'SPF Coefficients'!$R$9*'Curve Info'!H22 &lt;= 0, 0, 'SPF Coefficients'!$R$3 + 'SPF Coefficients'!$R$5*'Curve Info'!J22 + 'SPF Coefficients'!$R$6*'Curve Info'!D22 + 'SPF Coefficients'!$R$7*'Curve Info'!L22 + 'SPF Coefficients'!$R$9*'Curve Info'!H22)</f>
        <v>9.6860938357621593E-2</v>
      </c>
      <c r="I21" s="7">
        <f xml:space="preserve"> IF('SPF Coefficients'!$R$3 + 'SPF Coefficients'!$R$5*'Curve Info'!J22 + 'SPF Coefficients'!$R$6*'Curve Info'!D22 + 'SPF Coefficients'!$R$7*'Curve Info'!M22 + 'SPF Coefficients'!$R$9*'Curve Info'!H22 &lt;= 0, 0, 'SPF Coefficients'!$R$3 + 'SPF Coefficients'!$R$5*'Curve Info'!J22 + 'SPF Coefficients'!$R$6*'Curve Info'!D22 + 'SPF Coefficients'!$R$7*'Curve Info'!M22 + 'SPF Coefficients'!$R$9*'Curve Info'!H22)</f>
        <v>8.7524627195950819E-2</v>
      </c>
      <c r="J21" s="12">
        <f>1/(1+'SPF Coefficients'!$Q$10*I21)</f>
        <v>0.9279284004199595</v>
      </c>
      <c r="K21" s="12">
        <f t="shared" si="2"/>
        <v>9.9234487206302055E-2</v>
      </c>
      <c r="L21" s="12">
        <f t="shared" si="3"/>
        <v>1.1066706761374552</v>
      </c>
      <c r="M21" s="12">
        <f t="shared" si="4"/>
        <v>0.10981989705275194</v>
      </c>
      <c r="P21" s="5">
        <v>17</v>
      </c>
      <c r="Q21" s="16">
        <v>0</v>
      </c>
      <c r="R21" s="16">
        <v>0</v>
      </c>
      <c r="S21" s="16">
        <v>0</v>
      </c>
      <c r="T21" s="16">
        <v>0</v>
      </c>
      <c r="U21" s="8">
        <f t="shared" si="5"/>
        <v>0</v>
      </c>
      <c r="V21" s="8">
        <f t="shared" si="6"/>
        <v>0</v>
      </c>
      <c r="W21" s="7">
        <v>9.6860938357621593E-2</v>
      </c>
      <c r="X21" s="7">
        <v>8.7524627195950819E-2</v>
      </c>
      <c r="Y21" s="12">
        <v>0.9279284004199595</v>
      </c>
      <c r="Z21" s="12">
        <f t="shared" si="7"/>
        <v>8.121658731129193E-2</v>
      </c>
      <c r="AA21" s="12">
        <f t="shared" si="8"/>
        <v>1.1066706761374552</v>
      </c>
      <c r="AB21" s="12">
        <f t="shared" si="9"/>
        <v>8.9880015593364102E-2</v>
      </c>
      <c r="AE21" s="5">
        <v>17</v>
      </c>
      <c r="AF21" s="16">
        <v>0</v>
      </c>
      <c r="AG21" s="16">
        <v>0</v>
      </c>
      <c r="AH21" s="16">
        <v>0</v>
      </c>
      <c r="AI21" s="16">
        <v>0</v>
      </c>
      <c r="AJ21" s="8">
        <f t="shared" si="10"/>
        <v>0</v>
      </c>
      <c r="AK21" s="8">
        <f t="shared" si="11"/>
        <v>0</v>
      </c>
      <c r="AL21" s="7">
        <v>9.6860938357621593E-2</v>
      </c>
      <c r="AM21" s="7">
        <v>8.7524627195950819E-2</v>
      </c>
      <c r="AN21" s="12">
        <v>0.9279284004199595</v>
      </c>
      <c r="AO21" s="12">
        <f t="shared" si="12"/>
        <v>8.121658731129193E-2</v>
      </c>
      <c r="AP21" s="12">
        <f t="shared" si="13"/>
        <v>1.1066706761374552</v>
      </c>
      <c r="AQ21" s="12">
        <f t="shared" si="14"/>
        <v>8.9880015593364102E-2</v>
      </c>
      <c r="AT21" s="5">
        <v>17</v>
      </c>
      <c r="AU21" s="16">
        <v>0</v>
      </c>
      <c r="AV21" s="16">
        <v>0</v>
      </c>
      <c r="AW21" s="16">
        <v>0</v>
      </c>
      <c r="AX21" s="16">
        <v>0</v>
      </c>
      <c r="AY21" s="8">
        <f t="shared" si="15"/>
        <v>0</v>
      </c>
      <c r="AZ21" s="8">
        <f t="shared" si="16"/>
        <v>0</v>
      </c>
      <c r="BA21" s="7">
        <v>9.6860938357621593E-2</v>
      </c>
      <c r="BB21" s="7">
        <v>8.7524627195950819E-2</v>
      </c>
      <c r="BC21" s="12">
        <v>0.9279284004199595</v>
      </c>
      <c r="BD21" s="12">
        <f t="shared" si="17"/>
        <v>8.121658731129193E-2</v>
      </c>
      <c r="BE21" s="12">
        <f t="shared" si="18"/>
        <v>1.1066706761374552</v>
      </c>
      <c r="BF21" s="12">
        <f t="shared" si="19"/>
        <v>8.9880015593364102E-2</v>
      </c>
    </row>
    <row r="22" spans="1:58" x14ac:dyDescent="0.3">
      <c r="A22" s="5">
        <v>18</v>
      </c>
      <c r="B22" s="16">
        <v>0</v>
      </c>
      <c r="C22" s="16">
        <v>1</v>
      </c>
      <c r="D22" s="16">
        <v>0</v>
      </c>
      <c r="E22" s="16">
        <v>1</v>
      </c>
      <c r="F22" s="8">
        <f t="shared" si="0"/>
        <v>0</v>
      </c>
      <c r="G22" s="8">
        <f t="shared" si="1"/>
        <v>0.25</v>
      </c>
      <c r="H22" s="7">
        <f xml:space="preserve"> IF('SPF Coefficients'!$R$3 + 'SPF Coefficients'!$R$5*'Curve Info'!J23 + 'SPF Coefficients'!$R$6*'Curve Info'!D23 + 'SPF Coefficients'!$R$7*'Curve Info'!L23 + 'SPF Coefficients'!$R$9*'Curve Info'!H23 &lt;= 0, 0, 'SPF Coefficients'!$R$3 + 'SPF Coefficients'!$R$5*'Curve Info'!J23 + 'SPF Coefficients'!$R$6*'Curve Info'!D23 + 'SPF Coefficients'!$R$7*'Curve Info'!L23 + 'SPF Coefficients'!$R$9*'Curve Info'!H23)</f>
        <v>6.6066040958731059E-2</v>
      </c>
      <c r="I22" s="7">
        <f xml:space="preserve"> IF('SPF Coefficients'!$R$3 + 'SPF Coefficients'!$R$5*'Curve Info'!J23 + 'SPF Coefficients'!$R$6*'Curve Info'!D23 + 'SPF Coefficients'!$R$7*'Curve Info'!M23 + 'SPF Coefficients'!$R$9*'Curve Info'!H23 &lt;= 0, 0, 'SPF Coefficients'!$R$3 + 'SPF Coefficients'!$R$5*'Curve Info'!J23 + 'SPF Coefficients'!$R$6*'Curve Info'!D23 + 'SPF Coefficients'!$R$7*'Curve Info'!M23 + 'SPF Coefficients'!$R$9*'Curve Info'!H23)</f>
        <v>5.6729729797060278E-2</v>
      </c>
      <c r="J22" s="12">
        <f>1/(1+'SPF Coefficients'!$Q$10*I22)</f>
        <v>0.95207088354785241</v>
      </c>
      <c r="K22" s="12">
        <f t="shared" si="2"/>
        <v>6.5993003084355004E-2</v>
      </c>
      <c r="L22" s="12">
        <f t="shared" si="3"/>
        <v>1.1645752799294065</v>
      </c>
      <c r="M22" s="12">
        <f t="shared" si="4"/>
        <v>7.6853820040344911E-2</v>
      </c>
      <c r="P22" s="5">
        <v>18</v>
      </c>
      <c r="Q22" s="16">
        <v>0</v>
      </c>
      <c r="R22" s="16">
        <v>0</v>
      </c>
      <c r="S22" s="16">
        <v>0</v>
      </c>
      <c r="T22" s="16">
        <v>0</v>
      </c>
      <c r="U22" s="8">
        <f t="shared" si="5"/>
        <v>0</v>
      </c>
      <c r="V22" s="8">
        <f t="shared" si="6"/>
        <v>0</v>
      </c>
      <c r="W22" s="7">
        <v>6.6066040958731059E-2</v>
      </c>
      <c r="X22" s="7">
        <v>5.6729729797060278E-2</v>
      </c>
      <c r="Y22" s="12">
        <v>0.95207088354785241</v>
      </c>
      <c r="Z22" s="12">
        <f t="shared" si="7"/>
        <v>5.4010723971318106E-2</v>
      </c>
      <c r="AA22" s="12">
        <f t="shared" si="8"/>
        <v>1.1645752799294065</v>
      </c>
      <c r="AB22" s="12">
        <f t="shared" si="9"/>
        <v>6.2899553988087692E-2</v>
      </c>
      <c r="AE22" s="5">
        <v>18</v>
      </c>
      <c r="AF22" s="16">
        <v>0</v>
      </c>
      <c r="AG22" s="16">
        <v>1</v>
      </c>
      <c r="AH22" s="16">
        <v>0</v>
      </c>
      <c r="AI22" s="16">
        <v>1</v>
      </c>
      <c r="AJ22" s="8">
        <f t="shared" si="10"/>
        <v>0</v>
      </c>
      <c r="AK22" s="8">
        <f t="shared" si="11"/>
        <v>0.25</v>
      </c>
      <c r="AL22" s="7">
        <v>6.6066040958731059E-2</v>
      </c>
      <c r="AM22" s="7">
        <v>5.6729729797060278E-2</v>
      </c>
      <c r="AN22" s="12">
        <v>0.95207088354785241</v>
      </c>
      <c r="AO22" s="12">
        <f t="shared" si="12"/>
        <v>6.5993003084355004E-2</v>
      </c>
      <c r="AP22" s="12">
        <f t="shared" si="13"/>
        <v>1.1645752799294065</v>
      </c>
      <c r="AQ22" s="12">
        <f t="shared" si="14"/>
        <v>7.6853820040344911E-2</v>
      </c>
      <c r="AT22" s="5">
        <v>18</v>
      </c>
      <c r="AU22" s="16">
        <v>0</v>
      </c>
      <c r="AV22" s="16">
        <v>0</v>
      </c>
      <c r="AW22" s="16">
        <v>0</v>
      </c>
      <c r="AX22" s="16">
        <v>0</v>
      </c>
      <c r="AY22" s="8">
        <f t="shared" si="15"/>
        <v>0</v>
      </c>
      <c r="AZ22" s="8">
        <f t="shared" si="16"/>
        <v>0</v>
      </c>
      <c r="BA22" s="7">
        <v>6.6066040958731059E-2</v>
      </c>
      <c r="BB22" s="7">
        <v>5.6729729797060278E-2</v>
      </c>
      <c r="BC22" s="12">
        <v>0.95207088354785241</v>
      </c>
      <c r="BD22" s="12">
        <f t="shared" si="17"/>
        <v>5.4010723971318106E-2</v>
      </c>
      <c r="BE22" s="12">
        <f t="shared" si="18"/>
        <v>1.1645752799294065</v>
      </c>
      <c r="BF22" s="12">
        <f t="shared" si="19"/>
        <v>6.2899553988087692E-2</v>
      </c>
    </row>
    <row r="23" spans="1:58" x14ac:dyDescent="0.3">
      <c r="A23" s="5">
        <v>19</v>
      </c>
      <c r="B23" s="16">
        <v>0</v>
      </c>
      <c r="C23" s="16">
        <v>1</v>
      </c>
      <c r="D23" s="16">
        <v>0</v>
      </c>
      <c r="E23" s="16">
        <v>1</v>
      </c>
      <c r="F23" s="8">
        <f t="shared" si="0"/>
        <v>0</v>
      </c>
      <c r="G23" s="8">
        <f t="shared" si="1"/>
        <v>0.25</v>
      </c>
      <c r="H23" s="7">
        <f xml:space="preserve"> IF('SPF Coefficients'!$R$3 + 'SPF Coefficients'!$R$5*'Curve Info'!J24 + 'SPF Coefficients'!$R$6*'Curve Info'!D24 + 'SPF Coefficients'!$R$7*'Curve Info'!L24 + 'SPF Coefficients'!$R$9*'Curve Info'!H24 &lt;= 0, 0, 'SPF Coefficients'!$R$3 + 'SPF Coefficients'!$R$5*'Curve Info'!J24 + 'SPF Coefficients'!$R$6*'Curve Info'!D24 + 'SPF Coefficients'!$R$7*'Curve Info'!L24 + 'SPF Coefficients'!$R$9*'Curve Info'!H24)</f>
        <v>7.3987908169264371E-2</v>
      </c>
      <c r="I23" s="7">
        <f xml:space="preserve"> IF('SPF Coefficients'!$R$3 + 'SPF Coefficients'!$R$5*'Curve Info'!J24 + 'SPF Coefficients'!$R$6*'Curve Info'!D24 + 'SPF Coefficients'!$R$7*'Curve Info'!M24 + 'SPF Coefficients'!$R$9*'Curve Info'!H24 &lt;= 0, 0, 'SPF Coefficients'!$R$3 + 'SPF Coefficients'!$R$5*'Curve Info'!J24 + 'SPF Coefficients'!$R$6*'Curve Info'!D24 + 'SPF Coefficients'!$R$7*'Curve Info'!M24 + 'SPF Coefficients'!$R$9*'Curve Info'!H24)</f>
        <v>6.4651597007593598E-2</v>
      </c>
      <c r="J23" s="12">
        <f>1/(1+'SPF Coefficients'!$Q$10*I23)</f>
        <v>0.94574110477550521</v>
      </c>
      <c r="K23" s="12">
        <f t="shared" si="2"/>
        <v>7.4708396585586007E-2</v>
      </c>
      <c r="L23" s="12">
        <f t="shared" si="3"/>
        <v>1.1444095984291647</v>
      </c>
      <c r="M23" s="12">
        <f t="shared" si="4"/>
        <v>8.5497006135797263E-2</v>
      </c>
      <c r="P23" s="5">
        <v>19</v>
      </c>
      <c r="Q23" s="16">
        <v>0</v>
      </c>
      <c r="R23" s="16">
        <v>0</v>
      </c>
      <c r="S23" s="16">
        <v>0</v>
      </c>
      <c r="T23" s="16">
        <v>0</v>
      </c>
      <c r="U23" s="8">
        <f t="shared" si="5"/>
        <v>0</v>
      </c>
      <c r="V23" s="8">
        <f t="shared" si="6"/>
        <v>0</v>
      </c>
      <c r="W23" s="7">
        <v>7.3987908169264371E-2</v>
      </c>
      <c r="X23" s="7">
        <v>6.4651597007593598E-2</v>
      </c>
      <c r="Y23" s="12">
        <v>0.94574110477550521</v>
      </c>
      <c r="Z23" s="12">
        <f t="shared" si="7"/>
        <v>6.1143672779462317E-2</v>
      </c>
      <c r="AA23" s="12">
        <f t="shared" si="8"/>
        <v>1.1444095984291647</v>
      </c>
      <c r="AB23" s="12">
        <f t="shared" si="9"/>
        <v>6.9973406012028713E-2</v>
      </c>
      <c r="AE23" s="5">
        <v>19</v>
      </c>
      <c r="AF23" s="16">
        <v>0</v>
      </c>
      <c r="AG23" s="16">
        <v>1</v>
      </c>
      <c r="AH23" s="16">
        <v>0</v>
      </c>
      <c r="AI23" s="16">
        <v>1</v>
      </c>
      <c r="AJ23" s="8">
        <f t="shared" si="10"/>
        <v>0</v>
      </c>
      <c r="AK23" s="8">
        <f t="shared" si="11"/>
        <v>0.25</v>
      </c>
      <c r="AL23" s="7">
        <v>7.3987908169264371E-2</v>
      </c>
      <c r="AM23" s="7">
        <v>6.4651597007593598E-2</v>
      </c>
      <c r="AN23" s="12">
        <v>0.94574110477550521</v>
      </c>
      <c r="AO23" s="12">
        <f t="shared" si="12"/>
        <v>7.4708396585586007E-2</v>
      </c>
      <c r="AP23" s="12">
        <f t="shared" si="13"/>
        <v>1.1444095984291647</v>
      </c>
      <c r="AQ23" s="12">
        <f t="shared" si="14"/>
        <v>8.5497006135797263E-2</v>
      </c>
      <c r="AT23" s="5">
        <v>19</v>
      </c>
      <c r="AU23" s="16">
        <v>0</v>
      </c>
      <c r="AV23" s="16">
        <v>0</v>
      </c>
      <c r="AW23" s="16">
        <v>0</v>
      </c>
      <c r="AX23" s="16">
        <v>0</v>
      </c>
      <c r="AY23" s="8">
        <f t="shared" si="15"/>
        <v>0</v>
      </c>
      <c r="AZ23" s="8">
        <f t="shared" si="16"/>
        <v>0</v>
      </c>
      <c r="BA23" s="7">
        <v>7.3987908169264371E-2</v>
      </c>
      <c r="BB23" s="7">
        <v>6.4651597007593598E-2</v>
      </c>
      <c r="BC23" s="12">
        <v>0.94574110477550521</v>
      </c>
      <c r="BD23" s="12">
        <f t="shared" si="17"/>
        <v>6.1143672779462317E-2</v>
      </c>
      <c r="BE23" s="12">
        <f t="shared" si="18"/>
        <v>1.1444095984291647</v>
      </c>
      <c r="BF23" s="12">
        <f t="shared" si="19"/>
        <v>6.9973406012028713E-2</v>
      </c>
    </row>
    <row r="24" spans="1:58" x14ac:dyDescent="0.3">
      <c r="A24" s="5">
        <v>22</v>
      </c>
      <c r="B24" s="16">
        <v>0</v>
      </c>
      <c r="C24" s="16">
        <v>0</v>
      </c>
      <c r="D24" s="16">
        <v>0</v>
      </c>
      <c r="E24" s="16">
        <v>0</v>
      </c>
      <c r="F24" s="8">
        <f t="shared" si="0"/>
        <v>0</v>
      </c>
      <c r="G24" s="8">
        <f t="shared" si="1"/>
        <v>0</v>
      </c>
      <c r="H24" s="7">
        <f xml:space="preserve"> IF('SPF Coefficients'!$R$3 + 'SPF Coefficients'!$R$5*'Curve Info'!J25 + 'SPF Coefficients'!$R$6*'Curve Info'!D25 + 'SPF Coefficients'!$R$7*'Curve Info'!L25 + 'SPF Coefficients'!$R$9*'Curve Info'!H25 &lt;= 0, 0, 'SPF Coefficients'!$R$3 + 'SPF Coefficients'!$R$5*'Curve Info'!J25 + 'SPF Coefficients'!$R$6*'Curve Info'!D25 + 'SPF Coefficients'!$R$7*'Curve Info'!L25 + 'SPF Coefficients'!$R$9*'Curve Info'!H25)</f>
        <v>1.483784633767685E-2</v>
      </c>
      <c r="I24" s="7">
        <f xml:space="preserve"> IF('SPF Coefficients'!$R$3 + 'SPF Coefficients'!$R$5*'Curve Info'!J25 + 'SPF Coefficients'!$R$6*'Curve Info'!D25 + 'SPF Coefficients'!$R$7*'Curve Info'!M25 + 'SPF Coefficients'!$R$9*'Curve Info'!H25 &lt;= 0, 0, 'SPF Coefficients'!$R$3 + 'SPF Coefficients'!$R$5*'Curve Info'!J25 + 'SPF Coefficients'!$R$6*'Curve Info'!D25 + 'SPF Coefficients'!$R$7*'Curve Info'!M25 + 'SPF Coefficients'!$R$9*'Curve Info'!H25)</f>
        <v>0</v>
      </c>
      <c r="J24" s="12">
        <f>1/(1+'SPF Coefficients'!$Q$10*I24)</f>
        <v>1</v>
      </c>
      <c r="K24" s="12">
        <f t="shared" si="2"/>
        <v>0</v>
      </c>
      <c r="L24" s="12" t="e">
        <f t="shared" si="3"/>
        <v>#DIV/0!</v>
      </c>
      <c r="M24" s="12" t="e">
        <f t="shared" si="4"/>
        <v>#DIV/0!</v>
      </c>
      <c r="P24" s="5">
        <v>22</v>
      </c>
      <c r="Q24" s="16">
        <v>0</v>
      </c>
      <c r="R24" s="16">
        <v>0</v>
      </c>
      <c r="S24" s="16">
        <v>0</v>
      </c>
      <c r="T24" s="16">
        <v>0</v>
      </c>
      <c r="U24" s="8">
        <f t="shared" si="5"/>
        <v>0</v>
      </c>
      <c r="V24" s="8">
        <f t="shared" si="6"/>
        <v>0</v>
      </c>
      <c r="W24" s="7">
        <v>1.483784633767685E-2</v>
      </c>
      <c r="X24" s="7">
        <v>0</v>
      </c>
      <c r="Y24" s="12">
        <v>1</v>
      </c>
      <c r="Z24" s="12">
        <f t="shared" si="7"/>
        <v>0</v>
      </c>
      <c r="AA24" s="12" t="e">
        <f t="shared" si="8"/>
        <v>#DIV/0!</v>
      </c>
      <c r="AB24" s="12" t="e">
        <f t="shared" si="9"/>
        <v>#DIV/0!</v>
      </c>
      <c r="AE24" s="5">
        <v>22</v>
      </c>
      <c r="AF24" s="16">
        <v>0</v>
      </c>
      <c r="AG24" s="16">
        <v>0</v>
      </c>
      <c r="AH24" s="16">
        <v>0</v>
      </c>
      <c r="AI24" s="16">
        <v>0</v>
      </c>
      <c r="AJ24" s="8">
        <f t="shared" si="10"/>
        <v>0</v>
      </c>
      <c r="AK24" s="8">
        <f t="shared" si="11"/>
        <v>0</v>
      </c>
      <c r="AL24" s="7">
        <v>1.483784633767685E-2</v>
      </c>
      <c r="AM24" s="7">
        <v>0</v>
      </c>
      <c r="AN24" s="12">
        <v>1</v>
      </c>
      <c r="AO24" s="12">
        <f t="shared" si="12"/>
        <v>0</v>
      </c>
      <c r="AP24" s="12" t="e">
        <f t="shared" si="13"/>
        <v>#DIV/0!</v>
      </c>
      <c r="AQ24" s="12" t="e">
        <f t="shared" si="14"/>
        <v>#DIV/0!</v>
      </c>
      <c r="AT24" s="5">
        <v>22</v>
      </c>
      <c r="AU24" s="16">
        <v>0</v>
      </c>
      <c r="AV24" s="16">
        <v>0</v>
      </c>
      <c r="AW24" s="16">
        <v>0</v>
      </c>
      <c r="AX24" s="16">
        <v>0</v>
      </c>
      <c r="AY24" s="8">
        <f t="shared" si="15"/>
        <v>0</v>
      </c>
      <c r="AZ24" s="8">
        <f t="shared" si="16"/>
        <v>0</v>
      </c>
      <c r="BA24" s="7">
        <v>1.483784633767685E-2</v>
      </c>
      <c r="BB24" s="7">
        <v>0</v>
      </c>
      <c r="BC24" s="12">
        <v>1</v>
      </c>
      <c r="BD24" s="12">
        <f t="shared" si="17"/>
        <v>0</v>
      </c>
      <c r="BE24" s="12" t="e">
        <f t="shared" si="18"/>
        <v>#DIV/0!</v>
      </c>
      <c r="BF24" s="12" t="e">
        <f t="shared" si="19"/>
        <v>#DIV/0!</v>
      </c>
    </row>
    <row r="25" spans="1:58" x14ac:dyDescent="0.3">
      <c r="A25" s="5">
        <v>24</v>
      </c>
      <c r="B25" s="16">
        <v>0</v>
      </c>
      <c r="C25" s="16">
        <v>1</v>
      </c>
      <c r="D25" s="16">
        <v>0</v>
      </c>
      <c r="E25" s="16">
        <v>1</v>
      </c>
      <c r="F25" s="8">
        <f t="shared" si="0"/>
        <v>0</v>
      </c>
      <c r="G25" s="8">
        <f t="shared" si="1"/>
        <v>0.25</v>
      </c>
      <c r="H25" s="7">
        <f xml:space="preserve"> IF('SPF Coefficients'!$R$3 + 'SPF Coefficients'!$R$5*'Curve Info'!J26 + 'SPF Coefficients'!$R$6*'Curve Info'!D26 + 'SPF Coefficients'!$R$7*'Curve Info'!L26 + 'SPF Coefficients'!$R$9*'Curve Info'!H26 &lt;= 0, 0, 'SPF Coefficients'!$R$3 + 'SPF Coefficients'!$R$5*'Curve Info'!J26 + 'SPF Coefficients'!$R$6*'Curve Info'!D26 + 'SPF Coefficients'!$R$7*'Curve Info'!L26 + 'SPF Coefficients'!$R$9*'Curve Info'!H26)</f>
        <v>2.2640632047349285E-2</v>
      </c>
      <c r="I25" s="7">
        <f xml:space="preserve"> IF('SPF Coefficients'!$R$3 + 'SPF Coefficients'!$R$5*'Curve Info'!J26 + 'SPF Coefficients'!$R$6*'Curve Info'!D26 + 'SPF Coefficients'!$R$7*'Curve Info'!M26 + 'SPF Coefficients'!$R$9*'Curve Info'!H26 &lt;= 0, 0, 'SPF Coefficients'!$R$3 + 'SPF Coefficients'!$R$5*'Curve Info'!J26 + 'SPF Coefficients'!$R$6*'Curve Info'!D26 + 'SPF Coefficients'!$R$7*'Curve Info'!M26 + 'SPF Coefficients'!$R$9*'Curve Info'!H26)</f>
        <v>0</v>
      </c>
      <c r="J25" s="12">
        <f>1/(1+'SPF Coefficients'!$Q$10*I25)</f>
        <v>1</v>
      </c>
      <c r="K25" s="12">
        <f t="shared" si="2"/>
        <v>0</v>
      </c>
      <c r="L25" s="12" t="e">
        <f t="shared" si="3"/>
        <v>#DIV/0!</v>
      </c>
      <c r="M25" s="12" t="e">
        <f t="shared" si="4"/>
        <v>#DIV/0!</v>
      </c>
      <c r="P25" s="5">
        <v>24</v>
      </c>
      <c r="Q25" s="16">
        <v>0</v>
      </c>
      <c r="R25" s="16">
        <v>1</v>
      </c>
      <c r="S25" s="16">
        <v>0</v>
      </c>
      <c r="T25" s="16">
        <v>1</v>
      </c>
      <c r="U25" s="8">
        <f t="shared" si="5"/>
        <v>0</v>
      </c>
      <c r="V25" s="8">
        <f t="shared" si="6"/>
        <v>0.25</v>
      </c>
      <c r="W25" s="7">
        <v>2.2640632047349285E-2</v>
      </c>
      <c r="X25" s="7">
        <v>0</v>
      </c>
      <c r="Y25" s="12">
        <v>1</v>
      </c>
      <c r="Z25" s="12">
        <f t="shared" si="7"/>
        <v>0</v>
      </c>
      <c r="AA25" s="12" t="e">
        <f t="shared" si="8"/>
        <v>#DIV/0!</v>
      </c>
      <c r="AB25" s="12" t="e">
        <f t="shared" si="9"/>
        <v>#DIV/0!</v>
      </c>
      <c r="AE25" s="5">
        <v>24</v>
      </c>
      <c r="AF25" s="16">
        <v>0</v>
      </c>
      <c r="AG25" s="16">
        <v>0</v>
      </c>
      <c r="AH25" s="16">
        <v>0</v>
      </c>
      <c r="AI25" s="16">
        <v>0</v>
      </c>
      <c r="AJ25" s="8">
        <f t="shared" si="10"/>
        <v>0</v>
      </c>
      <c r="AK25" s="8">
        <f t="shared" si="11"/>
        <v>0</v>
      </c>
      <c r="AL25" s="7">
        <v>2.2640632047349285E-2</v>
      </c>
      <c r="AM25" s="7">
        <v>0</v>
      </c>
      <c r="AN25" s="12">
        <v>1</v>
      </c>
      <c r="AO25" s="12">
        <f t="shared" si="12"/>
        <v>0</v>
      </c>
      <c r="AP25" s="12" t="e">
        <f t="shared" si="13"/>
        <v>#DIV/0!</v>
      </c>
      <c r="AQ25" s="12" t="e">
        <f t="shared" si="14"/>
        <v>#DIV/0!</v>
      </c>
      <c r="AT25" s="5">
        <v>24</v>
      </c>
      <c r="AU25" s="16">
        <v>0</v>
      </c>
      <c r="AV25" s="16">
        <v>0</v>
      </c>
      <c r="AW25" s="16">
        <v>0</v>
      </c>
      <c r="AX25" s="16">
        <v>0</v>
      </c>
      <c r="AY25" s="8">
        <f t="shared" si="15"/>
        <v>0</v>
      </c>
      <c r="AZ25" s="8">
        <f t="shared" si="16"/>
        <v>0</v>
      </c>
      <c r="BA25" s="7">
        <v>2.2640632047349285E-2</v>
      </c>
      <c r="BB25" s="7">
        <v>0</v>
      </c>
      <c r="BC25" s="12">
        <v>1</v>
      </c>
      <c r="BD25" s="12">
        <f t="shared" si="17"/>
        <v>0</v>
      </c>
      <c r="BE25" s="12" t="e">
        <f t="shared" si="18"/>
        <v>#DIV/0!</v>
      </c>
      <c r="BF25" s="12" t="e">
        <f t="shared" si="19"/>
        <v>#DIV/0!</v>
      </c>
    </row>
    <row r="26" spans="1:58" x14ac:dyDescent="0.3">
      <c r="A26" s="5">
        <v>25</v>
      </c>
      <c r="B26" s="16">
        <v>0</v>
      </c>
      <c r="C26" s="16">
        <v>0</v>
      </c>
      <c r="D26" s="16">
        <v>0</v>
      </c>
      <c r="E26" s="16">
        <v>0</v>
      </c>
      <c r="F26" s="8">
        <f t="shared" si="0"/>
        <v>0</v>
      </c>
      <c r="G26" s="8">
        <f t="shared" si="1"/>
        <v>0</v>
      </c>
      <c r="H26" s="7">
        <f xml:space="preserve"> IF('SPF Coefficients'!$R$3 + 'SPF Coefficients'!$R$5*'Curve Info'!J27 + 'SPF Coefficients'!$R$6*'Curve Info'!D27 + 'SPF Coefficients'!$R$7*'Curve Info'!L27 + 'SPF Coefficients'!$R$9*'Curve Info'!H27 &lt;= 0, 0, 'SPF Coefficients'!$R$3 + 'SPF Coefficients'!$R$5*'Curve Info'!J27 + 'SPF Coefficients'!$R$6*'Curve Info'!D27 + 'SPF Coefficients'!$R$7*'Curve Info'!L27 + 'SPF Coefficients'!$R$9*'Curve Info'!H27)</f>
        <v>0</v>
      </c>
      <c r="I26" s="7">
        <f xml:space="preserve"> IF('SPF Coefficients'!$R$3 + 'SPF Coefficients'!$R$5*'Curve Info'!J27 + 'SPF Coefficients'!$R$6*'Curve Info'!D27 + 'SPF Coefficients'!$R$7*'Curve Info'!M27 + 'SPF Coefficients'!$R$9*'Curve Info'!H27 &lt;= 0, 0, 'SPF Coefficients'!$R$3 + 'SPF Coefficients'!$R$5*'Curve Info'!J27 + 'SPF Coefficients'!$R$6*'Curve Info'!D27 + 'SPF Coefficients'!$R$7*'Curve Info'!M27 + 'SPF Coefficients'!$R$9*'Curve Info'!H27)</f>
        <v>0</v>
      </c>
      <c r="J26" s="12">
        <f>1/(1+'SPF Coefficients'!$Q$10*I26)</f>
        <v>1</v>
      </c>
      <c r="K26" s="12">
        <f t="shared" si="2"/>
        <v>0</v>
      </c>
      <c r="L26" s="12" t="e">
        <f t="shared" si="3"/>
        <v>#DIV/0!</v>
      </c>
      <c r="M26" s="12" t="e">
        <f t="shared" si="4"/>
        <v>#DIV/0!</v>
      </c>
      <c r="P26" s="5">
        <v>25</v>
      </c>
      <c r="Q26" s="16">
        <v>0</v>
      </c>
      <c r="R26" s="16">
        <v>0</v>
      </c>
      <c r="S26" s="16">
        <v>0</v>
      </c>
      <c r="T26" s="16">
        <v>0</v>
      </c>
      <c r="U26" s="8">
        <f t="shared" si="5"/>
        <v>0</v>
      </c>
      <c r="V26" s="8">
        <f t="shared" si="6"/>
        <v>0</v>
      </c>
      <c r="W26" s="7">
        <v>0</v>
      </c>
      <c r="X26" s="7">
        <v>0</v>
      </c>
      <c r="Y26" s="12">
        <v>1</v>
      </c>
      <c r="Z26" s="12">
        <f t="shared" si="7"/>
        <v>0</v>
      </c>
      <c r="AA26" s="12" t="e">
        <f t="shared" si="8"/>
        <v>#DIV/0!</v>
      </c>
      <c r="AB26" s="12" t="e">
        <f t="shared" si="9"/>
        <v>#DIV/0!</v>
      </c>
      <c r="AE26" s="5">
        <v>25</v>
      </c>
      <c r="AF26" s="16">
        <v>0</v>
      </c>
      <c r="AG26" s="16">
        <v>0</v>
      </c>
      <c r="AH26" s="16">
        <v>0</v>
      </c>
      <c r="AI26" s="16">
        <v>0</v>
      </c>
      <c r="AJ26" s="8">
        <f t="shared" si="10"/>
        <v>0</v>
      </c>
      <c r="AK26" s="8">
        <f t="shared" si="11"/>
        <v>0</v>
      </c>
      <c r="AL26" s="7">
        <v>0</v>
      </c>
      <c r="AM26" s="7">
        <v>0</v>
      </c>
      <c r="AN26" s="12">
        <v>1</v>
      </c>
      <c r="AO26" s="12">
        <f t="shared" si="12"/>
        <v>0</v>
      </c>
      <c r="AP26" s="12" t="e">
        <f t="shared" si="13"/>
        <v>#DIV/0!</v>
      </c>
      <c r="AQ26" s="12" t="e">
        <f t="shared" si="14"/>
        <v>#DIV/0!</v>
      </c>
      <c r="AT26" s="5">
        <v>25</v>
      </c>
      <c r="AU26" s="16">
        <v>0</v>
      </c>
      <c r="AV26" s="16">
        <v>0</v>
      </c>
      <c r="AW26" s="16">
        <v>0</v>
      </c>
      <c r="AX26" s="16">
        <v>0</v>
      </c>
      <c r="AY26" s="8">
        <f t="shared" si="15"/>
        <v>0</v>
      </c>
      <c r="AZ26" s="8">
        <f t="shared" si="16"/>
        <v>0</v>
      </c>
      <c r="BA26" s="7">
        <v>0</v>
      </c>
      <c r="BB26" s="7">
        <v>0</v>
      </c>
      <c r="BC26" s="12">
        <v>1</v>
      </c>
      <c r="BD26" s="12">
        <f t="shared" si="17"/>
        <v>0</v>
      </c>
      <c r="BE26" s="12" t="e">
        <f t="shared" si="18"/>
        <v>#DIV/0!</v>
      </c>
      <c r="BF26" s="12" t="e">
        <f t="shared" si="19"/>
        <v>#DIV/0!</v>
      </c>
    </row>
    <row r="27" spans="1:58" x14ac:dyDescent="0.3">
      <c r="A27" s="5">
        <v>30</v>
      </c>
      <c r="B27" s="16">
        <v>0</v>
      </c>
      <c r="C27" s="16">
        <v>0</v>
      </c>
      <c r="D27" s="16">
        <v>0</v>
      </c>
      <c r="E27" s="16">
        <v>0</v>
      </c>
      <c r="F27" s="8">
        <f t="shared" si="0"/>
        <v>0</v>
      </c>
      <c r="G27" s="8">
        <f t="shared" si="1"/>
        <v>0</v>
      </c>
      <c r="H27" s="7">
        <f xml:space="preserve"> IF('SPF Coefficients'!$R$3 + 'SPF Coefficients'!$R$5*'Curve Info'!J28 + 'SPF Coefficients'!$R$6*'Curve Info'!D28 + 'SPF Coefficients'!$R$7*'Curve Info'!L28 + 'SPF Coefficients'!$R$9*'Curve Info'!H28 &lt;= 0, 0, 'SPF Coefficients'!$R$3 + 'SPF Coefficients'!$R$5*'Curve Info'!J28 + 'SPF Coefficients'!$R$6*'Curve Info'!D28 + 'SPF Coefficients'!$R$7*'Curve Info'!L28 + 'SPF Coefficients'!$R$9*'Curve Info'!H28)</f>
        <v>0</v>
      </c>
      <c r="I27" s="7">
        <f xml:space="preserve"> IF('SPF Coefficients'!$R$3 + 'SPF Coefficients'!$R$5*'Curve Info'!J28 + 'SPF Coefficients'!$R$6*'Curve Info'!D28 + 'SPF Coefficients'!$R$7*'Curve Info'!M28 + 'SPF Coefficients'!$R$9*'Curve Info'!H28 &lt;= 0, 0, 'SPF Coefficients'!$R$3 + 'SPF Coefficients'!$R$5*'Curve Info'!J28 + 'SPF Coefficients'!$R$6*'Curve Info'!D28 + 'SPF Coefficients'!$R$7*'Curve Info'!M28 + 'SPF Coefficients'!$R$9*'Curve Info'!H28)</f>
        <v>0</v>
      </c>
      <c r="J27" s="12">
        <f>1/(1+'SPF Coefficients'!$Q$10*I27)</f>
        <v>1</v>
      </c>
      <c r="K27" s="12">
        <f t="shared" si="2"/>
        <v>0</v>
      </c>
      <c r="L27" s="12" t="e">
        <f t="shared" si="3"/>
        <v>#DIV/0!</v>
      </c>
      <c r="M27" s="12" t="e">
        <f t="shared" si="4"/>
        <v>#DIV/0!</v>
      </c>
      <c r="P27" s="5">
        <v>30</v>
      </c>
      <c r="Q27" s="16">
        <v>0</v>
      </c>
      <c r="R27" s="16">
        <v>0</v>
      </c>
      <c r="S27" s="16">
        <v>0</v>
      </c>
      <c r="T27" s="16">
        <v>0</v>
      </c>
      <c r="U27" s="8">
        <f t="shared" si="5"/>
        <v>0</v>
      </c>
      <c r="V27" s="8">
        <f t="shared" si="6"/>
        <v>0</v>
      </c>
      <c r="W27" s="7">
        <v>0</v>
      </c>
      <c r="X27" s="7">
        <v>0</v>
      </c>
      <c r="Y27" s="12">
        <v>1</v>
      </c>
      <c r="Z27" s="12">
        <f t="shared" si="7"/>
        <v>0</v>
      </c>
      <c r="AA27" s="12" t="e">
        <f t="shared" si="8"/>
        <v>#DIV/0!</v>
      </c>
      <c r="AB27" s="12" t="e">
        <f t="shared" si="9"/>
        <v>#DIV/0!</v>
      </c>
      <c r="AE27" s="5">
        <v>30</v>
      </c>
      <c r="AF27" s="16">
        <v>0</v>
      </c>
      <c r="AG27" s="16">
        <v>0</v>
      </c>
      <c r="AH27" s="16">
        <v>0</v>
      </c>
      <c r="AI27" s="16">
        <v>0</v>
      </c>
      <c r="AJ27" s="8">
        <f t="shared" si="10"/>
        <v>0</v>
      </c>
      <c r="AK27" s="8">
        <f t="shared" si="11"/>
        <v>0</v>
      </c>
      <c r="AL27" s="7">
        <v>0</v>
      </c>
      <c r="AM27" s="7">
        <v>0</v>
      </c>
      <c r="AN27" s="12">
        <v>1</v>
      </c>
      <c r="AO27" s="12">
        <f t="shared" si="12"/>
        <v>0</v>
      </c>
      <c r="AP27" s="12" t="e">
        <f t="shared" si="13"/>
        <v>#DIV/0!</v>
      </c>
      <c r="AQ27" s="12" t="e">
        <f t="shared" si="14"/>
        <v>#DIV/0!</v>
      </c>
      <c r="AT27" s="5">
        <v>30</v>
      </c>
      <c r="AU27" s="16">
        <v>0</v>
      </c>
      <c r="AV27" s="16">
        <v>0</v>
      </c>
      <c r="AW27" s="16">
        <v>0</v>
      </c>
      <c r="AX27" s="16">
        <v>0</v>
      </c>
      <c r="AY27" s="8">
        <f t="shared" si="15"/>
        <v>0</v>
      </c>
      <c r="AZ27" s="8">
        <f t="shared" si="16"/>
        <v>0</v>
      </c>
      <c r="BA27" s="7">
        <v>0</v>
      </c>
      <c r="BB27" s="7">
        <v>0</v>
      </c>
      <c r="BC27" s="12">
        <v>1</v>
      </c>
      <c r="BD27" s="12">
        <f t="shared" si="17"/>
        <v>0</v>
      </c>
      <c r="BE27" s="12" t="e">
        <f t="shared" si="18"/>
        <v>#DIV/0!</v>
      </c>
      <c r="BF27" s="12" t="e">
        <f t="shared" si="19"/>
        <v>#DIV/0!</v>
      </c>
    </row>
    <row r="28" spans="1:58" x14ac:dyDescent="0.3">
      <c r="A28" s="5">
        <v>31</v>
      </c>
      <c r="B28" s="16">
        <v>0</v>
      </c>
      <c r="C28" s="16">
        <v>0</v>
      </c>
      <c r="D28" s="16">
        <v>0</v>
      </c>
      <c r="E28" s="16">
        <v>0</v>
      </c>
      <c r="F28" s="8">
        <f t="shared" si="0"/>
        <v>0</v>
      </c>
      <c r="G28" s="8">
        <f t="shared" si="1"/>
        <v>0</v>
      </c>
      <c r="H28" s="7">
        <f xml:space="preserve"> IF('SPF Coefficients'!$R$3 + 'SPF Coefficients'!$R$5*'Curve Info'!J29 + 'SPF Coefficients'!$R$6*'Curve Info'!D29 + 'SPF Coefficients'!$R$7*'Curve Info'!L29 + 'SPF Coefficients'!$R$9*'Curve Info'!H29 &lt;= 0, 0, 'SPF Coefficients'!$R$3 + 'SPF Coefficients'!$R$5*'Curve Info'!J29 + 'SPF Coefficients'!$R$6*'Curve Info'!D29 + 'SPF Coefficients'!$R$7*'Curve Info'!L29 + 'SPF Coefficients'!$R$9*'Curve Info'!H29)</f>
        <v>4.1589730975896667E-2</v>
      </c>
      <c r="I28" s="7">
        <f xml:space="preserve"> IF('SPF Coefficients'!$R$3 + 'SPF Coefficients'!$R$5*'Curve Info'!J29 + 'SPF Coefficients'!$R$6*'Curve Info'!D29 + 'SPF Coefficients'!$R$7*'Curve Info'!M29 + 'SPF Coefficients'!$R$9*'Curve Info'!H29 &lt;= 0, 0, 'SPF Coefficients'!$R$3 + 'SPF Coefficients'!$R$5*'Curve Info'!J29 + 'SPF Coefficients'!$R$6*'Curve Info'!D29 + 'SPF Coefficients'!$R$7*'Curve Info'!M29 + 'SPF Coefficients'!$R$9*'Curve Info'!H29)</f>
        <v>1.8443904271129609E-2</v>
      </c>
      <c r="J28" s="12">
        <f>1/(1+'SPF Coefficients'!$Q$10*I28)</f>
        <v>0.98389644812621446</v>
      </c>
      <c r="K28" s="12">
        <f t="shared" si="2"/>
        <v>1.8146891901944337E-2</v>
      </c>
      <c r="L28" s="12">
        <f t="shared" si="3"/>
        <v>2.2549309714753512</v>
      </c>
      <c r="M28" s="12">
        <f t="shared" si="4"/>
        <v>4.0919988585709527E-2</v>
      </c>
      <c r="P28" s="5">
        <v>31</v>
      </c>
      <c r="Q28" s="16">
        <v>0</v>
      </c>
      <c r="R28" s="16">
        <v>0</v>
      </c>
      <c r="S28" s="16">
        <v>0</v>
      </c>
      <c r="T28" s="16">
        <v>0</v>
      </c>
      <c r="U28" s="8">
        <f t="shared" si="5"/>
        <v>0</v>
      </c>
      <c r="V28" s="8">
        <f t="shared" si="6"/>
        <v>0</v>
      </c>
      <c r="W28" s="7">
        <v>4.1589730975896667E-2</v>
      </c>
      <c r="X28" s="7">
        <v>1.8443904271129609E-2</v>
      </c>
      <c r="Y28" s="12">
        <v>0.98389644812621446</v>
      </c>
      <c r="Z28" s="12">
        <f t="shared" si="7"/>
        <v>1.8146891901944337E-2</v>
      </c>
      <c r="AA28" s="12">
        <f t="shared" si="8"/>
        <v>2.2549309714753512</v>
      </c>
      <c r="AB28" s="12">
        <f t="shared" si="9"/>
        <v>4.0919988585709527E-2</v>
      </c>
      <c r="AE28" s="5">
        <v>31</v>
      </c>
      <c r="AF28" s="16">
        <v>0</v>
      </c>
      <c r="AG28" s="16">
        <v>0</v>
      </c>
      <c r="AH28" s="16">
        <v>0</v>
      </c>
      <c r="AI28" s="16">
        <v>0</v>
      </c>
      <c r="AJ28" s="8">
        <f t="shared" si="10"/>
        <v>0</v>
      </c>
      <c r="AK28" s="8">
        <f t="shared" si="11"/>
        <v>0</v>
      </c>
      <c r="AL28" s="7">
        <v>4.1589730975896667E-2</v>
      </c>
      <c r="AM28" s="7">
        <v>1.8443904271129609E-2</v>
      </c>
      <c r="AN28" s="12">
        <v>0.98389644812621446</v>
      </c>
      <c r="AO28" s="12">
        <f t="shared" si="12"/>
        <v>1.8146891901944337E-2</v>
      </c>
      <c r="AP28" s="12">
        <f t="shared" si="13"/>
        <v>2.2549309714753512</v>
      </c>
      <c r="AQ28" s="12">
        <f t="shared" si="14"/>
        <v>4.0919988585709527E-2</v>
      </c>
      <c r="AT28" s="5">
        <v>31</v>
      </c>
      <c r="AU28" s="16">
        <v>0</v>
      </c>
      <c r="AV28" s="16">
        <v>0</v>
      </c>
      <c r="AW28" s="16">
        <v>0</v>
      </c>
      <c r="AX28" s="16">
        <v>0</v>
      </c>
      <c r="AY28" s="8">
        <f t="shared" si="15"/>
        <v>0</v>
      </c>
      <c r="AZ28" s="8">
        <f t="shared" si="16"/>
        <v>0</v>
      </c>
      <c r="BA28" s="7">
        <v>4.1589730975896667E-2</v>
      </c>
      <c r="BB28" s="7">
        <v>1.8443904271129609E-2</v>
      </c>
      <c r="BC28" s="12">
        <v>0.98389644812621446</v>
      </c>
      <c r="BD28" s="12">
        <f t="shared" si="17"/>
        <v>1.8146891901944337E-2</v>
      </c>
      <c r="BE28" s="12">
        <f t="shared" si="18"/>
        <v>2.2549309714753512</v>
      </c>
      <c r="BF28" s="12">
        <f t="shared" si="19"/>
        <v>4.0919988585709527E-2</v>
      </c>
    </row>
    <row r="29" spans="1:58" x14ac:dyDescent="0.3">
      <c r="A29" s="5">
        <v>33</v>
      </c>
      <c r="B29" s="16">
        <v>0</v>
      </c>
      <c r="C29" s="16">
        <v>0</v>
      </c>
      <c r="D29" s="16">
        <v>0</v>
      </c>
      <c r="E29" s="16">
        <v>0</v>
      </c>
      <c r="F29" s="8">
        <f t="shared" si="0"/>
        <v>0</v>
      </c>
      <c r="G29" s="8">
        <f t="shared" si="1"/>
        <v>0</v>
      </c>
      <c r="H29" s="7">
        <f xml:space="preserve"> IF('SPF Coefficients'!$R$3 + 'SPF Coefficients'!$R$5*'Curve Info'!J30 + 'SPF Coefficients'!$R$6*'Curve Info'!D30 + 'SPF Coefficients'!$R$7*'Curve Info'!L30 + 'SPF Coefficients'!$R$9*'Curve Info'!H30 &lt;= 0, 0, 'SPF Coefficients'!$R$3 + 'SPF Coefficients'!$R$5*'Curve Info'!J30 + 'SPF Coefficients'!$R$6*'Curve Info'!D30 + 'SPF Coefficients'!$R$7*'Curve Info'!L30 + 'SPF Coefficients'!$R$9*'Curve Info'!H30)</f>
        <v>1.2478085103754942E-2</v>
      </c>
      <c r="I29" s="7">
        <f xml:space="preserve"> IF('SPF Coefficients'!$R$3 + 'SPF Coefficients'!$R$5*'Curve Info'!J30 + 'SPF Coefficients'!$R$6*'Curve Info'!D30 + 'SPF Coefficients'!$R$7*'Curve Info'!M30 + 'SPF Coefficients'!$R$9*'Curve Info'!H30 &lt;= 0, 0, 'SPF Coefficients'!$R$3 + 'SPF Coefficients'!$R$5*'Curve Info'!J30 + 'SPF Coefficients'!$R$6*'Curve Info'!D30 + 'SPF Coefficients'!$R$7*'Curve Info'!M30 + 'SPF Coefficients'!$R$9*'Curve Info'!H30)</f>
        <v>0</v>
      </c>
      <c r="J29" s="12">
        <f>1/(1+'SPF Coefficients'!$Q$10*I29)</f>
        <v>1</v>
      </c>
      <c r="K29" s="12">
        <f t="shared" si="2"/>
        <v>0</v>
      </c>
      <c r="L29" s="12" t="e">
        <f t="shared" si="3"/>
        <v>#DIV/0!</v>
      </c>
      <c r="M29" s="12" t="e">
        <f t="shared" si="4"/>
        <v>#DIV/0!</v>
      </c>
      <c r="P29" s="5">
        <v>33</v>
      </c>
      <c r="Q29" s="16">
        <v>0</v>
      </c>
      <c r="R29" s="16">
        <v>0</v>
      </c>
      <c r="S29" s="16">
        <v>0</v>
      </c>
      <c r="T29" s="16">
        <v>0</v>
      </c>
      <c r="U29" s="8">
        <f t="shared" si="5"/>
        <v>0</v>
      </c>
      <c r="V29" s="8">
        <f t="shared" si="6"/>
        <v>0</v>
      </c>
      <c r="W29" s="7">
        <v>1.2478085103754942E-2</v>
      </c>
      <c r="X29" s="7">
        <v>0</v>
      </c>
      <c r="Y29" s="12">
        <v>1</v>
      </c>
      <c r="Z29" s="12">
        <f t="shared" si="7"/>
        <v>0</v>
      </c>
      <c r="AA29" s="12" t="e">
        <f t="shared" si="8"/>
        <v>#DIV/0!</v>
      </c>
      <c r="AB29" s="12" t="e">
        <f t="shared" si="9"/>
        <v>#DIV/0!</v>
      </c>
      <c r="AE29" s="5">
        <v>33</v>
      </c>
      <c r="AF29" s="16">
        <v>0</v>
      </c>
      <c r="AG29" s="16">
        <v>0</v>
      </c>
      <c r="AH29" s="16">
        <v>0</v>
      </c>
      <c r="AI29" s="16">
        <v>0</v>
      </c>
      <c r="AJ29" s="8">
        <f t="shared" si="10"/>
        <v>0</v>
      </c>
      <c r="AK29" s="8">
        <f t="shared" si="11"/>
        <v>0</v>
      </c>
      <c r="AL29" s="7">
        <v>1.2478085103754942E-2</v>
      </c>
      <c r="AM29" s="7">
        <v>0</v>
      </c>
      <c r="AN29" s="12">
        <v>1</v>
      </c>
      <c r="AO29" s="12">
        <f t="shared" si="12"/>
        <v>0</v>
      </c>
      <c r="AP29" s="12" t="e">
        <f t="shared" si="13"/>
        <v>#DIV/0!</v>
      </c>
      <c r="AQ29" s="12" t="e">
        <f t="shared" si="14"/>
        <v>#DIV/0!</v>
      </c>
      <c r="AT29" s="5">
        <v>33</v>
      </c>
      <c r="AU29" s="16">
        <v>0</v>
      </c>
      <c r="AV29" s="16">
        <v>0</v>
      </c>
      <c r="AW29" s="16">
        <v>0</v>
      </c>
      <c r="AX29" s="16">
        <v>0</v>
      </c>
      <c r="AY29" s="8">
        <f t="shared" si="15"/>
        <v>0</v>
      </c>
      <c r="AZ29" s="8">
        <f t="shared" si="16"/>
        <v>0</v>
      </c>
      <c r="BA29" s="7">
        <v>1.2478085103754942E-2</v>
      </c>
      <c r="BB29" s="7">
        <v>0</v>
      </c>
      <c r="BC29" s="12">
        <v>1</v>
      </c>
      <c r="BD29" s="12">
        <f t="shared" si="17"/>
        <v>0</v>
      </c>
      <c r="BE29" s="12" t="e">
        <f t="shared" si="18"/>
        <v>#DIV/0!</v>
      </c>
      <c r="BF29" s="12" t="e">
        <f t="shared" si="19"/>
        <v>#DIV/0!</v>
      </c>
    </row>
    <row r="30" spans="1:58" x14ac:dyDescent="0.3">
      <c r="A30" s="5">
        <v>34</v>
      </c>
      <c r="B30" s="16">
        <v>0</v>
      </c>
      <c r="C30" s="16">
        <v>0</v>
      </c>
      <c r="D30" s="16">
        <v>0</v>
      </c>
      <c r="E30" s="16">
        <v>0</v>
      </c>
      <c r="F30" s="8">
        <f t="shared" si="0"/>
        <v>0</v>
      </c>
      <c r="G30" s="8">
        <f t="shared" si="1"/>
        <v>0</v>
      </c>
      <c r="H30" s="7">
        <f xml:space="preserve"> IF('SPF Coefficients'!$R$3 + 'SPF Coefficients'!$R$5*'Curve Info'!J31 + 'SPF Coefficients'!$R$6*'Curve Info'!D31 + 'SPF Coefficients'!$R$7*'Curve Info'!L31 + 'SPF Coefficients'!$R$9*'Curve Info'!H31 &lt;= 0, 0, 'SPF Coefficients'!$R$3 + 'SPF Coefficients'!$R$5*'Curve Info'!J31 + 'SPF Coefficients'!$R$6*'Curve Info'!D31 + 'SPF Coefficients'!$R$7*'Curve Info'!L31 + 'SPF Coefficients'!$R$9*'Curve Info'!H31)</f>
        <v>5.412937966276242E-2</v>
      </c>
      <c r="I30" s="7">
        <f xml:space="preserve"> IF('SPF Coefficients'!$R$3 + 'SPF Coefficients'!$R$5*'Curve Info'!J31 + 'SPF Coefficients'!$R$6*'Curve Info'!D31 + 'SPF Coefficients'!$R$7*'Curve Info'!M31 + 'SPF Coefficients'!$R$9*'Curve Info'!H31 &lt;= 0, 0, 'SPF Coefficients'!$R$3 + 'SPF Coefficients'!$R$5*'Curve Info'!J31 + 'SPF Coefficients'!$R$6*'Curve Info'!D31 + 'SPF Coefficients'!$R$7*'Curve Info'!M31 + 'SPF Coefficients'!$R$9*'Curve Info'!H31)</f>
        <v>3.0983552957995361E-2</v>
      </c>
      <c r="J30" s="12">
        <f>1/(1+'SPF Coefficients'!$Q$10*I30)</f>
        <v>0.97324093050014326</v>
      </c>
      <c r="K30" s="12">
        <f t="shared" si="2"/>
        <v>3.0154461911039872E-2</v>
      </c>
      <c r="L30" s="12">
        <f t="shared" si="3"/>
        <v>1.7470359108313378</v>
      </c>
      <c r="M30" s="12">
        <f t="shared" si="4"/>
        <v>5.2680927830382425E-2</v>
      </c>
      <c r="P30" s="5">
        <v>34</v>
      </c>
      <c r="Q30" s="16">
        <v>0</v>
      </c>
      <c r="R30" s="16">
        <v>0</v>
      </c>
      <c r="S30" s="16">
        <v>0</v>
      </c>
      <c r="T30" s="16">
        <v>0</v>
      </c>
      <c r="U30" s="8">
        <f t="shared" si="5"/>
        <v>0</v>
      </c>
      <c r="V30" s="8">
        <f t="shared" si="6"/>
        <v>0</v>
      </c>
      <c r="W30" s="7">
        <v>5.412937966276242E-2</v>
      </c>
      <c r="X30" s="7">
        <v>3.0983552957995361E-2</v>
      </c>
      <c r="Y30" s="12">
        <v>0.97324093050014326</v>
      </c>
      <c r="Z30" s="12">
        <f t="shared" si="7"/>
        <v>3.0154461911039872E-2</v>
      </c>
      <c r="AA30" s="12">
        <f t="shared" si="8"/>
        <v>1.7470359108313378</v>
      </c>
      <c r="AB30" s="12">
        <f t="shared" si="9"/>
        <v>5.2680927830382425E-2</v>
      </c>
      <c r="AE30" s="5">
        <v>34</v>
      </c>
      <c r="AF30" s="16">
        <v>0</v>
      </c>
      <c r="AG30" s="16">
        <v>0</v>
      </c>
      <c r="AH30" s="16">
        <v>0</v>
      </c>
      <c r="AI30" s="16">
        <v>0</v>
      </c>
      <c r="AJ30" s="8">
        <f t="shared" si="10"/>
        <v>0</v>
      </c>
      <c r="AK30" s="8">
        <f t="shared" si="11"/>
        <v>0</v>
      </c>
      <c r="AL30" s="7">
        <v>5.412937966276242E-2</v>
      </c>
      <c r="AM30" s="7">
        <v>3.0983552957995361E-2</v>
      </c>
      <c r="AN30" s="12">
        <v>0.97324093050014326</v>
      </c>
      <c r="AO30" s="12">
        <f t="shared" si="12"/>
        <v>3.0154461911039872E-2</v>
      </c>
      <c r="AP30" s="12">
        <f t="shared" si="13"/>
        <v>1.7470359108313378</v>
      </c>
      <c r="AQ30" s="12">
        <f t="shared" si="14"/>
        <v>5.2680927830382425E-2</v>
      </c>
      <c r="AT30" s="5">
        <v>34</v>
      </c>
      <c r="AU30" s="16">
        <v>0</v>
      </c>
      <c r="AV30" s="16">
        <v>0</v>
      </c>
      <c r="AW30" s="16">
        <v>0</v>
      </c>
      <c r="AX30" s="16">
        <v>0</v>
      </c>
      <c r="AY30" s="8">
        <f t="shared" si="15"/>
        <v>0</v>
      </c>
      <c r="AZ30" s="8">
        <f t="shared" si="16"/>
        <v>0</v>
      </c>
      <c r="BA30" s="7">
        <v>5.412937966276242E-2</v>
      </c>
      <c r="BB30" s="7">
        <v>3.0983552957995361E-2</v>
      </c>
      <c r="BC30" s="12">
        <v>0.97324093050014326</v>
      </c>
      <c r="BD30" s="12">
        <f t="shared" si="17"/>
        <v>3.0154461911039872E-2</v>
      </c>
      <c r="BE30" s="12">
        <f t="shared" si="18"/>
        <v>1.7470359108313378</v>
      </c>
      <c r="BF30" s="12">
        <f t="shared" si="19"/>
        <v>5.2680927830382425E-2</v>
      </c>
    </row>
    <row r="31" spans="1:58" x14ac:dyDescent="0.3">
      <c r="A31" s="5">
        <v>35</v>
      </c>
      <c r="B31" s="16">
        <v>0</v>
      </c>
      <c r="C31" s="16">
        <v>0</v>
      </c>
      <c r="D31" s="16">
        <v>0</v>
      </c>
      <c r="E31" s="16">
        <v>0</v>
      </c>
      <c r="F31" s="8">
        <f t="shared" si="0"/>
        <v>0</v>
      </c>
      <c r="G31" s="8">
        <f t="shared" si="1"/>
        <v>0</v>
      </c>
      <c r="H31" s="7">
        <f xml:space="preserve"> IF('SPF Coefficients'!$R$3 + 'SPF Coefficients'!$R$5*'Curve Info'!J32 + 'SPF Coefficients'!$R$6*'Curve Info'!D32 + 'SPF Coefficients'!$R$7*'Curve Info'!L32 + 'SPF Coefficients'!$R$9*'Curve Info'!H32 &lt;= 0, 0, 'SPF Coefficients'!$R$3 + 'SPF Coefficients'!$R$5*'Curve Info'!J32 + 'SPF Coefficients'!$R$6*'Curve Info'!D32 + 'SPF Coefficients'!$R$7*'Curve Info'!L32 + 'SPF Coefficients'!$R$9*'Curve Info'!H32)</f>
        <v>0</v>
      </c>
      <c r="I31" s="7">
        <f xml:space="preserve"> IF('SPF Coefficients'!$R$3 + 'SPF Coefficients'!$R$5*'Curve Info'!J32 + 'SPF Coefficients'!$R$6*'Curve Info'!D32 + 'SPF Coefficients'!$R$7*'Curve Info'!M32 + 'SPF Coefficients'!$R$9*'Curve Info'!H32 &lt;= 0, 0, 'SPF Coefficients'!$R$3 + 'SPF Coefficients'!$R$5*'Curve Info'!J32 + 'SPF Coefficients'!$R$6*'Curve Info'!D32 + 'SPF Coefficients'!$R$7*'Curve Info'!M32 + 'SPF Coefficients'!$R$9*'Curve Info'!H32)</f>
        <v>0</v>
      </c>
      <c r="J31" s="12">
        <f>1/(1+'SPF Coefficients'!$Q$10*I31)</f>
        <v>1</v>
      </c>
      <c r="K31" s="12">
        <f t="shared" si="2"/>
        <v>0</v>
      </c>
      <c r="L31" s="12" t="e">
        <f t="shared" si="3"/>
        <v>#DIV/0!</v>
      </c>
      <c r="M31" s="12" t="e">
        <f t="shared" si="4"/>
        <v>#DIV/0!</v>
      </c>
      <c r="P31" s="5">
        <v>35</v>
      </c>
      <c r="Q31" s="16">
        <v>0</v>
      </c>
      <c r="R31" s="16">
        <v>0</v>
      </c>
      <c r="S31" s="16">
        <v>0</v>
      </c>
      <c r="T31" s="16">
        <v>0</v>
      </c>
      <c r="U31" s="8">
        <f t="shared" si="5"/>
        <v>0</v>
      </c>
      <c r="V31" s="8">
        <f t="shared" si="6"/>
        <v>0</v>
      </c>
      <c r="W31" s="7">
        <v>0</v>
      </c>
      <c r="X31" s="7">
        <v>0</v>
      </c>
      <c r="Y31" s="12">
        <v>1</v>
      </c>
      <c r="Z31" s="12">
        <f t="shared" si="7"/>
        <v>0</v>
      </c>
      <c r="AA31" s="12" t="e">
        <f t="shared" si="8"/>
        <v>#DIV/0!</v>
      </c>
      <c r="AB31" s="12" t="e">
        <f t="shared" si="9"/>
        <v>#DIV/0!</v>
      </c>
      <c r="AE31" s="5">
        <v>35</v>
      </c>
      <c r="AF31" s="16">
        <v>0</v>
      </c>
      <c r="AG31" s="16">
        <v>0</v>
      </c>
      <c r="AH31" s="16">
        <v>0</v>
      </c>
      <c r="AI31" s="16">
        <v>0</v>
      </c>
      <c r="AJ31" s="8">
        <f t="shared" si="10"/>
        <v>0</v>
      </c>
      <c r="AK31" s="8">
        <f t="shared" si="11"/>
        <v>0</v>
      </c>
      <c r="AL31" s="7">
        <v>0</v>
      </c>
      <c r="AM31" s="7">
        <v>0</v>
      </c>
      <c r="AN31" s="12">
        <v>1</v>
      </c>
      <c r="AO31" s="12">
        <f t="shared" si="12"/>
        <v>0</v>
      </c>
      <c r="AP31" s="12" t="e">
        <f t="shared" si="13"/>
        <v>#DIV/0!</v>
      </c>
      <c r="AQ31" s="12" t="e">
        <f t="shared" si="14"/>
        <v>#DIV/0!</v>
      </c>
      <c r="AT31" s="5">
        <v>35</v>
      </c>
      <c r="AU31" s="16">
        <v>0</v>
      </c>
      <c r="AV31" s="16">
        <v>0</v>
      </c>
      <c r="AW31" s="16">
        <v>0</v>
      </c>
      <c r="AX31" s="16">
        <v>0</v>
      </c>
      <c r="AY31" s="8">
        <f t="shared" si="15"/>
        <v>0</v>
      </c>
      <c r="AZ31" s="8">
        <f t="shared" si="16"/>
        <v>0</v>
      </c>
      <c r="BA31" s="7">
        <v>0</v>
      </c>
      <c r="BB31" s="7">
        <v>0</v>
      </c>
      <c r="BC31" s="12">
        <v>1</v>
      </c>
      <c r="BD31" s="12">
        <f t="shared" si="17"/>
        <v>0</v>
      </c>
      <c r="BE31" s="12" t="e">
        <f t="shared" si="18"/>
        <v>#DIV/0!</v>
      </c>
      <c r="BF31" s="12" t="e">
        <f t="shared" si="19"/>
        <v>#DIV/0!</v>
      </c>
    </row>
    <row r="32" spans="1:58" x14ac:dyDescent="0.3">
      <c r="A32" s="5">
        <v>37</v>
      </c>
      <c r="B32" s="16">
        <v>0</v>
      </c>
      <c r="C32" s="16">
        <v>0</v>
      </c>
      <c r="D32" s="16">
        <v>0</v>
      </c>
      <c r="E32" s="16">
        <v>0</v>
      </c>
      <c r="F32" s="8">
        <f t="shared" si="0"/>
        <v>0</v>
      </c>
      <c r="G32" s="8">
        <f t="shared" si="1"/>
        <v>0</v>
      </c>
      <c r="H32" s="7">
        <f xml:space="preserve"> IF('SPF Coefficients'!$R$3 + 'SPF Coefficients'!$R$5*'Curve Info'!J33 + 'SPF Coefficients'!$R$6*'Curve Info'!D33 + 'SPF Coefficients'!$R$7*'Curve Info'!L33 + 'SPF Coefficients'!$R$9*'Curve Info'!H33 &lt;= 0, 0, 'SPF Coefficients'!$R$3 + 'SPF Coefficients'!$R$5*'Curve Info'!J33 + 'SPF Coefficients'!$R$6*'Curve Info'!D33 + 'SPF Coefficients'!$R$7*'Curve Info'!L33 + 'SPF Coefficients'!$R$9*'Curve Info'!H33)</f>
        <v>8.2956830808469079E-2</v>
      </c>
      <c r="I32" s="7">
        <f xml:space="preserve"> IF('SPF Coefficients'!$R$3 + 'SPF Coefficients'!$R$5*'Curve Info'!J33 + 'SPF Coefficients'!$R$6*'Curve Info'!D33 + 'SPF Coefficients'!$R$7*'Curve Info'!M33 + 'SPF Coefficients'!$R$9*'Curve Info'!H33 &lt;= 0, 0, 'SPF Coefficients'!$R$3 + 'SPF Coefficients'!$R$5*'Curve Info'!J33 + 'SPF Coefficients'!$R$6*'Curve Info'!D33 + 'SPF Coefficients'!$R$7*'Curve Info'!M33 + 'SPF Coefficients'!$R$9*'Curve Info'!H33)</f>
        <v>5.9811004103702027E-2</v>
      </c>
      <c r="J32" s="12">
        <f>1/(1+'SPF Coefficients'!$Q$10*I32)</f>
        <v>0.94959882223582015</v>
      </c>
      <c r="K32" s="12">
        <f t="shared" si="2"/>
        <v>5.679645905361725E-2</v>
      </c>
      <c r="L32" s="12">
        <f t="shared" si="3"/>
        <v>1.3869827476000263</v>
      </c>
      <c r="M32" s="12">
        <f t="shared" si="4"/>
        <v>7.8775708832138441E-2</v>
      </c>
      <c r="P32" s="5">
        <v>37</v>
      </c>
      <c r="Q32" s="16">
        <v>0</v>
      </c>
      <c r="R32" s="16">
        <v>0</v>
      </c>
      <c r="S32" s="16">
        <v>0</v>
      </c>
      <c r="T32" s="16">
        <v>0</v>
      </c>
      <c r="U32" s="8">
        <f t="shared" si="5"/>
        <v>0</v>
      </c>
      <c r="V32" s="8">
        <f t="shared" si="6"/>
        <v>0</v>
      </c>
      <c r="W32" s="7">
        <v>8.2956830808469079E-2</v>
      </c>
      <c r="X32" s="7">
        <v>5.9811004103702027E-2</v>
      </c>
      <c r="Y32" s="12">
        <v>0.94959882223582015</v>
      </c>
      <c r="Z32" s="12">
        <f t="shared" si="7"/>
        <v>5.679645905361725E-2</v>
      </c>
      <c r="AA32" s="12">
        <f t="shared" si="8"/>
        <v>1.3869827476000263</v>
      </c>
      <c r="AB32" s="12">
        <f t="shared" si="9"/>
        <v>7.8775708832138441E-2</v>
      </c>
      <c r="AE32" s="5">
        <v>37</v>
      </c>
      <c r="AF32" s="16">
        <v>0</v>
      </c>
      <c r="AG32" s="16">
        <v>0</v>
      </c>
      <c r="AH32" s="16">
        <v>0</v>
      </c>
      <c r="AI32" s="16">
        <v>0</v>
      </c>
      <c r="AJ32" s="8">
        <f t="shared" si="10"/>
        <v>0</v>
      </c>
      <c r="AK32" s="8">
        <f t="shared" si="11"/>
        <v>0</v>
      </c>
      <c r="AL32" s="7">
        <v>8.2956830808469079E-2</v>
      </c>
      <c r="AM32" s="7">
        <v>5.9811004103702027E-2</v>
      </c>
      <c r="AN32" s="12">
        <v>0.94959882223582015</v>
      </c>
      <c r="AO32" s="12">
        <f t="shared" si="12"/>
        <v>5.679645905361725E-2</v>
      </c>
      <c r="AP32" s="12">
        <f t="shared" si="13"/>
        <v>1.3869827476000263</v>
      </c>
      <c r="AQ32" s="12">
        <f t="shared" si="14"/>
        <v>7.8775708832138441E-2</v>
      </c>
      <c r="AT32" s="5">
        <v>37</v>
      </c>
      <c r="AU32" s="16">
        <v>0</v>
      </c>
      <c r="AV32" s="16">
        <v>0</v>
      </c>
      <c r="AW32" s="16">
        <v>0</v>
      </c>
      <c r="AX32" s="16">
        <v>0</v>
      </c>
      <c r="AY32" s="8">
        <f t="shared" si="15"/>
        <v>0</v>
      </c>
      <c r="AZ32" s="8">
        <f t="shared" si="16"/>
        <v>0</v>
      </c>
      <c r="BA32" s="7">
        <v>8.2956830808469079E-2</v>
      </c>
      <c r="BB32" s="7">
        <v>5.9811004103702027E-2</v>
      </c>
      <c r="BC32" s="12">
        <v>0.94959882223582015</v>
      </c>
      <c r="BD32" s="12">
        <f t="shared" si="17"/>
        <v>5.679645905361725E-2</v>
      </c>
      <c r="BE32" s="12">
        <f t="shared" si="18"/>
        <v>1.3869827476000263</v>
      </c>
      <c r="BF32" s="12">
        <f t="shared" si="19"/>
        <v>7.8775708832138441E-2</v>
      </c>
    </row>
    <row r="33" spans="1:58" x14ac:dyDescent="0.3">
      <c r="A33" s="5">
        <v>38</v>
      </c>
      <c r="B33" s="16">
        <v>0</v>
      </c>
      <c r="C33" s="16">
        <v>0</v>
      </c>
      <c r="D33" s="16">
        <v>0</v>
      </c>
      <c r="E33" s="16">
        <v>0</v>
      </c>
      <c r="F33" s="8">
        <f t="shared" si="0"/>
        <v>0</v>
      </c>
      <c r="G33" s="8">
        <f t="shared" si="1"/>
        <v>0</v>
      </c>
      <c r="H33" s="7">
        <f xml:space="preserve"> IF('SPF Coefficients'!$R$3 + 'SPF Coefficients'!$R$5*'Curve Info'!J34 + 'SPF Coefficients'!$R$6*'Curve Info'!D34 + 'SPF Coefficients'!$R$7*'Curve Info'!L34 + 'SPF Coefficients'!$R$9*'Curve Info'!H34 &lt;= 0, 0, 'SPF Coefficients'!$R$3 + 'SPF Coefficients'!$R$5*'Curve Info'!J34 + 'SPF Coefficients'!$R$6*'Curve Info'!D34 + 'SPF Coefficients'!$R$7*'Curve Info'!L34 + 'SPF Coefficients'!$R$9*'Curve Info'!H34)</f>
        <v>2.6877746062687363E-2</v>
      </c>
      <c r="I33" s="7">
        <f xml:space="preserve"> IF('SPF Coefficients'!$R$3 + 'SPF Coefficients'!$R$5*'Curve Info'!J34 + 'SPF Coefficients'!$R$6*'Curve Info'!D34 + 'SPF Coefficients'!$R$7*'Curve Info'!M34 + 'SPF Coefficients'!$R$9*'Curve Info'!H34 &lt;= 0, 0, 'SPF Coefficients'!$R$3 + 'SPF Coefficients'!$R$5*'Curve Info'!J34 + 'SPF Coefficients'!$R$6*'Curve Info'!D34 + 'SPF Coefficients'!$R$7*'Curve Info'!M34 + 'SPF Coefficients'!$R$9*'Curve Info'!H34)</f>
        <v>3.7319193579203047E-3</v>
      </c>
      <c r="J33" s="12">
        <f>1/(1+'SPF Coefficients'!$Q$10*I33)</f>
        <v>0.99669922595248472</v>
      </c>
      <c r="K33" s="12">
        <f t="shared" si="2"/>
        <v>3.7196011353562617E-3</v>
      </c>
      <c r="L33" s="12">
        <f t="shared" si="3"/>
        <v>7.2021240238335658</v>
      </c>
      <c r="M33" s="12">
        <f t="shared" si="4"/>
        <v>2.678902869602794E-2</v>
      </c>
      <c r="P33" s="5">
        <v>38</v>
      </c>
      <c r="Q33" s="16">
        <v>0</v>
      </c>
      <c r="R33" s="16">
        <v>0</v>
      </c>
      <c r="S33" s="16">
        <v>0</v>
      </c>
      <c r="T33" s="16">
        <v>0</v>
      </c>
      <c r="U33" s="8">
        <f t="shared" si="5"/>
        <v>0</v>
      </c>
      <c r="V33" s="8">
        <f t="shared" si="6"/>
        <v>0</v>
      </c>
      <c r="W33" s="7">
        <v>2.6877746062687363E-2</v>
      </c>
      <c r="X33" s="7">
        <v>3.7319193579203047E-3</v>
      </c>
      <c r="Y33" s="12">
        <v>0.99669922595248472</v>
      </c>
      <c r="Z33" s="12">
        <f t="shared" si="7"/>
        <v>3.7196011353562617E-3</v>
      </c>
      <c r="AA33" s="12">
        <f t="shared" si="8"/>
        <v>7.2021240238335658</v>
      </c>
      <c r="AB33" s="12">
        <f t="shared" si="9"/>
        <v>2.678902869602794E-2</v>
      </c>
      <c r="AE33" s="5">
        <v>38</v>
      </c>
      <c r="AF33" s="16">
        <v>0</v>
      </c>
      <c r="AG33" s="16">
        <v>0</v>
      </c>
      <c r="AH33" s="16">
        <v>0</v>
      </c>
      <c r="AI33" s="16">
        <v>0</v>
      </c>
      <c r="AJ33" s="8">
        <f t="shared" si="10"/>
        <v>0</v>
      </c>
      <c r="AK33" s="8">
        <f t="shared" si="11"/>
        <v>0</v>
      </c>
      <c r="AL33" s="7">
        <v>2.6877746062687363E-2</v>
      </c>
      <c r="AM33" s="7">
        <v>3.7319193579203047E-3</v>
      </c>
      <c r="AN33" s="12">
        <v>0.99669922595248472</v>
      </c>
      <c r="AO33" s="12">
        <f t="shared" si="12"/>
        <v>3.7196011353562617E-3</v>
      </c>
      <c r="AP33" s="12">
        <f t="shared" si="13"/>
        <v>7.2021240238335658</v>
      </c>
      <c r="AQ33" s="12">
        <f t="shared" si="14"/>
        <v>2.678902869602794E-2</v>
      </c>
      <c r="AT33" s="5">
        <v>38</v>
      </c>
      <c r="AU33" s="16">
        <v>0</v>
      </c>
      <c r="AV33" s="16">
        <v>0</v>
      </c>
      <c r="AW33" s="16">
        <v>0</v>
      </c>
      <c r="AX33" s="16">
        <v>0</v>
      </c>
      <c r="AY33" s="8">
        <f t="shared" si="15"/>
        <v>0</v>
      </c>
      <c r="AZ33" s="8">
        <f t="shared" si="16"/>
        <v>0</v>
      </c>
      <c r="BA33" s="7">
        <v>2.6877746062687363E-2</v>
      </c>
      <c r="BB33" s="7">
        <v>3.7319193579203047E-3</v>
      </c>
      <c r="BC33" s="12">
        <v>0.99669922595248472</v>
      </c>
      <c r="BD33" s="12">
        <f t="shared" si="17"/>
        <v>3.7196011353562617E-3</v>
      </c>
      <c r="BE33" s="12">
        <f t="shared" si="18"/>
        <v>7.2021240238335658</v>
      </c>
      <c r="BF33" s="12">
        <f t="shared" si="19"/>
        <v>2.678902869602794E-2</v>
      </c>
    </row>
    <row r="34" spans="1:58" x14ac:dyDescent="0.3">
      <c r="A34" s="5">
        <v>39</v>
      </c>
      <c r="B34" s="16">
        <v>0</v>
      </c>
      <c r="C34" s="16">
        <v>0</v>
      </c>
      <c r="D34" s="16">
        <v>0</v>
      </c>
      <c r="E34" s="16">
        <v>0</v>
      </c>
      <c r="F34" s="8">
        <f t="shared" si="0"/>
        <v>0</v>
      </c>
      <c r="G34" s="8">
        <f t="shared" si="1"/>
        <v>0</v>
      </c>
      <c r="H34" s="7">
        <f xml:space="preserve"> IF('SPF Coefficients'!$R$3 + 'SPF Coefficients'!$R$5*'Curve Info'!J35 + 'SPF Coefficients'!$R$6*'Curve Info'!D35 + 'SPF Coefficients'!$R$7*'Curve Info'!L35 + 'SPF Coefficients'!$R$9*'Curve Info'!H35 &lt;= 0, 0, 'SPF Coefficients'!$R$3 + 'SPF Coefficients'!$R$5*'Curve Info'!J35 + 'SPF Coefficients'!$R$6*'Curve Info'!D35 + 'SPF Coefficients'!$R$7*'Curve Info'!L35 + 'SPF Coefficients'!$R$9*'Curve Info'!H35)</f>
        <v>2.8528324659943149E-2</v>
      </c>
      <c r="I34" s="7">
        <f xml:space="preserve"> IF('SPF Coefficients'!$R$3 + 'SPF Coefficients'!$R$5*'Curve Info'!J35 + 'SPF Coefficients'!$R$6*'Curve Info'!D35 + 'SPF Coefficients'!$R$7*'Curve Info'!M35 + 'SPF Coefficients'!$R$9*'Curve Info'!H35 &lt;= 0, 0, 'SPF Coefficients'!$R$3 + 'SPF Coefficients'!$R$5*'Curve Info'!J35 + 'SPF Coefficients'!$R$6*'Curve Info'!D35 + 'SPF Coefficients'!$R$7*'Curve Info'!M35 + 'SPF Coefficients'!$R$9*'Curve Info'!H35)</f>
        <v>5.382497955176091E-3</v>
      </c>
      <c r="J34" s="12">
        <f>1/(1+'SPF Coefficients'!$Q$10*I34)</f>
        <v>0.99524627713284197</v>
      </c>
      <c r="K34" s="12">
        <f t="shared" si="2"/>
        <v>5.356911051564139E-3</v>
      </c>
      <c r="L34" s="12">
        <f t="shared" si="3"/>
        <v>5.3002016716994431</v>
      </c>
      <c r="M34" s="12">
        <f t="shared" si="4"/>
        <v>2.8392708910645471E-2</v>
      </c>
      <c r="P34" s="5">
        <v>39</v>
      </c>
      <c r="Q34" s="16">
        <v>0</v>
      </c>
      <c r="R34" s="16">
        <v>0</v>
      </c>
      <c r="S34" s="16">
        <v>0</v>
      </c>
      <c r="T34" s="16">
        <v>0</v>
      </c>
      <c r="U34" s="8">
        <f t="shared" si="5"/>
        <v>0</v>
      </c>
      <c r="V34" s="8">
        <f t="shared" si="6"/>
        <v>0</v>
      </c>
      <c r="W34" s="7">
        <v>2.8528324659943149E-2</v>
      </c>
      <c r="X34" s="7">
        <v>5.382497955176091E-3</v>
      </c>
      <c r="Y34" s="12">
        <v>0.99524627713284197</v>
      </c>
      <c r="Z34" s="12">
        <f t="shared" si="7"/>
        <v>5.356911051564139E-3</v>
      </c>
      <c r="AA34" s="12">
        <f t="shared" si="8"/>
        <v>5.3002016716994431</v>
      </c>
      <c r="AB34" s="12">
        <f t="shared" si="9"/>
        <v>2.8392708910645471E-2</v>
      </c>
      <c r="AE34" s="5">
        <v>39</v>
      </c>
      <c r="AF34" s="16">
        <v>0</v>
      </c>
      <c r="AG34" s="16">
        <v>0</v>
      </c>
      <c r="AH34" s="16">
        <v>0</v>
      </c>
      <c r="AI34" s="16">
        <v>0</v>
      </c>
      <c r="AJ34" s="8">
        <f t="shared" si="10"/>
        <v>0</v>
      </c>
      <c r="AK34" s="8">
        <f t="shared" si="11"/>
        <v>0</v>
      </c>
      <c r="AL34" s="7">
        <v>2.8528324659943149E-2</v>
      </c>
      <c r="AM34" s="7">
        <v>5.382497955176091E-3</v>
      </c>
      <c r="AN34" s="12">
        <v>0.99524627713284197</v>
      </c>
      <c r="AO34" s="12">
        <f t="shared" si="12"/>
        <v>5.356911051564139E-3</v>
      </c>
      <c r="AP34" s="12">
        <f t="shared" si="13"/>
        <v>5.3002016716994431</v>
      </c>
      <c r="AQ34" s="12">
        <f t="shared" si="14"/>
        <v>2.8392708910645471E-2</v>
      </c>
      <c r="AT34" s="5">
        <v>39</v>
      </c>
      <c r="AU34" s="16">
        <v>0</v>
      </c>
      <c r="AV34" s="16">
        <v>0</v>
      </c>
      <c r="AW34" s="16">
        <v>0</v>
      </c>
      <c r="AX34" s="16">
        <v>0</v>
      </c>
      <c r="AY34" s="8">
        <f t="shared" si="15"/>
        <v>0</v>
      </c>
      <c r="AZ34" s="8">
        <f t="shared" si="16"/>
        <v>0</v>
      </c>
      <c r="BA34" s="7">
        <v>2.8528324659943149E-2</v>
      </c>
      <c r="BB34" s="7">
        <v>5.382497955176091E-3</v>
      </c>
      <c r="BC34" s="12">
        <v>0.99524627713284197</v>
      </c>
      <c r="BD34" s="12">
        <f t="shared" si="17"/>
        <v>5.356911051564139E-3</v>
      </c>
      <c r="BE34" s="12">
        <f t="shared" si="18"/>
        <v>5.3002016716994431</v>
      </c>
      <c r="BF34" s="12">
        <f t="shared" si="19"/>
        <v>2.8392708910645471E-2</v>
      </c>
    </row>
    <row r="35" spans="1:58" x14ac:dyDescent="0.3">
      <c r="A35" s="5">
        <v>41</v>
      </c>
      <c r="B35" s="16">
        <v>0</v>
      </c>
      <c r="C35" s="16">
        <v>1</v>
      </c>
      <c r="D35" s="16">
        <v>0</v>
      </c>
      <c r="E35" s="16">
        <v>1</v>
      </c>
      <c r="F35" s="8">
        <f t="shared" si="0"/>
        <v>0</v>
      </c>
      <c r="G35" s="8">
        <f t="shared" si="1"/>
        <v>0.25</v>
      </c>
      <c r="H35" s="7">
        <f xml:space="preserve"> IF('SPF Coefficients'!$R$3 + 'SPF Coefficients'!$R$5*'Curve Info'!J36 + 'SPF Coefficients'!$R$6*'Curve Info'!D36 + 'SPF Coefficients'!$R$7*'Curve Info'!L36 + 'SPF Coefficients'!$R$9*'Curve Info'!H36 &lt;= 0, 0, 'SPF Coefficients'!$R$3 + 'SPF Coefficients'!$R$5*'Curve Info'!J36 + 'SPF Coefficients'!$R$6*'Curve Info'!D36 + 'SPF Coefficients'!$R$7*'Curve Info'!L36 + 'SPF Coefficients'!$R$9*'Curve Info'!H36)</f>
        <v>1.9711209022233341E-2</v>
      </c>
      <c r="I35" s="7">
        <f xml:space="preserve"> IF('SPF Coefficients'!$R$3 + 'SPF Coefficients'!$R$5*'Curve Info'!J36 + 'SPF Coefficients'!$R$6*'Curve Info'!D36 + 'SPF Coefficients'!$R$7*'Curve Info'!M36 + 'SPF Coefficients'!$R$9*'Curve Info'!H36 &lt;= 0, 0, 'SPF Coefficients'!$R$3 + 'SPF Coefficients'!$R$5*'Curve Info'!J36 + 'SPF Coefficients'!$R$6*'Curve Info'!D36 + 'SPF Coefficients'!$R$7*'Curve Info'!M36 + 'SPF Coefficients'!$R$9*'Curve Info'!H36)</f>
        <v>0</v>
      </c>
      <c r="J35" s="12">
        <f>1/(1+'SPF Coefficients'!$Q$10*I35)</f>
        <v>1</v>
      </c>
      <c r="K35" s="12">
        <f t="shared" si="2"/>
        <v>0</v>
      </c>
      <c r="L35" s="12" t="e">
        <f t="shared" si="3"/>
        <v>#DIV/0!</v>
      </c>
      <c r="M35" s="12" t="e">
        <f t="shared" si="4"/>
        <v>#DIV/0!</v>
      </c>
      <c r="P35" s="5">
        <v>41</v>
      </c>
      <c r="Q35" s="16">
        <v>0</v>
      </c>
      <c r="R35" s="16">
        <v>1</v>
      </c>
      <c r="S35" s="16">
        <v>0</v>
      </c>
      <c r="T35" s="16">
        <v>1</v>
      </c>
      <c r="U35" s="8">
        <f t="shared" si="5"/>
        <v>0</v>
      </c>
      <c r="V35" s="8">
        <f t="shared" si="6"/>
        <v>0.25</v>
      </c>
      <c r="W35" s="7">
        <v>1.9711209022233341E-2</v>
      </c>
      <c r="X35" s="7">
        <v>0</v>
      </c>
      <c r="Y35" s="12">
        <v>1</v>
      </c>
      <c r="Z35" s="12">
        <f t="shared" si="7"/>
        <v>0</v>
      </c>
      <c r="AA35" s="12" t="e">
        <f t="shared" si="8"/>
        <v>#DIV/0!</v>
      </c>
      <c r="AB35" s="12" t="e">
        <f t="shared" si="9"/>
        <v>#DIV/0!</v>
      </c>
      <c r="AE35" s="5">
        <v>41</v>
      </c>
      <c r="AF35" s="16">
        <v>0</v>
      </c>
      <c r="AG35" s="16">
        <v>0</v>
      </c>
      <c r="AH35" s="16">
        <v>0</v>
      </c>
      <c r="AI35" s="16">
        <v>0</v>
      </c>
      <c r="AJ35" s="8">
        <f t="shared" si="10"/>
        <v>0</v>
      </c>
      <c r="AK35" s="8">
        <f t="shared" si="11"/>
        <v>0</v>
      </c>
      <c r="AL35" s="7">
        <v>1.9711209022233341E-2</v>
      </c>
      <c r="AM35" s="7">
        <v>0</v>
      </c>
      <c r="AN35" s="12">
        <v>1</v>
      </c>
      <c r="AO35" s="12">
        <f t="shared" si="12"/>
        <v>0</v>
      </c>
      <c r="AP35" s="12" t="e">
        <f t="shared" si="13"/>
        <v>#DIV/0!</v>
      </c>
      <c r="AQ35" s="12" t="e">
        <f t="shared" si="14"/>
        <v>#DIV/0!</v>
      </c>
      <c r="AT35" s="5">
        <v>41</v>
      </c>
      <c r="AU35" s="16">
        <v>0</v>
      </c>
      <c r="AV35" s="16">
        <v>0</v>
      </c>
      <c r="AW35" s="16">
        <v>0</v>
      </c>
      <c r="AX35" s="16">
        <v>0</v>
      </c>
      <c r="AY35" s="8">
        <f t="shared" si="15"/>
        <v>0</v>
      </c>
      <c r="AZ35" s="8">
        <f t="shared" si="16"/>
        <v>0</v>
      </c>
      <c r="BA35" s="7">
        <v>1.9711209022233341E-2</v>
      </c>
      <c r="BB35" s="7">
        <v>0</v>
      </c>
      <c r="BC35" s="12">
        <v>1</v>
      </c>
      <c r="BD35" s="12">
        <f t="shared" si="17"/>
        <v>0</v>
      </c>
      <c r="BE35" s="12" t="e">
        <f t="shared" si="18"/>
        <v>#DIV/0!</v>
      </c>
      <c r="BF35" s="12" t="e">
        <f t="shared" si="19"/>
        <v>#DIV/0!</v>
      </c>
    </row>
    <row r="36" spans="1:58" x14ac:dyDescent="0.3">
      <c r="A36" s="5">
        <v>43</v>
      </c>
      <c r="B36" s="16">
        <v>0</v>
      </c>
      <c r="C36" s="16">
        <v>0</v>
      </c>
      <c r="D36" s="16">
        <v>0</v>
      </c>
      <c r="E36" s="16">
        <v>0</v>
      </c>
      <c r="F36" s="8">
        <f t="shared" si="0"/>
        <v>0</v>
      </c>
      <c r="G36" s="8">
        <f t="shared" si="1"/>
        <v>0</v>
      </c>
      <c r="H36" s="7">
        <f xml:space="preserve"> IF('SPF Coefficients'!$R$3 + 'SPF Coefficients'!$R$5*'Curve Info'!J37 + 'SPF Coefficients'!$R$6*'Curve Info'!D37 + 'SPF Coefficients'!$R$7*'Curve Info'!L37 + 'SPF Coefficients'!$R$9*'Curve Info'!H37 &lt;= 0, 0, 'SPF Coefficients'!$R$3 + 'SPF Coefficients'!$R$5*'Curve Info'!J37 + 'SPF Coefficients'!$R$6*'Curve Info'!D37 + 'SPF Coefficients'!$R$7*'Curve Info'!L37 + 'SPF Coefficients'!$R$9*'Curve Info'!H37)</f>
        <v>3.9761806732345292E-2</v>
      </c>
      <c r="I36" s="7">
        <f xml:space="preserve"> IF('SPF Coefficients'!$R$3 + 'SPF Coefficients'!$R$5*'Curve Info'!J37 + 'SPF Coefficients'!$R$6*'Curve Info'!D37 + 'SPF Coefficients'!$R$7*'Curve Info'!M37 + 'SPF Coefficients'!$R$9*'Curve Info'!H37 &lt;= 0, 0, 'SPF Coefficients'!$R$3 + 'SPF Coefficients'!$R$5*'Curve Info'!J37 + 'SPF Coefficients'!$R$6*'Curve Info'!D37 + 'SPF Coefficients'!$R$7*'Curve Info'!M37 + 'SPF Coefficients'!$R$9*'Curve Info'!H37)</f>
        <v>1.6615980027578234E-2</v>
      </c>
      <c r="J36" s="12">
        <f>1/(1+'SPF Coefficients'!$Q$10*I36)</f>
        <v>0.98546923574294232</v>
      </c>
      <c r="K36" s="12">
        <f t="shared" si="2"/>
        <v>1.6374537138897517E-2</v>
      </c>
      <c r="L36" s="12">
        <f t="shared" si="3"/>
        <v>2.3929859488486964</v>
      </c>
      <c r="M36" s="12">
        <f t="shared" si="4"/>
        <v>3.918403729228289E-2</v>
      </c>
      <c r="P36" s="5">
        <v>43</v>
      </c>
      <c r="Q36" s="16">
        <v>0</v>
      </c>
      <c r="R36" s="16">
        <v>0</v>
      </c>
      <c r="S36" s="16">
        <v>0</v>
      </c>
      <c r="T36" s="16">
        <v>0</v>
      </c>
      <c r="U36" s="8">
        <f t="shared" si="5"/>
        <v>0</v>
      </c>
      <c r="V36" s="8">
        <f t="shared" si="6"/>
        <v>0</v>
      </c>
      <c r="W36" s="7">
        <v>3.9761806732345292E-2</v>
      </c>
      <c r="X36" s="7">
        <v>1.6615980027578234E-2</v>
      </c>
      <c r="Y36" s="12">
        <v>0.98546923574294232</v>
      </c>
      <c r="Z36" s="12">
        <f t="shared" si="7"/>
        <v>1.6374537138897517E-2</v>
      </c>
      <c r="AA36" s="12">
        <f t="shared" si="8"/>
        <v>2.3929859488486964</v>
      </c>
      <c r="AB36" s="12">
        <f t="shared" si="9"/>
        <v>3.918403729228289E-2</v>
      </c>
      <c r="AE36" s="5">
        <v>43</v>
      </c>
      <c r="AF36" s="16">
        <v>0</v>
      </c>
      <c r="AG36" s="16">
        <v>0</v>
      </c>
      <c r="AH36" s="16">
        <v>0</v>
      </c>
      <c r="AI36" s="16">
        <v>0</v>
      </c>
      <c r="AJ36" s="8">
        <f t="shared" si="10"/>
        <v>0</v>
      </c>
      <c r="AK36" s="8">
        <f t="shared" si="11"/>
        <v>0</v>
      </c>
      <c r="AL36" s="7">
        <v>3.9761806732345292E-2</v>
      </c>
      <c r="AM36" s="7">
        <v>1.6615980027578234E-2</v>
      </c>
      <c r="AN36" s="12">
        <v>0.98546923574294232</v>
      </c>
      <c r="AO36" s="12">
        <f t="shared" si="12"/>
        <v>1.6374537138897517E-2</v>
      </c>
      <c r="AP36" s="12">
        <f t="shared" si="13"/>
        <v>2.3929859488486964</v>
      </c>
      <c r="AQ36" s="12">
        <f t="shared" si="14"/>
        <v>3.918403729228289E-2</v>
      </c>
      <c r="AT36" s="5">
        <v>43</v>
      </c>
      <c r="AU36" s="16">
        <v>0</v>
      </c>
      <c r="AV36" s="16">
        <v>0</v>
      </c>
      <c r="AW36" s="16">
        <v>0</v>
      </c>
      <c r="AX36" s="16">
        <v>0</v>
      </c>
      <c r="AY36" s="8">
        <f t="shared" si="15"/>
        <v>0</v>
      </c>
      <c r="AZ36" s="8">
        <f t="shared" si="16"/>
        <v>0</v>
      </c>
      <c r="BA36" s="7">
        <v>3.9761806732345292E-2</v>
      </c>
      <c r="BB36" s="7">
        <v>1.6615980027578234E-2</v>
      </c>
      <c r="BC36" s="12">
        <v>0.98546923574294232</v>
      </c>
      <c r="BD36" s="12">
        <f t="shared" si="17"/>
        <v>1.6374537138897517E-2</v>
      </c>
      <c r="BE36" s="12">
        <f t="shared" si="18"/>
        <v>2.3929859488486964</v>
      </c>
      <c r="BF36" s="12">
        <f t="shared" si="19"/>
        <v>3.918403729228289E-2</v>
      </c>
    </row>
    <row r="37" spans="1:58" x14ac:dyDescent="0.3">
      <c r="A37" s="5">
        <v>45</v>
      </c>
      <c r="B37" s="16">
        <v>0</v>
      </c>
      <c r="C37" s="16">
        <v>0</v>
      </c>
      <c r="D37" s="16">
        <v>0</v>
      </c>
      <c r="E37" s="16">
        <v>0</v>
      </c>
      <c r="F37" s="8">
        <f t="shared" si="0"/>
        <v>0</v>
      </c>
      <c r="G37" s="8">
        <f t="shared" si="1"/>
        <v>0</v>
      </c>
      <c r="H37" s="7">
        <f xml:space="preserve"> IF('SPF Coefficients'!$R$3 + 'SPF Coefficients'!$R$5*'Curve Info'!J38 + 'SPF Coefficients'!$R$6*'Curve Info'!D38 + 'SPF Coefficients'!$R$7*'Curve Info'!L38 + 'SPF Coefficients'!$R$9*'Curve Info'!H38 &lt;= 0, 0, 'SPF Coefficients'!$R$3 + 'SPF Coefficients'!$R$5*'Curve Info'!J38 + 'SPF Coefficients'!$R$6*'Curve Info'!D38 + 'SPF Coefficients'!$R$7*'Curve Info'!L38 + 'SPF Coefficients'!$R$9*'Curve Info'!H38)</f>
        <v>7.3749982822637949E-2</v>
      </c>
      <c r="I37" s="7">
        <f xml:space="preserve"> IF('SPF Coefficients'!$R$3 + 'SPF Coefficients'!$R$5*'Curve Info'!J38 + 'SPF Coefficients'!$R$6*'Curve Info'!D38 + 'SPF Coefficients'!$R$7*'Curve Info'!M38 + 'SPF Coefficients'!$R$9*'Curve Info'!H38 &lt;= 0, 0, 'SPF Coefficients'!$R$3 + 'SPF Coefficients'!$R$5*'Curve Info'!J38 + 'SPF Coefficients'!$R$6*'Curve Info'!D38 + 'SPF Coefficients'!$R$7*'Curve Info'!M38 + 'SPF Coefficients'!$R$9*'Curve Info'!H38)</f>
        <v>6.7553751065808687E-2</v>
      </c>
      <c r="J37" s="12">
        <f>1/(1+'SPF Coefficients'!$Q$10*I37)</f>
        <v>0.94344322172881812</v>
      </c>
      <c r="K37" s="12">
        <f t="shared" si="2"/>
        <v>6.3733128545393133E-2</v>
      </c>
      <c r="L37" s="12">
        <f t="shared" si="3"/>
        <v>1.0917229859048552</v>
      </c>
      <c r="M37" s="12">
        <f t="shared" si="4"/>
        <v>6.9578921396634547E-2</v>
      </c>
      <c r="P37" s="5">
        <v>45</v>
      </c>
      <c r="Q37" s="16">
        <v>0</v>
      </c>
      <c r="R37" s="16">
        <v>0</v>
      </c>
      <c r="S37" s="16">
        <v>0</v>
      </c>
      <c r="T37" s="16">
        <v>0</v>
      </c>
      <c r="U37" s="8">
        <f t="shared" si="5"/>
        <v>0</v>
      </c>
      <c r="V37" s="8">
        <f t="shared" si="6"/>
        <v>0</v>
      </c>
      <c r="W37" s="7">
        <v>7.3749982822637949E-2</v>
      </c>
      <c r="X37" s="7">
        <v>6.7553751065808687E-2</v>
      </c>
      <c r="Y37" s="12">
        <v>0.94344322172881812</v>
      </c>
      <c r="Z37" s="12">
        <f t="shared" si="7"/>
        <v>6.3733128545393133E-2</v>
      </c>
      <c r="AA37" s="12">
        <f t="shared" si="8"/>
        <v>1.0917229859048552</v>
      </c>
      <c r="AB37" s="12">
        <f t="shared" si="9"/>
        <v>6.9578921396634547E-2</v>
      </c>
      <c r="AE37" s="5">
        <v>45</v>
      </c>
      <c r="AF37" s="16">
        <v>0</v>
      </c>
      <c r="AG37" s="16">
        <v>0</v>
      </c>
      <c r="AH37" s="16">
        <v>0</v>
      </c>
      <c r="AI37" s="16">
        <v>0</v>
      </c>
      <c r="AJ37" s="8">
        <f t="shared" si="10"/>
        <v>0</v>
      </c>
      <c r="AK37" s="8">
        <f t="shared" si="11"/>
        <v>0</v>
      </c>
      <c r="AL37" s="7">
        <v>7.3749982822637949E-2</v>
      </c>
      <c r="AM37" s="7">
        <v>6.7553751065808687E-2</v>
      </c>
      <c r="AN37" s="12">
        <v>0.94344322172881812</v>
      </c>
      <c r="AO37" s="12">
        <f t="shared" si="12"/>
        <v>6.3733128545393133E-2</v>
      </c>
      <c r="AP37" s="12">
        <f t="shared" si="13"/>
        <v>1.0917229859048552</v>
      </c>
      <c r="AQ37" s="12">
        <f t="shared" si="14"/>
        <v>6.9578921396634547E-2</v>
      </c>
      <c r="AT37" s="5">
        <v>45</v>
      </c>
      <c r="AU37" s="16">
        <v>0</v>
      </c>
      <c r="AV37" s="16">
        <v>0</v>
      </c>
      <c r="AW37" s="16">
        <v>0</v>
      </c>
      <c r="AX37" s="16">
        <v>0</v>
      </c>
      <c r="AY37" s="8">
        <f t="shared" si="15"/>
        <v>0</v>
      </c>
      <c r="AZ37" s="8">
        <f t="shared" si="16"/>
        <v>0</v>
      </c>
      <c r="BA37" s="7">
        <v>7.3749982822637949E-2</v>
      </c>
      <c r="BB37" s="7">
        <v>6.7553751065808687E-2</v>
      </c>
      <c r="BC37" s="12">
        <v>0.94344322172881812</v>
      </c>
      <c r="BD37" s="12">
        <f t="shared" si="17"/>
        <v>6.3733128545393133E-2</v>
      </c>
      <c r="BE37" s="12">
        <f t="shared" si="18"/>
        <v>1.0917229859048552</v>
      </c>
      <c r="BF37" s="12">
        <f t="shared" si="19"/>
        <v>6.9578921396634547E-2</v>
      </c>
    </row>
    <row r="38" spans="1:58" x14ac:dyDescent="0.3">
      <c r="A38" s="5">
        <v>46</v>
      </c>
      <c r="B38" s="16">
        <v>0</v>
      </c>
      <c r="C38" s="16">
        <v>2</v>
      </c>
      <c r="D38" s="16">
        <v>0</v>
      </c>
      <c r="E38" s="16">
        <v>2</v>
      </c>
      <c r="F38" s="8">
        <f t="shared" si="0"/>
        <v>0</v>
      </c>
      <c r="G38" s="8">
        <f t="shared" si="1"/>
        <v>0.5</v>
      </c>
      <c r="H38" s="7">
        <f xml:space="preserve"> IF('SPF Coefficients'!$R$3 + 'SPF Coefficients'!$R$5*'Curve Info'!J39 + 'SPF Coefficients'!$R$6*'Curve Info'!D39 + 'SPF Coefficients'!$R$7*'Curve Info'!L39 + 'SPF Coefficients'!$R$9*'Curve Info'!H39 &lt;= 0, 0, 'SPF Coefficients'!$R$3 + 'SPF Coefficients'!$R$5*'Curve Info'!J39 + 'SPF Coefficients'!$R$6*'Curve Info'!D39 + 'SPF Coefficients'!$R$7*'Curve Info'!L39 + 'SPF Coefficients'!$R$9*'Curve Info'!H39)</f>
        <v>5.9792663491554141E-2</v>
      </c>
      <c r="I38" s="7">
        <f xml:space="preserve"> IF('SPF Coefficients'!$R$3 + 'SPF Coefficients'!$R$5*'Curve Info'!J39 + 'SPF Coefficients'!$R$6*'Curve Info'!D39 + 'SPF Coefficients'!$R$7*'Curve Info'!M39 + 'SPF Coefficients'!$R$9*'Curve Info'!H39 &lt;= 0, 0, 'SPF Coefficients'!$R$3 + 'SPF Coefficients'!$R$5*'Curve Info'!J39 + 'SPF Coefficients'!$R$6*'Curve Info'!D39 + 'SPF Coefficients'!$R$7*'Curve Info'!M39 + 'SPF Coefficients'!$R$9*'Curve Info'!H39)</f>
        <v>5.3596431734724878E-2</v>
      </c>
      <c r="J38" s="12">
        <f>1/(1+'SPF Coefficients'!$Q$10*I38)</f>
        <v>0.95459791647213188</v>
      </c>
      <c r="K38" s="12">
        <f t="shared" si="2"/>
        <v>7.3864083828243277E-2</v>
      </c>
      <c r="L38" s="12">
        <f t="shared" si="3"/>
        <v>1.1156090350846015</v>
      </c>
      <c r="M38" s="12">
        <f t="shared" si="4"/>
        <v>8.2403439287034599E-2</v>
      </c>
      <c r="P38" s="5">
        <v>46</v>
      </c>
      <c r="Q38" s="16">
        <v>0</v>
      </c>
      <c r="R38" s="16">
        <v>0</v>
      </c>
      <c r="S38" s="16">
        <v>0</v>
      </c>
      <c r="T38" s="16">
        <v>0</v>
      </c>
      <c r="U38" s="8">
        <f t="shared" si="5"/>
        <v>0</v>
      </c>
      <c r="V38" s="8">
        <f t="shared" si="6"/>
        <v>0</v>
      </c>
      <c r="W38" s="7">
        <v>5.9792663491554141E-2</v>
      </c>
      <c r="X38" s="7">
        <v>5.3596431734724878E-2</v>
      </c>
      <c r="Y38" s="12">
        <v>0.95459791647213188</v>
      </c>
      <c r="Z38" s="12">
        <f t="shared" si="7"/>
        <v>5.1163042064309217E-2</v>
      </c>
      <c r="AA38" s="12">
        <f t="shared" si="8"/>
        <v>1.1156090350846015</v>
      </c>
      <c r="AB38" s="12">
        <f t="shared" si="9"/>
        <v>5.7077951989356883E-2</v>
      </c>
      <c r="AE38" s="5">
        <v>46</v>
      </c>
      <c r="AF38" s="16">
        <v>0</v>
      </c>
      <c r="AG38" s="16">
        <v>0</v>
      </c>
      <c r="AH38" s="16">
        <v>0</v>
      </c>
      <c r="AI38" s="16">
        <v>0</v>
      </c>
      <c r="AJ38" s="8">
        <f t="shared" si="10"/>
        <v>0</v>
      </c>
      <c r="AK38" s="8">
        <f t="shared" si="11"/>
        <v>0</v>
      </c>
      <c r="AL38" s="7">
        <v>5.9792663491554141E-2</v>
      </c>
      <c r="AM38" s="7">
        <v>5.3596431734724878E-2</v>
      </c>
      <c r="AN38" s="12">
        <v>0.95459791647213188</v>
      </c>
      <c r="AO38" s="12">
        <f t="shared" si="12"/>
        <v>5.1163042064309217E-2</v>
      </c>
      <c r="AP38" s="12">
        <f t="shared" si="13"/>
        <v>1.1156090350846015</v>
      </c>
      <c r="AQ38" s="12">
        <f t="shared" si="14"/>
        <v>5.7077951989356883E-2</v>
      </c>
      <c r="AT38" s="5">
        <v>46</v>
      </c>
      <c r="AU38" s="16">
        <v>0</v>
      </c>
      <c r="AV38" s="16">
        <v>0</v>
      </c>
      <c r="AW38" s="16">
        <v>0</v>
      </c>
      <c r="AX38" s="16">
        <v>0</v>
      </c>
      <c r="AY38" s="8">
        <f t="shared" si="15"/>
        <v>0</v>
      </c>
      <c r="AZ38" s="8">
        <f t="shared" si="16"/>
        <v>0</v>
      </c>
      <c r="BA38" s="7">
        <v>5.9792663491554141E-2</v>
      </c>
      <c r="BB38" s="7">
        <v>5.3596431734724878E-2</v>
      </c>
      <c r="BC38" s="12">
        <v>0.95459791647213188</v>
      </c>
      <c r="BD38" s="12">
        <f t="shared" si="17"/>
        <v>5.1163042064309217E-2</v>
      </c>
      <c r="BE38" s="12">
        <f t="shared" si="18"/>
        <v>1.1156090350846015</v>
      </c>
      <c r="BF38" s="12">
        <f t="shared" si="19"/>
        <v>5.7077951989356883E-2</v>
      </c>
    </row>
    <row r="39" spans="1:58" x14ac:dyDescent="0.3">
      <c r="A39" s="5">
        <v>48</v>
      </c>
      <c r="B39" s="16">
        <v>0</v>
      </c>
      <c r="C39" s="16">
        <v>0</v>
      </c>
      <c r="D39" s="16">
        <v>0</v>
      </c>
      <c r="E39" s="16">
        <v>0</v>
      </c>
      <c r="F39" s="8">
        <f t="shared" si="0"/>
        <v>0</v>
      </c>
      <c r="G39" s="8">
        <f t="shared" si="1"/>
        <v>0</v>
      </c>
      <c r="H39" s="7">
        <f xml:space="preserve"> IF('SPF Coefficients'!$R$3 + 'SPF Coefficients'!$R$5*'Curve Info'!J40 + 'SPF Coefficients'!$R$6*'Curve Info'!D40 + 'SPF Coefficients'!$R$7*'Curve Info'!L40 + 'SPF Coefficients'!$R$9*'Curve Info'!H40 &lt;= 0, 0, 'SPF Coefficients'!$R$3 + 'SPF Coefficients'!$R$5*'Curve Info'!J40 + 'SPF Coefficients'!$R$6*'Curve Info'!D40 + 'SPF Coefficients'!$R$7*'Curve Info'!L40 + 'SPF Coefficients'!$R$9*'Curve Info'!H40)</f>
        <v>8.9987347056110542E-2</v>
      </c>
      <c r="I39" s="7">
        <f xml:space="preserve"> IF('SPF Coefficients'!$R$3 + 'SPF Coefficients'!$R$5*'Curve Info'!J40 + 'SPF Coefficients'!$R$6*'Curve Info'!D40 + 'SPF Coefficients'!$R$7*'Curve Info'!M40 + 'SPF Coefficients'!$R$9*'Curve Info'!H40 &lt;= 0, 0, 'SPF Coefficients'!$R$3 + 'SPF Coefficients'!$R$5*'Curve Info'!J40 + 'SPF Coefficients'!$R$6*'Curve Info'!D40 + 'SPF Coefficients'!$R$7*'Curve Info'!M40 + 'SPF Coefficients'!$R$9*'Curve Info'!H40)</f>
        <v>8.379111529928128E-2</v>
      </c>
      <c r="J39" s="12">
        <f>1/(1+'SPF Coefficients'!$Q$10*I39)</f>
        <v>0.93078996217024101</v>
      </c>
      <c r="K39" s="12">
        <f t="shared" si="2"/>
        <v>7.7991929039620322E-2</v>
      </c>
      <c r="L39" s="12">
        <f t="shared" si="3"/>
        <v>1.0739485533125779</v>
      </c>
      <c r="M39" s="12">
        <f t="shared" si="4"/>
        <v>8.3759319362157483E-2</v>
      </c>
      <c r="P39" s="5">
        <v>48</v>
      </c>
      <c r="Q39" s="16">
        <v>0</v>
      </c>
      <c r="R39" s="16">
        <v>0</v>
      </c>
      <c r="S39" s="16">
        <v>0</v>
      </c>
      <c r="T39" s="16">
        <v>0</v>
      </c>
      <c r="U39" s="8">
        <f t="shared" si="5"/>
        <v>0</v>
      </c>
      <c r="V39" s="8">
        <f t="shared" si="6"/>
        <v>0</v>
      </c>
      <c r="W39" s="7">
        <v>8.9987347056110542E-2</v>
      </c>
      <c r="X39" s="7">
        <v>8.379111529928128E-2</v>
      </c>
      <c r="Y39" s="12">
        <v>0.93078996217024101</v>
      </c>
      <c r="Z39" s="12">
        <f t="shared" si="7"/>
        <v>7.7991929039620322E-2</v>
      </c>
      <c r="AA39" s="12">
        <f t="shared" si="8"/>
        <v>1.0739485533125779</v>
      </c>
      <c r="AB39" s="12">
        <f t="shared" si="9"/>
        <v>8.3759319362157483E-2</v>
      </c>
      <c r="AE39" s="5">
        <v>48</v>
      </c>
      <c r="AF39" s="16">
        <v>0</v>
      </c>
      <c r="AG39" s="16">
        <v>0</v>
      </c>
      <c r="AH39" s="16">
        <v>0</v>
      </c>
      <c r="AI39" s="16">
        <v>0</v>
      </c>
      <c r="AJ39" s="8">
        <f t="shared" si="10"/>
        <v>0</v>
      </c>
      <c r="AK39" s="8">
        <f t="shared" si="11"/>
        <v>0</v>
      </c>
      <c r="AL39" s="7">
        <v>8.9987347056110542E-2</v>
      </c>
      <c r="AM39" s="7">
        <v>8.379111529928128E-2</v>
      </c>
      <c r="AN39" s="12">
        <v>0.93078996217024101</v>
      </c>
      <c r="AO39" s="12">
        <f t="shared" si="12"/>
        <v>7.7991929039620322E-2</v>
      </c>
      <c r="AP39" s="12">
        <f t="shared" si="13"/>
        <v>1.0739485533125779</v>
      </c>
      <c r="AQ39" s="12">
        <f t="shared" si="14"/>
        <v>8.3759319362157483E-2</v>
      </c>
      <c r="AT39" s="5">
        <v>48</v>
      </c>
      <c r="AU39" s="16">
        <v>0</v>
      </c>
      <c r="AV39" s="16">
        <v>0</v>
      </c>
      <c r="AW39" s="16">
        <v>0</v>
      </c>
      <c r="AX39" s="16">
        <v>0</v>
      </c>
      <c r="AY39" s="8">
        <f t="shared" si="15"/>
        <v>0</v>
      </c>
      <c r="AZ39" s="8">
        <f t="shared" si="16"/>
        <v>0</v>
      </c>
      <c r="BA39" s="7">
        <v>8.9987347056110542E-2</v>
      </c>
      <c r="BB39" s="7">
        <v>8.379111529928128E-2</v>
      </c>
      <c r="BC39" s="12">
        <v>0.93078996217024101</v>
      </c>
      <c r="BD39" s="12">
        <f t="shared" si="17"/>
        <v>7.7991929039620322E-2</v>
      </c>
      <c r="BE39" s="12">
        <f t="shared" si="18"/>
        <v>1.0739485533125779</v>
      </c>
      <c r="BF39" s="12">
        <f t="shared" si="19"/>
        <v>8.3759319362157483E-2</v>
      </c>
    </row>
    <row r="40" spans="1:58" x14ac:dyDescent="0.3">
      <c r="A40" s="5">
        <v>50</v>
      </c>
      <c r="B40" s="16">
        <v>1</v>
      </c>
      <c r="C40" s="16">
        <v>0</v>
      </c>
      <c r="D40" s="16">
        <v>0</v>
      </c>
      <c r="E40" s="16">
        <v>1</v>
      </c>
      <c r="F40" s="8">
        <f t="shared" si="0"/>
        <v>0.33333333333333331</v>
      </c>
      <c r="G40" s="8">
        <f t="shared" si="1"/>
        <v>0</v>
      </c>
      <c r="H40" s="7">
        <f xml:space="preserve"> IF('SPF Coefficients'!$R$3 + 'SPF Coefficients'!$R$5*'Curve Info'!J41 + 'SPF Coefficients'!$R$6*'Curve Info'!D41 + 'SPF Coefficients'!$R$7*'Curve Info'!L41 + 'SPF Coefficients'!$R$9*'Curve Info'!H41 &lt;= 0, 0, 'SPF Coefficients'!$R$3 + 'SPF Coefficients'!$R$5*'Curve Info'!J41 + 'SPF Coefficients'!$R$6*'Curve Info'!D41 + 'SPF Coefficients'!$R$7*'Curve Info'!L41 + 'SPF Coefficients'!$R$9*'Curve Info'!H41)</f>
        <v>3.9883183387416206E-2</v>
      </c>
      <c r="I40" s="7">
        <f xml:space="preserve"> IF('SPF Coefficients'!$R$3 + 'SPF Coefficients'!$R$5*'Curve Info'!J41 + 'SPF Coefficients'!$R$6*'Curve Info'!D41 + 'SPF Coefficients'!$R$7*'Curve Info'!M41 + 'SPF Coefficients'!$R$9*'Curve Info'!H41 &lt;= 0, 0, 'SPF Coefficients'!$R$3 + 'SPF Coefficients'!$R$5*'Curve Info'!J41 + 'SPF Coefficients'!$R$6*'Curve Info'!D41 + 'SPF Coefficients'!$R$7*'Curve Info'!M41 + 'SPF Coefficients'!$R$9*'Curve Info'!H41)</f>
        <v>3.3686951630586943E-2</v>
      </c>
      <c r="J40" s="12">
        <f>1/(1+'SPF Coefficients'!$Q$10*I40)</f>
        <v>0.97097389958894065</v>
      </c>
      <c r="K40" s="12">
        <f t="shared" si="2"/>
        <v>3.2709150790015025E-2</v>
      </c>
      <c r="L40" s="12">
        <f t="shared" si="3"/>
        <v>1.183935662234372</v>
      </c>
      <c r="M40" s="12">
        <f t="shared" si="4"/>
        <v>3.8725530101700371E-2</v>
      </c>
      <c r="P40" s="5">
        <v>50</v>
      </c>
      <c r="Q40" s="16">
        <v>0</v>
      </c>
      <c r="R40" s="16">
        <v>0</v>
      </c>
      <c r="S40" s="16">
        <v>0</v>
      </c>
      <c r="T40" s="16">
        <v>0</v>
      </c>
      <c r="U40" s="8">
        <f t="shared" si="5"/>
        <v>0</v>
      </c>
      <c r="V40" s="8">
        <f t="shared" si="6"/>
        <v>0</v>
      </c>
      <c r="W40" s="7">
        <v>3.9883183387416206E-2</v>
      </c>
      <c r="X40" s="7">
        <v>3.3686951630586943E-2</v>
      </c>
      <c r="Y40" s="12">
        <v>0.97097389958894065</v>
      </c>
      <c r="Z40" s="12">
        <f t="shared" si="7"/>
        <v>3.2709150790015025E-2</v>
      </c>
      <c r="AA40" s="12">
        <f t="shared" si="8"/>
        <v>1.183935662234372</v>
      </c>
      <c r="AB40" s="12">
        <f t="shared" si="9"/>
        <v>3.8725530101700371E-2</v>
      </c>
      <c r="AE40" s="5">
        <v>50</v>
      </c>
      <c r="AF40" s="16">
        <v>0</v>
      </c>
      <c r="AG40" s="16">
        <v>0</v>
      </c>
      <c r="AH40" s="16">
        <v>0</v>
      </c>
      <c r="AI40" s="16">
        <v>0</v>
      </c>
      <c r="AJ40" s="8">
        <f t="shared" si="10"/>
        <v>0</v>
      </c>
      <c r="AK40" s="8">
        <f t="shared" si="11"/>
        <v>0</v>
      </c>
      <c r="AL40" s="7">
        <v>3.9883183387416206E-2</v>
      </c>
      <c r="AM40" s="7">
        <v>3.3686951630586943E-2</v>
      </c>
      <c r="AN40" s="12">
        <v>0.97097389958894065</v>
      </c>
      <c r="AO40" s="12">
        <f t="shared" si="12"/>
        <v>3.2709150790015025E-2</v>
      </c>
      <c r="AP40" s="12">
        <f t="shared" si="13"/>
        <v>1.183935662234372</v>
      </c>
      <c r="AQ40" s="12">
        <f t="shared" si="14"/>
        <v>3.8725530101700371E-2</v>
      </c>
      <c r="AT40" s="5">
        <v>50</v>
      </c>
      <c r="AU40" s="16">
        <v>0</v>
      </c>
      <c r="AV40" s="16">
        <v>0</v>
      </c>
      <c r="AW40" s="16">
        <v>0</v>
      </c>
      <c r="AX40" s="16">
        <v>0</v>
      </c>
      <c r="AY40" s="8">
        <f t="shared" si="15"/>
        <v>0</v>
      </c>
      <c r="AZ40" s="8">
        <f t="shared" si="16"/>
        <v>0</v>
      </c>
      <c r="BA40" s="7">
        <v>3.9883183387416206E-2</v>
      </c>
      <c r="BB40" s="7">
        <v>3.3686951630586943E-2</v>
      </c>
      <c r="BC40" s="12">
        <v>0.97097389958894065</v>
      </c>
      <c r="BD40" s="12">
        <f t="shared" si="17"/>
        <v>3.2709150790015025E-2</v>
      </c>
      <c r="BE40" s="12">
        <f t="shared" si="18"/>
        <v>1.183935662234372</v>
      </c>
      <c r="BF40" s="12">
        <f t="shared" si="19"/>
        <v>3.8725530101700371E-2</v>
      </c>
    </row>
    <row r="41" spans="1:58" x14ac:dyDescent="0.3">
      <c r="A41" s="5">
        <v>52</v>
      </c>
      <c r="B41" s="16">
        <v>2</v>
      </c>
      <c r="C41" s="16">
        <v>0</v>
      </c>
      <c r="D41" s="16">
        <v>0</v>
      </c>
      <c r="E41" s="16">
        <v>2</v>
      </c>
      <c r="F41" s="8">
        <f t="shared" si="0"/>
        <v>0.66666666666666663</v>
      </c>
      <c r="G41" s="8">
        <f t="shared" si="1"/>
        <v>0</v>
      </c>
      <c r="H41" s="7">
        <f xml:space="preserve"> IF('SPF Coefficients'!$R$3 + 'SPF Coefficients'!$R$5*'Curve Info'!J42 + 'SPF Coefficients'!$R$6*'Curve Info'!D42 + 'SPF Coefficients'!$R$7*'Curve Info'!L42 + 'SPF Coefficients'!$R$9*'Curve Info'!H42 &lt;= 0, 0, 'SPF Coefficients'!$R$3 + 'SPF Coefficients'!$R$5*'Curve Info'!J42 + 'SPF Coefficients'!$R$6*'Curve Info'!D42 + 'SPF Coefficients'!$R$7*'Curve Info'!L42 + 'SPF Coefficients'!$R$9*'Curve Info'!H42)</f>
        <v>8.2267845011360308E-2</v>
      </c>
      <c r="I41" s="7">
        <f xml:space="preserve"> IF('SPF Coefficients'!$R$3 + 'SPF Coefficients'!$R$5*'Curve Info'!J42 + 'SPF Coefficients'!$R$6*'Curve Info'!D42 + 'SPF Coefficients'!$R$7*'Curve Info'!M42 + 'SPF Coefficients'!$R$9*'Curve Info'!H42 &lt;= 0, 0, 'SPF Coefficients'!$R$3 + 'SPF Coefficients'!$R$5*'Curve Info'!J42 + 'SPF Coefficients'!$R$6*'Curve Info'!D42 + 'SPF Coefficients'!$R$7*'Curve Info'!M42 + 'SPF Coefficients'!$R$9*'Curve Info'!H42)</f>
        <v>6.3620938691588913E-2</v>
      </c>
      <c r="J41" s="12">
        <f>1/(1+'SPF Coefficients'!$Q$10*I41)</f>
        <v>0.94655986075636134</v>
      </c>
      <c r="K41" s="12">
        <f t="shared" si="2"/>
        <v>6.0221026869099401E-2</v>
      </c>
      <c r="L41" s="12">
        <f t="shared" si="3"/>
        <v>1.2930938571995108</v>
      </c>
      <c r="M41" s="12">
        <f t="shared" si="4"/>
        <v>7.787143991867912E-2</v>
      </c>
      <c r="P41" s="5">
        <v>52</v>
      </c>
      <c r="Q41" s="16">
        <v>0</v>
      </c>
      <c r="R41" s="16">
        <v>0</v>
      </c>
      <c r="S41" s="16">
        <v>0</v>
      </c>
      <c r="T41" s="16">
        <v>0</v>
      </c>
      <c r="U41" s="8">
        <f t="shared" si="5"/>
        <v>0</v>
      </c>
      <c r="V41" s="8">
        <f t="shared" si="6"/>
        <v>0</v>
      </c>
      <c r="W41" s="7">
        <v>8.2267845011360308E-2</v>
      </c>
      <c r="X41" s="7">
        <v>6.3620938691588913E-2</v>
      </c>
      <c r="Y41" s="12">
        <v>0.94655986075636134</v>
      </c>
      <c r="Z41" s="12">
        <f t="shared" si="7"/>
        <v>6.0221026869099401E-2</v>
      </c>
      <c r="AA41" s="12">
        <f t="shared" si="8"/>
        <v>1.2930938571995108</v>
      </c>
      <c r="AB41" s="12">
        <f t="shared" si="9"/>
        <v>7.787143991867912E-2</v>
      </c>
      <c r="AE41" s="5">
        <v>52</v>
      </c>
      <c r="AF41" s="16">
        <v>0</v>
      </c>
      <c r="AG41" s="16">
        <v>0</v>
      </c>
      <c r="AH41" s="16">
        <v>0</v>
      </c>
      <c r="AI41" s="16">
        <v>0</v>
      </c>
      <c r="AJ41" s="8">
        <f t="shared" si="10"/>
        <v>0</v>
      </c>
      <c r="AK41" s="8">
        <f t="shared" si="11"/>
        <v>0</v>
      </c>
      <c r="AL41" s="7">
        <v>8.2267845011360308E-2</v>
      </c>
      <c r="AM41" s="7">
        <v>6.3620938691588913E-2</v>
      </c>
      <c r="AN41" s="12">
        <v>0.94655986075636134</v>
      </c>
      <c r="AO41" s="12">
        <f t="shared" si="12"/>
        <v>6.0221026869099401E-2</v>
      </c>
      <c r="AP41" s="12">
        <f t="shared" si="13"/>
        <v>1.2930938571995108</v>
      </c>
      <c r="AQ41" s="12">
        <f t="shared" si="14"/>
        <v>7.787143991867912E-2</v>
      </c>
      <c r="AT41" s="5">
        <v>52</v>
      </c>
      <c r="AU41" s="16">
        <v>0</v>
      </c>
      <c r="AV41" s="16">
        <v>0</v>
      </c>
      <c r="AW41" s="16">
        <v>0</v>
      </c>
      <c r="AX41" s="16">
        <v>0</v>
      </c>
      <c r="AY41" s="8">
        <f t="shared" si="15"/>
        <v>0</v>
      </c>
      <c r="AZ41" s="8">
        <f t="shared" si="16"/>
        <v>0</v>
      </c>
      <c r="BA41" s="7">
        <v>8.2267845011360308E-2</v>
      </c>
      <c r="BB41" s="7">
        <v>6.3620938691588913E-2</v>
      </c>
      <c r="BC41" s="12">
        <v>0.94655986075636134</v>
      </c>
      <c r="BD41" s="12">
        <f t="shared" si="17"/>
        <v>6.0221026869099401E-2</v>
      </c>
      <c r="BE41" s="12">
        <f t="shared" si="18"/>
        <v>1.2930938571995108</v>
      </c>
      <c r="BF41" s="12">
        <f t="shared" si="19"/>
        <v>7.787143991867912E-2</v>
      </c>
    </row>
    <row r="42" spans="1:58" x14ac:dyDescent="0.3">
      <c r="A42" s="5">
        <v>53</v>
      </c>
      <c r="B42" s="16">
        <v>1</v>
      </c>
      <c r="C42" s="16">
        <v>0</v>
      </c>
      <c r="D42" s="16">
        <v>0</v>
      </c>
      <c r="E42" s="16">
        <v>1</v>
      </c>
      <c r="F42" s="8">
        <f t="shared" si="0"/>
        <v>0.33333333333333331</v>
      </c>
      <c r="G42" s="8">
        <f t="shared" si="1"/>
        <v>0</v>
      </c>
      <c r="H42" s="7">
        <f xml:space="preserve"> IF('SPF Coefficients'!$R$3 + 'SPF Coefficients'!$R$5*'Curve Info'!J43 + 'SPF Coefficients'!$R$6*'Curve Info'!D43 + 'SPF Coefficients'!$R$7*'Curve Info'!L43 + 'SPF Coefficients'!$R$9*'Curve Info'!H43 &lt;= 0, 0, 'SPF Coefficients'!$R$3 + 'SPF Coefficients'!$R$5*'Curve Info'!J43 + 'SPF Coefficients'!$R$6*'Curve Info'!D43 + 'SPF Coefficients'!$R$7*'Curve Info'!L43 + 'SPF Coefficients'!$R$9*'Curve Info'!H43)</f>
        <v>0.10898750558858233</v>
      </c>
      <c r="I42" s="7">
        <f xml:space="preserve"> IF('SPF Coefficients'!$R$3 + 'SPF Coefficients'!$R$5*'Curve Info'!J43 + 'SPF Coefficients'!$R$6*'Curve Info'!D43 + 'SPF Coefficients'!$R$7*'Curve Info'!M43 + 'SPF Coefficients'!$R$9*'Curve Info'!H43 &lt;= 0, 0, 'SPF Coefficients'!$R$3 + 'SPF Coefficients'!$R$5*'Curve Info'!J43 + 'SPF Coefficients'!$R$6*'Curve Info'!D43 + 'SPF Coefficients'!$R$7*'Curve Info'!M43 + 'SPF Coefficients'!$R$9*'Curve Info'!H43)</f>
        <v>9.0340599268810939E-2</v>
      </c>
      <c r="J42" s="12">
        <f>1/(1+'SPF Coefficients'!$Q$10*I42)</f>
        <v>0.92578170303091178</v>
      </c>
      <c r="K42" s="12">
        <f t="shared" si="2"/>
        <v>8.3635673843912933E-2</v>
      </c>
      <c r="L42" s="12">
        <f t="shared" si="3"/>
        <v>1.2064067149287665</v>
      </c>
      <c r="M42" s="12">
        <f t="shared" si="4"/>
        <v>0.10089863853288876</v>
      </c>
      <c r="P42" s="5">
        <v>53</v>
      </c>
      <c r="Q42" s="16">
        <v>0</v>
      </c>
      <c r="R42" s="16">
        <v>0</v>
      </c>
      <c r="S42" s="16">
        <v>0</v>
      </c>
      <c r="T42" s="16">
        <v>0</v>
      </c>
      <c r="U42" s="8">
        <f t="shared" si="5"/>
        <v>0</v>
      </c>
      <c r="V42" s="8">
        <f t="shared" si="6"/>
        <v>0</v>
      </c>
      <c r="W42" s="7">
        <v>0.10898750558858233</v>
      </c>
      <c r="X42" s="7">
        <v>9.0340599268810939E-2</v>
      </c>
      <c r="Y42" s="12">
        <v>0.92578170303091178</v>
      </c>
      <c r="Z42" s="12">
        <f t="shared" si="7"/>
        <v>8.3635673843912933E-2</v>
      </c>
      <c r="AA42" s="12">
        <f t="shared" si="8"/>
        <v>1.2064067149287665</v>
      </c>
      <c r="AB42" s="12">
        <f t="shared" si="9"/>
        <v>0.10089863853288876</v>
      </c>
      <c r="AE42" s="5">
        <v>53</v>
      </c>
      <c r="AF42" s="16">
        <v>1</v>
      </c>
      <c r="AG42" s="16">
        <v>0</v>
      </c>
      <c r="AH42" s="16">
        <v>0</v>
      </c>
      <c r="AI42" s="16">
        <v>1</v>
      </c>
      <c r="AJ42" s="8">
        <f t="shared" si="10"/>
        <v>0.33333333333333331</v>
      </c>
      <c r="AK42" s="8">
        <f t="shared" si="11"/>
        <v>0</v>
      </c>
      <c r="AL42" s="7">
        <v>0.10898750558858233</v>
      </c>
      <c r="AM42" s="7">
        <v>9.0340599268810939E-2</v>
      </c>
      <c r="AN42" s="12">
        <v>0.92578170303091178</v>
      </c>
      <c r="AO42" s="12">
        <f t="shared" si="12"/>
        <v>8.3635673843912933E-2</v>
      </c>
      <c r="AP42" s="12">
        <f t="shared" si="13"/>
        <v>1.2064067149287665</v>
      </c>
      <c r="AQ42" s="12">
        <f t="shared" si="14"/>
        <v>0.10089863853288876</v>
      </c>
      <c r="AT42" s="5">
        <v>53</v>
      </c>
      <c r="AU42" s="16">
        <v>0</v>
      </c>
      <c r="AV42" s="16">
        <v>0</v>
      </c>
      <c r="AW42" s="16">
        <v>0</v>
      </c>
      <c r="AX42" s="16">
        <v>0</v>
      </c>
      <c r="AY42" s="8">
        <f t="shared" si="15"/>
        <v>0</v>
      </c>
      <c r="AZ42" s="8">
        <f t="shared" si="16"/>
        <v>0</v>
      </c>
      <c r="BA42" s="7">
        <v>0.10898750558858233</v>
      </c>
      <c r="BB42" s="7">
        <v>9.0340599268810939E-2</v>
      </c>
      <c r="BC42" s="12">
        <v>0.92578170303091178</v>
      </c>
      <c r="BD42" s="12">
        <f t="shared" si="17"/>
        <v>8.3635673843912933E-2</v>
      </c>
      <c r="BE42" s="12">
        <f t="shared" si="18"/>
        <v>1.2064067149287665</v>
      </c>
      <c r="BF42" s="12">
        <f t="shared" si="19"/>
        <v>0.10089863853288876</v>
      </c>
    </row>
    <row r="43" spans="1:58" x14ac:dyDescent="0.3">
      <c r="A43" s="5">
        <v>54</v>
      </c>
      <c r="B43" s="16">
        <v>4</v>
      </c>
      <c r="C43" s="16">
        <v>3</v>
      </c>
      <c r="D43" s="16">
        <v>0</v>
      </c>
      <c r="E43" s="16">
        <v>7</v>
      </c>
      <c r="F43" s="8">
        <f t="shared" si="0"/>
        <v>1.3333333333333333</v>
      </c>
      <c r="G43" s="8">
        <f t="shared" si="1"/>
        <v>0.75</v>
      </c>
      <c r="H43" s="7">
        <f xml:space="preserve"> IF('SPF Coefficients'!$R$3 + 'SPF Coefficients'!$R$5*'Curve Info'!J44 + 'SPF Coefficients'!$R$6*'Curve Info'!D44 + 'SPF Coefficients'!$R$7*'Curve Info'!L44 + 'SPF Coefficients'!$R$9*'Curve Info'!H44 &lt;= 0, 0, 'SPF Coefficients'!$R$3 + 'SPF Coefficients'!$R$5*'Curve Info'!J44 + 'SPF Coefficients'!$R$6*'Curve Info'!D44 + 'SPF Coefficients'!$R$7*'Curve Info'!L44 + 'SPF Coefficients'!$R$9*'Curve Info'!H44)</f>
        <v>4.3337905499603813E-2</v>
      </c>
      <c r="I43" s="7">
        <f xml:space="preserve"> IF('SPF Coefficients'!$R$3 + 'SPF Coefficients'!$R$5*'Curve Info'!J44 + 'SPF Coefficients'!$R$6*'Curve Info'!D44 + 'SPF Coefficients'!$R$7*'Curve Info'!M44 + 'SPF Coefficients'!$R$9*'Curve Info'!H44 &lt;= 0, 0, 'SPF Coefficients'!$R$3 + 'SPF Coefficients'!$R$5*'Curve Info'!J44 + 'SPF Coefficients'!$R$6*'Curve Info'!D44 + 'SPF Coefficients'!$R$7*'Curve Info'!M44 + 'SPF Coefficients'!$R$9*'Curve Info'!H44)</f>
        <v>2.4690999179832418E-2</v>
      </c>
      <c r="J43" s="12">
        <f>1/(1+'SPF Coefficients'!$Q$10*I43)</f>
        <v>0.97855899670568203</v>
      </c>
      <c r="K43" s="12">
        <f t="shared" si="2"/>
        <v>4.0242351855816108E-2</v>
      </c>
      <c r="L43" s="12">
        <f t="shared" si="3"/>
        <v>1.7552106815912969</v>
      </c>
      <c r="M43" s="12">
        <f t="shared" si="4"/>
        <v>7.0633805829683788E-2</v>
      </c>
      <c r="P43" s="5">
        <v>54</v>
      </c>
      <c r="Q43" s="16">
        <v>0</v>
      </c>
      <c r="R43" s="16">
        <v>0</v>
      </c>
      <c r="S43" s="16">
        <v>0</v>
      </c>
      <c r="T43" s="16">
        <v>0</v>
      </c>
      <c r="U43" s="8">
        <f t="shared" si="5"/>
        <v>0</v>
      </c>
      <c r="V43" s="8">
        <f t="shared" si="6"/>
        <v>0</v>
      </c>
      <c r="W43" s="7">
        <v>4.3337905499603813E-2</v>
      </c>
      <c r="X43" s="7">
        <v>2.4690999179832418E-2</v>
      </c>
      <c r="Y43" s="12">
        <v>0.97855899670568203</v>
      </c>
      <c r="Z43" s="12">
        <f t="shared" si="7"/>
        <v>2.4161599385077628E-2</v>
      </c>
      <c r="AA43" s="12">
        <f t="shared" si="8"/>
        <v>1.7552106815912969</v>
      </c>
      <c r="AB43" s="12">
        <f t="shared" si="9"/>
        <v>4.2408697325017966E-2</v>
      </c>
      <c r="AE43" s="5">
        <v>54</v>
      </c>
      <c r="AF43" s="16">
        <v>0</v>
      </c>
      <c r="AG43" s="16">
        <v>0</v>
      </c>
      <c r="AH43" s="16">
        <v>0</v>
      </c>
      <c r="AI43" s="16">
        <v>0</v>
      </c>
      <c r="AJ43" s="8">
        <f t="shared" si="10"/>
        <v>0</v>
      </c>
      <c r="AK43" s="8">
        <f t="shared" si="11"/>
        <v>0</v>
      </c>
      <c r="AL43" s="7">
        <v>4.3337905499603813E-2</v>
      </c>
      <c r="AM43" s="7">
        <v>2.4690999179832418E-2</v>
      </c>
      <c r="AN43" s="12">
        <v>0.97855899670568203</v>
      </c>
      <c r="AO43" s="12">
        <f t="shared" si="12"/>
        <v>2.4161599385077628E-2</v>
      </c>
      <c r="AP43" s="12">
        <f t="shared" si="13"/>
        <v>1.7552106815912969</v>
      </c>
      <c r="AQ43" s="12">
        <f t="shared" si="14"/>
        <v>4.2408697325017966E-2</v>
      </c>
      <c r="AT43" s="5">
        <v>54</v>
      </c>
      <c r="AU43" s="16">
        <v>0</v>
      </c>
      <c r="AV43" s="16">
        <v>0</v>
      </c>
      <c r="AW43" s="16">
        <v>0</v>
      </c>
      <c r="AX43" s="16">
        <v>0</v>
      </c>
      <c r="AY43" s="8">
        <f t="shared" si="15"/>
        <v>0</v>
      </c>
      <c r="AZ43" s="8">
        <f t="shared" si="16"/>
        <v>0</v>
      </c>
      <c r="BA43" s="7">
        <v>4.3337905499603813E-2</v>
      </c>
      <c r="BB43" s="7">
        <v>2.4690999179832418E-2</v>
      </c>
      <c r="BC43" s="12">
        <v>0.97855899670568203</v>
      </c>
      <c r="BD43" s="12">
        <f t="shared" si="17"/>
        <v>2.4161599385077628E-2</v>
      </c>
      <c r="BE43" s="12">
        <f t="shared" si="18"/>
        <v>1.7552106815912969</v>
      </c>
      <c r="BF43" s="12">
        <f t="shared" si="19"/>
        <v>4.2408697325017966E-2</v>
      </c>
    </row>
    <row r="44" spans="1:58" x14ac:dyDescent="0.3">
      <c r="A44" s="5">
        <v>55</v>
      </c>
      <c r="B44" s="16">
        <v>1</v>
      </c>
      <c r="C44" s="16">
        <v>0</v>
      </c>
      <c r="D44" s="16">
        <v>0</v>
      </c>
      <c r="E44" s="16">
        <v>1</v>
      </c>
      <c r="F44" s="8">
        <f t="shared" si="0"/>
        <v>0.33333333333333331</v>
      </c>
      <c r="G44" s="8">
        <f t="shared" si="1"/>
        <v>0</v>
      </c>
      <c r="H44" s="7">
        <f xml:space="preserve"> IF('SPF Coefficients'!$R$3 + 'SPF Coefficients'!$R$5*'Curve Info'!J45 + 'SPF Coefficients'!$R$6*'Curve Info'!D45 + 'SPF Coefficients'!$R$7*'Curve Info'!L45 + 'SPF Coefficients'!$R$9*'Curve Info'!H45 &lt;= 0, 0, 'SPF Coefficients'!$R$3 + 'SPF Coefficients'!$R$5*'Curve Info'!J45 + 'SPF Coefficients'!$R$6*'Curve Info'!D45 + 'SPF Coefficients'!$R$7*'Curve Info'!L45 + 'SPF Coefficients'!$R$9*'Curve Info'!H45)</f>
        <v>0.12338492732061115</v>
      </c>
      <c r="I44" s="7">
        <f xml:space="preserve"> IF('SPF Coefficients'!$R$3 + 'SPF Coefficients'!$R$5*'Curve Info'!J45 + 'SPF Coefficients'!$R$6*'Curve Info'!D45 + 'SPF Coefficients'!$R$7*'Curve Info'!M45 + 'SPF Coefficients'!$R$9*'Curve Info'!H45 &lt;= 0, 0, 'SPF Coefficients'!$R$3 + 'SPF Coefficients'!$R$5*'Curve Info'!J45 + 'SPF Coefficients'!$R$6*'Curve Info'!D45 + 'SPF Coefficients'!$R$7*'Curve Info'!M45 + 'SPF Coefficients'!$R$9*'Curve Info'!H45)</f>
        <v>0.11549452655369877</v>
      </c>
      <c r="J44" s="12">
        <f>1/(1+'SPF Coefficients'!$Q$10*I44)</f>
        <v>0.90703783483616363</v>
      </c>
      <c r="K44" s="12">
        <f t="shared" si="2"/>
        <v>0.10475790530069473</v>
      </c>
      <c r="L44" s="12">
        <f t="shared" si="3"/>
        <v>1.0683183957054776</v>
      </c>
      <c r="M44" s="12">
        <f t="shared" si="4"/>
        <v>0.11191479732830455</v>
      </c>
      <c r="P44" s="5">
        <v>55</v>
      </c>
      <c r="Q44" s="16">
        <v>0</v>
      </c>
      <c r="R44" s="16">
        <v>0</v>
      </c>
      <c r="S44" s="16">
        <v>0</v>
      </c>
      <c r="T44" s="16">
        <v>0</v>
      </c>
      <c r="U44" s="8">
        <f t="shared" si="5"/>
        <v>0</v>
      </c>
      <c r="V44" s="8">
        <f t="shared" si="6"/>
        <v>0</v>
      </c>
      <c r="W44" s="7">
        <v>0.12338492732061115</v>
      </c>
      <c r="X44" s="7">
        <v>0.11549452655369877</v>
      </c>
      <c r="Y44" s="12">
        <v>0.90703783483616363</v>
      </c>
      <c r="Z44" s="12">
        <f t="shared" si="7"/>
        <v>0.10475790530069473</v>
      </c>
      <c r="AA44" s="12">
        <f t="shared" si="8"/>
        <v>1.0683183957054776</v>
      </c>
      <c r="AB44" s="12">
        <f t="shared" si="9"/>
        <v>0.11191479732830455</v>
      </c>
      <c r="AE44" s="5">
        <v>55</v>
      </c>
      <c r="AF44" s="16">
        <v>0</v>
      </c>
      <c r="AG44" s="16">
        <v>0</v>
      </c>
      <c r="AH44" s="16">
        <v>0</v>
      </c>
      <c r="AI44" s="16">
        <v>0</v>
      </c>
      <c r="AJ44" s="8">
        <f t="shared" si="10"/>
        <v>0</v>
      </c>
      <c r="AK44" s="8">
        <f t="shared" si="11"/>
        <v>0</v>
      </c>
      <c r="AL44" s="7">
        <v>0.12338492732061115</v>
      </c>
      <c r="AM44" s="7">
        <v>0.11549452655369877</v>
      </c>
      <c r="AN44" s="12">
        <v>0.90703783483616363</v>
      </c>
      <c r="AO44" s="12">
        <f t="shared" si="12"/>
        <v>0.10475790530069473</v>
      </c>
      <c r="AP44" s="12">
        <f t="shared" si="13"/>
        <v>1.0683183957054776</v>
      </c>
      <c r="AQ44" s="12">
        <f t="shared" si="14"/>
        <v>0.11191479732830455</v>
      </c>
      <c r="AT44" s="5">
        <v>55</v>
      </c>
      <c r="AU44" s="16">
        <v>1</v>
      </c>
      <c r="AV44" s="16">
        <v>0</v>
      </c>
      <c r="AW44" s="16">
        <v>0</v>
      </c>
      <c r="AX44" s="16">
        <v>1</v>
      </c>
      <c r="AY44" s="8">
        <f t="shared" si="15"/>
        <v>0.33333333333333331</v>
      </c>
      <c r="AZ44" s="8">
        <f t="shared" si="16"/>
        <v>0</v>
      </c>
      <c r="BA44" s="7">
        <v>0.12338492732061115</v>
      </c>
      <c r="BB44" s="7">
        <v>0.11549452655369877</v>
      </c>
      <c r="BC44" s="12">
        <v>0.90703783483616363</v>
      </c>
      <c r="BD44" s="12">
        <f t="shared" si="17"/>
        <v>0.10475790530069473</v>
      </c>
      <c r="BE44" s="12">
        <f t="shared" si="18"/>
        <v>1.0683183957054776</v>
      </c>
      <c r="BF44" s="12">
        <f t="shared" si="19"/>
        <v>0.11191479732830455</v>
      </c>
    </row>
    <row r="45" spans="1:58" x14ac:dyDescent="0.3">
      <c r="A45" s="5">
        <v>56</v>
      </c>
      <c r="B45" s="16">
        <v>0</v>
      </c>
      <c r="C45" s="16">
        <v>0</v>
      </c>
      <c r="D45" s="16">
        <v>1</v>
      </c>
      <c r="E45" s="16">
        <v>1</v>
      </c>
      <c r="F45" s="8">
        <f t="shared" si="0"/>
        <v>0</v>
      </c>
      <c r="G45" s="8">
        <f t="shared" si="1"/>
        <v>0</v>
      </c>
      <c r="H45" s="7">
        <f xml:space="preserve"> IF('SPF Coefficients'!$R$3 + 'SPF Coefficients'!$R$5*'Curve Info'!J46 + 'SPF Coefficients'!$R$6*'Curve Info'!D46 + 'SPF Coefficients'!$R$7*'Curve Info'!L46 + 'SPF Coefficients'!$R$9*'Curve Info'!H46 &lt;= 0, 0, 'SPF Coefficients'!$R$3 + 'SPF Coefficients'!$R$5*'Curve Info'!J46 + 'SPF Coefficients'!$R$6*'Curve Info'!D46 + 'SPF Coefficients'!$R$7*'Curve Info'!L46 + 'SPF Coefficients'!$R$9*'Curve Info'!H46)</f>
        <v>9.5638890993065995E-2</v>
      </c>
      <c r="I45" s="7">
        <f xml:space="preserve"> IF('SPF Coefficients'!$R$3 + 'SPF Coefficients'!$R$5*'Curve Info'!J46 + 'SPF Coefficients'!$R$6*'Curve Info'!D46 + 'SPF Coefficients'!$R$7*'Curve Info'!M46 + 'SPF Coefficients'!$R$9*'Curve Info'!H46 &lt;= 0, 0, 'SPF Coefficients'!$R$3 + 'SPF Coefficients'!$R$5*'Curve Info'!J46 + 'SPF Coefficients'!$R$6*'Curve Info'!D46 + 'SPF Coefficients'!$R$7*'Curve Info'!M46 + 'SPF Coefficients'!$R$9*'Curve Info'!H46)</f>
        <v>8.7748490226153608E-2</v>
      </c>
      <c r="J45" s="12">
        <f>1/(1+'SPF Coefficients'!$Q$10*I45)</f>
        <v>0.92775737892962229</v>
      </c>
      <c r="K45" s="12">
        <f t="shared" si="2"/>
        <v>8.140930929724785E-2</v>
      </c>
      <c r="L45" s="12">
        <f t="shared" si="3"/>
        <v>1.0899206441794782</v>
      </c>
      <c r="M45" s="12">
        <f t="shared" si="4"/>
        <v>8.8729686831462762E-2</v>
      </c>
      <c r="P45" s="5">
        <v>56</v>
      </c>
      <c r="Q45" s="16">
        <v>0</v>
      </c>
      <c r="R45" s="16">
        <v>0</v>
      </c>
      <c r="S45" s="16">
        <v>0</v>
      </c>
      <c r="T45" s="16">
        <v>0</v>
      </c>
      <c r="U45" s="8">
        <f t="shared" si="5"/>
        <v>0</v>
      </c>
      <c r="V45" s="8">
        <f t="shared" si="6"/>
        <v>0</v>
      </c>
      <c r="W45" s="7">
        <v>9.5638890993065995E-2</v>
      </c>
      <c r="X45" s="7">
        <v>8.7748490226153608E-2</v>
      </c>
      <c r="Y45" s="12">
        <v>0.92775737892962229</v>
      </c>
      <c r="Z45" s="12">
        <f t="shared" si="7"/>
        <v>8.140930929724785E-2</v>
      </c>
      <c r="AA45" s="12">
        <f t="shared" si="8"/>
        <v>1.0899206441794782</v>
      </c>
      <c r="AB45" s="12">
        <f t="shared" si="9"/>
        <v>8.8729686831462762E-2</v>
      </c>
      <c r="AE45" s="5">
        <v>56</v>
      </c>
      <c r="AF45" s="16">
        <v>0</v>
      </c>
      <c r="AG45" s="16">
        <v>0</v>
      </c>
      <c r="AH45" s="16">
        <v>0</v>
      </c>
      <c r="AI45" s="16">
        <v>0</v>
      </c>
      <c r="AJ45" s="8">
        <f t="shared" si="10"/>
        <v>0</v>
      </c>
      <c r="AK45" s="8">
        <f t="shared" si="11"/>
        <v>0</v>
      </c>
      <c r="AL45" s="7">
        <v>9.5638890993065995E-2</v>
      </c>
      <c r="AM45" s="7">
        <v>8.7748490226153608E-2</v>
      </c>
      <c r="AN45" s="12">
        <v>0.92775737892962229</v>
      </c>
      <c r="AO45" s="12">
        <f t="shared" si="12"/>
        <v>8.140930929724785E-2</v>
      </c>
      <c r="AP45" s="12">
        <f t="shared" si="13"/>
        <v>1.0899206441794782</v>
      </c>
      <c r="AQ45" s="12">
        <f t="shared" si="14"/>
        <v>8.8729686831462762E-2</v>
      </c>
      <c r="AT45" s="5">
        <v>56</v>
      </c>
      <c r="AU45" s="16">
        <v>0</v>
      </c>
      <c r="AV45" s="16">
        <v>0</v>
      </c>
      <c r="AW45" s="16">
        <v>1</v>
      </c>
      <c r="AX45" s="16">
        <v>1</v>
      </c>
      <c r="AY45" s="8">
        <f t="shared" si="15"/>
        <v>0</v>
      </c>
      <c r="AZ45" s="8">
        <f t="shared" si="16"/>
        <v>0</v>
      </c>
      <c r="BA45" s="7">
        <v>9.5638890993065995E-2</v>
      </c>
      <c r="BB45" s="7">
        <v>8.7748490226153608E-2</v>
      </c>
      <c r="BC45" s="12">
        <v>0.92775737892962229</v>
      </c>
      <c r="BD45" s="12">
        <f t="shared" si="17"/>
        <v>8.140930929724785E-2</v>
      </c>
      <c r="BE45" s="12">
        <f t="shared" si="18"/>
        <v>1.0899206441794782</v>
      </c>
      <c r="BF45" s="12">
        <f t="shared" si="19"/>
        <v>8.8729686831462762E-2</v>
      </c>
    </row>
    <row r="46" spans="1:58" x14ac:dyDescent="0.3">
      <c r="A46" s="5">
        <v>57</v>
      </c>
      <c r="B46" s="16">
        <v>0</v>
      </c>
      <c r="C46" s="16">
        <v>1</v>
      </c>
      <c r="D46" s="16">
        <v>1</v>
      </c>
      <c r="E46" s="16">
        <v>2</v>
      </c>
      <c r="F46" s="8">
        <f t="shared" si="0"/>
        <v>0</v>
      </c>
      <c r="G46" s="8">
        <f t="shared" si="1"/>
        <v>0.25</v>
      </c>
      <c r="H46" s="7">
        <f xml:space="preserve"> IF('SPF Coefficients'!$R$3 + 'SPF Coefficients'!$R$5*'Curve Info'!J47 + 'SPF Coefficients'!$R$6*'Curve Info'!D47 + 'SPF Coefficients'!$R$7*'Curve Info'!L47 + 'SPF Coefficients'!$R$9*'Curve Info'!H47 &lt;= 0, 0, 'SPF Coefficients'!$R$3 + 'SPF Coefficients'!$R$5*'Curve Info'!J47 + 'SPF Coefficients'!$R$6*'Curve Info'!D47 + 'SPF Coefficients'!$R$7*'Curve Info'!L47 + 'SPF Coefficients'!$R$9*'Curve Info'!H47)</f>
        <v>6.3500520795423884E-2</v>
      </c>
      <c r="I46" s="7">
        <f xml:space="preserve"> IF('SPF Coefficients'!$R$3 + 'SPF Coefficients'!$R$5*'Curve Info'!J47 + 'SPF Coefficients'!$R$6*'Curve Info'!D47 + 'SPF Coefficients'!$R$7*'Curve Info'!M47 + 'SPF Coefficients'!$R$9*'Curve Info'!H47 &lt;= 0, 0, 'SPF Coefficients'!$R$3 + 'SPF Coefficients'!$R$5*'Curve Info'!J47 + 'SPF Coefficients'!$R$6*'Curve Info'!D47 + 'SPF Coefficients'!$R$7*'Curve Info'!M47 + 'SPF Coefficients'!$R$9*'Curve Info'!H47)</f>
        <v>5.5610120028511498E-2</v>
      </c>
      <c r="J46" s="12">
        <f>1/(1+'SPF Coefficients'!$Q$10*I46)</f>
        <v>0.95297232115796038</v>
      </c>
      <c r="K46" s="12">
        <f t="shared" si="2"/>
        <v>6.4751824873953284E-2</v>
      </c>
      <c r="L46" s="12">
        <f t="shared" si="3"/>
        <v>1.1418878571538229</v>
      </c>
      <c r="M46" s="12">
        <f t="shared" si="4"/>
        <v>7.3939322552118131E-2</v>
      </c>
      <c r="P46" s="5">
        <v>57</v>
      </c>
      <c r="Q46" s="16">
        <v>0</v>
      </c>
      <c r="R46" s="16">
        <v>0</v>
      </c>
      <c r="S46" s="16">
        <v>0</v>
      </c>
      <c r="T46" s="16">
        <v>0</v>
      </c>
      <c r="U46" s="8">
        <f t="shared" si="5"/>
        <v>0</v>
      </c>
      <c r="V46" s="8">
        <f t="shared" si="6"/>
        <v>0</v>
      </c>
      <c r="W46" s="7">
        <v>6.3500520795423884E-2</v>
      </c>
      <c r="X46" s="7">
        <v>5.5610120028511498E-2</v>
      </c>
      <c r="Y46" s="12">
        <v>0.95297232115796038</v>
      </c>
      <c r="Z46" s="12">
        <f t="shared" si="7"/>
        <v>5.2994905163443386E-2</v>
      </c>
      <c r="AA46" s="12">
        <f t="shared" si="8"/>
        <v>1.1418878571538229</v>
      </c>
      <c r="AB46" s="12">
        <f t="shared" si="9"/>
        <v>6.0514238697154429E-2</v>
      </c>
      <c r="AE46" s="5">
        <v>57</v>
      </c>
      <c r="AF46" s="16">
        <v>0</v>
      </c>
      <c r="AG46" s="16">
        <v>0</v>
      </c>
      <c r="AH46" s="16">
        <v>0</v>
      </c>
      <c r="AI46" s="16">
        <v>0</v>
      </c>
      <c r="AJ46" s="8">
        <f t="shared" si="10"/>
        <v>0</v>
      </c>
      <c r="AK46" s="8">
        <f t="shared" si="11"/>
        <v>0</v>
      </c>
      <c r="AL46" s="7">
        <v>6.3500520795423884E-2</v>
      </c>
      <c r="AM46" s="7">
        <v>5.5610120028511498E-2</v>
      </c>
      <c r="AN46" s="12">
        <v>0.95297232115796038</v>
      </c>
      <c r="AO46" s="12">
        <f t="shared" si="12"/>
        <v>5.2994905163443386E-2</v>
      </c>
      <c r="AP46" s="12">
        <f t="shared" si="13"/>
        <v>1.1418878571538229</v>
      </c>
      <c r="AQ46" s="12">
        <f t="shared" si="14"/>
        <v>6.0514238697154429E-2</v>
      </c>
      <c r="AT46" s="5">
        <v>57</v>
      </c>
      <c r="AU46" s="16">
        <v>0</v>
      </c>
      <c r="AV46" s="16">
        <v>0</v>
      </c>
      <c r="AW46" s="16">
        <v>0</v>
      </c>
      <c r="AX46" s="16">
        <v>0</v>
      </c>
      <c r="AY46" s="8">
        <f t="shared" si="15"/>
        <v>0</v>
      </c>
      <c r="AZ46" s="8">
        <f t="shared" si="16"/>
        <v>0</v>
      </c>
      <c r="BA46" s="7">
        <v>6.3500520795423884E-2</v>
      </c>
      <c r="BB46" s="7">
        <v>5.5610120028511498E-2</v>
      </c>
      <c r="BC46" s="12">
        <v>0.95297232115796038</v>
      </c>
      <c r="BD46" s="12">
        <f t="shared" si="17"/>
        <v>5.2994905163443386E-2</v>
      </c>
      <c r="BE46" s="12">
        <f t="shared" si="18"/>
        <v>1.1418878571538229</v>
      </c>
      <c r="BF46" s="12">
        <f t="shared" si="19"/>
        <v>6.0514238697154429E-2</v>
      </c>
    </row>
    <row r="47" spans="1:58" x14ac:dyDescent="0.3">
      <c r="A47" s="5">
        <v>58</v>
      </c>
      <c r="B47" s="16">
        <v>1</v>
      </c>
      <c r="C47" s="16">
        <v>0</v>
      </c>
      <c r="D47" s="16">
        <v>0</v>
      </c>
      <c r="E47" s="16">
        <v>1</v>
      </c>
      <c r="F47" s="8">
        <f t="shared" si="0"/>
        <v>0.33333333333333331</v>
      </c>
      <c r="G47" s="8">
        <f t="shared" si="1"/>
        <v>0</v>
      </c>
      <c r="H47" s="7">
        <f xml:space="preserve"> IF('SPF Coefficients'!$R$3 + 'SPF Coefficients'!$R$5*'Curve Info'!J48 + 'SPF Coefficients'!$R$6*'Curve Info'!D48 + 'SPF Coefficients'!$R$7*'Curve Info'!L48 + 'SPF Coefficients'!$R$9*'Curve Info'!H48 &lt;= 0, 0, 'SPF Coefficients'!$R$3 + 'SPF Coefficients'!$R$5*'Curve Info'!J48 + 'SPF Coefficients'!$R$6*'Curve Info'!D48 + 'SPF Coefficients'!$R$7*'Curve Info'!L48 + 'SPF Coefficients'!$R$9*'Curve Info'!H48)</f>
        <v>7.4579938987946418E-2</v>
      </c>
      <c r="I47" s="7">
        <f xml:space="preserve"> IF('SPF Coefficients'!$R$3 + 'SPF Coefficients'!$R$5*'Curve Info'!J48 + 'SPF Coefficients'!$R$6*'Curve Info'!D48 + 'SPF Coefficients'!$R$7*'Curve Info'!M48 + 'SPF Coefficients'!$R$9*'Curve Info'!H48 &lt;= 0, 0, 'SPF Coefficients'!$R$3 + 'SPF Coefficients'!$R$5*'Curve Info'!J48 + 'SPF Coefficients'!$R$6*'Curve Info'!D48 + 'SPF Coefficients'!$R$7*'Curve Info'!M48 + 'SPF Coefficients'!$R$9*'Curve Info'!H48)</f>
        <v>5.7167294188620391E-2</v>
      </c>
      <c r="J47" s="12">
        <f>1/(1+'SPF Coefficients'!$Q$10*I47)</f>
        <v>0.9517190482222907</v>
      </c>
      <c r="K47" s="12">
        <f t="shared" si="2"/>
        <v>5.4407202814637491E-2</v>
      </c>
      <c r="L47" s="12">
        <f t="shared" si="3"/>
        <v>1.3045910261534148</v>
      </c>
      <c r="M47" s="12">
        <f t="shared" si="4"/>
        <v>7.0979148550084886E-2</v>
      </c>
      <c r="P47" s="5">
        <v>58</v>
      </c>
      <c r="Q47" s="16">
        <v>0</v>
      </c>
      <c r="R47" s="16">
        <v>0</v>
      </c>
      <c r="S47" s="16">
        <v>0</v>
      </c>
      <c r="T47" s="16">
        <v>0</v>
      </c>
      <c r="U47" s="8">
        <f t="shared" si="5"/>
        <v>0</v>
      </c>
      <c r="V47" s="8">
        <f t="shared" si="6"/>
        <v>0</v>
      </c>
      <c r="W47" s="7">
        <v>7.4579938987946418E-2</v>
      </c>
      <c r="X47" s="7">
        <v>5.7167294188620391E-2</v>
      </c>
      <c r="Y47" s="12">
        <v>0.9517190482222907</v>
      </c>
      <c r="Z47" s="12">
        <f t="shared" si="7"/>
        <v>5.4407202814637491E-2</v>
      </c>
      <c r="AA47" s="12">
        <f t="shared" si="8"/>
        <v>1.3045910261534148</v>
      </c>
      <c r="AB47" s="12">
        <f t="shared" si="9"/>
        <v>7.0979148550084886E-2</v>
      </c>
      <c r="AE47" s="5">
        <v>58</v>
      </c>
      <c r="AF47" s="16">
        <v>0</v>
      </c>
      <c r="AG47" s="16">
        <v>0</v>
      </c>
      <c r="AH47" s="16">
        <v>0</v>
      </c>
      <c r="AI47" s="16">
        <v>0</v>
      </c>
      <c r="AJ47" s="8">
        <f t="shared" si="10"/>
        <v>0</v>
      </c>
      <c r="AK47" s="8">
        <f t="shared" si="11"/>
        <v>0</v>
      </c>
      <c r="AL47" s="7">
        <v>7.4579938987946418E-2</v>
      </c>
      <c r="AM47" s="7">
        <v>5.7167294188620391E-2</v>
      </c>
      <c r="AN47" s="12">
        <v>0.9517190482222907</v>
      </c>
      <c r="AO47" s="12">
        <f t="shared" si="12"/>
        <v>5.4407202814637491E-2</v>
      </c>
      <c r="AP47" s="12">
        <f t="shared" si="13"/>
        <v>1.3045910261534148</v>
      </c>
      <c r="AQ47" s="12">
        <f t="shared" si="14"/>
        <v>7.0979148550084886E-2</v>
      </c>
      <c r="AT47" s="5">
        <v>58</v>
      </c>
      <c r="AU47" s="16">
        <v>1</v>
      </c>
      <c r="AV47" s="16">
        <v>0</v>
      </c>
      <c r="AW47" s="16">
        <v>0</v>
      </c>
      <c r="AX47" s="16">
        <v>1</v>
      </c>
      <c r="AY47" s="8">
        <f t="shared" si="15"/>
        <v>0.33333333333333331</v>
      </c>
      <c r="AZ47" s="8">
        <f t="shared" si="16"/>
        <v>0</v>
      </c>
      <c r="BA47" s="7">
        <v>7.4579938987946418E-2</v>
      </c>
      <c r="BB47" s="7">
        <v>5.7167294188620391E-2</v>
      </c>
      <c r="BC47" s="12">
        <v>0.9517190482222907</v>
      </c>
      <c r="BD47" s="12">
        <f t="shared" si="17"/>
        <v>5.4407202814637491E-2</v>
      </c>
      <c r="BE47" s="12">
        <f t="shared" si="18"/>
        <v>1.3045910261534148</v>
      </c>
      <c r="BF47" s="12">
        <f t="shared" si="19"/>
        <v>7.0979148550084886E-2</v>
      </c>
    </row>
    <row r="48" spans="1:58" x14ac:dyDescent="0.3">
      <c r="A48" s="5">
        <v>59</v>
      </c>
      <c r="B48" s="16">
        <v>2</v>
      </c>
      <c r="C48" s="16">
        <v>0</v>
      </c>
      <c r="D48" s="16">
        <v>0</v>
      </c>
      <c r="E48" s="16">
        <v>2</v>
      </c>
      <c r="F48" s="8">
        <f t="shared" si="0"/>
        <v>0.66666666666666663</v>
      </c>
      <c r="G48" s="8">
        <f t="shared" si="1"/>
        <v>0</v>
      </c>
      <c r="H48" s="7">
        <f xml:space="preserve"> IF('SPF Coefficients'!$R$3 + 'SPF Coefficients'!$R$5*'Curve Info'!J49 + 'SPF Coefficients'!$R$6*'Curve Info'!D49 + 'SPF Coefficients'!$R$7*'Curve Info'!L49 + 'SPF Coefficients'!$R$9*'Curve Info'!H49 &lt;= 0, 0, 'SPF Coefficients'!$R$3 + 'SPF Coefficients'!$R$5*'Curve Info'!J49 + 'SPF Coefficients'!$R$6*'Curve Info'!D49 + 'SPF Coefficients'!$R$7*'Curve Info'!L49 + 'SPF Coefficients'!$R$9*'Curve Info'!H49)</f>
        <v>9.7119835363881135E-2</v>
      </c>
      <c r="I48" s="7">
        <f xml:space="preserve"> IF('SPF Coefficients'!$R$3 + 'SPF Coefficients'!$R$5*'Curve Info'!J49 + 'SPF Coefficients'!$R$6*'Curve Info'!D49 + 'SPF Coefficients'!$R$7*'Curve Info'!M49 + 'SPF Coefficients'!$R$9*'Curve Info'!H49 &lt;= 0, 0, 'SPF Coefficients'!$R$3 + 'SPF Coefficients'!$R$5*'Curve Info'!J49 + 'SPF Coefficients'!$R$6*'Curve Info'!D49 + 'SPF Coefficients'!$R$7*'Curve Info'!M49 + 'SPF Coefficients'!$R$9*'Curve Info'!H49)</f>
        <v>8.9229434596968749E-2</v>
      </c>
      <c r="J48" s="12">
        <f>1/(1+'SPF Coefficients'!$Q$10*I48)</f>
        <v>0.9266275887035812</v>
      </c>
      <c r="K48" s="12">
        <f t="shared" si="2"/>
        <v>8.2682455821973061E-2</v>
      </c>
      <c r="L48" s="12">
        <f t="shared" si="3"/>
        <v>1.0884282277765374</v>
      </c>
      <c r="M48" s="12">
        <f t="shared" si="4"/>
        <v>8.9993918858521982E-2</v>
      </c>
      <c r="P48" s="5">
        <v>59</v>
      </c>
      <c r="Q48" s="16">
        <v>0</v>
      </c>
      <c r="R48" s="16">
        <v>0</v>
      </c>
      <c r="S48" s="16">
        <v>0</v>
      </c>
      <c r="T48" s="16">
        <v>0</v>
      </c>
      <c r="U48" s="8">
        <f t="shared" si="5"/>
        <v>0</v>
      </c>
      <c r="V48" s="8">
        <f t="shared" si="6"/>
        <v>0</v>
      </c>
      <c r="W48" s="7">
        <v>9.7119835363881135E-2</v>
      </c>
      <c r="X48" s="7">
        <v>8.9229434596968749E-2</v>
      </c>
      <c r="Y48" s="12">
        <v>0.9266275887035812</v>
      </c>
      <c r="Z48" s="12">
        <f t="shared" si="7"/>
        <v>8.2682455821973061E-2</v>
      </c>
      <c r="AA48" s="12">
        <f t="shared" si="8"/>
        <v>1.0884282277765374</v>
      </c>
      <c r="AB48" s="12">
        <f t="shared" si="9"/>
        <v>8.9993918858521982E-2</v>
      </c>
      <c r="AE48" s="5">
        <v>59</v>
      </c>
      <c r="AF48" s="16">
        <v>0</v>
      </c>
      <c r="AG48" s="16">
        <v>0</v>
      </c>
      <c r="AH48" s="16">
        <v>0</v>
      </c>
      <c r="AI48" s="16">
        <v>0</v>
      </c>
      <c r="AJ48" s="8">
        <f t="shared" si="10"/>
        <v>0</v>
      </c>
      <c r="AK48" s="8">
        <f t="shared" si="11"/>
        <v>0</v>
      </c>
      <c r="AL48" s="7">
        <v>9.7119835363881135E-2</v>
      </c>
      <c r="AM48" s="7">
        <v>8.9229434596968749E-2</v>
      </c>
      <c r="AN48" s="12">
        <v>0.9266275887035812</v>
      </c>
      <c r="AO48" s="12">
        <f t="shared" si="12"/>
        <v>8.2682455821973061E-2</v>
      </c>
      <c r="AP48" s="12">
        <f t="shared" si="13"/>
        <v>1.0884282277765374</v>
      </c>
      <c r="AQ48" s="12">
        <f t="shared" si="14"/>
        <v>8.9993918858521982E-2</v>
      </c>
      <c r="AT48" s="5">
        <v>59</v>
      </c>
      <c r="AU48" s="16">
        <v>0</v>
      </c>
      <c r="AV48" s="16">
        <v>0</v>
      </c>
      <c r="AW48" s="16">
        <v>0</v>
      </c>
      <c r="AX48" s="16">
        <v>0</v>
      </c>
      <c r="AY48" s="8">
        <f t="shared" si="15"/>
        <v>0</v>
      </c>
      <c r="AZ48" s="8">
        <f t="shared" si="16"/>
        <v>0</v>
      </c>
      <c r="BA48" s="7">
        <v>9.7119835363881135E-2</v>
      </c>
      <c r="BB48" s="7">
        <v>8.9229434596968749E-2</v>
      </c>
      <c r="BC48" s="12">
        <v>0.9266275887035812</v>
      </c>
      <c r="BD48" s="12">
        <f t="shared" si="17"/>
        <v>8.2682455821973061E-2</v>
      </c>
      <c r="BE48" s="12">
        <f t="shared" si="18"/>
        <v>1.0884282277765374</v>
      </c>
      <c r="BF48" s="12">
        <f t="shared" si="19"/>
        <v>8.9993918858521982E-2</v>
      </c>
    </row>
    <row r="49" spans="1:58" x14ac:dyDescent="0.3">
      <c r="A49" s="5">
        <v>60</v>
      </c>
      <c r="B49" s="16">
        <v>0</v>
      </c>
      <c r="C49" s="16">
        <v>0</v>
      </c>
      <c r="D49" s="16">
        <v>0</v>
      </c>
      <c r="E49" s="16">
        <v>0</v>
      </c>
      <c r="F49" s="8">
        <f t="shared" si="0"/>
        <v>0</v>
      </c>
      <c r="G49" s="8">
        <f t="shared" si="1"/>
        <v>0</v>
      </c>
      <c r="H49" s="7">
        <f xml:space="preserve"> IF('SPF Coefficients'!$R$3 + 'SPF Coefficients'!$R$5*'Curve Info'!J50 + 'SPF Coefficients'!$R$6*'Curve Info'!D50 + 'SPF Coefficients'!$R$7*'Curve Info'!L50 + 'SPF Coefficients'!$R$9*'Curve Info'!H50 &lt;= 0, 0, 'SPF Coefficients'!$R$3 + 'SPF Coefficients'!$R$5*'Curve Info'!J50 + 'SPF Coefficients'!$R$6*'Curve Info'!D50 + 'SPF Coefficients'!$R$7*'Curve Info'!L50 + 'SPF Coefficients'!$R$9*'Curve Info'!H50)</f>
        <v>9.2960275145704485E-2</v>
      </c>
      <c r="I49" s="7">
        <f xml:space="preserve"> IF('SPF Coefficients'!$R$3 + 'SPF Coefficients'!$R$5*'Curve Info'!J50 + 'SPF Coefficients'!$R$6*'Curve Info'!D50 + 'SPF Coefficients'!$R$7*'Curve Info'!M50 + 'SPF Coefficients'!$R$9*'Curve Info'!H50 &lt;= 0, 0, 'SPF Coefficients'!$R$3 + 'SPF Coefficients'!$R$5*'Curve Info'!J50 + 'SPF Coefficients'!$R$6*'Curve Info'!D50 + 'SPF Coefficients'!$R$7*'Curve Info'!M50 + 'SPF Coefficients'!$R$9*'Curve Info'!H50)</f>
        <v>8.5069874378792099E-2</v>
      </c>
      <c r="J49" s="12">
        <f>1/(1+'SPF Coefficients'!$Q$10*I49)</f>
        <v>0.92980786815898508</v>
      </c>
      <c r="K49" s="12">
        <f t="shared" si="2"/>
        <v>7.9098638540697347E-2</v>
      </c>
      <c r="L49" s="12">
        <f t="shared" si="3"/>
        <v>1.0927519973966184</v>
      </c>
      <c r="M49" s="12">
        <f t="shared" si="4"/>
        <v>8.6435195256700167E-2</v>
      </c>
      <c r="P49" s="5">
        <v>60</v>
      </c>
      <c r="Q49" s="16">
        <v>0</v>
      </c>
      <c r="R49" s="16">
        <v>0</v>
      </c>
      <c r="S49" s="16">
        <v>0</v>
      </c>
      <c r="T49" s="16">
        <v>0</v>
      </c>
      <c r="U49" s="8">
        <f t="shared" si="5"/>
        <v>0</v>
      </c>
      <c r="V49" s="8">
        <f t="shared" si="6"/>
        <v>0</v>
      </c>
      <c r="W49" s="7">
        <v>9.2960275145704485E-2</v>
      </c>
      <c r="X49" s="7">
        <v>8.5069874378792099E-2</v>
      </c>
      <c r="Y49" s="12">
        <v>0.92980786815898508</v>
      </c>
      <c r="Z49" s="12">
        <f t="shared" si="7"/>
        <v>7.9098638540697347E-2</v>
      </c>
      <c r="AA49" s="12">
        <f t="shared" si="8"/>
        <v>1.0927519973966184</v>
      </c>
      <c r="AB49" s="12">
        <f t="shared" si="9"/>
        <v>8.6435195256700167E-2</v>
      </c>
      <c r="AE49" s="5">
        <v>60</v>
      </c>
      <c r="AF49" s="16">
        <v>0</v>
      </c>
      <c r="AG49" s="16">
        <v>0</v>
      </c>
      <c r="AH49" s="16">
        <v>0</v>
      </c>
      <c r="AI49" s="16">
        <v>0</v>
      </c>
      <c r="AJ49" s="8">
        <f t="shared" si="10"/>
        <v>0</v>
      </c>
      <c r="AK49" s="8">
        <f t="shared" si="11"/>
        <v>0</v>
      </c>
      <c r="AL49" s="7">
        <v>9.2960275145704485E-2</v>
      </c>
      <c r="AM49" s="7">
        <v>8.5069874378792099E-2</v>
      </c>
      <c r="AN49" s="12">
        <v>0.92980786815898508</v>
      </c>
      <c r="AO49" s="12">
        <f t="shared" si="12"/>
        <v>7.9098638540697347E-2</v>
      </c>
      <c r="AP49" s="12">
        <f t="shared" si="13"/>
        <v>1.0927519973966184</v>
      </c>
      <c r="AQ49" s="12">
        <f t="shared" si="14"/>
        <v>8.6435195256700167E-2</v>
      </c>
      <c r="AT49" s="5">
        <v>60</v>
      </c>
      <c r="AU49" s="16">
        <v>0</v>
      </c>
      <c r="AV49" s="16">
        <v>0</v>
      </c>
      <c r="AW49" s="16">
        <v>0</v>
      </c>
      <c r="AX49" s="16">
        <v>0</v>
      </c>
      <c r="AY49" s="8">
        <f t="shared" si="15"/>
        <v>0</v>
      </c>
      <c r="AZ49" s="8">
        <f t="shared" si="16"/>
        <v>0</v>
      </c>
      <c r="BA49" s="7">
        <v>9.2960275145704485E-2</v>
      </c>
      <c r="BB49" s="7">
        <v>8.5069874378792099E-2</v>
      </c>
      <c r="BC49" s="12">
        <v>0.92980786815898508</v>
      </c>
      <c r="BD49" s="12">
        <f t="shared" si="17"/>
        <v>7.9098638540697347E-2</v>
      </c>
      <c r="BE49" s="12">
        <f t="shared" si="18"/>
        <v>1.0927519973966184</v>
      </c>
      <c r="BF49" s="12">
        <f t="shared" si="19"/>
        <v>8.6435195256700167E-2</v>
      </c>
    </row>
    <row r="50" spans="1:58" x14ac:dyDescent="0.3">
      <c r="A50" s="5">
        <v>61</v>
      </c>
      <c r="B50" s="16">
        <v>0</v>
      </c>
      <c r="C50" s="16">
        <v>0</v>
      </c>
      <c r="D50" s="16">
        <v>0</v>
      </c>
      <c r="E50" s="16">
        <v>0</v>
      </c>
      <c r="F50" s="8">
        <f t="shared" si="0"/>
        <v>0</v>
      </c>
      <c r="G50" s="8">
        <f t="shared" si="1"/>
        <v>0</v>
      </c>
      <c r="H50" s="7">
        <f xml:space="preserve"> IF('SPF Coefficients'!$R$3 + 'SPF Coefficients'!$R$5*'Curve Info'!J51 + 'SPF Coefficients'!$R$6*'Curve Info'!D51 + 'SPF Coefficients'!$R$7*'Curve Info'!L51 + 'SPF Coefficients'!$R$9*'Curve Info'!H51 &lt;= 0, 0, 'SPF Coefficients'!$R$3 + 'SPF Coefficients'!$R$5*'Curve Info'!J51 + 'SPF Coefficients'!$R$6*'Curve Info'!D51 + 'SPF Coefficients'!$R$7*'Curve Info'!L51 + 'SPF Coefficients'!$R$9*'Curve Info'!H51)</f>
        <v>0.11129288596618732</v>
      </c>
      <c r="I50" s="7">
        <f xml:space="preserve"> IF('SPF Coefficients'!$R$3 + 'SPF Coefficients'!$R$5*'Curve Info'!J51 + 'SPF Coefficients'!$R$6*'Curve Info'!D51 + 'SPF Coefficients'!$R$7*'Curve Info'!M51 + 'SPF Coefficients'!$R$9*'Curve Info'!H51 &lt;= 0, 0, 'SPF Coefficients'!$R$3 + 'SPF Coefficients'!$R$5*'Curve Info'!J51 + 'SPF Coefficients'!$R$6*'Curve Info'!D51 + 'SPF Coefficients'!$R$7*'Curve Info'!M51 + 'SPF Coefficients'!$R$9*'Curve Info'!H51)</f>
        <v>9.3880241166861292E-2</v>
      </c>
      <c r="J50" s="12">
        <f>1/(1+'SPF Coefficients'!$Q$10*I50)</f>
        <v>0.9230973794731363</v>
      </c>
      <c r="K50" s="12">
        <f t="shared" si="2"/>
        <v>8.6660604605435704E-2</v>
      </c>
      <c r="L50" s="12">
        <f t="shared" si="3"/>
        <v>1.1854772056707552</v>
      </c>
      <c r="M50" s="12">
        <f t="shared" si="4"/>
        <v>0.1027341713893901</v>
      </c>
      <c r="P50" s="5">
        <v>61</v>
      </c>
      <c r="Q50" s="16">
        <v>0</v>
      </c>
      <c r="R50" s="16">
        <v>0</v>
      </c>
      <c r="S50" s="16">
        <v>0</v>
      </c>
      <c r="T50" s="16">
        <v>0</v>
      </c>
      <c r="U50" s="8">
        <f t="shared" si="5"/>
        <v>0</v>
      </c>
      <c r="V50" s="8">
        <f t="shared" si="6"/>
        <v>0</v>
      </c>
      <c r="W50" s="7">
        <v>0.11129288596618732</v>
      </c>
      <c r="X50" s="7">
        <v>9.3880241166861292E-2</v>
      </c>
      <c r="Y50" s="12">
        <v>0.9230973794731363</v>
      </c>
      <c r="Z50" s="12">
        <f t="shared" si="7"/>
        <v>8.6660604605435704E-2</v>
      </c>
      <c r="AA50" s="12">
        <f t="shared" si="8"/>
        <v>1.1854772056707552</v>
      </c>
      <c r="AB50" s="12">
        <f t="shared" si="9"/>
        <v>0.1027341713893901</v>
      </c>
      <c r="AE50" s="5">
        <v>61</v>
      </c>
      <c r="AF50" s="16">
        <v>0</v>
      </c>
      <c r="AG50" s="16">
        <v>0</v>
      </c>
      <c r="AH50" s="16">
        <v>0</v>
      </c>
      <c r="AI50" s="16">
        <v>0</v>
      </c>
      <c r="AJ50" s="8">
        <f t="shared" si="10"/>
        <v>0</v>
      </c>
      <c r="AK50" s="8">
        <f t="shared" si="11"/>
        <v>0</v>
      </c>
      <c r="AL50" s="7">
        <v>0.11129288596618732</v>
      </c>
      <c r="AM50" s="7">
        <v>9.3880241166861292E-2</v>
      </c>
      <c r="AN50" s="12">
        <v>0.9230973794731363</v>
      </c>
      <c r="AO50" s="12">
        <f t="shared" si="12"/>
        <v>8.6660604605435704E-2</v>
      </c>
      <c r="AP50" s="12">
        <f t="shared" si="13"/>
        <v>1.1854772056707552</v>
      </c>
      <c r="AQ50" s="12">
        <f t="shared" si="14"/>
        <v>0.1027341713893901</v>
      </c>
      <c r="AT50" s="5">
        <v>61</v>
      </c>
      <c r="AU50" s="16">
        <v>0</v>
      </c>
      <c r="AV50" s="16">
        <v>0</v>
      </c>
      <c r="AW50" s="16">
        <v>0</v>
      </c>
      <c r="AX50" s="16">
        <v>0</v>
      </c>
      <c r="AY50" s="8">
        <f t="shared" si="15"/>
        <v>0</v>
      </c>
      <c r="AZ50" s="8">
        <f t="shared" si="16"/>
        <v>0</v>
      </c>
      <c r="BA50" s="7">
        <v>0.11129288596618732</v>
      </c>
      <c r="BB50" s="7">
        <v>9.3880241166861292E-2</v>
      </c>
      <c r="BC50" s="12">
        <v>0.9230973794731363</v>
      </c>
      <c r="BD50" s="12">
        <f t="shared" si="17"/>
        <v>8.6660604605435704E-2</v>
      </c>
      <c r="BE50" s="12">
        <f t="shared" si="18"/>
        <v>1.1854772056707552</v>
      </c>
      <c r="BF50" s="12">
        <f t="shared" si="19"/>
        <v>0.1027341713893901</v>
      </c>
    </row>
    <row r="51" spans="1:58" x14ac:dyDescent="0.3">
      <c r="A51" s="5">
        <v>62</v>
      </c>
      <c r="B51" s="16">
        <v>0</v>
      </c>
      <c r="C51" s="16">
        <v>0</v>
      </c>
      <c r="D51" s="16">
        <v>0</v>
      </c>
      <c r="E51" s="16">
        <v>0</v>
      </c>
      <c r="F51" s="8">
        <f t="shared" si="0"/>
        <v>0</v>
      </c>
      <c r="G51" s="8">
        <f t="shared" si="1"/>
        <v>0</v>
      </c>
      <c r="H51" s="7">
        <f xml:space="preserve"> IF('SPF Coefficients'!$R$3 + 'SPF Coefficients'!$R$5*'Curve Info'!J52 + 'SPF Coefficients'!$R$6*'Curve Info'!D52 + 'SPF Coefficients'!$R$7*'Curve Info'!L52 + 'SPF Coefficients'!$R$9*'Curve Info'!H52 &lt;= 0, 0, 'SPF Coefficients'!$R$3 + 'SPF Coefficients'!$R$5*'Curve Info'!J52 + 'SPF Coefficients'!$R$6*'Curve Info'!D52 + 'SPF Coefficients'!$R$7*'Curve Info'!L52 + 'SPF Coefficients'!$R$9*'Curve Info'!H52)</f>
        <v>7.8795569174251345E-2</v>
      </c>
      <c r="I51" s="7">
        <f xml:space="preserve"> IF('SPF Coefficients'!$R$3 + 'SPF Coefficients'!$R$5*'Curve Info'!J52 + 'SPF Coefficients'!$R$6*'Curve Info'!D52 + 'SPF Coefficients'!$R$7*'Curve Info'!M52 + 'SPF Coefficients'!$R$9*'Curve Info'!H52 &lt;= 0, 0, 'SPF Coefficients'!$R$3 + 'SPF Coefficients'!$R$5*'Curve Info'!J52 + 'SPF Coefficients'!$R$6*'Curve Info'!D52 + 'SPF Coefficients'!$R$7*'Curve Info'!M52 + 'SPF Coefficients'!$R$9*'Curve Info'!H52)</f>
        <v>6.1382924374925318E-2</v>
      </c>
      <c r="J51" s="12">
        <f>1/(1+'SPF Coefficients'!$Q$10*I51)</f>
        <v>0.94834263209460612</v>
      </c>
      <c r="K51" s="12">
        <f t="shared" si="2"/>
        <v>5.8212044067380835E-2</v>
      </c>
      <c r="L51" s="12">
        <f t="shared" si="3"/>
        <v>1.2836724541334987</v>
      </c>
      <c r="M51" s="12">
        <f t="shared" si="4"/>
        <v>7.4725197468102134E-2</v>
      </c>
      <c r="P51" s="5">
        <v>62</v>
      </c>
      <c r="Q51" s="16">
        <v>0</v>
      </c>
      <c r="R51" s="16">
        <v>0</v>
      </c>
      <c r="S51" s="16">
        <v>0</v>
      </c>
      <c r="T51" s="16">
        <v>0</v>
      </c>
      <c r="U51" s="8">
        <f t="shared" si="5"/>
        <v>0</v>
      </c>
      <c r="V51" s="8">
        <f t="shared" si="6"/>
        <v>0</v>
      </c>
      <c r="W51" s="7">
        <v>7.8795569174251345E-2</v>
      </c>
      <c r="X51" s="7">
        <v>6.1382924374925318E-2</v>
      </c>
      <c r="Y51" s="12">
        <v>0.94834263209460612</v>
      </c>
      <c r="Z51" s="12">
        <f t="shared" si="7"/>
        <v>5.8212044067380835E-2</v>
      </c>
      <c r="AA51" s="12">
        <f t="shared" si="8"/>
        <v>1.2836724541334987</v>
      </c>
      <c r="AB51" s="12">
        <f t="shared" si="9"/>
        <v>7.4725197468102134E-2</v>
      </c>
      <c r="AE51" s="5">
        <v>62</v>
      </c>
      <c r="AF51" s="16">
        <v>0</v>
      </c>
      <c r="AG51" s="16">
        <v>0</v>
      </c>
      <c r="AH51" s="16">
        <v>0</v>
      </c>
      <c r="AI51" s="16">
        <v>0</v>
      </c>
      <c r="AJ51" s="8">
        <f t="shared" si="10"/>
        <v>0</v>
      </c>
      <c r="AK51" s="8">
        <f t="shared" si="11"/>
        <v>0</v>
      </c>
      <c r="AL51" s="7">
        <v>7.8795569174251345E-2</v>
      </c>
      <c r="AM51" s="7">
        <v>6.1382924374925318E-2</v>
      </c>
      <c r="AN51" s="12">
        <v>0.94834263209460612</v>
      </c>
      <c r="AO51" s="12">
        <f t="shared" si="12"/>
        <v>5.8212044067380835E-2</v>
      </c>
      <c r="AP51" s="12">
        <f t="shared" si="13"/>
        <v>1.2836724541334987</v>
      </c>
      <c r="AQ51" s="12">
        <f t="shared" si="14"/>
        <v>7.4725197468102134E-2</v>
      </c>
      <c r="AT51" s="5">
        <v>62</v>
      </c>
      <c r="AU51" s="16">
        <v>0</v>
      </c>
      <c r="AV51" s="16">
        <v>0</v>
      </c>
      <c r="AW51" s="16">
        <v>0</v>
      </c>
      <c r="AX51" s="16">
        <v>0</v>
      </c>
      <c r="AY51" s="8">
        <f t="shared" si="15"/>
        <v>0</v>
      </c>
      <c r="AZ51" s="8">
        <f t="shared" si="16"/>
        <v>0</v>
      </c>
      <c r="BA51" s="7">
        <v>7.8795569174251345E-2</v>
      </c>
      <c r="BB51" s="7">
        <v>6.1382924374925318E-2</v>
      </c>
      <c r="BC51" s="12">
        <v>0.94834263209460612</v>
      </c>
      <c r="BD51" s="12">
        <f t="shared" si="17"/>
        <v>5.8212044067380835E-2</v>
      </c>
      <c r="BE51" s="12">
        <f t="shared" si="18"/>
        <v>1.2836724541334987</v>
      </c>
      <c r="BF51" s="12">
        <f t="shared" si="19"/>
        <v>7.4725197468102134E-2</v>
      </c>
    </row>
    <row r="52" spans="1:58" x14ac:dyDescent="0.3">
      <c r="A52" s="5">
        <v>63</v>
      </c>
      <c r="B52" s="16">
        <v>0</v>
      </c>
      <c r="C52" s="16">
        <v>1</v>
      </c>
      <c r="D52" s="16">
        <v>0</v>
      </c>
      <c r="E52" s="16">
        <v>1</v>
      </c>
      <c r="F52" s="8">
        <f t="shared" si="0"/>
        <v>0</v>
      </c>
      <c r="G52" s="8">
        <f t="shared" si="1"/>
        <v>0.25</v>
      </c>
      <c r="H52" s="7">
        <f xml:space="preserve"> IF('SPF Coefficients'!$R$3 + 'SPF Coefficients'!$R$5*'Curve Info'!J53 + 'SPF Coefficients'!$R$6*'Curve Info'!D53 + 'SPF Coefficients'!$R$7*'Curve Info'!L53 + 'SPF Coefficients'!$R$9*'Curve Info'!H53 &lt;= 0, 0, 'SPF Coefficients'!$R$3 + 'SPF Coefficients'!$R$5*'Curve Info'!J53 + 'SPF Coefficients'!$R$6*'Curve Info'!D53 + 'SPF Coefficients'!$R$7*'Curve Info'!L53 + 'SPF Coefficients'!$R$9*'Curve Info'!H53)</f>
        <v>0.11658727600188837</v>
      </c>
      <c r="I52" s="7">
        <f xml:space="preserve"> IF('SPF Coefficients'!$R$3 + 'SPF Coefficients'!$R$5*'Curve Info'!J53 + 'SPF Coefficients'!$R$6*'Curve Info'!D53 + 'SPF Coefficients'!$R$7*'Curve Info'!M53 + 'SPF Coefficients'!$R$9*'Curve Info'!H53 &lt;= 0, 0, 'SPF Coefficients'!$R$3 + 'SPF Coefficients'!$R$5*'Curve Info'!J53 + 'SPF Coefficients'!$R$6*'Curve Info'!D53 + 'SPF Coefficients'!$R$7*'Curve Info'!M53 + 'SPF Coefficients'!$R$9*'Curve Info'!H53)</f>
        <v>9.9174631202562341E-2</v>
      </c>
      <c r="J52" s="12">
        <f>1/(1+'SPF Coefficients'!$Q$10*I52)</f>
        <v>0.91911125405787408</v>
      </c>
      <c r="K52" s="12">
        <f t="shared" si="2"/>
        <v>0.11137470614084573</v>
      </c>
      <c r="L52" s="12">
        <f t="shared" si="3"/>
        <v>1.1755755941634007</v>
      </c>
      <c r="M52" s="12">
        <f t="shared" si="4"/>
        <v>0.13092938634629889</v>
      </c>
      <c r="P52" s="5">
        <v>63</v>
      </c>
      <c r="Q52" s="16">
        <v>0</v>
      </c>
      <c r="R52" s="16">
        <v>0</v>
      </c>
      <c r="S52" s="16">
        <v>0</v>
      </c>
      <c r="T52" s="16">
        <v>0</v>
      </c>
      <c r="U52" s="8">
        <f t="shared" si="5"/>
        <v>0</v>
      </c>
      <c r="V52" s="8">
        <f t="shared" si="6"/>
        <v>0</v>
      </c>
      <c r="W52" s="7">
        <v>0.11658727600188837</v>
      </c>
      <c r="X52" s="7">
        <v>9.9174631202562341E-2</v>
      </c>
      <c r="Y52" s="12">
        <v>0.91911125405787408</v>
      </c>
      <c r="Z52" s="12">
        <f t="shared" si="7"/>
        <v>9.1152519655314249E-2</v>
      </c>
      <c r="AA52" s="12">
        <f t="shared" si="8"/>
        <v>1.1755755941634007</v>
      </c>
      <c r="AB52" s="12">
        <f t="shared" si="9"/>
        <v>0.10715667745328711</v>
      </c>
      <c r="AE52" s="5">
        <v>63</v>
      </c>
      <c r="AF52" s="16">
        <v>0</v>
      </c>
      <c r="AG52" s="16">
        <v>0</v>
      </c>
      <c r="AH52" s="16">
        <v>0</v>
      </c>
      <c r="AI52" s="16">
        <v>0</v>
      </c>
      <c r="AJ52" s="8">
        <f t="shared" si="10"/>
        <v>0</v>
      </c>
      <c r="AK52" s="8">
        <f t="shared" si="11"/>
        <v>0</v>
      </c>
      <c r="AL52" s="7">
        <v>0.11658727600188837</v>
      </c>
      <c r="AM52" s="7">
        <v>9.9174631202562341E-2</v>
      </c>
      <c r="AN52" s="12">
        <v>0.91911125405787408</v>
      </c>
      <c r="AO52" s="12">
        <f t="shared" si="12"/>
        <v>9.1152519655314249E-2</v>
      </c>
      <c r="AP52" s="12">
        <f t="shared" si="13"/>
        <v>1.1755755941634007</v>
      </c>
      <c r="AQ52" s="12">
        <f t="shared" si="14"/>
        <v>0.10715667745328711</v>
      </c>
      <c r="AT52" s="5">
        <v>63</v>
      </c>
      <c r="AU52" s="16">
        <v>0</v>
      </c>
      <c r="AV52" s="16">
        <v>0</v>
      </c>
      <c r="AW52" s="16">
        <v>0</v>
      </c>
      <c r="AX52" s="16">
        <v>0</v>
      </c>
      <c r="AY52" s="8">
        <f t="shared" si="15"/>
        <v>0</v>
      </c>
      <c r="AZ52" s="8">
        <f t="shared" si="16"/>
        <v>0</v>
      </c>
      <c r="BA52" s="7">
        <v>0.11658727600188837</v>
      </c>
      <c r="BB52" s="7">
        <v>9.9174631202562341E-2</v>
      </c>
      <c r="BC52" s="12">
        <v>0.91911125405787408</v>
      </c>
      <c r="BD52" s="12">
        <f t="shared" si="17"/>
        <v>9.1152519655314249E-2</v>
      </c>
      <c r="BE52" s="12">
        <f t="shared" si="18"/>
        <v>1.1755755941634007</v>
      </c>
      <c r="BF52" s="12">
        <f t="shared" si="19"/>
        <v>0.10715667745328711</v>
      </c>
    </row>
    <row r="53" spans="1:58" x14ac:dyDescent="0.3">
      <c r="A53" s="5">
        <v>65</v>
      </c>
      <c r="B53" s="16">
        <v>0</v>
      </c>
      <c r="C53" s="16">
        <v>0</v>
      </c>
      <c r="D53" s="16">
        <v>0</v>
      </c>
      <c r="E53" s="16">
        <v>0</v>
      </c>
      <c r="F53" s="8">
        <f t="shared" si="0"/>
        <v>0</v>
      </c>
      <c r="G53" s="8">
        <f t="shared" si="1"/>
        <v>0</v>
      </c>
      <c r="H53" s="7">
        <f xml:space="preserve"> IF('SPF Coefficients'!$R$3 + 'SPF Coefficients'!$R$5*'Curve Info'!J54 + 'SPF Coefficients'!$R$6*'Curve Info'!D54 + 'SPF Coefficients'!$R$7*'Curve Info'!L54 + 'SPF Coefficients'!$R$9*'Curve Info'!H54 &lt;= 0, 0, 'SPF Coefficients'!$R$3 + 'SPF Coefficients'!$R$5*'Curve Info'!J54 + 'SPF Coefficients'!$R$6*'Curve Info'!D54 + 'SPF Coefficients'!$R$7*'Curve Info'!L54 + 'SPF Coefficients'!$R$9*'Curve Info'!H54)</f>
        <v>0.12671095997283138</v>
      </c>
      <c r="I53" s="7">
        <f xml:space="preserve"> IF('SPF Coefficients'!$R$3 + 'SPF Coefficients'!$R$5*'Curve Info'!J54 + 'SPF Coefficients'!$R$6*'Curve Info'!D54 + 'SPF Coefficients'!$R$7*'Curve Info'!M54 + 'SPF Coefficients'!$R$9*'Curve Info'!H54 &lt;= 0, 0, 'SPF Coefficients'!$R$3 + 'SPF Coefficients'!$R$5*'Curve Info'!J54 + 'SPF Coefficients'!$R$6*'Curve Info'!D54 + 'SPF Coefficients'!$R$7*'Curve Info'!M54 + 'SPF Coefficients'!$R$9*'Curve Info'!H54)</f>
        <v>0.10929831517350536</v>
      </c>
      <c r="J53" s="12">
        <f>1/(1+'SPF Coefficients'!$Q$10*I53)</f>
        <v>0.91158423709946901</v>
      </c>
      <c r="K53" s="12">
        <f t="shared" si="2"/>
        <v>9.9634621253697195E-2</v>
      </c>
      <c r="L53" s="12">
        <f t="shared" si="3"/>
        <v>1.1593130211722327</v>
      </c>
      <c r="M53" s="12">
        <f t="shared" si="4"/>
        <v>0.11550771377897484</v>
      </c>
      <c r="P53" s="5">
        <v>65</v>
      </c>
      <c r="Q53" s="16">
        <v>0</v>
      </c>
      <c r="R53" s="16">
        <v>0</v>
      </c>
      <c r="S53" s="16">
        <v>0</v>
      </c>
      <c r="T53" s="16">
        <v>0</v>
      </c>
      <c r="U53" s="8">
        <f t="shared" si="5"/>
        <v>0</v>
      </c>
      <c r="V53" s="8">
        <f t="shared" si="6"/>
        <v>0</v>
      </c>
      <c r="W53" s="7">
        <v>0.12671095997283138</v>
      </c>
      <c r="X53" s="7">
        <v>0.10929831517350536</v>
      </c>
      <c r="Y53" s="12">
        <v>0.91158423709946901</v>
      </c>
      <c r="Z53" s="12">
        <f t="shared" si="7"/>
        <v>9.9634621253697195E-2</v>
      </c>
      <c r="AA53" s="12">
        <f t="shared" si="8"/>
        <v>1.1593130211722327</v>
      </c>
      <c r="AB53" s="12">
        <f t="shared" si="9"/>
        <v>0.11550771377897484</v>
      </c>
      <c r="AE53" s="5">
        <v>65</v>
      </c>
      <c r="AF53" s="16">
        <v>0</v>
      </c>
      <c r="AG53" s="16">
        <v>0</v>
      </c>
      <c r="AH53" s="16">
        <v>0</v>
      </c>
      <c r="AI53" s="16">
        <v>0</v>
      </c>
      <c r="AJ53" s="8">
        <f t="shared" si="10"/>
        <v>0</v>
      </c>
      <c r="AK53" s="8">
        <f t="shared" si="11"/>
        <v>0</v>
      </c>
      <c r="AL53" s="7">
        <v>0.12671095997283138</v>
      </c>
      <c r="AM53" s="7">
        <v>0.10929831517350536</v>
      </c>
      <c r="AN53" s="12">
        <v>0.91158423709946901</v>
      </c>
      <c r="AO53" s="12">
        <f t="shared" si="12"/>
        <v>9.9634621253697195E-2</v>
      </c>
      <c r="AP53" s="12">
        <f t="shared" si="13"/>
        <v>1.1593130211722327</v>
      </c>
      <c r="AQ53" s="12">
        <f t="shared" si="14"/>
        <v>0.11550771377897484</v>
      </c>
      <c r="AT53" s="5">
        <v>65</v>
      </c>
      <c r="AU53" s="16">
        <v>0</v>
      </c>
      <c r="AV53" s="16">
        <v>0</v>
      </c>
      <c r="AW53" s="16">
        <v>0</v>
      </c>
      <c r="AX53" s="16">
        <v>0</v>
      </c>
      <c r="AY53" s="8">
        <f t="shared" si="15"/>
        <v>0</v>
      </c>
      <c r="AZ53" s="8">
        <f t="shared" si="16"/>
        <v>0</v>
      </c>
      <c r="BA53" s="7">
        <v>0.12671095997283138</v>
      </c>
      <c r="BB53" s="7">
        <v>0.10929831517350536</v>
      </c>
      <c r="BC53" s="12">
        <v>0.91158423709946901</v>
      </c>
      <c r="BD53" s="12">
        <f t="shared" si="17"/>
        <v>9.9634621253697195E-2</v>
      </c>
      <c r="BE53" s="12">
        <f t="shared" si="18"/>
        <v>1.1593130211722327</v>
      </c>
      <c r="BF53" s="12">
        <f t="shared" si="19"/>
        <v>0.11550771377897484</v>
      </c>
    </row>
    <row r="54" spans="1:58" x14ac:dyDescent="0.3">
      <c r="A54" s="5">
        <v>66</v>
      </c>
      <c r="B54" s="16">
        <v>0</v>
      </c>
      <c r="C54" s="16">
        <v>0</v>
      </c>
      <c r="D54" s="16">
        <v>0</v>
      </c>
      <c r="E54" s="16">
        <v>0</v>
      </c>
      <c r="F54" s="8">
        <f t="shared" si="0"/>
        <v>0</v>
      </c>
      <c r="G54" s="8">
        <f t="shared" si="1"/>
        <v>0</v>
      </c>
      <c r="H54" s="7">
        <f xml:space="preserve"> IF('SPF Coefficients'!$R$3 + 'SPF Coefficients'!$R$5*'Curve Info'!J55 + 'SPF Coefficients'!$R$6*'Curve Info'!D55 + 'SPF Coefficients'!$R$7*'Curve Info'!L55 + 'SPF Coefficients'!$R$9*'Curve Info'!H55 &lt;= 0, 0, 'SPF Coefficients'!$R$3 + 'SPF Coefficients'!$R$5*'Curve Info'!J55 + 'SPF Coefficients'!$R$6*'Curve Info'!D55 + 'SPF Coefficients'!$R$7*'Curve Info'!L55 + 'SPF Coefficients'!$R$9*'Curve Info'!H55)</f>
        <v>9.1093598252247401E-2</v>
      </c>
      <c r="I54" s="7">
        <f xml:space="preserve"> IF('SPF Coefficients'!$R$3 + 'SPF Coefficients'!$R$5*'Curve Info'!J55 + 'SPF Coefficients'!$R$6*'Curve Info'!D55 + 'SPF Coefficients'!$R$7*'Curve Info'!M55 + 'SPF Coefficients'!$R$9*'Curve Info'!H55 &lt;= 0, 0, 'SPF Coefficients'!$R$3 + 'SPF Coefficients'!$R$5*'Curve Info'!J55 + 'SPF Coefficients'!$R$6*'Curve Info'!D55 + 'SPF Coefficients'!$R$7*'Curve Info'!M55 + 'SPF Coefficients'!$R$9*'Curve Info'!H55)</f>
        <v>7.3680953452921374E-2</v>
      </c>
      <c r="J54" s="12">
        <f>1/(1+'SPF Coefficients'!$Q$10*I54)</f>
        <v>0.93862827980083829</v>
      </c>
      <c r="K54" s="12">
        <f t="shared" si="2"/>
        <v>6.9159026593601222E-2</v>
      </c>
      <c r="L54" s="12">
        <f t="shared" si="3"/>
        <v>1.2363249114366019</v>
      </c>
      <c r="M54" s="12">
        <f t="shared" si="4"/>
        <v>8.5503027428375636E-2</v>
      </c>
      <c r="P54" s="5">
        <v>66</v>
      </c>
      <c r="Q54" s="16">
        <v>0</v>
      </c>
      <c r="R54" s="16">
        <v>0</v>
      </c>
      <c r="S54" s="16">
        <v>0</v>
      </c>
      <c r="T54" s="16">
        <v>0</v>
      </c>
      <c r="U54" s="8">
        <f t="shared" si="5"/>
        <v>0</v>
      </c>
      <c r="V54" s="8">
        <f t="shared" si="6"/>
        <v>0</v>
      </c>
      <c r="W54" s="7">
        <v>9.1093598252247401E-2</v>
      </c>
      <c r="X54" s="7">
        <v>7.3680953452921374E-2</v>
      </c>
      <c r="Y54" s="12">
        <v>0.93862827980083829</v>
      </c>
      <c r="Z54" s="12">
        <f t="shared" si="7"/>
        <v>6.9159026593601222E-2</v>
      </c>
      <c r="AA54" s="12">
        <f t="shared" si="8"/>
        <v>1.2363249114366019</v>
      </c>
      <c r="AB54" s="12">
        <f t="shared" si="9"/>
        <v>8.5503027428375636E-2</v>
      </c>
      <c r="AE54" s="5">
        <v>66</v>
      </c>
      <c r="AF54" s="16">
        <v>0</v>
      </c>
      <c r="AG54" s="16">
        <v>0</v>
      </c>
      <c r="AH54" s="16">
        <v>0</v>
      </c>
      <c r="AI54" s="16">
        <v>0</v>
      </c>
      <c r="AJ54" s="8">
        <f t="shared" si="10"/>
        <v>0</v>
      </c>
      <c r="AK54" s="8">
        <f t="shared" si="11"/>
        <v>0</v>
      </c>
      <c r="AL54" s="7">
        <v>9.1093598252247401E-2</v>
      </c>
      <c r="AM54" s="7">
        <v>7.3680953452921374E-2</v>
      </c>
      <c r="AN54" s="12">
        <v>0.93862827980083829</v>
      </c>
      <c r="AO54" s="12">
        <f t="shared" si="12"/>
        <v>6.9159026593601222E-2</v>
      </c>
      <c r="AP54" s="12">
        <f t="shared" si="13"/>
        <v>1.2363249114366019</v>
      </c>
      <c r="AQ54" s="12">
        <f t="shared" si="14"/>
        <v>8.5503027428375636E-2</v>
      </c>
      <c r="AT54" s="5">
        <v>66</v>
      </c>
      <c r="AU54" s="16">
        <v>0</v>
      </c>
      <c r="AV54" s="16">
        <v>0</v>
      </c>
      <c r="AW54" s="16">
        <v>0</v>
      </c>
      <c r="AX54" s="16">
        <v>0</v>
      </c>
      <c r="AY54" s="8">
        <f t="shared" si="15"/>
        <v>0</v>
      </c>
      <c r="AZ54" s="8">
        <f t="shared" si="16"/>
        <v>0</v>
      </c>
      <c r="BA54" s="7">
        <v>9.1093598252247401E-2</v>
      </c>
      <c r="BB54" s="7">
        <v>7.3680953452921374E-2</v>
      </c>
      <c r="BC54" s="12">
        <v>0.93862827980083829</v>
      </c>
      <c r="BD54" s="12">
        <f t="shared" si="17"/>
        <v>6.9159026593601222E-2</v>
      </c>
      <c r="BE54" s="12">
        <f t="shared" si="18"/>
        <v>1.2363249114366019</v>
      </c>
      <c r="BF54" s="12">
        <f t="shared" si="19"/>
        <v>8.5503027428375636E-2</v>
      </c>
    </row>
    <row r="55" spans="1:58" x14ac:dyDescent="0.3">
      <c r="A55" s="5">
        <v>67</v>
      </c>
      <c r="B55" s="16">
        <v>0</v>
      </c>
      <c r="C55" s="16">
        <v>0</v>
      </c>
      <c r="D55" s="16">
        <v>0</v>
      </c>
      <c r="E55" s="16">
        <v>0</v>
      </c>
      <c r="F55" s="8">
        <f t="shared" si="0"/>
        <v>0</v>
      </c>
      <c r="G55" s="8">
        <f t="shared" si="1"/>
        <v>0</v>
      </c>
      <c r="H55" s="7">
        <f xml:space="preserve"> IF('SPF Coefficients'!$R$3 + 'SPF Coefficients'!$R$5*'Curve Info'!J56 + 'SPF Coefficients'!$R$6*'Curve Info'!D56 + 'SPF Coefficients'!$R$7*'Curve Info'!L56 + 'SPF Coefficients'!$R$9*'Curve Info'!H56 &lt;= 0, 0, 'SPF Coefficients'!$R$3 + 'SPF Coefficients'!$R$5*'Curve Info'!J56 + 'SPF Coefficients'!$R$6*'Curve Info'!D56 + 'SPF Coefficients'!$R$7*'Curve Info'!L56 + 'SPF Coefficients'!$R$9*'Curve Info'!H56)</f>
        <v>0.114924973220903</v>
      </c>
      <c r="I55" s="7">
        <f xml:space="preserve"> IF('SPF Coefficients'!$R$3 + 'SPF Coefficients'!$R$5*'Curve Info'!J56 + 'SPF Coefficients'!$R$6*'Curve Info'!D56 + 'SPF Coefficients'!$R$7*'Curve Info'!M56 + 'SPF Coefficients'!$R$9*'Curve Info'!H56 &lt;= 0, 0, 'SPF Coefficients'!$R$3 + 'SPF Coefficients'!$R$5*'Curve Info'!J56 + 'SPF Coefficients'!$R$6*'Curve Info'!D56 + 'SPF Coefficients'!$R$7*'Curve Info'!M56 + 'SPF Coefficients'!$R$9*'Curve Info'!H56)</f>
        <v>9.7512328421576977E-2</v>
      </c>
      <c r="J55" s="12">
        <f>1/(1+'SPF Coefficients'!$Q$10*I55)</f>
        <v>0.92035908267765154</v>
      </c>
      <c r="K55" s="12">
        <f t="shared" si="2"/>
        <v>8.9746357135844473E-2</v>
      </c>
      <c r="L55" s="12">
        <f t="shared" si="3"/>
        <v>1.1785686495357346</v>
      </c>
      <c r="M55" s="12">
        <f t="shared" si="4"/>
        <v>0.10577224293034396</v>
      </c>
      <c r="P55" s="5">
        <v>67</v>
      </c>
      <c r="Q55" s="16">
        <v>0</v>
      </c>
      <c r="R55" s="16">
        <v>0</v>
      </c>
      <c r="S55" s="16">
        <v>0</v>
      </c>
      <c r="T55" s="16">
        <v>0</v>
      </c>
      <c r="U55" s="8">
        <f t="shared" si="5"/>
        <v>0</v>
      </c>
      <c r="V55" s="8">
        <f t="shared" si="6"/>
        <v>0</v>
      </c>
      <c r="W55" s="7">
        <v>0.114924973220903</v>
      </c>
      <c r="X55" s="7">
        <v>9.7512328421576977E-2</v>
      </c>
      <c r="Y55" s="12">
        <v>0.92035908267765154</v>
      </c>
      <c r="Z55" s="12">
        <f t="shared" si="7"/>
        <v>8.9746357135844473E-2</v>
      </c>
      <c r="AA55" s="12">
        <f t="shared" si="8"/>
        <v>1.1785686495357346</v>
      </c>
      <c r="AB55" s="12">
        <f t="shared" si="9"/>
        <v>0.10577224293034396</v>
      </c>
      <c r="AE55" s="5">
        <v>67</v>
      </c>
      <c r="AF55" s="16">
        <v>0</v>
      </c>
      <c r="AG55" s="16">
        <v>0</v>
      </c>
      <c r="AH55" s="16">
        <v>0</v>
      </c>
      <c r="AI55" s="16">
        <v>0</v>
      </c>
      <c r="AJ55" s="8">
        <f t="shared" si="10"/>
        <v>0</v>
      </c>
      <c r="AK55" s="8">
        <f t="shared" si="11"/>
        <v>0</v>
      </c>
      <c r="AL55" s="7">
        <v>0.114924973220903</v>
      </c>
      <c r="AM55" s="7">
        <v>9.7512328421576977E-2</v>
      </c>
      <c r="AN55" s="12">
        <v>0.92035908267765154</v>
      </c>
      <c r="AO55" s="12">
        <f t="shared" si="12"/>
        <v>8.9746357135844473E-2</v>
      </c>
      <c r="AP55" s="12">
        <f t="shared" si="13"/>
        <v>1.1785686495357346</v>
      </c>
      <c r="AQ55" s="12">
        <f t="shared" si="14"/>
        <v>0.10577224293034396</v>
      </c>
      <c r="AT55" s="5">
        <v>67</v>
      </c>
      <c r="AU55" s="16">
        <v>0</v>
      </c>
      <c r="AV55" s="16">
        <v>0</v>
      </c>
      <c r="AW55" s="16">
        <v>0</v>
      </c>
      <c r="AX55" s="16">
        <v>0</v>
      </c>
      <c r="AY55" s="8">
        <f t="shared" si="15"/>
        <v>0</v>
      </c>
      <c r="AZ55" s="8">
        <f t="shared" si="16"/>
        <v>0</v>
      </c>
      <c r="BA55" s="7">
        <v>0.114924973220903</v>
      </c>
      <c r="BB55" s="7">
        <v>9.7512328421576977E-2</v>
      </c>
      <c r="BC55" s="12">
        <v>0.92035908267765154</v>
      </c>
      <c r="BD55" s="12">
        <f t="shared" si="17"/>
        <v>8.9746357135844473E-2</v>
      </c>
      <c r="BE55" s="12">
        <f t="shared" si="18"/>
        <v>1.1785686495357346</v>
      </c>
      <c r="BF55" s="12">
        <f t="shared" si="19"/>
        <v>0.10577224293034396</v>
      </c>
    </row>
    <row r="56" spans="1:58" x14ac:dyDescent="0.3">
      <c r="A56" s="5">
        <v>68</v>
      </c>
      <c r="B56" s="16">
        <v>2</v>
      </c>
      <c r="C56" s="16">
        <v>0</v>
      </c>
      <c r="D56" s="16">
        <v>0</v>
      </c>
      <c r="E56" s="16">
        <v>2</v>
      </c>
      <c r="F56" s="8">
        <f t="shared" si="0"/>
        <v>0.66666666666666663</v>
      </c>
      <c r="G56" s="8">
        <f t="shared" si="1"/>
        <v>0</v>
      </c>
      <c r="H56" s="7">
        <f xml:space="preserve"> IF('SPF Coefficients'!$R$3 + 'SPF Coefficients'!$R$5*'Curve Info'!J57 + 'SPF Coefficients'!$R$6*'Curve Info'!D57 + 'SPF Coefficients'!$R$7*'Curve Info'!L57 + 'SPF Coefficients'!$R$9*'Curve Info'!H57 &lt;= 0, 0, 'SPF Coefficients'!$R$3 + 'SPF Coefficients'!$R$5*'Curve Info'!J57 + 'SPF Coefficients'!$R$6*'Curve Info'!D57 + 'SPF Coefficients'!$R$7*'Curve Info'!L57 + 'SPF Coefficients'!$R$9*'Curve Info'!H57)</f>
        <v>0.16664226872091784</v>
      </c>
      <c r="I56" s="7">
        <f xml:space="preserve"> IF('SPF Coefficients'!$R$3 + 'SPF Coefficients'!$R$5*'Curve Info'!J57 + 'SPF Coefficients'!$R$6*'Curve Info'!D57 + 'SPF Coefficients'!$R$7*'Curve Info'!M57 + 'SPF Coefficients'!$R$9*'Curve Info'!H57 &lt;= 0, 0, 'SPF Coefficients'!$R$3 + 'SPF Coefficients'!$R$5*'Curve Info'!J57 + 'SPF Coefficients'!$R$6*'Curve Info'!D57 + 'SPF Coefficients'!$R$7*'Curve Info'!M57 + 'SPF Coefficients'!$R$9*'Curve Info'!H57)</f>
        <v>0.17868415135706875</v>
      </c>
      <c r="J56" s="12">
        <f>1/(1+'SPF Coefficients'!$Q$10*I56)</f>
        <v>0.86313723482055082</v>
      </c>
      <c r="K56" s="12">
        <f t="shared" si="2"/>
        <v>0.1542289443085971</v>
      </c>
      <c r="L56" s="12">
        <f t="shared" si="3"/>
        <v>0.9326079982768738</v>
      </c>
      <c r="M56" s="12">
        <f t="shared" si="4"/>
        <v>0.14383514702799619</v>
      </c>
      <c r="P56" s="5">
        <v>68</v>
      </c>
      <c r="Q56" s="16">
        <v>0</v>
      </c>
      <c r="R56" s="16">
        <v>0</v>
      </c>
      <c r="S56" s="16">
        <v>0</v>
      </c>
      <c r="T56" s="16">
        <v>0</v>
      </c>
      <c r="U56" s="8">
        <f t="shared" si="5"/>
        <v>0</v>
      </c>
      <c r="V56" s="8">
        <f t="shared" si="6"/>
        <v>0</v>
      </c>
      <c r="W56" s="7">
        <v>0.16664226872091784</v>
      </c>
      <c r="X56" s="7">
        <v>0.17868415135706875</v>
      </c>
      <c r="Y56" s="12">
        <v>0.86313723482055082</v>
      </c>
      <c r="Z56" s="12">
        <f t="shared" si="7"/>
        <v>0.1542289443085971</v>
      </c>
      <c r="AA56" s="12">
        <f t="shared" si="8"/>
        <v>0.9326079982768738</v>
      </c>
      <c r="AB56" s="12">
        <f t="shared" si="9"/>
        <v>0.14383514702799619</v>
      </c>
      <c r="AE56" s="5">
        <v>68</v>
      </c>
      <c r="AF56" s="16">
        <v>0</v>
      </c>
      <c r="AG56" s="16">
        <v>0</v>
      </c>
      <c r="AH56" s="16">
        <v>0</v>
      </c>
      <c r="AI56" s="16">
        <v>0</v>
      </c>
      <c r="AJ56" s="8">
        <f t="shared" si="10"/>
        <v>0</v>
      </c>
      <c r="AK56" s="8">
        <f t="shared" si="11"/>
        <v>0</v>
      </c>
      <c r="AL56" s="7">
        <v>0.16664226872091784</v>
      </c>
      <c r="AM56" s="7">
        <v>0.17868415135706875</v>
      </c>
      <c r="AN56" s="12">
        <v>0.86313723482055082</v>
      </c>
      <c r="AO56" s="12">
        <f t="shared" si="12"/>
        <v>0.1542289443085971</v>
      </c>
      <c r="AP56" s="12">
        <f t="shared" si="13"/>
        <v>0.9326079982768738</v>
      </c>
      <c r="AQ56" s="12">
        <f t="shared" si="14"/>
        <v>0.14383514702799619</v>
      </c>
      <c r="AT56" s="5">
        <v>68</v>
      </c>
      <c r="AU56" s="16">
        <v>0</v>
      </c>
      <c r="AV56" s="16">
        <v>0</v>
      </c>
      <c r="AW56" s="16">
        <v>0</v>
      </c>
      <c r="AX56" s="16">
        <v>0</v>
      </c>
      <c r="AY56" s="8">
        <f t="shared" si="15"/>
        <v>0</v>
      </c>
      <c r="AZ56" s="8">
        <f t="shared" si="16"/>
        <v>0</v>
      </c>
      <c r="BA56" s="7">
        <v>0.16664226872091784</v>
      </c>
      <c r="BB56" s="7">
        <v>0.17868415135706875</v>
      </c>
      <c r="BC56" s="12">
        <v>0.86313723482055082</v>
      </c>
      <c r="BD56" s="12">
        <f t="shared" si="17"/>
        <v>0.1542289443085971</v>
      </c>
      <c r="BE56" s="12">
        <f t="shared" si="18"/>
        <v>0.9326079982768738</v>
      </c>
      <c r="BF56" s="12">
        <f t="shared" si="19"/>
        <v>0.14383514702799619</v>
      </c>
    </row>
    <row r="57" spans="1:58" x14ac:dyDescent="0.3">
      <c r="A57" s="5">
        <v>69</v>
      </c>
      <c r="B57" s="16">
        <v>3</v>
      </c>
      <c r="C57" s="16">
        <v>4</v>
      </c>
      <c r="D57" s="16">
        <v>0</v>
      </c>
      <c r="E57" s="16">
        <v>7</v>
      </c>
      <c r="F57" s="8">
        <f t="shared" si="0"/>
        <v>1</v>
      </c>
      <c r="G57" s="8">
        <f t="shared" si="1"/>
        <v>1</v>
      </c>
      <c r="H57" s="7">
        <f xml:space="preserve"> IF('SPF Coefficients'!$R$3 + 'SPF Coefficients'!$R$5*'Curve Info'!J58 + 'SPF Coefficients'!$R$6*'Curve Info'!D58 + 'SPF Coefficients'!$R$7*'Curve Info'!L58 + 'SPF Coefficients'!$R$9*'Curve Info'!H58 &lt;= 0, 0, 'SPF Coefficients'!$R$3 + 'SPF Coefficients'!$R$5*'Curve Info'!J58 + 'SPF Coefficients'!$R$6*'Curve Info'!D58 + 'SPF Coefficients'!$R$7*'Curve Info'!L58 + 'SPF Coefficients'!$R$9*'Curve Info'!H58)</f>
        <v>0.15491327838915081</v>
      </c>
      <c r="I57" s="7">
        <f xml:space="preserve"> IF('SPF Coefficients'!$R$3 + 'SPF Coefficients'!$R$5*'Curve Info'!J58 + 'SPF Coefficients'!$R$6*'Curve Info'!D58 + 'SPF Coefficients'!$R$7*'Curve Info'!M58 + 'SPF Coefficients'!$R$9*'Curve Info'!H58 &lt;= 0, 0, 'SPF Coefficients'!$R$3 + 'SPF Coefficients'!$R$5*'Curve Info'!J58 + 'SPF Coefficients'!$R$6*'Curve Info'!D58 + 'SPF Coefficients'!$R$7*'Curve Info'!M58 + 'SPF Coefficients'!$R$9*'Curve Info'!H58)</f>
        <v>0.16695516102530172</v>
      </c>
      <c r="J57" s="12">
        <f>1/(1+'SPF Coefficients'!$Q$10*I57)</f>
        <v>0.87096177817546772</v>
      </c>
      <c r="K57" s="12">
        <f t="shared" si="2"/>
        <v>0.27444978574670065</v>
      </c>
      <c r="L57" s="12">
        <f t="shared" si="3"/>
        <v>0.92787355262215587</v>
      </c>
      <c r="M57" s="12">
        <f t="shared" si="4"/>
        <v>0.25465469771718063</v>
      </c>
      <c r="P57" s="5">
        <v>69</v>
      </c>
      <c r="Q57" s="16">
        <v>0</v>
      </c>
      <c r="R57" s="16">
        <v>0</v>
      </c>
      <c r="S57" s="16">
        <v>0</v>
      </c>
      <c r="T57" s="16">
        <v>0</v>
      </c>
      <c r="U57" s="8">
        <f t="shared" si="5"/>
        <v>0</v>
      </c>
      <c r="V57" s="8">
        <f t="shared" si="6"/>
        <v>0</v>
      </c>
      <c r="W57" s="7">
        <v>0.15491327838915081</v>
      </c>
      <c r="X57" s="7">
        <v>0.16695516102530172</v>
      </c>
      <c r="Y57" s="12">
        <v>0.87096177817546772</v>
      </c>
      <c r="Z57" s="12">
        <f t="shared" si="7"/>
        <v>0.14541156392216834</v>
      </c>
      <c r="AA57" s="12">
        <f t="shared" si="8"/>
        <v>0.92787355262215587</v>
      </c>
      <c r="AB57" s="12">
        <f t="shared" si="9"/>
        <v>0.13492354440880605</v>
      </c>
      <c r="AE57" s="5">
        <v>69</v>
      </c>
      <c r="AF57" s="16">
        <v>0</v>
      </c>
      <c r="AG57" s="16">
        <v>0</v>
      </c>
      <c r="AH57" s="16">
        <v>0</v>
      </c>
      <c r="AI57" s="16">
        <v>0</v>
      </c>
      <c r="AJ57" s="8">
        <f t="shared" si="10"/>
        <v>0</v>
      </c>
      <c r="AK57" s="8">
        <f t="shared" si="11"/>
        <v>0</v>
      </c>
      <c r="AL57" s="7">
        <v>0.15491327838915081</v>
      </c>
      <c r="AM57" s="7">
        <v>0.16695516102530172</v>
      </c>
      <c r="AN57" s="12">
        <v>0.87096177817546772</v>
      </c>
      <c r="AO57" s="12">
        <f t="shared" si="12"/>
        <v>0.14541156392216834</v>
      </c>
      <c r="AP57" s="12">
        <f t="shared" si="13"/>
        <v>0.92787355262215587</v>
      </c>
      <c r="AQ57" s="12">
        <f t="shared" si="14"/>
        <v>0.13492354440880605</v>
      </c>
      <c r="AT57" s="5">
        <v>69</v>
      </c>
      <c r="AU57" s="16">
        <v>0</v>
      </c>
      <c r="AV57" s="16">
        <v>0</v>
      </c>
      <c r="AW57" s="16">
        <v>0</v>
      </c>
      <c r="AX57" s="16">
        <v>0</v>
      </c>
      <c r="AY57" s="8">
        <f t="shared" si="15"/>
        <v>0</v>
      </c>
      <c r="AZ57" s="8">
        <f t="shared" si="16"/>
        <v>0</v>
      </c>
      <c r="BA57" s="7">
        <v>0.15491327838915081</v>
      </c>
      <c r="BB57" s="7">
        <v>0.16695516102530172</v>
      </c>
      <c r="BC57" s="12">
        <v>0.87096177817546772</v>
      </c>
      <c r="BD57" s="12">
        <f t="shared" si="17"/>
        <v>0.14541156392216834</v>
      </c>
      <c r="BE57" s="12">
        <f t="shared" si="18"/>
        <v>0.92787355262215587</v>
      </c>
      <c r="BF57" s="12">
        <f t="shared" si="19"/>
        <v>0.13492354440880605</v>
      </c>
    </row>
    <row r="58" spans="1:58" x14ac:dyDescent="0.3">
      <c r="A58" s="5">
        <v>70</v>
      </c>
      <c r="B58" s="16">
        <v>2</v>
      </c>
      <c r="C58" s="16">
        <v>2</v>
      </c>
      <c r="D58" s="16">
        <v>0</v>
      </c>
      <c r="E58" s="16">
        <v>4</v>
      </c>
      <c r="F58" s="8">
        <f t="shared" si="0"/>
        <v>0.66666666666666663</v>
      </c>
      <c r="G58" s="8">
        <f t="shared" si="1"/>
        <v>0.5</v>
      </c>
      <c r="H58" s="7">
        <f xml:space="preserve"> IF('SPF Coefficients'!$R$3 + 'SPF Coefficients'!$R$5*'Curve Info'!J59 + 'SPF Coefficients'!$R$6*'Curve Info'!D59 + 'SPF Coefficients'!$R$7*'Curve Info'!L59 + 'SPF Coefficients'!$R$9*'Curve Info'!H59 &lt;= 0, 0, 'SPF Coefficients'!$R$3 + 'SPF Coefficients'!$R$5*'Curve Info'!J59 + 'SPF Coefficients'!$R$6*'Curve Info'!D59 + 'SPF Coefficients'!$R$7*'Curve Info'!L59 + 'SPF Coefficients'!$R$9*'Curve Info'!H59)</f>
        <v>0.18571375019450431</v>
      </c>
      <c r="I58" s="7">
        <f xml:space="preserve"> IF('SPF Coefficients'!$R$3 + 'SPF Coefficients'!$R$5*'Curve Info'!J59 + 'SPF Coefficients'!$R$6*'Curve Info'!D59 + 'SPF Coefficients'!$R$7*'Curve Info'!M59 + 'SPF Coefficients'!$R$9*'Curve Info'!H59 &lt;= 0, 0, 'SPF Coefficients'!$R$3 + 'SPF Coefficients'!$R$5*'Curve Info'!J59 + 'SPF Coefficients'!$R$6*'Curve Info'!D59 + 'SPF Coefficients'!$R$7*'Curve Info'!M59 + 'SPF Coefficients'!$R$9*'Curve Info'!H59)</f>
        <v>0.19775563283065523</v>
      </c>
      <c r="J58" s="12">
        <f>1/(1+'SPF Coefficients'!$Q$10*I58)</f>
        <v>0.85071026115501525</v>
      </c>
      <c r="K58" s="12">
        <f t="shared" si="2"/>
        <v>0.2428776154727344</v>
      </c>
      <c r="L58" s="12">
        <f t="shared" si="3"/>
        <v>0.93910725846953358</v>
      </c>
      <c r="M58" s="12">
        <f t="shared" si="4"/>
        <v>0.22808813161021718</v>
      </c>
      <c r="P58" s="5">
        <v>70</v>
      </c>
      <c r="Q58" s="16">
        <v>0</v>
      </c>
      <c r="R58" s="16">
        <v>0</v>
      </c>
      <c r="S58" s="16">
        <v>0</v>
      </c>
      <c r="T58" s="16">
        <v>0</v>
      </c>
      <c r="U58" s="8">
        <f t="shared" si="5"/>
        <v>0</v>
      </c>
      <c r="V58" s="8">
        <f t="shared" si="6"/>
        <v>0</v>
      </c>
      <c r="W58" s="7">
        <v>0.18571375019450431</v>
      </c>
      <c r="X58" s="7">
        <v>0.19775563283065523</v>
      </c>
      <c r="Y58" s="12">
        <v>0.85071026115501525</v>
      </c>
      <c r="Z58" s="12">
        <f t="shared" si="7"/>
        <v>0.16823274605024202</v>
      </c>
      <c r="AA58" s="12">
        <f t="shared" si="8"/>
        <v>0.93910725846953358</v>
      </c>
      <c r="AB58" s="12">
        <f t="shared" si="9"/>
        <v>0.15798859292804404</v>
      </c>
      <c r="AE58" s="5">
        <v>70</v>
      </c>
      <c r="AF58" s="16">
        <v>0</v>
      </c>
      <c r="AG58" s="16">
        <v>0</v>
      </c>
      <c r="AH58" s="16">
        <v>0</v>
      </c>
      <c r="AI58" s="16">
        <v>0</v>
      </c>
      <c r="AJ58" s="8">
        <f t="shared" si="10"/>
        <v>0</v>
      </c>
      <c r="AK58" s="8">
        <f t="shared" si="11"/>
        <v>0</v>
      </c>
      <c r="AL58" s="7">
        <v>0.18571375019450431</v>
      </c>
      <c r="AM58" s="7">
        <v>0.19775563283065523</v>
      </c>
      <c r="AN58" s="12">
        <v>0.85071026115501525</v>
      </c>
      <c r="AO58" s="12">
        <f t="shared" si="12"/>
        <v>0.16823274605024202</v>
      </c>
      <c r="AP58" s="12">
        <f t="shared" si="13"/>
        <v>0.93910725846953358</v>
      </c>
      <c r="AQ58" s="12">
        <f t="shared" si="14"/>
        <v>0.15798859292804404</v>
      </c>
      <c r="AT58" s="5">
        <v>70</v>
      </c>
      <c r="AU58" s="16">
        <v>0</v>
      </c>
      <c r="AV58" s="16">
        <v>0</v>
      </c>
      <c r="AW58" s="16">
        <v>0</v>
      </c>
      <c r="AX58" s="16">
        <v>0</v>
      </c>
      <c r="AY58" s="8">
        <f t="shared" si="15"/>
        <v>0</v>
      </c>
      <c r="AZ58" s="8">
        <f t="shared" si="16"/>
        <v>0</v>
      </c>
      <c r="BA58" s="7">
        <v>0.18571375019450431</v>
      </c>
      <c r="BB58" s="7">
        <v>0.19775563283065523</v>
      </c>
      <c r="BC58" s="12">
        <v>0.85071026115501525</v>
      </c>
      <c r="BD58" s="12">
        <f t="shared" si="17"/>
        <v>0.16823274605024202</v>
      </c>
      <c r="BE58" s="12">
        <f t="shared" si="18"/>
        <v>0.93910725846953358</v>
      </c>
      <c r="BF58" s="12">
        <f t="shared" si="19"/>
        <v>0.15798859292804404</v>
      </c>
    </row>
    <row r="59" spans="1:58" x14ac:dyDescent="0.3">
      <c r="A59" s="5">
        <v>71</v>
      </c>
      <c r="B59" s="16">
        <v>0</v>
      </c>
      <c r="C59" s="16">
        <v>0</v>
      </c>
      <c r="D59" s="16">
        <v>0</v>
      </c>
      <c r="E59" s="16">
        <v>0</v>
      </c>
      <c r="F59" s="8">
        <f t="shared" si="0"/>
        <v>0</v>
      </c>
      <c r="G59" s="8">
        <f t="shared" si="1"/>
        <v>0</v>
      </c>
      <c r="H59" s="7">
        <f xml:space="preserve"> IF('SPF Coefficients'!$R$3 + 'SPF Coefficients'!$R$5*'Curve Info'!J60 + 'SPF Coefficients'!$R$6*'Curve Info'!D60 + 'SPF Coefficients'!$R$7*'Curve Info'!L60 + 'SPF Coefficients'!$R$9*'Curve Info'!H60 &lt;= 0, 0, 'SPF Coefficients'!$R$3 + 'SPF Coefficients'!$R$5*'Curve Info'!J60 + 'SPF Coefficients'!$R$6*'Curve Info'!D60 + 'SPF Coefficients'!$R$7*'Curve Info'!L60 + 'SPF Coefficients'!$R$9*'Curve Info'!H60)</f>
        <v>0.14240649874251265</v>
      </c>
      <c r="I59" s="7">
        <f xml:space="preserve"> IF('SPF Coefficients'!$R$3 + 'SPF Coefficients'!$R$5*'Curve Info'!J60 + 'SPF Coefficients'!$R$6*'Curve Info'!D60 + 'SPF Coefficients'!$R$7*'Curve Info'!M60 + 'SPF Coefficients'!$R$9*'Curve Info'!H60 &lt;= 0, 0, 'SPF Coefficients'!$R$3 + 'SPF Coefficients'!$R$5*'Curve Info'!J60 + 'SPF Coefficients'!$R$6*'Curve Info'!D60 + 'SPF Coefficients'!$R$7*'Curve Info'!M60 + 'SPF Coefficients'!$R$9*'Curve Info'!H60)</f>
        <v>0.15444838137866357</v>
      </c>
      <c r="J59" s="12">
        <f>1/(1+'SPF Coefficients'!$Q$10*I59)</f>
        <v>0.87946300481497841</v>
      </c>
      <c r="K59" s="12">
        <f t="shared" si="2"/>
        <v>0.13583163757608921</v>
      </c>
      <c r="L59" s="12">
        <f t="shared" si="3"/>
        <v>0.9220329631902866</v>
      </c>
      <c r="M59" s="12">
        <f t="shared" si="4"/>
        <v>0.12524124728927061</v>
      </c>
      <c r="P59" s="5">
        <v>71</v>
      </c>
      <c r="Q59" s="16">
        <v>0</v>
      </c>
      <c r="R59" s="16">
        <v>0</v>
      </c>
      <c r="S59" s="16">
        <v>0</v>
      </c>
      <c r="T59" s="16">
        <v>0</v>
      </c>
      <c r="U59" s="8">
        <f t="shared" si="5"/>
        <v>0</v>
      </c>
      <c r="V59" s="8">
        <f t="shared" si="6"/>
        <v>0</v>
      </c>
      <c r="W59" s="7">
        <v>0.14240649874251265</v>
      </c>
      <c r="X59" s="7">
        <v>0.15444838137866357</v>
      </c>
      <c r="Y59" s="12">
        <v>0.87946300481497841</v>
      </c>
      <c r="Z59" s="12">
        <f t="shared" si="7"/>
        <v>0.13583163757608921</v>
      </c>
      <c r="AA59" s="12">
        <f t="shared" si="8"/>
        <v>0.9220329631902866</v>
      </c>
      <c r="AB59" s="12">
        <f t="shared" si="9"/>
        <v>0.12524124728927061</v>
      </c>
      <c r="AE59" s="5">
        <v>71</v>
      </c>
      <c r="AF59" s="16">
        <v>0</v>
      </c>
      <c r="AG59" s="16">
        <v>0</v>
      </c>
      <c r="AH59" s="16">
        <v>0</v>
      </c>
      <c r="AI59" s="16">
        <v>0</v>
      </c>
      <c r="AJ59" s="8">
        <f t="shared" si="10"/>
        <v>0</v>
      </c>
      <c r="AK59" s="8">
        <f t="shared" si="11"/>
        <v>0</v>
      </c>
      <c r="AL59" s="7">
        <v>0.14240649874251265</v>
      </c>
      <c r="AM59" s="7">
        <v>0.15444838137866357</v>
      </c>
      <c r="AN59" s="12">
        <v>0.87946300481497841</v>
      </c>
      <c r="AO59" s="12">
        <f t="shared" si="12"/>
        <v>0.13583163757608921</v>
      </c>
      <c r="AP59" s="12">
        <f t="shared" si="13"/>
        <v>0.9220329631902866</v>
      </c>
      <c r="AQ59" s="12">
        <f t="shared" si="14"/>
        <v>0.12524124728927061</v>
      </c>
      <c r="AT59" s="5">
        <v>71</v>
      </c>
      <c r="AU59" s="16">
        <v>0</v>
      </c>
      <c r="AV59" s="16">
        <v>0</v>
      </c>
      <c r="AW59" s="16">
        <v>0</v>
      </c>
      <c r="AX59" s="16">
        <v>0</v>
      </c>
      <c r="AY59" s="8">
        <f t="shared" si="15"/>
        <v>0</v>
      </c>
      <c r="AZ59" s="8">
        <f t="shared" si="16"/>
        <v>0</v>
      </c>
      <c r="BA59" s="7">
        <v>0.14240649874251265</v>
      </c>
      <c r="BB59" s="7">
        <v>0.15444838137866357</v>
      </c>
      <c r="BC59" s="12">
        <v>0.87946300481497841</v>
      </c>
      <c r="BD59" s="12">
        <f t="shared" si="17"/>
        <v>0.13583163757608921</v>
      </c>
      <c r="BE59" s="12">
        <f t="shared" si="18"/>
        <v>0.9220329631902866</v>
      </c>
      <c r="BF59" s="12">
        <f t="shared" si="19"/>
        <v>0.12524124728927061</v>
      </c>
    </row>
    <row r="60" spans="1:58" x14ac:dyDescent="0.3">
      <c r="A60" s="5">
        <v>72</v>
      </c>
      <c r="B60" s="16">
        <v>1</v>
      </c>
      <c r="C60" s="16">
        <v>0</v>
      </c>
      <c r="D60" s="16">
        <v>0</v>
      </c>
      <c r="E60" s="16">
        <v>1</v>
      </c>
      <c r="F60" s="8">
        <f t="shared" si="0"/>
        <v>0.33333333333333331</v>
      </c>
      <c r="G60" s="8">
        <f t="shared" si="1"/>
        <v>0</v>
      </c>
      <c r="H60" s="7">
        <f xml:space="preserve"> IF('SPF Coefficients'!$R$3 + 'SPF Coefficients'!$R$5*'Curve Info'!J61 + 'SPF Coefficients'!$R$6*'Curve Info'!D61 + 'SPF Coefficients'!$R$7*'Curve Info'!L61 + 'SPF Coefficients'!$R$9*'Curve Info'!H61 &lt;= 0, 0, 'SPF Coefficients'!$R$3 + 'SPF Coefficients'!$R$5*'Curve Info'!J61 + 'SPF Coefficients'!$R$6*'Curve Info'!D61 + 'SPF Coefficients'!$R$7*'Curve Info'!L61 + 'SPF Coefficients'!$R$9*'Curve Info'!H61)</f>
        <v>0.11377802135339632</v>
      </c>
      <c r="I60" s="7">
        <f xml:space="preserve"> IF('SPF Coefficients'!$R$3 + 'SPF Coefficients'!$R$5*'Curve Info'!J61 + 'SPF Coefficients'!$R$6*'Curve Info'!D61 + 'SPF Coefficients'!$R$7*'Curve Info'!M61 + 'SPF Coefficients'!$R$9*'Curve Info'!H61 &lt;= 0, 0, 'SPF Coefficients'!$R$3 + 'SPF Coefficients'!$R$5*'Curve Info'!J61 + 'SPF Coefficients'!$R$6*'Curve Info'!D61 + 'SPF Coefficients'!$R$7*'Curve Info'!M61 + 'SPF Coefficients'!$R$9*'Curve Info'!H61)</f>
        <v>0.12581990398954723</v>
      </c>
      <c r="J60" s="12">
        <f>1/(1+'SPF Coefficients'!$Q$10*I60)</f>
        <v>0.8995616215642982</v>
      </c>
      <c r="K60" s="12">
        <f t="shared" si="2"/>
        <v>0.11318275685790143</v>
      </c>
      <c r="L60" s="12">
        <f t="shared" si="3"/>
        <v>0.90429270525312655</v>
      </c>
      <c r="M60" s="12">
        <f t="shared" si="4"/>
        <v>0.10235034138703854</v>
      </c>
      <c r="P60" s="5">
        <v>72</v>
      </c>
      <c r="Q60" s="16">
        <v>0</v>
      </c>
      <c r="R60" s="16">
        <v>0</v>
      </c>
      <c r="S60" s="16">
        <v>0</v>
      </c>
      <c r="T60" s="16">
        <v>0</v>
      </c>
      <c r="U60" s="8">
        <f t="shared" si="5"/>
        <v>0</v>
      </c>
      <c r="V60" s="8">
        <f t="shared" si="6"/>
        <v>0</v>
      </c>
      <c r="W60" s="7">
        <v>0.11377802135339632</v>
      </c>
      <c r="X60" s="7">
        <v>0.12581990398954723</v>
      </c>
      <c r="Y60" s="12">
        <v>0.8995616215642982</v>
      </c>
      <c r="Z60" s="12">
        <f t="shared" si="7"/>
        <v>0.11318275685790143</v>
      </c>
      <c r="AA60" s="12">
        <f t="shared" si="8"/>
        <v>0.90429270525312655</v>
      </c>
      <c r="AB60" s="12">
        <f t="shared" si="9"/>
        <v>0.10235034138703854</v>
      </c>
      <c r="AE60" s="5">
        <v>72</v>
      </c>
      <c r="AF60" s="16">
        <v>0</v>
      </c>
      <c r="AG60" s="16">
        <v>0</v>
      </c>
      <c r="AH60" s="16">
        <v>0</v>
      </c>
      <c r="AI60" s="16">
        <v>0</v>
      </c>
      <c r="AJ60" s="8">
        <f t="shared" si="10"/>
        <v>0</v>
      </c>
      <c r="AK60" s="8">
        <f t="shared" si="11"/>
        <v>0</v>
      </c>
      <c r="AL60" s="7">
        <v>0.11377802135339632</v>
      </c>
      <c r="AM60" s="7">
        <v>0.12581990398954723</v>
      </c>
      <c r="AN60" s="12">
        <v>0.8995616215642982</v>
      </c>
      <c r="AO60" s="12">
        <f t="shared" si="12"/>
        <v>0.11318275685790143</v>
      </c>
      <c r="AP60" s="12">
        <f t="shared" si="13"/>
        <v>0.90429270525312655</v>
      </c>
      <c r="AQ60" s="12">
        <f t="shared" si="14"/>
        <v>0.10235034138703854</v>
      </c>
      <c r="AT60" s="5">
        <v>72</v>
      </c>
      <c r="AU60" s="16">
        <v>1</v>
      </c>
      <c r="AV60" s="16">
        <v>0</v>
      </c>
      <c r="AW60" s="16">
        <v>0</v>
      </c>
      <c r="AX60" s="16">
        <v>1</v>
      </c>
      <c r="AY60" s="8">
        <f t="shared" si="15"/>
        <v>0.33333333333333331</v>
      </c>
      <c r="AZ60" s="8">
        <f t="shared" si="16"/>
        <v>0</v>
      </c>
      <c r="BA60" s="7">
        <v>0.11377802135339632</v>
      </c>
      <c r="BB60" s="7">
        <v>0.12581990398954723</v>
      </c>
      <c r="BC60" s="12">
        <v>0.8995616215642982</v>
      </c>
      <c r="BD60" s="12">
        <f t="shared" si="17"/>
        <v>0.11318275685790143</v>
      </c>
      <c r="BE60" s="12">
        <f t="shared" si="18"/>
        <v>0.90429270525312655</v>
      </c>
      <c r="BF60" s="12">
        <f t="shared" si="19"/>
        <v>0.10235034138703854</v>
      </c>
    </row>
    <row r="61" spans="1:58" x14ac:dyDescent="0.3">
      <c r="A61" s="5">
        <v>74</v>
      </c>
      <c r="B61" s="16">
        <v>1</v>
      </c>
      <c r="C61" s="16">
        <v>4</v>
      </c>
      <c r="D61" s="16">
        <v>0</v>
      </c>
      <c r="E61" s="16">
        <v>5</v>
      </c>
      <c r="F61" s="8">
        <f t="shared" si="0"/>
        <v>0.33333333333333331</v>
      </c>
      <c r="G61" s="8">
        <f t="shared" si="1"/>
        <v>1</v>
      </c>
      <c r="H61" s="7">
        <f xml:space="preserve"> IF('SPF Coefficients'!$R$3 + 'SPF Coefficients'!$R$5*'Curve Info'!J62 + 'SPF Coefficients'!$R$6*'Curve Info'!D62 + 'SPF Coefficients'!$R$7*'Curve Info'!L62 + 'SPF Coefficients'!$R$9*'Curve Info'!H62 &lt;= 0, 0, 'SPF Coefficients'!$R$3 + 'SPF Coefficients'!$R$5*'Curve Info'!J62 + 'SPF Coefficients'!$R$6*'Curve Info'!D62 + 'SPF Coefficients'!$R$7*'Curve Info'!L62 + 'SPF Coefficients'!$R$9*'Curve Info'!H62)</f>
        <v>8.8140794379422238E-2</v>
      </c>
      <c r="I61" s="7">
        <f xml:space="preserve"> IF('SPF Coefficients'!$R$3 + 'SPF Coefficients'!$R$5*'Curve Info'!J62 + 'SPF Coefficients'!$R$6*'Curve Info'!D62 + 'SPF Coefficients'!$R$7*'Curve Info'!M62 + 'SPF Coefficients'!$R$9*'Curve Info'!H62 &lt;= 0, 0, 'SPF Coefficients'!$R$3 + 'SPF Coefficients'!$R$5*'Curve Info'!J62 + 'SPF Coefficients'!$R$6*'Curve Info'!D62 + 'SPF Coefficients'!$R$7*'Curve Info'!M62 + 'SPF Coefficients'!$R$9*'Curve Info'!H62)</f>
        <v>9.7744608747963313E-2</v>
      </c>
      <c r="J61" s="12">
        <f>1/(1+'SPF Coefficients'!$Q$10*I61)</f>
        <v>0.92018451490321829</v>
      </c>
      <c r="K61" s="12">
        <f t="shared" si="2"/>
        <v>0.16975856048193122</v>
      </c>
      <c r="L61" s="12">
        <f t="shared" si="3"/>
        <v>0.9017458405986899</v>
      </c>
      <c r="M61" s="12">
        <f t="shared" si="4"/>
        <v>0.15307907582060259</v>
      </c>
      <c r="P61" s="5">
        <v>74</v>
      </c>
      <c r="Q61" s="16">
        <v>0</v>
      </c>
      <c r="R61" s="16">
        <v>0</v>
      </c>
      <c r="S61" s="16">
        <v>0</v>
      </c>
      <c r="T61" s="16">
        <v>0</v>
      </c>
      <c r="U61" s="8">
        <f t="shared" si="5"/>
        <v>0</v>
      </c>
      <c r="V61" s="8">
        <f t="shared" si="6"/>
        <v>0</v>
      </c>
      <c r="W61" s="7">
        <v>8.8140794379422238E-2</v>
      </c>
      <c r="X61" s="7">
        <v>9.7744608747963313E-2</v>
      </c>
      <c r="Y61" s="12">
        <v>0.92018451490321829</v>
      </c>
      <c r="Z61" s="12">
        <f t="shared" si="7"/>
        <v>8.9943075385149493E-2</v>
      </c>
      <c r="AA61" s="12">
        <f t="shared" si="8"/>
        <v>0.9017458405986899</v>
      </c>
      <c r="AB61" s="12">
        <f t="shared" si="9"/>
        <v>8.1105794119212968E-2</v>
      </c>
      <c r="AE61" s="5">
        <v>74</v>
      </c>
      <c r="AF61" s="16">
        <v>0</v>
      </c>
      <c r="AG61" s="16">
        <v>0</v>
      </c>
      <c r="AH61" s="16">
        <v>0</v>
      </c>
      <c r="AI61" s="16">
        <v>0</v>
      </c>
      <c r="AJ61" s="8">
        <f t="shared" si="10"/>
        <v>0</v>
      </c>
      <c r="AK61" s="8">
        <f t="shared" si="11"/>
        <v>0</v>
      </c>
      <c r="AL61" s="7">
        <v>8.8140794379422238E-2</v>
      </c>
      <c r="AM61" s="7">
        <v>9.7744608747963313E-2</v>
      </c>
      <c r="AN61" s="12">
        <v>0.92018451490321829</v>
      </c>
      <c r="AO61" s="12">
        <f t="shared" si="12"/>
        <v>8.9943075385149493E-2</v>
      </c>
      <c r="AP61" s="12">
        <f t="shared" si="13"/>
        <v>0.9017458405986899</v>
      </c>
      <c r="AQ61" s="12">
        <f t="shared" si="14"/>
        <v>8.1105794119212968E-2</v>
      </c>
      <c r="AT61" s="5">
        <v>74</v>
      </c>
      <c r="AU61" s="16">
        <v>0</v>
      </c>
      <c r="AV61" s="16">
        <v>0</v>
      </c>
      <c r="AW61" s="16">
        <v>0</v>
      </c>
      <c r="AX61" s="16">
        <v>0</v>
      </c>
      <c r="AY61" s="8">
        <f t="shared" si="15"/>
        <v>0</v>
      </c>
      <c r="AZ61" s="8">
        <f t="shared" si="16"/>
        <v>0</v>
      </c>
      <c r="BA61" s="7">
        <v>8.8140794379422238E-2</v>
      </c>
      <c r="BB61" s="7">
        <v>9.7744608747963313E-2</v>
      </c>
      <c r="BC61" s="12">
        <v>0.92018451490321829</v>
      </c>
      <c r="BD61" s="12">
        <f t="shared" si="17"/>
        <v>8.9943075385149493E-2</v>
      </c>
      <c r="BE61" s="12">
        <f t="shared" si="18"/>
        <v>0.9017458405986899</v>
      </c>
      <c r="BF61" s="12">
        <f t="shared" si="19"/>
        <v>8.1105794119212968E-2</v>
      </c>
    </row>
    <row r="62" spans="1:58" x14ac:dyDescent="0.3">
      <c r="A62" s="5">
        <v>75</v>
      </c>
      <c r="B62" s="16">
        <v>0</v>
      </c>
      <c r="C62" s="16">
        <v>2</v>
      </c>
      <c r="D62" s="16">
        <v>0</v>
      </c>
      <c r="E62" s="16">
        <v>2</v>
      </c>
      <c r="F62" s="8">
        <f t="shared" si="0"/>
        <v>0</v>
      </c>
      <c r="G62" s="8">
        <f t="shared" si="1"/>
        <v>0.5</v>
      </c>
      <c r="H62" s="7">
        <f xml:space="preserve"> IF('SPF Coefficients'!$R$3 + 'SPF Coefficients'!$R$5*'Curve Info'!J63 + 'SPF Coefficients'!$R$6*'Curve Info'!D63 + 'SPF Coefficients'!$R$7*'Curve Info'!L63 + 'SPF Coefficients'!$R$9*'Curve Info'!H63 &lt;= 0, 0, 'SPF Coefficients'!$R$3 + 'SPF Coefficients'!$R$5*'Curve Info'!J63 + 'SPF Coefficients'!$R$6*'Curve Info'!D63 + 'SPF Coefficients'!$R$7*'Curve Info'!L63 + 'SPF Coefficients'!$R$9*'Curve Info'!H63)</f>
        <v>2.7764010103729149E-2</v>
      </c>
      <c r="I62" s="7">
        <f xml:space="preserve"> IF('SPF Coefficients'!$R$3 + 'SPF Coefficients'!$R$5*'Curve Info'!J63 + 'SPF Coefficients'!$R$6*'Curve Info'!D63 + 'SPF Coefficients'!$R$7*'Curve Info'!M63 + 'SPF Coefficients'!$R$9*'Curve Info'!H63 &lt;= 0, 0, 'SPF Coefficients'!$R$3 + 'SPF Coefficients'!$R$5*'Curve Info'!J63 + 'SPF Coefficients'!$R$6*'Curve Info'!D63 + 'SPF Coefficients'!$R$7*'Curve Info'!M63 + 'SPF Coefficients'!$R$9*'Curve Info'!H63)</f>
        <v>2.6982176491655303E-2</v>
      </c>
      <c r="J62" s="12">
        <f>1/(1+'SPF Coefficients'!$Q$10*I62)</f>
        <v>0.97661592449740076</v>
      </c>
      <c r="K62" s="12">
        <f t="shared" si="2"/>
        <v>3.8043260990649599E-2</v>
      </c>
      <c r="L62" s="12">
        <f t="shared" si="3"/>
        <v>1.0289759283249682</v>
      </c>
      <c r="M62" s="12">
        <f t="shared" si="4"/>
        <v>3.9145599794362718E-2</v>
      </c>
      <c r="P62" s="5">
        <v>75</v>
      </c>
      <c r="Q62" s="16">
        <v>0</v>
      </c>
      <c r="R62" s="16">
        <v>0</v>
      </c>
      <c r="S62" s="16">
        <v>0</v>
      </c>
      <c r="T62" s="16">
        <v>0</v>
      </c>
      <c r="U62" s="8">
        <f t="shared" si="5"/>
        <v>0</v>
      </c>
      <c r="V62" s="8">
        <f t="shared" si="6"/>
        <v>0</v>
      </c>
      <c r="W62" s="7">
        <v>2.7764010103729149E-2</v>
      </c>
      <c r="X62" s="7">
        <v>2.6982176491655303E-2</v>
      </c>
      <c r="Y62" s="12">
        <v>0.97661592449740076</v>
      </c>
      <c r="Z62" s="12">
        <f t="shared" si="7"/>
        <v>2.6351223239349977E-2</v>
      </c>
      <c r="AA62" s="12">
        <f t="shared" si="8"/>
        <v>1.0289759283249682</v>
      </c>
      <c r="AB62" s="12">
        <f t="shared" si="9"/>
        <v>2.7114774395208617E-2</v>
      </c>
      <c r="AE62" s="5">
        <v>75</v>
      </c>
      <c r="AF62" s="16">
        <v>0</v>
      </c>
      <c r="AG62" s="16">
        <v>0</v>
      </c>
      <c r="AH62" s="16">
        <v>0</v>
      </c>
      <c r="AI62" s="16">
        <v>0</v>
      </c>
      <c r="AJ62" s="8">
        <f t="shared" si="10"/>
        <v>0</v>
      </c>
      <c r="AK62" s="8">
        <f t="shared" si="11"/>
        <v>0</v>
      </c>
      <c r="AL62" s="7">
        <v>2.7764010103729149E-2</v>
      </c>
      <c r="AM62" s="7">
        <v>2.6982176491655303E-2</v>
      </c>
      <c r="AN62" s="12">
        <v>0.97661592449740076</v>
      </c>
      <c r="AO62" s="12">
        <f t="shared" si="12"/>
        <v>2.6351223239349977E-2</v>
      </c>
      <c r="AP62" s="12">
        <f t="shared" si="13"/>
        <v>1.0289759283249682</v>
      </c>
      <c r="AQ62" s="12">
        <f t="shared" si="14"/>
        <v>2.7114774395208617E-2</v>
      </c>
      <c r="AT62" s="5">
        <v>75</v>
      </c>
      <c r="AU62" s="16">
        <v>0</v>
      </c>
      <c r="AV62" s="16">
        <v>0</v>
      </c>
      <c r="AW62" s="16">
        <v>0</v>
      </c>
      <c r="AX62" s="16">
        <v>0</v>
      </c>
      <c r="AY62" s="8">
        <f t="shared" si="15"/>
        <v>0</v>
      </c>
      <c r="AZ62" s="8">
        <f t="shared" si="16"/>
        <v>0</v>
      </c>
      <c r="BA62" s="7">
        <v>2.7764010103729149E-2</v>
      </c>
      <c r="BB62" s="7">
        <v>2.6982176491655303E-2</v>
      </c>
      <c r="BC62" s="12">
        <v>0.97661592449740076</v>
      </c>
      <c r="BD62" s="12">
        <f t="shared" si="17"/>
        <v>2.6351223239349977E-2</v>
      </c>
      <c r="BE62" s="12">
        <f t="shared" si="18"/>
        <v>1.0289759283249682</v>
      </c>
      <c r="BF62" s="12">
        <f t="shared" si="19"/>
        <v>2.7114774395208617E-2</v>
      </c>
    </row>
    <row r="63" spans="1:58" x14ac:dyDescent="0.3">
      <c r="A63" s="5">
        <v>76</v>
      </c>
      <c r="B63" s="16">
        <v>0</v>
      </c>
      <c r="C63" s="16">
        <v>0</v>
      </c>
      <c r="D63" s="16">
        <v>0</v>
      </c>
      <c r="E63" s="16">
        <v>0</v>
      </c>
      <c r="F63" s="8">
        <f t="shared" si="0"/>
        <v>0</v>
      </c>
      <c r="G63" s="8">
        <f t="shared" si="1"/>
        <v>0</v>
      </c>
      <c r="H63" s="7">
        <f xml:space="preserve"> IF('SPF Coefficients'!$R$3 + 'SPF Coefficients'!$R$5*'Curve Info'!J64 + 'SPF Coefficients'!$R$6*'Curve Info'!D64 + 'SPF Coefficients'!$R$7*'Curve Info'!L64 + 'SPF Coefficients'!$R$9*'Curve Info'!H64 &lt;= 0, 0, 'SPF Coefficients'!$R$3 + 'SPF Coefficients'!$R$5*'Curve Info'!J64 + 'SPF Coefficients'!$R$6*'Curve Info'!D64 + 'SPF Coefficients'!$R$7*'Curve Info'!L64 + 'SPF Coefficients'!$R$9*'Curve Info'!H64)</f>
        <v>7.0928033300684368E-2</v>
      </c>
      <c r="I63" s="7">
        <f xml:space="preserve"> IF('SPF Coefficients'!$R$3 + 'SPF Coefficients'!$R$5*'Curve Info'!J64 + 'SPF Coefficients'!$R$6*'Curve Info'!D64 + 'SPF Coefficients'!$R$7*'Curve Info'!M64 + 'SPF Coefficients'!$R$9*'Curve Info'!H64 &lt;= 0, 0, 'SPF Coefficients'!$R$3 + 'SPF Coefficients'!$R$5*'Curve Info'!J64 + 'SPF Coefficients'!$R$6*'Curve Info'!D64 + 'SPF Coefficients'!$R$7*'Curve Info'!M64 + 'SPF Coefficients'!$R$9*'Curve Info'!H64)</f>
        <v>7.0146199688610522E-2</v>
      </c>
      <c r="J63" s="12">
        <f>1/(1+'SPF Coefficients'!$Q$10*I63)</f>
        <v>0.94139998100245637</v>
      </c>
      <c r="K63" s="12">
        <f t="shared" si="2"/>
        <v>6.6035631054252461E-2</v>
      </c>
      <c r="L63" s="12">
        <f t="shared" si="3"/>
        <v>1.0111457729077915</v>
      </c>
      <c r="M63" s="12">
        <f t="shared" si="4"/>
        <v>6.6771649201805866E-2</v>
      </c>
      <c r="P63" s="5">
        <v>76</v>
      </c>
      <c r="Q63" s="16">
        <v>0</v>
      </c>
      <c r="R63" s="16">
        <v>0</v>
      </c>
      <c r="S63" s="16">
        <v>0</v>
      </c>
      <c r="T63" s="16">
        <v>0</v>
      </c>
      <c r="U63" s="8">
        <f t="shared" si="5"/>
        <v>0</v>
      </c>
      <c r="V63" s="8">
        <f t="shared" si="6"/>
        <v>0</v>
      </c>
      <c r="W63" s="7">
        <v>7.0928033300684368E-2</v>
      </c>
      <c r="X63" s="7">
        <v>7.0146199688610522E-2</v>
      </c>
      <c r="Y63" s="12">
        <v>0.94139998100245637</v>
      </c>
      <c r="Z63" s="12">
        <f t="shared" si="7"/>
        <v>6.6035631054252461E-2</v>
      </c>
      <c r="AA63" s="12">
        <f t="shared" si="8"/>
        <v>1.0111457729077915</v>
      </c>
      <c r="AB63" s="12">
        <f t="shared" si="9"/>
        <v>6.6771649201805866E-2</v>
      </c>
      <c r="AE63" s="5">
        <v>76</v>
      </c>
      <c r="AF63" s="16">
        <v>0</v>
      </c>
      <c r="AG63" s="16">
        <v>0</v>
      </c>
      <c r="AH63" s="16">
        <v>0</v>
      </c>
      <c r="AI63" s="16">
        <v>0</v>
      </c>
      <c r="AJ63" s="8">
        <f t="shared" si="10"/>
        <v>0</v>
      </c>
      <c r="AK63" s="8">
        <f t="shared" si="11"/>
        <v>0</v>
      </c>
      <c r="AL63" s="7">
        <v>7.0928033300684368E-2</v>
      </c>
      <c r="AM63" s="7">
        <v>7.0146199688610522E-2</v>
      </c>
      <c r="AN63" s="12">
        <v>0.94139998100245637</v>
      </c>
      <c r="AO63" s="12">
        <f t="shared" si="12"/>
        <v>6.6035631054252461E-2</v>
      </c>
      <c r="AP63" s="12">
        <f t="shared" si="13"/>
        <v>1.0111457729077915</v>
      </c>
      <c r="AQ63" s="12">
        <f t="shared" si="14"/>
        <v>6.6771649201805866E-2</v>
      </c>
      <c r="AT63" s="5">
        <v>76</v>
      </c>
      <c r="AU63" s="16">
        <v>0</v>
      </c>
      <c r="AV63" s="16">
        <v>0</v>
      </c>
      <c r="AW63" s="16">
        <v>0</v>
      </c>
      <c r="AX63" s="16">
        <v>0</v>
      </c>
      <c r="AY63" s="8">
        <f t="shared" si="15"/>
        <v>0</v>
      </c>
      <c r="AZ63" s="8">
        <f t="shared" si="16"/>
        <v>0</v>
      </c>
      <c r="BA63" s="7">
        <v>7.0928033300684368E-2</v>
      </c>
      <c r="BB63" s="7">
        <v>7.0146199688610522E-2</v>
      </c>
      <c r="BC63" s="12">
        <v>0.94139998100245637</v>
      </c>
      <c r="BD63" s="12">
        <f t="shared" si="17"/>
        <v>6.6035631054252461E-2</v>
      </c>
      <c r="BE63" s="12">
        <f t="shared" si="18"/>
        <v>1.0111457729077915</v>
      </c>
      <c r="BF63" s="12">
        <f t="shared" si="19"/>
        <v>6.6771649201805866E-2</v>
      </c>
    </row>
    <row r="64" spans="1:58" x14ac:dyDescent="0.3">
      <c r="A64" s="5">
        <v>77</v>
      </c>
      <c r="B64" s="16">
        <v>0</v>
      </c>
      <c r="C64" s="16">
        <v>0</v>
      </c>
      <c r="D64" s="16">
        <v>0</v>
      </c>
      <c r="E64" s="16">
        <v>0</v>
      </c>
      <c r="F64" s="8">
        <f t="shared" si="0"/>
        <v>0</v>
      </c>
      <c r="G64" s="8">
        <f t="shared" si="1"/>
        <v>0</v>
      </c>
      <c r="H64" s="7">
        <f xml:space="preserve"> IF('SPF Coefficients'!$R$3 + 'SPF Coefficients'!$R$5*'Curve Info'!J65 + 'SPF Coefficients'!$R$6*'Curve Info'!D65 + 'SPF Coefficients'!$R$7*'Curve Info'!L65 + 'SPF Coefficients'!$R$9*'Curve Info'!H65 &lt;= 0, 0, 'SPF Coefficients'!$R$3 + 'SPF Coefficients'!$R$5*'Curve Info'!J65 + 'SPF Coefficients'!$R$6*'Curve Info'!D65 + 'SPF Coefficients'!$R$7*'Curve Info'!L65 + 'SPF Coefficients'!$R$9*'Curve Info'!H65)</f>
        <v>1.6114131324220349E-2</v>
      </c>
      <c r="I64" s="7">
        <f xml:space="preserve"> IF('SPF Coefficients'!$R$3 + 'SPF Coefficients'!$R$5*'Curve Info'!J65 + 'SPF Coefficients'!$R$6*'Curve Info'!D65 + 'SPF Coefficients'!$R$7*'Curve Info'!M65 + 'SPF Coefficients'!$R$9*'Curve Info'!H65 &lt;= 0, 0, 'SPF Coefficients'!$R$3 + 'SPF Coefficients'!$R$5*'Curve Info'!J65 + 'SPF Coefficients'!$R$6*'Curve Info'!D65 + 'SPF Coefficients'!$R$7*'Curve Info'!M65 + 'SPF Coefficients'!$R$9*'Curve Info'!H65)</f>
        <v>1.5332297712146503E-2</v>
      </c>
      <c r="J64" s="12">
        <f>1/(1+'SPF Coefficients'!$Q$10*I64)</f>
        <v>0.98657675409650047</v>
      </c>
      <c r="K64" s="12">
        <f t="shared" si="2"/>
        <v>1.5126488509690698E-2</v>
      </c>
      <c r="L64" s="12">
        <f t="shared" si="3"/>
        <v>1.0509925926793389</v>
      </c>
      <c r="M64" s="12">
        <f t="shared" si="4"/>
        <v>1.5897827376934057E-2</v>
      </c>
      <c r="P64" s="5">
        <v>77</v>
      </c>
      <c r="Q64" s="16">
        <v>0</v>
      </c>
      <c r="R64" s="16">
        <v>0</v>
      </c>
      <c r="S64" s="16">
        <v>0</v>
      </c>
      <c r="T64" s="16">
        <v>0</v>
      </c>
      <c r="U64" s="8">
        <f t="shared" si="5"/>
        <v>0</v>
      </c>
      <c r="V64" s="8">
        <f t="shared" si="6"/>
        <v>0</v>
      </c>
      <c r="W64" s="7">
        <v>1.6114131324220349E-2</v>
      </c>
      <c r="X64" s="7">
        <v>1.5332297712146503E-2</v>
      </c>
      <c r="Y64" s="12">
        <v>0.98657675409650047</v>
      </c>
      <c r="Z64" s="12">
        <f t="shared" si="7"/>
        <v>1.5126488509690698E-2</v>
      </c>
      <c r="AA64" s="12">
        <f t="shared" si="8"/>
        <v>1.0509925926793389</v>
      </c>
      <c r="AB64" s="12">
        <f t="shared" si="9"/>
        <v>1.5897827376934057E-2</v>
      </c>
      <c r="AE64" s="5">
        <v>77</v>
      </c>
      <c r="AF64" s="16">
        <v>0</v>
      </c>
      <c r="AG64" s="16">
        <v>0</v>
      </c>
      <c r="AH64" s="16">
        <v>0</v>
      </c>
      <c r="AI64" s="16">
        <v>0</v>
      </c>
      <c r="AJ64" s="8">
        <f t="shared" si="10"/>
        <v>0</v>
      </c>
      <c r="AK64" s="8">
        <f t="shared" si="11"/>
        <v>0</v>
      </c>
      <c r="AL64" s="7">
        <v>1.6114131324220349E-2</v>
      </c>
      <c r="AM64" s="7">
        <v>1.5332297712146503E-2</v>
      </c>
      <c r="AN64" s="12">
        <v>0.98657675409650047</v>
      </c>
      <c r="AO64" s="12">
        <f t="shared" si="12"/>
        <v>1.5126488509690698E-2</v>
      </c>
      <c r="AP64" s="12">
        <f t="shared" si="13"/>
        <v>1.0509925926793389</v>
      </c>
      <c r="AQ64" s="12">
        <f t="shared" si="14"/>
        <v>1.5897827376934057E-2</v>
      </c>
      <c r="AT64" s="5">
        <v>77</v>
      </c>
      <c r="AU64" s="16">
        <v>0</v>
      </c>
      <c r="AV64" s="16">
        <v>0</v>
      </c>
      <c r="AW64" s="16">
        <v>0</v>
      </c>
      <c r="AX64" s="16">
        <v>0</v>
      </c>
      <c r="AY64" s="8">
        <f t="shared" si="15"/>
        <v>0</v>
      </c>
      <c r="AZ64" s="8">
        <f t="shared" si="16"/>
        <v>0</v>
      </c>
      <c r="BA64" s="7">
        <v>1.6114131324220349E-2</v>
      </c>
      <c r="BB64" s="7">
        <v>1.5332297712146503E-2</v>
      </c>
      <c r="BC64" s="12">
        <v>0.98657675409650047</v>
      </c>
      <c r="BD64" s="12">
        <f t="shared" si="17"/>
        <v>1.5126488509690698E-2</v>
      </c>
      <c r="BE64" s="12">
        <f t="shared" si="18"/>
        <v>1.0509925926793389</v>
      </c>
      <c r="BF64" s="12">
        <f t="shared" si="19"/>
        <v>1.5897827376934057E-2</v>
      </c>
    </row>
    <row r="65" spans="1:59" x14ac:dyDescent="0.3">
      <c r="A65" s="5">
        <v>78</v>
      </c>
      <c r="B65" s="16">
        <v>0</v>
      </c>
      <c r="C65" s="16">
        <v>2</v>
      </c>
      <c r="D65" s="16">
        <v>0</v>
      </c>
      <c r="E65" s="16">
        <v>2</v>
      </c>
      <c r="F65" s="8">
        <f t="shared" si="0"/>
        <v>0</v>
      </c>
      <c r="G65" s="8">
        <f t="shared" si="1"/>
        <v>0.5</v>
      </c>
      <c r="H65" s="7">
        <f xml:space="preserve"> IF('SPF Coefficients'!$R$3 + 'SPF Coefficients'!$R$5*'Curve Info'!J66 + 'SPF Coefficients'!$R$6*'Curve Info'!D66 + 'SPF Coefficients'!$R$7*'Curve Info'!L66 + 'SPF Coefficients'!$R$9*'Curve Info'!H66 &lt;= 0, 0, 'SPF Coefficients'!$R$3 + 'SPF Coefficients'!$R$5*'Curve Info'!J66 + 'SPF Coefficients'!$R$6*'Curve Info'!D66 + 'SPF Coefficients'!$R$7*'Curve Info'!L66 + 'SPF Coefficients'!$R$9*'Curve Info'!H66)</f>
        <v>8.5398988699225881E-2</v>
      </c>
      <c r="I65" s="7">
        <f xml:space="preserve"> IF('SPF Coefficients'!$R$3 + 'SPF Coefficients'!$R$5*'Curve Info'!J66 + 'SPF Coefficients'!$R$6*'Curve Info'!D66 + 'SPF Coefficients'!$R$7*'Curve Info'!M66 + 'SPF Coefficients'!$R$9*'Curve Info'!H66 &lt;= 0, 0, 'SPF Coefficients'!$R$3 + 'SPF Coefficients'!$R$5*'Curve Info'!J66 + 'SPF Coefficients'!$R$6*'Curve Info'!D66 + 'SPF Coefficients'!$R$7*'Curve Info'!M66 + 'SPF Coefficients'!$R$9*'Curve Info'!H66)</f>
        <v>8.4617155087152035E-2</v>
      </c>
      <c r="J65" s="12">
        <f>1/(1+'SPF Coefficients'!$Q$10*I65)</f>
        <v>0.93015532200073614</v>
      </c>
      <c r="K65" s="12">
        <f t="shared" si="2"/>
        <v>0.11362943613650806</v>
      </c>
      <c r="L65" s="12">
        <f t="shared" si="3"/>
        <v>1.009239658450684</v>
      </c>
      <c r="M65" s="12">
        <f t="shared" si="4"/>
        <v>0.1146793333163532</v>
      </c>
      <c r="P65" s="5">
        <v>78</v>
      </c>
      <c r="Q65" s="16">
        <v>0</v>
      </c>
      <c r="R65" s="16">
        <v>0</v>
      </c>
      <c r="S65" s="16">
        <v>0</v>
      </c>
      <c r="T65" s="16">
        <v>0</v>
      </c>
      <c r="U65" s="8">
        <f t="shared" si="5"/>
        <v>0</v>
      </c>
      <c r="V65" s="8">
        <f t="shared" si="6"/>
        <v>0</v>
      </c>
      <c r="W65" s="7">
        <v>8.5398988699225881E-2</v>
      </c>
      <c r="X65" s="7">
        <v>8.4617155087152035E-2</v>
      </c>
      <c r="Y65" s="12">
        <v>0.93015532200073614</v>
      </c>
      <c r="Z65" s="12">
        <f t="shared" si="7"/>
        <v>7.8707097136876125E-2</v>
      </c>
      <c r="AA65" s="12">
        <f t="shared" si="8"/>
        <v>1.009239658450684</v>
      </c>
      <c r="AB65" s="12">
        <f t="shared" si="9"/>
        <v>7.9434323832065667E-2</v>
      </c>
      <c r="AE65" s="5">
        <v>78</v>
      </c>
      <c r="AF65" s="16">
        <v>0</v>
      </c>
      <c r="AG65" s="16">
        <v>0</v>
      </c>
      <c r="AH65" s="16">
        <v>0</v>
      </c>
      <c r="AI65" s="16">
        <v>0</v>
      </c>
      <c r="AJ65" s="8">
        <f t="shared" si="10"/>
        <v>0</v>
      </c>
      <c r="AK65" s="8">
        <f t="shared" si="11"/>
        <v>0</v>
      </c>
      <c r="AL65" s="7">
        <v>8.5398988699225881E-2</v>
      </c>
      <c r="AM65" s="7">
        <v>8.4617155087152035E-2</v>
      </c>
      <c r="AN65" s="12">
        <v>0.93015532200073614</v>
      </c>
      <c r="AO65" s="12">
        <f t="shared" si="12"/>
        <v>7.8707097136876125E-2</v>
      </c>
      <c r="AP65" s="12">
        <f t="shared" si="13"/>
        <v>1.009239658450684</v>
      </c>
      <c r="AQ65" s="12">
        <f t="shared" si="14"/>
        <v>7.9434323832065667E-2</v>
      </c>
      <c r="AT65" s="5">
        <v>78</v>
      </c>
      <c r="AU65" s="16">
        <v>0</v>
      </c>
      <c r="AV65" s="16">
        <v>0</v>
      </c>
      <c r="AW65" s="16">
        <v>0</v>
      </c>
      <c r="AX65" s="16">
        <v>0</v>
      </c>
      <c r="AY65" s="8">
        <f t="shared" si="15"/>
        <v>0</v>
      </c>
      <c r="AZ65" s="8">
        <f t="shared" si="16"/>
        <v>0</v>
      </c>
      <c r="BA65" s="7">
        <v>8.5398988699225881E-2</v>
      </c>
      <c r="BB65" s="7">
        <v>8.4617155087152035E-2</v>
      </c>
      <c r="BC65" s="12">
        <v>0.93015532200073614</v>
      </c>
      <c r="BD65" s="12">
        <f t="shared" si="17"/>
        <v>7.8707097136876125E-2</v>
      </c>
      <c r="BE65" s="12">
        <f t="shared" si="18"/>
        <v>1.009239658450684</v>
      </c>
      <c r="BF65" s="12">
        <f t="shared" si="19"/>
        <v>7.9434323832065667E-2</v>
      </c>
    </row>
    <row r="66" spans="1:59" x14ac:dyDescent="0.3">
      <c r="A66" s="5">
        <v>79</v>
      </c>
      <c r="B66" s="16">
        <v>0</v>
      </c>
      <c r="C66" s="16">
        <v>0</v>
      </c>
      <c r="D66" s="16">
        <v>0</v>
      </c>
      <c r="E66" s="16">
        <v>0</v>
      </c>
      <c r="F66" s="8">
        <f t="shared" si="0"/>
        <v>0</v>
      </c>
      <c r="G66" s="8">
        <f t="shared" si="1"/>
        <v>0</v>
      </c>
      <c r="H66" s="7">
        <f xml:space="preserve"> IF('SPF Coefficients'!$R$3 + 'SPF Coefficients'!$R$5*'Curve Info'!J67 + 'SPF Coefficients'!$R$6*'Curve Info'!D67 + 'SPF Coefficients'!$R$7*'Curve Info'!L67 + 'SPF Coefficients'!$R$9*'Curve Info'!H67 &lt;= 0, 0, 'SPF Coefficients'!$R$3 + 'SPF Coefficients'!$R$5*'Curve Info'!J67 + 'SPF Coefficients'!$R$6*'Curve Info'!D67 + 'SPF Coefficients'!$R$7*'Curve Info'!L67 + 'SPF Coefficients'!$R$9*'Curve Info'!H67)</f>
        <v>3.0387307260702708E-2</v>
      </c>
      <c r="I66" s="7">
        <f xml:space="preserve"> IF('SPF Coefficients'!$R$3 + 'SPF Coefficients'!$R$5*'Curve Info'!J67 + 'SPF Coefficients'!$R$6*'Curve Info'!D67 + 'SPF Coefficients'!$R$7*'Curve Info'!M67 + 'SPF Coefficients'!$R$9*'Curve Info'!H67 &lt;= 0, 0, 'SPF Coefficients'!$R$3 + 'SPF Coefficients'!$R$5*'Curve Info'!J67 + 'SPF Coefficients'!$R$6*'Curve Info'!D67 + 'SPF Coefficients'!$R$7*'Curve Info'!M67 + 'SPF Coefficients'!$R$9*'Curve Info'!H67)</f>
        <v>2.9605473648628863E-2</v>
      </c>
      <c r="J66" s="12">
        <f>1/(1+'SPF Coefficients'!$Q$10*I66)</f>
        <v>0.97440064627657919</v>
      </c>
      <c r="K66" s="12">
        <f t="shared" si="2"/>
        <v>2.88475926565482E-2</v>
      </c>
      <c r="L66" s="12">
        <f t="shared" si="3"/>
        <v>1.0264084142463992</v>
      </c>
      <c r="M66" s="12">
        <f t="shared" si="4"/>
        <v>2.9609411833433706E-2</v>
      </c>
      <c r="P66" s="5">
        <v>79</v>
      </c>
      <c r="Q66" s="16">
        <v>0</v>
      </c>
      <c r="R66" s="16">
        <v>0</v>
      </c>
      <c r="S66" s="16">
        <v>0</v>
      </c>
      <c r="T66" s="16">
        <v>0</v>
      </c>
      <c r="U66" s="8">
        <f t="shared" si="5"/>
        <v>0</v>
      </c>
      <c r="V66" s="8">
        <f t="shared" si="6"/>
        <v>0</v>
      </c>
      <c r="W66" s="7">
        <v>3.0387307260702708E-2</v>
      </c>
      <c r="X66" s="7">
        <v>2.9605473648628863E-2</v>
      </c>
      <c r="Y66" s="12">
        <v>0.97440064627657919</v>
      </c>
      <c r="Z66" s="12">
        <f t="shared" si="7"/>
        <v>2.88475926565482E-2</v>
      </c>
      <c r="AA66" s="12">
        <f t="shared" si="8"/>
        <v>1.0264084142463992</v>
      </c>
      <c r="AB66" s="12">
        <f t="shared" si="9"/>
        <v>2.9609411833433706E-2</v>
      </c>
      <c r="AE66" s="5">
        <v>79</v>
      </c>
      <c r="AF66" s="16">
        <v>0</v>
      </c>
      <c r="AG66" s="16">
        <v>0</v>
      </c>
      <c r="AH66" s="16">
        <v>0</v>
      </c>
      <c r="AI66" s="16">
        <v>0</v>
      </c>
      <c r="AJ66" s="8">
        <f t="shared" si="10"/>
        <v>0</v>
      </c>
      <c r="AK66" s="8">
        <f t="shared" si="11"/>
        <v>0</v>
      </c>
      <c r="AL66" s="7">
        <v>3.0387307260702708E-2</v>
      </c>
      <c r="AM66" s="7">
        <v>2.9605473648628863E-2</v>
      </c>
      <c r="AN66" s="12">
        <v>0.97440064627657919</v>
      </c>
      <c r="AO66" s="12">
        <f t="shared" si="12"/>
        <v>2.88475926565482E-2</v>
      </c>
      <c r="AP66" s="12">
        <f t="shared" si="13"/>
        <v>1.0264084142463992</v>
      </c>
      <c r="AQ66" s="12">
        <f t="shared" si="14"/>
        <v>2.9609411833433706E-2</v>
      </c>
      <c r="AT66" s="5">
        <v>79</v>
      </c>
      <c r="AU66" s="16">
        <v>0</v>
      </c>
      <c r="AV66" s="16">
        <v>0</v>
      </c>
      <c r="AW66" s="16">
        <v>0</v>
      </c>
      <c r="AX66" s="16">
        <v>0</v>
      </c>
      <c r="AY66" s="8">
        <f t="shared" si="15"/>
        <v>0</v>
      </c>
      <c r="AZ66" s="8">
        <f t="shared" si="16"/>
        <v>0</v>
      </c>
      <c r="BA66" s="7">
        <v>3.0387307260702708E-2</v>
      </c>
      <c r="BB66" s="7">
        <v>2.9605473648628863E-2</v>
      </c>
      <c r="BC66" s="12">
        <v>0.97440064627657919</v>
      </c>
      <c r="BD66" s="12">
        <f t="shared" si="17"/>
        <v>2.88475926565482E-2</v>
      </c>
      <c r="BE66" s="12">
        <f t="shared" si="18"/>
        <v>1.0264084142463992</v>
      </c>
      <c r="BF66" s="12">
        <f t="shared" si="19"/>
        <v>2.9609411833433706E-2</v>
      </c>
    </row>
    <row r="67" spans="1:59" x14ac:dyDescent="0.3">
      <c r="A67" s="5">
        <v>82</v>
      </c>
      <c r="B67" s="16">
        <v>0</v>
      </c>
      <c r="C67" s="16">
        <v>0</v>
      </c>
      <c r="D67" s="16">
        <v>0</v>
      </c>
      <c r="E67" s="16">
        <v>0</v>
      </c>
      <c r="F67" s="8">
        <f t="shared" si="0"/>
        <v>0</v>
      </c>
      <c r="G67" s="8">
        <f t="shared" si="1"/>
        <v>0</v>
      </c>
      <c r="H67" s="7">
        <f xml:space="preserve"> IF('SPF Coefficients'!$R$3 + 'SPF Coefficients'!$R$5*'Curve Info'!J68 + 'SPF Coefficients'!$R$6*'Curve Info'!D68 + 'SPF Coefficients'!$R$7*'Curve Info'!L68 + 'SPF Coefficients'!$R$9*'Curve Info'!H68 &lt;= 0, 0, 'SPF Coefficients'!$R$3 + 'SPF Coefficients'!$R$5*'Curve Info'!J68 + 'SPF Coefficients'!$R$6*'Curve Info'!D68 + 'SPF Coefficients'!$R$7*'Curve Info'!L68 + 'SPF Coefficients'!$R$9*'Curve Info'!H68)</f>
        <v>6.5057116545251814E-2</v>
      </c>
      <c r="I67" s="7">
        <f xml:space="preserve"> IF('SPF Coefficients'!$R$3 + 'SPF Coefficients'!$R$5*'Curve Info'!J68 + 'SPF Coefficients'!$R$6*'Curve Info'!D68 + 'SPF Coefficients'!$R$7*'Curve Info'!M68 + 'SPF Coefficients'!$R$9*'Curve Info'!H68 &lt;= 0, 0, 'SPF Coefficients'!$R$3 + 'SPF Coefficients'!$R$5*'Curve Info'!J68 + 'SPF Coefficients'!$R$6*'Curve Info'!D68 + 'SPF Coefficients'!$R$7*'Curve Info'!M68 + 'SPF Coefficients'!$R$9*'Curve Info'!H68)</f>
        <v>3.8297730418804909E-2</v>
      </c>
      <c r="J67" s="12">
        <f>1/(1+'SPF Coefficients'!$Q$10*I67)</f>
        <v>0.96713163863116103</v>
      </c>
      <c r="K67" s="12">
        <f t="shared" si="2"/>
        <v>3.7038946775793252E-2</v>
      </c>
      <c r="L67" s="12">
        <f t="shared" si="3"/>
        <v>1.698719893680894</v>
      </c>
      <c r="M67" s="12">
        <f t="shared" si="4"/>
        <v>6.291879572902781E-2</v>
      </c>
      <c r="P67" s="5">
        <v>82</v>
      </c>
      <c r="Q67" s="16">
        <v>0</v>
      </c>
      <c r="R67" s="16">
        <v>0</v>
      </c>
      <c r="S67" s="16">
        <v>0</v>
      </c>
      <c r="T67" s="16">
        <v>0</v>
      </c>
      <c r="U67" s="8">
        <f t="shared" si="5"/>
        <v>0</v>
      </c>
      <c r="V67" s="8">
        <f t="shared" si="6"/>
        <v>0</v>
      </c>
      <c r="W67" s="7">
        <v>6.5057116545251814E-2</v>
      </c>
      <c r="X67" s="7">
        <v>3.8297730418804909E-2</v>
      </c>
      <c r="Y67" s="12">
        <v>0.96713163863116103</v>
      </c>
      <c r="Z67" s="12">
        <f t="shared" si="7"/>
        <v>3.7038946775793252E-2</v>
      </c>
      <c r="AA67" s="12">
        <f t="shared" si="8"/>
        <v>1.698719893680894</v>
      </c>
      <c r="AB67" s="12">
        <f t="shared" si="9"/>
        <v>6.291879572902781E-2</v>
      </c>
      <c r="AE67" s="5">
        <v>82</v>
      </c>
      <c r="AF67" s="16">
        <v>0</v>
      </c>
      <c r="AG67" s="16">
        <v>0</v>
      </c>
      <c r="AH67" s="16">
        <v>0</v>
      </c>
      <c r="AI67" s="16">
        <v>0</v>
      </c>
      <c r="AJ67" s="8">
        <f t="shared" si="10"/>
        <v>0</v>
      </c>
      <c r="AK67" s="8">
        <f t="shared" si="11"/>
        <v>0</v>
      </c>
      <c r="AL67" s="7">
        <v>6.5057116545251814E-2</v>
      </c>
      <c r="AM67" s="7">
        <v>3.8297730418804909E-2</v>
      </c>
      <c r="AN67" s="12">
        <v>0.96713163863116103</v>
      </c>
      <c r="AO67" s="12">
        <f t="shared" si="12"/>
        <v>3.7038946775793252E-2</v>
      </c>
      <c r="AP67" s="12">
        <f t="shared" si="13"/>
        <v>1.698719893680894</v>
      </c>
      <c r="AQ67" s="12">
        <f t="shared" si="14"/>
        <v>6.291879572902781E-2</v>
      </c>
      <c r="AT67" s="5">
        <v>82</v>
      </c>
      <c r="AU67" s="16">
        <v>0</v>
      </c>
      <c r="AV67" s="16">
        <v>0</v>
      </c>
      <c r="AW67" s="16">
        <v>0</v>
      </c>
      <c r="AX67" s="16">
        <v>0</v>
      </c>
      <c r="AY67" s="8">
        <f t="shared" si="15"/>
        <v>0</v>
      </c>
      <c r="AZ67" s="8">
        <f t="shared" si="16"/>
        <v>0</v>
      </c>
      <c r="BA67" s="7">
        <v>6.5057116545251814E-2</v>
      </c>
      <c r="BB67" s="7">
        <v>3.8297730418804909E-2</v>
      </c>
      <c r="BC67" s="12">
        <v>0.96713163863116103</v>
      </c>
      <c r="BD67" s="12">
        <f t="shared" si="17"/>
        <v>3.7038946775793252E-2</v>
      </c>
      <c r="BE67" s="12">
        <f t="shared" si="18"/>
        <v>1.698719893680894</v>
      </c>
      <c r="BF67" s="12">
        <f t="shared" si="19"/>
        <v>6.291879572902781E-2</v>
      </c>
    </row>
    <row r="68" spans="1:59" x14ac:dyDescent="0.3">
      <c r="A68" s="5">
        <v>83</v>
      </c>
      <c r="B68" s="16">
        <v>1</v>
      </c>
      <c r="C68" s="16">
        <v>1</v>
      </c>
      <c r="D68" s="16">
        <v>0</v>
      </c>
      <c r="E68" s="16">
        <v>2</v>
      </c>
      <c r="F68" s="8">
        <f t="shared" si="0"/>
        <v>0.33333333333333331</v>
      </c>
      <c r="G68" s="8">
        <f t="shared" si="1"/>
        <v>0.25</v>
      </c>
      <c r="H68" s="7">
        <f xml:space="preserve"> IF('SPF Coefficients'!$R$3 + 'SPF Coefficients'!$R$5*'Curve Info'!J69 + 'SPF Coefficients'!$R$6*'Curve Info'!D69 + 'SPF Coefficients'!$R$7*'Curve Info'!L69 + 'SPF Coefficients'!$R$9*'Curve Info'!H69 &lt;= 0, 0, 'SPF Coefficients'!$R$3 + 'SPF Coefficients'!$R$5*'Curve Info'!J69 + 'SPF Coefficients'!$R$6*'Curve Info'!D69 + 'SPF Coefficients'!$R$7*'Curve Info'!L69 + 'SPF Coefficients'!$R$9*'Curve Info'!H69)</f>
        <v>0.11787452767086677</v>
      </c>
      <c r="I68" s="7">
        <f xml:space="preserve"> IF('SPF Coefficients'!$R$3 + 'SPF Coefficients'!$R$5*'Curve Info'!J69 + 'SPF Coefficients'!$R$6*'Curve Info'!D69 + 'SPF Coefficients'!$R$7*'Curve Info'!M69 + 'SPF Coefficients'!$R$9*'Curve Info'!H69 &lt;= 0, 0, 'SPF Coefficients'!$R$3 + 'SPF Coefficients'!$R$5*'Curve Info'!J69 + 'SPF Coefficients'!$R$6*'Curve Info'!D69 + 'SPF Coefficients'!$R$7*'Curve Info'!M69 + 'SPF Coefficients'!$R$9*'Curve Info'!H69)</f>
        <v>0.1180208527930688</v>
      </c>
      <c r="J68" s="12">
        <f>1/(1+'SPF Coefficients'!$Q$10*I68)</f>
        <v>0.90519715844444826</v>
      </c>
      <c r="K68" s="12">
        <f t="shared" si="2"/>
        <v>0.13053285097436435</v>
      </c>
      <c r="L68" s="12">
        <f t="shared" si="3"/>
        <v>0.9987601756915061</v>
      </c>
      <c r="M68" s="12">
        <f t="shared" si="4"/>
        <v>0.1303710131726693</v>
      </c>
      <c r="P68" s="5">
        <v>83</v>
      </c>
      <c r="Q68" s="16">
        <v>0</v>
      </c>
      <c r="R68" s="16">
        <v>0</v>
      </c>
      <c r="S68" s="16">
        <v>0</v>
      </c>
      <c r="T68" s="16">
        <v>0</v>
      </c>
      <c r="U68" s="8">
        <f t="shared" si="5"/>
        <v>0</v>
      </c>
      <c r="V68" s="8">
        <f t="shared" si="6"/>
        <v>0</v>
      </c>
      <c r="W68" s="7">
        <v>0.11787452767086677</v>
      </c>
      <c r="X68" s="7">
        <v>0.1180208527930688</v>
      </c>
      <c r="Y68" s="12">
        <v>0.90519715844444826</v>
      </c>
      <c r="Z68" s="12">
        <f t="shared" si="7"/>
        <v>0.10683214058547641</v>
      </c>
      <c r="AA68" s="12">
        <f t="shared" si="8"/>
        <v>0.9987601756915061</v>
      </c>
      <c r="AB68" s="12">
        <f t="shared" si="9"/>
        <v>0.10669968750065009</v>
      </c>
      <c r="AE68" s="5">
        <v>83</v>
      </c>
      <c r="AF68" s="16">
        <v>0</v>
      </c>
      <c r="AG68" s="16">
        <v>0</v>
      </c>
      <c r="AH68" s="16">
        <v>0</v>
      </c>
      <c r="AI68" s="16">
        <v>0</v>
      </c>
      <c r="AJ68" s="8">
        <f t="shared" si="10"/>
        <v>0</v>
      </c>
      <c r="AK68" s="8">
        <f t="shared" si="11"/>
        <v>0</v>
      </c>
      <c r="AL68" s="7">
        <v>0.11787452767086677</v>
      </c>
      <c r="AM68" s="7">
        <v>0.1180208527930688</v>
      </c>
      <c r="AN68" s="12">
        <v>0.90519715844444826</v>
      </c>
      <c r="AO68" s="12">
        <f t="shared" si="12"/>
        <v>0.10683214058547641</v>
      </c>
      <c r="AP68" s="12">
        <f t="shared" si="13"/>
        <v>0.9987601756915061</v>
      </c>
      <c r="AQ68" s="12">
        <f t="shared" si="14"/>
        <v>0.10669968750065009</v>
      </c>
      <c r="AT68" s="5">
        <v>83</v>
      </c>
      <c r="AU68" s="16">
        <v>0</v>
      </c>
      <c r="AV68" s="16">
        <v>0</v>
      </c>
      <c r="AW68" s="16">
        <v>0</v>
      </c>
      <c r="AX68" s="16">
        <v>0</v>
      </c>
      <c r="AY68" s="8">
        <f t="shared" si="15"/>
        <v>0</v>
      </c>
      <c r="AZ68" s="8">
        <f t="shared" si="16"/>
        <v>0</v>
      </c>
      <c r="BA68" s="7">
        <v>0.11787452767086677</v>
      </c>
      <c r="BB68" s="7">
        <v>0.1180208527930688</v>
      </c>
      <c r="BC68" s="12">
        <v>0.90519715844444826</v>
      </c>
      <c r="BD68" s="12">
        <f t="shared" si="17"/>
        <v>0.10683214058547641</v>
      </c>
      <c r="BE68" s="12">
        <f t="shared" si="18"/>
        <v>0.9987601756915061</v>
      </c>
      <c r="BF68" s="12">
        <f t="shared" si="19"/>
        <v>0.10669968750065009</v>
      </c>
    </row>
    <row r="69" spans="1:59" x14ac:dyDescent="0.3">
      <c r="A69" s="5">
        <v>87</v>
      </c>
      <c r="B69" s="16">
        <v>1</v>
      </c>
      <c r="C69" s="16">
        <v>1</v>
      </c>
      <c r="D69" s="16">
        <v>1</v>
      </c>
      <c r="E69" s="16">
        <v>3</v>
      </c>
      <c r="F69" s="8">
        <f t="shared" si="0"/>
        <v>0.33333333333333331</v>
      </c>
      <c r="G69" s="8">
        <f t="shared" si="1"/>
        <v>0.25</v>
      </c>
      <c r="H69" s="7">
        <f xml:space="preserve"> IF('SPF Coefficients'!$R$3 + 'SPF Coefficients'!$R$5*'Curve Info'!J70 + 'SPF Coefficients'!$R$6*'Curve Info'!D70 + 'SPF Coefficients'!$R$7*'Curve Info'!L70 + 'SPF Coefficients'!$R$9*'Curve Info'!H70 &lt;= 0, 0, 'SPF Coefficients'!$R$3 + 'SPF Coefficients'!$R$5*'Curve Info'!J70 + 'SPF Coefficients'!$R$6*'Curve Info'!D70 + 'SPF Coefficients'!$R$7*'Curve Info'!L70 + 'SPF Coefficients'!$R$9*'Curve Info'!H70)</f>
        <v>4.0831625733635094E-2</v>
      </c>
      <c r="I69" s="7">
        <f xml:space="preserve"> IF('SPF Coefficients'!$R$3 + 'SPF Coefficients'!$R$5*'Curve Info'!J70 + 'SPF Coefficients'!$R$6*'Curve Info'!D70 + 'SPF Coefficients'!$R$7*'Curve Info'!M70 + 'SPF Coefficients'!$R$9*'Curve Info'!H70 &lt;= 0, 0, 'SPF Coefficients'!$R$3 + 'SPF Coefficients'!$R$5*'Curve Info'!J70 + 'SPF Coefficients'!$R$6*'Curve Info'!D70 + 'SPF Coefficients'!$R$7*'Curve Info'!M70 + 'SPF Coefficients'!$R$9*'Curve Info'!H70)</f>
        <v>1.7685799028868035E-2</v>
      </c>
      <c r="J69" s="12">
        <f>1/(1+'SPF Coefficients'!$Q$10*I69)</f>
        <v>0.98454812944005687</v>
      </c>
      <c r="K69" s="12">
        <f t="shared" si="2"/>
        <v>2.1275487991510581E-2</v>
      </c>
      <c r="L69" s="12">
        <f t="shared" si="3"/>
        <v>2.3087238335676421</v>
      </c>
      <c r="M69" s="12">
        <f t="shared" si="4"/>
        <v>4.9119226196782641E-2</v>
      </c>
      <c r="P69" s="5">
        <v>87</v>
      </c>
      <c r="Q69" s="16">
        <v>0</v>
      </c>
      <c r="R69" s="16">
        <v>0</v>
      </c>
      <c r="S69" s="16">
        <v>0</v>
      </c>
      <c r="T69" s="16">
        <v>0</v>
      </c>
      <c r="U69" s="8">
        <f t="shared" si="5"/>
        <v>0</v>
      </c>
      <c r="V69" s="8">
        <f t="shared" si="6"/>
        <v>0</v>
      </c>
      <c r="W69" s="7">
        <v>4.0831625733635094E-2</v>
      </c>
      <c r="X69" s="7">
        <v>1.7685799028868035E-2</v>
      </c>
      <c r="Y69" s="12">
        <v>0.98454812944005687</v>
      </c>
      <c r="Z69" s="12">
        <f t="shared" si="7"/>
        <v>1.74125203515248E-2</v>
      </c>
      <c r="AA69" s="12">
        <f t="shared" si="8"/>
        <v>2.3087238335676421</v>
      </c>
      <c r="AB69" s="12">
        <f t="shared" si="9"/>
        <v>4.0200700738046921E-2</v>
      </c>
      <c r="AE69" s="5">
        <v>87</v>
      </c>
      <c r="AF69" s="16">
        <v>0</v>
      </c>
      <c r="AG69" s="16">
        <v>0</v>
      </c>
      <c r="AH69" s="16">
        <v>0</v>
      </c>
      <c r="AI69" s="16">
        <v>0</v>
      </c>
      <c r="AJ69" s="8">
        <f t="shared" si="10"/>
        <v>0</v>
      </c>
      <c r="AK69" s="8">
        <f t="shared" si="11"/>
        <v>0</v>
      </c>
      <c r="AL69" s="7">
        <v>4.0831625733635094E-2</v>
      </c>
      <c r="AM69" s="7">
        <v>1.7685799028868035E-2</v>
      </c>
      <c r="AN69" s="12">
        <v>0.98454812944005687</v>
      </c>
      <c r="AO69" s="12">
        <f t="shared" si="12"/>
        <v>1.74125203515248E-2</v>
      </c>
      <c r="AP69" s="12">
        <f t="shared" si="13"/>
        <v>2.3087238335676421</v>
      </c>
      <c r="AQ69" s="12">
        <f t="shared" si="14"/>
        <v>4.0200700738046921E-2</v>
      </c>
      <c r="AT69" s="5">
        <v>87</v>
      </c>
      <c r="AU69" s="16">
        <v>0</v>
      </c>
      <c r="AV69" s="16">
        <v>0</v>
      </c>
      <c r="AW69" s="16">
        <v>0</v>
      </c>
      <c r="AX69" s="16">
        <v>0</v>
      </c>
      <c r="AY69" s="8">
        <f t="shared" si="15"/>
        <v>0</v>
      </c>
      <c r="AZ69" s="8">
        <f t="shared" si="16"/>
        <v>0</v>
      </c>
      <c r="BA69" s="7">
        <v>4.0831625733635094E-2</v>
      </c>
      <c r="BB69" s="7">
        <v>1.7685799028868035E-2</v>
      </c>
      <c r="BC69" s="12">
        <v>0.98454812944005687</v>
      </c>
      <c r="BD69" s="12">
        <f t="shared" si="17"/>
        <v>1.74125203515248E-2</v>
      </c>
      <c r="BE69" s="12">
        <f t="shared" si="18"/>
        <v>2.3087238335676421</v>
      </c>
      <c r="BF69" s="12">
        <f t="shared" si="19"/>
        <v>4.0200700738046921E-2</v>
      </c>
    </row>
    <row r="70" spans="1:59" x14ac:dyDescent="0.3">
      <c r="A70" s="5">
        <v>88</v>
      </c>
      <c r="B70" s="16">
        <v>0</v>
      </c>
      <c r="C70" s="16">
        <v>0</v>
      </c>
      <c r="D70" s="16">
        <v>0</v>
      </c>
      <c r="E70" s="16">
        <v>0</v>
      </c>
      <c r="F70" s="8">
        <f t="shared" si="0"/>
        <v>0</v>
      </c>
      <c r="G70" s="8">
        <f t="shared" si="1"/>
        <v>0</v>
      </c>
      <c r="H70" s="7">
        <f xml:space="preserve"> IF('SPF Coefficients'!$R$3 + 'SPF Coefficients'!$R$5*'Curve Info'!J71 + 'SPF Coefficients'!$R$6*'Curve Info'!D71 + 'SPF Coefficients'!$R$7*'Curve Info'!L71 + 'SPF Coefficients'!$R$9*'Curve Info'!H71 &lt;= 0, 0, 'SPF Coefficients'!$R$3 + 'SPF Coefficients'!$R$5*'Curve Info'!J71 + 'SPF Coefficients'!$R$6*'Curve Info'!D71 + 'SPF Coefficients'!$R$7*'Curve Info'!L71 + 'SPF Coefficients'!$R$9*'Curve Info'!H71)</f>
        <v>0</v>
      </c>
      <c r="I70" s="7">
        <f xml:space="preserve"> IF('SPF Coefficients'!$R$3 + 'SPF Coefficients'!$R$5*'Curve Info'!J71 + 'SPF Coefficients'!$R$6*'Curve Info'!D71 + 'SPF Coefficients'!$R$7*'Curve Info'!M71 + 'SPF Coefficients'!$R$9*'Curve Info'!H71 &lt;= 0, 0, 'SPF Coefficients'!$R$3 + 'SPF Coefficients'!$R$5*'Curve Info'!J71 + 'SPF Coefficients'!$R$6*'Curve Info'!D71 + 'SPF Coefficients'!$R$7*'Curve Info'!M71 + 'SPF Coefficients'!$R$9*'Curve Info'!H71)</f>
        <v>0</v>
      </c>
      <c r="J70" s="12">
        <f>1/(1+'SPF Coefficients'!$Q$10*I70)</f>
        <v>1</v>
      </c>
      <c r="K70" s="12">
        <f t="shared" si="2"/>
        <v>0</v>
      </c>
      <c r="L70" s="12" t="e">
        <f t="shared" si="3"/>
        <v>#DIV/0!</v>
      </c>
      <c r="M70" s="12" t="e">
        <f t="shared" si="4"/>
        <v>#DIV/0!</v>
      </c>
      <c r="P70" s="5">
        <v>88</v>
      </c>
      <c r="Q70" s="16">
        <v>0</v>
      </c>
      <c r="R70" s="16">
        <v>0</v>
      </c>
      <c r="S70" s="16">
        <v>0</v>
      </c>
      <c r="T70" s="16">
        <v>0</v>
      </c>
      <c r="U70" s="8">
        <f t="shared" si="5"/>
        <v>0</v>
      </c>
      <c r="V70" s="8">
        <f t="shared" si="6"/>
        <v>0</v>
      </c>
      <c r="W70" s="7">
        <v>0</v>
      </c>
      <c r="X70" s="7">
        <v>0</v>
      </c>
      <c r="Y70" s="12">
        <v>1</v>
      </c>
      <c r="Z70" s="12">
        <f t="shared" si="7"/>
        <v>0</v>
      </c>
      <c r="AA70" s="12" t="e">
        <f t="shared" si="8"/>
        <v>#DIV/0!</v>
      </c>
      <c r="AB70" s="12" t="e">
        <f t="shared" si="9"/>
        <v>#DIV/0!</v>
      </c>
      <c r="AE70" s="5">
        <v>88</v>
      </c>
      <c r="AF70" s="16">
        <v>0</v>
      </c>
      <c r="AG70" s="16">
        <v>0</v>
      </c>
      <c r="AH70" s="16">
        <v>0</v>
      </c>
      <c r="AI70" s="16">
        <v>0</v>
      </c>
      <c r="AJ70" s="8">
        <f t="shared" si="10"/>
        <v>0</v>
      </c>
      <c r="AK70" s="8">
        <f t="shared" si="11"/>
        <v>0</v>
      </c>
      <c r="AL70" s="7">
        <v>0</v>
      </c>
      <c r="AM70" s="7">
        <v>0</v>
      </c>
      <c r="AN70" s="12">
        <v>1</v>
      </c>
      <c r="AO70" s="12">
        <f t="shared" si="12"/>
        <v>0</v>
      </c>
      <c r="AP70" s="12" t="e">
        <f t="shared" si="13"/>
        <v>#DIV/0!</v>
      </c>
      <c r="AQ70" s="12" t="e">
        <f t="shared" si="14"/>
        <v>#DIV/0!</v>
      </c>
      <c r="AT70" s="5">
        <v>88</v>
      </c>
      <c r="AU70" s="16">
        <v>0</v>
      </c>
      <c r="AV70" s="16">
        <v>0</v>
      </c>
      <c r="AW70" s="16">
        <v>0</v>
      </c>
      <c r="AX70" s="16">
        <v>0</v>
      </c>
      <c r="AY70" s="8">
        <f t="shared" si="15"/>
        <v>0</v>
      </c>
      <c r="AZ70" s="8">
        <f t="shared" si="16"/>
        <v>0</v>
      </c>
      <c r="BA70" s="7">
        <v>0</v>
      </c>
      <c r="BB70" s="7">
        <v>0</v>
      </c>
      <c r="BC70" s="12">
        <v>1</v>
      </c>
      <c r="BD70" s="12">
        <f t="shared" si="17"/>
        <v>0</v>
      </c>
      <c r="BE70" s="12" t="e">
        <f t="shared" si="18"/>
        <v>#DIV/0!</v>
      </c>
      <c r="BF70" s="12" t="e">
        <f t="shared" si="19"/>
        <v>#DIV/0!</v>
      </c>
    </row>
    <row r="71" spans="1:59" x14ac:dyDescent="0.3">
      <c r="A71" s="5">
        <v>89</v>
      </c>
      <c r="B71" s="16">
        <v>0</v>
      </c>
      <c r="C71" s="16">
        <v>0</v>
      </c>
      <c r="D71" s="16">
        <v>0</v>
      </c>
      <c r="E71" s="16">
        <v>0</v>
      </c>
      <c r="F71" s="8">
        <f t="shared" si="0"/>
        <v>0</v>
      </c>
      <c r="G71" s="8">
        <f t="shared" si="1"/>
        <v>0</v>
      </c>
      <c r="H71" s="7">
        <f xml:space="preserve"> IF('SPF Coefficients'!$R$3 + 'SPF Coefficients'!$R$5*'Curve Info'!J72 + 'SPF Coefficients'!$R$6*'Curve Info'!D72 + 'SPF Coefficients'!$R$7*'Curve Info'!L72 + 'SPF Coefficients'!$R$9*'Curve Info'!H72 &lt;= 0, 0, 'SPF Coefficients'!$R$3 + 'SPF Coefficients'!$R$5*'Curve Info'!J72 + 'SPF Coefficients'!$R$6*'Curve Info'!D72 + 'SPF Coefficients'!$R$7*'Curve Info'!L72 + 'SPF Coefficients'!$R$9*'Curve Info'!H72)</f>
        <v>0</v>
      </c>
      <c r="I71" s="7">
        <f xml:space="preserve"> IF('SPF Coefficients'!$R$3 + 'SPF Coefficients'!$R$5*'Curve Info'!J72 + 'SPF Coefficients'!$R$6*'Curve Info'!D72 + 'SPF Coefficients'!$R$7*'Curve Info'!M72 + 'SPF Coefficients'!$R$9*'Curve Info'!H72 &lt;= 0, 0, 'SPF Coefficients'!$R$3 + 'SPF Coefficients'!$R$5*'Curve Info'!J72 + 'SPF Coefficients'!$R$6*'Curve Info'!D72 + 'SPF Coefficients'!$R$7*'Curve Info'!M72 + 'SPF Coefficients'!$R$9*'Curve Info'!H72)</f>
        <v>0</v>
      </c>
      <c r="J71" s="12">
        <f>1/(1+'SPF Coefficients'!$Q$10*I71)</f>
        <v>1</v>
      </c>
      <c r="K71" s="12">
        <f t="shared" si="2"/>
        <v>0</v>
      </c>
      <c r="L71" s="12" t="e">
        <f t="shared" si="3"/>
        <v>#DIV/0!</v>
      </c>
      <c r="M71" s="12" t="e">
        <f t="shared" si="4"/>
        <v>#DIV/0!</v>
      </c>
      <c r="P71" s="5">
        <v>89</v>
      </c>
      <c r="Q71" s="16">
        <v>0</v>
      </c>
      <c r="R71" s="16">
        <v>0</v>
      </c>
      <c r="S71" s="16">
        <v>0</v>
      </c>
      <c r="T71" s="16">
        <v>0</v>
      </c>
      <c r="U71" s="8">
        <f t="shared" si="5"/>
        <v>0</v>
      </c>
      <c r="V71" s="8">
        <f t="shared" si="6"/>
        <v>0</v>
      </c>
      <c r="W71" s="7">
        <v>0</v>
      </c>
      <c r="X71" s="7">
        <v>0</v>
      </c>
      <c r="Y71" s="12">
        <v>1</v>
      </c>
      <c r="Z71" s="12">
        <f t="shared" si="7"/>
        <v>0</v>
      </c>
      <c r="AA71" s="12" t="e">
        <f t="shared" si="8"/>
        <v>#DIV/0!</v>
      </c>
      <c r="AB71" s="12" t="e">
        <f t="shared" si="9"/>
        <v>#DIV/0!</v>
      </c>
      <c r="AE71" s="5">
        <v>89</v>
      </c>
      <c r="AF71" s="16">
        <v>0</v>
      </c>
      <c r="AG71" s="16">
        <v>0</v>
      </c>
      <c r="AH71" s="16">
        <v>0</v>
      </c>
      <c r="AI71" s="16">
        <v>0</v>
      </c>
      <c r="AJ71" s="8">
        <f t="shared" si="10"/>
        <v>0</v>
      </c>
      <c r="AK71" s="8">
        <f t="shared" si="11"/>
        <v>0</v>
      </c>
      <c r="AL71" s="7">
        <v>0</v>
      </c>
      <c r="AM71" s="7">
        <v>0</v>
      </c>
      <c r="AN71" s="12">
        <v>1</v>
      </c>
      <c r="AO71" s="12">
        <f t="shared" si="12"/>
        <v>0</v>
      </c>
      <c r="AP71" s="12" t="e">
        <f t="shared" si="13"/>
        <v>#DIV/0!</v>
      </c>
      <c r="AQ71" s="12" t="e">
        <f t="shared" si="14"/>
        <v>#DIV/0!</v>
      </c>
      <c r="AT71" s="5">
        <v>89</v>
      </c>
      <c r="AU71" s="16">
        <v>0</v>
      </c>
      <c r="AV71" s="16">
        <v>0</v>
      </c>
      <c r="AW71" s="16">
        <v>0</v>
      </c>
      <c r="AX71" s="16">
        <v>0</v>
      </c>
      <c r="AY71" s="8">
        <f t="shared" si="15"/>
        <v>0</v>
      </c>
      <c r="AZ71" s="8">
        <f t="shared" si="16"/>
        <v>0</v>
      </c>
      <c r="BA71" s="7">
        <v>0</v>
      </c>
      <c r="BB71" s="7">
        <v>0</v>
      </c>
      <c r="BC71" s="12">
        <v>1</v>
      </c>
      <c r="BD71" s="12">
        <f t="shared" si="17"/>
        <v>0</v>
      </c>
      <c r="BE71" s="12" t="e">
        <f t="shared" si="18"/>
        <v>#DIV/0!</v>
      </c>
      <c r="BF71" s="12" t="e">
        <f t="shared" si="19"/>
        <v>#DIV/0!</v>
      </c>
    </row>
    <row r="72" spans="1:59" x14ac:dyDescent="0.3">
      <c r="A72" s="5">
        <v>91</v>
      </c>
      <c r="B72" s="16">
        <v>0</v>
      </c>
      <c r="C72" s="16">
        <v>0</v>
      </c>
      <c r="D72" s="16">
        <v>0</v>
      </c>
      <c r="E72" s="16">
        <v>0</v>
      </c>
      <c r="F72" s="8">
        <f t="shared" si="0"/>
        <v>0</v>
      </c>
      <c r="G72" s="8">
        <f t="shared" si="1"/>
        <v>0</v>
      </c>
      <c r="H72" s="7">
        <f xml:space="preserve"> IF('SPF Coefficients'!$R$3 + 'SPF Coefficients'!$R$5*'Curve Info'!J73 + 'SPF Coefficients'!$R$6*'Curve Info'!D73 + 'SPF Coefficients'!$R$7*'Curve Info'!L73 + 'SPF Coefficients'!$R$9*'Curve Info'!H73 &lt;= 0, 0, 'SPF Coefficients'!$R$3 + 'SPF Coefficients'!$R$5*'Curve Info'!J73 + 'SPF Coefficients'!$R$6*'Curve Info'!D73 + 'SPF Coefficients'!$R$7*'Curve Info'!L73 + 'SPF Coefficients'!$R$9*'Curve Info'!H73)</f>
        <v>3.0761870852522487E-2</v>
      </c>
      <c r="I72" s="7">
        <f xml:space="preserve"> IF('SPF Coefficients'!$R$3 + 'SPF Coefficients'!$R$5*'Curve Info'!J73 + 'SPF Coefficients'!$R$6*'Curve Info'!D73 + 'SPF Coefficients'!$R$7*'Curve Info'!M73 + 'SPF Coefficients'!$R$9*'Curve Info'!H73 &lt;= 0, 0, 'SPF Coefficients'!$R$3 + 'SPF Coefficients'!$R$5*'Curve Info'!J73 + 'SPF Coefficients'!$R$6*'Curve Info'!D73 + 'SPF Coefficients'!$R$7*'Curve Info'!M73 + 'SPF Coefficients'!$R$9*'Curve Info'!H73)</f>
        <v>0</v>
      </c>
      <c r="J72" s="12">
        <f>1/(1+'SPF Coefficients'!$Q$10*I72)</f>
        <v>1</v>
      </c>
      <c r="K72" s="12">
        <f t="shared" si="2"/>
        <v>0</v>
      </c>
      <c r="L72" s="12" t="e">
        <f t="shared" si="3"/>
        <v>#DIV/0!</v>
      </c>
      <c r="M72" s="12" t="e">
        <f t="shared" si="4"/>
        <v>#DIV/0!</v>
      </c>
      <c r="P72" s="5">
        <v>91</v>
      </c>
      <c r="Q72" s="16">
        <v>0</v>
      </c>
      <c r="R72" s="16">
        <v>0</v>
      </c>
      <c r="S72" s="16">
        <v>0</v>
      </c>
      <c r="T72" s="16">
        <v>0</v>
      </c>
      <c r="U72" s="8">
        <f t="shared" si="5"/>
        <v>0</v>
      </c>
      <c r="V72" s="8">
        <f t="shared" si="6"/>
        <v>0</v>
      </c>
      <c r="W72" s="7">
        <v>3.0761870852522487E-2</v>
      </c>
      <c r="X72" s="7">
        <v>0</v>
      </c>
      <c r="Y72" s="12">
        <v>1</v>
      </c>
      <c r="Z72" s="12">
        <f t="shared" si="7"/>
        <v>0</v>
      </c>
      <c r="AA72" s="12" t="e">
        <f t="shared" si="8"/>
        <v>#DIV/0!</v>
      </c>
      <c r="AB72" s="12" t="e">
        <f t="shared" si="9"/>
        <v>#DIV/0!</v>
      </c>
      <c r="AE72" s="5">
        <v>91</v>
      </c>
      <c r="AF72" s="16">
        <v>0</v>
      </c>
      <c r="AG72" s="16">
        <v>0</v>
      </c>
      <c r="AH72" s="16">
        <v>0</v>
      </c>
      <c r="AI72" s="16">
        <v>0</v>
      </c>
      <c r="AJ72" s="8">
        <f t="shared" si="10"/>
        <v>0</v>
      </c>
      <c r="AK72" s="8">
        <f t="shared" si="11"/>
        <v>0</v>
      </c>
      <c r="AL72" s="7">
        <v>3.0761870852522487E-2</v>
      </c>
      <c r="AM72" s="7">
        <v>0</v>
      </c>
      <c r="AN72" s="12">
        <v>1</v>
      </c>
      <c r="AO72" s="12">
        <f t="shared" si="12"/>
        <v>0</v>
      </c>
      <c r="AP72" s="12" t="e">
        <f t="shared" si="13"/>
        <v>#DIV/0!</v>
      </c>
      <c r="AQ72" s="12" t="e">
        <f t="shared" si="14"/>
        <v>#DIV/0!</v>
      </c>
      <c r="AT72" s="5">
        <v>91</v>
      </c>
      <c r="AU72" s="16">
        <v>0</v>
      </c>
      <c r="AV72" s="16">
        <v>0</v>
      </c>
      <c r="AW72" s="16">
        <v>0</v>
      </c>
      <c r="AX72" s="16">
        <v>0</v>
      </c>
      <c r="AY72" s="8">
        <f t="shared" si="15"/>
        <v>0</v>
      </c>
      <c r="AZ72" s="8">
        <f t="shared" si="16"/>
        <v>0</v>
      </c>
      <c r="BA72" s="7">
        <v>3.0761870852522487E-2</v>
      </c>
      <c r="BB72" s="7">
        <v>0</v>
      </c>
      <c r="BC72" s="12">
        <v>1</v>
      </c>
      <c r="BD72" s="12">
        <f t="shared" si="17"/>
        <v>0</v>
      </c>
      <c r="BE72" s="12" t="e">
        <f t="shared" si="18"/>
        <v>#DIV/0!</v>
      </c>
      <c r="BF72" s="12" t="e">
        <f t="shared" si="19"/>
        <v>#DIV/0!</v>
      </c>
    </row>
    <row r="73" spans="1:59" x14ac:dyDescent="0.3">
      <c r="A73" s="5">
        <v>92</v>
      </c>
      <c r="B73" s="16">
        <v>0</v>
      </c>
      <c r="C73" s="16">
        <v>1</v>
      </c>
      <c r="D73" s="16">
        <v>0</v>
      </c>
      <c r="E73" s="16">
        <v>1</v>
      </c>
      <c r="F73" s="8">
        <f t="shared" ref="F73:F76" si="20">B73/3</f>
        <v>0</v>
      </c>
      <c r="G73" s="8">
        <f t="shared" ref="G73:G76" si="21">C73/4</f>
        <v>0.25</v>
      </c>
      <c r="H73" s="7">
        <f xml:space="preserve"> IF('SPF Coefficients'!$R$3 + 'SPF Coefficients'!$R$5*'Curve Info'!J74 + 'SPF Coefficients'!$R$6*'Curve Info'!D74 + 'SPF Coefficients'!$R$7*'Curve Info'!L74 + 'SPF Coefficients'!$R$9*'Curve Info'!H74 &lt;= 0, 0, 'SPF Coefficients'!$R$3 + 'SPF Coefficients'!$R$5*'Curve Info'!J74 + 'SPF Coefficients'!$R$6*'Curve Info'!D74 + 'SPF Coefficients'!$R$7*'Curve Info'!L74 + 'SPF Coefficients'!$R$9*'Curve Info'!H74)</f>
        <v>4.9631164142706873E-2</v>
      </c>
      <c r="I73" s="7">
        <f xml:space="preserve"> IF('SPF Coefficients'!$R$3 + 'SPF Coefficients'!$R$5*'Curve Info'!J74 + 'SPF Coefficients'!$R$6*'Curve Info'!D74 + 'SPF Coefficients'!$R$7*'Curve Info'!M74 + 'SPF Coefficients'!$R$9*'Curve Info'!H74 &lt;= 0, 0, 'SPF Coefficients'!$R$3 + 'SPF Coefficients'!$R$5*'Curve Info'!J74 + 'SPF Coefficients'!$R$6*'Curve Info'!D74 + 'SPF Coefficients'!$R$7*'Curve Info'!M74 + 'SPF Coefficients'!$R$9*'Curve Info'!H74)</f>
        <v>1.3923607787575974E-2</v>
      </c>
      <c r="J73" s="12">
        <f>1/(1+'SPF Coefficients'!$Q$10*I73)</f>
        <v>0.98779499318902653</v>
      </c>
      <c r="K73" s="12">
        <f t="shared" ref="K73:K76" si="22">(J73*I73)+(1-J73)*(G73)</f>
        <v>1.6804921762438654E-2</v>
      </c>
      <c r="L73" s="12">
        <f t="shared" ref="L73:L76" si="23">H73/I73</f>
        <v>3.5645333379034656</v>
      </c>
      <c r="M73" s="12">
        <f t="shared" ref="M73:M76" si="24">K73*L73</f>
        <v>5.9901703863072045E-2</v>
      </c>
      <c r="P73" s="5">
        <v>92</v>
      </c>
      <c r="Q73" s="16">
        <v>0</v>
      </c>
      <c r="R73" s="16">
        <v>0</v>
      </c>
      <c r="S73" s="16">
        <v>0</v>
      </c>
      <c r="T73" s="16">
        <v>0</v>
      </c>
      <c r="U73" s="8">
        <f t="shared" ref="U73:U76" si="25">Q73/3</f>
        <v>0</v>
      </c>
      <c r="V73" s="8">
        <f t="shared" ref="V73:V76" si="26">R73/4</f>
        <v>0</v>
      </c>
      <c r="W73" s="7">
        <v>4.9631164142706873E-2</v>
      </c>
      <c r="X73" s="7">
        <v>1.3923607787575974E-2</v>
      </c>
      <c r="Y73" s="12">
        <v>0.98779499318902653</v>
      </c>
      <c r="Z73" s="12">
        <f t="shared" ref="Z73:Z76" si="27">(Y73*X73)+(1-Y73)*(V73)</f>
        <v>1.3753670059695286E-2</v>
      </c>
      <c r="AA73" s="12">
        <f t="shared" ref="AA73:AA76" si="28">W73/X73</f>
        <v>3.5645333379034656</v>
      </c>
      <c r="AB73" s="12">
        <f t="shared" ref="AB73:AB76" si="29">Z73*AA73</f>
        <v>4.9025415446308597E-2</v>
      </c>
      <c r="AE73" s="5">
        <v>92</v>
      </c>
      <c r="AF73" s="16">
        <v>0</v>
      </c>
      <c r="AG73" s="16">
        <v>0</v>
      </c>
      <c r="AH73" s="16">
        <v>0</v>
      </c>
      <c r="AI73" s="16">
        <v>0</v>
      </c>
      <c r="AJ73" s="8">
        <f t="shared" ref="AJ73:AJ76" si="30">AF73/3</f>
        <v>0</v>
      </c>
      <c r="AK73" s="8">
        <f t="shared" ref="AK73:AK76" si="31">AG73/4</f>
        <v>0</v>
      </c>
      <c r="AL73" s="7">
        <v>4.9631164142706873E-2</v>
      </c>
      <c r="AM73" s="7">
        <v>1.3923607787575974E-2</v>
      </c>
      <c r="AN73" s="12">
        <v>0.98779499318902653</v>
      </c>
      <c r="AO73" s="12">
        <f t="shared" ref="AO73:AO76" si="32">(AN73*AM73)+(1-AN73)*(AK73)</f>
        <v>1.3753670059695286E-2</v>
      </c>
      <c r="AP73" s="12">
        <f t="shared" ref="AP73:AP76" si="33">AL73/AM73</f>
        <v>3.5645333379034656</v>
      </c>
      <c r="AQ73" s="12">
        <f t="shared" ref="AQ73:AQ76" si="34">AO73*AP73</f>
        <v>4.9025415446308597E-2</v>
      </c>
      <c r="AT73" s="5">
        <v>92</v>
      </c>
      <c r="AU73" s="16">
        <v>0</v>
      </c>
      <c r="AV73" s="16">
        <v>0</v>
      </c>
      <c r="AW73" s="16">
        <v>0</v>
      </c>
      <c r="AX73" s="16">
        <v>0</v>
      </c>
      <c r="AY73" s="8">
        <f t="shared" ref="AY73:AY76" si="35">AU73/3</f>
        <v>0</v>
      </c>
      <c r="AZ73" s="8">
        <f t="shared" ref="AZ73:AZ76" si="36">AV73/4</f>
        <v>0</v>
      </c>
      <c r="BA73" s="7">
        <v>4.9631164142706873E-2</v>
      </c>
      <c r="BB73" s="7">
        <v>1.3923607787575974E-2</v>
      </c>
      <c r="BC73" s="12">
        <v>0.98779499318902653</v>
      </c>
      <c r="BD73" s="12">
        <f t="shared" ref="BD73:BD76" si="37">(BC73*BB73)+(1-BC73)*(AZ73)</f>
        <v>1.3753670059695286E-2</v>
      </c>
      <c r="BE73" s="12">
        <f t="shared" ref="BE73:BE76" si="38">BA73/BB73</f>
        <v>3.5645333379034656</v>
      </c>
      <c r="BF73" s="12">
        <f t="shared" ref="BF73:BF76" si="39">BD73*BE73</f>
        <v>4.9025415446308597E-2</v>
      </c>
    </row>
    <row r="74" spans="1:59" x14ac:dyDescent="0.3">
      <c r="A74" s="5">
        <v>93</v>
      </c>
      <c r="B74" s="16">
        <v>0</v>
      </c>
      <c r="C74" s="16">
        <v>1</v>
      </c>
      <c r="D74" s="16">
        <v>0</v>
      </c>
      <c r="E74" s="16">
        <v>1</v>
      </c>
      <c r="F74" s="8">
        <f t="shared" si="20"/>
        <v>0</v>
      </c>
      <c r="G74" s="8">
        <f t="shared" si="21"/>
        <v>0.25</v>
      </c>
      <c r="H74" s="7">
        <f xml:space="preserve"> IF('SPF Coefficients'!$R$3 + 'SPF Coefficients'!$R$5*'Curve Info'!J75 + 'SPF Coefficients'!$R$6*'Curve Info'!D75 + 'SPF Coefficients'!$R$7*'Curve Info'!L75 + 'SPF Coefficients'!$R$9*'Curve Info'!H75 &lt;= 0, 0, 'SPF Coefficients'!$R$3 + 'SPF Coefficients'!$R$5*'Curve Info'!J75 + 'SPF Coefficients'!$R$6*'Curve Info'!D75 + 'SPF Coefficients'!$R$7*'Curve Info'!L75 + 'SPF Coefficients'!$R$9*'Curve Info'!H75)</f>
        <v>0</v>
      </c>
      <c r="I74" s="7">
        <f xml:space="preserve"> IF('SPF Coefficients'!$R$3 + 'SPF Coefficients'!$R$5*'Curve Info'!J75 + 'SPF Coefficients'!$R$6*'Curve Info'!D75 + 'SPF Coefficients'!$R$7*'Curve Info'!M75 + 'SPF Coefficients'!$R$9*'Curve Info'!H75 &lt;= 0, 0, 'SPF Coefficients'!$R$3 + 'SPF Coefficients'!$R$5*'Curve Info'!J75 + 'SPF Coefficients'!$R$6*'Curve Info'!D75 + 'SPF Coefficients'!$R$7*'Curve Info'!M75 + 'SPF Coefficients'!$R$9*'Curve Info'!H75)</f>
        <v>0</v>
      </c>
      <c r="J74" s="12">
        <f>1/(1+'SPF Coefficients'!$Q$10*I74)</f>
        <v>1</v>
      </c>
      <c r="K74" s="12">
        <f t="shared" si="22"/>
        <v>0</v>
      </c>
      <c r="L74" s="12" t="e">
        <f t="shared" si="23"/>
        <v>#DIV/0!</v>
      </c>
      <c r="M74" s="12" t="e">
        <f t="shared" si="24"/>
        <v>#DIV/0!</v>
      </c>
      <c r="P74" s="5">
        <v>93</v>
      </c>
      <c r="Q74" s="16">
        <v>0</v>
      </c>
      <c r="R74" s="16">
        <v>1</v>
      </c>
      <c r="S74" s="16">
        <v>0</v>
      </c>
      <c r="T74" s="16">
        <v>1</v>
      </c>
      <c r="U74" s="8">
        <f t="shared" si="25"/>
        <v>0</v>
      </c>
      <c r="V74" s="8">
        <f t="shared" si="26"/>
        <v>0.25</v>
      </c>
      <c r="W74" s="7">
        <v>0</v>
      </c>
      <c r="X74" s="7">
        <v>0</v>
      </c>
      <c r="Y74" s="12">
        <v>1</v>
      </c>
      <c r="Z74" s="12">
        <f t="shared" si="27"/>
        <v>0</v>
      </c>
      <c r="AA74" s="12" t="e">
        <f t="shared" si="28"/>
        <v>#DIV/0!</v>
      </c>
      <c r="AB74" s="12" t="e">
        <f t="shared" si="29"/>
        <v>#DIV/0!</v>
      </c>
      <c r="AE74" s="5">
        <v>93</v>
      </c>
      <c r="AF74" s="16">
        <v>0</v>
      </c>
      <c r="AG74" s="16">
        <v>0</v>
      </c>
      <c r="AH74" s="16">
        <v>0</v>
      </c>
      <c r="AI74" s="16">
        <v>0</v>
      </c>
      <c r="AJ74" s="8">
        <f t="shared" si="30"/>
        <v>0</v>
      </c>
      <c r="AK74" s="8">
        <f t="shared" si="31"/>
        <v>0</v>
      </c>
      <c r="AL74" s="7">
        <v>0</v>
      </c>
      <c r="AM74" s="7">
        <v>0</v>
      </c>
      <c r="AN74" s="12">
        <v>1</v>
      </c>
      <c r="AO74" s="12">
        <f t="shared" si="32"/>
        <v>0</v>
      </c>
      <c r="AP74" s="12" t="e">
        <f t="shared" si="33"/>
        <v>#DIV/0!</v>
      </c>
      <c r="AQ74" s="12" t="e">
        <f t="shared" si="34"/>
        <v>#DIV/0!</v>
      </c>
      <c r="AT74" s="5">
        <v>93</v>
      </c>
      <c r="AU74" s="16">
        <v>0</v>
      </c>
      <c r="AV74" s="16">
        <v>0</v>
      </c>
      <c r="AW74" s="16">
        <v>0</v>
      </c>
      <c r="AX74" s="16">
        <v>0</v>
      </c>
      <c r="AY74" s="8">
        <f t="shared" si="35"/>
        <v>0</v>
      </c>
      <c r="AZ74" s="8">
        <f t="shared" si="36"/>
        <v>0</v>
      </c>
      <c r="BA74" s="7">
        <v>0</v>
      </c>
      <c r="BB74" s="7">
        <v>0</v>
      </c>
      <c r="BC74" s="12">
        <v>1</v>
      </c>
      <c r="BD74" s="12">
        <f t="shared" si="37"/>
        <v>0</v>
      </c>
      <c r="BE74" s="12" t="e">
        <f t="shared" si="38"/>
        <v>#DIV/0!</v>
      </c>
      <c r="BF74" s="12" t="e">
        <f t="shared" si="39"/>
        <v>#DIV/0!</v>
      </c>
    </row>
    <row r="75" spans="1:59" x14ac:dyDescent="0.3">
      <c r="A75" s="5">
        <v>94</v>
      </c>
      <c r="B75" s="16">
        <v>0</v>
      </c>
      <c r="C75" s="16">
        <v>0</v>
      </c>
      <c r="D75" s="16">
        <v>0</v>
      </c>
      <c r="E75" s="16">
        <v>0</v>
      </c>
      <c r="F75" s="8">
        <f t="shared" si="20"/>
        <v>0</v>
      </c>
      <c r="G75" s="8">
        <f t="shared" si="21"/>
        <v>0</v>
      </c>
      <c r="H75" s="7">
        <f xml:space="preserve"> IF('SPF Coefficients'!$R$3 + 'SPF Coefficients'!$R$5*'Curve Info'!J76 + 'SPF Coefficients'!$R$6*'Curve Info'!D76 + 'SPF Coefficients'!$R$7*'Curve Info'!L76 + 'SPF Coefficients'!$R$9*'Curve Info'!H76 &lt;= 0, 0, 'SPF Coefficients'!$R$3 + 'SPF Coefficients'!$R$5*'Curve Info'!J76 + 'SPF Coefficients'!$R$6*'Curve Info'!D76 + 'SPF Coefficients'!$R$7*'Curve Info'!L76 + 'SPF Coefficients'!$R$9*'Curve Info'!H76)</f>
        <v>6.5638555790605846E-3</v>
      </c>
      <c r="I75" s="7">
        <f xml:space="preserve"> IF('SPF Coefficients'!$R$3 + 'SPF Coefficients'!$R$5*'Curve Info'!J76 + 'SPF Coefficients'!$R$6*'Curve Info'!D76 + 'SPF Coefficients'!$R$7*'Curve Info'!M76 + 'SPF Coefficients'!$R$9*'Curve Info'!H76 &lt;= 0, 0, 'SPF Coefficients'!$R$3 + 'SPF Coefficients'!$R$5*'Curve Info'!J76 + 'SPF Coefficients'!$R$6*'Curve Info'!D76 + 'SPF Coefficients'!$R$7*'Curve Info'!M76 + 'SPF Coefficients'!$R$9*'Curve Info'!H76)</f>
        <v>0</v>
      </c>
      <c r="J75" s="12">
        <f>1/(1+'SPF Coefficients'!$Q$10*I75)</f>
        <v>1</v>
      </c>
      <c r="K75" s="12">
        <f t="shared" si="22"/>
        <v>0</v>
      </c>
      <c r="L75" s="12" t="e">
        <f t="shared" si="23"/>
        <v>#DIV/0!</v>
      </c>
      <c r="M75" s="12" t="e">
        <f t="shared" si="24"/>
        <v>#DIV/0!</v>
      </c>
      <c r="P75" s="5">
        <v>94</v>
      </c>
      <c r="Q75" s="16">
        <v>0</v>
      </c>
      <c r="R75" s="16">
        <v>0</v>
      </c>
      <c r="S75" s="16">
        <v>0</v>
      </c>
      <c r="T75" s="16">
        <v>0</v>
      </c>
      <c r="U75" s="8">
        <f t="shared" si="25"/>
        <v>0</v>
      </c>
      <c r="V75" s="8">
        <f t="shared" si="26"/>
        <v>0</v>
      </c>
      <c r="W75" s="7">
        <v>6.5638555790605846E-3</v>
      </c>
      <c r="X75" s="7">
        <v>0</v>
      </c>
      <c r="Y75" s="12">
        <v>1</v>
      </c>
      <c r="Z75" s="12">
        <f t="shared" si="27"/>
        <v>0</v>
      </c>
      <c r="AA75" s="12" t="e">
        <f t="shared" si="28"/>
        <v>#DIV/0!</v>
      </c>
      <c r="AB75" s="12" t="e">
        <f t="shared" si="29"/>
        <v>#DIV/0!</v>
      </c>
      <c r="AE75" s="5">
        <v>94</v>
      </c>
      <c r="AF75" s="16">
        <v>0</v>
      </c>
      <c r="AG75" s="16">
        <v>0</v>
      </c>
      <c r="AH75" s="16">
        <v>0</v>
      </c>
      <c r="AI75" s="16">
        <v>0</v>
      </c>
      <c r="AJ75" s="8">
        <f t="shared" si="30"/>
        <v>0</v>
      </c>
      <c r="AK75" s="8">
        <f t="shared" si="31"/>
        <v>0</v>
      </c>
      <c r="AL75" s="7">
        <v>6.5638555790605846E-3</v>
      </c>
      <c r="AM75" s="7">
        <v>0</v>
      </c>
      <c r="AN75" s="12">
        <v>1</v>
      </c>
      <c r="AO75" s="12">
        <f t="shared" si="32"/>
        <v>0</v>
      </c>
      <c r="AP75" s="12" t="e">
        <f t="shared" si="33"/>
        <v>#DIV/0!</v>
      </c>
      <c r="AQ75" s="12" t="e">
        <f t="shared" si="34"/>
        <v>#DIV/0!</v>
      </c>
      <c r="AT75" s="5">
        <v>94</v>
      </c>
      <c r="AU75" s="16">
        <v>0</v>
      </c>
      <c r="AV75" s="16">
        <v>0</v>
      </c>
      <c r="AW75" s="16">
        <v>0</v>
      </c>
      <c r="AX75" s="16">
        <v>0</v>
      </c>
      <c r="AY75" s="8">
        <f t="shared" si="35"/>
        <v>0</v>
      </c>
      <c r="AZ75" s="8">
        <f t="shared" si="36"/>
        <v>0</v>
      </c>
      <c r="BA75" s="7">
        <v>6.5638555790605846E-3</v>
      </c>
      <c r="BB75" s="7">
        <v>0</v>
      </c>
      <c r="BC75" s="12">
        <v>1</v>
      </c>
      <c r="BD75" s="12">
        <f t="shared" si="37"/>
        <v>0</v>
      </c>
      <c r="BE75" s="12" t="e">
        <f t="shared" si="38"/>
        <v>#DIV/0!</v>
      </c>
      <c r="BF75" s="12" t="e">
        <f t="shared" si="39"/>
        <v>#DIV/0!</v>
      </c>
    </row>
    <row r="76" spans="1:59" x14ac:dyDescent="0.3">
      <c r="A76" s="5" t="s">
        <v>751</v>
      </c>
      <c r="B76" s="16">
        <v>28</v>
      </c>
      <c r="C76" s="16">
        <v>35</v>
      </c>
      <c r="D76" s="16">
        <v>3</v>
      </c>
      <c r="E76" s="16">
        <v>66</v>
      </c>
      <c r="F76" s="8">
        <f t="shared" si="20"/>
        <v>9.3333333333333339</v>
      </c>
      <c r="G76" s="8">
        <f t="shared" si="21"/>
        <v>8.75</v>
      </c>
      <c r="H76" s="8">
        <f>SUM(H8:H75)</f>
        <v>4.2968214827055391</v>
      </c>
      <c r="I76" s="8">
        <f>SUM(I8:I75)</f>
        <v>3.6252925448847226</v>
      </c>
      <c r="J76" s="7">
        <f>1/(1+'SPF Coefficients'!$Q$10*I76)</f>
        <v>0.23713064683906451</v>
      </c>
      <c r="K76" s="7">
        <f t="shared" si="22"/>
        <v>7.5347748063075386</v>
      </c>
      <c r="L76" s="7">
        <f t="shared" si="23"/>
        <v>1.1852344133629551</v>
      </c>
      <c r="M76" s="7">
        <f t="shared" si="24"/>
        <v>8.9304743973758889</v>
      </c>
      <c r="P76" s="5" t="s">
        <v>751</v>
      </c>
      <c r="Q76" s="16">
        <v>0</v>
      </c>
      <c r="R76" s="16">
        <v>3</v>
      </c>
      <c r="S76" s="16">
        <v>0</v>
      </c>
      <c r="T76" s="16">
        <v>3</v>
      </c>
      <c r="U76" s="8">
        <f t="shared" si="25"/>
        <v>0</v>
      </c>
      <c r="V76" s="8">
        <f t="shared" si="26"/>
        <v>0.75</v>
      </c>
      <c r="W76" s="8">
        <f>SUM(W8:W75)</f>
        <v>4.2968214827055391</v>
      </c>
      <c r="X76" s="8">
        <f>SUM(X8:X75)</f>
        <v>3.6252925448847226</v>
      </c>
      <c r="Y76" s="7">
        <v>0.23713064683906451</v>
      </c>
      <c r="Z76" s="7">
        <f t="shared" si="27"/>
        <v>1.4318199810200543</v>
      </c>
      <c r="AA76" s="7">
        <f t="shared" si="28"/>
        <v>1.1852344133629551</v>
      </c>
      <c r="AB76" s="7">
        <f t="shared" si="29"/>
        <v>1.6970423152456615</v>
      </c>
      <c r="AE76" s="5" t="s">
        <v>751</v>
      </c>
      <c r="AF76" s="16">
        <v>2</v>
      </c>
      <c r="AG76" s="16">
        <v>2</v>
      </c>
      <c r="AH76" s="16">
        <v>0</v>
      </c>
      <c r="AI76" s="16">
        <v>4</v>
      </c>
      <c r="AJ76" s="8">
        <f t="shared" si="30"/>
        <v>0.66666666666666663</v>
      </c>
      <c r="AK76" s="8">
        <f t="shared" si="31"/>
        <v>0.5</v>
      </c>
      <c r="AL76" s="8">
        <f>SUM(AL8:AL75)</f>
        <v>4.2968214827055391</v>
      </c>
      <c r="AM76" s="8">
        <f>SUM(AM8:AM75)</f>
        <v>3.6252925448847226</v>
      </c>
      <c r="AN76" s="7">
        <v>0.23713064683906451</v>
      </c>
      <c r="AO76" s="7">
        <f t="shared" si="32"/>
        <v>1.2411026427298204</v>
      </c>
      <c r="AP76" s="7">
        <f t="shared" si="33"/>
        <v>1.1852344133629551</v>
      </c>
      <c r="AQ76" s="7">
        <f t="shared" si="34"/>
        <v>1.4709975626790919</v>
      </c>
      <c r="AT76" s="5" t="s">
        <v>751</v>
      </c>
      <c r="AU76" s="16">
        <v>3</v>
      </c>
      <c r="AV76" s="16">
        <v>0</v>
      </c>
      <c r="AW76" s="16">
        <v>1</v>
      </c>
      <c r="AX76" s="16">
        <v>4</v>
      </c>
      <c r="AY76" s="8">
        <f t="shared" si="35"/>
        <v>1</v>
      </c>
      <c r="AZ76" s="8">
        <f t="shared" si="36"/>
        <v>0</v>
      </c>
      <c r="BA76" s="8">
        <f>SUM(BA8:BA75)</f>
        <v>4.2968214827055391</v>
      </c>
      <c r="BB76" s="8">
        <f>SUM(BB8:BB75)</f>
        <v>3.6252925448847226</v>
      </c>
      <c r="BC76" s="7">
        <v>0.23713064683906451</v>
      </c>
      <c r="BD76" s="7">
        <f t="shared" si="37"/>
        <v>0.85966796614935259</v>
      </c>
      <c r="BE76" s="7">
        <f t="shared" si="38"/>
        <v>1.1852344133629551</v>
      </c>
      <c r="BF76" s="7">
        <f t="shared" si="39"/>
        <v>1.0189080575459526</v>
      </c>
    </row>
    <row r="77" spans="1:59" x14ac:dyDescent="0.3">
      <c r="F77" s="11" t="s">
        <v>796</v>
      </c>
      <c r="G77" s="11" t="s">
        <v>797</v>
      </c>
      <c r="H77" s="11" t="s">
        <v>798</v>
      </c>
      <c r="I77" s="11" t="s">
        <v>799</v>
      </c>
      <c r="J77" s="11" t="s">
        <v>800</v>
      </c>
      <c r="K77" s="11" t="s">
        <v>801</v>
      </c>
      <c r="L77" s="11" t="s">
        <v>802</v>
      </c>
      <c r="M77" s="11" t="s">
        <v>803</v>
      </c>
      <c r="U77" s="11" t="s">
        <v>796</v>
      </c>
      <c r="V77" s="11" t="s">
        <v>797</v>
      </c>
      <c r="W77" s="11" t="s">
        <v>798</v>
      </c>
      <c r="X77" s="11" t="s">
        <v>799</v>
      </c>
      <c r="Y77" s="11" t="s">
        <v>800</v>
      </c>
      <c r="Z77" s="11" t="s">
        <v>801</v>
      </c>
      <c r="AA77" s="11" t="s">
        <v>802</v>
      </c>
      <c r="AB77" s="11" t="s">
        <v>803</v>
      </c>
      <c r="AJ77" s="11" t="s">
        <v>796</v>
      </c>
      <c r="AK77" s="11" t="s">
        <v>797</v>
      </c>
      <c r="AL77" s="11" t="s">
        <v>798</v>
      </c>
      <c r="AM77" s="11" t="s">
        <v>799</v>
      </c>
      <c r="AN77" s="11" t="s">
        <v>800</v>
      </c>
      <c r="AO77" s="11" t="s">
        <v>801</v>
      </c>
      <c r="AP77" s="11" t="s">
        <v>802</v>
      </c>
      <c r="AQ77" s="11" t="s">
        <v>803</v>
      </c>
      <c r="AY77" s="11" t="s">
        <v>796</v>
      </c>
      <c r="AZ77" s="11" t="s">
        <v>797</v>
      </c>
      <c r="BA77" s="11" t="s">
        <v>798</v>
      </c>
      <c r="BB77" s="11" t="s">
        <v>799</v>
      </c>
      <c r="BC77" s="11" t="s">
        <v>800</v>
      </c>
      <c r="BD77" s="11" t="s">
        <v>801</v>
      </c>
      <c r="BE77" s="11" t="s">
        <v>802</v>
      </c>
      <c r="BF77" s="11" t="s">
        <v>803</v>
      </c>
    </row>
    <row r="79" spans="1:59" ht="20.399999999999999" thickBot="1" x14ac:dyDescent="0.45">
      <c r="P79" s="18" t="s">
        <v>806</v>
      </c>
      <c r="Q79" s="18"/>
      <c r="R79" s="18"/>
      <c r="S79" s="18"/>
      <c r="T79" s="18"/>
      <c r="U79" s="18"/>
      <c r="V79" s="18"/>
      <c r="W79" s="18"/>
      <c r="X79" s="18"/>
      <c r="Y79" s="18"/>
      <c r="Z79" s="18"/>
      <c r="AA79" s="18"/>
      <c r="AB79" s="18"/>
      <c r="AC79" s="18"/>
      <c r="AE79" s="18" t="s">
        <v>806</v>
      </c>
      <c r="AF79" s="18"/>
      <c r="AG79" s="18"/>
      <c r="AH79" s="18"/>
      <c r="AI79" s="18"/>
      <c r="AJ79" s="18"/>
      <c r="AK79" s="18"/>
      <c r="AL79" s="18"/>
      <c r="AM79" s="18"/>
      <c r="AN79" s="18"/>
      <c r="AO79" s="18"/>
      <c r="AP79" s="18"/>
      <c r="AQ79" s="18"/>
      <c r="AR79" s="18"/>
      <c r="AT79" s="18" t="s">
        <v>806</v>
      </c>
      <c r="AU79" s="18"/>
      <c r="AV79" s="18"/>
      <c r="AW79" s="18"/>
      <c r="AX79" s="18"/>
      <c r="AY79" s="18"/>
      <c r="AZ79" s="18"/>
      <c r="BA79" s="18"/>
      <c r="BB79" s="18"/>
      <c r="BC79" s="18"/>
      <c r="BD79" s="18"/>
      <c r="BE79" s="18"/>
      <c r="BF79" s="18"/>
      <c r="BG79" s="18"/>
    </row>
    <row r="80" spans="1:59" ht="15" thickTop="1" x14ac:dyDescent="0.3">
      <c r="P80" s="4" t="s">
        <v>20</v>
      </c>
      <c r="Q80" t="s">
        <v>162</v>
      </c>
      <c r="AE80" s="4" t="s">
        <v>20</v>
      </c>
      <c r="AF80" t="s">
        <v>162</v>
      </c>
      <c r="AT80" s="4" t="s">
        <v>20</v>
      </c>
      <c r="AU80" t="s">
        <v>162</v>
      </c>
    </row>
    <row r="81" spans="1:59" x14ac:dyDescent="0.3">
      <c r="B81" t="s">
        <v>817</v>
      </c>
      <c r="C81" t="s">
        <v>824</v>
      </c>
      <c r="D81" t="s">
        <v>819</v>
      </c>
      <c r="P81" s="4" t="s">
        <v>815</v>
      </c>
      <c r="Q81" t="s">
        <v>817</v>
      </c>
      <c r="AE81" s="4" t="s">
        <v>815</v>
      </c>
      <c r="AF81" t="s">
        <v>818</v>
      </c>
      <c r="AT81" s="4" t="s">
        <v>815</v>
      </c>
      <c r="AU81" t="s">
        <v>819</v>
      </c>
    </row>
    <row r="82" spans="1:59" ht="20.399999999999999" thickBot="1" x14ac:dyDescent="0.45">
      <c r="A82" t="s">
        <v>821</v>
      </c>
      <c r="B82" s="7">
        <f>AC5</f>
        <v>0</v>
      </c>
      <c r="C82" s="7">
        <f>AR5</f>
        <v>0.28068088674348851</v>
      </c>
      <c r="D82" s="7">
        <f>BG5</f>
        <v>0.51999725687804343</v>
      </c>
      <c r="P82" s="4" t="s">
        <v>816</v>
      </c>
      <c r="Q82" t="s">
        <v>822</v>
      </c>
      <c r="AA82" s="13" t="s">
        <v>794</v>
      </c>
      <c r="AB82" s="13" t="s">
        <v>795</v>
      </c>
      <c r="AC82" s="14">
        <f>AB154*AA154*(1-Y154)</f>
        <v>1.3300451203272892</v>
      </c>
      <c r="AE82" s="4" t="s">
        <v>816</v>
      </c>
      <c r="AF82" t="s">
        <v>822</v>
      </c>
      <c r="AP82" s="13" t="s">
        <v>794</v>
      </c>
      <c r="AQ82" s="13" t="s">
        <v>795</v>
      </c>
      <c r="AR82" s="14">
        <f>AQ154*AP154*(1-AN154)</f>
        <v>4.8045887714032434</v>
      </c>
      <c r="AT82" s="4" t="s">
        <v>816</v>
      </c>
      <c r="AU82" t="s">
        <v>822</v>
      </c>
      <c r="BE82" s="13" t="s">
        <v>794</v>
      </c>
      <c r="BF82" s="13" t="s">
        <v>795</v>
      </c>
      <c r="BG82" s="14">
        <f>BF154*BE154*(1-BC154)</f>
        <v>2.760739564887976</v>
      </c>
    </row>
    <row r="83" spans="1:59" ht="21" thickTop="1" thickBot="1" x14ac:dyDescent="0.45">
      <c r="A83" t="s">
        <v>822</v>
      </c>
      <c r="B83" s="7">
        <f>AC83</f>
        <v>0.14034044337174426</v>
      </c>
      <c r="C83" s="7">
        <f>AR83</f>
        <v>0.64330014346895581</v>
      </c>
      <c r="D83" s="7">
        <f>BG83</f>
        <v>0.84228474799210384</v>
      </c>
      <c r="AB83" s="9" t="s">
        <v>744</v>
      </c>
      <c r="AC83" s="14">
        <f>(U154/AB154)/(1+(AC82/(AB154^2)))</f>
        <v>0.14034044337174426</v>
      </c>
      <c r="AQ83" s="9" t="s">
        <v>744</v>
      </c>
      <c r="AR83" s="14">
        <f>(AJ154/AQ154)/(1+(AR82/(AQ154^2)))</f>
        <v>0.64330014346895581</v>
      </c>
      <c r="BF83" s="9" t="s">
        <v>744</v>
      </c>
      <c r="BG83" s="14">
        <f>(AY154/BF154)/(1+(BG82/(BF154^2)))</f>
        <v>0.84228474799210384</v>
      </c>
    </row>
    <row r="84" spans="1:59" ht="15" thickTop="1" x14ac:dyDescent="0.3">
      <c r="P84" s="4" t="s">
        <v>745</v>
      </c>
      <c r="Q84" s="4" t="s">
        <v>746</v>
      </c>
      <c r="AE84" s="4" t="s">
        <v>745</v>
      </c>
      <c r="AF84" s="4" t="s">
        <v>746</v>
      </c>
      <c r="AT84" s="4" t="s">
        <v>745</v>
      </c>
      <c r="AU84" s="4" t="s">
        <v>746</v>
      </c>
    </row>
    <row r="85" spans="1:59" x14ac:dyDescent="0.3">
      <c r="P85" s="4" t="s">
        <v>747</v>
      </c>
      <c r="Q85" t="s">
        <v>748</v>
      </c>
      <c r="R85" t="s">
        <v>749</v>
      </c>
      <c r="S85" t="s">
        <v>750</v>
      </c>
      <c r="T85" t="s">
        <v>751</v>
      </c>
      <c r="U85" s="11" t="s">
        <v>796</v>
      </c>
      <c r="V85" s="11" t="s">
        <v>797</v>
      </c>
      <c r="W85" s="11" t="s">
        <v>798</v>
      </c>
      <c r="X85" s="11" t="s">
        <v>799</v>
      </c>
      <c r="Y85" s="11" t="s">
        <v>800</v>
      </c>
      <c r="Z85" s="11" t="s">
        <v>801</v>
      </c>
      <c r="AA85" s="11" t="s">
        <v>802</v>
      </c>
      <c r="AB85" s="11" t="s">
        <v>803</v>
      </c>
      <c r="AE85" s="4" t="s">
        <v>747</v>
      </c>
      <c r="AF85" t="s">
        <v>748</v>
      </c>
      <c r="AG85" t="s">
        <v>749</v>
      </c>
      <c r="AH85" t="s">
        <v>750</v>
      </c>
      <c r="AI85" t="s">
        <v>751</v>
      </c>
      <c r="AJ85" s="11" t="s">
        <v>796</v>
      </c>
      <c r="AK85" s="11" t="s">
        <v>797</v>
      </c>
      <c r="AL85" s="11" t="s">
        <v>798</v>
      </c>
      <c r="AM85" s="11" t="s">
        <v>799</v>
      </c>
      <c r="AN85" s="11" t="s">
        <v>800</v>
      </c>
      <c r="AO85" s="11" t="s">
        <v>801</v>
      </c>
      <c r="AP85" s="11" t="s">
        <v>802</v>
      </c>
      <c r="AQ85" s="11" t="s">
        <v>803</v>
      </c>
      <c r="AT85" s="4" t="s">
        <v>747</v>
      </c>
      <c r="AU85" t="s">
        <v>748</v>
      </c>
      <c r="AV85" t="s">
        <v>749</v>
      </c>
      <c r="AW85" t="s">
        <v>750</v>
      </c>
      <c r="AX85" t="s">
        <v>751</v>
      </c>
      <c r="AY85" s="11" t="s">
        <v>796</v>
      </c>
      <c r="AZ85" s="11" t="s">
        <v>797</v>
      </c>
      <c r="BA85" s="11" t="s">
        <v>798</v>
      </c>
      <c r="BB85" s="11" t="s">
        <v>799</v>
      </c>
      <c r="BC85" s="11" t="s">
        <v>800</v>
      </c>
      <c r="BD85" s="11" t="s">
        <v>801</v>
      </c>
      <c r="BE85" s="11" t="s">
        <v>802</v>
      </c>
      <c r="BF85" s="11" t="s">
        <v>803</v>
      </c>
    </row>
    <row r="86" spans="1:59" x14ac:dyDescent="0.3">
      <c r="P86" s="5">
        <v>1</v>
      </c>
      <c r="Q86" s="16">
        <v>0</v>
      </c>
      <c r="R86" s="16">
        <v>0</v>
      </c>
      <c r="S86" s="16">
        <v>0</v>
      </c>
      <c r="T86" s="16">
        <v>0</v>
      </c>
      <c r="U86" s="8">
        <f>Q86/3</f>
        <v>0</v>
      </c>
      <c r="V86" s="8">
        <f>R86/4</f>
        <v>0</v>
      </c>
      <c r="W86" s="7">
        <v>9.8148543812580646E-2</v>
      </c>
      <c r="X86" s="7">
        <v>8.9074312280083556E-2</v>
      </c>
      <c r="Y86" s="12">
        <v>0.92674580015781294</v>
      </c>
      <c r="Z86" s="12">
        <f>(Y86*X86)+(1-Y86)*(V86)</f>
        <v>8.2549244807512939E-2</v>
      </c>
      <c r="AA86" s="12">
        <f>W86/X86</f>
        <v>1.1018725971631895</v>
      </c>
      <c r="AB86" s="12">
        <f>Z86*AA86</f>
        <v>9.0958750769914221E-2</v>
      </c>
      <c r="AE86" s="5">
        <v>1</v>
      </c>
      <c r="AF86" s="16">
        <v>0</v>
      </c>
      <c r="AG86" s="16">
        <v>0</v>
      </c>
      <c r="AH86" s="16">
        <v>0</v>
      </c>
      <c r="AI86" s="16">
        <v>0</v>
      </c>
      <c r="AJ86" s="8">
        <f>AF86/3</f>
        <v>0</v>
      </c>
      <c r="AK86" s="8">
        <f>AG86/4</f>
        <v>0</v>
      </c>
      <c r="AL86" s="7">
        <v>9.8148543812580646E-2</v>
      </c>
      <c r="AM86" s="7">
        <v>8.9074312280083556E-2</v>
      </c>
      <c r="AN86" s="12">
        <v>0.92674580015781294</v>
      </c>
      <c r="AO86" s="12">
        <f>(AN86*AM86)+(1-AN86)*(AK86)</f>
        <v>8.2549244807512939E-2</v>
      </c>
      <c r="AP86" s="12">
        <f>AL86/AM86</f>
        <v>1.1018725971631895</v>
      </c>
      <c r="AQ86" s="12">
        <f>AO86*AP86</f>
        <v>9.0958750769914221E-2</v>
      </c>
      <c r="AT86" s="5">
        <v>1</v>
      </c>
      <c r="AU86" s="16">
        <v>0</v>
      </c>
      <c r="AV86" s="16">
        <v>0</v>
      </c>
      <c r="AW86" s="16">
        <v>0</v>
      </c>
      <c r="AX86" s="16">
        <v>0</v>
      </c>
      <c r="AY86" s="8">
        <f>AU86/3</f>
        <v>0</v>
      </c>
      <c r="AZ86" s="8">
        <f>AV86/4</f>
        <v>0</v>
      </c>
      <c r="BA86" s="7">
        <v>9.8148543812580646E-2</v>
      </c>
      <c r="BB86" s="7">
        <v>8.9074312280083556E-2</v>
      </c>
      <c r="BC86" s="12">
        <v>0.92674580015781294</v>
      </c>
      <c r="BD86" s="12">
        <f>(BC86*BB86)+(1-BC86)*(AZ86)</f>
        <v>8.2549244807512939E-2</v>
      </c>
      <c r="BE86" s="12">
        <f>BA86/BB86</f>
        <v>1.1018725971631895</v>
      </c>
      <c r="BF86" s="12">
        <f>BD86*BE86</f>
        <v>9.0958750769914221E-2</v>
      </c>
    </row>
    <row r="87" spans="1:59" x14ac:dyDescent="0.3">
      <c r="P87" s="5">
        <v>2</v>
      </c>
      <c r="Q87" s="16">
        <v>0</v>
      </c>
      <c r="R87" s="16">
        <v>0</v>
      </c>
      <c r="S87" s="16">
        <v>0</v>
      </c>
      <c r="T87" s="16">
        <v>0</v>
      </c>
      <c r="U87" s="8">
        <f t="shared" ref="U87:U150" si="40">Q87/3</f>
        <v>0</v>
      </c>
      <c r="V87" s="8">
        <f t="shared" ref="V87:V150" si="41">R87/4</f>
        <v>0</v>
      </c>
      <c r="W87" s="7">
        <v>7.5138228982216088E-2</v>
      </c>
      <c r="X87" s="7">
        <v>5.2241923457426148E-2</v>
      </c>
      <c r="Y87" s="12">
        <v>0.95569449731683798</v>
      </c>
      <c r="Z87" s="12">
        <f t="shared" ref="Z87:Z150" si="42">(Y87*X87)+(1-Y87)*(V87)</f>
        <v>4.9927318777509611E-2</v>
      </c>
      <c r="AA87" s="12">
        <f t="shared" ref="AA87:AA150" si="43">W87/X87</f>
        <v>1.4382745505809902</v>
      </c>
      <c r="AB87" s="12">
        <f t="shared" ref="AB87:AB150" si="44">Z87*AA87</f>
        <v>7.1809191976436468E-2</v>
      </c>
      <c r="AE87" s="5">
        <v>2</v>
      </c>
      <c r="AF87" s="16">
        <v>0</v>
      </c>
      <c r="AG87" s="16">
        <v>1</v>
      </c>
      <c r="AH87" s="16">
        <v>0</v>
      </c>
      <c r="AI87" s="16">
        <v>1</v>
      </c>
      <c r="AJ87" s="8">
        <f t="shared" ref="AJ87:AJ150" si="45">AF87/3</f>
        <v>0</v>
      </c>
      <c r="AK87" s="8">
        <f t="shared" ref="AK87:AK150" si="46">AG87/4</f>
        <v>0.25</v>
      </c>
      <c r="AL87" s="7">
        <v>7.5138228982216088E-2</v>
      </c>
      <c r="AM87" s="7">
        <v>5.2241923457426148E-2</v>
      </c>
      <c r="AN87" s="12">
        <v>0.95569449731683798</v>
      </c>
      <c r="AO87" s="12">
        <f t="shared" ref="AO87:AO150" si="47">(AN87*AM87)+(1-AN87)*(AK87)</f>
        <v>6.1003694448300116E-2</v>
      </c>
      <c r="AP87" s="12">
        <f t="shared" ref="AP87:AP150" si="48">AL87/AM87</f>
        <v>1.4382745505809902</v>
      </c>
      <c r="AQ87" s="12">
        <f t="shared" ref="AQ87:AQ150" si="49">AO87*AP87</f>
        <v>8.7740061216408899E-2</v>
      </c>
      <c r="AT87" s="5">
        <v>2</v>
      </c>
      <c r="AU87" s="16">
        <v>0</v>
      </c>
      <c r="AV87" s="16">
        <v>0</v>
      </c>
      <c r="AW87" s="16">
        <v>0</v>
      </c>
      <c r="AX87" s="16">
        <v>0</v>
      </c>
      <c r="AY87" s="8">
        <f t="shared" ref="AY87:AY150" si="50">AU87/3</f>
        <v>0</v>
      </c>
      <c r="AZ87" s="8">
        <f t="shared" ref="AZ87:AZ150" si="51">AV87/4</f>
        <v>0</v>
      </c>
      <c r="BA87" s="7">
        <v>7.5138228982216088E-2</v>
      </c>
      <c r="BB87" s="7">
        <v>5.2241923457426148E-2</v>
      </c>
      <c r="BC87" s="12">
        <v>0.95569449731683798</v>
      </c>
      <c r="BD87" s="12">
        <f t="shared" ref="BD87:BD150" si="52">(BC87*BB87)+(1-BC87)*(AZ87)</f>
        <v>4.9927318777509611E-2</v>
      </c>
      <c r="BE87" s="12">
        <f t="shared" ref="BE87:BE150" si="53">BA87/BB87</f>
        <v>1.4382745505809902</v>
      </c>
      <c r="BF87" s="12">
        <f t="shared" ref="BF87:BF150" si="54">BD87*BE87</f>
        <v>7.1809191976436468E-2</v>
      </c>
    </row>
    <row r="88" spans="1:59" x14ac:dyDescent="0.3">
      <c r="P88" s="5">
        <v>3</v>
      </c>
      <c r="Q88" s="16">
        <v>0</v>
      </c>
      <c r="R88" s="16">
        <v>0</v>
      </c>
      <c r="S88" s="16">
        <v>0</v>
      </c>
      <c r="T88" s="16">
        <v>0</v>
      </c>
      <c r="U88" s="8">
        <f t="shared" si="40"/>
        <v>0</v>
      </c>
      <c r="V88" s="8">
        <f t="shared" si="41"/>
        <v>0</v>
      </c>
      <c r="W88" s="7">
        <v>8.5049767968802786E-2</v>
      </c>
      <c r="X88" s="7">
        <v>7.1361037345135075E-2</v>
      </c>
      <c r="Y88" s="12">
        <v>0.94044554786427614</v>
      </c>
      <c r="Z88" s="12">
        <f t="shared" si="42"/>
        <v>6.7111169862208622E-2</v>
      </c>
      <c r="AA88" s="12">
        <f t="shared" si="43"/>
        <v>1.1918235935593628</v>
      </c>
      <c r="AB88" s="12">
        <f t="shared" si="44"/>
        <v>7.9984675633150287E-2</v>
      </c>
      <c r="AE88" s="5">
        <v>3</v>
      </c>
      <c r="AF88" s="16">
        <v>0</v>
      </c>
      <c r="AG88" s="16">
        <v>1</v>
      </c>
      <c r="AH88" s="16">
        <v>0</v>
      </c>
      <c r="AI88" s="16">
        <v>1</v>
      </c>
      <c r="AJ88" s="8">
        <f t="shared" si="45"/>
        <v>0</v>
      </c>
      <c r="AK88" s="8">
        <f t="shared" si="46"/>
        <v>0.25</v>
      </c>
      <c r="AL88" s="7">
        <v>8.5049767968802786E-2</v>
      </c>
      <c r="AM88" s="7">
        <v>7.1361037345135075E-2</v>
      </c>
      <c r="AN88" s="12">
        <v>0.94044554786427614</v>
      </c>
      <c r="AO88" s="12">
        <f t="shared" si="47"/>
        <v>8.1999782896139586E-2</v>
      </c>
      <c r="AP88" s="12">
        <f t="shared" si="48"/>
        <v>1.1918235935593628</v>
      </c>
      <c r="AQ88" s="12">
        <f t="shared" si="49"/>
        <v>9.7729275922364661E-2</v>
      </c>
      <c r="AT88" s="5">
        <v>3</v>
      </c>
      <c r="AU88" s="16">
        <v>0</v>
      </c>
      <c r="AV88" s="16">
        <v>0</v>
      </c>
      <c r="AW88" s="16">
        <v>0</v>
      </c>
      <c r="AX88" s="16">
        <v>0</v>
      </c>
      <c r="AY88" s="8">
        <f t="shared" si="50"/>
        <v>0</v>
      </c>
      <c r="AZ88" s="8">
        <f t="shared" si="51"/>
        <v>0</v>
      </c>
      <c r="BA88" s="7">
        <v>8.5049767968802786E-2</v>
      </c>
      <c r="BB88" s="7">
        <v>7.1361037345135075E-2</v>
      </c>
      <c r="BC88" s="12">
        <v>0.94044554786427614</v>
      </c>
      <c r="BD88" s="12">
        <f t="shared" si="52"/>
        <v>6.7111169862208622E-2</v>
      </c>
      <c r="BE88" s="12">
        <f t="shared" si="53"/>
        <v>1.1918235935593628</v>
      </c>
      <c r="BF88" s="12">
        <f t="shared" si="54"/>
        <v>7.9984675633150287E-2</v>
      </c>
    </row>
    <row r="89" spans="1:59" x14ac:dyDescent="0.3">
      <c r="P89" s="5">
        <v>4</v>
      </c>
      <c r="Q89" s="16">
        <v>0</v>
      </c>
      <c r="R89" s="16">
        <v>0</v>
      </c>
      <c r="S89" s="16">
        <v>0</v>
      </c>
      <c r="T89" s="16">
        <v>0</v>
      </c>
      <c r="U89" s="8">
        <f t="shared" si="40"/>
        <v>0</v>
      </c>
      <c r="V89" s="8">
        <f t="shared" si="41"/>
        <v>0</v>
      </c>
      <c r="W89" s="7">
        <v>6.543972294991951E-2</v>
      </c>
      <c r="X89" s="7">
        <v>5.1750992326251799E-2</v>
      </c>
      <c r="Y89" s="12">
        <v>0.9560925669277498</v>
      </c>
      <c r="Z89" s="12">
        <f t="shared" si="42"/>
        <v>4.9478739094264361E-2</v>
      </c>
      <c r="AA89" s="12">
        <f t="shared" si="43"/>
        <v>1.2645114616811668</v>
      </c>
      <c r="AB89" s="12">
        <f t="shared" si="44"/>
        <v>6.2566432694229318E-2</v>
      </c>
      <c r="AE89" s="5">
        <v>4</v>
      </c>
      <c r="AF89" s="16">
        <v>0</v>
      </c>
      <c r="AG89" s="16">
        <v>0</v>
      </c>
      <c r="AH89" s="16">
        <v>0</v>
      </c>
      <c r="AI89" s="16">
        <v>0</v>
      </c>
      <c r="AJ89" s="8">
        <f t="shared" si="45"/>
        <v>0</v>
      </c>
      <c r="AK89" s="8">
        <f t="shared" si="46"/>
        <v>0</v>
      </c>
      <c r="AL89" s="7">
        <v>6.543972294991951E-2</v>
      </c>
      <c r="AM89" s="7">
        <v>5.1750992326251799E-2</v>
      </c>
      <c r="AN89" s="12">
        <v>0.9560925669277498</v>
      </c>
      <c r="AO89" s="12">
        <f t="shared" si="47"/>
        <v>4.9478739094264361E-2</v>
      </c>
      <c r="AP89" s="12">
        <f t="shared" si="48"/>
        <v>1.2645114616811668</v>
      </c>
      <c r="AQ89" s="12">
        <f t="shared" si="49"/>
        <v>6.2566432694229318E-2</v>
      </c>
      <c r="AT89" s="5">
        <v>4</v>
      </c>
      <c r="AU89" s="16">
        <v>0</v>
      </c>
      <c r="AV89" s="16">
        <v>0</v>
      </c>
      <c r="AW89" s="16">
        <v>0</v>
      </c>
      <c r="AX89" s="16">
        <v>0</v>
      </c>
      <c r="AY89" s="8">
        <f t="shared" si="50"/>
        <v>0</v>
      </c>
      <c r="AZ89" s="8">
        <f t="shared" si="51"/>
        <v>0</v>
      </c>
      <c r="BA89" s="7">
        <v>6.543972294991951E-2</v>
      </c>
      <c r="BB89" s="7">
        <v>5.1750992326251799E-2</v>
      </c>
      <c r="BC89" s="12">
        <v>0.9560925669277498</v>
      </c>
      <c r="BD89" s="12">
        <f t="shared" si="52"/>
        <v>4.9478739094264361E-2</v>
      </c>
      <c r="BE89" s="12">
        <f t="shared" si="53"/>
        <v>1.2645114616811668</v>
      </c>
      <c r="BF89" s="12">
        <f t="shared" si="54"/>
        <v>6.2566432694229318E-2</v>
      </c>
    </row>
    <row r="90" spans="1:59" x14ac:dyDescent="0.3">
      <c r="P90" s="5">
        <v>7</v>
      </c>
      <c r="Q90" s="16">
        <v>0</v>
      </c>
      <c r="R90" s="16">
        <v>0</v>
      </c>
      <c r="S90" s="16">
        <v>0</v>
      </c>
      <c r="T90" s="16">
        <v>0</v>
      </c>
      <c r="U90" s="8">
        <f t="shared" si="40"/>
        <v>0</v>
      </c>
      <c r="V90" s="8">
        <f t="shared" si="41"/>
        <v>0</v>
      </c>
      <c r="W90" s="7">
        <v>0</v>
      </c>
      <c r="X90" s="7">
        <v>0</v>
      </c>
      <c r="Y90" s="12">
        <v>1</v>
      </c>
      <c r="Z90" s="12">
        <f t="shared" si="42"/>
        <v>0</v>
      </c>
      <c r="AA90" s="12" t="e">
        <f t="shared" si="43"/>
        <v>#DIV/0!</v>
      </c>
      <c r="AB90" s="12" t="e">
        <f t="shared" si="44"/>
        <v>#DIV/0!</v>
      </c>
      <c r="AE90" s="5">
        <v>7</v>
      </c>
      <c r="AF90" s="16">
        <v>0</v>
      </c>
      <c r="AG90" s="16">
        <v>0</v>
      </c>
      <c r="AH90" s="16">
        <v>0</v>
      </c>
      <c r="AI90" s="16">
        <v>0</v>
      </c>
      <c r="AJ90" s="8">
        <f t="shared" si="45"/>
        <v>0</v>
      </c>
      <c r="AK90" s="8">
        <f t="shared" si="46"/>
        <v>0</v>
      </c>
      <c r="AL90" s="7">
        <v>0</v>
      </c>
      <c r="AM90" s="7">
        <v>0</v>
      </c>
      <c r="AN90" s="12">
        <v>1</v>
      </c>
      <c r="AO90" s="12">
        <f t="shared" si="47"/>
        <v>0</v>
      </c>
      <c r="AP90" s="12" t="e">
        <f t="shared" si="48"/>
        <v>#DIV/0!</v>
      </c>
      <c r="AQ90" s="12" t="e">
        <f t="shared" si="49"/>
        <v>#DIV/0!</v>
      </c>
      <c r="AT90" s="5">
        <v>7</v>
      </c>
      <c r="AU90" s="16">
        <v>0</v>
      </c>
      <c r="AV90" s="16">
        <v>0</v>
      </c>
      <c r="AW90" s="16">
        <v>0</v>
      </c>
      <c r="AX90" s="16">
        <v>0</v>
      </c>
      <c r="AY90" s="8">
        <f t="shared" si="50"/>
        <v>0</v>
      </c>
      <c r="AZ90" s="8">
        <f t="shared" si="51"/>
        <v>0</v>
      </c>
      <c r="BA90" s="7">
        <v>0</v>
      </c>
      <c r="BB90" s="7">
        <v>0</v>
      </c>
      <c r="BC90" s="12">
        <v>1</v>
      </c>
      <c r="BD90" s="12">
        <f t="shared" si="52"/>
        <v>0</v>
      </c>
      <c r="BE90" s="12" t="e">
        <f t="shared" si="53"/>
        <v>#DIV/0!</v>
      </c>
      <c r="BF90" s="12" t="e">
        <f t="shared" si="54"/>
        <v>#DIV/0!</v>
      </c>
    </row>
    <row r="91" spans="1:59" x14ac:dyDescent="0.3">
      <c r="P91" s="5">
        <v>8</v>
      </c>
      <c r="Q91" s="16">
        <v>0</v>
      </c>
      <c r="R91" s="16">
        <v>0</v>
      </c>
      <c r="S91" s="16">
        <v>0</v>
      </c>
      <c r="T91" s="16">
        <v>0</v>
      </c>
      <c r="U91" s="8">
        <f t="shared" si="40"/>
        <v>0</v>
      </c>
      <c r="V91" s="8">
        <f t="shared" si="41"/>
        <v>0</v>
      </c>
      <c r="W91" s="7">
        <v>3.8289742547815142E-2</v>
      </c>
      <c r="X91" s="7">
        <v>2.9438482162845614E-2</v>
      </c>
      <c r="Y91" s="12">
        <v>0.97454136490525856</v>
      </c>
      <c r="Z91" s="12">
        <f t="shared" si="42"/>
        <v>2.8689018587718672E-2</v>
      </c>
      <c r="AA91" s="12">
        <f t="shared" si="43"/>
        <v>1.3006697266525762</v>
      </c>
      <c r="AB91" s="12">
        <f t="shared" si="44"/>
        <v>3.7314937964418725E-2</v>
      </c>
      <c r="AE91" s="5">
        <v>8</v>
      </c>
      <c r="AF91" s="16">
        <v>2</v>
      </c>
      <c r="AG91" s="16">
        <v>2</v>
      </c>
      <c r="AH91" s="16">
        <v>0</v>
      </c>
      <c r="AI91" s="16">
        <v>4</v>
      </c>
      <c r="AJ91" s="8">
        <f t="shared" si="45"/>
        <v>0.66666666666666663</v>
      </c>
      <c r="AK91" s="8">
        <f t="shared" si="46"/>
        <v>0.5</v>
      </c>
      <c r="AL91" s="7">
        <v>3.8289742547815142E-2</v>
      </c>
      <c r="AM91" s="7">
        <v>2.9438482162845614E-2</v>
      </c>
      <c r="AN91" s="12">
        <v>0.97454136490525856</v>
      </c>
      <c r="AO91" s="12">
        <f t="shared" si="47"/>
        <v>4.1418336135089398E-2</v>
      </c>
      <c r="AP91" s="12">
        <f t="shared" si="48"/>
        <v>1.3006697266525762</v>
      </c>
      <c r="AQ91" s="12">
        <f t="shared" si="49"/>
        <v>5.3871575939231246E-2</v>
      </c>
      <c r="AT91" s="5">
        <v>8</v>
      </c>
      <c r="AU91" s="16">
        <v>0</v>
      </c>
      <c r="AV91" s="16">
        <v>0</v>
      </c>
      <c r="AW91" s="16">
        <v>0</v>
      </c>
      <c r="AX91" s="16">
        <v>0</v>
      </c>
      <c r="AY91" s="8">
        <f t="shared" si="50"/>
        <v>0</v>
      </c>
      <c r="AZ91" s="8">
        <f t="shared" si="51"/>
        <v>0</v>
      </c>
      <c r="BA91" s="7">
        <v>3.8289742547815142E-2</v>
      </c>
      <c r="BB91" s="7">
        <v>2.9438482162845614E-2</v>
      </c>
      <c r="BC91" s="12">
        <v>0.97454136490525856</v>
      </c>
      <c r="BD91" s="12">
        <f t="shared" si="52"/>
        <v>2.8689018587718672E-2</v>
      </c>
      <c r="BE91" s="12">
        <f t="shared" si="53"/>
        <v>1.3006697266525762</v>
      </c>
      <c r="BF91" s="12">
        <f t="shared" si="54"/>
        <v>3.7314937964418725E-2</v>
      </c>
    </row>
    <row r="92" spans="1:59" x14ac:dyDescent="0.3">
      <c r="P92" s="5">
        <v>9</v>
      </c>
      <c r="Q92" s="16">
        <v>0</v>
      </c>
      <c r="R92" s="16">
        <v>0</v>
      </c>
      <c r="S92" s="16">
        <v>0</v>
      </c>
      <c r="T92" s="16">
        <v>0</v>
      </c>
      <c r="U92" s="8">
        <f t="shared" si="40"/>
        <v>0</v>
      </c>
      <c r="V92" s="8">
        <f t="shared" si="41"/>
        <v>0</v>
      </c>
      <c r="W92" s="7">
        <v>3.585275113099895E-2</v>
      </c>
      <c r="X92" s="7">
        <v>1.2517766019066845E-2</v>
      </c>
      <c r="Y92" s="12">
        <v>0.98901377236876886</v>
      </c>
      <c r="Z92" s="12">
        <f t="shared" si="42"/>
        <v>1.2380242992146887E-2</v>
      </c>
      <c r="AA92" s="12">
        <f t="shared" si="43"/>
        <v>2.8641493279542578</v>
      </c>
      <c r="AB92" s="12">
        <f t="shared" si="44"/>
        <v>3.5458864645867914E-2</v>
      </c>
      <c r="AE92" s="5">
        <v>9</v>
      </c>
      <c r="AF92" s="16">
        <v>0</v>
      </c>
      <c r="AG92" s="16">
        <v>1</v>
      </c>
      <c r="AH92" s="16">
        <v>0</v>
      </c>
      <c r="AI92" s="16">
        <v>1</v>
      </c>
      <c r="AJ92" s="8">
        <f t="shared" si="45"/>
        <v>0</v>
      </c>
      <c r="AK92" s="8">
        <f t="shared" si="46"/>
        <v>0.25</v>
      </c>
      <c r="AL92" s="7">
        <v>3.585275113099895E-2</v>
      </c>
      <c r="AM92" s="7">
        <v>1.2517766019066845E-2</v>
      </c>
      <c r="AN92" s="12">
        <v>0.98901377236876886</v>
      </c>
      <c r="AO92" s="12">
        <f t="shared" si="47"/>
        <v>1.5126799899954671E-2</v>
      </c>
      <c r="AP92" s="12">
        <f t="shared" si="48"/>
        <v>2.8641493279542578</v>
      </c>
      <c r="AQ92" s="12">
        <f t="shared" si="49"/>
        <v>4.3325413767553708E-2</v>
      </c>
      <c r="AT92" s="5">
        <v>9</v>
      </c>
      <c r="AU92" s="16">
        <v>0</v>
      </c>
      <c r="AV92" s="16">
        <v>0</v>
      </c>
      <c r="AW92" s="16">
        <v>0</v>
      </c>
      <c r="AX92" s="16">
        <v>0</v>
      </c>
      <c r="AY92" s="8">
        <f t="shared" si="50"/>
        <v>0</v>
      </c>
      <c r="AZ92" s="8">
        <f t="shared" si="51"/>
        <v>0</v>
      </c>
      <c r="BA92" s="7">
        <v>3.585275113099895E-2</v>
      </c>
      <c r="BB92" s="7">
        <v>1.2517766019066845E-2</v>
      </c>
      <c r="BC92" s="12">
        <v>0.98901377236876886</v>
      </c>
      <c r="BD92" s="12">
        <f t="shared" si="52"/>
        <v>1.2380242992146887E-2</v>
      </c>
      <c r="BE92" s="12">
        <f t="shared" si="53"/>
        <v>2.8641493279542578</v>
      </c>
      <c r="BF92" s="12">
        <f t="shared" si="54"/>
        <v>3.5458864645867914E-2</v>
      </c>
    </row>
    <row r="93" spans="1:59" x14ac:dyDescent="0.3">
      <c r="P93" s="5">
        <v>10</v>
      </c>
      <c r="Q93" s="16">
        <v>0</v>
      </c>
      <c r="R93" s="16">
        <v>0</v>
      </c>
      <c r="S93" s="16">
        <v>0</v>
      </c>
      <c r="T93" s="16">
        <v>0</v>
      </c>
      <c r="U93" s="8">
        <f t="shared" si="40"/>
        <v>0</v>
      </c>
      <c r="V93" s="8">
        <f t="shared" si="41"/>
        <v>0</v>
      </c>
      <c r="W93" s="7">
        <v>5.3635397903370685E-2</v>
      </c>
      <c r="X93" s="7">
        <v>3.030041279143858E-2</v>
      </c>
      <c r="Y93" s="12">
        <v>0.97381547845641747</v>
      </c>
      <c r="Z93" s="12">
        <f t="shared" si="42"/>
        <v>2.9507010979921713E-2</v>
      </c>
      <c r="AA93" s="12">
        <f t="shared" si="43"/>
        <v>1.7701210301176304</v>
      </c>
      <c r="AB93" s="12">
        <f t="shared" si="44"/>
        <v>5.2230980671471257E-2</v>
      </c>
      <c r="AE93" s="5">
        <v>10</v>
      </c>
      <c r="AF93" s="16">
        <v>0</v>
      </c>
      <c r="AG93" s="16">
        <v>0</v>
      </c>
      <c r="AH93" s="16">
        <v>0</v>
      </c>
      <c r="AI93" s="16">
        <v>0</v>
      </c>
      <c r="AJ93" s="8">
        <f t="shared" si="45"/>
        <v>0</v>
      </c>
      <c r="AK93" s="8">
        <f t="shared" si="46"/>
        <v>0</v>
      </c>
      <c r="AL93" s="7">
        <v>5.3635397903370685E-2</v>
      </c>
      <c r="AM93" s="7">
        <v>3.030041279143858E-2</v>
      </c>
      <c r="AN93" s="12">
        <v>0.97381547845641747</v>
      </c>
      <c r="AO93" s="12">
        <f t="shared" si="47"/>
        <v>2.9507010979921713E-2</v>
      </c>
      <c r="AP93" s="12">
        <f t="shared" si="48"/>
        <v>1.7701210301176304</v>
      </c>
      <c r="AQ93" s="12">
        <f t="shared" si="49"/>
        <v>5.2230980671471257E-2</v>
      </c>
      <c r="AT93" s="5">
        <v>10</v>
      </c>
      <c r="AU93" s="16">
        <v>0</v>
      </c>
      <c r="AV93" s="16">
        <v>0</v>
      </c>
      <c r="AW93" s="16">
        <v>0</v>
      </c>
      <c r="AX93" s="16">
        <v>0</v>
      </c>
      <c r="AY93" s="8">
        <f t="shared" si="50"/>
        <v>0</v>
      </c>
      <c r="AZ93" s="8">
        <f t="shared" si="51"/>
        <v>0</v>
      </c>
      <c r="BA93" s="7">
        <v>5.3635397903370685E-2</v>
      </c>
      <c r="BB93" s="7">
        <v>3.030041279143858E-2</v>
      </c>
      <c r="BC93" s="12">
        <v>0.97381547845641747</v>
      </c>
      <c r="BD93" s="12">
        <f t="shared" si="52"/>
        <v>2.9507010979921713E-2</v>
      </c>
      <c r="BE93" s="12">
        <f t="shared" si="53"/>
        <v>1.7701210301176304</v>
      </c>
      <c r="BF93" s="12">
        <f t="shared" si="54"/>
        <v>5.2230980671471257E-2</v>
      </c>
    </row>
    <row r="94" spans="1:59" x14ac:dyDescent="0.3">
      <c r="P94" s="5">
        <v>11</v>
      </c>
      <c r="Q94" s="16">
        <v>0</v>
      </c>
      <c r="R94" s="16">
        <v>0</v>
      </c>
      <c r="S94" s="16">
        <v>0</v>
      </c>
      <c r="T94" s="16">
        <v>0</v>
      </c>
      <c r="U94" s="8">
        <f t="shared" si="40"/>
        <v>0</v>
      </c>
      <c r="V94" s="8">
        <f t="shared" si="41"/>
        <v>0</v>
      </c>
      <c r="W94" s="7">
        <v>8.4363147012984863E-2</v>
      </c>
      <c r="X94" s="7">
        <v>7.2545689915199829E-2</v>
      </c>
      <c r="Y94" s="12">
        <v>0.93951669145890693</v>
      </c>
      <c r="Z94" s="12">
        <f t="shared" si="42"/>
        <v>6.815788656873234E-2</v>
      </c>
      <c r="AA94" s="12">
        <f t="shared" si="43"/>
        <v>1.1628967497807066</v>
      </c>
      <c r="AB94" s="12">
        <f t="shared" si="44"/>
        <v>7.9260584762700911E-2</v>
      </c>
      <c r="AE94" s="5">
        <v>11</v>
      </c>
      <c r="AF94" s="16">
        <v>1</v>
      </c>
      <c r="AG94" s="16">
        <v>0</v>
      </c>
      <c r="AH94" s="16">
        <v>0</v>
      </c>
      <c r="AI94" s="16">
        <v>1</v>
      </c>
      <c r="AJ94" s="8">
        <f t="shared" si="45"/>
        <v>0.33333333333333331</v>
      </c>
      <c r="AK94" s="8">
        <f t="shared" si="46"/>
        <v>0</v>
      </c>
      <c r="AL94" s="7">
        <v>8.4363147012984863E-2</v>
      </c>
      <c r="AM94" s="7">
        <v>7.2545689915199829E-2</v>
      </c>
      <c r="AN94" s="12">
        <v>0.93951669145890693</v>
      </c>
      <c r="AO94" s="12">
        <f t="shared" si="47"/>
        <v>6.815788656873234E-2</v>
      </c>
      <c r="AP94" s="12">
        <f t="shared" si="48"/>
        <v>1.1628967497807066</v>
      </c>
      <c r="AQ94" s="12">
        <f t="shared" si="49"/>
        <v>7.9260584762700911E-2</v>
      </c>
      <c r="AT94" s="5">
        <v>11</v>
      </c>
      <c r="AU94" s="16">
        <v>0</v>
      </c>
      <c r="AV94" s="16">
        <v>0</v>
      </c>
      <c r="AW94" s="16">
        <v>0</v>
      </c>
      <c r="AX94" s="16">
        <v>0</v>
      </c>
      <c r="AY94" s="8">
        <f t="shared" si="50"/>
        <v>0</v>
      </c>
      <c r="AZ94" s="8">
        <f t="shared" si="51"/>
        <v>0</v>
      </c>
      <c r="BA94" s="7">
        <v>8.4363147012984863E-2</v>
      </c>
      <c r="BB94" s="7">
        <v>7.2545689915199829E-2</v>
      </c>
      <c r="BC94" s="12">
        <v>0.93951669145890693</v>
      </c>
      <c r="BD94" s="12">
        <f t="shared" si="52"/>
        <v>6.815788656873234E-2</v>
      </c>
      <c r="BE94" s="12">
        <f t="shared" si="53"/>
        <v>1.1628967497807066</v>
      </c>
      <c r="BF94" s="12">
        <f t="shared" si="54"/>
        <v>7.9260584762700911E-2</v>
      </c>
    </row>
    <row r="95" spans="1:59" x14ac:dyDescent="0.3">
      <c r="P95" s="5">
        <v>12</v>
      </c>
      <c r="Q95" s="16">
        <v>0</v>
      </c>
      <c r="R95" s="16">
        <v>0</v>
      </c>
      <c r="S95" s="16">
        <v>0</v>
      </c>
      <c r="T95" s="16">
        <v>0</v>
      </c>
      <c r="U95" s="8">
        <f t="shared" si="40"/>
        <v>0</v>
      </c>
      <c r="V95" s="8">
        <f t="shared" si="41"/>
        <v>0</v>
      </c>
      <c r="W95" s="7">
        <v>0</v>
      </c>
      <c r="X95" s="7">
        <v>0</v>
      </c>
      <c r="Y95" s="12">
        <v>1</v>
      </c>
      <c r="Z95" s="12">
        <f t="shared" si="42"/>
        <v>0</v>
      </c>
      <c r="AA95" s="12" t="e">
        <f t="shared" si="43"/>
        <v>#DIV/0!</v>
      </c>
      <c r="AB95" s="12" t="e">
        <f t="shared" si="44"/>
        <v>#DIV/0!</v>
      </c>
      <c r="AE95" s="5">
        <v>12</v>
      </c>
      <c r="AF95" s="16">
        <v>1</v>
      </c>
      <c r="AG95" s="16">
        <v>0</v>
      </c>
      <c r="AH95" s="16">
        <v>0</v>
      </c>
      <c r="AI95" s="16">
        <v>1</v>
      </c>
      <c r="AJ95" s="8">
        <f t="shared" si="45"/>
        <v>0.33333333333333331</v>
      </c>
      <c r="AK95" s="8">
        <f t="shared" si="46"/>
        <v>0</v>
      </c>
      <c r="AL95" s="7">
        <v>0</v>
      </c>
      <c r="AM95" s="7">
        <v>0</v>
      </c>
      <c r="AN95" s="12">
        <v>1</v>
      </c>
      <c r="AO95" s="12">
        <f t="shared" si="47"/>
        <v>0</v>
      </c>
      <c r="AP95" s="12" t="e">
        <f t="shared" si="48"/>
        <v>#DIV/0!</v>
      </c>
      <c r="AQ95" s="12" t="e">
        <f t="shared" si="49"/>
        <v>#DIV/0!</v>
      </c>
      <c r="AT95" s="5">
        <v>12</v>
      </c>
      <c r="AU95" s="16">
        <v>0</v>
      </c>
      <c r="AV95" s="16">
        <v>0</v>
      </c>
      <c r="AW95" s="16">
        <v>0</v>
      </c>
      <c r="AX95" s="16">
        <v>0</v>
      </c>
      <c r="AY95" s="8">
        <f t="shared" si="50"/>
        <v>0</v>
      </c>
      <c r="AZ95" s="8">
        <f t="shared" si="51"/>
        <v>0</v>
      </c>
      <c r="BA95" s="7">
        <v>0</v>
      </c>
      <c r="BB95" s="7">
        <v>0</v>
      </c>
      <c r="BC95" s="12">
        <v>1</v>
      </c>
      <c r="BD95" s="12">
        <f t="shared" si="52"/>
        <v>0</v>
      </c>
      <c r="BE95" s="12" t="e">
        <f t="shared" si="53"/>
        <v>#DIV/0!</v>
      </c>
      <c r="BF95" s="12" t="e">
        <f t="shared" si="54"/>
        <v>#DIV/0!</v>
      </c>
    </row>
    <row r="96" spans="1:59" x14ac:dyDescent="0.3">
      <c r="P96" s="5">
        <v>13</v>
      </c>
      <c r="Q96" s="16">
        <v>0</v>
      </c>
      <c r="R96" s="16">
        <v>0</v>
      </c>
      <c r="S96" s="16">
        <v>0</v>
      </c>
      <c r="T96" s="16">
        <v>0</v>
      </c>
      <c r="U96" s="8">
        <f t="shared" si="40"/>
        <v>0</v>
      </c>
      <c r="V96" s="8">
        <f t="shared" si="41"/>
        <v>0</v>
      </c>
      <c r="W96" s="7">
        <v>0</v>
      </c>
      <c r="X96" s="7">
        <v>0</v>
      </c>
      <c r="Y96" s="12">
        <v>1</v>
      </c>
      <c r="Z96" s="12">
        <f t="shared" si="42"/>
        <v>0</v>
      </c>
      <c r="AA96" s="12" t="e">
        <f t="shared" si="43"/>
        <v>#DIV/0!</v>
      </c>
      <c r="AB96" s="12" t="e">
        <f t="shared" si="44"/>
        <v>#DIV/0!</v>
      </c>
      <c r="AE96" s="5">
        <v>13</v>
      </c>
      <c r="AF96" s="16">
        <v>0</v>
      </c>
      <c r="AG96" s="16">
        <v>0</v>
      </c>
      <c r="AH96" s="16">
        <v>0</v>
      </c>
      <c r="AI96" s="16">
        <v>0</v>
      </c>
      <c r="AJ96" s="8">
        <f t="shared" si="45"/>
        <v>0</v>
      </c>
      <c r="AK96" s="8">
        <f t="shared" si="46"/>
        <v>0</v>
      </c>
      <c r="AL96" s="7">
        <v>0</v>
      </c>
      <c r="AM96" s="7">
        <v>0</v>
      </c>
      <c r="AN96" s="12">
        <v>1</v>
      </c>
      <c r="AO96" s="12">
        <f t="shared" si="47"/>
        <v>0</v>
      </c>
      <c r="AP96" s="12" t="e">
        <f t="shared" si="48"/>
        <v>#DIV/0!</v>
      </c>
      <c r="AQ96" s="12" t="e">
        <f t="shared" si="49"/>
        <v>#DIV/0!</v>
      </c>
      <c r="AT96" s="5">
        <v>13</v>
      </c>
      <c r="AU96" s="16">
        <v>0</v>
      </c>
      <c r="AV96" s="16">
        <v>0</v>
      </c>
      <c r="AW96" s="16">
        <v>0</v>
      </c>
      <c r="AX96" s="16">
        <v>0</v>
      </c>
      <c r="AY96" s="8">
        <f t="shared" si="50"/>
        <v>0</v>
      </c>
      <c r="AZ96" s="8">
        <f t="shared" si="51"/>
        <v>0</v>
      </c>
      <c r="BA96" s="7">
        <v>0</v>
      </c>
      <c r="BB96" s="7">
        <v>0</v>
      </c>
      <c r="BC96" s="12">
        <v>1</v>
      </c>
      <c r="BD96" s="12">
        <f t="shared" si="52"/>
        <v>0</v>
      </c>
      <c r="BE96" s="12" t="e">
        <f t="shared" si="53"/>
        <v>#DIV/0!</v>
      </c>
      <c r="BF96" s="12" t="e">
        <f t="shared" si="54"/>
        <v>#DIV/0!</v>
      </c>
    </row>
    <row r="97" spans="16:58" x14ac:dyDescent="0.3">
      <c r="P97" s="5">
        <v>14</v>
      </c>
      <c r="Q97" s="16">
        <v>0</v>
      </c>
      <c r="R97" s="16">
        <v>0</v>
      </c>
      <c r="S97" s="16">
        <v>0</v>
      </c>
      <c r="T97" s="16">
        <v>0</v>
      </c>
      <c r="U97" s="8">
        <f t="shared" si="40"/>
        <v>0</v>
      </c>
      <c r="V97" s="8">
        <f t="shared" si="41"/>
        <v>0</v>
      </c>
      <c r="W97" s="7">
        <v>0</v>
      </c>
      <c r="X97" s="7">
        <v>0</v>
      </c>
      <c r="Y97" s="12">
        <v>1</v>
      </c>
      <c r="Z97" s="12">
        <f t="shared" si="42"/>
        <v>0</v>
      </c>
      <c r="AA97" s="12" t="e">
        <f t="shared" si="43"/>
        <v>#DIV/0!</v>
      </c>
      <c r="AB97" s="12" t="e">
        <f t="shared" si="44"/>
        <v>#DIV/0!</v>
      </c>
      <c r="AE97" s="5">
        <v>14</v>
      </c>
      <c r="AF97" s="16">
        <v>0</v>
      </c>
      <c r="AG97" s="16">
        <v>0</v>
      </c>
      <c r="AH97" s="16">
        <v>0</v>
      </c>
      <c r="AI97" s="16">
        <v>0</v>
      </c>
      <c r="AJ97" s="8">
        <f t="shared" si="45"/>
        <v>0</v>
      </c>
      <c r="AK97" s="8">
        <f t="shared" si="46"/>
        <v>0</v>
      </c>
      <c r="AL97" s="7">
        <v>0</v>
      </c>
      <c r="AM97" s="7">
        <v>0</v>
      </c>
      <c r="AN97" s="12">
        <v>1</v>
      </c>
      <c r="AO97" s="12">
        <f t="shared" si="47"/>
        <v>0</v>
      </c>
      <c r="AP97" s="12" t="e">
        <f t="shared" si="48"/>
        <v>#DIV/0!</v>
      </c>
      <c r="AQ97" s="12" t="e">
        <f t="shared" si="49"/>
        <v>#DIV/0!</v>
      </c>
      <c r="AT97" s="5">
        <v>14</v>
      </c>
      <c r="AU97" s="16">
        <v>0</v>
      </c>
      <c r="AV97" s="16">
        <v>0</v>
      </c>
      <c r="AW97" s="16">
        <v>0</v>
      </c>
      <c r="AX97" s="16">
        <v>0</v>
      </c>
      <c r="AY97" s="8">
        <f t="shared" si="50"/>
        <v>0</v>
      </c>
      <c r="AZ97" s="8">
        <f t="shared" si="51"/>
        <v>0</v>
      </c>
      <c r="BA97" s="7">
        <v>0</v>
      </c>
      <c r="BB97" s="7">
        <v>0</v>
      </c>
      <c r="BC97" s="12">
        <v>1</v>
      </c>
      <c r="BD97" s="12">
        <f t="shared" si="52"/>
        <v>0</v>
      </c>
      <c r="BE97" s="12" t="e">
        <f t="shared" si="53"/>
        <v>#DIV/0!</v>
      </c>
      <c r="BF97" s="12" t="e">
        <f t="shared" si="54"/>
        <v>#DIV/0!</v>
      </c>
    </row>
    <row r="98" spans="16:58" x14ac:dyDescent="0.3">
      <c r="P98" s="5">
        <v>16</v>
      </c>
      <c r="Q98" s="16">
        <v>0</v>
      </c>
      <c r="R98" s="16">
        <v>0</v>
      </c>
      <c r="S98" s="16">
        <v>0</v>
      </c>
      <c r="T98" s="16">
        <v>0</v>
      </c>
      <c r="U98" s="8">
        <f t="shared" si="40"/>
        <v>0</v>
      </c>
      <c r="V98" s="8">
        <f t="shared" si="41"/>
        <v>0</v>
      </c>
      <c r="W98" s="7">
        <v>0.10297437445339719</v>
      </c>
      <c r="X98" s="7">
        <v>9.3638063291726414E-2</v>
      </c>
      <c r="Y98" s="12">
        <v>0.92328054135185389</v>
      </c>
      <c r="Z98" s="12">
        <f t="shared" si="42"/>
        <v>8.6454201767124317E-2</v>
      </c>
      <c r="AA98" s="12">
        <f t="shared" si="43"/>
        <v>1.09970636761873</v>
      </c>
      <c r="AB98" s="12">
        <f t="shared" si="44"/>
        <v>9.5074236190701072E-2</v>
      </c>
      <c r="AE98" s="5">
        <v>16</v>
      </c>
      <c r="AF98" s="16">
        <v>0</v>
      </c>
      <c r="AG98" s="16">
        <v>0</v>
      </c>
      <c r="AH98" s="16">
        <v>0</v>
      </c>
      <c r="AI98" s="16">
        <v>0</v>
      </c>
      <c r="AJ98" s="8">
        <f t="shared" si="45"/>
        <v>0</v>
      </c>
      <c r="AK98" s="8">
        <f t="shared" si="46"/>
        <v>0</v>
      </c>
      <c r="AL98" s="7">
        <v>0.10297437445339719</v>
      </c>
      <c r="AM98" s="7">
        <v>9.3638063291726414E-2</v>
      </c>
      <c r="AN98" s="12">
        <v>0.92328054135185389</v>
      </c>
      <c r="AO98" s="12">
        <f t="shared" si="47"/>
        <v>8.6454201767124317E-2</v>
      </c>
      <c r="AP98" s="12">
        <f t="shared" si="48"/>
        <v>1.09970636761873</v>
      </c>
      <c r="AQ98" s="12">
        <f t="shared" si="49"/>
        <v>9.5074236190701072E-2</v>
      </c>
      <c r="AT98" s="5">
        <v>16</v>
      </c>
      <c r="AU98" s="16">
        <v>0</v>
      </c>
      <c r="AV98" s="16">
        <v>0</v>
      </c>
      <c r="AW98" s="16">
        <v>0</v>
      </c>
      <c r="AX98" s="16">
        <v>0</v>
      </c>
      <c r="AY98" s="8">
        <f t="shared" si="50"/>
        <v>0</v>
      </c>
      <c r="AZ98" s="8">
        <f t="shared" si="51"/>
        <v>0</v>
      </c>
      <c r="BA98" s="7">
        <v>0.10297437445339719</v>
      </c>
      <c r="BB98" s="7">
        <v>9.3638063291726414E-2</v>
      </c>
      <c r="BC98" s="12">
        <v>0.92328054135185389</v>
      </c>
      <c r="BD98" s="12">
        <f t="shared" si="52"/>
        <v>8.6454201767124317E-2</v>
      </c>
      <c r="BE98" s="12">
        <f t="shared" si="53"/>
        <v>1.09970636761873</v>
      </c>
      <c r="BF98" s="12">
        <f t="shared" si="54"/>
        <v>9.5074236190701072E-2</v>
      </c>
    </row>
    <row r="99" spans="16:58" x14ac:dyDescent="0.3">
      <c r="P99" s="5">
        <v>17</v>
      </c>
      <c r="Q99" s="16">
        <v>0</v>
      </c>
      <c r="R99" s="16">
        <v>0</v>
      </c>
      <c r="S99" s="16">
        <v>0</v>
      </c>
      <c r="T99" s="16">
        <v>0</v>
      </c>
      <c r="U99" s="8">
        <f t="shared" si="40"/>
        <v>0</v>
      </c>
      <c r="V99" s="8">
        <f t="shared" si="41"/>
        <v>0</v>
      </c>
      <c r="W99" s="7">
        <v>9.6860938357621593E-2</v>
      </c>
      <c r="X99" s="7">
        <v>8.7524627195950819E-2</v>
      </c>
      <c r="Y99" s="12">
        <v>0.9279284004199595</v>
      </c>
      <c r="Z99" s="12">
        <f t="shared" si="42"/>
        <v>8.121658731129193E-2</v>
      </c>
      <c r="AA99" s="12">
        <f t="shared" si="43"/>
        <v>1.1066706761374552</v>
      </c>
      <c r="AB99" s="12">
        <f t="shared" si="44"/>
        <v>8.9880015593364102E-2</v>
      </c>
      <c r="AE99" s="5">
        <v>17</v>
      </c>
      <c r="AF99" s="16">
        <v>0</v>
      </c>
      <c r="AG99" s="16">
        <v>1</v>
      </c>
      <c r="AH99" s="16">
        <v>0</v>
      </c>
      <c r="AI99" s="16">
        <v>1</v>
      </c>
      <c r="AJ99" s="8">
        <f t="shared" si="45"/>
        <v>0</v>
      </c>
      <c r="AK99" s="8">
        <f t="shared" si="46"/>
        <v>0.25</v>
      </c>
      <c r="AL99" s="7">
        <v>9.6860938357621593E-2</v>
      </c>
      <c r="AM99" s="7">
        <v>8.7524627195950819E-2</v>
      </c>
      <c r="AN99" s="12">
        <v>0.9279284004199595</v>
      </c>
      <c r="AO99" s="12">
        <f t="shared" si="47"/>
        <v>9.9234487206302055E-2</v>
      </c>
      <c r="AP99" s="12">
        <f t="shared" si="48"/>
        <v>1.1066706761374552</v>
      </c>
      <c r="AQ99" s="12">
        <f t="shared" si="49"/>
        <v>0.10981989705275194</v>
      </c>
      <c r="AT99" s="5">
        <v>17</v>
      </c>
      <c r="AU99" s="16">
        <v>0</v>
      </c>
      <c r="AV99" s="16">
        <v>0</v>
      </c>
      <c r="AW99" s="16">
        <v>0</v>
      </c>
      <c r="AX99" s="16">
        <v>0</v>
      </c>
      <c r="AY99" s="8">
        <f t="shared" si="50"/>
        <v>0</v>
      </c>
      <c r="AZ99" s="8">
        <f t="shared" si="51"/>
        <v>0</v>
      </c>
      <c r="BA99" s="7">
        <v>9.6860938357621593E-2</v>
      </c>
      <c r="BB99" s="7">
        <v>8.7524627195950819E-2</v>
      </c>
      <c r="BC99" s="12">
        <v>0.9279284004199595</v>
      </c>
      <c r="BD99" s="12">
        <f t="shared" si="52"/>
        <v>8.121658731129193E-2</v>
      </c>
      <c r="BE99" s="12">
        <f t="shared" si="53"/>
        <v>1.1066706761374552</v>
      </c>
      <c r="BF99" s="12">
        <f t="shared" si="54"/>
        <v>8.9880015593364102E-2</v>
      </c>
    </row>
    <row r="100" spans="16:58" x14ac:dyDescent="0.3">
      <c r="P100" s="5">
        <v>18</v>
      </c>
      <c r="Q100" s="16">
        <v>0</v>
      </c>
      <c r="R100" s="16">
        <v>0</v>
      </c>
      <c r="S100" s="16">
        <v>0</v>
      </c>
      <c r="T100" s="16">
        <v>0</v>
      </c>
      <c r="U100" s="8">
        <f t="shared" si="40"/>
        <v>0</v>
      </c>
      <c r="V100" s="8">
        <f t="shared" si="41"/>
        <v>0</v>
      </c>
      <c r="W100" s="7">
        <v>6.6066040958731059E-2</v>
      </c>
      <c r="X100" s="7">
        <v>5.6729729797060278E-2</v>
      </c>
      <c r="Y100" s="12">
        <v>0.95207088354785241</v>
      </c>
      <c r="Z100" s="12">
        <f t="shared" si="42"/>
        <v>5.4010723971318106E-2</v>
      </c>
      <c r="AA100" s="12">
        <f t="shared" si="43"/>
        <v>1.1645752799294065</v>
      </c>
      <c r="AB100" s="12">
        <f t="shared" si="44"/>
        <v>6.2899553988087692E-2</v>
      </c>
      <c r="AE100" s="5">
        <v>18</v>
      </c>
      <c r="AF100" s="16">
        <v>0</v>
      </c>
      <c r="AG100" s="16">
        <v>0</v>
      </c>
      <c r="AH100" s="16">
        <v>0</v>
      </c>
      <c r="AI100" s="16">
        <v>0</v>
      </c>
      <c r="AJ100" s="8">
        <f t="shared" si="45"/>
        <v>0</v>
      </c>
      <c r="AK100" s="8">
        <f t="shared" si="46"/>
        <v>0</v>
      </c>
      <c r="AL100" s="7">
        <v>6.6066040958731059E-2</v>
      </c>
      <c r="AM100" s="7">
        <v>5.6729729797060278E-2</v>
      </c>
      <c r="AN100" s="12">
        <v>0.95207088354785241</v>
      </c>
      <c r="AO100" s="12">
        <f t="shared" si="47"/>
        <v>5.4010723971318106E-2</v>
      </c>
      <c r="AP100" s="12">
        <f t="shared" si="48"/>
        <v>1.1645752799294065</v>
      </c>
      <c r="AQ100" s="12">
        <f t="shared" si="49"/>
        <v>6.2899553988087692E-2</v>
      </c>
      <c r="AT100" s="5">
        <v>18</v>
      </c>
      <c r="AU100" s="16">
        <v>0</v>
      </c>
      <c r="AV100" s="16">
        <v>0</v>
      </c>
      <c r="AW100" s="16">
        <v>0</v>
      </c>
      <c r="AX100" s="16">
        <v>0</v>
      </c>
      <c r="AY100" s="8">
        <f t="shared" si="50"/>
        <v>0</v>
      </c>
      <c r="AZ100" s="8">
        <f t="shared" si="51"/>
        <v>0</v>
      </c>
      <c r="BA100" s="7">
        <v>6.6066040958731059E-2</v>
      </c>
      <c r="BB100" s="7">
        <v>5.6729729797060278E-2</v>
      </c>
      <c r="BC100" s="12">
        <v>0.95207088354785241</v>
      </c>
      <c r="BD100" s="12">
        <f t="shared" si="52"/>
        <v>5.4010723971318106E-2</v>
      </c>
      <c r="BE100" s="12">
        <f t="shared" si="53"/>
        <v>1.1645752799294065</v>
      </c>
      <c r="BF100" s="12">
        <f t="shared" si="54"/>
        <v>6.2899553988087692E-2</v>
      </c>
    </row>
    <row r="101" spans="16:58" x14ac:dyDescent="0.3">
      <c r="P101" s="5">
        <v>19</v>
      </c>
      <c r="Q101" s="16">
        <v>0</v>
      </c>
      <c r="R101" s="16">
        <v>0</v>
      </c>
      <c r="S101" s="16">
        <v>0</v>
      </c>
      <c r="T101" s="16">
        <v>0</v>
      </c>
      <c r="U101" s="8">
        <f t="shared" si="40"/>
        <v>0</v>
      </c>
      <c r="V101" s="8">
        <f t="shared" si="41"/>
        <v>0</v>
      </c>
      <c r="W101" s="7">
        <v>7.3987908169264371E-2</v>
      </c>
      <c r="X101" s="7">
        <v>6.4651597007593598E-2</v>
      </c>
      <c r="Y101" s="12">
        <v>0.94574110477550521</v>
      </c>
      <c r="Z101" s="12">
        <f t="shared" si="42"/>
        <v>6.1143672779462317E-2</v>
      </c>
      <c r="AA101" s="12">
        <f t="shared" si="43"/>
        <v>1.1444095984291647</v>
      </c>
      <c r="AB101" s="12">
        <f t="shared" si="44"/>
        <v>6.9973406012028713E-2</v>
      </c>
      <c r="AE101" s="5">
        <v>19</v>
      </c>
      <c r="AF101" s="16">
        <v>0</v>
      </c>
      <c r="AG101" s="16">
        <v>0</v>
      </c>
      <c r="AH101" s="16">
        <v>0</v>
      </c>
      <c r="AI101" s="16">
        <v>0</v>
      </c>
      <c r="AJ101" s="8">
        <f t="shared" si="45"/>
        <v>0</v>
      </c>
      <c r="AK101" s="8">
        <f t="shared" si="46"/>
        <v>0</v>
      </c>
      <c r="AL101" s="7">
        <v>7.3987908169264371E-2</v>
      </c>
      <c r="AM101" s="7">
        <v>6.4651597007593598E-2</v>
      </c>
      <c r="AN101" s="12">
        <v>0.94574110477550521</v>
      </c>
      <c r="AO101" s="12">
        <f t="shared" si="47"/>
        <v>6.1143672779462317E-2</v>
      </c>
      <c r="AP101" s="12">
        <f t="shared" si="48"/>
        <v>1.1444095984291647</v>
      </c>
      <c r="AQ101" s="12">
        <f t="shared" si="49"/>
        <v>6.9973406012028713E-2</v>
      </c>
      <c r="AT101" s="5">
        <v>19</v>
      </c>
      <c r="AU101" s="16">
        <v>0</v>
      </c>
      <c r="AV101" s="16">
        <v>0</v>
      </c>
      <c r="AW101" s="16">
        <v>0</v>
      </c>
      <c r="AX101" s="16">
        <v>0</v>
      </c>
      <c r="AY101" s="8">
        <f t="shared" si="50"/>
        <v>0</v>
      </c>
      <c r="AZ101" s="8">
        <f t="shared" si="51"/>
        <v>0</v>
      </c>
      <c r="BA101" s="7">
        <v>7.3987908169264371E-2</v>
      </c>
      <c r="BB101" s="7">
        <v>6.4651597007593598E-2</v>
      </c>
      <c r="BC101" s="12">
        <v>0.94574110477550521</v>
      </c>
      <c r="BD101" s="12">
        <f t="shared" si="52"/>
        <v>6.1143672779462317E-2</v>
      </c>
      <c r="BE101" s="12">
        <f t="shared" si="53"/>
        <v>1.1444095984291647</v>
      </c>
      <c r="BF101" s="12">
        <f t="shared" si="54"/>
        <v>6.9973406012028713E-2</v>
      </c>
    </row>
    <row r="102" spans="16:58" x14ac:dyDescent="0.3">
      <c r="P102" s="5">
        <v>22</v>
      </c>
      <c r="Q102" s="16">
        <v>0</v>
      </c>
      <c r="R102" s="16">
        <v>0</v>
      </c>
      <c r="S102" s="16">
        <v>0</v>
      </c>
      <c r="T102" s="16">
        <v>0</v>
      </c>
      <c r="U102" s="8">
        <f t="shared" si="40"/>
        <v>0</v>
      </c>
      <c r="V102" s="8">
        <f t="shared" si="41"/>
        <v>0</v>
      </c>
      <c r="W102" s="7">
        <v>1.483784633767685E-2</v>
      </c>
      <c r="X102" s="7">
        <v>0</v>
      </c>
      <c r="Y102" s="12">
        <v>1</v>
      </c>
      <c r="Z102" s="12">
        <f t="shared" si="42"/>
        <v>0</v>
      </c>
      <c r="AA102" s="12" t="e">
        <f t="shared" si="43"/>
        <v>#DIV/0!</v>
      </c>
      <c r="AB102" s="12" t="e">
        <f t="shared" si="44"/>
        <v>#DIV/0!</v>
      </c>
      <c r="AE102" s="5">
        <v>22</v>
      </c>
      <c r="AF102" s="16">
        <v>0</v>
      </c>
      <c r="AG102" s="16">
        <v>0</v>
      </c>
      <c r="AH102" s="16">
        <v>0</v>
      </c>
      <c r="AI102" s="16">
        <v>0</v>
      </c>
      <c r="AJ102" s="8">
        <f t="shared" si="45"/>
        <v>0</v>
      </c>
      <c r="AK102" s="8">
        <f t="shared" si="46"/>
        <v>0</v>
      </c>
      <c r="AL102" s="7">
        <v>1.483784633767685E-2</v>
      </c>
      <c r="AM102" s="7">
        <v>0</v>
      </c>
      <c r="AN102" s="12">
        <v>1</v>
      </c>
      <c r="AO102" s="12">
        <f t="shared" si="47"/>
        <v>0</v>
      </c>
      <c r="AP102" s="12" t="e">
        <f t="shared" si="48"/>
        <v>#DIV/0!</v>
      </c>
      <c r="AQ102" s="12" t="e">
        <f t="shared" si="49"/>
        <v>#DIV/0!</v>
      </c>
      <c r="AT102" s="5">
        <v>22</v>
      </c>
      <c r="AU102" s="16">
        <v>0</v>
      </c>
      <c r="AV102" s="16">
        <v>0</v>
      </c>
      <c r="AW102" s="16">
        <v>0</v>
      </c>
      <c r="AX102" s="16">
        <v>0</v>
      </c>
      <c r="AY102" s="8">
        <f t="shared" si="50"/>
        <v>0</v>
      </c>
      <c r="AZ102" s="8">
        <f t="shared" si="51"/>
        <v>0</v>
      </c>
      <c r="BA102" s="7">
        <v>1.483784633767685E-2</v>
      </c>
      <c r="BB102" s="7">
        <v>0</v>
      </c>
      <c r="BC102" s="12">
        <v>1</v>
      </c>
      <c r="BD102" s="12">
        <f t="shared" si="52"/>
        <v>0</v>
      </c>
      <c r="BE102" s="12" t="e">
        <f t="shared" si="53"/>
        <v>#DIV/0!</v>
      </c>
      <c r="BF102" s="12" t="e">
        <f t="shared" si="54"/>
        <v>#DIV/0!</v>
      </c>
    </row>
    <row r="103" spans="16:58" x14ac:dyDescent="0.3">
      <c r="P103" s="5">
        <v>24</v>
      </c>
      <c r="Q103" s="16">
        <v>0</v>
      </c>
      <c r="R103" s="16">
        <v>0</v>
      </c>
      <c r="S103" s="16">
        <v>0</v>
      </c>
      <c r="T103" s="16">
        <v>0</v>
      </c>
      <c r="U103" s="8">
        <f t="shared" si="40"/>
        <v>0</v>
      </c>
      <c r="V103" s="8">
        <f t="shared" si="41"/>
        <v>0</v>
      </c>
      <c r="W103" s="7">
        <v>2.2640632047349285E-2</v>
      </c>
      <c r="X103" s="7">
        <v>0</v>
      </c>
      <c r="Y103" s="12">
        <v>1</v>
      </c>
      <c r="Z103" s="12">
        <f t="shared" si="42"/>
        <v>0</v>
      </c>
      <c r="AA103" s="12" t="e">
        <f t="shared" si="43"/>
        <v>#DIV/0!</v>
      </c>
      <c r="AB103" s="12" t="e">
        <f t="shared" si="44"/>
        <v>#DIV/0!</v>
      </c>
      <c r="AE103" s="5">
        <v>24</v>
      </c>
      <c r="AF103" s="16">
        <v>0</v>
      </c>
      <c r="AG103" s="16">
        <v>0</v>
      </c>
      <c r="AH103" s="16">
        <v>0</v>
      </c>
      <c r="AI103" s="16">
        <v>0</v>
      </c>
      <c r="AJ103" s="8">
        <f t="shared" si="45"/>
        <v>0</v>
      </c>
      <c r="AK103" s="8">
        <f t="shared" si="46"/>
        <v>0</v>
      </c>
      <c r="AL103" s="7">
        <v>2.2640632047349285E-2</v>
      </c>
      <c r="AM103" s="7">
        <v>0</v>
      </c>
      <c r="AN103" s="12">
        <v>1</v>
      </c>
      <c r="AO103" s="12">
        <f t="shared" si="47"/>
        <v>0</v>
      </c>
      <c r="AP103" s="12" t="e">
        <f t="shared" si="48"/>
        <v>#DIV/0!</v>
      </c>
      <c r="AQ103" s="12" t="e">
        <f t="shared" si="49"/>
        <v>#DIV/0!</v>
      </c>
      <c r="AT103" s="5">
        <v>24</v>
      </c>
      <c r="AU103" s="16">
        <v>0</v>
      </c>
      <c r="AV103" s="16">
        <v>0</v>
      </c>
      <c r="AW103" s="16">
        <v>0</v>
      </c>
      <c r="AX103" s="16">
        <v>0</v>
      </c>
      <c r="AY103" s="8">
        <f t="shared" si="50"/>
        <v>0</v>
      </c>
      <c r="AZ103" s="8">
        <f t="shared" si="51"/>
        <v>0</v>
      </c>
      <c r="BA103" s="7">
        <v>2.2640632047349285E-2</v>
      </c>
      <c r="BB103" s="7">
        <v>0</v>
      </c>
      <c r="BC103" s="12">
        <v>1</v>
      </c>
      <c r="BD103" s="12">
        <f t="shared" si="52"/>
        <v>0</v>
      </c>
      <c r="BE103" s="12" t="e">
        <f t="shared" si="53"/>
        <v>#DIV/0!</v>
      </c>
      <c r="BF103" s="12" t="e">
        <f t="shared" si="54"/>
        <v>#DIV/0!</v>
      </c>
    </row>
    <row r="104" spans="16:58" x14ac:dyDescent="0.3">
      <c r="P104" s="5">
        <v>25</v>
      </c>
      <c r="Q104" s="16">
        <v>0</v>
      </c>
      <c r="R104" s="16">
        <v>0</v>
      </c>
      <c r="S104" s="16">
        <v>0</v>
      </c>
      <c r="T104" s="16">
        <v>0</v>
      </c>
      <c r="U104" s="8">
        <f t="shared" si="40"/>
        <v>0</v>
      </c>
      <c r="V104" s="8">
        <f t="shared" si="41"/>
        <v>0</v>
      </c>
      <c r="W104" s="7">
        <v>0</v>
      </c>
      <c r="X104" s="7">
        <v>0</v>
      </c>
      <c r="Y104" s="12">
        <v>1</v>
      </c>
      <c r="Z104" s="12">
        <f t="shared" si="42"/>
        <v>0</v>
      </c>
      <c r="AA104" s="12" t="e">
        <f t="shared" si="43"/>
        <v>#DIV/0!</v>
      </c>
      <c r="AB104" s="12" t="e">
        <f t="shared" si="44"/>
        <v>#DIV/0!</v>
      </c>
      <c r="AE104" s="5">
        <v>25</v>
      </c>
      <c r="AF104" s="16">
        <v>0</v>
      </c>
      <c r="AG104" s="16">
        <v>0</v>
      </c>
      <c r="AH104" s="16">
        <v>0</v>
      </c>
      <c r="AI104" s="16">
        <v>0</v>
      </c>
      <c r="AJ104" s="8">
        <f t="shared" si="45"/>
        <v>0</v>
      </c>
      <c r="AK104" s="8">
        <f t="shared" si="46"/>
        <v>0</v>
      </c>
      <c r="AL104" s="7">
        <v>0</v>
      </c>
      <c r="AM104" s="7">
        <v>0</v>
      </c>
      <c r="AN104" s="12">
        <v>1</v>
      </c>
      <c r="AO104" s="12">
        <f t="shared" si="47"/>
        <v>0</v>
      </c>
      <c r="AP104" s="12" t="e">
        <f t="shared" si="48"/>
        <v>#DIV/0!</v>
      </c>
      <c r="AQ104" s="12" t="e">
        <f t="shared" si="49"/>
        <v>#DIV/0!</v>
      </c>
      <c r="AT104" s="5">
        <v>25</v>
      </c>
      <c r="AU104" s="16">
        <v>0</v>
      </c>
      <c r="AV104" s="16">
        <v>0</v>
      </c>
      <c r="AW104" s="16">
        <v>0</v>
      </c>
      <c r="AX104" s="16">
        <v>0</v>
      </c>
      <c r="AY104" s="8">
        <f t="shared" si="50"/>
        <v>0</v>
      </c>
      <c r="AZ104" s="8">
        <f t="shared" si="51"/>
        <v>0</v>
      </c>
      <c r="BA104" s="7">
        <v>0</v>
      </c>
      <c r="BB104" s="7">
        <v>0</v>
      </c>
      <c r="BC104" s="12">
        <v>1</v>
      </c>
      <c r="BD104" s="12">
        <f t="shared" si="52"/>
        <v>0</v>
      </c>
      <c r="BE104" s="12" t="e">
        <f t="shared" si="53"/>
        <v>#DIV/0!</v>
      </c>
      <c r="BF104" s="12" t="e">
        <f t="shared" si="54"/>
        <v>#DIV/0!</v>
      </c>
    </row>
    <row r="105" spans="16:58" x14ac:dyDescent="0.3">
      <c r="P105" s="5">
        <v>30</v>
      </c>
      <c r="Q105" s="16">
        <v>0</v>
      </c>
      <c r="R105" s="16">
        <v>0</v>
      </c>
      <c r="S105" s="16">
        <v>0</v>
      </c>
      <c r="T105" s="16">
        <v>0</v>
      </c>
      <c r="U105" s="8">
        <f t="shared" si="40"/>
        <v>0</v>
      </c>
      <c r="V105" s="8">
        <f t="shared" si="41"/>
        <v>0</v>
      </c>
      <c r="W105" s="7">
        <v>0</v>
      </c>
      <c r="X105" s="7">
        <v>0</v>
      </c>
      <c r="Y105" s="12">
        <v>1</v>
      </c>
      <c r="Z105" s="12">
        <f t="shared" si="42"/>
        <v>0</v>
      </c>
      <c r="AA105" s="12" t="e">
        <f t="shared" si="43"/>
        <v>#DIV/0!</v>
      </c>
      <c r="AB105" s="12" t="e">
        <f t="shared" si="44"/>
        <v>#DIV/0!</v>
      </c>
      <c r="AE105" s="5">
        <v>30</v>
      </c>
      <c r="AF105" s="16">
        <v>0</v>
      </c>
      <c r="AG105" s="16">
        <v>0</v>
      </c>
      <c r="AH105" s="16">
        <v>0</v>
      </c>
      <c r="AI105" s="16">
        <v>0</v>
      </c>
      <c r="AJ105" s="8">
        <f t="shared" si="45"/>
        <v>0</v>
      </c>
      <c r="AK105" s="8">
        <f t="shared" si="46"/>
        <v>0</v>
      </c>
      <c r="AL105" s="7">
        <v>0</v>
      </c>
      <c r="AM105" s="7">
        <v>0</v>
      </c>
      <c r="AN105" s="12">
        <v>1</v>
      </c>
      <c r="AO105" s="12">
        <f t="shared" si="47"/>
        <v>0</v>
      </c>
      <c r="AP105" s="12" t="e">
        <f t="shared" si="48"/>
        <v>#DIV/0!</v>
      </c>
      <c r="AQ105" s="12" t="e">
        <f t="shared" si="49"/>
        <v>#DIV/0!</v>
      </c>
      <c r="AT105" s="5">
        <v>30</v>
      </c>
      <c r="AU105" s="16">
        <v>0</v>
      </c>
      <c r="AV105" s="16">
        <v>0</v>
      </c>
      <c r="AW105" s="16">
        <v>0</v>
      </c>
      <c r="AX105" s="16">
        <v>0</v>
      </c>
      <c r="AY105" s="8">
        <f t="shared" si="50"/>
        <v>0</v>
      </c>
      <c r="AZ105" s="8">
        <f t="shared" si="51"/>
        <v>0</v>
      </c>
      <c r="BA105" s="7">
        <v>0</v>
      </c>
      <c r="BB105" s="7">
        <v>0</v>
      </c>
      <c r="BC105" s="12">
        <v>1</v>
      </c>
      <c r="BD105" s="12">
        <f t="shared" si="52"/>
        <v>0</v>
      </c>
      <c r="BE105" s="12" t="e">
        <f t="shared" si="53"/>
        <v>#DIV/0!</v>
      </c>
      <c r="BF105" s="12" t="e">
        <f t="shared" si="54"/>
        <v>#DIV/0!</v>
      </c>
    </row>
    <row r="106" spans="16:58" x14ac:dyDescent="0.3">
      <c r="P106" s="5">
        <v>31</v>
      </c>
      <c r="Q106" s="16">
        <v>0</v>
      </c>
      <c r="R106" s="16">
        <v>0</v>
      </c>
      <c r="S106" s="16">
        <v>0</v>
      </c>
      <c r="T106" s="16">
        <v>0</v>
      </c>
      <c r="U106" s="8">
        <f t="shared" si="40"/>
        <v>0</v>
      </c>
      <c r="V106" s="8">
        <f t="shared" si="41"/>
        <v>0</v>
      </c>
      <c r="W106" s="7">
        <v>4.1589730975896667E-2</v>
      </c>
      <c r="X106" s="7">
        <v>1.8443904271129609E-2</v>
      </c>
      <c r="Y106" s="12">
        <v>0.98389644812621446</v>
      </c>
      <c r="Z106" s="12">
        <f t="shared" si="42"/>
        <v>1.8146891901944337E-2</v>
      </c>
      <c r="AA106" s="12">
        <f t="shared" si="43"/>
        <v>2.2549309714753512</v>
      </c>
      <c r="AB106" s="12">
        <f t="shared" si="44"/>
        <v>4.0919988585709527E-2</v>
      </c>
      <c r="AE106" s="5">
        <v>31</v>
      </c>
      <c r="AF106" s="16">
        <v>0</v>
      </c>
      <c r="AG106" s="16">
        <v>0</v>
      </c>
      <c r="AH106" s="16">
        <v>0</v>
      </c>
      <c r="AI106" s="16">
        <v>0</v>
      </c>
      <c r="AJ106" s="8">
        <f t="shared" si="45"/>
        <v>0</v>
      </c>
      <c r="AK106" s="8">
        <f t="shared" si="46"/>
        <v>0</v>
      </c>
      <c r="AL106" s="7">
        <v>4.1589730975896667E-2</v>
      </c>
      <c r="AM106" s="7">
        <v>1.8443904271129609E-2</v>
      </c>
      <c r="AN106" s="12">
        <v>0.98389644812621446</v>
      </c>
      <c r="AO106" s="12">
        <f t="shared" si="47"/>
        <v>1.8146891901944337E-2</v>
      </c>
      <c r="AP106" s="12">
        <f t="shared" si="48"/>
        <v>2.2549309714753512</v>
      </c>
      <c r="AQ106" s="12">
        <f t="shared" si="49"/>
        <v>4.0919988585709527E-2</v>
      </c>
      <c r="AT106" s="5">
        <v>31</v>
      </c>
      <c r="AU106" s="16">
        <v>0</v>
      </c>
      <c r="AV106" s="16">
        <v>0</v>
      </c>
      <c r="AW106" s="16">
        <v>0</v>
      </c>
      <c r="AX106" s="16">
        <v>0</v>
      </c>
      <c r="AY106" s="8">
        <f t="shared" si="50"/>
        <v>0</v>
      </c>
      <c r="AZ106" s="8">
        <f t="shared" si="51"/>
        <v>0</v>
      </c>
      <c r="BA106" s="7">
        <v>4.1589730975896667E-2</v>
      </c>
      <c r="BB106" s="7">
        <v>1.8443904271129609E-2</v>
      </c>
      <c r="BC106" s="12">
        <v>0.98389644812621446</v>
      </c>
      <c r="BD106" s="12">
        <f t="shared" si="52"/>
        <v>1.8146891901944337E-2</v>
      </c>
      <c r="BE106" s="12">
        <f t="shared" si="53"/>
        <v>2.2549309714753512</v>
      </c>
      <c r="BF106" s="12">
        <f t="shared" si="54"/>
        <v>4.0919988585709527E-2</v>
      </c>
    </row>
    <row r="107" spans="16:58" x14ac:dyDescent="0.3">
      <c r="P107" s="5">
        <v>33</v>
      </c>
      <c r="Q107" s="16">
        <v>0</v>
      </c>
      <c r="R107" s="16">
        <v>0</v>
      </c>
      <c r="S107" s="16">
        <v>0</v>
      </c>
      <c r="T107" s="16">
        <v>0</v>
      </c>
      <c r="U107" s="8">
        <f t="shared" si="40"/>
        <v>0</v>
      </c>
      <c r="V107" s="8">
        <f t="shared" si="41"/>
        <v>0</v>
      </c>
      <c r="W107" s="7">
        <v>1.2478085103754942E-2</v>
      </c>
      <c r="X107" s="7">
        <v>0</v>
      </c>
      <c r="Y107" s="12">
        <v>1</v>
      </c>
      <c r="Z107" s="12">
        <f t="shared" si="42"/>
        <v>0</v>
      </c>
      <c r="AA107" s="12" t="e">
        <f t="shared" si="43"/>
        <v>#DIV/0!</v>
      </c>
      <c r="AB107" s="12" t="e">
        <f t="shared" si="44"/>
        <v>#DIV/0!</v>
      </c>
      <c r="AE107" s="5">
        <v>33</v>
      </c>
      <c r="AF107" s="16">
        <v>0</v>
      </c>
      <c r="AG107" s="16">
        <v>0</v>
      </c>
      <c r="AH107" s="16">
        <v>0</v>
      </c>
      <c r="AI107" s="16">
        <v>0</v>
      </c>
      <c r="AJ107" s="8">
        <f t="shared" si="45"/>
        <v>0</v>
      </c>
      <c r="AK107" s="8">
        <f t="shared" si="46"/>
        <v>0</v>
      </c>
      <c r="AL107" s="7">
        <v>1.2478085103754942E-2</v>
      </c>
      <c r="AM107" s="7">
        <v>0</v>
      </c>
      <c r="AN107" s="12">
        <v>1</v>
      </c>
      <c r="AO107" s="12">
        <f t="shared" si="47"/>
        <v>0</v>
      </c>
      <c r="AP107" s="12" t="e">
        <f t="shared" si="48"/>
        <v>#DIV/0!</v>
      </c>
      <c r="AQ107" s="12" t="e">
        <f t="shared" si="49"/>
        <v>#DIV/0!</v>
      </c>
      <c r="AT107" s="5">
        <v>33</v>
      </c>
      <c r="AU107" s="16">
        <v>0</v>
      </c>
      <c r="AV107" s="16">
        <v>0</v>
      </c>
      <c r="AW107" s="16">
        <v>0</v>
      </c>
      <c r="AX107" s="16">
        <v>0</v>
      </c>
      <c r="AY107" s="8">
        <f t="shared" si="50"/>
        <v>0</v>
      </c>
      <c r="AZ107" s="8">
        <f t="shared" si="51"/>
        <v>0</v>
      </c>
      <c r="BA107" s="7">
        <v>1.2478085103754942E-2</v>
      </c>
      <c r="BB107" s="7">
        <v>0</v>
      </c>
      <c r="BC107" s="12">
        <v>1</v>
      </c>
      <c r="BD107" s="12">
        <f t="shared" si="52"/>
        <v>0</v>
      </c>
      <c r="BE107" s="12" t="e">
        <f t="shared" si="53"/>
        <v>#DIV/0!</v>
      </c>
      <c r="BF107" s="12" t="e">
        <f t="shared" si="54"/>
        <v>#DIV/0!</v>
      </c>
    </row>
    <row r="108" spans="16:58" x14ac:dyDescent="0.3">
      <c r="P108" s="5">
        <v>34</v>
      </c>
      <c r="Q108" s="16">
        <v>0</v>
      </c>
      <c r="R108" s="16">
        <v>0</v>
      </c>
      <c r="S108" s="16">
        <v>0</v>
      </c>
      <c r="T108" s="16">
        <v>0</v>
      </c>
      <c r="U108" s="8">
        <f t="shared" si="40"/>
        <v>0</v>
      </c>
      <c r="V108" s="8">
        <f t="shared" si="41"/>
        <v>0</v>
      </c>
      <c r="W108" s="7">
        <v>5.412937966276242E-2</v>
      </c>
      <c r="X108" s="7">
        <v>3.0983552957995361E-2</v>
      </c>
      <c r="Y108" s="12">
        <v>0.97324093050014326</v>
      </c>
      <c r="Z108" s="12">
        <f t="shared" si="42"/>
        <v>3.0154461911039872E-2</v>
      </c>
      <c r="AA108" s="12">
        <f t="shared" si="43"/>
        <v>1.7470359108313378</v>
      </c>
      <c r="AB108" s="12">
        <f t="shared" si="44"/>
        <v>5.2680927830382425E-2</v>
      </c>
      <c r="AE108" s="5">
        <v>34</v>
      </c>
      <c r="AF108" s="16">
        <v>0</v>
      </c>
      <c r="AG108" s="16">
        <v>0</v>
      </c>
      <c r="AH108" s="16">
        <v>0</v>
      </c>
      <c r="AI108" s="16">
        <v>0</v>
      </c>
      <c r="AJ108" s="8">
        <f t="shared" si="45"/>
        <v>0</v>
      </c>
      <c r="AK108" s="8">
        <f t="shared" si="46"/>
        <v>0</v>
      </c>
      <c r="AL108" s="7">
        <v>5.412937966276242E-2</v>
      </c>
      <c r="AM108" s="7">
        <v>3.0983552957995361E-2</v>
      </c>
      <c r="AN108" s="12">
        <v>0.97324093050014326</v>
      </c>
      <c r="AO108" s="12">
        <f t="shared" si="47"/>
        <v>3.0154461911039872E-2</v>
      </c>
      <c r="AP108" s="12">
        <f t="shared" si="48"/>
        <v>1.7470359108313378</v>
      </c>
      <c r="AQ108" s="12">
        <f t="shared" si="49"/>
        <v>5.2680927830382425E-2</v>
      </c>
      <c r="AT108" s="5">
        <v>34</v>
      </c>
      <c r="AU108" s="16">
        <v>0</v>
      </c>
      <c r="AV108" s="16">
        <v>0</v>
      </c>
      <c r="AW108" s="16">
        <v>0</v>
      </c>
      <c r="AX108" s="16">
        <v>0</v>
      </c>
      <c r="AY108" s="8">
        <f t="shared" si="50"/>
        <v>0</v>
      </c>
      <c r="AZ108" s="8">
        <f t="shared" si="51"/>
        <v>0</v>
      </c>
      <c r="BA108" s="7">
        <v>5.412937966276242E-2</v>
      </c>
      <c r="BB108" s="7">
        <v>3.0983552957995361E-2</v>
      </c>
      <c r="BC108" s="12">
        <v>0.97324093050014326</v>
      </c>
      <c r="BD108" s="12">
        <f t="shared" si="52"/>
        <v>3.0154461911039872E-2</v>
      </c>
      <c r="BE108" s="12">
        <f t="shared" si="53"/>
        <v>1.7470359108313378</v>
      </c>
      <c r="BF108" s="12">
        <f t="shared" si="54"/>
        <v>5.2680927830382425E-2</v>
      </c>
    </row>
    <row r="109" spans="16:58" x14ac:dyDescent="0.3">
      <c r="P109" s="5">
        <v>35</v>
      </c>
      <c r="Q109" s="16">
        <v>0</v>
      </c>
      <c r="R109" s="16">
        <v>0</v>
      </c>
      <c r="S109" s="16">
        <v>0</v>
      </c>
      <c r="T109" s="16">
        <v>0</v>
      </c>
      <c r="U109" s="8">
        <f t="shared" si="40"/>
        <v>0</v>
      </c>
      <c r="V109" s="8">
        <f t="shared" si="41"/>
        <v>0</v>
      </c>
      <c r="W109" s="7">
        <v>0</v>
      </c>
      <c r="X109" s="7">
        <v>0</v>
      </c>
      <c r="Y109" s="12">
        <v>1</v>
      </c>
      <c r="Z109" s="12">
        <f t="shared" si="42"/>
        <v>0</v>
      </c>
      <c r="AA109" s="12" t="e">
        <f t="shared" si="43"/>
        <v>#DIV/0!</v>
      </c>
      <c r="AB109" s="12" t="e">
        <f t="shared" si="44"/>
        <v>#DIV/0!</v>
      </c>
      <c r="AE109" s="5">
        <v>35</v>
      </c>
      <c r="AF109" s="16">
        <v>0</v>
      </c>
      <c r="AG109" s="16">
        <v>0</v>
      </c>
      <c r="AH109" s="16">
        <v>0</v>
      </c>
      <c r="AI109" s="16">
        <v>0</v>
      </c>
      <c r="AJ109" s="8">
        <f t="shared" si="45"/>
        <v>0</v>
      </c>
      <c r="AK109" s="8">
        <f t="shared" si="46"/>
        <v>0</v>
      </c>
      <c r="AL109" s="7">
        <v>0</v>
      </c>
      <c r="AM109" s="7">
        <v>0</v>
      </c>
      <c r="AN109" s="12">
        <v>1</v>
      </c>
      <c r="AO109" s="12">
        <f t="shared" si="47"/>
        <v>0</v>
      </c>
      <c r="AP109" s="12" t="e">
        <f t="shared" si="48"/>
        <v>#DIV/0!</v>
      </c>
      <c r="AQ109" s="12" t="e">
        <f t="shared" si="49"/>
        <v>#DIV/0!</v>
      </c>
      <c r="AT109" s="5">
        <v>35</v>
      </c>
      <c r="AU109" s="16">
        <v>0</v>
      </c>
      <c r="AV109" s="16">
        <v>0</v>
      </c>
      <c r="AW109" s="16">
        <v>0</v>
      </c>
      <c r="AX109" s="16">
        <v>0</v>
      </c>
      <c r="AY109" s="8">
        <f t="shared" si="50"/>
        <v>0</v>
      </c>
      <c r="AZ109" s="8">
        <f t="shared" si="51"/>
        <v>0</v>
      </c>
      <c r="BA109" s="7">
        <v>0</v>
      </c>
      <c r="BB109" s="7">
        <v>0</v>
      </c>
      <c r="BC109" s="12">
        <v>1</v>
      </c>
      <c r="BD109" s="12">
        <f t="shared" si="52"/>
        <v>0</v>
      </c>
      <c r="BE109" s="12" t="e">
        <f t="shared" si="53"/>
        <v>#DIV/0!</v>
      </c>
      <c r="BF109" s="12" t="e">
        <f t="shared" si="54"/>
        <v>#DIV/0!</v>
      </c>
    </row>
    <row r="110" spans="16:58" x14ac:dyDescent="0.3">
      <c r="P110" s="5">
        <v>37</v>
      </c>
      <c r="Q110" s="16">
        <v>0</v>
      </c>
      <c r="R110" s="16">
        <v>0</v>
      </c>
      <c r="S110" s="16">
        <v>0</v>
      </c>
      <c r="T110" s="16">
        <v>0</v>
      </c>
      <c r="U110" s="8">
        <f t="shared" si="40"/>
        <v>0</v>
      </c>
      <c r="V110" s="8">
        <f t="shared" si="41"/>
        <v>0</v>
      </c>
      <c r="W110" s="7">
        <v>8.2956830808469079E-2</v>
      </c>
      <c r="X110" s="7">
        <v>5.9811004103702027E-2</v>
      </c>
      <c r="Y110" s="12">
        <v>0.94959882223582015</v>
      </c>
      <c r="Z110" s="12">
        <f t="shared" si="42"/>
        <v>5.679645905361725E-2</v>
      </c>
      <c r="AA110" s="12">
        <f t="shared" si="43"/>
        <v>1.3869827476000263</v>
      </c>
      <c r="AB110" s="12">
        <f t="shared" si="44"/>
        <v>7.8775708832138441E-2</v>
      </c>
      <c r="AE110" s="5">
        <v>37</v>
      </c>
      <c r="AF110" s="16">
        <v>0</v>
      </c>
      <c r="AG110" s="16">
        <v>0</v>
      </c>
      <c r="AH110" s="16">
        <v>0</v>
      </c>
      <c r="AI110" s="16">
        <v>0</v>
      </c>
      <c r="AJ110" s="8">
        <f t="shared" si="45"/>
        <v>0</v>
      </c>
      <c r="AK110" s="8">
        <f t="shared" si="46"/>
        <v>0</v>
      </c>
      <c r="AL110" s="7">
        <v>8.2956830808469079E-2</v>
      </c>
      <c r="AM110" s="7">
        <v>5.9811004103702027E-2</v>
      </c>
      <c r="AN110" s="12">
        <v>0.94959882223582015</v>
      </c>
      <c r="AO110" s="12">
        <f t="shared" si="47"/>
        <v>5.679645905361725E-2</v>
      </c>
      <c r="AP110" s="12">
        <f t="shared" si="48"/>
        <v>1.3869827476000263</v>
      </c>
      <c r="AQ110" s="12">
        <f t="shared" si="49"/>
        <v>7.8775708832138441E-2</v>
      </c>
      <c r="AT110" s="5">
        <v>37</v>
      </c>
      <c r="AU110" s="16">
        <v>0</v>
      </c>
      <c r="AV110" s="16">
        <v>0</v>
      </c>
      <c r="AW110" s="16">
        <v>0</v>
      </c>
      <c r="AX110" s="16">
        <v>0</v>
      </c>
      <c r="AY110" s="8">
        <f t="shared" si="50"/>
        <v>0</v>
      </c>
      <c r="AZ110" s="8">
        <f t="shared" si="51"/>
        <v>0</v>
      </c>
      <c r="BA110" s="7">
        <v>8.2956830808469079E-2</v>
      </c>
      <c r="BB110" s="7">
        <v>5.9811004103702027E-2</v>
      </c>
      <c r="BC110" s="12">
        <v>0.94959882223582015</v>
      </c>
      <c r="BD110" s="12">
        <f t="shared" si="52"/>
        <v>5.679645905361725E-2</v>
      </c>
      <c r="BE110" s="12">
        <f t="shared" si="53"/>
        <v>1.3869827476000263</v>
      </c>
      <c r="BF110" s="12">
        <f t="shared" si="54"/>
        <v>7.8775708832138441E-2</v>
      </c>
    </row>
    <row r="111" spans="16:58" x14ac:dyDescent="0.3">
      <c r="P111" s="5">
        <v>38</v>
      </c>
      <c r="Q111" s="16">
        <v>0</v>
      </c>
      <c r="R111" s="16">
        <v>0</v>
      </c>
      <c r="S111" s="16">
        <v>0</v>
      </c>
      <c r="T111" s="16">
        <v>0</v>
      </c>
      <c r="U111" s="8">
        <f t="shared" si="40"/>
        <v>0</v>
      </c>
      <c r="V111" s="8">
        <f t="shared" si="41"/>
        <v>0</v>
      </c>
      <c r="W111" s="7">
        <v>2.6877746062687363E-2</v>
      </c>
      <c r="X111" s="7">
        <v>3.7319193579203047E-3</v>
      </c>
      <c r="Y111" s="12">
        <v>0.99669922595248472</v>
      </c>
      <c r="Z111" s="12">
        <f t="shared" si="42"/>
        <v>3.7196011353562617E-3</v>
      </c>
      <c r="AA111" s="12">
        <f t="shared" si="43"/>
        <v>7.2021240238335658</v>
      </c>
      <c r="AB111" s="12">
        <f t="shared" si="44"/>
        <v>2.678902869602794E-2</v>
      </c>
      <c r="AE111" s="5">
        <v>38</v>
      </c>
      <c r="AF111" s="16">
        <v>0</v>
      </c>
      <c r="AG111" s="16">
        <v>0</v>
      </c>
      <c r="AH111" s="16">
        <v>0</v>
      </c>
      <c r="AI111" s="16">
        <v>0</v>
      </c>
      <c r="AJ111" s="8">
        <f t="shared" si="45"/>
        <v>0</v>
      </c>
      <c r="AK111" s="8">
        <f t="shared" si="46"/>
        <v>0</v>
      </c>
      <c r="AL111" s="7">
        <v>2.6877746062687363E-2</v>
      </c>
      <c r="AM111" s="7">
        <v>3.7319193579203047E-3</v>
      </c>
      <c r="AN111" s="12">
        <v>0.99669922595248472</v>
      </c>
      <c r="AO111" s="12">
        <f t="shared" si="47"/>
        <v>3.7196011353562617E-3</v>
      </c>
      <c r="AP111" s="12">
        <f t="shared" si="48"/>
        <v>7.2021240238335658</v>
      </c>
      <c r="AQ111" s="12">
        <f t="shared" si="49"/>
        <v>2.678902869602794E-2</v>
      </c>
      <c r="AT111" s="5">
        <v>38</v>
      </c>
      <c r="AU111" s="16">
        <v>0</v>
      </c>
      <c r="AV111" s="16">
        <v>0</v>
      </c>
      <c r="AW111" s="16">
        <v>0</v>
      </c>
      <c r="AX111" s="16">
        <v>0</v>
      </c>
      <c r="AY111" s="8">
        <f t="shared" si="50"/>
        <v>0</v>
      </c>
      <c r="AZ111" s="8">
        <f t="shared" si="51"/>
        <v>0</v>
      </c>
      <c r="BA111" s="7">
        <v>2.6877746062687363E-2</v>
      </c>
      <c r="BB111" s="7">
        <v>3.7319193579203047E-3</v>
      </c>
      <c r="BC111" s="12">
        <v>0.99669922595248472</v>
      </c>
      <c r="BD111" s="12">
        <f t="shared" si="52"/>
        <v>3.7196011353562617E-3</v>
      </c>
      <c r="BE111" s="12">
        <f t="shared" si="53"/>
        <v>7.2021240238335658</v>
      </c>
      <c r="BF111" s="12">
        <f t="shared" si="54"/>
        <v>2.678902869602794E-2</v>
      </c>
    </row>
    <row r="112" spans="16:58" x14ac:dyDescent="0.3">
      <c r="P112" s="5">
        <v>39</v>
      </c>
      <c r="Q112" s="16">
        <v>0</v>
      </c>
      <c r="R112" s="16">
        <v>0</v>
      </c>
      <c r="S112" s="16">
        <v>0</v>
      </c>
      <c r="T112" s="16">
        <v>0</v>
      </c>
      <c r="U112" s="8">
        <f t="shared" si="40"/>
        <v>0</v>
      </c>
      <c r="V112" s="8">
        <f t="shared" si="41"/>
        <v>0</v>
      </c>
      <c r="W112" s="7">
        <v>2.8528324659943149E-2</v>
      </c>
      <c r="X112" s="7">
        <v>5.382497955176091E-3</v>
      </c>
      <c r="Y112" s="12">
        <v>0.99524627713284197</v>
      </c>
      <c r="Z112" s="12">
        <f t="shared" si="42"/>
        <v>5.356911051564139E-3</v>
      </c>
      <c r="AA112" s="12">
        <f t="shared" si="43"/>
        <v>5.3002016716994431</v>
      </c>
      <c r="AB112" s="12">
        <f t="shared" si="44"/>
        <v>2.8392708910645471E-2</v>
      </c>
      <c r="AE112" s="5">
        <v>39</v>
      </c>
      <c r="AF112" s="16">
        <v>0</v>
      </c>
      <c r="AG112" s="16">
        <v>0</v>
      </c>
      <c r="AH112" s="16">
        <v>0</v>
      </c>
      <c r="AI112" s="16">
        <v>0</v>
      </c>
      <c r="AJ112" s="8">
        <f t="shared" si="45"/>
        <v>0</v>
      </c>
      <c r="AK112" s="8">
        <f t="shared" si="46"/>
        <v>0</v>
      </c>
      <c r="AL112" s="7">
        <v>2.8528324659943149E-2</v>
      </c>
      <c r="AM112" s="7">
        <v>5.382497955176091E-3</v>
      </c>
      <c r="AN112" s="12">
        <v>0.99524627713284197</v>
      </c>
      <c r="AO112" s="12">
        <f t="shared" si="47"/>
        <v>5.356911051564139E-3</v>
      </c>
      <c r="AP112" s="12">
        <f t="shared" si="48"/>
        <v>5.3002016716994431</v>
      </c>
      <c r="AQ112" s="12">
        <f t="shared" si="49"/>
        <v>2.8392708910645471E-2</v>
      </c>
      <c r="AT112" s="5">
        <v>39</v>
      </c>
      <c r="AU112" s="16">
        <v>0</v>
      </c>
      <c r="AV112" s="16">
        <v>0</v>
      </c>
      <c r="AW112" s="16">
        <v>0</v>
      </c>
      <c r="AX112" s="16">
        <v>0</v>
      </c>
      <c r="AY112" s="8">
        <f t="shared" si="50"/>
        <v>0</v>
      </c>
      <c r="AZ112" s="8">
        <f t="shared" si="51"/>
        <v>0</v>
      </c>
      <c r="BA112" s="7">
        <v>2.8528324659943149E-2</v>
      </c>
      <c r="BB112" s="7">
        <v>5.382497955176091E-3</v>
      </c>
      <c r="BC112" s="12">
        <v>0.99524627713284197</v>
      </c>
      <c r="BD112" s="12">
        <f t="shared" si="52"/>
        <v>5.356911051564139E-3</v>
      </c>
      <c r="BE112" s="12">
        <f t="shared" si="53"/>
        <v>5.3002016716994431</v>
      </c>
      <c r="BF112" s="12">
        <f t="shared" si="54"/>
        <v>2.8392708910645471E-2</v>
      </c>
    </row>
    <row r="113" spans="16:58" x14ac:dyDescent="0.3">
      <c r="P113" s="5">
        <v>41</v>
      </c>
      <c r="Q113" s="16">
        <v>0</v>
      </c>
      <c r="R113" s="16">
        <v>0</v>
      </c>
      <c r="S113" s="16">
        <v>0</v>
      </c>
      <c r="T113" s="16">
        <v>0</v>
      </c>
      <c r="U113" s="8">
        <f t="shared" si="40"/>
        <v>0</v>
      </c>
      <c r="V113" s="8">
        <f t="shared" si="41"/>
        <v>0</v>
      </c>
      <c r="W113" s="7">
        <v>1.9711209022233341E-2</v>
      </c>
      <c r="X113" s="7">
        <v>0</v>
      </c>
      <c r="Y113" s="12">
        <v>1</v>
      </c>
      <c r="Z113" s="12">
        <f t="shared" si="42"/>
        <v>0</v>
      </c>
      <c r="AA113" s="12" t="e">
        <f t="shared" si="43"/>
        <v>#DIV/0!</v>
      </c>
      <c r="AB113" s="12" t="e">
        <f t="shared" si="44"/>
        <v>#DIV/0!</v>
      </c>
      <c r="AE113" s="5">
        <v>41</v>
      </c>
      <c r="AF113" s="16">
        <v>0</v>
      </c>
      <c r="AG113" s="16">
        <v>0</v>
      </c>
      <c r="AH113" s="16">
        <v>0</v>
      </c>
      <c r="AI113" s="16">
        <v>0</v>
      </c>
      <c r="AJ113" s="8">
        <f t="shared" si="45"/>
        <v>0</v>
      </c>
      <c r="AK113" s="8">
        <f t="shared" si="46"/>
        <v>0</v>
      </c>
      <c r="AL113" s="7">
        <v>1.9711209022233341E-2</v>
      </c>
      <c r="AM113" s="7">
        <v>0</v>
      </c>
      <c r="AN113" s="12">
        <v>1</v>
      </c>
      <c r="AO113" s="12">
        <f t="shared" si="47"/>
        <v>0</v>
      </c>
      <c r="AP113" s="12" t="e">
        <f t="shared" si="48"/>
        <v>#DIV/0!</v>
      </c>
      <c r="AQ113" s="12" t="e">
        <f t="shared" si="49"/>
        <v>#DIV/0!</v>
      </c>
      <c r="AT113" s="5">
        <v>41</v>
      </c>
      <c r="AU113" s="16">
        <v>0</v>
      </c>
      <c r="AV113" s="16">
        <v>0</v>
      </c>
      <c r="AW113" s="16">
        <v>0</v>
      </c>
      <c r="AX113" s="16">
        <v>0</v>
      </c>
      <c r="AY113" s="8">
        <f t="shared" si="50"/>
        <v>0</v>
      </c>
      <c r="AZ113" s="8">
        <f t="shared" si="51"/>
        <v>0</v>
      </c>
      <c r="BA113" s="7">
        <v>1.9711209022233341E-2</v>
      </c>
      <c r="BB113" s="7">
        <v>0</v>
      </c>
      <c r="BC113" s="12">
        <v>1</v>
      </c>
      <c r="BD113" s="12">
        <f t="shared" si="52"/>
        <v>0</v>
      </c>
      <c r="BE113" s="12" t="e">
        <f t="shared" si="53"/>
        <v>#DIV/0!</v>
      </c>
      <c r="BF113" s="12" t="e">
        <f t="shared" si="54"/>
        <v>#DIV/0!</v>
      </c>
    </row>
    <row r="114" spans="16:58" x14ac:dyDescent="0.3">
      <c r="P114" s="5">
        <v>43</v>
      </c>
      <c r="Q114" s="16">
        <v>0</v>
      </c>
      <c r="R114" s="16">
        <v>0</v>
      </c>
      <c r="S114" s="16">
        <v>0</v>
      </c>
      <c r="T114" s="16">
        <v>0</v>
      </c>
      <c r="U114" s="8">
        <f t="shared" si="40"/>
        <v>0</v>
      </c>
      <c r="V114" s="8">
        <f t="shared" si="41"/>
        <v>0</v>
      </c>
      <c r="W114" s="7">
        <v>3.9761806732345292E-2</v>
      </c>
      <c r="X114" s="7">
        <v>1.6615980027578234E-2</v>
      </c>
      <c r="Y114" s="12">
        <v>0.98546923574294232</v>
      </c>
      <c r="Z114" s="12">
        <f t="shared" si="42"/>
        <v>1.6374537138897517E-2</v>
      </c>
      <c r="AA114" s="12">
        <f t="shared" si="43"/>
        <v>2.3929859488486964</v>
      </c>
      <c r="AB114" s="12">
        <f t="shared" si="44"/>
        <v>3.918403729228289E-2</v>
      </c>
      <c r="AE114" s="5">
        <v>43</v>
      </c>
      <c r="AF114" s="16">
        <v>0</v>
      </c>
      <c r="AG114" s="16">
        <v>0</v>
      </c>
      <c r="AH114" s="16">
        <v>0</v>
      </c>
      <c r="AI114" s="16">
        <v>0</v>
      </c>
      <c r="AJ114" s="8">
        <f t="shared" si="45"/>
        <v>0</v>
      </c>
      <c r="AK114" s="8">
        <f t="shared" si="46"/>
        <v>0</v>
      </c>
      <c r="AL114" s="7">
        <v>3.9761806732345292E-2</v>
      </c>
      <c r="AM114" s="7">
        <v>1.6615980027578234E-2</v>
      </c>
      <c r="AN114" s="12">
        <v>0.98546923574294232</v>
      </c>
      <c r="AO114" s="12">
        <f t="shared" si="47"/>
        <v>1.6374537138897517E-2</v>
      </c>
      <c r="AP114" s="12">
        <f t="shared" si="48"/>
        <v>2.3929859488486964</v>
      </c>
      <c r="AQ114" s="12">
        <f t="shared" si="49"/>
        <v>3.918403729228289E-2</v>
      </c>
      <c r="AT114" s="5">
        <v>43</v>
      </c>
      <c r="AU114" s="16">
        <v>0</v>
      </c>
      <c r="AV114" s="16">
        <v>0</v>
      </c>
      <c r="AW114" s="16">
        <v>0</v>
      </c>
      <c r="AX114" s="16">
        <v>0</v>
      </c>
      <c r="AY114" s="8">
        <f t="shared" si="50"/>
        <v>0</v>
      </c>
      <c r="AZ114" s="8">
        <f t="shared" si="51"/>
        <v>0</v>
      </c>
      <c r="BA114" s="7">
        <v>3.9761806732345292E-2</v>
      </c>
      <c r="BB114" s="7">
        <v>1.6615980027578234E-2</v>
      </c>
      <c r="BC114" s="12">
        <v>0.98546923574294232</v>
      </c>
      <c r="BD114" s="12">
        <f t="shared" si="52"/>
        <v>1.6374537138897517E-2</v>
      </c>
      <c r="BE114" s="12">
        <f t="shared" si="53"/>
        <v>2.3929859488486964</v>
      </c>
      <c r="BF114" s="12">
        <f t="shared" si="54"/>
        <v>3.918403729228289E-2</v>
      </c>
    </row>
    <row r="115" spans="16:58" x14ac:dyDescent="0.3">
      <c r="P115" s="5">
        <v>45</v>
      </c>
      <c r="Q115" s="16">
        <v>0</v>
      </c>
      <c r="R115" s="16">
        <v>0</v>
      </c>
      <c r="S115" s="16">
        <v>0</v>
      </c>
      <c r="T115" s="16">
        <v>0</v>
      </c>
      <c r="U115" s="8">
        <f t="shared" si="40"/>
        <v>0</v>
      </c>
      <c r="V115" s="8">
        <f t="shared" si="41"/>
        <v>0</v>
      </c>
      <c r="W115" s="7">
        <v>7.3749982822637949E-2</v>
      </c>
      <c r="X115" s="7">
        <v>6.7553751065808687E-2</v>
      </c>
      <c r="Y115" s="12">
        <v>0.94344322172881812</v>
      </c>
      <c r="Z115" s="12">
        <f t="shared" si="42"/>
        <v>6.3733128545393133E-2</v>
      </c>
      <c r="AA115" s="12">
        <f t="shared" si="43"/>
        <v>1.0917229859048552</v>
      </c>
      <c r="AB115" s="12">
        <f t="shared" si="44"/>
        <v>6.9578921396634547E-2</v>
      </c>
      <c r="AE115" s="5">
        <v>45</v>
      </c>
      <c r="AF115" s="16">
        <v>0</v>
      </c>
      <c r="AG115" s="16">
        <v>0</v>
      </c>
      <c r="AH115" s="16">
        <v>0</v>
      </c>
      <c r="AI115" s="16">
        <v>0</v>
      </c>
      <c r="AJ115" s="8">
        <f t="shared" si="45"/>
        <v>0</v>
      </c>
      <c r="AK115" s="8">
        <f t="shared" si="46"/>
        <v>0</v>
      </c>
      <c r="AL115" s="7">
        <v>7.3749982822637949E-2</v>
      </c>
      <c r="AM115" s="7">
        <v>6.7553751065808687E-2</v>
      </c>
      <c r="AN115" s="12">
        <v>0.94344322172881812</v>
      </c>
      <c r="AO115" s="12">
        <f t="shared" si="47"/>
        <v>6.3733128545393133E-2</v>
      </c>
      <c r="AP115" s="12">
        <f t="shared" si="48"/>
        <v>1.0917229859048552</v>
      </c>
      <c r="AQ115" s="12">
        <f t="shared" si="49"/>
        <v>6.9578921396634547E-2</v>
      </c>
      <c r="AT115" s="5">
        <v>45</v>
      </c>
      <c r="AU115" s="16">
        <v>0</v>
      </c>
      <c r="AV115" s="16">
        <v>0</v>
      </c>
      <c r="AW115" s="16">
        <v>0</v>
      </c>
      <c r="AX115" s="16">
        <v>0</v>
      </c>
      <c r="AY115" s="8">
        <f t="shared" si="50"/>
        <v>0</v>
      </c>
      <c r="AZ115" s="8">
        <f t="shared" si="51"/>
        <v>0</v>
      </c>
      <c r="BA115" s="7">
        <v>7.3749982822637949E-2</v>
      </c>
      <c r="BB115" s="7">
        <v>6.7553751065808687E-2</v>
      </c>
      <c r="BC115" s="12">
        <v>0.94344322172881812</v>
      </c>
      <c r="BD115" s="12">
        <f t="shared" si="52"/>
        <v>6.3733128545393133E-2</v>
      </c>
      <c r="BE115" s="12">
        <f t="shared" si="53"/>
        <v>1.0917229859048552</v>
      </c>
      <c r="BF115" s="12">
        <f t="shared" si="54"/>
        <v>6.9578921396634547E-2</v>
      </c>
    </row>
    <row r="116" spans="16:58" x14ac:dyDescent="0.3">
      <c r="P116" s="5">
        <v>46</v>
      </c>
      <c r="Q116" s="16">
        <v>0</v>
      </c>
      <c r="R116" s="16">
        <v>0</v>
      </c>
      <c r="S116" s="16">
        <v>0</v>
      </c>
      <c r="T116" s="16">
        <v>0</v>
      </c>
      <c r="U116" s="8">
        <f t="shared" si="40"/>
        <v>0</v>
      </c>
      <c r="V116" s="8">
        <f t="shared" si="41"/>
        <v>0</v>
      </c>
      <c r="W116" s="7">
        <v>5.9792663491554141E-2</v>
      </c>
      <c r="X116" s="7">
        <v>5.3596431734724878E-2</v>
      </c>
      <c r="Y116" s="12">
        <v>0.95459791647213188</v>
      </c>
      <c r="Z116" s="12">
        <f t="shared" si="42"/>
        <v>5.1163042064309217E-2</v>
      </c>
      <c r="AA116" s="12">
        <f t="shared" si="43"/>
        <v>1.1156090350846015</v>
      </c>
      <c r="AB116" s="12">
        <f t="shared" si="44"/>
        <v>5.7077951989356883E-2</v>
      </c>
      <c r="AE116" s="5">
        <v>46</v>
      </c>
      <c r="AF116" s="16">
        <v>0</v>
      </c>
      <c r="AG116" s="16">
        <v>2</v>
      </c>
      <c r="AH116" s="16">
        <v>0</v>
      </c>
      <c r="AI116" s="16">
        <v>2</v>
      </c>
      <c r="AJ116" s="8">
        <f t="shared" si="45"/>
        <v>0</v>
      </c>
      <c r="AK116" s="8">
        <f t="shared" si="46"/>
        <v>0.5</v>
      </c>
      <c r="AL116" s="7">
        <v>5.9792663491554141E-2</v>
      </c>
      <c r="AM116" s="7">
        <v>5.3596431734724878E-2</v>
      </c>
      <c r="AN116" s="12">
        <v>0.95459791647213188</v>
      </c>
      <c r="AO116" s="12">
        <f t="shared" si="47"/>
        <v>7.3864083828243277E-2</v>
      </c>
      <c r="AP116" s="12">
        <f t="shared" si="48"/>
        <v>1.1156090350846015</v>
      </c>
      <c r="AQ116" s="12">
        <f t="shared" si="49"/>
        <v>8.2403439287034599E-2</v>
      </c>
      <c r="AT116" s="5">
        <v>46</v>
      </c>
      <c r="AU116" s="16">
        <v>0</v>
      </c>
      <c r="AV116" s="16">
        <v>0</v>
      </c>
      <c r="AW116" s="16">
        <v>0</v>
      </c>
      <c r="AX116" s="16">
        <v>0</v>
      </c>
      <c r="AY116" s="8">
        <f t="shared" si="50"/>
        <v>0</v>
      </c>
      <c r="AZ116" s="8">
        <f t="shared" si="51"/>
        <v>0</v>
      </c>
      <c r="BA116" s="7">
        <v>5.9792663491554141E-2</v>
      </c>
      <c r="BB116" s="7">
        <v>5.3596431734724878E-2</v>
      </c>
      <c r="BC116" s="12">
        <v>0.95459791647213188</v>
      </c>
      <c r="BD116" s="12">
        <f t="shared" si="52"/>
        <v>5.1163042064309217E-2</v>
      </c>
      <c r="BE116" s="12">
        <f t="shared" si="53"/>
        <v>1.1156090350846015</v>
      </c>
      <c r="BF116" s="12">
        <f t="shared" si="54"/>
        <v>5.7077951989356883E-2</v>
      </c>
    </row>
    <row r="117" spans="16:58" x14ac:dyDescent="0.3">
      <c r="P117" s="5">
        <v>48</v>
      </c>
      <c r="Q117" s="16">
        <v>0</v>
      </c>
      <c r="R117" s="16">
        <v>0</v>
      </c>
      <c r="S117" s="16">
        <v>0</v>
      </c>
      <c r="T117" s="16">
        <v>0</v>
      </c>
      <c r="U117" s="8">
        <f t="shared" si="40"/>
        <v>0</v>
      </c>
      <c r="V117" s="8">
        <f t="shared" si="41"/>
        <v>0</v>
      </c>
      <c r="W117" s="7">
        <v>8.9987347056110542E-2</v>
      </c>
      <c r="X117" s="7">
        <v>8.379111529928128E-2</v>
      </c>
      <c r="Y117" s="12">
        <v>0.93078996217024101</v>
      </c>
      <c r="Z117" s="12">
        <f t="shared" si="42"/>
        <v>7.7991929039620322E-2</v>
      </c>
      <c r="AA117" s="12">
        <f t="shared" si="43"/>
        <v>1.0739485533125779</v>
      </c>
      <c r="AB117" s="12">
        <f t="shared" si="44"/>
        <v>8.3759319362157483E-2</v>
      </c>
      <c r="AE117" s="5">
        <v>48</v>
      </c>
      <c r="AF117" s="16">
        <v>0</v>
      </c>
      <c r="AG117" s="16">
        <v>0</v>
      </c>
      <c r="AH117" s="16">
        <v>0</v>
      </c>
      <c r="AI117" s="16">
        <v>0</v>
      </c>
      <c r="AJ117" s="8">
        <f t="shared" si="45"/>
        <v>0</v>
      </c>
      <c r="AK117" s="8">
        <f t="shared" si="46"/>
        <v>0</v>
      </c>
      <c r="AL117" s="7">
        <v>8.9987347056110542E-2</v>
      </c>
      <c r="AM117" s="7">
        <v>8.379111529928128E-2</v>
      </c>
      <c r="AN117" s="12">
        <v>0.93078996217024101</v>
      </c>
      <c r="AO117" s="12">
        <f t="shared" si="47"/>
        <v>7.7991929039620322E-2</v>
      </c>
      <c r="AP117" s="12">
        <f t="shared" si="48"/>
        <v>1.0739485533125779</v>
      </c>
      <c r="AQ117" s="12">
        <f t="shared" si="49"/>
        <v>8.3759319362157483E-2</v>
      </c>
      <c r="AT117" s="5">
        <v>48</v>
      </c>
      <c r="AU117" s="16">
        <v>0</v>
      </c>
      <c r="AV117" s="16">
        <v>0</v>
      </c>
      <c r="AW117" s="16">
        <v>0</v>
      </c>
      <c r="AX117" s="16">
        <v>0</v>
      </c>
      <c r="AY117" s="8">
        <f t="shared" si="50"/>
        <v>0</v>
      </c>
      <c r="AZ117" s="8">
        <f t="shared" si="51"/>
        <v>0</v>
      </c>
      <c r="BA117" s="7">
        <v>8.9987347056110542E-2</v>
      </c>
      <c r="BB117" s="7">
        <v>8.379111529928128E-2</v>
      </c>
      <c r="BC117" s="12">
        <v>0.93078996217024101</v>
      </c>
      <c r="BD117" s="12">
        <f t="shared" si="52"/>
        <v>7.7991929039620322E-2</v>
      </c>
      <c r="BE117" s="12">
        <f t="shared" si="53"/>
        <v>1.0739485533125779</v>
      </c>
      <c r="BF117" s="12">
        <f t="shared" si="54"/>
        <v>8.3759319362157483E-2</v>
      </c>
    </row>
    <row r="118" spans="16:58" x14ac:dyDescent="0.3">
      <c r="P118" s="5">
        <v>50</v>
      </c>
      <c r="Q118" s="16">
        <v>0</v>
      </c>
      <c r="R118" s="16">
        <v>0</v>
      </c>
      <c r="S118" s="16">
        <v>0</v>
      </c>
      <c r="T118" s="16">
        <v>0</v>
      </c>
      <c r="U118" s="8">
        <f t="shared" si="40"/>
        <v>0</v>
      </c>
      <c r="V118" s="8">
        <f t="shared" si="41"/>
        <v>0</v>
      </c>
      <c r="W118" s="7">
        <v>3.9883183387416206E-2</v>
      </c>
      <c r="X118" s="7">
        <v>3.3686951630586943E-2</v>
      </c>
      <c r="Y118" s="12">
        <v>0.97097389958894065</v>
      </c>
      <c r="Z118" s="12">
        <f t="shared" si="42"/>
        <v>3.2709150790015025E-2</v>
      </c>
      <c r="AA118" s="12">
        <f t="shared" si="43"/>
        <v>1.183935662234372</v>
      </c>
      <c r="AB118" s="12">
        <f t="shared" si="44"/>
        <v>3.8725530101700371E-2</v>
      </c>
      <c r="AE118" s="5">
        <v>50</v>
      </c>
      <c r="AF118" s="16">
        <v>1</v>
      </c>
      <c r="AG118" s="16">
        <v>0</v>
      </c>
      <c r="AH118" s="16">
        <v>0</v>
      </c>
      <c r="AI118" s="16">
        <v>1</v>
      </c>
      <c r="AJ118" s="8">
        <f t="shared" si="45"/>
        <v>0.33333333333333331</v>
      </c>
      <c r="AK118" s="8">
        <f t="shared" si="46"/>
        <v>0</v>
      </c>
      <c r="AL118" s="7">
        <v>3.9883183387416206E-2</v>
      </c>
      <c r="AM118" s="7">
        <v>3.3686951630586943E-2</v>
      </c>
      <c r="AN118" s="12">
        <v>0.97097389958894065</v>
      </c>
      <c r="AO118" s="12">
        <f t="shared" si="47"/>
        <v>3.2709150790015025E-2</v>
      </c>
      <c r="AP118" s="12">
        <f t="shared" si="48"/>
        <v>1.183935662234372</v>
      </c>
      <c r="AQ118" s="12">
        <f t="shared" si="49"/>
        <v>3.8725530101700371E-2</v>
      </c>
      <c r="AT118" s="5">
        <v>50</v>
      </c>
      <c r="AU118" s="16">
        <v>0</v>
      </c>
      <c r="AV118" s="16">
        <v>0</v>
      </c>
      <c r="AW118" s="16">
        <v>0</v>
      </c>
      <c r="AX118" s="16">
        <v>0</v>
      </c>
      <c r="AY118" s="8">
        <f t="shared" si="50"/>
        <v>0</v>
      </c>
      <c r="AZ118" s="8">
        <f t="shared" si="51"/>
        <v>0</v>
      </c>
      <c r="BA118" s="7">
        <v>3.9883183387416206E-2</v>
      </c>
      <c r="BB118" s="7">
        <v>3.3686951630586943E-2</v>
      </c>
      <c r="BC118" s="12">
        <v>0.97097389958894065</v>
      </c>
      <c r="BD118" s="12">
        <f t="shared" si="52"/>
        <v>3.2709150790015025E-2</v>
      </c>
      <c r="BE118" s="12">
        <f t="shared" si="53"/>
        <v>1.183935662234372</v>
      </c>
      <c r="BF118" s="12">
        <f t="shared" si="54"/>
        <v>3.8725530101700371E-2</v>
      </c>
    </row>
    <row r="119" spans="16:58" x14ac:dyDescent="0.3">
      <c r="P119" s="5">
        <v>52</v>
      </c>
      <c r="Q119" s="16">
        <v>0</v>
      </c>
      <c r="R119" s="16">
        <v>0</v>
      </c>
      <c r="S119" s="16">
        <v>0</v>
      </c>
      <c r="T119" s="16">
        <v>0</v>
      </c>
      <c r="U119" s="8">
        <f t="shared" si="40"/>
        <v>0</v>
      </c>
      <c r="V119" s="8">
        <f t="shared" si="41"/>
        <v>0</v>
      </c>
      <c r="W119" s="7">
        <v>8.2267845011360308E-2</v>
      </c>
      <c r="X119" s="7">
        <v>6.3620938691588913E-2</v>
      </c>
      <c r="Y119" s="12">
        <v>0.94655986075636134</v>
      </c>
      <c r="Z119" s="12">
        <f t="shared" si="42"/>
        <v>6.0221026869099401E-2</v>
      </c>
      <c r="AA119" s="12">
        <f t="shared" si="43"/>
        <v>1.2930938571995108</v>
      </c>
      <c r="AB119" s="12">
        <f t="shared" si="44"/>
        <v>7.787143991867912E-2</v>
      </c>
      <c r="AE119" s="5">
        <v>52</v>
      </c>
      <c r="AF119" s="16">
        <v>2</v>
      </c>
      <c r="AG119" s="16">
        <v>0</v>
      </c>
      <c r="AH119" s="16">
        <v>0</v>
      </c>
      <c r="AI119" s="16">
        <v>2</v>
      </c>
      <c r="AJ119" s="8">
        <f t="shared" si="45"/>
        <v>0.66666666666666663</v>
      </c>
      <c r="AK119" s="8">
        <f t="shared" si="46"/>
        <v>0</v>
      </c>
      <c r="AL119" s="7">
        <v>8.2267845011360308E-2</v>
      </c>
      <c r="AM119" s="7">
        <v>6.3620938691588913E-2</v>
      </c>
      <c r="AN119" s="12">
        <v>0.94655986075636134</v>
      </c>
      <c r="AO119" s="12">
        <f t="shared" si="47"/>
        <v>6.0221026869099401E-2</v>
      </c>
      <c r="AP119" s="12">
        <f t="shared" si="48"/>
        <v>1.2930938571995108</v>
      </c>
      <c r="AQ119" s="12">
        <f t="shared" si="49"/>
        <v>7.787143991867912E-2</v>
      </c>
      <c r="AT119" s="5">
        <v>52</v>
      </c>
      <c r="AU119" s="16">
        <v>0</v>
      </c>
      <c r="AV119" s="16">
        <v>0</v>
      </c>
      <c r="AW119" s="16">
        <v>0</v>
      </c>
      <c r="AX119" s="16">
        <v>0</v>
      </c>
      <c r="AY119" s="8">
        <f t="shared" si="50"/>
        <v>0</v>
      </c>
      <c r="AZ119" s="8">
        <f t="shared" si="51"/>
        <v>0</v>
      </c>
      <c r="BA119" s="7">
        <v>8.2267845011360308E-2</v>
      </c>
      <c r="BB119" s="7">
        <v>6.3620938691588913E-2</v>
      </c>
      <c r="BC119" s="12">
        <v>0.94655986075636134</v>
      </c>
      <c r="BD119" s="12">
        <f t="shared" si="52"/>
        <v>6.0221026869099401E-2</v>
      </c>
      <c r="BE119" s="12">
        <f t="shared" si="53"/>
        <v>1.2930938571995108</v>
      </c>
      <c r="BF119" s="12">
        <f t="shared" si="54"/>
        <v>7.787143991867912E-2</v>
      </c>
    </row>
    <row r="120" spans="16:58" x14ac:dyDescent="0.3">
      <c r="P120" s="5">
        <v>53</v>
      </c>
      <c r="Q120" s="16">
        <v>0</v>
      </c>
      <c r="R120" s="16">
        <v>0</v>
      </c>
      <c r="S120" s="16">
        <v>0</v>
      </c>
      <c r="T120" s="16">
        <v>0</v>
      </c>
      <c r="U120" s="8">
        <f t="shared" si="40"/>
        <v>0</v>
      </c>
      <c r="V120" s="8">
        <f t="shared" si="41"/>
        <v>0</v>
      </c>
      <c r="W120" s="7">
        <v>0.10898750558858233</v>
      </c>
      <c r="X120" s="7">
        <v>9.0340599268810939E-2</v>
      </c>
      <c r="Y120" s="12">
        <v>0.92578170303091178</v>
      </c>
      <c r="Z120" s="12">
        <f t="shared" si="42"/>
        <v>8.3635673843912933E-2</v>
      </c>
      <c r="AA120" s="12">
        <f t="shared" si="43"/>
        <v>1.2064067149287665</v>
      </c>
      <c r="AB120" s="12">
        <f t="shared" si="44"/>
        <v>0.10089863853288876</v>
      </c>
      <c r="AE120" s="5">
        <v>53</v>
      </c>
      <c r="AF120" s="16">
        <v>0</v>
      </c>
      <c r="AG120" s="16">
        <v>0</v>
      </c>
      <c r="AH120" s="16">
        <v>0</v>
      </c>
      <c r="AI120" s="16">
        <v>0</v>
      </c>
      <c r="AJ120" s="8">
        <f t="shared" si="45"/>
        <v>0</v>
      </c>
      <c r="AK120" s="8">
        <f t="shared" si="46"/>
        <v>0</v>
      </c>
      <c r="AL120" s="7">
        <v>0.10898750558858233</v>
      </c>
      <c r="AM120" s="7">
        <v>9.0340599268810939E-2</v>
      </c>
      <c r="AN120" s="12">
        <v>0.92578170303091178</v>
      </c>
      <c r="AO120" s="12">
        <f t="shared" si="47"/>
        <v>8.3635673843912933E-2</v>
      </c>
      <c r="AP120" s="12">
        <f t="shared" si="48"/>
        <v>1.2064067149287665</v>
      </c>
      <c r="AQ120" s="12">
        <f t="shared" si="49"/>
        <v>0.10089863853288876</v>
      </c>
      <c r="AT120" s="5">
        <v>53</v>
      </c>
      <c r="AU120" s="16">
        <v>0</v>
      </c>
      <c r="AV120" s="16">
        <v>0</v>
      </c>
      <c r="AW120" s="16">
        <v>0</v>
      </c>
      <c r="AX120" s="16">
        <v>0</v>
      </c>
      <c r="AY120" s="8">
        <f t="shared" si="50"/>
        <v>0</v>
      </c>
      <c r="AZ120" s="8">
        <f t="shared" si="51"/>
        <v>0</v>
      </c>
      <c r="BA120" s="7">
        <v>0.10898750558858233</v>
      </c>
      <c r="BB120" s="7">
        <v>9.0340599268810939E-2</v>
      </c>
      <c r="BC120" s="12">
        <v>0.92578170303091178</v>
      </c>
      <c r="BD120" s="12">
        <f t="shared" si="52"/>
        <v>8.3635673843912933E-2</v>
      </c>
      <c r="BE120" s="12">
        <f t="shared" si="53"/>
        <v>1.2064067149287665</v>
      </c>
      <c r="BF120" s="12">
        <f t="shared" si="54"/>
        <v>0.10089863853288876</v>
      </c>
    </row>
    <row r="121" spans="16:58" x14ac:dyDescent="0.3">
      <c r="P121" s="5">
        <v>54</v>
      </c>
      <c r="Q121" s="16">
        <v>0</v>
      </c>
      <c r="R121" s="16">
        <v>0</v>
      </c>
      <c r="S121" s="16">
        <v>0</v>
      </c>
      <c r="T121" s="16">
        <v>0</v>
      </c>
      <c r="U121" s="8">
        <f t="shared" si="40"/>
        <v>0</v>
      </c>
      <c r="V121" s="8">
        <f t="shared" si="41"/>
        <v>0</v>
      </c>
      <c r="W121" s="7">
        <v>4.3337905499603813E-2</v>
      </c>
      <c r="X121" s="7">
        <v>2.4690999179832418E-2</v>
      </c>
      <c r="Y121" s="12">
        <v>0.97855899670568203</v>
      </c>
      <c r="Z121" s="12">
        <f t="shared" si="42"/>
        <v>2.4161599385077628E-2</v>
      </c>
      <c r="AA121" s="12">
        <f t="shared" si="43"/>
        <v>1.7552106815912969</v>
      </c>
      <c r="AB121" s="12">
        <f t="shared" si="44"/>
        <v>4.2408697325017966E-2</v>
      </c>
      <c r="AE121" s="5">
        <v>54</v>
      </c>
      <c r="AF121" s="16">
        <v>4</v>
      </c>
      <c r="AG121" s="16">
        <v>3</v>
      </c>
      <c r="AH121" s="16">
        <v>0</v>
      </c>
      <c r="AI121" s="16">
        <v>7</v>
      </c>
      <c r="AJ121" s="8">
        <f t="shared" si="45"/>
        <v>1.3333333333333333</v>
      </c>
      <c r="AK121" s="8">
        <f t="shared" si="46"/>
        <v>0.75</v>
      </c>
      <c r="AL121" s="7">
        <v>4.3337905499603813E-2</v>
      </c>
      <c r="AM121" s="7">
        <v>2.4690999179832418E-2</v>
      </c>
      <c r="AN121" s="12">
        <v>0.97855899670568203</v>
      </c>
      <c r="AO121" s="12">
        <f t="shared" si="47"/>
        <v>4.0242351855816108E-2</v>
      </c>
      <c r="AP121" s="12">
        <f t="shared" si="48"/>
        <v>1.7552106815912969</v>
      </c>
      <c r="AQ121" s="12">
        <f t="shared" si="49"/>
        <v>7.0633805829683788E-2</v>
      </c>
      <c r="AT121" s="5">
        <v>54</v>
      </c>
      <c r="AU121" s="16">
        <v>0</v>
      </c>
      <c r="AV121" s="16">
        <v>0</v>
      </c>
      <c r="AW121" s="16">
        <v>0</v>
      </c>
      <c r="AX121" s="16">
        <v>0</v>
      </c>
      <c r="AY121" s="8">
        <f t="shared" si="50"/>
        <v>0</v>
      </c>
      <c r="AZ121" s="8">
        <f t="shared" si="51"/>
        <v>0</v>
      </c>
      <c r="BA121" s="7">
        <v>4.3337905499603813E-2</v>
      </c>
      <c r="BB121" s="7">
        <v>2.4690999179832418E-2</v>
      </c>
      <c r="BC121" s="12">
        <v>0.97855899670568203</v>
      </c>
      <c r="BD121" s="12">
        <f t="shared" si="52"/>
        <v>2.4161599385077628E-2</v>
      </c>
      <c r="BE121" s="12">
        <f t="shared" si="53"/>
        <v>1.7552106815912969</v>
      </c>
      <c r="BF121" s="12">
        <f t="shared" si="54"/>
        <v>4.2408697325017966E-2</v>
      </c>
    </row>
    <row r="122" spans="16:58" x14ac:dyDescent="0.3">
      <c r="P122" s="5">
        <v>55</v>
      </c>
      <c r="Q122" s="16">
        <v>0</v>
      </c>
      <c r="R122" s="16">
        <v>0</v>
      </c>
      <c r="S122" s="16">
        <v>0</v>
      </c>
      <c r="T122" s="16">
        <v>0</v>
      </c>
      <c r="U122" s="8">
        <f t="shared" si="40"/>
        <v>0</v>
      </c>
      <c r="V122" s="8">
        <f t="shared" si="41"/>
        <v>0</v>
      </c>
      <c r="W122" s="7">
        <v>0.12338492732061115</v>
      </c>
      <c r="X122" s="7">
        <v>0.11549452655369877</v>
      </c>
      <c r="Y122" s="12">
        <v>0.90703783483616363</v>
      </c>
      <c r="Z122" s="12">
        <f t="shared" si="42"/>
        <v>0.10475790530069473</v>
      </c>
      <c r="AA122" s="12">
        <f t="shared" si="43"/>
        <v>1.0683183957054776</v>
      </c>
      <c r="AB122" s="12">
        <f t="shared" si="44"/>
        <v>0.11191479732830455</v>
      </c>
      <c r="AE122" s="5">
        <v>55</v>
      </c>
      <c r="AF122" s="16">
        <v>0</v>
      </c>
      <c r="AG122" s="16">
        <v>0</v>
      </c>
      <c r="AH122" s="16">
        <v>0</v>
      </c>
      <c r="AI122" s="16">
        <v>0</v>
      </c>
      <c r="AJ122" s="8">
        <f t="shared" si="45"/>
        <v>0</v>
      </c>
      <c r="AK122" s="8">
        <f t="shared" si="46"/>
        <v>0</v>
      </c>
      <c r="AL122" s="7">
        <v>0.12338492732061115</v>
      </c>
      <c r="AM122" s="7">
        <v>0.11549452655369877</v>
      </c>
      <c r="AN122" s="12">
        <v>0.90703783483616363</v>
      </c>
      <c r="AO122" s="12">
        <f t="shared" si="47"/>
        <v>0.10475790530069473</v>
      </c>
      <c r="AP122" s="12">
        <f t="shared" si="48"/>
        <v>1.0683183957054776</v>
      </c>
      <c r="AQ122" s="12">
        <f t="shared" si="49"/>
        <v>0.11191479732830455</v>
      </c>
      <c r="AT122" s="5">
        <v>55</v>
      </c>
      <c r="AU122" s="16">
        <v>0</v>
      </c>
      <c r="AV122" s="16">
        <v>0</v>
      </c>
      <c r="AW122" s="16">
        <v>0</v>
      </c>
      <c r="AX122" s="16">
        <v>0</v>
      </c>
      <c r="AY122" s="8">
        <f t="shared" si="50"/>
        <v>0</v>
      </c>
      <c r="AZ122" s="8">
        <f t="shared" si="51"/>
        <v>0</v>
      </c>
      <c r="BA122" s="7">
        <v>0.12338492732061115</v>
      </c>
      <c r="BB122" s="7">
        <v>0.11549452655369877</v>
      </c>
      <c r="BC122" s="12">
        <v>0.90703783483616363</v>
      </c>
      <c r="BD122" s="12">
        <f t="shared" si="52"/>
        <v>0.10475790530069473</v>
      </c>
      <c r="BE122" s="12">
        <f t="shared" si="53"/>
        <v>1.0683183957054776</v>
      </c>
      <c r="BF122" s="12">
        <f t="shared" si="54"/>
        <v>0.11191479732830455</v>
      </c>
    </row>
    <row r="123" spans="16:58" x14ac:dyDescent="0.3">
      <c r="P123" s="5">
        <v>56</v>
      </c>
      <c r="Q123" s="16">
        <v>0</v>
      </c>
      <c r="R123" s="16">
        <v>0</v>
      </c>
      <c r="S123" s="16">
        <v>0</v>
      </c>
      <c r="T123" s="16">
        <v>0</v>
      </c>
      <c r="U123" s="8">
        <f t="shared" si="40"/>
        <v>0</v>
      </c>
      <c r="V123" s="8">
        <f t="shared" si="41"/>
        <v>0</v>
      </c>
      <c r="W123" s="7">
        <v>9.5638890993065995E-2</v>
      </c>
      <c r="X123" s="7">
        <v>8.7748490226153608E-2</v>
      </c>
      <c r="Y123" s="12">
        <v>0.92775737892962229</v>
      </c>
      <c r="Z123" s="12">
        <f t="shared" si="42"/>
        <v>8.140930929724785E-2</v>
      </c>
      <c r="AA123" s="12">
        <f t="shared" si="43"/>
        <v>1.0899206441794782</v>
      </c>
      <c r="AB123" s="12">
        <f t="shared" si="44"/>
        <v>8.8729686831462762E-2</v>
      </c>
      <c r="AE123" s="5">
        <v>56</v>
      </c>
      <c r="AF123" s="16">
        <v>0</v>
      </c>
      <c r="AG123" s="16">
        <v>0</v>
      </c>
      <c r="AH123" s="16">
        <v>0</v>
      </c>
      <c r="AI123" s="16">
        <v>0</v>
      </c>
      <c r="AJ123" s="8">
        <f t="shared" si="45"/>
        <v>0</v>
      </c>
      <c r="AK123" s="8">
        <f t="shared" si="46"/>
        <v>0</v>
      </c>
      <c r="AL123" s="7">
        <v>9.5638890993065995E-2</v>
      </c>
      <c r="AM123" s="7">
        <v>8.7748490226153608E-2</v>
      </c>
      <c r="AN123" s="12">
        <v>0.92775737892962229</v>
      </c>
      <c r="AO123" s="12">
        <f t="shared" si="47"/>
        <v>8.140930929724785E-2</v>
      </c>
      <c r="AP123" s="12">
        <f t="shared" si="48"/>
        <v>1.0899206441794782</v>
      </c>
      <c r="AQ123" s="12">
        <f t="shared" si="49"/>
        <v>8.8729686831462762E-2</v>
      </c>
      <c r="AT123" s="5">
        <v>56</v>
      </c>
      <c r="AU123" s="16">
        <v>0</v>
      </c>
      <c r="AV123" s="16">
        <v>0</v>
      </c>
      <c r="AW123" s="16">
        <v>0</v>
      </c>
      <c r="AX123" s="16">
        <v>0</v>
      </c>
      <c r="AY123" s="8">
        <f t="shared" si="50"/>
        <v>0</v>
      </c>
      <c r="AZ123" s="8">
        <f t="shared" si="51"/>
        <v>0</v>
      </c>
      <c r="BA123" s="7">
        <v>9.5638890993065995E-2</v>
      </c>
      <c r="BB123" s="7">
        <v>8.7748490226153608E-2</v>
      </c>
      <c r="BC123" s="12">
        <v>0.92775737892962229</v>
      </c>
      <c r="BD123" s="12">
        <f t="shared" si="52"/>
        <v>8.140930929724785E-2</v>
      </c>
      <c r="BE123" s="12">
        <f t="shared" si="53"/>
        <v>1.0899206441794782</v>
      </c>
      <c r="BF123" s="12">
        <f t="shared" si="54"/>
        <v>8.8729686831462762E-2</v>
      </c>
    </row>
    <row r="124" spans="16:58" x14ac:dyDescent="0.3">
      <c r="P124" s="5">
        <v>57</v>
      </c>
      <c r="Q124" s="16">
        <v>0</v>
      </c>
      <c r="R124" s="16">
        <v>0</v>
      </c>
      <c r="S124" s="16">
        <v>0</v>
      </c>
      <c r="T124" s="16">
        <v>0</v>
      </c>
      <c r="U124" s="8">
        <f t="shared" si="40"/>
        <v>0</v>
      </c>
      <c r="V124" s="8">
        <f t="shared" si="41"/>
        <v>0</v>
      </c>
      <c r="W124" s="7">
        <v>6.3500520795423884E-2</v>
      </c>
      <c r="X124" s="7">
        <v>5.5610120028511498E-2</v>
      </c>
      <c r="Y124" s="12">
        <v>0.95297232115796038</v>
      </c>
      <c r="Z124" s="12">
        <f t="shared" si="42"/>
        <v>5.2994905163443386E-2</v>
      </c>
      <c r="AA124" s="12">
        <f t="shared" si="43"/>
        <v>1.1418878571538229</v>
      </c>
      <c r="AB124" s="12">
        <f t="shared" si="44"/>
        <v>6.0514238697154429E-2</v>
      </c>
      <c r="AE124" s="5">
        <v>57</v>
      </c>
      <c r="AF124" s="16">
        <v>0</v>
      </c>
      <c r="AG124" s="16">
        <v>0</v>
      </c>
      <c r="AH124" s="16">
        <v>0</v>
      </c>
      <c r="AI124" s="16">
        <v>0</v>
      </c>
      <c r="AJ124" s="8">
        <f t="shared" si="45"/>
        <v>0</v>
      </c>
      <c r="AK124" s="8">
        <f t="shared" si="46"/>
        <v>0</v>
      </c>
      <c r="AL124" s="7">
        <v>6.3500520795423884E-2</v>
      </c>
      <c r="AM124" s="7">
        <v>5.5610120028511498E-2</v>
      </c>
      <c r="AN124" s="12">
        <v>0.95297232115796038</v>
      </c>
      <c r="AO124" s="12">
        <f t="shared" si="47"/>
        <v>5.2994905163443386E-2</v>
      </c>
      <c r="AP124" s="12">
        <f t="shared" si="48"/>
        <v>1.1418878571538229</v>
      </c>
      <c r="AQ124" s="12">
        <f t="shared" si="49"/>
        <v>6.0514238697154429E-2</v>
      </c>
      <c r="AT124" s="5">
        <v>57</v>
      </c>
      <c r="AU124" s="16">
        <v>0</v>
      </c>
      <c r="AV124" s="16">
        <v>1</v>
      </c>
      <c r="AW124" s="16">
        <v>1</v>
      </c>
      <c r="AX124" s="16">
        <v>2</v>
      </c>
      <c r="AY124" s="8">
        <f t="shared" si="50"/>
        <v>0</v>
      </c>
      <c r="AZ124" s="8">
        <f t="shared" si="51"/>
        <v>0.25</v>
      </c>
      <c r="BA124" s="7">
        <v>6.3500520795423884E-2</v>
      </c>
      <c r="BB124" s="7">
        <v>5.5610120028511498E-2</v>
      </c>
      <c r="BC124" s="12">
        <v>0.95297232115796038</v>
      </c>
      <c r="BD124" s="12">
        <f t="shared" si="52"/>
        <v>6.4751824873953284E-2</v>
      </c>
      <c r="BE124" s="12">
        <f t="shared" si="53"/>
        <v>1.1418878571538229</v>
      </c>
      <c r="BF124" s="12">
        <f t="shared" si="54"/>
        <v>7.3939322552118131E-2</v>
      </c>
    </row>
    <row r="125" spans="16:58" x14ac:dyDescent="0.3">
      <c r="P125" s="5">
        <v>58</v>
      </c>
      <c r="Q125" s="16">
        <v>0</v>
      </c>
      <c r="R125" s="16">
        <v>0</v>
      </c>
      <c r="S125" s="16">
        <v>0</v>
      </c>
      <c r="T125" s="16">
        <v>0</v>
      </c>
      <c r="U125" s="8">
        <f t="shared" si="40"/>
        <v>0</v>
      </c>
      <c r="V125" s="8">
        <f t="shared" si="41"/>
        <v>0</v>
      </c>
      <c r="W125" s="7">
        <v>7.4579938987946418E-2</v>
      </c>
      <c r="X125" s="7">
        <v>5.7167294188620391E-2</v>
      </c>
      <c r="Y125" s="12">
        <v>0.9517190482222907</v>
      </c>
      <c r="Z125" s="12">
        <f t="shared" si="42"/>
        <v>5.4407202814637491E-2</v>
      </c>
      <c r="AA125" s="12">
        <f t="shared" si="43"/>
        <v>1.3045910261534148</v>
      </c>
      <c r="AB125" s="12">
        <f t="shared" si="44"/>
        <v>7.0979148550084886E-2</v>
      </c>
      <c r="AE125" s="5">
        <v>58</v>
      </c>
      <c r="AF125" s="16">
        <v>0</v>
      </c>
      <c r="AG125" s="16">
        <v>0</v>
      </c>
      <c r="AH125" s="16">
        <v>0</v>
      </c>
      <c r="AI125" s="16">
        <v>0</v>
      </c>
      <c r="AJ125" s="8">
        <f t="shared" si="45"/>
        <v>0</v>
      </c>
      <c r="AK125" s="8">
        <f t="shared" si="46"/>
        <v>0</v>
      </c>
      <c r="AL125" s="7">
        <v>7.4579938987946418E-2</v>
      </c>
      <c r="AM125" s="7">
        <v>5.7167294188620391E-2</v>
      </c>
      <c r="AN125" s="12">
        <v>0.9517190482222907</v>
      </c>
      <c r="AO125" s="12">
        <f t="shared" si="47"/>
        <v>5.4407202814637491E-2</v>
      </c>
      <c r="AP125" s="12">
        <f t="shared" si="48"/>
        <v>1.3045910261534148</v>
      </c>
      <c r="AQ125" s="12">
        <f t="shared" si="49"/>
        <v>7.0979148550084886E-2</v>
      </c>
      <c r="AT125" s="5">
        <v>58</v>
      </c>
      <c r="AU125" s="16">
        <v>0</v>
      </c>
      <c r="AV125" s="16">
        <v>0</v>
      </c>
      <c r="AW125" s="16">
        <v>0</v>
      </c>
      <c r="AX125" s="16">
        <v>0</v>
      </c>
      <c r="AY125" s="8">
        <f t="shared" si="50"/>
        <v>0</v>
      </c>
      <c r="AZ125" s="8">
        <f t="shared" si="51"/>
        <v>0</v>
      </c>
      <c r="BA125" s="7">
        <v>7.4579938987946418E-2</v>
      </c>
      <c r="BB125" s="7">
        <v>5.7167294188620391E-2</v>
      </c>
      <c r="BC125" s="12">
        <v>0.9517190482222907</v>
      </c>
      <c r="BD125" s="12">
        <f t="shared" si="52"/>
        <v>5.4407202814637491E-2</v>
      </c>
      <c r="BE125" s="12">
        <f t="shared" si="53"/>
        <v>1.3045910261534148</v>
      </c>
      <c r="BF125" s="12">
        <f t="shared" si="54"/>
        <v>7.0979148550084886E-2</v>
      </c>
    </row>
    <row r="126" spans="16:58" x14ac:dyDescent="0.3">
      <c r="P126" s="5">
        <v>59</v>
      </c>
      <c r="Q126" s="16">
        <v>0</v>
      </c>
      <c r="R126" s="16">
        <v>0</v>
      </c>
      <c r="S126" s="16">
        <v>0</v>
      </c>
      <c r="T126" s="16">
        <v>0</v>
      </c>
      <c r="U126" s="8">
        <f t="shared" si="40"/>
        <v>0</v>
      </c>
      <c r="V126" s="8">
        <f t="shared" si="41"/>
        <v>0</v>
      </c>
      <c r="W126" s="7">
        <v>9.7119835363881135E-2</v>
      </c>
      <c r="X126" s="7">
        <v>8.9229434596968749E-2</v>
      </c>
      <c r="Y126" s="12">
        <v>0.9266275887035812</v>
      </c>
      <c r="Z126" s="12">
        <f t="shared" si="42"/>
        <v>8.2682455821973061E-2</v>
      </c>
      <c r="AA126" s="12">
        <f t="shared" si="43"/>
        <v>1.0884282277765374</v>
      </c>
      <c r="AB126" s="12">
        <f t="shared" si="44"/>
        <v>8.9993918858521982E-2</v>
      </c>
      <c r="AE126" s="5">
        <v>59</v>
      </c>
      <c r="AF126" s="16">
        <v>0</v>
      </c>
      <c r="AG126" s="16">
        <v>0</v>
      </c>
      <c r="AH126" s="16">
        <v>0</v>
      </c>
      <c r="AI126" s="16">
        <v>0</v>
      </c>
      <c r="AJ126" s="8">
        <f t="shared" si="45"/>
        <v>0</v>
      </c>
      <c r="AK126" s="8">
        <f t="shared" si="46"/>
        <v>0</v>
      </c>
      <c r="AL126" s="7">
        <v>9.7119835363881135E-2</v>
      </c>
      <c r="AM126" s="7">
        <v>8.9229434596968749E-2</v>
      </c>
      <c r="AN126" s="12">
        <v>0.9266275887035812</v>
      </c>
      <c r="AO126" s="12">
        <f t="shared" si="47"/>
        <v>8.2682455821973061E-2</v>
      </c>
      <c r="AP126" s="12">
        <f t="shared" si="48"/>
        <v>1.0884282277765374</v>
      </c>
      <c r="AQ126" s="12">
        <f t="shared" si="49"/>
        <v>8.9993918858521982E-2</v>
      </c>
      <c r="AT126" s="5">
        <v>59</v>
      </c>
      <c r="AU126" s="16">
        <v>2</v>
      </c>
      <c r="AV126" s="16">
        <v>0</v>
      </c>
      <c r="AW126" s="16">
        <v>0</v>
      </c>
      <c r="AX126" s="16">
        <v>2</v>
      </c>
      <c r="AY126" s="8">
        <f t="shared" si="50"/>
        <v>0.66666666666666663</v>
      </c>
      <c r="AZ126" s="8">
        <f t="shared" si="51"/>
        <v>0</v>
      </c>
      <c r="BA126" s="7">
        <v>9.7119835363881135E-2</v>
      </c>
      <c r="BB126" s="7">
        <v>8.9229434596968749E-2</v>
      </c>
      <c r="BC126" s="12">
        <v>0.9266275887035812</v>
      </c>
      <c r="BD126" s="12">
        <f t="shared" si="52"/>
        <v>8.2682455821973061E-2</v>
      </c>
      <c r="BE126" s="12">
        <f t="shared" si="53"/>
        <v>1.0884282277765374</v>
      </c>
      <c r="BF126" s="12">
        <f t="shared" si="54"/>
        <v>8.9993918858521982E-2</v>
      </c>
    </row>
    <row r="127" spans="16:58" x14ac:dyDescent="0.3">
      <c r="P127" s="5">
        <v>60</v>
      </c>
      <c r="Q127" s="16">
        <v>0</v>
      </c>
      <c r="R127" s="16">
        <v>0</v>
      </c>
      <c r="S127" s="16">
        <v>0</v>
      </c>
      <c r="T127" s="16">
        <v>0</v>
      </c>
      <c r="U127" s="8">
        <f t="shared" si="40"/>
        <v>0</v>
      </c>
      <c r="V127" s="8">
        <f t="shared" si="41"/>
        <v>0</v>
      </c>
      <c r="W127" s="7">
        <v>9.2960275145704485E-2</v>
      </c>
      <c r="X127" s="7">
        <v>8.5069874378792099E-2</v>
      </c>
      <c r="Y127" s="12">
        <v>0.92980786815898508</v>
      </c>
      <c r="Z127" s="12">
        <f t="shared" si="42"/>
        <v>7.9098638540697347E-2</v>
      </c>
      <c r="AA127" s="12">
        <f t="shared" si="43"/>
        <v>1.0927519973966184</v>
      </c>
      <c r="AB127" s="12">
        <f t="shared" si="44"/>
        <v>8.6435195256700167E-2</v>
      </c>
      <c r="AE127" s="5">
        <v>60</v>
      </c>
      <c r="AF127" s="16">
        <v>0</v>
      </c>
      <c r="AG127" s="16">
        <v>0</v>
      </c>
      <c r="AH127" s="16">
        <v>0</v>
      </c>
      <c r="AI127" s="16">
        <v>0</v>
      </c>
      <c r="AJ127" s="8">
        <f t="shared" si="45"/>
        <v>0</v>
      </c>
      <c r="AK127" s="8">
        <f t="shared" si="46"/>
        <v>0</v>
      </c>
      <c r="AL127" s="7">
        <v>9.2960275145704485E-2</v>
      </c>
      <c r="AM127" s="7">
        <v>8.5069874378792099E-2</v>
      </c>
      <c r="AN127" s="12">
        <v>0.92980786815898508</v>
      </c>
      <c r="AO127" s="12">
        <f t="shared" si="47"/>
        <v>7.9098638540697347E-2</v>
      </c>
      <c r="AP127" s="12">
        <f t="shared" si="48"/>
        <v>1.0927519973966184</v>
      </c>
      <c r="AQ127" s="12">
        <f t="shared" si="49"/>
        <v>8.6435195256700167E-2</v>
      </c>
      <c r="AT127" s="5">
        <v>60</v>
      </c>
      <c r="AU127" s="16">
        <v>0</v>
      </c>
      <c r="AV127" s="16">
        <v>0</v>
      </c>
      <c r="AW127" s="16">
        <v>0</v>
      </c>
      <c r="AX127" s="16">
        <v>0</v>
      </c>
      <c r="AY127" s="8">
        <f t="shared" si="50"/>
        <v>0</v>
      </c>
      <c r="AZ127" s="8">
        <f t="shared" si="51"/>
        <v>0</v>
      </c>
      <c r="BA127" s="7">
        <v>9.2960275145704485E-2</v>
      </c>
      <c r="BB127" s="7">
        <v>8.5069874378792099E-2</v>
      </c>
      <c r="BC127" s="12">
        <v>0.92980786815898508</v>
      </c>
      <c r="BD127" s="12">
        <f t="shared" si="52"/>
        <v>7.9098638540697347E-2</v>
      </c>
      <c r="BE127" s="12">
        <f t="shared" si="53"/>
        <v>1.0927519973966184</v>
      </c>
      <c r="BF127" s="12">
        <f t="shared" si="54"/>
        <v>8.6435195256700167E-2</v>
      </c>
    </row>
    <row r="128" spans="16:58" x14ac:dyDescent="0.3">
      <c r="P128" s="5">
        <v>61</v>
      </c>
      <c r="Q128" s="16">
        <v>0</v>
      </c>
      <c r="R128" s="16">
        <v>0</v>
      </c>
      <c r="S128" s="16">
        <v>0</v>
      </c>
      <c r="T128" s="16">
        <v>0</v>
      </c>
      <c r="U128" s="8">
        <f t="shared" si="40"/>
        <v>0</v>
      </c>
      <c r="V128" s="8">
        <f t="shared" si="41"/>
        <v>0</v>
      </c>
      <c r="W128" s="7">
        <v>0.11129288596618732</v>
      </c>
      <c r="X128" s="7">
        <v>9.3880241166861292E-2</v>
      </c>
      <c r="Y128" s="12">
        <v>0.9230973794731363</v>
      </c>
      <c r="Z128" s="12">
        <f t="shared" si="42"/>
        <v>8.6660604605435704E-2</v>
      </c>
      <c r="AA128" s="12">
        <f t="shared" si="43"/>
        <v>1.1854772056707552</v>
      </c>
      <c r="AB128" s="12">
        <f t="shared" si="44"/>
        <v>0.1027341713893901</v>
      </c>
      <c r="AE128" s="5">
        <v>61</v>
      </c>
      <c r="AF128" s="16">
        <v>0</v>
      </c>
      <c r="AG128" s="16">
        <v>0</v>
      </c>
      <c r="AH128" s="16">
        <v>0</v>
      </c>
      <c r="AI128" s="16">
        <v>0</v>
      </c>
      <c r="AJ128" s="8">
        <f t="shared" si="45"/>
        <v>0</v>
      </c>
      <c r="AK128" s="8">
        <f t="shared" si="46"/>
        <v>0</v>
      </c>
      <c r="AL128" s="7">
        <v>0.11129288596618732</v>
      </c>
      <c r="AM128" s="7">
        <v>9.3880241166861292E-2</v>
      </c>
      <c r="AN128" s="12">
        <v>0.9230973794731363</v>
      </c>
      <c r="AO128" s="12">
        <f t="shared" si="47"/>
        <v>8.6660604605435704E-2</v>
      </c>
      <c r="AP128" s="12">
        <f t="shared" si="48"/>
        <v>1.1854772056707552</v>
      </c>
      <c r="AQ128" s="12">
        <f t="shared" si="49"/>
        <v>0.1027341713893901</v>
      </c>
      <c r="AT128" s="5">
        <v>61</v>
      </c>
      <c r="AU128" s="16">
        <v>0</v>
      </c>
      <c r="AV128" s="16">
        <v>0</v>
      </c>
      <c r="AW128" s="16">
        <v>0</v>
      </c>
      <c r="AX128" s="16">
        <v>0</v>
      </c>
      <c r="AY128" s="8">
        <f t="shared" si="50"/>
        <v>0</v>
      </c>
      <c r="AZ128" s="8">
        <f t="shared" si="51"/>
        <v>0</v>
      </c>
      <c r="BA128" s="7">
        <v>0.11129288596618732</v>
      </c>
      <c r="BB128" s="7">
        <v>9.3880241166861292E-2</v>
      </c>
      <c r="BC128" s="12">
        <v>0.9230973794731363</v>
      </c>
      <c r="BD128" s="12">
        <f t="shared" si="52"/>
        <v>8.6660604605435704E-2</v>
      </c>
      <c r="BE128" s="12">
        <f t="shared" si="53"/>
        <v>1.1854772056707552</v>
      </c>
      <c r="BF128" s="12">
        <f t="shared" si="54"/>
        <v>0.1027341713893901</v>
      </c>
    </row>
    <row r="129" spans="16:58" x14ac:dyDescent="0.3">
      <c r="P129" s="5">
        <v>62</v>
      </c>
      <c r="Q129" s="16">
        <v>0</v>
      </c>
      <c r="R129" s="16">
        <v>0</v>
      </c>
      <c r="S129" s="16">
        <v>0</v>
      </c>
      <c r="T129" s="16">
        <v>0</v>
      </c>
      <c r="U129" s="8">
        <f t="shared" si="40"/>
        <v>0</v>
      </c>
      <c r="V129" s="8">
        <f t="shared" si="41"/>
        <v>0</v>
      </c>
      <c r="W129" s="7">
        <v>7.8795569174251345E-2</v>
      </c>
      <c r="X129" s="7">
        <v>6.1382924374925318E-2</v>
      </c>
      <c r="Y129" s="12">
        <v>0.94834263209460612</v>
      </c>
      <c r="Z129" s="12">
        <f t="shared" si="42"/>
        <v>5.8212044067380835E-2</v>
      </c>
      <c r="AA129" s="12">
        <f t="shared" si="43"/>
        <v>1.2836724541334987</v>
      </c>
      <c r="AB129" s="12">
        <f t="shared" si="44"/>
        <v>7.4725197468102134E-2</v>
      </c>
      <c r="AE129" s="5">
        <v>62</v>
      </c>
      <c r="AF129" s="16">
        <v>0</v>
      </c>
      <c r="AG129" s="16">
        <v>0</v>
      </c>
      <c r="AH129" s="16">
        <v>0</v>
      </c>
      <c r="AI129" s="16">
        <v>0</v>
      </c>
      <c r="AJ129" s="8">
        <f t="shared" si="45"/>
        <v>0</v>
      </c>
      <c r="AK129" s="8">
        <f t="shared" si="46"/>
        <v>0</v>
      </c>
      <c r="AL129" s="7">
        <v>7.8795569174251345E-2</v>
      </c>
      <c r="AM129" s="7">
        <v>6.1382924374925318E-2</v>
      </c>
      <c r="AN129" s="12">
        <v>0.94834263209460612</v>
      </c>
      <c r="AO129" s="12">
        <f t="shared" si="47"/>
        <v>5.8212044067380835E-2</v>
      </c>
      <c r="AP129" s="12">
        <f t="shared" si="48"/>
        <v>1.2836724541334987</v>
      </c>
      <c r="AQ129" s="12">
        <f t="shared" si="49"/>
        <v>7.4725197468102134E-2</v>
      </c>
      <c r="AT129" s="5">
        <v>62</v>
      </c>
      <c r="AU129" s="16">
        <v>0</v>
      </c>
      <c r="AV129" s="16">
        <v>0</v>
      </c>
      <c r="AW129" s="16">
        <v>0</v>
      </c>
      <c r="AX129" s="16">
        <v>0</v>
      </c>
      <c r="AY129" s="8">
        <f t="shared" si="50"/>
        <v>0</v>
      </c>
      <c r="AZ129" s="8">
        <f t="shared" si="51"/>
        <v>0</v>
      </c>
      <c r="BA129" s="7">
        <v>7.8795569174251345E-2</v>
      </c>
      <c r="BB129" s="7">
        <v>6.1382924374925318E-2</v>
      </c>
      <c r="BC129" s="12">
        <v>0.94834263209460612</v>
      </c>
      <c r="BD129" s="12">
        <f t="shared" si="52"/>
        <v>5.8212044067380835E-2</v>
      </c>
      <c r="BE129" s="12">
        <f t="shared" si="53"/>
        <v>1.2836724541334987</v>
      </c>
      <c r="BF129" s="12">
        <f t="shared" si="54"/>
        <v>7.4725197468102134E-2</v>
      </c>
    </row>
    <row r="130" spans="16:58" x14ac:dyDescent="0.3">
      <c r="P130" s="5">
        <v>63</v>
      </c>
      <c r="Q130" s="16">
        <v>0</v>
      </c>
      <c r="R130" s="16">
        <v>0</v>
      </c>
      <c r="S130" s="16">
        <v>0</v>
      </c>
      <c r="T130" s="16">
        <v>0</v>
      </c>
      <c r="U130" s="8">
        <f t="shared" si="40"/>
        <v>0</v>
      </c>
      <c r="V130" s="8">
        <f t="shared" si="41"/>
        <v>0</v>
      </c>
      <c r="W130" s="7">
        <v>0.11658727600188837</v>
      </c>
      <c r="X130" s="7">
        <v>9.9174631202562341E-2</v>
      </c>
      <c r="Y130" s="12">
        <v>0.91911125405787408</v>
      </c>
      <c r="Z130" s="12">
        <f t="shared" si="42"/>
        <v>9.1152519655314249E-2</v>
      </c>
      <c r="AA130" s="12">
        <f t="shared" si="43"/>
        <v>1.1755755941634007</v>
      </c>
      <c r="AB130" s="12">
        <f t="shared" si="44"/>
        <v>0.10715667745328711</v>
      </c>
      <c r="AE130" s="5">
        <v>63</v>
      </c>
      <c r="AF130" s="16">
        <v>0</v>
      </c>
      <c r="AG130" s="16">
        <v>0</v>
      </c>
      <c r="AH130" s="16">
        <v>0</v>
      </c>
      <c r="AI130" s="16">
        <v>0</v>
      </c>
      <c r="AJ130" s="8">
        <f t="shared" si="45"/>
        <v>0</v>
      </c>
      <c r="AK130" s="8">
        <f t="shared" si="46"/>
        <v>0</v>
      </c>
      <c r="AL130" s="7">
        <v>0.11658727600188837</v>
      </c>
      <c r="AM130" s="7">
        <v>9.9174631202562341E-2</v>
      </c>
      <c r="AN130" s="12">
        <v>0.91911125405787408</v>
      </c>
      <c r="AO130" s="12">
        <f t="shared" si="47"/>
        <v>9.1152519655314249E-2</v>
      </c>
      <c r="AP130" s="12">
        <f t="shared" si="48"/>
        <v>1.1755755941634007</v>
      </c>
      <c r="AQ130" s="12">
        <f t="shared" si="49"/>
        <v>0.10715667745328711</v>
      </c>
      <c r="AT130" s="5">
        <v>63</v>
      </c>
      <c r="AU130" s="16">
        <v>0</v>
      </c>
      <c r="AV130" s="16">
        <v>1</v>
      </c>
      <c r="AW130" s="16">
        <v>0</v>
      </c>
      <c r="AX130" s="16">
        <v>1</v>
      </c>
      <c r="AY130" s="8">
        <f t="shared" si="50"/>
        <v>0</v>
      </c>
      <c r="AZ130" s="8">
        <f t="shared" si="51"/>
        <v>0.25</v>
      </c>
      <c r="BA130" s="7">
        <v>0.11658727600188837</v>
      </c>
      <c r="BB130" s="7">
        <v>9.9174631202562341E-2</v>
      </c>
      <c r="BC130" s="12">
        <v>0.91911125405787408</v>
      </c>
      <c r="BD130" s="12">
        <f t="shared" si="52"/>
        <v>0.11137470614084573</v>
      </c>
      <c r="BE130" s="12">
        <f t="shared" si="53"/>
        <v>1.1755755941634007</v>
      </c>
      <c r="BF130" s="12">
        <f t="shared" si="54"/>
        <v>0.13092938634629889</v>
      </c>
    </row>
    <row r="131" spans="16:58" x14ac:dyDescent="0.3">
      <c r="P131" s="5">
        <v>65</v>
      </c>
      <c r="Q131" s="16">
        <v>0</v>
      </c>
      <c r="R131" s="16">
        <v>0</v>
      </c>
      <c r="S131" s="16">
        <v>0</v>
      </c>
      <c r="T131" s="16">
        <v>0</v>
      </c>
      <c r="U131" s="8">
        <f t="shared" si="40"/>
        <v>0</v>
      </c>
      <c r="V131" s="8">
        <f t="shared" si="41"/>
        <v>0</v>
      </c>
      <c r="W131" s="7">
        <v>0.12671095997283138</v>
      </c>
      <c r="X131" s="7">
        <v>0.10929831517350536</v>
      </c>
      <c r="Y131" s="12">
        <v>0.91158423709946901</v>
      </c>
      <c r="Z131" s="12">
        <f t="shared" si="42"/>
        <v>9.9634621253697195E-2</v>
      </c>
      <c r="AA131" s="12">
        <f t="shared" si="43"/>
        <v>1.1593130211722327</v>
      </c>
      <c r="AB131" s="12">
        <f t="shared" si="44"/>
        <v>0.11550771377897484</v>
      </c>
      <c r="AE131" s="5">
        <v>65</v>
      </c>
      <c r="AF131" s="16">
        <v>0</v>
      </c>
      <c r="AG131" s="16">
        <v>0</v>
      </c>
      <c r="AH131" s="16">
        <v>0</v>
      </c>
      <c r="AI131" s="16">
        <v>0</v>
      </c>
      <c r="AJ131" s="8">
        <f t="shared" si="45"/>
        <v>0</v>
      </c>
      <c r="AK131" s="8">
        <f t="shared" si="46"/>
        <v>0</v>
      </c>
      <c r="AL131" s="7">
        <v>0.12671095997283138</v>
      </c>
      <c r="AM131" s="7">
        <v>0.10929831517350536</v>
      </c>
      <c r="AN131" s="12">
        <v>0.91158423709946901</v>
      </c>
      <c r="AO131" s="12">
        <f t="shared" si="47"/>
        <v>9.9634621253697195E-2</v>
      </c>
      <c r="AP131" s="12">
        <f t="shared" si="48"/>
        <v>1.1593130211722327</v>
      </c>
      <c r="AQ131" s="12">
        <f t="shared" si="49"/>
        <v>0.11550771377897484</v>
      </c>
      <c r="AT131" s="5">
        <v>65</v>
      </c>
      <c r="AU131" s="16">
        <v>0</v>
      </c>
      <c r="AV131" s="16">
        <v>0</v>
      </c>
      <c r="AW131" s="16">
        <v>0</v>
      </c>
      <c r="AX131" s="16">
        <v>0</v>
      </c>
      <c r="AY131" s="8">
        <f t="shared" si="50"/>
        <v>0</v>
      </c>
      <c r="AZ131" s="8">
        <f t="shared" si="51"/>
        <v>0</v>
      </c>
      <c r="BA131" s="7">
        <v>0.12671095997283138</v>
      </c>
      <c r="BB131" s="7">
        <v>0.10929831517350536</v>
      </c>
      <c r="BC131" s="12">
        <v>0.91158423709946901</v>
      </c>
      <c r="BD131" s="12">
        <f t="shared" si="52"/>
        <v>9.9634621253697195E-2</v>
      </c>
      <c r="BE131" s="12">
        <f t="shared" si="53"/>
        <v>1.1593130211722327</v>
      </c>
      <c r="BF131" s="12">
        <f t="shared" si="54"/>
        <v>0.11550771377897484</v>
      </c>
    </row>
    <row r="132" spans="16:58" x14ac:dyDescent="0.3">
      <c r="P132" s="5">
        <v>66</v>
      </c>
      <c r="Q132" s="16">
        <v>0</v>
      </c>
      <c r="R132" s="16">
        <v>0</v>
      </c>
      <c r="S132" s="16">
        <v>0</v>
      </c>
      <c r="T132" s="16">
        <v>0</v>
      </c>
      <c r="U132" s="8">
        <f t="shared" si="40"/>
        <v>0</v>
      </c>
      <c r="V132" s="8">
        <f t="shared" si="41"/>
        <v>0</v>
      </c>
      <c r="W132" s="7">
        <v>9.1093598252247401E-2</v>
      </c>
      <c r="X132" s="7">
        <v>7.3680953452921374E-2</v>
      </c>
      <c r="Y132" s="12">
        <v>0.93862827980083829</v>
      </c>
      <c r="Z132" s="12">
        <f t="shared" si="42"/>
        <v>6.9159026593601222E-2</v>
      </c>
      <c r="AA132" s="12">
        <f t="shared" si="43"/>
        <v>1.2363249114366019</v>
      </c>
      <c r="AB132" s="12">
        <f t="shared" si="44"/>
        <v>8.5503027428375636E-2</v>
      </c>
      <c r="AE132" s="5">
        <v>66</v>
      </c>
      <c r="AF132" s="16">
        <v>0</v>
      </c>
      <c r="AG132" s="16">
        <v>0</v>
      </c>
      <c r="AH132" s="16">
        <v>0</v>
      </c>
      <c r="AI132" s="16">
        <v>0</v>
      </c>
      <c r="AJ132" s="8">
        <f t="shared" si="45"/>
        <v>0</v>
      </c>
      <c r="AK132" s="8">
        <f t="shared" si="46"/>
        <v>0</v>
      </c>
      <c r="AL132" s="7">
        <v>9.1093598252247401E-2</v>
      </c>
      <c r="AM132" s="7">
        <v>7.3680953452921374E-2</v>
      </c>
      <c r="AN132" s="12">
        <v>0.93862827980083829</v>
      </c>
      <c r="AO132" s="12">
        <f t="shared" si="47"/>
        <v>6.9159026593601222E-2</v>
      </c>
      <c r="AP132" s="12">
        <f t="shared" si="48"/>
        <v>1.2363249114366019</v>
      </c>
      <c r="AQ132" s="12">
        <f t="shared" si="49"/>
        <v>8.5503027428375636E-2</v>
      </c>
      <c r="AT132" s="5">
        <v>66</v>
      </c>
      <c r="AU132" s="16">
        <v>0</v>
      </c>
      <c r="AV132" s="16">
        <v>0</v>
      </c>
      <c r="AW132" s="16">
        <v>0</v>
      </c>
      <c r="AX132" s="16">
        <v>0</v>
      </c>
      <c r="AY132" s="8">
        <f t="shared" si="50"/>
        <v>0</v>
      </c>
      <c r="AZ132" s="8">
        <f t="shared" si="51"/>
        <v>0</v>
      </c>
      <c r="BA132" s="7">
        <v>9.1093598252247401E-2</v>
      </c>
      <c r="BB132" s="7">
        <v>7.3680953452921374E-2</v>
      </c>
      <c r="BC132" s="12">
        <v>0.93862827980083829</v>
      </c>
      <c r="BD132" s="12">
        <f t="shared" si="52"/>
        <v>6.9159026593601222E-2</v>
      </c>
      <c r="BE132" s="12">
        <f t="shared" si="53"/>
        <v>1.2363249114366019</v>
      </c>
      <c r="BF132" s="12">
        <f t="shared" si="54"/>
        <v>8.5503027428375636E-2</v>
      </c>
    </row>
    <row r="133" spans="16:58" x14ac:dyDescent="0.3">
      <c r="P133" s="5">
        <v>67</v>
      </c>
      <c r="Q133" s="16">
        <v>0</v>
      </c>
      <c r="R133" s="16">
        <v>0</v>
      </c>
      <c r="S133" s="16">
        <v>0</v>
      </c>
      <c r="T133" s="16">
        <v>0</v>
      </c>
      <c r="U133" s="8">
        <f t="shared" si="40"/>
        <v>0</v>
      </c>
      <c r="V133" s="8">
        <f t="shared" si="41"/>
        <v>0</v>
      </c>
      <c r="W133" s="7">
        <v>0.114924973220903</v>
      </c>
      <c r="X133" s="7">
        <v>9.7512328421576977E-2</v>
      </c>
      <c r="Y133" s="12">
        <v>0.92035908267765154</v>
      </c>
      <c r="Z133" s="12">
        <f t="shared" si="42"/>
        <v>8.9746357135844473E-2</v>
      </c>
      <c r="AA133" s="12">
        <f t="shared" si="43"/>
        <v>1.1785686495357346</v>
      </c>
      <c r="AB133" s="12">
        <f t="shared" si="44"/>
        <v>0.10577224293034396</v>
      </c>
      <c r="AE133" s="5">
        <v>67</v>
      </c>
      <c r="AF133" s="16">
        <v>0</v>
      </c>
      <c r="AG133" s="16">
        <v>0</v>
      </c>
      <c r="AH133" s="16">
        <v>0</v>
      </c>
      <c r="AI133" s="16">
        <v>0</v>
      </c>
      <c r="AJ133" s="8">
        <f t="shared" si="45"/>
        <v>0</v>
      </c>
      <c r="AK133" s="8">
        <f t="shared" si="46"/>
        <v>0</v>
      </c>
      <c r="AL133" s="7">
        <v>0.114924973220903</v>
      </c>
      <c r="AM133" s="7">
        <v>9.7512328421576977E-2</v>
      </c>
      <c r="AN133" s="12">
        <v>0.92035908267765154</v>
      </c>
      <c r="AO133" s="12">
        <f t="shared" si="47"/>
        <v>8.9746357135844473E-2</v>
      </c>
      <c r="AP133" s="12">
        <f t="shared" si="48"/>
        <v>1.1785686495357346</v>
      </c>
      <c r="AQ133" s="12">
        <f t="shared" si="49"/>
        <v>0.10577224293034396</v>
      </c>
      <c r="AT133" s="5">
        <v>67</v>
      </c>
      <c r="AU133" s="16">
        <v>0</v>
      </c>
      <c r="AV133" s="16">
        <v>0</v>
      </c>
      <c r="AW133" s="16">
        <v>0</v>
      </c>
      <c r="AX133" s="16">
        <v>0</v>
      </c>
      <c r="AY133" s="8">
        <f t="shared" si="50"/>
        <v>0</v>
      </c>
      <c r="AZ133" s="8">
        <f t="shared" si="51"/>
        <v>0</v>
      </c>
      <c r="BA133" s="7">
        <v>0.114924973220903</v>
      </c>
      <c r="BB133" s="7">
        <v>9.7512328421576977E-2</v>
      </c>
      <c r="BC133" s="12">
        <v>0.92035908267765154</v>
      </c>
      <c r="BD133" s="12">
        <f t="shared" si="52"/>
        <v>8.9746357135844473E-2</v>
      </c>
      <c r="BE133" s="12">
        <f t="shared" si="53"/>
        <v>1.1785686495357346</v>
      </c>
      <c r="BF133" s="12">
        <f t="shared" si="54"/>
        <v>0.10577224293034396</v>
      </c>
    </row>
    <row r="134" spans="16:58" x14ac:dyDescent="0.3">
      <c r="P134" s="5">
        <v>68</v>
      </c>
      <c r="Q134" s="16">
        <v>0</v>
      </c>
      <c r="R134" s="16">
        <v>0</v>
      </c>
      <c r="S134" s="16">
        <v>0</v>
      </c>
      <c r="T134" s="16">
        <v>0</v>
      </c>
      <c r="U134" s="8">
        <f t="shared" si="40"/>
        <v>0</v>
      </c>
      <c r="V134" s="8">
        <f t="shared" si="41"/>
        <v>0</v>
      </c>
      <c r="W134" s="7">
        <v>0.16664226872091784</v>
      </c>
      <c r="X134" s="7">
        <v>0.17868415135706875</v>
      </c>
      <c r="Y134" s="12">
        <v>0.86313723482055082</v>
      </c>
      <c r="Z134" s="12">
        <f t="shared" si="42"/>
        <v>0.1542289443085971</v>
      </c>
      <c r="AA134" s="12">
        <f t="shared" si="43"/>
        <v>0.9326079982768738</v>
      </c>
      <c r="AB134" s="12">
        <f t="shared" si="44"/>
        <v>0.14383514702799619</v>
      </c>
      <c r="AE134" s="5">
        <v>68</v>
      </c>
      <c r="AF134" s="16">
        <v>0</v>
      </c>
      <c r="AG134" s="16">
        <v>0</v>
      </c>
      <c r="AH134" s="16">
        <v>0</v>
      </c>
      <c r="AI134" s="16">
        <v>0</v>
      </c>
      <c r="AJ134" s="8">
        <f t="shared" si="45"/>
        <v>0</v>
      </c>
      <c r="AK134" s="8">
        <f t="shared" si="46"/>
        <v>0</v>
      </c>
      <c r="AL134" s="7">
        <v>0.16664226872091784</v>
      </c>
      <c r="AM134" s="7">
        <v>0.17868415135706875</v>
      </c>
      <c r="AN134" s="12">
        <v>0.86313723482055082</v>
      </c>
      <c r="AO134" s="12">
        <f t="shared" si="47"/>
        <v>0.1542289443085971</v>
      </c>
      <c r="AP134" s="12">
        <f t="shared" si="48"/>
        <v>0.9326079982768738</v>
      </c>
      <c r="AQ134" s="12">
        <f t="shared" si="49"/>
        <v>0.14383514702799619</v>
      </c>
      <c r="AT134" s="5">
        <v>68</v>
      </c>
      <c r="AU134" s="16">
        <v>2</v>
      </c>
      <c r="AV134" s="16">
        <v>0</v>
      </c>
      <c r="AW134" s="16">
        <v>0</v>
      </c>
      <c r="AX134" s="16">
        <v>2</v>
      </c>
      <c r="AY134" s="8">
        <f t="shared" si="50"/>
        <v>0.66666666666666663</v>
      </c>
      <c r="AZ134" s="8">
        <f t="shared" si="51"/>
        <v>0</v>
      </c>
      <c r="BA134" s="7">
        <v>0.16664226872091784</v>
      </c>
      <c r="BB134" s="7">
        <v>0.17868415135706875</v>
      </c>
      <c r="BC134" s="12">
        <v>0.86313723482055082</v>
      </c>
      <c r="BD134" s="12">
        <f t="shared" si="52"/>
        <v>0.1542289443085971</v>
      </c>
      <c r="BE134" s="12">
        <f t="shared" si="53"/>
        <v>0.9326079982768738</v>
      </c>
      <c r="BF134" s="12">
        <f t="shared" si="54"/>
        <v>0.14383514702799619</v>
      </c>
    </row>
    <row r="135" spans="16:58" x14ac:dyDescent="0.3">
      <c r="P135" s="5">
        <v>69</v>
      </c>
      <c r="Q135" s="16">
        <v>0</v>
      </c>
      <c r="R135" s="16">
        <v>0</v>
      </c>
      <c r="S135" s="16">
        <v>0</v>
      </c>
      <c r="T135" s="16">
        <v>0</v>
      </c>
      <c r="U135" s="8">
        <f t="shared" si="40"/>
        <v>0</v>
      </c>
      <c r="V135" s="8">
        <f t="shared" si="41"/>
        <v>0</v>
      </c>
      <c r="W135" s="7">
        <v>0.15491327838915081</v>
      </c>
      <c r="X135" s="7">
        <v>0.16695516102530172</v>
      </c>
      <c r="Y135" s="12">
        <v>0.87096177817546772</v>
      </c>
      <c r="Z135" s="12">
        <f t="shared" si="42"/>
        <v>0.14541156392216834</v>
      </c>
      <c r="AA135" s="12">
        <f t="shared" si="43"/>
        <v>0.92787355262215587</v>
      </c>
      <c r="AB135" s="12">
        <f t="shared" si="44"/>
        <v>0.13492354440880605</v>
      </c>
      <c r="AE135" s="5">
        <v>69</v>
      </c>
      <c r="AF135" s="16">
        <v>0</v>
      </c>
      <c r="AG135" s="16">
        <v>0</v>
      </c>
      <c r="AH135" s="16">
        <v>0</v>
      </c>
      <c r="AI135" s="16">
        <v>0</v>
      </c>
      <c r="AJ135" s="8">
        <f t="shared" si="45"/>
        <v>0</v>
      </c>
      <c r="AK135" s="8">
        <f t="shared" si="46"/>
        <v>0</v>
      </c>
      <c r="AL135" s="7">
        <v>0.15491327838915081</v>
      </c>
      <c r="AM135" s="7">
        <v>0.16695516102530172</v>
      </c>
      <c r="AN135" s="12">
        <v>0.87096177817546772</v>
      </c>
      <c r="AO135" s="12">
        <f t="shared" si="47"/>
        <v>0.14541156392216834</v>
      </c>
      <c r="AP135" s="12">
        <f t="shared" si="48"/>
        <v>0.92787355262215587</v>
      </c>
      <c r="AQ135" s="12">
        <f t="shared" si="49"/>
        <v>0.13492354440880605</v>
      </c>
      <c r="AT135" s="5">
        <v>69</v>
      </c>
      <c r="AU135" s="16">
        <v>3</v>
      </c>
      <c r="AV135" s="16">
        <v>4</v>
      </c>
      <c r="AW135" s="16">
        <v>0</v>
      </c>
      <c r="AX135" s="16">
        <v>7</v>
      </c>
      <c r="AY135" s="8">
        <f t="shared" si="50"/>
        <v>1</v>
      </c>
      <c r="AZ135" s="8">
        <f t="shared" si="51"/>
        <v>1</v>
      </c>
      <c r="BA135" s="7">
        <v>0.15491327838915081</v>
      </c>
      <c r="BB135" s="7">
        <v>0.16695516102530172</v>
      </c>
      <c r="BC135" s="12">
        <v>0.87096177817546772</v>
      </c>
      <c r="BD135" s="12">
        <f t="shared" si="52"/>
        <v>0.27444978574670065</v>
      </c>
      <c r="BE135" s="12">
        <f t="shared" si="53"/>
        <v>0.92787355262215587</v>
      </c>
      <c r="BF135" s="12">
        <f t="shared" si="54"/>
        <v>0.25465469771718063</v>
      </c>
    </row>
    <row r="136" spans="16:58" x14ac:dyDescent="0.3">
      <c r="P136" s="5">
        <v>70</v>
      </c>
      <c r="Q136" s="16">
        <v>0</v>
      </c>
      <c r="R136" s="16">
        <v>0</v>
      </c>
      <c r="S136" s="16">
        <v>0</v>
      </c>
      <c r="T136" s="16">
        <v>0</v>
      </c>
      <c r="U136" s="8">
        <f t="shared" si="40"/>
        <v>0</v>
      </c>
      <c r="V136" s="8">
        <f t="shared" si="41"/>
        <v>0</v>
      </c>
      <c r="W136" s="7">
        <v>0.18571375019450431</v>
      </c>
      <c r="X136" s="7">
        <v>0.19775563283065523</v>
      </c>
      <c r="Y136" s="12">
        <v>0.85071026115501525</v>
      </c>
      <c r="Z136" s="12">
        <f t="shared" si="42"/>
        <v>0.16823274605024202</v>
      </c>
      <c r="AA136" s="12">
        <f t="shared" si="43"/>
        <v>0.93910725846953358</v>
      </c>
      <c r="AB136" s="12">
        <f t="shared" si="44"/>
        <v>0.15798859292804404</v>
      </c>
      <c r="AE136" s="5">
        <v>70</v>
      </c>
      <c r="AF136" s="16">
        <v>0</v>
      </c>
      <c r="AG136" s="16">
        <v>0</v>
      </c>
      <c r="AH136" s="16">
        <v>0</v>
      </c>
      <c r="AI136" s="16">
        <v>0</v>
      </c>
      <c r="AJ136" s="8">
        <f t="shared" si="45"/>
        <v>0</v>
      </c>
      <c r="AK136" s="8">
        <f t="shared" si="46"/>
        <v>0</v>
      </c>
      <c r="AL136" s="7">
        <v>0.18571375019450431</v>
      </c>
      <c r="AM136" s="7">
        <v>0.19775563283065523</v>
      </c>
      <c r="AN136" s="12">
        <v>0.85071026115501525</v>
      </c>
      <c r="AO136" s="12">
        <f t="shared" si="47"/>
        <v>0.16823274605024202</v>
      </c>
      <c r="AP136" s="12">
        <f t="shared" si="48"/>
        <v>0.93910725846953358</v>
      </c>
      <c r="AQ136" s="12">
        <f t="shared" si="49"/>
        <v>0.15798859292804404</v>
      </c>
      <c r="AT136" s="5">
        <v>70</v>
      </c>
      <c r="AU136" s="16">
        <v>2</v>
      </c>
      <c r="AV136" s="16">
        <v>2</v>
      </c>
      <c r="AW136" s="16">
        <v>0</v>
      </c>
      <c r="AX136" s="16">
        <v>4</v>
      </c>
      <c r="AY136" s="8">
        <f t="shared" si="50"/>
        <v>0.66666666666666663</v>
      </c>
      <c r="AZ136" s="8">
        <f t="shared" si="51"/>
        <v>0.5</v>
      </c>
      <c r="BA136" s="7">
        <v>0.18571375019450431</v>
      </c>
      <c r="BB136" s="7">
        <v>0.19775563283065523</v>
      </c>
      <c r="BC136" s="12">
        <v>0.85071026115501525</v>
      </c>
      <c r="BD136" s="12">
        <f t="shared" si="52"/>
        <v>0.2428776154727344</v>
      </c>
      <c r="BE136" s="12">
        <f t="shared" si="53"/>
        <v>0.93910725846953358</v>
      </c>
      <c r="BF136" s="12">
        <f t="shared" si="54"/>
        <v>0.22808813161021718</v>
      </c>
    </row>
    <row r="137" spans="16:58" x14ac:dyDescent="0.3">
      <c r="P137" s="5">
        <v>71</v>
      </c>
      <c r="Q137" s="16">
        <v>0</v>
      </c>
      <c r="R137" s="16">
        <v>0</v>
      </c>
      <c r="S137" s="16">
        <v>0</v>
      </c>
      <c r="T137" s="16">
        <v>0</v>
      </c>
      <c r="U137" s="8">
        <f t="shared" si="40"/>
        <v>0</v>
      </c>
      <c r="V137" s="8">
        <f t="shared" si="41"/>
        <v>0</v>
      </c>
      <c r="W137" s="7">
        <v>0.14240649874251265</v>
      </c>
      <c r="X137" s="7">
        <v>0.15444838137866357</v>
      </c>
      <c r="Y137" s="12">
        <v>0.87946300481497841</v>
      </c>
      <c r="Z137" s="12">
        <f t="shared" si="42"/>
        <v>0.13583163757608921</v>
      </c>
      <c r="AA137" s="12">
        <f t="shared" si="43"/>
        <v>0.9220329631902866</v>
      </c>
      <c r="AB137" s="12">
        <f t="shared" si="44"/>
        <v>0.12524124728927061</v>
      </c>
      <c r="AE137" s="5">
        <v>71</v>
      </c>
      <c r="AF137" s="16">
        <v>0</v>
      </c>
      <c r="AG137" s="16">
        <v>0</v>
      </c>
      <c r="AH137" s="16">
        <v>0</v>
      </c>
      <c r="AI137" s="16">
        <v>0</v>
      </c>
      <c r="AJ137" s="8">
        <f t="shared" si="45"/>
        <v>0</v>
      </c>
      <c r="AK137" s="8">
        <f t="shared" si="46"/>
        <v>0</v>
      </c>
      <c r="AL137" s="7">
        <v>0.14240649874251265</v>
      </c>
      <c r="AM137" s="7">
        <v>0.15444838137866357</v>
      </c>
      <c r="AN137" s="12">
        <v>0.87946300481497841</v>
      </c>
      <c r="AO137" s="12">
        <f t="shared" si="47"/>
        <v>0.13583163757608921</v>
      </c>
      <c r="AP137" s="12">
        <f t="shared" si="48"/>
        <v>0.9220329631902866</v>
      </c>
      <c r="AQ137" s="12">
        <f t="shared" si="49"/>
        <v>0.12524124728927061</v>
      </c>
      <c r="AT137" s="5">
        <v>71</v>
      </c>
      <c r="AU137" s="16">
        <v>0</v>
      </c>
      <c r="AV137" s="16">
        <v>0</v>
      </c>
      <c r="AW137" s="16">
        <v>0</v>
      </c>
      <c r="AX137" s="16">
        <v>0</v>
      </c>
      <c r="AY137" s="8">
        <f t="shared" si="50"/>
        <v>0</v>
      </c>
      <c r="AZ137" s="8">
        <f t="shared" si="51"/>
        <v>0</v>
      </c>
      <c r="BA137" s="7">
        <v>0.14240649874251265</v>
      </c>
      <c r="BB137" s="7">
        <v>0.15444838137866357</v>
      </c>
      <c r="BC137" s="12">
        <v>0.87946300481497841</v>
      </c>
      <c r="BD137" s="12">
        <f t="shared" si="52"/>
        <v>0.13583163757608921</v>
      </c>
      <c r="BE137" s="12">
        <f t="shared" si="53"/>
        <v>0.9220329631902866</v>
      </c>
      <c r="BF137" s="12">
        <f t="shared" si="54"/>
        <v>0.12524124728927061</v>
      </c>
    </row>
    <row r="138" spans="16:58" x14ac:dyDescent="0.3">
      <c r="P138" s="5">
        <v>72</v>
      </c>
      <c r="Q138" s="16">
        <v>0</v>
      </c>
      <c r="R138" s="16">
        <v>0</v>
      </c>
      <c r="S138" s="16">
        <v>0</v>
      </c>
      <c r="T138" s="16">
        <v>0</v>
      </c>
      <c r="U138" s="8">
        <f t="shared" si="40"/>
        <v>0</v>
      </c>
      <c r="V138" s="8">
        <f t="shared" si="41"/>
        <v>0</v>
      </c>
      <c r="W138" s="7">
        <v>0.11377802135339632</v>
      </c>
      <c r="X138" s="7">
        <v>0.12581990398954723</v>
      </c>
      <c r="Y138" s="12">
        <v>0.8995616215642982</v>
      </c>
      <c r="Z138" s="12">
        <f t="shared" si="42"/>
        <v>0.11318275685790143</v>
      </c>
      <c r="AA138" s="12">
        <f t="shared" si="43"/>
        <v>0.90429270525312655</v>
      </c>
      <c r="AB138" s="12">
        <f t="shared" si="44"/>
        <v>0.10235034138703854</v>
      </c>
      <c r="AE138" s="5">
        <v>72</v>
      </c>
      <c r="AF138" s="16">
        <v>0</v>
      </c>
      <c r="AG138" s="16">
        <v>0</v>
      </c>
      <c r="AH138" s="16">
        <v>0</v>
      </c>
      <c r="AI138" s="16">
        <v>0</v>
      </c>
      <c r="AJ138" s="8">
        <f t="shared" si="45"/>
        <v>0</v>
      </c>
      <c r="AK138" s="8">
        <f t="shared" si="46"/>
        <v>0</v>
      </c>
      <c r="AL138" s="7">
        <v>0.11377802135339632</v>
      </c>
      <c r="AM138" s="7">
        <v>0.12581990398954723</v>
      </c>
      <c r="AN138" s="12">
        <v>0.8995616215642982</v>
      </c>
      <c r="AO138" s="12">
        <f t="shared" si="47"/>
        <v>0.11318275685790143</v>
      </c>
      <c r="AP138" s="12">
        <f t="shared" si="48"/>
        <v>0.90429270525312655</v>
      </c>
      <c r="AQ138" s="12">
        <f t="shared" si="49"/>
        <v>0.10235034138703854</v>
      </c>
      <c r="AT138" s="5">
        <v>72</v>
      </c>
      <c r="AU138" s="16">
        <v>0</v>
      </c>
      <c r="AV138" s="16">
        <v>0</v>
      </c>
      <c r="AW138" s="16">
        <v>0</v>
      </c>
      <c r="AX138" s="16">
        <v>0</v>
      </c>
      <c r="AY138" s="8">
        <f t="shared" si="50"/>
        <v>0</v>
      </c>
      <c r="AZ138" s="8">
        <f t="shared" si="51"/>
        <v>0</v>
      </c>
      <c r="BA138" s="7">
        <v>0.11377802135339632</v>
      </c>
      <c r="BB138" s="7">
        <v>0.12581990398954723</v>
      </c>
      <c r="BC138" s="12">
        <v>0.8995616215642982</v>
      </c>
      <c r="BD138" s="12">
        <f t="shared" si="52"/>
        <v>0.11318275685790143</v>
      </c>
      <c r="BE138" s="12">
        <f t="shared" si="53"/>
        <v>0.90429270525312655</v>
      </c>
      <c r="BF138" s="12">
        <f t="shared" si="54"/>
        <v>0.10235034138703854</v>
      </c>
    </row>
    <row r="139" spans="16:58" x14ac:dyDescent="0.3">
      <c r="P139" s="5">
        <v>74</v>
      </c>
      <c r="Q139" s="16">
        <v>0</v>
      </c>
      <c r="R139" s="16">
        <v>0</v>
      </c>
      <c r="S139" s="16">
        <v>0</v>
      </c>
      <c r="T139" s="16">
        <v>0</v>
      </c>
      <c r="U139" s="8">
        <f t="shared" si="40"/>
        <v>0</v>
      </c>
      <c r="V139" s="8">
        <f t="shared" si="41"/>
        <v>0</v>
      </c>
      <c r="W139" s="7">
        <v>8.8140794379422238E-2</v>
      </c>
      <c r="X139" s="7">
        <v>9.7744608747963313E-2</v>
      </c>
      <c r="Y139" s="12">
        <v>0.92018451490321829</v>
      </c>
      <c r="Z139" s="12">
        <f t="shared" si="42"/>
        <v>8.9943075385149493E-2</v>
      </c>
      <c r="AA139" s="12">
        <f t="shared" si="43"/>
        <v>0.9017458405986899</v>
      </c>
      <c r="AB139" s="12">
        <f t="shared" si="44"/>
        <v>8.1105794119212968E-2</v>
      </c>
      <c r="AE139" s="5">
        <v>74</v>
      </c>
      <c r="AF139" s="16">
        <v>1</v>
      </c>
      <c r="AG139" s="16">
        <v>4</v>
      </c>
      <c r="AH139" s="16">
        <v>0</v>
      </c>
      <c r="AI139" s="16">
        <v>5</v>
      </c>
      <c r="AJ139" s="8">
        <f t="shared" si="45"/>
        <v>0.33333333333333331</v>
      </c>
      <c r="AK139" s="8">
        <f t="shared" si="46"/>
        <v>1</v>
      </c>
      <c r="AL139" s="7">
        <v>8.8140794379422238E-2</v>
      </c>
      <c r="AM139" s="7">
        <v>9.7744608747963313E-2</v>
      </c>
      <c r="AN139" s="12">
        <v>0.92018451490321829</v>
      </c>
      <c r="AO139" s="12">
        <f t="shared" si="47"/>
        <v>0.16975856048193122</v>
      </c>
      <c r="AP139" s="12">
        <f t="shared" si="48"/>
        <v>0.9017458405986899</v>
      </c>
      <c r="AQ139" s="12">
        <f t="shared" si="49"/>
        <v>0.15307907582060259</v>
      </c>
      <c r="AT139" s="5">
        <v>74</v>
      </c>
      <c r="AU139" s="16">
        <v>0</v>
      </c>
      <c r="AV139" s="16">
        <v>0</v>
      </c>
      <c r="AW139" s="16">
        <v>0</v>
      </c>
      <c r="AX139" s="16">
        <v>0</v>
      </c>
      <c r="AY139" s="8">
        <f t="shared" si="50"/>
        <v>0</v>
      </c>
      <c r="AZ139" s="8">
        <f t="shared" si="51"/>
        <v>0</v>
      </c>
      <c r="BA139" s="7">
        <v>8.8140794379422238E-2</v>
      </c>
      <c r="BB139" s="7">
        <v>9.7744608747963313E-2</v>
      </c>
      <c r="BC139" s="12">
        <v>0.92018451490321829</v>
      </c>
      <c r="BD139" s="12">
        <f t="shared" si="52"/>
        <v>8.9943075385149493E-2</v>
      </c>
      <c r="BE139" s="12">
        <f t="shared" si="53"/>
        <v>0.9017458405986899</v>
      </c>
      <c r="BF139" s="12">
        <f t="shared" si="54"/>
        <v>8.1105794119212968E-2</v>
      </c>
    </row>
    <row r="140" spans="16:58" x14ac:dyDescent="0.3">
      <c r="P140" s="5">
        <v>75</v>
      </c>
      <c r="Q140" s="16">
        <v>0</v>
      </c>
      <c r="R140" s="16">
        <v>0</v>
      </c>
      <c r="S140" s="16">
        <v>0</v>
      </c>
      <c r="T140" s="16">
        <v>0</v>
      </c>
      <c r="U140" s="8">
        <f t="shared" si="40"/>
        <v>0</v>
      </c>
      <c r="V140" s="8">
        <f t="shared" si="41"/>
        <v>0</v>
      </c>
      <c r="W140" s="7">
        <v>2.7764010103729149E-2</v>
      </c>
      <c r="X140" s="7">
        <v>2.6982176491655303E-2</v>
      </c>
      <c r="Y140" s="12">
        <v>0.97661592449740076</v>
      </c>
      <c r="Z140" s="12">
        <f t="shared" si="42"/>
        <v>2.6351223239349977E-2</v>
      </c>
      <c r="AA140" s="12">
        <f t="shared" si="43"/>
        <v>1.0289759283249682</v>
      </c>
      <c r="AB140" s="12">
        <f t="shared" si="44"/>
        <v>2.7114774395208617E-2</v>
      </c>
      <c r="AE140" s="5">
        <v>75</v>
      </c>
      <c r="AF140" s="16">
        <v>0</v>
      </c>
      <c r="AG140" s="16">
        <v>2</v>
      </c>
      <c r="AH140" s="16">
        <v>0</v>
      </c>
      <c r="AI140" s="16">
        <v>2</v>
      </c>
      <c r="AJ140" s="8">
        <f t="shared" si="45"/>
        <v>0</v>
      </c>
      <c r="AK140" s="8">
        <f t="shared" si="46"/>
        <v>0.5</v>
      </c>
      <c r="AL140" s="7">
        <v>2.7764010103729149E-2</v>
      </c>
      <c r="AM140" s="7">
        <v>2.6982176491655303E-2</v>
      </c>
      <c r="AN140" s="12">
        <v>0.97661592449740076</v>
      </c>
      <c r="AO140" s="12">
        <f t="shared" si="47"/>
        <v>3.8043260990649599E-2</v>
      </c>
      <c r="AP140" s="12">
        <f t="shared" si="48"/>
        <v>1.0289759283249682</v>
      </c>
      <c r="AQ140" s="12">
        <f t="shared" si="49"/>
        <v>3.9145599794362718E-2</v>
      </c>
      <c r="AT140" s="5">
        <v>75</v>
      </c>
      <c r="AU140" s="16">
        <v>0</v>
      </c>
      <c r="AV140" s="16">
        <v>0</v>
      </c>
      <c r="AW140" s="16">
        <v>0</v>
      </c>
      <c r="AX140" s="16">
        <v>0</v>
      </c>
      <c r="AY140" s="8">
        <f t="shared" si="50"/>
        <v>0</v>
      </c>
      <c r="AZ140" s="8">
        <f t="shared" si="51"/>
        <v>0</v>
      </c>
      <c r="BA140" s="7">
        <v>2.7764010103729149E-2</v>
      </c>
      <c r="BB140" s="7">
        <v>2.6982176491655303E-2</v>
      </c>
      <c r="BC140" s="12">
        <v>0.97661592449740076</v>
      </c>
      <c r="BD140" s="12">
        <f t="shared" si="52"/>
        <v>2.6351223239349977E-2</v>
      </c>
      <c r="BE140" s="12">
        <f t="shared" si="53"/>
        <v>1.0289759283249682</v>
      </c>
      <c r="BF140" s="12">
        <f t="shared" si="54"/>
        <v>2.7114774395208617E-2</v>
      </c>
    </row>
    <row r="141" spans="16:58" x14ac:dyDescent="0.3">
      <c r="P141" s="5">
        <v>76</v>
      </c>
      <c r="Q141" s="16">
        <v>0</v>
      </c>
      <c r="R141" s="16">
        <v>0</v>
      </c>
      <c r="S141" s="16">
        <v>0</v>
      </c>
      <c r="T141" s="16">
        <v>0</v>
      </c>
      <c r="U141" s="8">
        <f t="shared" si="40"/>
        <v>0</v>
      </c>
      <c r="V141" s="8">
        <f t="shared" si="41"/>
        <v>0</v>
      </c>
      <c r="W141" s="7">
        <v>7.0928033300684368E-2</v>
      </c>
      <c r="X141" s="7">
        <v>7.0146199688610522E-2</v>
      </c>
      <c r="Y141" s="12">
        <v>0.94139998100245637</v>
      </c>
      <c r="Z141" s="12">
        <f t="shared" si="42"/>
        <v>6.6035631054252461E-2</v>
      </c>
      <c r="AA141" s="12">
        <f t="shared" si="43"/>
        <v>1.0111457729077915</v>
      </c>
      <c r="AB141" s="12">
        <f t="shared" si="44"/>
        <v>6.6771649201805866E-2</v>
      </c>
      <c r="AE141" s="5">
        <v>76</v>
      </c>
      <c r="AF141" s="16">
        <v>0</v>
      </c>
      <c r="AG141" s="16">
        <v>0</v>
      </c>
      <c r="AH141" s="16">
        <v>0</v>
      </c>
      <c r="AI141" s="16">
        <v>0</v>
      </c>
      <c r="AJ141" s="8">
        <f t="shared" si="45"/>
        <v>0</v>
      </c>
      <c r="AK141" s="8">
        <f t="shared" si="46"/>
        <v>0</v>
      </c>
      <c r="AL141" s="7">
        <v>7.0928033300684368E-2</v>
      </c>
      <c r="AM141" s="7">
        <v>7.0146199688610522E-2</v>
      </c>
      <c r="AN141" s="12">
        <v>0.94139998100245637</v>
      </c>
      <c r="AO141" s="12">
        <f t="shared" si="47"/>
        <v>6.6035631054252461E-2</v>
      </c>
      <c r="AP141" s="12">
        <f t="shared" si="48"/>
        <v>1.0111457729077915</v>
      </c>
      <c r="AQ141" s="12">
        <f t="shared" si="49"/>
        <v>6.6771649201805866E-2</v>
      </c>
      <c r="AT141" s="5">
        <v>76</v>
      </c>
      <c r="AU141" s="16">
        <v>0</v>
      </c>
      <c r="AV141" s="16">
        <v>0</v>
      </c>
      <c r="AW141" s="16">
        <v>0</v>
      </c>
      <c r="AX141" s="16">
        <v>0</v>
      </c>
      <c r="AY141" s="8">
        <f t="shared" si="50"/>
        <v>0</v>
      </c>
      <c r="AZ141" s="8">
        <f t="shared" si="51"/>
        <v>0</v>
      </c>
      <c r="BA141" s="7">
        <v>7.0928033300684368E-2</v>
      </c>
      <c r="BB141" s="7">
        <v>7.0146199688610522E-2</v>
      </c>
      <c r="BC141" s="12">
        <v>0.94139998100245637</v>
      </c>
      <c r="BD141" s="12">
        <f t="shared" si="52"/>
        <v>6.6035631054252461E-2</v>
      </c>
      <c r="BE141" s="12">
        <f t="shared" si="53"/>
        <v>1.0111457729077915</v>
      </c>
      <c r="BF141" s="12">
        <f t="shared" si="54"/>
        <v>6.6771649201805866E-2</v>
      </c>
    </row>
    <row r="142" spans="16:58" x14ac:dyDescent="0.3">
      <c r="P142" s="5">
        <v>77</v>
      </c>
      <c r="Q142" s="16">
        <v>0</v>
      </c>
      <c r="R142" s="16">
        <v>0</v>
      </c>
      <c r="S142" s="16">
        <v>0</v>
      </c>
      <c r="T142" s="16">
        <v>0</v>
      </c>
      <c r="U142" s="8">
        <f t="shared" si="40"/>
        <v>0</v>
      </c>
      <c r="V142" s="8">
        <f t="shared" si="41"/>
        <v>0</v>
      </c>
      <c r="W142" s="7">
        <v>1.6114131324220349E-2</v>
      </c>
      <c r="X142" s="7">
        <v>1.5332297712146503E-2</v>
      </c>
      <c r="Y142" s="12">
        <v>0.98657675409650047</v>
      </c>
      <c r="Z142" s="12">
        <f t="shared" si="42"/>
        <v>1.5126488509690698E-2</v>
      </c>
      <c r="AA142" s="12">
        <f t="shared" si="43"/>
        <v>1.0509925926793389</v>
      </c>
      <c r="AB142" s="12">
        <f t="shared" si="44"/>
        <v>1.5897827376934057E-2</v>
      </c>
      <c r="AE142" s="5">
        <v>77</v>
      </c>
      <c r="AF142" s="16">
        <v>0</v>
      </c>
      <c r="AG142" s="16">
        <v>0</v>
      </c>
      <c r="AH142" s="16">
        <v>0</v>
      </c>
      <c r="AI142" s="16">
        <v>0</v>
      </c>
      <c r="AJ142" s="8">
        <f t="shared" si="45"/>
        <v>0</v>
      </c>
      <c r="AK142" s="8">
        <f t="shared" si="46"/>
        <v>0</v>
      </c>
      <c r="AL142" s="7">
        <v>1.6114131324220349E-2</v>
      </c>
      <c r="AM142" s="7">
        <v>1.5332297712146503E-2</v>
      </c>
      <c r="AN142" s="12">
        <v>0.98657675409650047</v>
      </c>
      <c r="AO142" s="12">
        <f t="shared" si="47"/>
        <v>1.5126488509690698E-2</v>
      </c>
      <c r="AP142" s="12">
        <f t="shared" si="48"/>
        <v>1.0509925926793389</v>
      </c>
      <c r="AQ142" s="12">
        <f t="shared" si="49"/>
        <v>1.5897827376934057E-2</v>
      </c>
      <c r="AT142" s="5">
        <v>77</v>
      </c>
      <c r="AU142" s="16">
        <v>0</v>
      </c>
      <c r="AV142" s="16">
        <v>0</v>
      </c>
      <c r="AW142" s="16">
        <v>0</v>
      </c>
      <c r="AX142" s="16">
        <v>0</v>
      </c>
      <c r="AY142" s="8">
        <f t="shared" si="50"/>
        <v>0</v>
      </c>
      <c r="AZ142" s="8">
        <f t="shared" si="51"/>
        <v>0</v>
      </c>
      <c r="BA142" s="7">
        <v>1.6114131324220349E-2</v>
      </c>
      <c r="BB142" s="7">
        <v>1.5332297712146503E-2</v>
      </c>
      <c r="BC142" s="12">
        <v>0.98657675409650047</v>
      </c>
      <c r="BD142" s="12">
        <f t="shared" si="52"/>
        <v>1.5126488509690698E-2</v>
      </c>
      <c r="BE142" s="12">
        <f t="shared" si="53"/>
        <v>1.0509925926793389</v>
      </c>
      <c r="BF142" s="12">
        <f t="shared" si="54"/>
        <v>1.5897827376934057E-2</v>
      </c>
    </row>
    <row r="143" spans="16:58" x14ac:dyDescent="0.3">
      <c r="P143" s="5">
        <v>78</v>
      </c>
      <c r="Q143" s="16">
        <v>0</v>
      </c>
      <c r="R143" s="16">
        <v>0</v>
      </c>
      <c r="S143" s="16">
        <v>0</v>
      </c>
      <c r="T143" s="16">
        <v>0</v>
      </c>
      <c r="U143" s="8">
        <f t="shared" si="40"/>
        <v>0</v>
      </c>
      <c r="V143" s="8">
        <f t="shared" si="41"/>
        <v>0</v>
      </c>
      <c r="W143" s="7">
        <v>8.5398988699225881E-2</v>
      </c>
      <c r="X143" s="7">
        <v>8.4617155087152035E-2</v>
      </c>
      <c r="Y143" s="12">
        <v>0.93015532200073614</v>
      </c>
      <c r="Z143" s="12">
        <f t="shared" si="42"/>
        <v>7.8707097136876125E-2</v>
      </c>
      <c r="AA143" s="12">
        <f t="shared" si="43"/>
        <v>1.009239658450684</v>
      </c>
      <c r="AB143" s="12">
        <f t="shared" si="44"/>
        <v>7.9434323832065667E-2</v>
      </c>
      <c r="AE143" s="5">
        <v>78</v>
      </c>
      <c r="AF143" s="16">
        <v>0</v>
      </c>
      <c r="AG143" s="16">
        <v>2</v>
      </c>
      <c r="AH143" s="16">
        <v>0</v>
      </c>
      <c r="AI143" s="16">
        <v>2</v>
      </c>
      <c r="AJ143" s="8">
        <f t="shared" si="45"/>
        <v>0</v>
      </c>
      <c r="AK143" s="8">
        <f t="shared" si="46"/>
        <v>0.5</v>
      </c>
      <c r="AL143" s="7">
        <v>8.5398988699225881E-2</v>
      </c>
      <c r="AM143" s="7">
        <v>8.4617155087152035E-2</v>
      </c>
      <c r="AN143" s="12">
        <v>0.93015532200073614</v>
      </c>
      <c r="AO143" s="12">
        <f t="shared" si="47"/>
        <v>0.11362943613650806</v>
      </c>
      <c r="AP143" s="12">
        <f t="shared" si="48"/>
        <v>1.009239658450684</v>
      </c>
      <c r="AQ143" s="12">
        <f t="shared" si="49"/>
        <v>0.1146793333163532</v>
      </c>
      <c r="AT143" s="5">
        <v>78</v>
      </c>
      <c r="AU143" s="16">
        <v>0</v>
      </c>
      <c r="AV143" s="16">
        <v>0</v>
      </c>
      <c r="AW143" s="16">
        <v>0</v>
      </c>
      <c r="AX143" s="16">
        <v>0</v>
      </c>
      <c r="AY143" s="8">
        <f t="shared" si="50"/>
        <v>0</v>
      </c>
      <c r="AZ143" s="8">
        <f t="shared" si="51"/>
        <v>0</v>
      </c>
      <c r="BA143" s="7">
        <v>8.5398988699225881E-2</v>
      </c>
      <c r="BB143" s="7">
        <v>8.4617155087152035E-2</v>
      </c>
      <c r="BC143" s="12">
        <v>0.93015532200073614</v>
      </c>
      <c r="BD143" s="12">
        <f t="shared" si="52"/>
        <v>7.8707097136876125E-2</v>
      </c>
      <c r="BE143" s="12">
        <f t="shared" si="53"/>
        <v>1.009239658450684</v>
      </c>
      <c r="BF143" s="12">
        <f t="shared" si="54"/>
        <v>7.9434323832065667E-2</v>
      </c>
    </row>
    <row r="144" spans="16:58" x14ac:dyDescent="0.3">
      <c r="P144" s="5">
        <v>79</v>
      </c>
      <c r="Q144" s="16">
        <v>0</v>
      </c>
      <c r="R144" s="16">
        <v>0</v>
      </c>
      <c r="S144" s="16">
        <v>0</v>
      </c>
      <c r="T144" s="16">
        <v>0</v>
      </c>
      <c r="U144" s="8">
        <f t="shared" si="40"/>
        <v>0</v>
      </c>
      <c r="V144" s="8">
        <f t="shared" si="41"/>
        <v>0</v>
      </c>
      <c r="W144" s="7">
        <v>3.0387307260702708E-2</v>
      </c>
      <c r="X144" s="7">
        <v>2.9605473648628863E-2</v>
      </c>
      <c r="Y144" s="12">
        <v>0.97440064627657919</v>
      </c>
      <c r="Z144" s="12">
        <f t="shared" si="42"/>
        <v>2.88475926565482E-2</v>
      </c>
      <c r="AA144" s="12">
        <f t="shared" si="43"/>
        <v>1.0264084142463992</v>
      </c>
      <c r="AB144" s="12">
        <f t="shared" si="44"/>
        <v>2.9609411833433706E-2</v>
      </c>
      <c r="AE144" s="5">
        <v>79</v>
      </c>
      <c r="AF144" s="16">
        <v>0</v>
      </c>
      <c r="AG144" s="16">
        <v>0</v>
      </c>
      <c r="AH144" s="16">
        <v>0</v>
      </c>
      <c r="AI144" s="16">
        <v>0</v>
      </c>
      <c r="AJ144" s="8">
        <f t="shared" si="45"/>
        <v>0</v>
      </c>
      <c r="AK144" s="8">
        <f t="shared" si="46"/>
        <v>0</v>
      </c>
      <c r="AL144" s="7">
        <v>3.0387307260702708E-2</v>
      </c>
      <c r="AM144" s="7">
        <v>2.9605473648628863E-2</v>
      </c>
      <c r="AN144" s="12">
        <v>0.97440064627657919</v>
      </c>
      <c r="AO144" s="12">
        <f t="shared" si="47"/>
        <v>2.88475926565482E-2</v>
      </c>
      <c r="AP144" s="12">
        <f t="shared" si="48"/>
        <v>1.0264084142463992</v>
      </c>
      <c r="AQ144" s="12">
        <f t="shared" si="49"/>
        <v>2.9609411833433706E-2</v>
      </c>
      <c r="AT144" s="5">
        <v>79</v>
      </c>
      <c r="AU144" s="16">
        <v>0</v>
      </c>
      <c r="AV144" s="16">
        <v>0</v>
      </c>
      <c r="AW144" s="16">
        <v>0</v>
      </c>
      <c r="AX144" s="16">
        <v>0</v>
      </c>
      <c r="AY144" s="8">
        <f t="shared" si="50"/>
        <v>0</v>
      </c>
      <c r="AZ144" s="8">
        <f t="shared" si="51"/>
        <v>0</v>
      </c>
      <c r="BA144" s="7">
        <v>3.0387307260702708E-2</v>
      </c>
      <c r="BB144" s="7">
        <v>2.9605473648628863E-2</v>
      </c>
      <c r="BC144" s="12">
        <v>0.97440064627657919</v>
      </c>
      <c r="BD144" s="12">
        <f t="shared" si="52"/>
        <v>2.88475926565482E-2</v>
      </c>
      <c r="BE144" s="12">
        <f t="shared" si="53"/>
        <v>1.0264084142463992</v>
      </c>
      <c r="BF144" s="12">
        <f t="shared" si="54"/>
        <v>2.9609411833433706E-2</v>
      </c>
    </row>
    <row r="145" spans="16:58" x14ac:dyDescent="0.3">
      <c r="P145" s="5">
        <v>82</v>
      </c>
      <c r="Q145" s="16">
        <v>0</v>
      </c>
      <c r="R145" s="16">
        <v>0</v>
      </c>
      <c r="S145" s="16">
        <v>0</v>
      </c>
      <c r="T145" s="16">
        <v>0</v>
      </c>
      <c r="U145" s="8">
        <f t="shared" si="40"/>
        <v>0</v>
      </c>
      <c r="V145" s="8">
        <f t="shared" si="41"/>
        <v>0</v>
      </c>
      <c r="W145" s="7">
        <v>6.5057116545251814E-2</v>
      </c>
      <c r="X145" s="7">
        <v>3.8297730418804909E-2</v>
      </c>
      <c r="Y145" s="12">
        <v>0.96713163863116103</v>
      </c>
      <c r="Z145" s="12">
        <f t="shared" si="42"/>
        <v>3.7038946775793252E-2</v>
      </c>
      <c r="AA145" s="12">
        <f t="shared" si="43"/>
        <v>1.698719893680894</v>
      </c>
      <c r="AB145" s="12">
        <f t="shared" si="44"/>
        <v>6.291879572902781E-2</v>
      </c>
      <c r="AE145" s="5">
        <v>82</v>
      </c>
      <c r="AF145" s="16">
        <v>0</v>
      </c>
      <c r="AG145" s="16">
        <v>0</v>
      </c>
      <c r="AH145" s="16">
        <v>0</v>
      </c>
      <c r="AI145" s="16">
        <v>0</v>
      </c>
      <c r="AJ145" s="8">
        <f t="shared" si="45"/>
        <v>0</v>
      </c>
      <c r="AK145" s="8">
        <f t="shared" si="46"/>
        <v>0</v>
      </c>
      <c r="AL145" s="7">
        <v>6.5057116545251814E-2</v>
      </c>
      <c r="AM145" s="7">
        <v>3.8297730418804909E-2</v>
      </c>
      <c r="AN145" s="12">
        <v>0.96713163863116103</v>
      </c>
      <c r="AO145" s="12">
        <f t="shared" si="47"/>
        <v>3.7038946775793252E-2</v>
      </c>
      <c r="AP145" s="12">
        <f t="shared" si="48"/>
        <v>1.698719893680894</v>
      </c>
      <c r="AQ145" s="12">
        <f t="shared" si="49"/>
        <v>6.291879572902781E-2</v>
      </c>
      <c r="AT145" s="5">
        <v>82</v>
      </c>
      <c r="AU145" s="16">
        <v>0</v>
      </c>
      <c r="AV145" s="16">
        <v>0</v>
      </c>
      <c r="AW145" s="16">
        <v>0</v>
      </c>
      <c r="AX145" s="16">
        <v>0</v>
      </c>
      <c r="AY145" s="8">
        <f t="shared" si="50"/>
        <v>0</v>
      </c>
      <c r="AZ145" s="8">
        <f t="shared" si="51"/>
        <v>0</v>
      </c>
      <c r="BA145" s="7">
        <v>6.5057116545251814E-2</v>
      </c>
      <c r="BB145" s="7">
        <v>3.8297730418804909E-2</v>
      </c>
      <c r="BC145" s="12">
        <v>0.96713163863116103</v>
      </c>
      <c r="BD145" s="12">
        <f t="shared" si="52"/>
        <v>3.7038946775793252E-2</v>
      </c>
      <c r="BE145" s="12">
        <f t="shared" si="53"/>
        <v>1.698719893680894</v>
      </c>
      <c r="BF145" s="12">
        <f t="shared" si="54"/>
        <v>6.291879572902781E-2</v>
      </c>
    </row>
    <row r="146" spans="16:58" x14ac:dyDescent="0.3">
      <c r="P146" s="5">
        <v>83</v>
      </c>
      <c r="Q146" s="16">
        <v>0</v>
      </c>
      <c r="R146" s="16">
        <v>0</v>
      </c>
      <c r="S146" s="16">
        <v>0</v>
      </c>
      <c r="T146" s="16">
        <v>0</v>
      </c>
      <c r="U146" s="8">
        <f t="shared" si="40"/>
        <v>0</v>
      </c>
      <c r="V146" s="8">
        <f t="shared" si="41"/>
        <v>0</v>
      </c>
      <c r="W146" s="7">
        <v>0.11787452767086677</v>
      </c>
      <c r="X146" s="7">
        <v>0.1180208527930688</v>
      </c>
      <c r="Y146" s="12">
        <v>0.90519715844444826</v>
      </c>
      <c r="Z146" s="12">
        <f t="shared" si="42"/>
        <v>0.10683214058547641</v>
      </c>
      <c r="AA146" s="12">
        <f t="shared" si="43"/>
        <v>0.9987601756915061</v>
      </c>
      <c r="AB146" s="12">
        <f t="shared" si="44"/>
        <v>0.10669968750065009</v>
      </c>
      <c r="AE146" s="5">
        <v>83</v>
      </c>
      <c r="AF146" s="16">
        <v>0</v>
      </c>
      <c r="AG146" s="16">
        <v>0</v>
      </c>
      <c r="AH146" s="16">
        <v>0</v>
      </c>
      <c r="AI146" s="16">
        <v>0</v>
      </c>
      <c r="AJ146" s="8">
        <f t="shared" si="45"/>
        <v>0</v>
      </c>
      <c r="AK146" s="8">
        <f t="shared" si="46"/>
        <v>0</v>
      </c>
      <c r="AL146" s="7">
        <v>0.11787452767086677</v>
      </c>
      <c r="AM146" s="7">
        <v>0.1180208527930688</v>
      </c>
      <c r="AN146" s="12">
        <v>0.90519715844444826</v>
      </c>
      <c r="AO146" s="12">
        <f t="shared" si="47"/>
        <v>0.10683214058547641</v>
      </c>
      <c r="AP146" s="12">
        <f t="shared" si="48"/>
        <v>0.9987601756915061</v>
      </c>
      <c r="AQ146" s="12">
        <f t="shared" si="49"/>
        <v>0.10669968750065009</v>
      </c>
      <c r="AT146" s="5">
        <v>83</v>
      </c>
      <c r="AU146" s="16">
        <v>1</v>
      </c>
      <c r="AV146" s="16">
        <v>1</v>
      </c>
      <c r="AW146" s="16">
        <v>0</v>
      </c>
      <c r="AX146" s="16">
        <v>2</v>
      </c>
      <c r="AY146" s="8">
        <f t="shared" si="50"/>
        <v>0.33333333333333331</v>
      </c>
      <c r="AZ146" s="8">
        <f t="shared" si="51"/>
        <v>0.25</v>
      </c>
      <c r="BA146" s="7">
        <v>0.11787452767086677</v>
      </c>
      <c r="BB146" s="7">
        <v>0.1180208527930688</v>
      </c>
      <c r="BC146" s="12">
        <v>0.90519715844444826</v>
      </c>
      <c r="BD146" s="12">
        <f t="shared" si="52"/>
        <v>0.13053285097436435</v>
      </c>
      <c r="BE146" s="12">
        <f t="shared" si="53"/>
        <v>0.9987601756915061</v>
      </c>
      <c r="BF146" s="12">
        <f t="shared" si="54"/>
        <v>0.1303710131726693</v>
      </c>
    </row>
    <row r="147" spans="16:58" x14ac:dyDescent="0.3">
      <c r="P147" s="5">
        <v>87</v>
      </c>
      <c r="Q147" s="16">
        <v>1</v>
      </c>
      <c r="R147" s="16">
        <v>1</v>
      </c>
      <c r="S147" s="16">
        <v>1</v>
      </c>
      <c r="T147" s="16">
        <v>3</v>
      </c>
      <c r="U147" s="8">
        <f t="shared" si="40"/>
        <v>0.33333333333333331</v>
      </c>
      <c r="V147" s="8">
        <f t="shared" si="41"/>
        <v>0.25</v>
      </c>
      <c r="W147" s="7">
        <v>4.0831625733635094E-2</v>
      </c>
      <c r="X147" s="7">
        <v>1.7685799028868035E-2</v>
      </c>
      <c r="Y147" s="12">
        <v>0.98454812944005687</v>
      </c>
      <c r="Z147" s="12">
        <f t="shared" si="42"/>
        <v>2.1275487991510581E-2</v>
      </c>
      <c r="AA147" s="12">
        <f t="shared" si="43"/>
        <v>2.3087238335676421</v>
      </c>
      <c r="AB147" s="12">
        <f t="shared" si="44"/>
        <v>4.9119226196782641E-2</v>
      </c>
      <c r="AE147" s="5">
        <v>87</v>
      </c>
      <c r="AF147" s="16">
        <v>0</v>
      </c>
      <c r="AG147" s="16">
        <v>0</v>
      </c>
      <c r="AH147" s="16">
        <v>0</v>
      </c>
      <c r="AI147" s="16">
        <v>0</v>
      </c>
      <c r="AJ147" s="8">
        <f t="shared" si="45"/>
        <v>0</v>
      </c>
      <c r="AK147" s="8">
        <f t="shared" si="46"/>
        <v>0</v>
      </c>
      <c r="AL147" s="7">
        <v>4.0831625733635094E-2</v>
      </c>
      <c r="AM147" s="7">
        <v>1.7685799028868035E-2</v>
      </c>
      <c r="AN147" s="12">
        <v>0.98454812944005687</v>
      </c>
      <c r="AO147" s="12">
        <f t="shared" si="47"/>
        <v>1.74125203515248E-2</v>
      </c>
      <c r="AP147" s="12">
        <f t="shared" si="48"/>
        <v>2.3087238335676421</v>
      </c>
      <c r="AQ147" s="12">
        <f t="shared" si="49"/>
        <v>4.0200700738046921E-2</v>
      </c>
      <c r="AT147" s="5">
        <v>87</v>
      </c>
      <c r="AU147" s="16">
        <v>0</v>
      </c>
      <c r="AV147" s="16">
        <v>0</v>
      </c>
      <c r="AW147" s="16">
        <v>0</v>
      </c>
      <c r="AX147" s="16">
        <v>0</v>
      </c>
      <c r="AY147" s="8">
        <f t="shared" si="50"/>
        <v>0</v>
      </c>
      <c r="AZ147" s="8">
        <f t="shared" si="51"/>
        <v>0</v>
      </c>
      <c r="BA147" s="7">
        <v>4.0831625733635094E-2</v>
      </c>
      <c r="BB147" s="7">
        <v>1.7685799028868035E-2</v>
      </c>
      <c r="BC147" s="12">
        <v>0.98454812944005687</v>
      </c>
      <c r="BD147" s="12">
        <f t="shared" si="52"/>
        <v>1.74125203515248E-2</v>
      </c>
      <c r="BE147" s="12">
        <f t="shared" si="53"/>
        <v>2.3087238335676421</v>
      </c>
      <c r="BF147" s="12">
        <f t="shared" si="54"/>
        <v>4.0200700738046921E-2</v>
      </c>
    </row>
    <row r="148" spans="16:58" x14ac:dyDescent="0.3">
      <c r="P148" s="5">
        <v>88</v>
      </c>
      <c r="Q148" s="16">
        <v>0</v>
      </c>
      <c r="R148" s="16">
        <v>0</v>
      </c>
      <c r="S148" s="16">
        <v>0</v>
      </c>
      <c r="T148" s="16">
        <v>0</v>
      </c>
      <c r="U148" s="8">
        <f t="shared" si="40"/>
        <v>0</v>
      </c>
      <c r="V148" s="8">
        <f t="shared" si="41"/>
        <v>0</v>
      </c>
      <c r="W148" s="7">
        <v>0</v>
      </c>
      <c r="X148" s="7">
        <v>0</v>
      </c>
      <c r="Y148" s="12">
        <v>1</v>
      </c>
      <c r="Z148" s="12">
        <f t="shared" si="42"/>
        <v>0</v>
      </c>
      <c r="AA148" s="12" t="e">
        <f t="shared" si="43"/>
        <v>#DIV/0!</v>
      </c>
      <c r="AB148" s="12" t="e">
        <f t="shared" si="44"/>
        <v>#DIV/0!</v>
      </c>
      <c r="AE148" s="5">
        <v>88</v>
      </c>
      <c r="AF148" s="16">
        <v>0</v>
      </c>
      <c r="AG148" s="16">
        <v>0</v>
      </c>
      <c r="AH148" s="16">
        <v>0</v>
      </c>
      <c r="AI148" s="16">
        <v>0</v>
      </c>
      <c r="AJ148" s="8">
        <f t="shared" si="45"/>
        <v>0</v>
      </c>
      <c r="AK148" s="8">
        <f t="shared" si="46"/>
        <v>0</v>
      </c>
      <c r="AL148" s="7">
        <v>0</v>
      </c>
      <c r="AM148" s="7">
        <v>0</v>
      </c>
      <c r="AN148" s="12">
        <v>1</v>
      </c>
      <c r="AO148" s="12">
        <f t="shared" si="47"/>
        <v>0</v>
      </c>
      <c r="AP148" s="12" t="e">
        <f t="shared" si="48"/>
        <v>#DIV/0!</v>
      </c>
      <c r="AQ148" s="12" t="e">
        <f t="shared" si="49"/>
        <v>#DIV/0!</v>
      </c>
      <c r="AT148" s="5">
        <v>88</v>
      </c>
      <c r="AU148" s="16">
        <v>0</v>
      </c>
      <c r="AV148" s="16">
        <v>0</v>
      </c>
      <c r="AW148" s="16">
        <v>0</v>
      </c>
      <c r="AX148" s="16">
        <v>0</v>
      </c>
      <c r="AY148" s="8">
        <f t="shared" si="50"/>
        <v>0</v>
      </c>
      <c r="AZ148" s="8">
        <f t="shared" si="51"/>
        <v>0</v>
      </c>
      <c r="BA148" s="7">
        <v>0</v>
      </c>
      <c r="BB148" s="7">
        <v>0</v>
      </c>
      <c r="BC148" s="12">
        <v>1</v>
      </c>
      <c r="BD148" s="12">
        <f t="shared" si="52"/>
        <v>0</v>
      </c>
      <c r="BE148" s="12" t="e">
        <f t="shared" si="53"/>
        <v>#DIV/0!</v>
      </c>
      <c r="BF148" s="12" t="e">
        <f t="shared" si="54"/>
        <v>#DIV/0!</v>
      </c>
    </row>
    <row r="149" spans="16:58" x14ac:dyDescent="0.3">
      <c r="P149" s="5">
        <v>89</v>
      </c>
      <c r="Q149" s="16">
        <v>0</v>
      </c>
      <c r="R149" s="16">
        <v>0</v>
      </c>
      <c r="S149" s="16">
        <v>0</v>
      </c>
      <c r="T149" s="16">
        <v>0</v>
      </c>
      <c r="U149" s="8">
        <f t="shared" si="40"/>
        <v>0</v>
      </c>
      <c r="V149" s="8">
        <f t="shared" si="41"/>
        <v>0</v>
      </c>
      <c r="W149" s="7">
        <v>0</v>
      </c>
      <c r="X149" s="7">
        <v>0</v>
      </c>
      <c r="Y149" s="12">
        <v>1</v>
      </c>
      <c r="Z149" s="12">
        <f t="shared" si="42"/>
        <v>0</v>
      </c>
      <c r="AA149" s="12" t="e">
        <f t="shared" si="43"/>
        <v>#DIV/0!</v>
      </c>
      <c r="AB149" s="12" t="e">
        <f t="shared" si="44"/>
        <v>#DIV/0!</v>
      </c>
      <c r="AE149" s="5">
        <v>89</v>
      </c>
      <c r="AF149" s="16">
        <v>0</v>
      </c>
      <c r="AG149" s="16">
        <v>0</v>
      </c>
      <c r="AH149" s="16">
        <v>0</v>
      </c>
      <c r="AI149" s="16">
        <v>0</v>
      </c>
      <c r="AJ149" s="8">
        <f t="shared" si="45"/>
        <v>0</v>
      </c>
      <c r="AK149" s="8">
        <f t="shared" si="46"/>
        <v>0</v>
      </c>
      <c r="AL149" s="7">
        <v>0</v>
      </c>
      <c r="AM149" s="7">
        <v>0</v>
      </c>
      <c r="AN149" s="12">
        <v>1</v>
      </c>
      <c r="AO149" s="12">
        <f t="shared" si="47"/>
        <v>0</v>
      </c>
      <c r="AP149" s="12" t="e">
        <f t="shared" si="48"/>
        <v>#DIV/0!</v>
      </c>
      <c r="AQ149" s="12" t="e">
        <f t="shared" si="49"/>
        <v>#DIV/0!</v>
      </c>
      <c r="AT149" s="5">
        <v>89</v>
      </c>
      <c r="AU149" s="16">
        <v>0</v>
      </c>
      <c r="AV149" s="16">
        <v>0</v>
      </c>
      <c r="AW149" s="16">
        <v>0</v>
      </c>
      <c r="AX149" s="16">
        <v>0</v>
      </c>
      <c r="AY149" s="8">
        <f t="shared" si="50"/>
        <v>0</v>
      </c>
      <c r="AZ149" s="8">
        <f t="shared" si="51"/>
        <v>0</v>
      </c>
      <c r="BA149" s="7">
        <v>0</v>
      </c>
      <c r="BB149" s="7">
        <v>0</v>
      </c>
      <c r="BC149" s="12">
        <v>1</v>
      </c>
      <c r="BD149" s="12">
        <f t="shared" si="52"/>
        <v>0</v>
      </c>
      <c r="BE149" s="12" t="e">
        <f t="shared" si="53"/>
        <v>#DIV/0!</v>
      </c>
      <c r="BF149" s="12" t="e">
        <f t="shared" si="54"/>
        <v>#DIV/0!</v>
      </c>
    </row>
    <row r="150" spans="16:58" x14ac:dyDescent="0.3">
      <c r="P150" s="5">
        <v>91</v>
      </c>
      <c r="Q150" s="16">
        <v>0</v>
      </c>
      <c r="R150" s="16">
        <v>0</v>
      </c>
      <c r="S150" s="16">
        <v>0</v>
      </c>
      <c r="T150" s="16">
        <v>0</v>
      </c>
      <c r="U150" s="8">
        <f t="shared" si="40"/>
        <v>0</v>
      </c>
      <c r="V150" s="8">
        <f t="shared" si="41"/>
        <v>0</v>
      </c>
      <c r="W150" s="7">
        <v>3.0761870852522487E-2</v>
      </c>
      <c r="X150" s="7">
        <v>0</v>
      </c>
      <c r="Y150" s="12">
        <v>1</v>
      </c>
      <c r="Z150" s="12">
        <f t="shared" si="42"/>
        <v>0</v>
      </c>
      <c r="AA150" s="12" t="e">
        <f t="shared" si="43"/>
        <v>#DIV/0!</v>
      </c>
      <c r="AB150" s="12" t="e">
        <f t="shared" si="44"/>
        <v>#DIV/0!</v>
      </c>
      <c r="AE150" s="5">
        <v>91</v>
      </c>
      <c r="AF150" s="16">
        <v>0</v>
      </c>
      <c r="AG150" s="16">
        <v>0</v>
      </c>
      <c r="AH150" s="16">
        <v>0</v>
      </c>
      <c r="AI150" s="16">
        <v>0</v>
      </c>
      <c r="AJ150" s="8">
        <f t="shared" si="45"/>
        <v>0</v>
      </c>
      <c r="AK150" s="8">
        <f t="shared" si="46"/>
        <v>0</v>
      </c>
      <c r="AL150" s="7">
        <v>3.0761870852522487E-2</v>
      </c>
      <c r="AM150" s="7">
        <v>0</v>
      </c>
      <c r="AN150" s="12">
        <v>1</v>
      </c>
      <c r="AO150" s="12">
        <f t="shared" si="47"/>
        <v>0</v>
      </c>
      <c r="AP150" s="12" t="e">
        <f t="shared" si="48"/>
        <v>#DIV/0!</v>
      </c>
      <c r="AQ150" s="12" t="e">
        <f t="shared" si="49"/>
        <v>#DIV/0!</v>
      </c>
      <c r="AT150" s="5">
        <v>91</v>
      </c>
      <c r="AU150" s="16">
        <v>0</v>
      </c>
      <c r="AV150" s="16">
        <v>0</v>
      </c>
      <c r="AW150" s="16">
        <v>0</v>
      </c>
      <c r="AX150" s="16">
        <v>0</v>
      </c>
      <c r="AY150" s="8">
        <f t="shared" si="50"/>
        <v>0</v>
      </c>
      <c r="AZ150" s="8">
        <f t="shared" si="51"/>
        <v>0</v>
      </c>
      <c r="BA150" s="7">
        <v>3.0761870852522487E-2</v>
      </c>
      <c r="BB150" s="7">
        <v>0</v>
      </c>
      <c r="BC150" s="12">
        <v>1</v>
      </c>
      <c r="BD150" s="12">
        <f t="shared" si="52"/>
        <v>0</v>
      </c>
      <c r="BE150" s="12" t="e">
        <f t="shared" si="53"/>
        <v>#DIV/0!</v>
      </c>
      <c r="BF150" s="12" t="e">
        <f t="shared" si="54"/>
        <v>#DIV/0!</v>
      </c>
    </row>
    <row r="151" spans="16:58" x14ac:dyDescent="0.3">
      <c r="P151" s="5">
        <v>92</v>
      </c>
      <c r="Q151" s="16">
        <v>0</v>
      </c>
      <c r="R151" s="16">
        <v>1</v>
      </c>
      <c r="S151" s="16">
        <v>0</v>
      </c>
      <c r="T151" s="16">
        <v>1</v>
      </c>
      <c r="U151" s="8">
        <f t="shared" ref="U151:U154" si="55">Q151/3</f>
        <v>0</v>
      </c>
      <c r="V151" s="8">
        <f t="shared" ref="V151:V154" si="56">R151/4</f>
        <v>0.25</v>
      </c>
      <c r="W151" s="7">
        <v>4.9631164142706873E-2</v>
      </c>
      <c r="X151" s="7">
        <v>1.3923607787575974E-2</v>
      </c>
      <c r="Y151" s="12">
        <v>0.98779499318902653</v>
      </c>
      <c r="Z151" s="12">
        <f t="shared" ref="Z151:Z154" si="57">(Y151*X151)+(1-Y151)*(V151)</f>
        <v>1.6804921762438654E-2</v>
      </c>
      <c r="AA151" s="12">
        <f t="shared" ref="AA151:AA154" si="58">W151/X151</f>
        <v>3.5645333379034656</v>
      </c>
      <c r="AB151" s="12">
        <f t="shared" ref="AB151:AB154" si="59">Z151*AA151</f>
        <v>5.9901703863072045E-2</v>
      </c>
      <c r="AE151" s="5">
        <v>92</v>
      </c>
      <c r="AF151" s="16">
        <v>0</v>
      </c>
      <c r="AG151" s="16">
        <v>0</v>
      </c>
      <c r="AH151" s="16">
        <v>0</v>
      </c>
      <c r="AI151" s="16">
        <v>0</v>
      </c>
      <c r="AJ151" s="8">
        <f t="shared" ref="AJ151:AJ154" si="60">AF151/3</f>
        <v>0</v>
      </c>
      <c r="AK151" s="8">
        <f t="shared" ref="AK151:AK154" si="61">AG151/4</f>
        <v>0</v>
      </c>
      <c r="AL151" s="7">
        <v>4.9631164142706873E-2</v>
      </c>
      <c r="AM151" s="7">
        <v>1.3923607787575974E-2</v>
      </c>
      <c r="AN151" s="12">
        <v>0.98779499318902653</v>
      </c>
      <c r="AO151" s="12">
        <f t="shared" ref="AO151:AO154" si="62">(AN151*AM151)+(1-AN151)*(AK151)</f>
        <v>1.3753670059695286E-2</v>
      </c>
      <c r="AP151" s="12">
        <f t="shared" ref="AP151:AP154" si="63">AL151/AM151</f>
        <v>3.5645333379034656</v>
      </c>
      <c r="AQ151" s="12">
        <f t="shared" ref="AQ151:AQ154" si="64">AO151*AP151</f>
        <v>4.9025415446308597E-2</v>
      </c>
      <c r="AT151" s="5">
        <v>92</v>
      </c>
      <c r="AU151" s="16">
        <v>0</v>
      </c>
      <c r="AV151" s="16">
        <v>0</v>
      </c>
      <c r="AW151" s="16">
        <v>0</v>
      </c>
      <c r="AX151" s="16">
        <v>0</v>
      </c>
      <c r="AY151" s="8">
        <f t="shared" ref="AY151:AY154" si="65">AU151/3</f>
        <v>0</v>
      </c>
      <c r="AZ151" s="8">
        <f t="shared" ref="AZ151:AZ154" si="66">AV151/4</f>
        <v>0</v>
      </c>
      <c r="BA151" s="7">
        <v>4.9631164142706873E-2</v>
      </c>
      <c r="BB151" s="7">
        <v>1.3923607787575974E-2</v>
      </c>
      <c r="BC151" s="12">
        <v>0.98779499318902653</v>
      </c>
      <c r="BD151" s="12">
        <f t="shared" ref="BD151:BD154" si="67">(BC151*BB151)+(1-BC151)*(AZ151)</f>
        <v>1.3753670059695286E-2</v>
      </c>
      <c r="BE151" s="12">
        <f t="shared" ref="BE151:BE154" si="68">BA151/BB151</f>
        <v>3.5645333379034656</v>
      </c>
      <c r="BF151" s="12">
        <f t="shared" ref="BF151:BF154" si="69">BD151*BE151</f>
        <v>4.9025415446308597E-2</v>
      </c>
    </row>
    <row r="152" spans="16:58" x14ac:dyDescent="0.3">
      <c r="P152" s="5">
        <v>93</v>
      </c>
      <c r="Q152" s="16">
        <v>0</v>
      </c>
      <c r="R152" s="16">
        <v>0</v>
      </c>
      <c r="S152" s="16">
        <v>0</v>
      </c>
      <c r="T152" s="16">
        <v>0</v>
      </c>
      <c r="U152" s="8">
        <f t="shared" si="55"/>
        <v>0</v>
      </c>
      <c r="V152" s="8">
        <f t="shared" si="56"/>
        <v>0</v>
      </c>
      <c r="W152" s="7">
        <v>0</v>
      </c>
      <c r="X152" s="7">
        <v>0</v>
      </c>
      <c r="Y152" s="12">
        <v>1</v>
      </c>
      <c r="Z152" s="12">
        <f t="shared" si="57"/>
        <v>0</v>
      </c>
      <c r="AA152" s="12" t="e">
        <f t="shared" si="58"/>
        <v>#DIV/0!</v>
      </c>
      <c r="AB152" s="12" t="e">
        <f t="shared" si="59"/>
        <v>#DIV/0!</v>
      </c>
      <c r="AE152" s="5">
        <v>93</v>
      </c>
      <c r="AF152" s="16">
        <v>0</v>
      </c>
      <c r="AG152" s="16">
        <v>0</v>
      </c>
      <c r="AH152" s="16">
        <v>0</v>
      </c>
      <c r="AI152" s="16">
        <v>0</v>
      </c>
      <c r="AJ152" s="8">
        <f t="shared" si="60"/>
        <v>0</v>
      </c>
      <c r="AK152" s="8">
        <f t="shared" si="61"/>
        <v>0</v>
      </c>
      <c r="AL152" s="7">
        <v>0</v>
      </c>
      <c r="AM152" s="7">
        <v>0</v>
      </c>
      <c r="AN152" s="12">
        <v>1</v>
      </c>
      <c r="AO152" s="12">
        <f t="shared" si="62"/>
        <v>0</v>
      </c>
      <c r="AP152" s="12" t="e">
        <f t="shared" si="63"/>
        <v>#DIV/0!</v>
      </c>
      <c r="AQ152" s="12" t="e">
        <f t="shared" si="64"/>
        <v>#DIV/0!</v>
      </c>
      <c r="AT152" s="5">
        <v>93</v>
      </c>
      <c r="AU152" s="16">
        <v>0</v>
      </c>
      <c r="AV152" s="16">
        <v>0</v>
      </c>
      <c r="AW152" s="16">
        <v>0</v>
      </c>
      <c r="AX152" s="16">
        <v>0</v>
      </c>
      <c r="AY152" s="8">
        <f t="shared" si="65"/>
        <v>0</v>
      </c>
      <c r="AZ152" s="8">
        <f t="shared" si="66"/>
        <v>0</v>
      </c>
      <c r="BA152" s="7">
        <v>0</v>
      </c>
      <c r="BB152" s="7">
        <v>0</v>
      </c>
      <c r="BC152" s="12">
        <v>1</v>
      </c>
      <c r="BD152" s="12">
        <f t="shared" si="67"/>
        <v>0</v>
      </c>
      <c r="BE152" s="12" t="e">
        <f t="shared" si="68"/>
        <v>#DIV/0!</v>
      </c>
      <c r="BF152" s="12" t="e">
        <f t="shared" si="69"/>
        <v>#DIV/0!</v>
      </c>
    </row>
    <row r="153" spans="16:58" x14ac:dyDescent="0.3">
      <c r="P153" s="5">
        <v>94</v>
      </c>
      <c r="Q153" s="16">
        <v>0</v>
      </c>
      <c r="R153" s="16">
        <v>0</v>
      </c>
      <c r="S153" s="16">
        <v>0</v>
      </c>
      <c r="T153" s="16">
        <v>0</v>
      </c>
      <c r="U153" s="8">
        <f t="shared" si="55"/>
        <v>0</v>
      </c>
      <c r="V153" s="8">
        <f t="shared" si="56"/>
        <v>0</v>
      </c>
      <c r="W153" s="7">
        <v>6.5638555790605846E-3</v>
      </c>
      <c r="X153" s="7">
        <v>0</v>
      </c>
      <c r="Y153" s="12">
        <v>1</v>
      </c>
      <c r="Z153" s="12">
        <f t="shared" si="57"/>
        <v>0</v>
      </c>
      <c r="AA153" s="12" t="e">
        <f t="shared" si="58"/>
        <v>#DIV/0!</v>
      </c>
      <c r="AB153" s="12" t="e">
        <f t="shared" si="59"/>
        <v>#DIV/0!</v>
      </c>
      <c r="AE153" s="5">
        <v>94</v>
      </c>
      <c r="AF153" s="16">
        <v>0</v>
      </c>
      <c r="AG153" s="16">
        <v>0</v>
      </c>
      <c r="AH153" s="16">
        <v>0</v>
      </c>
      <c r="AI153" s="16">
        <v>0</v>
      </c>
      <c r="AJ153" s="8">
        <f t="shared" si="60"/>
        <v>0</v>
      </c>
      <c r="AK153" s="8">
        <f t="shared" si="61"/>
        <v>0</v>
      </c>
      <c r="AL153" s="7">
        <v>6.5638555790605846E-3</v>
      </c>
      <c r="AM153" s="7">
        <v>0</v>
      </c>
      <c r="AN153" s="12">
        <v>1</v>
      </c>
      <c r="AO153" s="12">
        <f t="shared" si="62"/>
        <v>0</v>
      </c>
      <c r="AP153" s="12" t="e">
        <f t="shared" si="63"/>
        <v>#DIV/0!</v>
      </c>
      <c r="AQ153" s="12" t="e">
        <f t="shared" si="64"/>
        <v>#DIV/0!</v>
      </c>
      <c r="AT153" s="5">
        <v>94</v>
      </c>
      <c r="AU153" s="16">
        <v>0</v>
      </c>
      <c r="AV153" s="16">
        <v>0</v>
      </c>
      <c r="AW153" s="16">
        <v>0</v>
      </c>
      <c r="AX153" s="16">
        <v>0</v>
      </c>
      <c r="AY153" s="8">
        <f t="shared" si="65"/>
        <v>0</v>
      </c>
      <c r="AZ153" s="8">
        <f t="shared" si="66"/>
        <v>0</v>
      </c>
      <c r="BA153" s="7">
        <v>6.5638555790605846E-3</v>
      </c>
      <c r="BB153" s="7">
        <v>0</v>
      </c>
      <c r="BC153" s="12">
        <v>1</v>
      </c>
      <c r="BD153" s="12">
        <f t="shared" si="67"/>
        <v>0</v>
      </c>
      <c r="BE153" s="12" t="e">
        <f t="shared" si="68"/>
        <v>#DIV/0!</v>
      </c>
      <c r="BF153" s="12" t="e">
        <f t="shared" si="69"/>
        <v>#DIV/0!</v>
      </c>
    </row>
    <row r="154" spans="16:58" x14ac:dyDescent="0.3">
      <c r="P154" s="5" t="s">
        <v>751</v>
      </c>
      <c r="Q154" s="16">
        <v>1</v>
      </c>
      <c r="R154" s="16">
        <v>2</v>
      </c>
      <c r="S154" s="16">
        <v>1</v>
      </c>
      <c r="T154" s="16">
        <v>4</v>
      </c>
      <c r="U154" s="8">
        <f t="shared" si="55"/>
        <v>0.33333333333333331</v>
      </c>
      <c r="V154" s="8">
        <f t="shared" si="56"/>
        <v>0.5</v>
      </c>
      <c r="W154" s="8">
        <f>SUM(W86:W153)</f>
        <v>4.2968214827055391</v>
      </c>
      <c r="X154" s="8">
        <f>SUM(X86:X153)</f>
        <v>3.6252925448847226</v>
      </c>
      <c r="Y154" s="7">
        <v>0.23713064683906451</v>
      </c>
      <c r="Z154" s="7">
        <f t="shared" si="57"/>
        <v>1.2411026427298204</v>
      </c>
      <c r="AA154" s="7">
        <f t="shared" si="58"/>
        <v>1.1852344133629551</v>
      </c>
      <c r="AB154" s="7">
        <f t="shared" si="59"/>
        <v>1.4709975626790919</v>
      </c>
      <c r="AE154" s="5" t="s">
        <v>751</v>
      </c>
      <c r="AF154" s="16">
        <v>12</v>
      </c>
      <c r="AG154" s="16">
        <v>19</v>
      </c>
      <c r="AH154" s="16">
        <v>0</v>
      </c>
      <c r="AI154" s="16">
        <v>31</v>
      </c>
      <c r="AJ154" s="8">
        <f t="shared" si="60"/>
        <v>4</v>
      </c>
      <c r="AK154" s="8">
        <f t="shared" si="61"/>
        <v>4.75</v>
      </c>
      <c r="AL154" s="8">
        <f>SUM(AL86:AL153)</f>
        <v>4.2968214827055391</v>
      </c>
      <c r="AM154" s="8">
        <f>SUM(AM86:AM153)</f>
        <v>3.6252925448847226</v>
      </c>
      <c r="AN154" s="7">
        <v>0.23713064683906451</v>
      </c>
      <c r="AO154" s="7">
        <f t="shared" si="62"/>
        <v>4.4832973936637961</v>
      </c>
      <c r="AP154" s="7">
        <f t="shared" si="63"/>
        <v>1.1852344133629551</v>
      </c>
      <c r="AQ154" s="7">
        <f t="shared" si="64"/>
        <v>5.3137583563107746</v>
      </c>
      <c r="AT154" s="5" t="s">
        <v>751</v>
      </c>
      <c r="AU154" s="16">
        <v>10</v>
      </c>
      <c r="AV154" s="16">
        <v>9</v>
      </c>
      <c r="AW154" s="16">
        <v>1</v>
      </c>
      <c r="AX154" s="16">
        <v>20</v>
      </c>
      <c r="AY154" s="8">
        <f t="shared" si="65"/>
        <v>3.3333333333333335</v>
      </c>
      <c r="AZ154" s="8">
        <f t="shared" si="66"/>
        <v>2.25</v>
      </c>
      <c r="BA154" s="8">
        <f>SUM(BA86:BA153)</f>
        <v>4.2968214827055391</v>
      </c>
      <c r="BB154" s="8">
        <f>SUM(BB86:BB153)</f>
        <v>3.6252925448847226</v>
      </c>
      <c r="BC154" s="7">
        <v>0.23713064683906451</v>
      </c>
      <c r="BD154" s="7">
        <f t="shared" si="67"/>
        <v>2.5761240107614576</v>
      </c>
      <c r="BE154" s="7">
        <f t="shared" si="68"/>
        <v>1.1852344133629551</v>
      </c>
      <c r="BF154" s="7">
        <f t="shared" si="69"/>
        <v>3.0533108306450791</v>
      </c>
    </row>
    <row r="155" spans="16:58" x14ac:dyDescent="0.3">
      <c r="U155" s="11" t="s">
        <v>796</v>
      </c>
      <c r="V155" s="11" t="s">
        <v>797</v>
      </c>
      <c r="W155" s="11" t="s">
        <v>798</v>
      </c>
      <c r="X155" s="11" t="s">
        <v>799</v>
      </c>
      <c r="Y155" s="11" t="s">
        <v>800</v>
      </c>
      <c r="Z155" s="11" t="s">
        <v>801</v>
      </c>
      <c r="AA155" s="11" t="s">
        <v>802</v>
      </c>
      <c r="AB155" s="11" t="s">
        <v>803</v>
      </c>
      <c r="AJ155" s="11" t="s">
        <v>796</v>
      </c>
      <c r="AK155" s="11" t="s">
        <v>797</v>
      </c>
      <c r="AL155" s="11" t="s">
        <v>798</v>
      </c>
      <c r="AM155" s="11" t="s">
        <v>799</v>
      </c>
      <c r="AN155" s="11" t="s">
        <v>800</v>
      </c>
      <c r="AO155" s="11" t="s">
        <v>801</v>
      </c>
      <c r="AP155" s="11" t="s">
        <v>802</v>
      </c>
      <c r="AQ155" s="11" t="s">
        <v>803</v>
      </c>
      <c r="AY155" s="11" t="s">
        <v>796</v>
      </c>
      <c r="AZ155" s="11" t="s">
        <v>797</v>
      </c>
      <c r="BA155" s="11" t="s">
        <v>798</v>
      </c>
      <c r="BB155" s="11" t="s">
        <v>799</v>
      </c>
      <c r="BC155" s="11" t="s">
        <v>800</v>
      </c>
      <c r="BD155" s="11" t="s">
        <v>801</v>
      </c>
      <c r="BE155" s="11" t="s">
        <v>802</v>
      </c>
      <c r="BF155" s="11" t="s">
        <v>803</v>
      </c>
    </row>
  </sheetData>
  <mergeCells count="7">
    <mergeCell ref="A1:N1"/>
    <mergeCell ref="P1:AC1"/>
    <mergeCell ref="AE1:AR1"/>
    <mergeCell ref="AT1:BG1"/>
    <mergeCell ref="P79:AC79"/>
    <mergeCell ref="AE79:AR79"/>
    <mergeCell ref="AT79:BG79"/>
  </mergeCells>
  <pageMargins left="0.7" right="0.7" top="0.75" bottom="0.75" header="0.3" footer="0.3"/>
  <legacy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D4FBDE938E1B0459335BF18D35CB484" ma:contentTypeVersion="4" ma:contentTypeDescription="Create a new document." ma:contentTypeScope="" ma:versionID="c062ea3962721892273ede6cec82809d">
  <xsd:schema xmlns:xsd="http://www.w3.org/2001/XMLSchema" xmlns:xs="http://www.w3.org/2001/XMLSchema" xmlns:p="http://schemas.microsoft.com/office/2006/metadata/properties" xmlns:ns2="39631665-2ac6-4b14-83d9-84f76f5a0db8" targetNamespace="http://schemas.microsoft.com/office/2006/metadata/properties" ma:root="true" ma:fieldsID="4d37b22bb32fc4ff672673fb5fed163b" ns2:_="">
    <xsd:import namespace="39631665-2ac6-4b14-83d9-84f76f5a0d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631665-2ac6-4b14-83d9-84f76f5a0db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0558A97-BF62-4AD6-8DEF-5590590DCD4B}">
  <ds:schemaRefs>
    <ds:schemaRef ds:uri="http://purl.org/dc/dcmitype/"/>
    <ds:schemaRef ds:uri="http://purl.org/dc/terms/"/>
    <ds:schemaRef ds:uri="http://schemas.microsoft.com/office/infopath/2007/PartnerControls"/>
    <ds:schemaRef ds:uri="http://schemas.microsoft.com/office/2006/documentManagement/types"/>
    <ds:schemaRef ds:uri="http://www.w3.org/XML/1998/namespace"/>
    <ds:schemaRef ds:uri="http://purl.org/dc/elements/1.1/"/>
    <ds:schemaRef ds:uri="http://schemas.openxmlformats.org/package/2006/metadata/core-properties"/>
    <ds:schemaRef ds:uri="39631665-2ac6-4b14-83d9-84f76f5a0db8"/>
    <ds:schemaRef ds:uri="http://schemas.microsoft.com/office/2006/metadata/properties"/>
  </ds:schemaRefs>
</ds:datastoreItem>
</file>

<file path=customXml/itemProps2.xml><?xml version="1.0" encoding="utf-8"?>
<ds:datastoreItem xmlns:ds="http://schemas.openxmlformats.org/officeDocument/2006/customXml" ds:itemID="{DB5E010C-B8B7-428F-B78C-511AEA8CC41D}">
  <ds:schemaRefs>
    <ds:schemaRef ds:uri="http://schemas.microsoft.com/sharepoint/v3/contenttype/forms"/>
  </ds:schemaRefs>
</ds:datastoreItem>
</file>

<file path=customXml/itemProps3.xml><?xml version="1.0" encoding="utf-8"?>
<ds:datastoreItem xmlns:ds="http://schemas.openxmlformats.org/officeDocument/2006/customXml" ds:itemID="{7CC8CD78-82B9-4100-9E22-AB1FD31DA5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631665-2ac6-4b14-83d9-84f76f5a0d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 Data</vt:lpstr>
      <vt:lpstr>Formatting Data</vt:lpstr>
      <vt:lpstr>Naive CMFs</vt:lpstr>
      <vt:lpstr>Curve Info</vt:lpstr>
      <vt:lpstr>SPF Coefficients</vt:lpstr>
      <vt:lpstr>Total Crashes EB CMF</vt:lpstr>
      <vt:lpstr>Single Vehicle EB CMF</vt:lpstr>
      <vt:lpstr>Curve Crashes EB CMF</vt:lpstr>
      <vt:lpstr>Wet Road EB CMF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Ron Knezevich</dc:creator>
  <cp:keywords/>
  <dc:description/>
  <cp:lastModifiedBy>Matthew Liu</cp:lastModifiedBy>
  <cp:revision/>
  <dcterms:created xsi:type="dcterms:W3CDTF">2022-05-04T22:09:20Z</dcterms:created>
  <dcterms:modified xsi:type="dcterms:W3CDTF">2022-07-07T19:08:19Z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0x010100DD4FBDE938E1B0459335BF18D35CB484</vt:lpwstr>
  </property>
</Properties>
</file>